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240" yWindow="150" windowWidth="20055" windowHeight="7935" tabRatio="907" firstSheet="18" activeTab="20" xr2:uid="{00000000-000D-0000-FFFF-FFFF00000000}"/>
  </bookViews>
  <sheets>
    <sheet name="KOPER DEPAN" sheetId="166" r:id="rId1"/>
    <sheet name="Adm" sheetId="1" r:id="rId2"/>
    <sheet name="Visi Misi Kab" sheetId="66" r:id="rId3"/>
    <sheet name="Visi Misi Diknas" sheetId="67" r:id="rId4"/>
    <sheet name="SEKOLAH" sheetId="154" r:id="rId5"/>
    <sheet name="Sekolah OK 1" sheetId="155" r:id="rId6"/>
    <sheet name="Sekolah 2012-2015 OK 2" sheetId="153" r:id="rId7"/>
    <sheet name="SARPRAS" sheetId="151" r:id="rId8"/>
    <sheet name="Rombel-klas sd OK 3" sheetId="21" r:id="rId9"/>
    <sheet name="Rombel-klas SMP OK 4" sheetId="145" r:id="rId10"/>
    <sheet name="Rombel-klas SMA OK 5" sheetId="146" r:id="rId11"/>
    <sheet name="Rombel-klas SMK OK 6" sheetId="147" r:id="rId12"/>
    <sheet name="Pustaka Sekolah OK 7" sheetId="156" r:id="rId13"/>
    <sheet name="Lab Sekolah OK 8" sheetId="157" r:id="rId14"/>
    <sheet name="SISWA" sheetId="158" r:id="rId15"/>
    <sheet name="Siswa - Jenjang OK 9-10" sheetId="159" r:id="rId16"/>
    <sheet name="Siswa Klp umur sd-smp OK 11" sheetId="161" r:id="rId17"/>
    <sheet name="Siswa Klp umur sma-smk OK 12" sheetId="162" r:id="rId18"/>
    <sheet name="GURU" sheetId="152" r:id="rId19"/>
    <sheet name="REKAP GURU LENGKAP OK 13" sheetId="148" r:id="rId20"/>
    <sheet name="REKAP guru sd OK 14" sheetId="150" r:id="rId21"/>
    <sheet name="Guru SMP Kepegawaian edit OK 15" sheetId="163" r:id="rId22"/>
    <sheet name="Guru SMA Kepegawaian OK 16" sheetId="164" r:id="rId23"/>
    <sheet name="Guru SMK Kepegawaian OK 17" sheetId="165" r:id="rId24"/>
    <sheet name="TU LENGKAP OK 18" sheetId="149" r:id="rId25"/>
    <sheet name="Lembaga OK 19" sheetId="89" r:id="rId26"/>
    <sheet name="Tutor Paket OK 20" sheetId="137" r:id="rId27"/>
    <sheet name="Siswa Paket OK 21" sheetId="138" r:id="rId28"/>
    <sheet name="AK OK 22" sheetId="2" r:id="rId29"/>
    <sheet name="APK-APM 23" sheetId="3" r:id="rId30"/>
    <sheet name="APK-APM 24" sheetId="5" r:id="rId31"/>
    <sheet name="APS 25" sheetId="48" r:id="rId32"/>
    <sheet name="APS 2 26" sheetId="71" r:id="rId33"/>
    <sheet name="RLM-AMH 27" sheetId="6" r:id="rId34"/>
    <sheet name="Sertifikasi 28" sheetId="90" r:id="rId35"/>
    <sheet name="AKREDITASI 29" sheetId="143" r:id="rId36"/>
    <sheet name="BATAAASSSSSSSS AKHIRRRR" sheetId="168" r:id="rId37"/>
    <sheet name="Sekolah 1-2" sheetId="8" state="hidden" r:id="rId38"/>
    <sheet name="Paud 3" sheetId="92" state="hidden" r:id="rId39"/>
    <sheet name="SD 4" sheetId="61" state="hidden" r:id="rId40"/>
    <sheet name="SMP 5" sheetId="62" state="hidden" r:id="rId41"/>
    <sheet name="SMA 6" sheetId="63" state="hidden" r:id="rId42"/>
    <sheet name="SMK 7" sheetId="64" state="hidden" r:id="rId43"/>
    <sheet name="RA 8" sheetId="75" state="hidden" r:id="rId44"/>
    <sheet name="MI 9" sheetId="125" state="hidden" r:id="rId45"/>
    <sheet name="MTs 10" sheetId="86" state="hidden" r:id="rId46"/>
    <sheet name="MA 11" sheetId="88" state="hidden" r:id="rId47"/>
    <sheet name="Sekolah 2012-2015 12" sheetId="15" state="hidden" r:id="rId48"/>
    <sheet name="Siswa 13-16" sheetId="9" state="hidden" r:id="rId49"/>
    <sheet name="Usia Sekolah 17" sheetId="7" state="hidden" r:id="rId50"/>
    <sheet name="Siswa Klp umur" sheetId="160" state="hidden" r:id="rId51"/>
    <sheet name="Siswa SD Klp umur 18" sheetId="10" state="hidden" r:id="rId52"/>
    <sheet name="Siswa SMP klp umur 19" sheetId="11" state="hidden" r:id="rId53"/>
    <sheet name="Siswa SMA klp umur 20" sheetId="13" state="hidden" r:id="rId54"/>
    <sheet name="Siswa SMK klp umur 21" sheetId="12" state="hidden" r:id="rId55"/>
    <sheet name="Siswa SD (Agama) 22" sheetId="97" state="hidden" r:id="rId56"/>
    <sheet name="Siswa SMP (Agama) 23" sheetId="98" state="hidden" r:id="rId57"/>
    <sheet name="Siswa SMA (Agama) 24" sheetId="99" state="hidden" r:id="rId58"/>
    <sheet name="Siswa SMK (Agama) 25" sheetId="100" state="hidden" r:id="rId59"/>
    <sheet name="Siswa SD Pertingkat 26" sheetId="103" state="hidden" r:id="rId60"/>
    <sheet name="Siswa SMP Pertingkat 27" sheetId="104" state="hidden" r:id="rId61"/>
    <sheet name="Siswa SMA Pertingkat 28" sheetId="105" state="hidden" r:id="rId62"/>
    <sheet name="Siswa SMK Pertingkat 29" sheetId="106" state="hidden" r:id="rId63"/>
    <sheet name="Siswa Mengulang-Putus SD-SMP 30" sheetId="101" state="hidden" r:id="rId64"/>
    <sheet name="Siswa Mengulang-Putus SMA-SMK31" sheetId="102" state="hidden" r:id="rId65"/>
    <sheet name="Siswa 2012-2015 32" sheetId="14" state="hidden" r:id="rId66"/>
    <sheet name="Siswa RA Pertingkat 33" sheetId="126" state="hidden" r:id="rId67"/>
    <sheet name="Siswa MI Pertingkat 34" sheetId="127" state="hidden" r:id="rId68"/>
    <sheet name="Siswa MTs Pertingkat 35" sheetId="133" state="hidden" r:id="rId69"/>
    <sheet name="Siswa MA Pertingkat 36" sheetId="134" state="hidden" r:id="rId70"/>
    <sheet name="Siswa RA JK 37" sheetId="130" state="hidden" r:id="rId71"/>
    <sheet name="Siswa MI  JK 38" sheetId="78" state="hidden" r:id="rId72"/>
    <sheet name="Siswa MTs JK 39" sheetId="131" state="hidden" r:id="rId73"/>
    <sheet name="Siswa MA JK 40" sheetId="132" state="hidden" r:id="rId74"/>
    <sheet name="Non PTK SD 41" sheetId="60" state="hidden" r:id="rId75"/>
    <sheet name="Non PTK SMP 42" sheetId="124" state="hidden" r:id="rId76"/>
    <sheet name="Non PTK SMA 43" sheetId="135" state="hidden" r:id="rId77"/>
    <sheet name="Non PTK SMK 44" sheetId="136" state="hidden" r:id="rId78"/>
    <sheet name="Guru SD Pdd 45" sheetId="28" state="hidden" r:id="rId79"/>
    <sheet name="Guru SMP Pdd 46" sheetId="29" state="hidden" r:id="rId80"/>
    <sheet name="TENAGA PENDIDIK" sheetId="139" state="hidden" r:id="rId81"/>
    <sheet name="TENAGA PENDIDIK (2)" sheetId="142" state="hidden" r:id="rId82"/>
    <sheet name="GURU LENGKAP" sheetId="140" state="hidden" r:id="rId83"/>
    <sheet name="TU LENGKAP" sheetId="141" state="hidden" r:id="rId84"/>
    <sheet name="Guru SMA Pdd 47" sheetId="119" state="hidden" r:id="rId85"/>
    <sheet name="Guru SMK Pdd 48" sheetId="120" state="hidden" r:id="rId86"/>
    <sheet name="Guru SD Kepegawaian 49" sheetId="34" state="hidden" r:id="rId87"/>
    <sheet name="Guru SMP Kepegawaian 50" sheetId="35" state="hidden" r:id="rId88"/>
    <sheet name="Guru SMA Kepegawaian 51" sheetId="36" state="hidden" r:id="rId89"/>
    <sheet name="Guru SMK Kepegawaian 52" sheetId="121" state="hidden" r:id="rId90"/>
    <sheet name="Guru MI 53" sheetId="81" state="hidden" r:id="rId91"/>
    <sheet name="Guru MTs 54" sheetId="82" state="hidden" r:id="rId92"/>
    <sheet name="Guru MA 55" sheetId="83" state="hidden" r:id="rId93"/>
    <sheet name="Query SD" sheetId="93" state="hidden" r:id="rId94"/>
    <sheet name="Query SMP" sheetId="94" state="hidden" r:id="rId95"/>
    <sheet name="Query SMA" sheetId="95" state="hidden" r:id="rId96"/>
    <sheet name="Query SMK" sheetId="96" state="hidden" r:id="rId97"/>
    <sheet name="Rombel SD 56" sheetId="107" state="hidden" r:id="rId98"/>
    <sheet name="Rombel SMP 57" sheetId="108" state="hidden" r:id="rId99"/>
    <sheet name="Rombel SMA 58" sheetId="109" state="hidden" r:id="rId100"/>
    <sheet name="Rombel SMK 59" sheetId="110" state="hidden" r:id="rId101"/>
    <sheet name="R. SD 60" sheetId="50" state="hidden" r:id="rId102"/>
    <sheet name="Pustaka SD 61" sheetId="52" state="hidden" r:id="rId103"/>
    <sheet name="R. Kesek dan Guru SD 62" sheetId="54" state="hidden" r:id="rId104"/>
    <sheet name="R. SMP 63" sheetId="49" state="hidden" r:id="rId105"/>
    <sheet name="Pustaka smp 64" sheetId="51" state="hidden" r:id="rId106"/>
    <sheet name="Lab SMP 65" sheetId="53" state="hidden" r:id="rId107"/>
    <sheet name="Sarana Prasarana SMP 66" sheetId="55" state="hidden" r:id="rId108"/>
    <sheet name="R. SMA 67" sheetId="114" state="hidden" r:id="rId109"/>
    <sheet name="Pustaka SMA 68" sheetId="112" state="hidden" r:id="rId110"/>
    <sheet name="Lab SMA 69" sheetId="113" state="hidden" r:id="rId111"/>
    <sheet name="Sarana SMA 70" sheetId="69" state="hidden" r:id="rId112"/>
    <sheet name="R. SMK 71" sheetId="115" state="hidden" r:id="rId113"/>
    <sheet name="Pustaka SMK 72" sheetId="116" state="hidden" r:id="rId114"/>
    <sheet name="Lab SMK 73" sheetId="117" state="hidden" r:id="rId115"/>
    <sheet name="Sarana SMK 74" sheetId="70" state="hidden" r:id="rId116"/>
    <sheet name="APM 80" sheetId="4" state="hidden" r:id="rId117"/>
    <sheet name="Sheet1" sheetId="167" r:id="rId118"/>
  </sheets>
  <externalReferences>
    <externalReference r:id="rId119"/>
  </externalReferences>
  <definedNames>
    <definedName name="_xlnm.Print_Area" localSheetId="28">'AK OK 22'!$A$1:$L$24</definedName>
    <definedName name="_xlnm.Print_Area" localSheetId="35">'AKREDITASI 29'!$A$1:$G$34</definedName>
    <definedName name="_xlnm.Print_Area" localSheetId="29">'APK-APM 23'!$A$1:$H$22</definedName>
    <definedName name="_xlnm.Print_Area" localSheetId="30">'APK-APM 24'!$A$1:$G$32</definedName>
    <definedName name="_xlnm.Print_Area" localSheetId="116">'APM 80'!$A$1:$F$18</definedName>
    <definedName name="_xlnm.Print_Area" localSheetId="32">'APS 2 26'!$A$1:$H$26</definedName>
    <definedName name="_xlnm.Print_Area" localSheetId="31">'APS 25'!$A$1:$G$31</definedName>
    <definedName name="_xlnm.Print_Area" localSheetId="82">'GURU LENGKAP'!$A$1:$H$27</definedName>
    <definedName name="_xlnm.Print_Area" localSheetId="90">'Guru MI 53'!$A$1:$F$37</definedName>
    <definedName name="_xlnm.Print_Area" localSheetId="86">'Guru SD Kepegawaian 49'!$A$1:$BW$22</definedName>
    <definedName name="_xlnm.Print_Area" localSheetId="88">'Guru SMA Kepegawaian 51'!$A$1:$GH$24</definedName>
    <definedName name="_xlnm.Print_Area" localSheetId="22">'Guru SMA Kepegawaian OK 16'!$A$1:$GH$24</definedName>
    <definedName name="_xlnm.Print_Area" localSheetId="89">'Guru SMK Kepegawaian 52'!$A$1:$GH$24</definedName>
    <definedName name="_xlnm.Print_Area" localSheetId="23">'Guru SMK Kepegawaian OK 17'!$A$1:$GH$24</definedName>
    <definedName name="_xlnm.Print_Area" localSheetId="87">'Guru SMP Kepegawaian 50'!$A$1:$GG$21</definedName>
    <definedName name="_xlnm.Print_Area" localSheetId="21">'Guru SMP Kepegawaian edit OK 15'!$A$1:$GG$21</definedName>
    <definedName name="_xlnm.Print_Area" localSheetId="46">'MA 11'!$A$1:$F$40</definedName>
    <definedName name="_xlnm.Print_Area" localSheetId="44">'MI 9'!$A$1:$G$37</definedName>
    <definedName name="_xlnm.Print_Area" localSheetId="45">'MTs 10'!$A$1:$G$67</definedName>
    <definedName name="_xlnm.Print_Area" localSheetId="38">'Paud 3'!$A$1:$E$449</definedName>
    <definedName name="_xlnm.Print_Area" localSheetId="108">'R. SMA 67'!$A$1:$G$35</definedName>
    <definedName name="_xlnm.Print_Area" localSheetId="104">'R. SMP 63'!$A$1:$G$35</definedName>
    <definedName name="_xlnm.Print_Area" localSheetId="43">'RA 8'!$A$1:$G$28</definedName>
    <definedName name="_xlnm.Print_Area" localSheetId="19">'REKAP GURU LENGKAP OK 13'!$A$1:$H$30</definedName>
    <definedName name="_xlnm.Print_Area" localSheetId="20">'REKAP guru sd OK 14'!$A$1:$T$34</definedName>
    <definedName name="_xlnm.Print_Area" localSheetId="33">'RLM-AMH 27'!$A$1:$H$21</definedName>
    <definedName name="_xlnm.Print_Area" localSheetId="97">'Rombel SD 56'!$A$1:$U$256</definedName>
    <definedName name="_xlnm.Print_Area" localSheetId="39">'SD 4'!$A$1:$G$245</definedName>
    <definedName name="_xlnm.Print_Area" localSheetId="47">'Sekolah 2012-2015 12'!$A$1:$G$22</definedName>
    <definedName name="_xlnm.Print_Area" localSheetId="6">'Sekolah 2012-2015 OK 2'!$A$1:$G$22</definedName>
    <definedName name="_xlnm.Print_Area" localSheetId="5">'Sekolah OK 1'!$A$1:$N$25</definedName>
    <definedName name="_xlnm.Print_Area" localSheetId="34">'Sertifikasi 28'!$A$1:$F$16</definedName>
    <definedName name="_xlnm.Print_Area" localSheetId="15">'Siswa - Jenjang OK 9-10'!$A$1:$T$63</definedName>
    <definedName name="_xlnm.Print_Area" localSheetId="48">'Siswa 13-16'!$A$1:$T$63</definedName>
    <definedName name="_xlnm.Print_Area" localSheetId="65">'Siswa 2012-2015 32'!$A$1:$G$23</definedName>
    <definedName name="_xlnm.Print_Area" localSheetId="50">'Siswa Klp umur'!$A$1:$AA$22</definedName>
    <definedName name="_xlnm.Print_Area" localSheetId="16">'Siswa Klp umur sd-smp OK 11'!$A$1:$O$21</definedName>
    <definedName name="_xlnm.Print_Area" localSheetId="17">'Siswa Klp umur sma-smk OK 12'!$A$1:$O$21</definedName>
    <definedName name="_xlnm.Print_Area" localSheetId="73">'Siswa MA JK 40'!$A$1:$N$38</definedName>
    <definedName name="_xlnm.Print_Area" localSheetId="69">'Siswa MA Pertingkat 36'!$A$1:$O$39</definedName>
    <definedName name="_xlnm.Print_Area" localSheetId="71">'Siswa MI  JK 38'!$A$1:$F$39</definedName>
    <definedName name="_xlnm.Print_Area" localSheetId="55">'Siswa SD (Agama) 22'!$A$1:$BX$257</definedName>
    <definedName name="_xlnm.Print_Area" localSheetId="51">'Siswa SD Klp umur 18'!$A$1:$V$22</definedName>
    <definedName name="_xlnm.Print_Area" localSheetId="59">'Siswa SD Pertingkat 26'!$A$1:$BD$262</definedName>
    <definedName name="_xlnm.Print_Area" localSheetId="57">'Siswa SMA (Agama) 24'!$A$1:$CS$42</definedName>
    <definedName name="_xlnm.Print_Area" localSheetId="53">'Siswa SMA klp umur 20'!$A$1:$O$24</definedName>
    <definedName name="_xlnm.Print_Area" localSheetId="61">'Siswa SMA Pertingkat 28'!$A$1:$BA$41</definedName>
    <definedName name="_xlnm.Print_Area" localSheetId="58">'Siswa SMK (Agama) 25'!$A$1:$CV$44</definedName>
    <definedName name="_xlnm.Print_Area" localSheetId="54">'Siswa SMK klp umur 21'!$A$1:$O$24</definedName>
    <definedName name="_xlnm.Print_Area" localSheetId="62">'Siswa SMK Pertingkat 29'!$A$1:$BD$42</definedName>
    <definedName name="_xlnm.Print_Area" localSheetId="56">'Siswa SMP (Agama) 23'!$A$1:$BX$88</definedName>
    <definedName name="_xlnm.Print_Area" localSheetId="52">'Siswa SMP klp umur 19'!$A$1:$O$24</definedName>
    <definedName name="_xlnm.Print_Area" localSheetId="60">'Siswa SMP Pertingkat 27'!$A$1:$BA$86</definedName>
    <definedName name="_xlnm.Print_Area" localSheetId="41">'SMA 6'!$A$1:$F$27</definedName>
    <definedName name="_xlnm.Print_Area" localSheetId="42">'SMK 7'!$A$1:$F$29</definedName>
    <definedName name="_xlnm.Print_Area" localSheetId="40">'SMP 5'!$A$1:$F$74</definedName>
    <definedName name="_xlnm.Print_Area" localSheetId="83">'TU LENGKAP'!$A$1:$G$26</definedName>
    <definedName name="_xlnm.Print_Area" localSheetId="24">'TU LENGKAP OK 18'!$A$1:$G$28</definedName>
    <definedName name="_xlnm.Print_Area" localSheetId="49">'Usia Sekolah 17'!$A$1:$E$16</definedName>
    <definedName name="_xlnm.Print_Titles" localSheetId="86">'Guru SD Kepegawaian 49'!#REF!</definedName>
    <definedName name="_xlnm.Print_Titles" localSheetId="78">'Guru SD Pdd 45'!#REF!</definedName>
    <definedName name="_xlnm.Print_Titles" localSheetId="88">'Guru SMA Kepegawaian 51'!#REF!</definedName>
    <definedName name="_xlnm.Print_Titles" localSheetId="22">'Guru SMA Kepegawaian OK 16'!#REF!</definedName>
    <definedName name="_xlnm.Print_Titles" localSheetId="84">'Guru SMA Pdd 47'!#REF!</definedName>
    <definedName name="_xlnm.Print_Titles" localSheetId="89">'Guru SMK Kepegawaian 52'!#REF!</definedName>
    <definedName name="_xlnm.Print_Titles" localSheetId="23">'Guru SMK Kepegawaian OK 17'!#REF!</definedName>
    <definedName name="_xlnm.Print_Titles" localSheetId="85">'Guru SMK Pdd 48'!#REF!</definedName>
    <definedName name="_xlnm.Print_Titles" localSheetId="87">'Guru SMP Kepegawaian 50'!#REF!</definedName>
    <definedName name="_xlnm.Print_Titles" localSheetId="21">'Guru SMP Kepegawaian edit OK 15'!#REF!</definedName>
    <definedName name="_xlnm.Print_Titles" localSheetId="79">'Guru SMP Pdd 46'!#REF!</definedName>
    <definedName name="_xlnm.Print_Titles" localSheetId="38">'Paud 3'!$6:$6</definedName>
    <definedName name="_xlnm.Print_Titles" localSheetId="93">'Query SD'!#REF!</definedName>
    <definedName name="_xlnm.Print_Titles" localSheetId="95">'Query SMA'!#REF!</definedName>
    <definedName name="_xlnm.Print_Titles" localSheetId="96">'Query SMK'!#REF!</definedName>
    <definedName name="_xlnm.Print_Titles" localSheetId="94">'Query SMP'!#REF!</definedName>
    <definedName name="_xlnm.Print_Titles" localSheetId="97">'Rombel SD 56'!#REF!</definedName>
    <definedName name="_xlnm.Print_Titles" localSheetId="99">'Rombel SMA 58'!#REF!</definedName>
    <definedName name="_xlnm.Print_Titles" localSheetId="100">'Rombel SMK 59'!#REF!</definedName>
    <definedName name="_xlnm.Print_Titles" localSheetId="98">'Rombel SMP 57'!#REF!</definedName>
    <definedName name="_xlnm.Print_Titles" localSheetId="39">'SD 4'!$6:$6</definedName>
    <definedName name="_xlnm.Print_Titles" localSheetId="63">'Siswa Mengulang-Putus SD-SMP 30'!#REF!</definedName>
    <definedName name="_xlnm.Print_Titles" localSheetId="64">'Siswa Mengulang-Putus SMA-SMK31'!#REF!</definedName>
    <definedName name="_xlnm.Print_Titles" localSheetId="72">'Siswa MTs JK 39'!$6:$7</definedName>
    <definedName name="_xlnm.Print_Titles" localSheetId="68">'Siswa MTs Pertingkat 35'!$6:$7</definedName>
    <definedName name="_xlnm.Print_Titles" localSheetId="55">'Siswa SD (Agama) 22'!#REF!</definedName>
    <definedName name="_xlnm.Print_Titles" localSheetId="59">'Siswa SD Pertingkat 26'!#REF!</definedName>
    <definedName name="_xlnm.Print_Titles" localSheetId="57">'Siswa SMA (Agama) 24'!#REF!</definedName>
    <definedName name="_xlnm.Print_Titles" localSheetId="61">'Siswa SMA Pertingkat 28'!#REF!</definedName>
    <definedName name="_xlnm.Print_Titles" localSheetId="58">'Siswa SMK (Agama) 25'!#REF!</definedName>
    <definedName name="_xlnm.Print_Titles" localSheetId="62">'Siswa SMK Pertingkat 29'!#REF!</definedName>
    <definedName name="_xlnm.Print_Titles" localSheetId="56">'Siswa SMP (Agama) 23'!#REF!</definedName>
    <definedName name="_xlnm.Print_Titles" localSheetId="60">'Siswa SMP Pertingkat 27'!#REF!</definedName>
    <definedName name="_xlnm.Print_Titles" localSheetId="41">'SMA 6'!$6:$6</definedName>
    <definedName name="_xlnm.Print_Titles" localSheetId="42">'SMK 7'!$6:$6</definedName>
    <definedName name="_xlnm.Print_Titles" localSheetId="40">'SMP 5'!$6:$6</definedName>
  </definedNames>
  <calcPr calcId="171027"/>
</workbook>
</file>

<file path=xl/calcChain.xml><?xml version="1.0" encoding="utf-8"?>
<calcChain xmlns="http://schemas.openxmlformats.org/spreadsheetml/2006/main">
  <c r="J8" i="5" l="1"/>
  <c r="I8" i="5"/>
  <c r="G32" i="150"/>
  <c r="J32" i="150" s="1"/>
  <c r="G31" i="150"/>
  <c r="J31" i="150" s="1"/>
  <c r="G29" i="150"/>
  <c r="J29" i="150" s="1"/>
  <c r="G28" i="150"/>
  <c r="J28" i="150" s="1"/>
  <c r="G27" i="150"/>
  <c r="J27" i="150" s="1"/>
  <c r="G26" i="150"/>
  <c r="J26" i="150" s="1"/>
  <c r="G25" i="150"/>
  <c r="J25" i="150" s="1"/>
  <c r="G24" i="150"/>
  <c r="J24" i="150" s="1"/>
  <c r="G23" i="150"/>
  <c r="J23" i="150" s="1"/>
  <c r="J30" i="150"/>
  <c r="J9" i="148"/>
  <c r="D10" i="148"/>
  <c r="C32" i="150"/>
  <c r="C31" i="150"/>
  <c r="F31" i="150" s="1"/>
  <c r="C29" i="150"/>
  <c r="F29" i="150" s="1"/>
  <c r="C28" i="150"/>
  <c r="F28" i="150" s="1"/>
  <c r="C27" i="150"/>
  <c r="F27" i="150" s="1"/>
  <c r="C26" i="150"/>
  <c r="F26" i="150" s="1"/>
  <c r="C25" i="150"/>
  <c r="F25" i="150" s="1"/>
  <c r="C24" i="150"/>
  <c r="F24" i="150" s="1"/>
  <c r="F30" i="150"/>
  <c r="C23" i="150"/>
  <c r="F23" i="150" s="1"/>
  <c r="N33" i="150"/>
  <c r="M33" i="150"/>
  <c r="L33" i="150"/>
  <c r="K33" i="150"/>
  <c r="I33" i="150"/>
  <c r="H33" i="150"/>
  <c r="E33" i="150"/>
  <c r="D33" i="150"/>
  <c r="G9" i="6"/>
  <c r="G10" i="6" s="1"/>
  <c r="G8" i="6"/>
  <c r="G8" i="143"/>
  <c r="J10" i="137"/>
  <c r="BQ10" i="164"/>
  <c r="BP10" i="164"/>
  <c r="E18" i="89"/>
  <c r="C13" i="149"/>
  <c r="C12" i="148"/>
  <c r="J10" i="148" l="1"/>
  <c r="G33" i="150"/>
  <c r="J33" i="150"/>
  <c r="J36" i="150" s="1"/>
  <c r="D12" i="148"/>
  <c r="F32" i="150"/>
  <c r="F33" i="150" s="1"/>
  <c r="C33" i="150"/>
  <c r="V19" i="159"/>
  <c r="GK14" i="165" l="1"/>
  <c r="GN7" i="163" l="1"/>
  <c r="F13" i="48"/>
  <c r="Q18" i="161"/>
  <c r="Q17" i="161"/>
  <c r="Q16" i="161"/>
  <c r="Q15" i="161"/>
  <c r="Q14" i="161"/>
  <c r="Q13" i="161"/>
  <c r="Q12" i="161"/>
  <c r="Q11" i="161"/>
  <c r="Q10" i="161"/>
  <c r="Q9" i="161"/>
  <c r="H8" i="71"/>
  <c r="H8" i="3"/>
  <c r="H11" i="3"/>
  <c r="H10" i="3"/>
  <c r="H9" i="3"/>
  <c r="G8" i="3"/>
  <c r="BK19" i="163"/>
  <c r="BK17" i="163"/>
  <c r="BK16" i="163"/>
  <c r="BK15" i="163"/>
  <c r="BK14" i="163"/>
  <c r="BK13" i="163"/>
  <c r="BK12" i="163"/>
  <c r="BK11" i="163"/>
  <c r="BK10" i="163"/>
  <c r="BK18" i="163"/>
  <c r="BI24" i="163" l="1"/>
  <c r="GH21" i="165"/>
  <c r="GG21" i="165"/>
  <c r="GF21" i="165"/>
  <c r="GE21" i="165"/>
  <c r="GD21" i="165"/>
  <c r="GC21" i="165"/>
  <c r="GB21" i="165"/>
  <c r="GA21" i="165"/>
  <c r="FZ21" i="165"/>
  <c r="FY21" i="165"/>
  <c r="FX21" i="165"/>
  <c r="FW21" i="165"/>
  <c r="FV21" i="165"/>
  <c r="FU21" i="165"/>
  <c r="FT21" i="165"/>
  <c r="FS21" i="165"/>
  <c r="FR21" i="165"/>
  <c r="FQ21" i="165"/>
  <c r="FP21" i="165"/>
  <c r="FO21" i="165"/>
  <c r="FN21" i="165"/>
  <c r="FM21" i="165"/>
  <c r="FL21" i="165"/>
  <c r="FK21" i="165"/>
  <c r="FJ21" i="165"/>
  <c r="FI21" i="165"/>
  <c r="FH21" i="165"/>
  <c r="FG21" i="165"/>
  <c r="FF21" i="165"/>
  <c r="FE21" i="165"/>
  <c r="FD21" i="165"/>
  <c r="FC21" i="165"/>
  <c r="FB21" i="165"/>
  <c r="FA21" i="165"/>
  <c r="EZ21" i="165"/>
  <c r="EY21" i="165"/>
  <c r="EX21" i="165"/>
  <c r="EW21" i="165"/>
  <c r="EV21" i="165"/>
  <c r="EU21" i="165"/>
  <c r="ET21" i="165"/>
  <c r="ES21" i="165"/>
  <c r="ER21" i="165"/>
  <c r="EQ21" i="165"/>
  <c r="EP21" i="165"/>
  <c r="EO21" i="165"/>
  <c r="EN21" i="165"/>
  <c r="EM21" i="165"/>
  <c r="EL21" i="165"/>
  <c r="EK21" i="165"/>
  <c r="EJ21" i="165"/>
  <c r="EI21" i="165"/>
  <c r="EH21" i="165"/>
  <c r="EG21" i="165"/>
  <c r="EF21" i="165"/>
  <c r="EE21" i="165"/>
  <c r="ED21" i="165"/>
  <c r="EC21" i="165"/>
  <c r="EB21" i="165"/>
  <c r="EA21" i="165"/>
  <c r="DZ21" i="165"/>
  <c r="DY21" i="165"/>
  <c r="DX21" i="165"/>
  <c r="DW21" i="165"/>
  <c r="DV21" i="165"/>
  <c r="DU21" i="165"/>
  <c r="DT21" i="165"/>
  <c r="DS21" i="165"/>
  <c r="DR21" i="165"/>
  <c r="DQ21" i="165"/>
  <c r="DP21" i="165"/>
  <c r="DO21" i="165"/>
  <c r="DN21" i="165"/>
  <c r="DM21" i="165"/>
  <c r="DL21" i="165"/>
  <c r="DK21" i="165"/>
  <c r="DJ21" i="165"/>
  <c r="DI21" i="165"/>
  <c r="DH21" i="165"/>
  <c r="DG21" i="165"/>
  <c r="DF21" i="165"/>
  <c r="DE21" i="165"/>
  <c r="DD21" i="165"/>
  <c r="DC21" i="165"/>
  <c r="DB21" i="165"/>
  <c r="DA21" i="165"/>
  <c r="CZ21" i="165"/>
  <c r="CY21" i="165"/>
  <c r="CX21" i="165"/>
  <c r="CW21" i="165"/>
  <c r="CV21" i="165"/>
  <c r="CU21" i="165"/>
  <c r="CT21" i="165"/>
  <c r="CS21" i="165"/>
  <c r="CR21" i="165"/>
  <c r="CQ21" i="165"/>
  <c r="CP21" i="165"/>
  <c r="CO21" i="165"/>
  <c r="CN21" i="165"/>
  <c r="CM21" i="165"/>
  <c r="CL21" i="165"/>
  <c r="CK21" i="165"/>
  <c r="CJ21" i="165"/>
  <c r="CI21" i="165"/>
  <c r="CH21" i="165"/>
  <c r="CG21" i="165"/>
  <c r="CF21" i="165"/>
  <c r="CE21" i="165"/>
  <c r="CD21" i="165"/>
  <c r="CC21" i="165"/>
  <c r="CB21" i="165"/>
  <c r="CA21" i="165"/>
  <c r="BZ21" i="165"/>
  <c r="BY21" i="165"/>
  <c r="BX21" i="165"/>
  <c r="BW21" i="165"/>
  <c r="BV21" i="165"/>
  <c r="BU21" i="165"/>
  <c r="BT21" i="165"/>
  <c r="BS21" i="165"/>
  <c r="BO21" i="165"/>
  <c r="BN21" i="165"/>
  <c r="BM21" i="165"/>
  <c r="BL21" i="165"/>
  <c r="BK21" i="165"/>
  <c r="BJ21" i="165"/>
  <c r="BI21" i="165"/>
  <c r="BH21" i="165"/>
  <c r="BG21" i="165"/>
  <c r="BF21" i="165"/>
  <c r="BE21" i="165"/>
  <c r="BD21" i="165"/>
  <c r="BC21" i="165"/>
  <c r="BB21" i="165"/>
  <c r="BA21" i="165"/>
  <c r="AZ21" i="165"/>
  <c r="AY21" i="165"/>
  <c r="AX21" i="165"/>
  <c r="AW21" i="165"/>
  <c r="AV21" i="165"/>
  <c r="AU21" i="165"/>
  <c r="AT21" i="165"/>
  <c r="AS21" i="165"/>
  <c r="AR21" i="165"/>
  <c r="AQ21" i="165"/>
  <c r="AP21" i="165"/>
  <c r="AO21" i="165"/>
  <c r="AN21" i="165"/>
  <c r="AM21" i="165"/>
  <c r="AL21" i="165"/>
  <c r="AK21" i="165"/>
  <c r="AJ21" i="165"/>
  <c r="AI21" i="165"/>
  <c r="AH21" i="165"/>
  <c r="AF21" i="165"/>
  <c r="AE21" i="165"/>
  <c r="AD21" i="165"/>
  <c r="AC21" i="165"/>
  <c r="AB21" i="165"/>
  <c r="AA21" i="165"/>
  <c r="Z21" i="165"/>
  <c r="Y21" i="165"/>
  <c r="X21" i="165"/>
  <c r="W21" i="165"/>
  <c r="V21" i="165"/>
  <c r="U21" i="165"/>
  <c r="T21" i="165"/>
  <c r="M21" i="165"/>
  <c r="L21" i="165"/>
  <c r="K21" i="165"/>
  <c r="J21" i="165"/>
  <c r="I21" i="165"/>
  <c r="H21" i="165"/>
  <c r="G21" i="165"/>
  <c r="BQ19" i="165"/>
  <c r="BP19" i="165"/>
  <c r="BQ18" i="165"/>
  <c r="BP18" i="165"/>
  <c r="BQ17" i="165"/>
  <c r="BP17" i="165"/>
  <c r="BQ16" i="165"/>
  <c r="BP16" i="165"/>
  <c r="BQ15" i="165"/>
  <c r="BP15" i="165"/>
  <c r="BQ14" i="165"/>
  <c r="BP14" i="165"/>
  <c r="BQ13" i="165"/>
  <c r="BP13" i="165"/>
  <c r="BQ12" i="165"/>
  <c r="BP12" i="165"/>
  <c r="BQ11" i="165"/>
  <c r="BP11" i="165"/>
  <c r="BQ10" i="165"/>
  <c r="BP10" i="165"/>
  <c r="BP21" i="165" s="1"/>
  <c r="GH21" i="164"/>
  <c r="GG21" i="164"/>
  <c r="GF21" i="164"/>
  <c r="GE21" i="164"/>
  <c r="GD21" i="164"/>
  <c r="GC21" i="164"/>
  <c r="GB21" i="164"/>
  <c r="GA21" i="164"/>
  <c r="FZ21" i="164"/>
  <c r="FY21" i="164"/>
  <c r="FX21" i="164"/>
  <c r="FW21" i="164"/>
  <c r="FV21" i="164"/>
  <c r="FU21" i="164"/>
  <c r="FT21" i="164"/>
  <c r="FS21" i="164"/>
  <c r="FR21" i="164"/>
  <c r="FQ21" i="164"/>
  <c r="FP21" i="164"/>
  <c r="FO21" i="164"/>
  <c r="FN21" i="164"/>
  <c r="FM21" i="164"/>
  <c r="FL21" i="164"/>
  <c r="FK21" i="164"/>
  <c r="FJ21" i="164"/>
  <c r="FI21" i="164"/>
  <c r="FH21" i="164"/>
  <c r="FG21" i="164"/>
  <c r="FF21" i="164"/>
  <c r="FE21" i="164"/>
  <c r="FD21" i="164"/>
  <c r="FC21" i="164"/>
  <c r="FB21" i="164"/>
  <c r="FA21" i="164"/>
  <c r="EZ21" i="164"/>
  <c r="EY21" i="164"/>
  <c r="EX21" i="164"/>
  <c r="EW21" i="164"/>
  <c r="EV21" i="164"/>
  <c r="EU21" i="164"/>
  <c r="ET21" i="164"/>
  <c r="ES21" i="164"/>
  <c r="ER21" i="164"/>
  <c r="EQ21" i="164"/>
  <c r="EP21" i="164"/>
  <c r="EO21" i="164"/>
  <c r="EN21" i="164"/>
  <c r="EM21" i="164"/>
  <c r="EL21" i="164"/>
  <c r="EK21" i="164"/>
  <c r="EJ21" i="164"/>
  <c r="EI21" i="164"/>
  <c r="EH21" i="164"/>
  <c r="EG21" i="164"/>
  <c r="EF21" i="164"/>
  <c r="EE21" i="164"/>
  <c r="ED21" i="164"/>
  <c r="EC21" i="164"/>
  <c r="EB21" i="164"/>
  <c r="EA21" i="164"/>
  <c r="DZ21" i="164"/>
  <c r="DY21" i="164"/>
  <c r="DX21" i="164"/>
  <c r="DW21" i="164"/>
  <c r="DV21" i="164"/>
  <c r="DU21" i="164"/>
  <c r="DT21" i="164"/>
  <c r="DS21" i="164"/>
  <c r="DR21" i="164"/>
  <c r="DQ21" i="164"/>
  <c r="DP21" i="164"/>
  <c r="DO21" i="164"/>
  <c r="DN21" i="164"/>
  <c r="DM21" i="164"/>
  <c r="DL21" i="164"/>
  <c r="DK21" i="164"/>
  <c r="DJ21" i="164"/>
  <c r="DI21" i="164"/>
  <c r="DH21" i="164"/>
  <c r="DG21" i="164"/>
  <c r="DF21" i="164"/>
  <c r="DE21" i="164"/>
  <c r="DD21" i="164"/>
  <c r="DC21" i="164"/>
  <c r="DB21" i="164"/>
  <c r="DA21" i="164"/>
  <c r="CZ21" i="164"/>
  <c r="CY21" i="164"/>
  <c r="CX21" i="164"/>
  <c r="CW21" i="164"/>
  <c r="CV21" i="164"/>
  <c r="CU21" i="164"/>
  <c r="CT21" i="164"/>
  <c r="CS21" i="164"/>
  <c r="CR21" i="164"/>
  <c r="CQ21" i="164"/>
  <c r="CP21" i="164"/>
  <c r="CO21" i="164"/>
  <c r="CN21" i="164"/>
  <c r="CM21" i="164"/>
  <c r="CL21" i="164"/>
  <c r="CK21" i="164"/>
  <c r="CJ21" i="164"/>
  <c r="CI21" i="164"/>
  <c r="CH21" i="164"/>
  <c r="CG21" i="164"/>
  <c r="CF21" i="164"/>
  <c r="CE21" i="164"/>
  <c r="CD21" i="164"/>
  <c r="CC21" i="164"/>
  <c r="CB21" i="164"/>
  <c r="CA21" i="164"/>
  <c r="BZ21" i="164"/>
  <c r="BY21" i="164"/>
  <c r="BX21" i="164"/>
  <c r="BW21" i="164"/>
  <c r="BV21" i="164"/>
  <c r="BU21" i="164"/>
  <c r="BT21" i="164"/>
  <c r="BS21" i="164"/>
  <c r="BO21" i="164"/>
  <c r="BN21" i="164"/>
  <c r="BM21" i="164"/>
  <c r="BL21" i="164"/>
  <c r="BK21" i="164"/>
  <c r="BJ21" i="164"/>
  <c r="BI21" i="164"/>
  <c r="BH21" i="164"/>
  <c r="BG21" i="164"/>
  <c r="BF21" i="164"/>
  <c r="BE21" i="164"/>
  <c r="BD21" i="164"/>
  <c r="BC21" i="164"/>
  <c r="BB21" i="164"/>
  <c r="BA21" i="164"/>
  <c r="AZ21" i="164"/>
  <c r="AY21" i="164"/>
  <c r="AX21" i="164"/>
  <c r="AW21" i="164"/>
  <c r="AV21" i="164"/>
  <c r="AU21" i="164"/>
  <c r="AT21" i="164"/>
  <c r="AS21" i="164"/>
  <c r="AR21" i="164"/>
  <c r="AQ21" i="164"/>
  <c r="AP21" i="164"/>
  <c r="AO21" i="164"/>
  <c r="AN21" i="164"/>
  <c r="AM21" i="164"/>
  <c r="AL21" i="164"/>
  <c r="AK21" i="164"/>
  <c r="AJ21" i="164"/>
  <c r="AI21" i="164"/>
  <c r="AH21" i="164"/>
  <c r="AF21" i="164"/>
  <c r="AE21" i="164"/>
  <c r="AD21" i="164"/>
  <c r="AC21" i="164"/>
  <c r="AB21" i="164"/>
  <c r="AA21" i="164"/>
  <c r="Z21" i="164"/>
  <c r="Y21" i="164"/>
  <c r="X21" i="164"/>
  <c r="W21" i="164"/>
  <c r="V21" i="164"/>
  <c r="U21" i="164"/>
  <c r="T21" i="164"/>
  <c r="M21" i="164"/>
  <c r="L21" i="164"/>
  <c r="K21" i="164"/>
  <c r="J21" i="164"/>
  <c r="I21" i="164"/>
  <c r="H21" i="164"/>
  <c r="G21" i="164"/>
  <c r="BQ19" i="164"/>
  <c r="BP19" i="164"/>
  <c r="BQ18" i="164"/>
  <c r="BP18" i="164"/>
  <c r="BQ17" i="164"/>
  <c r="BP17" i="164"/>
  <c r="BQ16" i="164"/>
  <c r="BR16" i="164" s="1"/>
  <c r="BP16" i="164"/>
  <c r="BQ15" i="164"/>
  <c r="BP15" i="164"/>
  <c r="BQ14" i="164"/>
  <c r="BP14" i="164"/>
  <c r="BQ13" i="164"/>
  <c r="BP13" i="164"/>
  <c r="BQ12" i="164"/>
  <c r="BP12" i="164"/>
  <c r="BQ11" i="164"/>
  <c r="BP11" i="164"/>
  <c r="BQ21" i="164"/>
  <c r="BR10" i="164"/>
  <c r="GG21" i="163"/>
  <c r="GF21" i="163"/>
  <c r="GE21" i="163"/>
  <c r="GD21" i="163"/>
  <c r="GC21" i="163"/>
  <c r="GB21" i="163"/>
  <c r="GA21" i="163"/>
  <c r="FZ21" i="163"/>
  <c r="FY21" i="163"/>
  <c r="FX21" i="163"/>
  <c r="FW21" i="163"/>
  <c r="FV21" i="163"/>
  <c r="FU21" i="163"/>
  <c r="FT21" i="163"/>
  <c r="FS21" i="163"/>
  <c r="FR21" i="163"/>
  <c r="FQ21" i="163"/>
  <c r="FP21" i="163"/>
  <c r="FO21" i="163"/>
  <c r="FN21" i="163"/>
  <c r="FM21" i="163"/>
  <c r="FL21" i="163"/>
  <c r="FK21" i="163"/>
  <c r="FJ21" i="163"/>
  <c r="FI21" i="163"/>
  <c r="FH21" i="163"/>
  <c r="FG21" i="163"/>
  <c r="FF21" i="163"/>
  <c r="FE21" i="163"/>
  <c r="FD21" i="163"/>
  <c r="FC21" i="163"/>
  <c r="FB21" i="163"/>
  <c r="FA21" i="163"/>
  <c r="EZ21" i="163"/>
  <c r="EY21" i="163"/>
  <c r="EX21" i="163"/>
  <c r="EW21" i="163"/>
  <c r="EV21" i="163"/>
  <c r="EU21" i="163"/>
  <c r="ET21" i="163"/>
  <c r="ES21" i="163"/>
  <c r="ER21" i="163"/>
  <c r="EQ21" i="163"/>
  <c r="EP21" i="163"/>
  <c r="EO21" i="163"/>
  <c r="EN21" i="163"/>
  <c r="EM21" i="163"/>
  <c r="EL21" i="163"/>
  <c r="EK21" i="163"/>
  <c r="EJ21" i="163"/>
  <c r="EI21" i="163"/>
  <c r="EH21" i="163"/>
  <c r="EG21" i="163"/>
  <c r="EF21" i="163"/>
  <c r="EE21" i="163"/>
  <c r="ED21" i="163"/>
  <c r="EC21" i="163"/>
  <c r="EB21" i="163"/>
  <c r="EA21" i="163"/>
  <c r="DZ21" i="163"/>
  <c r="DY21" i="163"/>
  <c r="DX21" i="163"/>
  <c r="DW21" i="163"/>
  <c r="DV21" i="163"/>
  <c r="DU21" i="163"/>
  <c r="DT21" i="163"/>
  <c r="DS21" i="163"/>
  <c r="DR21" i="163"/>
  <c r="DQ21" i="163"/>
  <c r="DP21" i="163"/>
  <c r="DO21" i="163"/>
  <c r="DN21" i="163"/>
  <c r="DM21" i="163"/>
  <c r="DL21" i="163"/>
  <c r="DK21" i="163"/>
  <c r="DJ21" i="163"/>
  <c r="DI21" i="163"/>
  <c r="DH21" i="163"/>
  <c r="DG21" i="163"/>
  <c r="DF21" i="163"/>
  <c r="DE21" i="163"/>
  <c r="DD21" i="163"/>
  <c r="DC21" i="163"/>
  <c r="DB21" i="163"/>
  <c r="DA21" i="163"/>
  <c r="CZ21" i="163"/>
  <c r="CY21" i="163"/>
  <c r="CX21" i="163"/>
  <c r="CW21" i="163"/>
  <c r="CV21" i="163"/>
  <c r="CU21" i="163"/>
  <c r="CT21" i="163"/>
  <c r="CS21" i="163"/>
  <c r="CR21" i="163"/>
  <c r="CQ21" i="163"/>
  <c r="CP21" i="163"/>
  <c r="CO21" i="163"/>
  <c r="CN21" i="163"/>
  <c r="CM21" i="163"/>
  <c r="CL21" i="163"/>
  <c r="CK21" i="163"/>
  <c r="CJ21" i="163"/>
  <c r="CI21" i="163"/>
  <c r="CH21" i="163"/>
  <c r="CG21" i="163"/>
  <c r="CF21" i="163"/>
  <c r="CE21" i="163"/>
  <c r="CD21" i="163"/>
  <c r="CC21" i="163"/>
  <c r="CB21" i="163"/>
  <c r="CA21" i="163"/>
  <c r="BZ21" i="163"/>
  <c r="BY21" i="163"/>
  <c r="BX21" i="163"/>
  <c r="BW21" i="163"/>
  <c r="BV21" i="163"/>
  <c r="BU21" i="163"/>
  <c r="BT21" i="163"/>
  <c r="BP21" i="163"/>
  <c r="BO21" i="163"/>
  <c r="BN21" i="163"/>
  <c r="BM21" i="163"/>
  <c r="BL21" i="163"/>
  <c r="BK21" i="163"/>
  <c r="BJ21" i="163"/>
  <c r="BI21" i="163"/>
  <c r="BH21" i="163"/>
  <c r="BG21" i="163"/>
  <c r="BF21" i="163"/>
  <c r="BE21" i="163"/>
  <c r="BD21" i="163"/>
  <c r="BC21" i="163"/>
  <c r="BB21" i="163"/>
  <c r="BA21" i="163"/>
  <c r="AZ21" i="163"/>
  <c r="AY21" i="163"/>
  <c r="AX21" i="163"/>
  <c r="AW21" i="163"/>
  <c r="AV21" i="163"/>
  <c r="AU21" i="163"/>
  <c r="AT21" i="163"/>
  <c r="AS21" i="163"/>
  <c r="AR21" i="163"/>
  <c r="AQ21" i="163"/>
  <c r="AP21" i="163"/>
  <c r="AO21" i="163"/>
  <c r="AN21" i="163"/>
  <c r="AM21" i="163"/>
  <c r="AL21" i="163"/>
  <c r="AK21" i="163"/>
  <c r="AJ21" i="163"/>
  <c r="AI21" i="163"/>
  <c r="AH21" i="163"/>
  <c r="AG21" i="163"/>
  <c r="AF21" i="163"/>
  <c r="AE21" i="163"/>
  <c r="AD21" i="163"/>
  <c r="AC21" i="163"/>
  <c r="AB21" i="163"/>
  <c r="AA21" i="163"/>
  <c r="Z21" i="163"/>
  <c r="Y21" i="163"/>
  <c r="X21" i="163"/>
  <c r="W21" i="163"/>
  <c r="V21" i="163"/>
  <c r="U21" i="163"/>
  <c r="T21" i="163"/>
  <c r="M21" i="163"/>
  <c r="L21" i="163"/>
  <c r="K21" i="163"/>
  <c r="J21" i="163"/>
  <c r="I21" i="163"/>
  <c r="H21" i="163"/>
  <c r="G21" i="163"/>
  <c r="GI20" i="163"/>
  <c r="BR19" i="163"/>
  <c r="BQ19" i="163"/>
  <c r="BS19" i="163" s="1"/>
  <c r="BR18" i="163"/>
  <c r="BQ18" i="163"/>
  <c r="BR17" i="163"/>
  <c r="BQ17" i="163"/>
  <c r="BR16" i="163"/>
  <c r="BQ16" i="163"/>
  <c r="BS16" i="163" s="1"/>
  <c r="BR15" i="163"/>
  <c r="BQ15" i="163"/>
  <c r="BR14" i="163"/>
  <c r="BQ14" i="163"/>
  <c r="BS14" i="163" s="1"/>
  <c r="BR13" i="163"/>
  <c r="BQ13" i="163"/>
  <c r="BR12" i="163"/>
  <c r="BQ12" i="163"/>
  <c r="BS12" i="163" s="1"/>
  <c r="BR11" i="163"/>
  <c r="BQ11" i="163"/>
  <c r="BS11" i="163" s="1"/>
  <c r="BR10" i="163"/>
  <c r="BQ10" i="163"/>
  <c r="K10" i="2"/>
  <c r="L10" i="2" s="1"/>
  <c r="L8" i="2"/>
  <c r="Y23" i="162"/>
  <c r="Y22" i="162"/>
  <c r="Y20" i="162"/>
  <c r="Y24" i="162" s="1"/>
  <c r="Z19" i="162"/>
  <c r="Y19" i="162"/>
  <c r="AA19" i="162" s="1"/>
  <c r="Z18" i="162"/>
  <c r="AG18" i="162" s="1"/>
  <c r="Y18" i="162"/>
  <c r="AA18" i="162" s="1"/>
  <c r="AH18" i="162" s="1"/>
  <c r="V18" i="162"/>
  <c r="U18" i="162"/>
  <c r="W18" i="162" s="1"/>
  <c r="R18" i="162"/>
  <c r="Q18" i="162"/>
  <c r="S18" i="162" s="1"/>
  <c r="N18" i="162"/>
  <c r="M18" i="162"/>
  <c r="L18" i="162"/>
  <c r="K18" i="162"/>
  <c r="J18" i="162"/>
  <c r="I18" i="162"/>
  <c r="H18" i="162"/>
  <c r="G18" i="162"/>
  <c r="F18" i="162"/>
  <c r="E18" i="162"/>
  <c r="D18" i="162"/>
  <c r="C18" i="162"/>
  <c r="Z17" i="162"/>
  <c r="AG17" i="162" s="1"/>
  <c r="Y17" i="162"/>
  <c r="AF17" i="162" s="1"/>
  <c r="V17" i="162"/>
  <c r="U17" i="162"/>
  <c r="W17" i="162" s="1"/>
  <c r="R17" i="162"/>
  <c r="Q17" i="162"/>
  <c r="S17" i="162" s="1"/>
  <c r="N17" i="162"/>
  <c r="M17" i="162"/>
  <c r="J17" i="162"/>
  <c r="I17" i="162"/>
  <c r="H17" i="162"/>
  <c r="G17" i="162"/>
  <c r="F17" i="162"/>
  <c r="E17" i="162"/>
  <c r="D17" i="162"/>
  <c r="C17" i="162"/>
  <c r="Z16" i="162"/>
  <c r="AG16" i="162" s="1"/>
  <c r="Y16" i="162"/>
  <c r="AA16" i="162" s="1"/>
  <c r="AH16" i="162" s="1"/>
  <c r="V16" i="162"/>
  <c r="U16" i="162"/>
  <c r="W16" i="162" s="1"/>
  <c r="R16" i="162"/>
  <c r="Q16" i="162"/>
  <c r="S16" i="162" s="1"/>
  <c r="N16" i="162"/>
  <c r="M16" i="162"/>
  <c r="L16" i="162"/>
  <c r="K16" i="162"/>
  <c r="J16" i="162"/>
  <c r="I16" i="162"/>
  <c r="H16" i="162"/>
  <c r="G16" i="162"/>
  <c r="F16" i="162"/>
  <c r="E16" i="162"/>
  <c r="D16" i="162"/>
  <c r="C16" i="162"/>
  <c r="Z15" i="162"/>
  <c r="AG15" i="162" s="1"/>
  <c r="Y15" i="162"/>
  <c r="AF15" i="162" s="1"/>
  <c r="V15" i="162"/>
  <c r="U15" i="162"/>
  <c r="W15" i="162" s="1"/>
  <c r="R15" i="162"/>
  <c r="Q15" i="162"/>
  <c r="S15" i="162" s="1"/>
  <c r="N15" i="162"/>
  <c r="M15" i="162"/>
  <c r="L15" i="162"/>
  <c r="K15" i="162"/>
  <c r="J15" i="162"/>
  <c r="I15" i="162"/>
  <c r="H15" i="162"/>
  <c r="G15" i="162"/>
  <c r="F15" i="162"/>
  <c r="E15" i="162"/>
  <c r="D15" i="162"/>
  <c r="C15" i="162"/>
  <c r="Z14" i="162"/>
  <c r="AG14" i="162" s="1"/>
  <c r="Y14" i="162"/>
  <c r="AA14" i="162" s="1"/>
  <c r="AH14" i="162" s="1"/>
  <c r="V14" i="162"/>
  <c r="U14" i="162"/>
  <c r="W14" i="162" s="1"/>
  <c r="R14" i="162"/>
  <c r="Q14" i="162"/>
  <c r="S14" i="162" s="1"/>
  <c r="N14" i="162"/>
  <c r="M14" i="162"/>
  <c r="L14" i="162"/>
  <c r="K14" i="162"/>
  <c r="J14" i="162"/>
  <c r="I14" i="162"/>
  <c r="H14" i="162"/>
  <c r="G14" i="162"/>
  <c r="F14" i="162"/>
  <c r="E14" i="162"/>
  <c r="D14" i="162"/>
  <c r="C14" i="162"/>
  <c r="Z13" i="162"/>
  <c r="AG13" i="162" s="1"/>
  <c r="Y13" i="162"/>
  <c r="AF13" i="162" s="1"/>
  <c r="V13" i="162"/>
  <c r="U13" i="162"/>
  <c r="W13" i="162" s="1"/>
  <c r="R13" i="162"/>
  <c r="Q13" i="162"/>
  <c r="S13" i="162" s="1"/>
  <c r="N13" i="162"/>
  <c r="M13" i="162"/>
  <c r="L13" i="162"/>
  <c r="K13" i="162"/>
  <c r="J13" i="162"/>
  <c r="I13" i="162"/>
  <c r="H13" i="162"/>
  <c r="G13" i="162"/>
  <c r="F13" i="162"/>
  <c r="E13" i="162"/>
  <c r="D13" i="162"/>
  <c r="C13" i="162"/>
  <c r="Z12" i="162"/>
  <c r="AG12" i="162" s="1"/>
  <c r="Y12" i="162"/>
  <c r="AA12" i="162" s="1"/>
  <c r="AH12" i="162" s="1"/>
  <c r="V12" i="162"/>
  <c r="U12" i="162"/>
  <c r="W12" i="162" s="1"/>
  <c r="R12" i="162"/>
  <c r="Q12" i="162"/>
  <c r="S12" i="162" s="1"/>
  <c r="N12" i="162"/>
  <c r="M12" i="162"/>
  <c r="L12" i="162"/>
  <c r="K12" i="162"/>
  <c r="J12" i="162"/>
  <c r="I12" i="162"/>
  <c r="H12" i="162"/>
  <c r="G12" i="162"/>
  <c r="F12" i="162"/>
  <c r="E12" i="162"/>
  <c r="D12" i="162"/>
  <c r="C12" i="162"/>
  <c r="Z11" i="162"/>
  <c r="AG11" i="162" s="1"/>
  <c r="Y11" i="162"/>
  <c r="AF11" i="162" s="1"/>
  <c r="V11" i="162"/>
  <c r="U11" i="162"/>
  <c r="W11" i="162" s="1"/>
  <c r="R11" i="162"/>
  <c r="Q11" i="162"/>
  <c r="S11" i="162" s="1"/>
  <c r="N11" i="162"/>
  <c r="M11" i="162"/>
  <c r="L11" i="162"/>
  <c r="K11" i="162"/>
  <c r="J11" i="162"/>
  <c r="I11" i="162"/>
  <c r="H11" i="162"/>
  <c r="G11" i="162"/>
  <c r="F11" i="162"/>
  <c r="E11" i="162"/>
  <c r="D11" i="162"/>
  <c r="C11" i="162"/>
  <c r="Z10" i="162"/>
  <c r="AG10" i="162" s="1"/>
  <c r="Y10" i="162"/>
  <c r="AA10" i="162" s="1"/>
  <c r="AH10" i="162" s="1"/>
  <c r="V10" i="162"/>
  <c r="U10" i="162"/>
  <c r="W10" i="162" s="1"/>
  <c r="R10" i="162"/>
  <c r="Q10" i="162"/>
  <c r="S10" i="162" s="1"/>
  <c r="N10" i="162"/>
  <c r="M10" i="162"/>
  <c r="L10" i="162"/>
  <c r="K10" i="162"/>
  <c r="J10" i="162"/>
  <c r="I10" i="162"/>
  <c r="H10" i="162"/>
  <c r="G10" i="162"/>
  <c r="F10" i="162"/>
  <c r="E10" i="162"/>
  <c r="D10" i="162"/>
  <c r="C10" i="162"/>
  <c r="Z9" i="162"/>
  <c r="AG9" i="162" s="1"/>
  <c r="Y9" i="162"/>
  <c r="AF9" i="162" s="1"/>
  <c r="V9" i="162"/>
  <c r="V19" i="162" s="1"/>
  <c r="U9" i="162"/>
  <c r="U19" i="162" s="1"/>
  <c r="R9" i="162"/>
  <c r="Q9" i="162"/>
  <c r="S9" i="162" s="1"/>
  <c r="S19" i="162" s="1"/>
  <c r="N9" i="162"/>
  <c r="M9" i="162"/>
  <c r="L9" i="162"/>
  <c r="K9" i="162"/>
  <c r="J9" i="162"/>
  <c r="I9" i="162"/>
  <c r="H9" i="162"/>
  <c r="G9" i="162"/>
  <c r="F9" i="162"/>
  <c r="E9" i="162"/>
  <c r="D9" i="162"/>
  <c r="C9" i="162"/>
  <c r="Y23" i="161"/>
  <c r="Y22" i="161"/>
  <c r="Y20" i="161"/>
  <c r="Y24" i="161" s="1"/>
  <c r="Z19" i="161"/>
  <c r="Y19" i="161"/>
  <c r="AA19" i="161" s="1"/>
  <c r="H19" i="161"/>
  <c r="G19" i="161"/>
  <c r="F19" i="161"/>
  <c r="E19" i="161"/>
  <c r="D19" i="161"/>
  <c r="C19" i="161"/>
  <c r="Z18" i="161"/>
  <c r="AG18" i="161" s="1"/>
  <c r="Y18" i="161"/>
  <c r="AA18" i="161" s="1"/>
  <c r="AH18" i="161" s="1"/>
  <c r="N18" i="161"/>
  <c r="M18" i="161"/>
  <c r="L18" i="161"/>
  <c r="K18" i="161"/>
  <c r="J18" i="161"/>
  <c r="I18" i="161"/>
  <c r="Z17" i="161"/>
  <c r="AG17" i="161" s="1"/>
  <c r="Y17" i="161"/>
  <c r="AA17" i="161" s="1"/>
  <c r="AH17" i="161" s="1"/>
  <c r="N17" i="161"/>
  <c r="M17" i="161"/>
  <c r="L17" i="161"/>
  <c r="K17" i="161"/>
  <c r="J17" i="161"/>
  <c r="I17" i="161"/>
  <c r="Z16" i="161"/>
  <c r="AG16" i="161" s="1"/>
  <c r="Y16" i="161"/>
  <c r="AA16" i="161" s="1"/>
  <c r="AH16" i="161" s="1"/>
  <c r="N16" i="161"/>
  <c r="M16" i="161"/>
  <c r="L16" i="161"/>
  <c r="K16" i="161"/>
  <c r="J16" i="161"/>
  <c r="I16" i="161"/>
  <c r="Z15" i="161"/>
  <c r="AG15" i="161" s="1"/>
  <c r="Y15" i="161"/>
  <c r="AA15" i="161" s="1"/>
  <c r="AH15" i="161" s="1"/>
  <c r="N15" i="161"/>
  <c r="M15" i="161"/>
  <c r="L15" i="161"/>
  <c r="K15" i="161"/>
  <c r="J15" i="161"/>
  <c r="I15" i="161"/>
  <c r="Z14" i="161"/>
  <c r="AG14" i="161" s="1"/>
  <c r="Y14" i="161"/>
  <c r="AA14" i="161" s="1"/>
  <c r="AH14" i="161" s="1"/>
  <c r="N14" i="161"/>
  <c r="M14" i="161"/>
  <c r="L14" i="161"/>
  <c r="K14" i="161"/>
  <c r="J14" i="161"/>
  <c r="I14" i="161"/>
  <c r="Z13" i="161"/>
  <c r="AG13" i="161" s="1"/>
  <c r="Y13" i="161"/>
  <c r="AA13" i="161" s="1"/>
  <c r="AH13" i="161" s="1"/>
  <c r="N13" i="161"/>
  <c r="M13" i="161"/>
  <c r="L13" i="161"/>
  <c r="K13" i="161"/>
  <c r="J13" i="161"/>
  <c r="I13" i="161"/>
  <c r="Z12" i="161"/>
  <c r="AG12" i="161" s="1"/>
  <c r="Y12" i="161"/>
  <c r="AA12" i="161" s="1"/>
  <c r="AH12" i="161" s="1"/>
  <c r="N12" i="161"/>
  <c r="M12" i="161"/>
  <c r="L12" i="161"/>
  <c r="K12" i="161"/>
  <c r="J12" i="161"/>
  <c r="I12" i="161"/>
  <c r="Z11" i="161"/>
  <c r="AG11" i="161" s="1"/>
  <c r="Y11" i="161"/>
  <c r="AA11" i="161" s="1"/>
  <c r="AH11" i="161" s="1"/>
  <c r="N11" i="161"/>
  <c r="M11" i="161"/>
  <c r="L11" i="161"/>
  <c r="J11" i="161"/>
  <c r="I11" i="161"/>
  <c r="Z10" i="161"/>
  <c r="AG10" i="161" s="1"/>
  <c r="Y10" i="161"/>
  <c r="AA10" i="161" s="1"/>
  <c r="AH10" i="161" s="1"/>
  <c r="N10" i="161"/>
  <c r="M10" i="161"/>
  <c r="L10" i="161"/>
  <c r="K10" i="161"/>
  <c r="J10" i="161"/>
  <c r="I10" i="161"/>
  <c r="Z9" i="161"/>
  <c r="AG9" i="161" s="1"/>
  <c r="Y9" i="161"/>
  <c r="AA9" i="161" s="1"/>
  <c r="AH9" i="161" s="1"/>
  <c r="N9" i="161"/>
  <c r="M9" i="161"/>
  <c r="L9" i="161"/>
  <c r="K9" i="161"/>
  <c r="J9" i="161"/>
  <c r="I9" i="161"/>
  <c r="Z19" i="160"/>
  <c r="Y19" i="160"/>
  <c r="X19" i="160"/>
  <c r="W19" i="160"/>
  <c r="V19" i="160"/>
  <c r="U19" i="160"/>
  <c r="Z18" i="160"/>
  <c r="Y18" i="160"/>
  <c r="V18" i="160"/>
  <c r="U18" i="160"/>
  <c r="Z17" i="160"/>
  <c r="Y17" i="160"/>
  <c r="X17" i="160"/>
  <c r="W17" i="160"/>
  <c r="V17" i="160"/>
  <c r="U17" i="160"/>
  <c r="Z16" i="160"/>
  <c r="Y16" i="160"/>
  <c r="X16" i="160"/>
  <c r="W16" i="160"/>
  <c r="V16" i="160"/>
  <c r="U16" i="160"/>
  <c r="Z15" i="160"/>
  <c r="Y15" i="160"/>
  <c r="X15" i="160"/>
  <c r="W15" i="160"/>
  <c r="V15" i="160"/>
  <c r="U15" i="160"/>
  <c r="Z14" i="160"/>
  <c r="Y14" i="160"/>
  <c r="X14" i="160"/>
  <c r="W14" i="160"/>
  <c r="V14" i="160"/>
  <c r="U14" i="160"/>
  <c r="Z13" i="160"/>
  <c r="Y13" i="160"/>
  <c r="X13" i="160"/>
  <c r="W13" i="160"/>
  <c r="V13" i="160"/>
  <c r="U13" i="160"/>
  <c r="Z12" i="160"/>
  <c r="Y12" i="160"/>
  <c r="X12" i="160"/>
  <c r="W12" i="160"/>
  <c r="V12" i="160"/>
  <c r="U12" i="160"/>
  <c r="Z11" i="160"/>
  <c r="Y11" i="160"/>
  <c r="X11" i="160"/>
  <c r="W11" i="160"/>
  <c r="V11" i="160"/>
  <c r="U11" i="160"/>
  <c r="Z10" i="160"/>
  <c r="Y10" i="160"/>
  <c r="X10" i="160"/>
  <c r="W10" i="160"/>
  <c r="V10" i="160"/>
  <c r="U10" i="160"/>
  <c r="T19" i="160"/>
  <c r="S19" i="160"/>
  <c r="R19" i="160"/>
  <c r="Q19" i="160"/>
  <c r="P19" i="160"/>
  <c r="O19" i="160"/>
  <c r="T18" i="160"/>
  <c r="S18" i="160"/>
  <c r="R18" i="160"/>
  <c r="Q18" i="160"/>
  <c r="P18" i="160"/>
  <c r="O18" i="160"/>
  <c r="T17" i="160"/>
  <c r="S17" i="160"/>
  <c r="R17" i="160"/>
  <c r="Q17" i="160"/>
  <c r="P17" i="160"/>
  <c r="O17" i="160"/>
  <c r="T16" i="160"/>
  <c r="S16" i="160"/>
  <c r="R16" i="160"/>
  <c r="Q16" i="160"/>
  <c r="P16" i="160"/>
  <c r="O16" i="160"/>
  <c r="T15" i="160"/>
  <c r="S15" i="160"/>
  <c r="R15" i="160"/>
  <c r="Q15" i="160"/>
  <c r="P15" i="160"/>
  <c r="O15" i="160"/>
  <c r="T14" i="160"/>
  <c r="S14" i="160"/>
  <c r="R14" i="160"/>
  <c r="Q14" i="160"/>
  <c r="P14" i="160"/>
  <c r="O14" i="160"/>
  <c r="T13" i="160"/>
  <c r="S13" i="160"/>
  <c r="R13" i="160"/>
  <c r="Q13" i="160"/>
  <c r="P13" i="160"/>
  <c r="O13" i="160"/>
  <c r="T12" i="160"/>
  <c r="S12" i="160"/>
  <c r="R12" i="160"/>
  <c r="Q12" i="160"/>
  <c r="P12" i="160"/>
  <c r="O12" i="160"/>
  <c r="T11" i="160"/>
  <c r="S11" i="160"/>
  <c r="R11" i="160"/>
  <c r="Q11" i="160"/>
  <c r="P11" i="160"/>
  <c r="O11" i="160"/>
  <c r="T10" i="160"/>
  <c r="S10" i="160"/>
  <c r="R10" i="160"/>
  <c r="R20" i="160" s="1"/>
  <c r="Q10" i="160"/>
  <c r="P10" i="160"/>
  <c r="O10" i="160"/>
  <c r="N19" i="160"/>
  <c r="M19" i="160"/>
  <c r="L19" i="160"/>
  <c r="K19" i="160"/>
  <c r="J19" i="160"/>
  <c r="I19" i="160"/>
  <c r="N18" i="160"/>
  <c r="M18" i="160"/>
  <c r="L18" i="160"/>
  <c r="K18" i="160"/>
  <c r="J18" i="160"/>
  <c r="I18" i="160"/>
  <c r="N17" i="160"/>
  <c r="M17" i="160"/>
  <c r="L17" i="160"/>
  <c r="K17" i="160"/>
  <c r="J17" i="160"/>
  <c r="I17" i="160"/>
  <c r="N16" i="160"/>
  <c r="M16" i="160"/>
  <c r="L16" i="160"/>
  <c r="K16" i="160"/>
  <c r="J16" i="160"/>
  <c r="I16" i="160"/>
  <c r="N15" i="160"/>
  <c r="M15" i="160"/>
  <c r="L15" i="160"/>
  <c r="K15" i="160"/>
  <c r="J15" i="160"/>
  <c r="I15" i="160"/>
  <c r="N14" i="160"/>
  <c r="M14" i="160"/>
  <c r="L14" i="160"/>
  <c r="K14" i="160"/>
  <c r="J14" i="160"/>
  <c r="I14" i="160"/>
  <c r="N13" i="160"/>
  <c r="M13" i="160"/>
  <c r="L13" i="160"/>
  <c r="K13" i="160"/>
  <c r="J13" i="160"/>
  <c r="I13" i="160"/>
  <c r="N12" i="160"/>
  <c r="M12" i="160"/>
  <c r="L12" i="160"/>
  <c r="J12" i="160"/>
  <c r="I12" i="160"/>
  <c r="N11" i="160"/>
  <c r="M11" i="160"/>
  <c r="L11" i="160"/>
  <c r="K11" i="160"/>
  <c r="J11" i="160"/>
  <c r="I11" i="160"/>
  <c r="N10" i="160"/>
  <c r="M10" i="160"/>
  <c r="L10" i="160"/>
  <c r="K10" i="160"/>
  <c r="J10" i="160"/>
  <c r="I10" i="160"/>
  <c r="E20" i="160"/>
  <c r="AK24" i="160"/>
  <c r="AK23" i="160"/>
  <c r="AL19" i="160"/>
  <c r="AS19" i="160" s="1"/>
  <c r="AH19" i="160"/>
  <c r="AG19" i="160"/>
  <c r="AI19" i="160" s="1"/>
  <c r="AD19" i="160"/>
  <c r="AK19" i="160"/>
  <c r="AH18" i="160"/>
  <c r="AG18" i="160"/>
  <c r="AI18" i="160" s="1"/>
  <c r="AD18" i="160"/>
  <c r="AK18" i="160"/>
  <c r="AL17" i="160"/>
  <c r="AS17" i="160" s="1"/>
  <c r="AK17" i="160"/>
  <c r="AR17" i="160" s="1"/>
  <c r="AH17" i="160"/>
  <c r="AG17" i="160"/>
  <c r="AI17" i="160" s="1"/>
  <c r="AD17" i="160"/>
  <c r="AK16" i="160"/>
  <c r="AM16" i="160" s="1"/>
  <c r="AT16" i="160" s="1"/>
  <c r="AH16" i="160"/>
  <c r="AG16" i="160"/>
  <c r="AI16" i="160" s="1"/>
  <c r="AD16" i="160"/>
  <c r="AL16" i="160"/>
  <c r="AS16" i="160" s="1"/>
  <c r="AL15" i="160"/>
  <c r="AS15" i="160" s="1"/>
  <c r="AK15" i="160"/>
  <c r="AM15" i="160" s="1"/>
  <c r="AT15" i="160" s="1"/>
  <c r="AH15" i="160"/>
  <c r="AG15" i="160"/>
  <c r="AI15" i="160" s="1"/>
  <c r="AD15" i="160"/>
  <c r="AC15" i="160"/>
  <c r="AE15" i="160" s="1"/>
  <c r="AL14" i="160"/>
  <c r="AS14" i="160" s="1"/>
  <c r="AH14" i="160"/>
  <c r="AG14" i="160"/>
  <c r="AI14" i="160" s="1"/>
  <c r="AD14" i="160"/>
  <c r="AC14" i="160"/>
  <c r="AE14" i="160" s="1"/>
  <c r="AH13" i="160"/>
  <c r="AG13" i="160"/>
  <c r="AI13" i="160" s="1"/>
  <c r="AD13" i="160"/>
  <c r="AH12" i="160"/>
  <c r="AG12" i="160"/>
  <c r="AI12" i="160" s="1"/>
  <c r="AD12" i="160"/>
  <c r="AL11" i="160"/>
  <c r="AS11" i="160" s="1"/>
  <c r="AK11" i="160"/>
  <c r="AM11" i="160" s="1"/>
  <c r="AT11" i="160" s="1"/>
  <c r="AH11" i="160"/>
  <c r="AG11" i="160"/>
  <c r="AI11" i="160" s="1"/>
  <c r="AD11" i="160"/>
  <c r="AC11" i="160"/>
  <c r="AE11" i="160" s="1"/>
  <c r="H20" i="160"/>
  <c r="D20" i="160"/>
  <c r="AL10" i="160"/>
  <c r="AS10" i="160" s="1"/>
  <c r="AK10" i="160"/>
  <c r="AM10" i="160" s="1"/>
  <c r="AT10" i="160" s="1"/>
  <c r="AH10" i="160"/>
  <c r="AG10" i="160"/>
  <c r="AI10" i="160" s="1"/>
  <c r="AI20" i="160" s="1"/>
  <c r="AD10" i="160"/>
  <c r="AC10" i="160"/>
  <c r="AE10" i="160" s="1"/>
  <c r="G20" i="160"/>
  <c r="G21" i="160" s="1"/>
  <c r="C20" i="160"/>
  <c r="U10" i="10"/>
  <c r="T19" i="10"/>
  <c r="S19" i="10"/>
  <c r="R19" i="10"/>
  <c r="P19" i="10"/>
  <c r="T18" i="10"/>
  <c r="S18" i="10"/>
  <c r="P18" i="10"/>
  <c r="T17" i="10"/>
  <c r="S17" i="10"/>
  <c r="R17" i="10"/>
  <c r="P17" i="10"/>
  <c r="T16" i="10"/>
  <c r="S16" i="10"/>
  <c r="P16" i="10"/>
  <c r="T15" i="10"/>
  <c r="S15" i="10"/>
  <c r="R15" i="10"/>
  <c r="P15" i="10"/>
  <c r="T14" i="10"/>
  <c r="S14" i="10"/>
  <c r="P14" i="10"/>
  <c r="T13" i="10"/>
  <c r="S13" i="10"/>
  <c r="P13" i="10"/>
  <c r="T12" i="10"/>
  <c r="S12" i="10"/>
  <c r="P12" i="10"/>
  <c r="T11" i="10"/>
  <c r="S11" i="10"/>
  <c r="R11" i="10"/>
  <c r="Q11" i="10"/>
  <c r="P11" i="10"/>
  <c r="T10" i="10"/>
  <c r="S10" i="10"/>
  <c r="R10" i="10"/>
  <c r="Q10" i="10"/>
  <c r="P10" i="10"/>
  <c r="O19" i="10"/>
  <c r="O18" i="10"/>
  <c r="O17" i="10"/>
  <c r="O16" i="10"/>
  <c r="O15" i="10"/>
  <c r="O14" i="10"/>
  <c r="O13" i="10"/>
  <c r="O12" i="10"/>
  <c r="O11" i="10"/>
  <c r="O10" i="10"/>
  <c r="T20" i="10"/>
  <c r="M199" i="159"/>
  <c r="L199" i="159"/>
  <c r="J199" i="159"/>
  <c r="I199" i="159"/>
  <c r="G199" i="159"/>
  <c r="F199" i="159"/>
  <c r="D199" i="159"/>
  <c r="C199" i="159"/>
  <c r="N198" i="159"/>
  <c r="K198" i="159"/>
  <c r="H198" i="159"/>
  <c r="E198" i="159"/>
  <c r="N197" i="159"/>
  <c r="K197" i="159"/>
  <c r="H197" i="159"/>
  <c r="E197" i="159"/>
  <c r="N196" i="159"/>
  <c r="K196" i="159"/>
  <c r="H196" i="159"/>
  <c r="E196" i="159"/>
  <c r="N195" i="159"/>
  <c r="K195" i="159"/>
  <c r="H195" i="159"/>
  <c r="E195" i="159"/>
  <c r="N194" i="159"/>
  <c r="K194" i="159"/>
  <c r="E194" i="159"/>
  <c r="N193" i="159"/>
  <c r="K193" i="159"/>
  <c r="H193" i="159"/>
  <c r="E193" i="159"/>
  <c r="N192" i="159"/>
  <c r="K192" i="159"/>
  <c r="H192" i="159"/>
  <c r="E192" i="159"/>
  <c r="N191" i="159"/>
  <c r="K191" i="159"/>
  <c r="H191" i="159"/>
  <c r="E191" i="159"/>
  <c r="N190" i="159"/>
  <c r="K190" i="159"/>
  <c r="H190" i="159"/>
  <c r="E190" i="159"/>
  <c r="N189" i="159"/>
  <c r="N199" i="159" s="1"/>
  <c r="K189" i="159"/>
  <c r="K199" i="159" s="1"/>
  <c r="H189" i="159"/>
  <c r="E189" i="159"/>
  <c r="E199" i="159" s="1"/>
  <c r="S164" i="159"/>
  <c r="R164" i="159"/>
  <c r="P164" i="159"/>
  <c r="O164" i="159"/>
  <c r="M164" i="159"/>
  <c r="L164" i="159"/>
  <c r="K164" i="159"/>
  <c r="J164" i="159"/>
  <c r="I164" i="159"/>
  <c r="G164" i="159"/>
  <c r="F164" i="159"/>
  <c r="D164" i="159"/>
  <c r="C164" i="159"/>
  <c r="T163" i="159"/>
  <c r="N163" i="159"/>
  <c r="H163" i="159"/>
  <c r="E163" i="159"/>
  <c r="T162" i="159"/>
  <c r="N162" i="159"/>
  <c r="E162" i="159"/>
  <c r="T161" i="159"/>
  <c r="N161" i="159"/>
  <c r="H161" i="159"/>
  <c r="E161" i="159"/>
  <c r="T160" i="159"/>
  <c r="N160" i="159"/>
  <c r="H160" i="159"/>
  <c r="E160" i="159"/>
  <c r="T159" i="159"/>
  <c r="N159" i="159"/>
  <c r="H159" i="159"/>
  <c r="E159" i="159"/>
  <c r="T158" i="159"/>
  <c r="N158" i="159"/>
  <c r="H158" i="159"/>
  <c r="E158" i="159"/>
  <c r="T157" i="159"/>
  <c r="N157" i="159"/>
  <c r="H157" i="159"/>
  <c r="E157" i="159"/>
  <c r="T156" i="159"/>
  <c r="Q156" i="159"/>
  <c r="Q164" i="159" s="1"/>
  <c r="N156" i="159"/>
  <c r="H156" i="159"/>
  <c r="E156" i="159"/>
  <c r="T155" i="159"/>
  <c r="N155" i="159"/>
  <c r="H155" i="159"/>
  <c r="H164" i="159" s="1"/>
  <c r="E155" i="159"/>
  <c r="T154" i="159"/>
  <c r="T164" i="159" s="1"/>
  <c r="N154" i="159"/>
  <c r="N164" i="159" s="1"/>
  <c r="E154" i="159"/>
  <c r="E164" i="159" s="1"/>
  <c r="M129" i="159"/>
  <c r="L129" i="159"/>
  <c r="J129" i="159"/>
  <c r="I129" i="159"/>
  <c r="G129" i="159"/>
  <c r="F129" i="159"/>
  <c r="D129" i="159"/>
  <c r="C129" i="159"/>
  <c r="N128" i="159"/>
  <c r="K128" i="159"/>
  <c r="H128" i="159"/>
  <c r="E128" i="159"/>
  <c r="N127" i="159"/>
  <c r="K127" i="159"/>
  <c r="H127" i="159"/>
  <c r="E127" i="159"/>
  <c r="N126" i="159"/>
  <c r="K126" i="159"/>
  <c r="H126" i="159"/>
  <c r="E126" i="159"/>
  <c r="N125" i="159"/>
  <c r="K125" i="159"/>
  <c r="H125" i="159"/>
  <c r="E125" i="159"/>
  <c r="N124" i="159"/>
  <c r="K124" i="159"/>
  <c r="H124" i="159"/>
  <c r="E124" i="159"/>
  <c r="N123" i="159"/>
  <c r="K123" i="159"/>
  <c r="H123" i="159"/>
  <c r="E123" i="159"/>
  <c r="N122" i="159"/>
  <c r="K122" i="159"/>
  <c r="H122" i="159"/>
  <c r="E122" i="159"/>
  <c r="N121" i="159"/>
  <c r="K121" i="159"/>
  <c r="H121" i="159"/>
  <c r="E121" i="159"/>
  <c r="N120" i="159"/>
  <c r="K120" i="159"/>
  <c r="H120" i="159"/>
  <c r="E120" i="159"/>
  <c r="N119" i="159"/>
  <c r="N129" i="159" s="1"/>
  <c r="K119" i="159"/>
  <c r="K129" i="159" s="1"/>
  <c r="H119" i="159"/>
  <c r="H129" i="159" s="1"/>
  <c r="E119" i="159"/>
  <c r="E129" i="159" s="1"/>
  <c r="S92" i="159"/>
  <c r="R92" i="159"/>
  <c r="P92" i="159"/>
  <c r="O92" i="159"/>
  <c r="M92" i="159"/>
  <c r="L92" i="159"/>
  <c r="K92" i="159"/>
  <c r="J92" i="159"/>
  <c r="I92" i="159"/>
  <c r="G92" i="159"/>
  <c r="F92" i="159"/>
  <c r="D92" i="159"/>
  <c r="C92" i="159"/>
  <c r="T91" i="159"/>
  <c r="Q91" i="159"/>
  <c r="N91" i="159"/>
  <c r="H91" i="159"/>
  <c r="E91" i="159"/>
  <c r="T90" i="159"/>
  <c r="Q90" i="159"/>
  <c r="N90" i="159"/>
  <c r="H90" i="159"/>
  <c r="E90" i="159"/>
  <c r="T89" i="159"/>
  <c r="Q89" i="159"/>
  <c r="N89" i="159"/>
  <c r="H89" i="159"/>
  <c r="E89" i="159"/>
  <c r="T88" i="159"/>
  <c r="Q88" i="159"/>
  <c r="N88" i="159"/>
  <c r="H88" i="159"/>
  <c r="E88" i="159"/>
  <c r="T87" i="159"/>
  <c r="Q87" i="159"/>
  <c r="N87" i="159"/>
  <c r="H87" i="159"/>
  <c r="E87" i="159"/>
  <c r="T86" i="159"/>
  <c r="Q86" i="159"/>
  <c r="N86" i="159"/>
  <c r="H86" i="159"/>
  <c r="E86" i="159"/>
  <c r="T85" i="159"/>
  <c r="Q85" i="159"/>
  <c r="N85" i="159"/>
  <c r="H85" i="159"/>
  <c r="E85" i="159"/>
  <c r="T84" i="159"/>
  <c r="Q84" i="159"/>
  <c r="N84" i="159"/>
  <c r="H84" i="159"/>
  <c r="E84" i="159"/>
  <c r="T83" i="159"/>
  <c r="Q83" i="159"/>
  <c r="N83" i="159"/>
  <c r="H83" i="159"/>
  <c r="E83" i="159"/>
  <c r="T82" i="159"/>
  <c r="Q82" i="159"/>
  <c r="N82" i="159"/>
  <c r="H82" i="159"/>
  <c r="H92" i="159" s="1"/>
  <c r="E82" i="159"/>
  <c r="M54" i="159"/>
  <c r="L54" i="159"/>
  <c r="N54" i="159" s="1"/>
  <c r="J54" i="159"/>
  <c r="I54" i="159"/>
  <c r="K54" i="159" s="1"/>
  <c r="G54" i="159"/>
  <c r="F54" i="159"/>
  <c r="H54" i="159" s="1"/>
  <c r="D54" i="159"/>
  <c r="C54" i="159"/>
  <c r="E54" i="159" s="1"/>
  <c r="M53" i="159"/>
  <c r="L53" i="159"/>
  <c r="J53" i="159"/>
  <c r="I53" i="159"/>
  <c r="K53" i="159" s="1"/>
  <c r="G53" i="159"/>
  <c r="F53" i="159"/>
  <c r="H53" i="159" s="1"/>
  <c r="D53" i="159"/>
  <c r="C53" i="159"/>
  <c r="M52" i="159"/>
  <c r="L52" i="159"/>
  <c r="N52" i="159" s="1"/>
  <c r="J52" i="159"/>
  <c r="I52" i="159"/>
  <c r="K52" i="159" s="1"/>
  <c r="G52" i="159"/>
  <c r="F52" i="159"/>
  <c r="H52" i="159" s="1"/>
  <c r="D52" i="159"/>
  <c r="C52" i="159"/>
  <c r="E52" i="159" s="1"/>
  <c r="M51" i="159"/>
  <c r="L51" i="159"/>
  <c r="J51" i="159"/>
  <c r="I51" i="159"/>
  <c r="K51" i="159" s="1"/>
  <c r="G51" i="159"/>
  <c r="F51" i="159"/>
  <c r="H51" i="159" s="1"/>
  <c r="D51" i="159"/>
  <c r="C51" i="159"/>
  <c r="M50" i="159"/>
  <c r="L50" i="159"/>
  <c r="N50" i="159" s="1"/>
  <c r="J50" i="159"/>
  <c r="I50" i="159"/>
  <c r="G50" i="159"/>
  <c r="F50" i="159"/>
  <c r="H50" i="159" s="1"/>
  <c r="D50" i="159"/>
  <c r="C50" i="159"/>
  <c r="M49" i="159"/>
  <c r="L49" i="159"/>
  <c r="J49" i="159"/>
  <c r="I49" i="159"/>
  <c r="G49" i="159"/>
  <c r="F49" i="159"/>
  <c r="D49" i="159"/>
  <c r="C49" i="159"/>
  <c r="M48" i="159"/>
  <c r="L48" i="159"/>
  <c r="J48" i="159"/>
  <c r="K48" i="159" s="1"/>
  <c r="I48" i="159"/>
  <c r="G48" i="159"/>
  <c r="F48" i="159"/>
  <c r="H48" i="159" s="1"/>
  <c r="D48" i="159"/>
  <c r="C48" i="159"/>
  <c r="E48" i="159" s="1"/>
  <c r="M47" i="159"/>
  <c r="L47" i="159"/>
  <c r="N47" i="159" s="1"/>
  <c r="J47" i="159"/>
  <c r="I47" i="159"/>
  <c r="K47" i="159" s="1"/>
  <c r="G47" i="159"/>
  <c r="F47" i="159"/>
  <c r="H47" i="159" s="1"/>
  <c r="D47" i="159"/>
  <c r="C47" i="159"/>
  <c r="E47" i="159" s="1"/>
  <c r="M46" i="159"/>
  <c r="L46" i="159"/>
  <c r="N46" i="159" s="1"/>
  <c r="J46" i="159"/>
  <c r="I46" i="159"/>
  <c r="G46" i="159"/>
  <c r="F46" i="159"/>
  <c r="H46" i="159" s="1"/>
  <c r="D46" i="159"/>
  <c r="C46" i="159"/>
  <c r="M45" i="159"/>
  <c r="M55" i="159" s="1"/>
  <c r="L45" i="159"/>
  <c r="L55" i="159" s="1"/>
  <c r="J45" i="159"/>
  <c r="J55" i="159" s="1"/>
  <c r="I45" i="159"/>
  <c r="I55" i="159" s="1"/>
  <c r="G45" i="159"/>
  <c r="F45" i="159"/>
  <c r="F55" i="159" s="1"/>
  <c r="D45" i="159"/>
  <c r="D55" i="159" s="1"/>
  <c r="C45" i="159"/>
  <c r="S18" i="159"/>
  <c r="R18" i="159"/>
  <c r="P18" i="159"/>
  <c r="O18" i="159"/>
  <c r="M18" i="159"/>
  <c r="L18" i="159"/>
  <c r="J18" i="159"/>
  <c r="I18" i="159"/>
  <c r="G18" i="159"/>
  <c r="F18" i="159"/>
  <c r="D18" i="159"/>
  <c r="C18" i="159"/>
  <c r="S17" i="159"/>
  <c r="R17" i="159"/>
  <c r="T17" i="159" s="1"/>
  <c r="P17" i="159"/>
  <c r="O17" i="159"/>
  <c r="Q17" i="159" s="1"/>
  <c r="M17" i="159"/>
  <c r="L17" i="159"/>
  <c r="J17" i="159"/>
  <c r="I17" i="159"/>
  <c r="G17" i="159"/>
  <c r="F17" i="159"/>
  <c r="H17" i="159" s="1"/>
  <c r="D17" i="159"/>
  <c r="C17" i="159"/>
  <c r="E17" i="159" s="1"/>
  <c r="S16" i="159"/>
  <c r="R16" i="159"/>
  <c r="T16" i="159" s="1"/>
  <c r="P16" i="159"/>
  <c r="O16" i="159"/>
  <c r="M16" i="159"/>
  <c r="L16" i="159"/>
  <c r="N16" i="159" s="1"/>
  <c r="J16" i="159"/>
  <c r="I16" i="159"/>
  <c r="G16" i="159"/>
  <c r="H16" i="159" s="1"/>
  <c r="F16" i="159"/>
  <c r="D16" i="159"/>
  <c r="C16" i="159"/>
  <c r="E16" i="159" s="1"/>
  <c r="S15" i="159"/>
  <c r="R15" i="159"/>
  <c r="T15" i="159" s="1"/>
  <c r="P15" i="159"/>
  <c r="O15" i="159"/>
  <c r="Q15" i="159" s="1"/>
  <c r="M15" i="159"/>
  <c r="L15" i="159"/>
  <c r="N15" i="159" s="1"/>
  <c r="J15" i="159"/>
  <c r="I15" i="159"/>
  <c r="G15" i="159"/>
  <c r="F15" i="159"/>
  <c r="D15" i="159"/>
  <c r="C15" i="159"/>
  <c r="E15" i="159" s="1"/>
  <c r="S14" i="159"/>
  <c r="R14" i="159"/>
  <c r="P14" i="159"/>
  <c r="O14" i="159"/>
  <c r="M14" i="159"/>
  <c r="L14" i="159"/>
  <c r="J14" i="159"/>
  <c r="I14" i="159"/>
  <c r="G14" i="159"/>
  <c r="F14" i="159"/>
  <c r="D14" i="159"/>
  <c r="C14" i="159"/>
  <c r="S13" i="159"/>
  <c r="R13" i="159"/>
  <c r="T13" i="159" s="1"/>
  <c r="P13" i="159"/>
  <c r="O13" i="159"/>
  <c r="M13" i="159"/>
  <c r="L13" i="159"/>
  <c r="N13" i="159" s="1"/>
  <c r="J13" i="159"/>
  <c r="I13" i="159"/>
  <c r="G13" i="159"/>
  <c r="F13" i="159"/>
  <c r="D13" i="159"/>
  <c r="C13" i="159"/>
  <c r="E13" i="159" s="1"/>
  <c r="S12" i="159"/>
  <c r="R12" i="159"/>
  <c r="P12" i="159"/>
  <c r="O12" i="159"/>
  <c r="Q12" i="159" s="1"/>
  <c r="M12" i="159"/>
  <c r="L12" i="159"/>
  <c r="N12" i="159" s="1"/>
  <c r="J12" i="159"/>
  <c r="I12" i="159"/>
  <c r="K12" i="159" s="1"/>
  <c r="G12" i="159"/>
  <c r="F12" i="159"/>
  <c r="H12" i="159" s="1"/>
  <c r="D12" i="159"/>
  <c r="C12" i="159"/>
  <c r="E12" i="159" s="1"/>
  <c r="S11" i="159"/>
  <c r="R11" i="159"/>
  <c r="T11" i="159" s="1"/>
  <c r="P11" i="159"/>
  <c r="O11" i="159"/>
  <c r="Q11" i="159" s="1"/>
  <c r="M11" i="159"/>
  <c r="L11" i="159"/>
  <c r="J11" i="159"/>
  <c r="I11" i="159"/>
  <c r="G11" i="159"/>
  <c r="F11" i="159"/>
  <c r="D11" i="159"/>
  <c r="C11" i="159"/>
  <c r="E11" i="159" s="1"/>
  <c r="S10" i="159"/>
  <c r="R10" i="159"/>
  <c r="T10" i="159" s="1"/>
  <c r="P10" i="159"/>
  <c r="O10" i="159"/>
  <c r="M10" i="159"/>
  <c r="L10" i="159"/>
  <c r="J10" i="159"/>
  <c r="I10" i="159"/>
  <c r="G10" i="159"/>
  <c r="F10" i="159"/>
  <c r="D10" i="159"/>
  <c r="C10" i="159"/>
  <c r="S9" i="159"/>
  <c r="S19" i="159" s="1"/>
  <c r="R9" i="159"/>
  <c r="T9" i="159" s="1"/>
  <c r="P9" i="159"/>
  <c r="P19" i="159" s="1"/>
  <c r="O9" i="159"/>
  <c r="O19" i="159" s="1"/>
  <c r="M9" i="159"/>
  <c r="M19" i="159" s="1"/>
  <c r="L9" i="159"/>
  <c r="J9" i="159"/>
  <c r="J19" i="159" s="1"/>
  <c r="I9" i="159"/>
  <c r="G9" i="159"/>
  <c r="G19" i="159" s="1"/>
  <c r="F9" i="159"/>
  <c r="H9" i="159" s="1"/>
  <c r="D9" i="159"/>
  <c r="D19" i="159" s="1"/>
  <c r="C9" i="159"/>
  <c r="C19" i="159" s="1"/>
  <c r="M54" i="9"/>
  <c r="L54" i="9"/>
  <c r="M53" i="9"/>
  <c r="L53" i="9"/>
  <c r="M52" i="9"/>
  <c r="L52" i="9"/>
  <c r="M51" i="9"/>
  <c r="L51" i="9"/>
  <c r="M50" i="9"/>
  <c r="L50" i="9"/>
  <c r="M49" i="9"/>
  <c r="L49" i="9"/>
  <c r="M48" i="9"/>
  <c r="L48" i="9"/>
  <c r="M47" i="9"/>
  <c r="L47" i="9"/>
  <c r="M46" i="9"/>
  <c r="L46" i="9"/>
  <c r="M45" i="9"/>
  <c r="L45" i="9"/>
  <c r="J54" i="9"/>
  <c r="I54" i="9"/>
  <c r="J53" i="9"/>
  <c r="I53" i="9"/>
  <c r="J52" i="9"/>
  <c r="I52" i="9"/>
  <c r="J51" i="9"/>
  <c r="I51" i="9"/>
  <c r="J50" i="9"/>
  <c r="I50" i="9"/>
  <c r="K50" i="9" s="1"/>
  <c r="J49" i="9"/>
  <c r="I49" i="9"/>
  <c r="J48" i="9"/>
  <c r="I48" i="9"/>
  <c r="K48" i="9" s="1"/>
  <c r="J47" i="9"/>
  <c r="I47" i="9"/>
  <c r="J46" i="9"/>
  <c r="I46" i="9"/>
  <c r="K46" i="9" s="1"/>
  <c r="J45" i="9"/>
  <c r="I45" i="9"/>
  <c r="G54" i="9"/>
  <c r="F54" i="9"/>
  <c r="G53" i="9"/>
  <c r="F53" i="9"/>
  <c r="G52" i="9"/>
  <c r="F52" i="9"/>
  <c r="H52" i="9" s="1"/>
  <c r="G51" i="9"/>
  <c r="F51" i="9"/>
  <c r="G50" i="9"/>
  <c r="F50" i="9"/>
  <c r="H50" i="9" s="1"/>
  <c r="G49" i="9"/>
  <c r="F49" i="9"/>
  <c r="G48" i="9"/>
  <c r="F48" i="9"/>
  <c r="G47" i="9"/>
  <c r="F47" i="9"/>
  <c r="G46" i="9"/>
  <c r="F46" i="9"/>
  <c r="G45" i="9"/>
  <c r="F45" i="9"/>
  <c r="D54" i="9"/>
  <c r="D53" i="9"/>
  <c r="D52" i="9"/>
  <c r="D51" i="9"/>
  <c r="D50" i="9"/>
  <c r="D49" i="9"/>
  <c r="D48" i="9"/>
  <c r="D47" i="9"/>
  <c r="D46" i="9"/>
  <c r="D45" i="9"/>
  <c r="D55" i="9" s="1"/>
  <c r="C54" i="9"/>
  <c r="C53" i="9"/>
  <c r="C52" i="9"/>
  <c r="E52" i="9" s="1"/>
  <c r="C51" i="9"/>
  <c r="E51" i="9" s="1"/>
  <c r="C50" i="9"/>
  <c r="C49" i="9"/>
  <c r="C48" i="9"/>
  <c r="C47" i="9"/>
  <c r="C46" i="9"/>
  <c r="C45" i="9"/>
  <c r="M55" i="9"/>
  <c r="L55" i="9"/>
  <c r="I55" i="9"/>
  <c r="N53" i="9"/>
  <c r="K53" i="9"/>
  <c r="H53" i="9"/>
  <c r="K51" i="9"/>
  <c r="H51" i="9"/>
  <c r="N49" i="9"/>
  <c r="K49" i="9"/>
  <c r="H49" i="9"/>
  <c r="E48" i="9"/>
  <c r="K47" i="9"/>
  <c r="H47" i="9"/>
  <c r="E47" i="9"/>
  <c r="N45" i="9"/>
  <c r="K45" i="9"/>
  <c r="H45" i="9"/>
  <c r="S18" i="9"/>
  <c r="R18" i="9"/>
  <c r="S17" i="9"/>
  <c r="R17" i="9"/>
  <c r="S16" i="9"/>
  <c r="R16" i="9"/>
  <c r="S15" i="9"/>
  <c r="R15" i="9"/>
  <c r="S14" i="9"/>
  <c r="R14" i="9"/>
  <c r="S13" i="9"/>
  <c r="R13" i="9"/>
  <c r="S12" i="9"/>
  <c r="R12" i="9"/>
  <c r="S11" i="9"/>
  <c r="R11" i="9"/>
  <c r="S10" i="9"/>
  <c r="R10" i="9"/>
  <c r="S9" i="9"/>
  <c r="R9" i="9"/>
  <c r="P18" i="9"/>
  <c r="O18" i="9"/>
  <c r="P17" i="9"/>
  <c r="O17" i="9"/>
  <c r="P16" i="9"/>
  <c r="O16" i="9"/>
  <c r="P15" i="9"/>
  <c r="O15" i="9"/>
  <c r="P14" i="9"/>
  <c r="O14" i="9"/>
  <c r="Q14" i="9" s="1"/>
  <c r="P13" i="9"/>
  <c r="O13" i="9"/>
  <c r="P12" i="9"/>
  <c r="O12" i="9"/>
  <c r="P11" i="9"/>
  <c r="O11" i="9"/>
  <c r="P10" i="9"/>
  <c r="O10" i="9"/>
  <c r="P9" i="9"/>
  <c r="O9" i="9"/>
  <c r="M18" i="9"/>
  <c r="L18" i="9"/>
  <c r="M17" i="9"/>
  <c r="L17" i="9"/>
  <c r="M16" i="9"/>
  <c r="L16" i="9"/>
  <c r="N16" i="9" s="1"/>
  <c r="M15" i="9"/>
  <c r="L15" i="9"/>
  <c r="M14" i="9"/>
  <c r="L14" i="9"/>
  <c r="N14" i="9" s="1"/>
  <c r="M13" i="9"/>
  <c r="L13" i="9"/>
  <c r="M12" i="9"/>
  <c r="L12" i="9"/>
  <c r="N12" i="9" s="1"/>
  <c r="M11" i="9"/>
  <c r="L11" i="9"/>
  <c r="M10" i="9"/>
  <c r="L10" i="9"/>
  <c r="N10" i="9" s="1"/>
  <c r="M9" i="9"/>
  <c r="L9" i="9"/>
  <c r="J18" i="9"/>
  <c r="I18" i="9"/>
  <c r="J17" i="9"/>
  <c r="I17" i="9"/>
  <c r="J16" i="9"/>
  <c r="I16" i="9"/>
  <c r="J15" i="9"/>
  <c r="I15" i="9"/>
  <c r="J14" i="9"/>
  <c r="I14" i="9"/>
  <c r="J13" i="9"/>
  <c r="I13" i="9"/>
  <c r="J12" i="9"/>
  <c r="I12" i="9"/>
  <c r="J11" i="9"/>
  <c r="I11" i="9"/>
  <c r="J10" i="9"/>
  <c r="I10" i="9"/>
  <c r="J9" i="9"/>
  <c r="I9" i="9"/>
  <c r="G18" i="9"/>
  <c r="F18" i="9"/>
  <c r="H18" i="9" s="1"/>
  <c r="G17" i="9"/>
  <c r="F17" i="9"/>
  <c r="G16" i="9"/>
  <c r="F16" i="9"/>
  <c r="H16" i="9" s="1"/>
  <c r="G15" i="9"/>
  <c r="F15" i="9"/>
  <c r="G14" i="9"/>
  <c r="F14" i="9"/>
  <c r="G13" i="9"/>
  <c r="F13" i="9"/>
  <c r="G12" i="9"/>
  <c r="F12" i="9"/>
  <c r="G11" i="9"/>
  <c r="F11" i="9"/>
  <c r="G10" i="9"/>
  <c r="F10" i="9"/>
  <c r="H10" i="9" s="1"/>
  <c r="G9" i="9"/>
  <c r="F9" i="9"/>
  <c r="D18" i="9"/>
  <c r="D17" i="9"/>
  <c r="D16" i="9"/>
  <c r="D15" i="9"/>
  <c r="D14" i="9"/>
  <c r="D13" i="9"/>
  <c r="D12" i="9"/>
  <c r="D11" i="9"/>
  <c r="D10" i="9"/>
  <c r="D9" i="9"/>
  <c r="D19" i="9" s="1"/>
  <c r="C18" i="9"/>
  <c r="C17" i="9"/>
  <c r="C16" i="9"/>
  <c r="C15" i="9"/>
  <c r="E15" i="9" s="1"/>
  <c r="C14" i="9"/>
  <c r="C13" i="9"/>
  <c r="C12" i="9"/>
  <c r="C11" i="9"/>
  <c r="E11" i="9" s="1"/>
  <c r="C10" i="9"/>
  <c r="C9" i="9"/>
  <c r="K19" i="9"/>
  <c r="I19" i="9"/>
  <c r="T18" i="9"/>
  <c r="T17" i="9"/>
  <c r="Q17" i="9"/>
  <c r="N17" i="9"/>
  <c r="H17" i="9"/>
  <c r="E16" i="9"/>
  <c r="T15" i="9"/>
  <c r="Q15" i="9"/>
  <c r="N15" i="9"/>
  <c r="H15" i="9"/>
  <c r="T13" i="9"/>
  <c r="Q13" i="9"/>
  <c r="N13" i="9"/>
  <c r="H13" i="9"/>
  <c r="Q12" i="9"/>
  <c r="E12" i="9"/>
  <c r="T11" i="9"/>
  <c r="Q11" i="9"/>
  <c r="N11" i="9"/>
  <c r="H11" i="9"/>
  <c r="Q10" i="9"/>
  <c r="T9" i="9"/>
  <c r="Q9" i="9"/>
  <c r="N9" i="9"/>
  <c r="H9" i="9"/>
  <c r="G17" i="156"/>
  <c r="G16" i="156"/>
  <c r="G15" i="156"/>
  <c r="G14" i="156"/>
  <c r="G13" i="156"/>
  <c r="G12" i="156"/>
  <c r="G11" i="156"/>
  <c r="G10" i="156"/>
  <c r="G9" i="156"/>
  <c r="G8" i="156"/>
  <c r="G18" i="156" s="1"/>
  <c r="G17" i="157"/>
  <c r="G16" i="157"/>
  <c r="G15" i="157"/>
  <c r="G14" i="157"/>
  <c r="G13" i="157"/>
  <c r="G12" i="157"/>
  <c r="G11" i="157"/>
  <c r="G10" i="157"/>
  <c r="G9" i="157"/>
  <c r="G8" i="157"/>
  <c r="F18" i="157"/>
  <c r="E18" i="157"/>
  <c r="D18" i="157"/>
  <c r="C18" i="157"/>
  <c r="A9" i="157"/>
  <c r="A10" i="157" s="1"/>
  <c r="A11" i="157" s="1"/>
  <c r="A12" i="157" s="1"/>
  <c r="A13" i="157" s="1"/>
  <c r="A14" i="157" s="1"/>
  <c r="A15" i="157" s="1"/>
  <c r="A16" i="157" s="1"/>
  <c r="A17" i="157" s="1"/>
  <c r="F18" i="156"/>
  <c r="E18" i="156"/>
  <c r="D18" i="156"/>
  <c r="C18" i="156"/>
  <c r="A10" i="156"/>
  <c r="A11" i="156" s="1"/>
  <c r="A12" i="156" s="1"/>
  <c r="A13" i="156" s="1"/>
  <c r="A14" i="156" s="1"/>
  <c r="A15" i="156" s="1"/>
  <c r="A16" i="156" s="1"/>
  <c r="A17" i="156" s="1"/>
  <c r="A9" i="156"/>
  <c r="E18" i="155"/>
  <c r="J49" i="155"/>
  <c r="I49" i="155"/>
  <c r="H49" i="155"/>
  <c r="G49" i="155"/>
  <c r="F49" i="155"/>
  <c r="E49" i="155"/>
  <c r="D49" i="155"/>
  <c r="C49" i="155"/>
  <c r="N18" i="155"/>
  <c r="M18" i="155"/>
  <c r="L18" i="155"/>
  <c r="K18" i="155"/>
  <c r="J18" i="155"/>
  <c r="I18" i="155"/>
  <c r="H18" i="155"/>
  <c r="G18" i="155"/>
  <c r="F18" i="155"/>
  <c r="C18" i="155"/>
  <c r="G17" i="153"/>
  <c r="F17" i="153"/>
  <c r="E17" i="153"/>
  <c r="D17" i="153"/>
  <c r="C17" i="153"/>
  <c r="C15" i="153"/>
  <c r="C14" i="153" s="1"/>
  <c r="G14" i="153"/>
  <c r="F14" i="153"/>
  <c r="E14" i="153"/>
  <c r="D14" i="153"/>
  <c r="G10" i="153"/>
  <c r="F10" i="153"/>
  <c r="E10" i="153"/>
  <c r="D10" i="153"/>
  <c r="C10" i="153"/>
  <c r="G7" i="153"/>
  <c r="F7" i="153"/>
  <c r="E7" i="153"/>
  <c r="D7" i="153"/>
  <c r="C7" i="153"/>
  <c r="X18" i="150"/>
  <c r="W18" i="150"/>
  <c r="D18" i="150"/>
  <c r="C18" i="150"/>
  <c r="AM17" i="150"/>
  <c r="AL17" i="150"/>
  <c r="AK17" i="150"/>
  <c r="AJ17" i="150"/>
  <c r="AI17" i="150"/>
  <c r="AH17" i="150"/>
  <c r="AG17" i="150"/>
  <c r="AF17" i="150"/>
  <c r="AE17" i="150"/>
  <c r="AD17" i="150"/>
  <c r="AC17" i="150"/>
  <c r="AB17" i="150"/>
  <c r="Y17" i="150"/>
  <c r="O17" i="150"/>
  <c r="Q32" i="150" s="1"/>
  <c r="N17" i="150"/>
  <c r="P32" i="150" s="1"/>
  <c r="M17" i="150"/>
  <c r="J17" i="150"/>
  <c r="I17" i="150"/>
  <c r="H17" i="150"/>
  <c r="G17" i="150"/>
  <c r="F17" i="150"/>
  <c r="AA17" i="150" s="1"/>
  <c r="Z17" i="150"/>
  <c r="E17" i="150"/>
  <c r="AM16" i="150"/>
  <c r="AL16" i="150"/>
  <c r="AK16" i="150"/>
  <c r="AJ16" i="150"/>
  <c r="AI16" i="150"/>
  <c r="AH16" i="150"/>
  <c r="AG16" i="150"/>
  <c r="AF16" i="150"/>
  <c r="AE16" i="150"/>
  <c r="AD16" i="150"/>
  <c r="AC16" i="150"/>
  <c r="AB16" i="150"/>
  <c r="Y16" i="150"/>
  <c r="O16" i="150"/>
  <c r="Q31" i="150" s="1"/>
  <c r="N16" i="150"/>
  <c r="P31" i="150" s="1"/>
  <c r="M16" i="150"/>
  <c r="J16" i="150"/>
  <c r="I16" i="150"/>
  <c r="H16" i="150"/>
  <c r="G16" i="150"/>
  <c r="F16" i="150"/>
  <c r="AA16" i="150" s="1"/>
  <c r="Z16" i="150"/>
  <c r="E16" i="150"/>
  <c r="AM15" i="150"/>
  <c r="AL15" i="150"/>
  <c r="AK15" i="150"/>
  <c r="AJ15" i="150"/>
  <c r="AI15" i="150"/>
  <c r="AH15" i="150"/>
  <c r="AG15" i="150"/>
  <c r="AF15" i="150"/>
  <c r="AE15" i="150"/>
  <c r="AD15" i="150"/>
  <c r="AC15" i="150"/>
  <c r="AB15" i="150"/>
  <c r="Y15" i="150"/>
  <c r="O15" i="150"/>
  <c r="Q30" i="150" s="1"/>
  <c r="N15" i="150"/>
  <c r="P30" i="150" s="1"/>
  <c r="M15" i="150"/>
  <c r="J15" i="150"/>
  <c r="I15" i="150"/>
  <c r="H15" i="150"/>
  <c r="G15" i="150"/>
  <c r="L15" i="150" s="1"/>
  <c r="O30" i="150" s="1"/>
  <c r="F15" i="150"/>
  <c r="AA15" i="150" s="1"/>
  <c r="Z15" i="150"/>
  <c r="E15" i="150"/>
  <c r="AM14" i="150"/>
  <c r="AL14" i="150"/>
  <c r="AK14" i="150"/>
  <c r="AJ14" i="150"/>
  <c r="AI14" i="150"/>
  <c r="AH14" i="150"/>
  <c r="AG14" i="150"/>
  <c r="AF14" i="150"/>
  <c r="AE14" i="150"/>
  <c r="AD14" i="150"/>
  <c r="AC14" i="150"/>
  <c r="AB14" i="150"/>
  <c r="Y14" i="150"/>
  <c r="O14" i="150"/>
  <c r="Q29" i="150" s="1"/>
  <c r="N14" i="150"/>
  <c r="P29" i="150" s="1"/>
  <c r="M14" i="150"/>
  <c r="J14" i="150"/>
  <c r="I14" i="150"/>
  <c r="H14" i="150"/>
  <c r="G14" i="150"/>
  <c r="F14" i="150"/>
  <c r="AA14" i="150" s="1"/>
  <c r="Z14" i="150"/>
  <c r="E14" i="150"/>
  <c r="AM13" i="150"/>
  <c r="AL13" i="150"/>
  <c r="AK13" i="150"/>
  <c r="AJ13" i="150"/>
  <c r="AI13" i="150"/>
  <c r="AH13" i="150"/>
  <c r="AG13" i="150"/>
  <c r="AF13" i="150"/>
  <c r="AE13" i="150"/>
  <c r="AD13" i="150"/>
  <c r="AC13" i="150"/>
  <c r="AB13" i="150"/>
  <c r="Y13" i="150"/>
  <c r="O13" i="150"/>
  <c r="Q28" i="150" s="1"/>
  <c r="N13" i="150"/>
  <c r="P28" i="150" s="1"/>
  <c r="M13" i="150"/>
  <c r="J13" i="150"/>
  <c r="I13" i="150"/>
  <c r="H13" i="150"/>
  <c r="G13" i="150"/>
  <c r="F13" i="150"/>
  <c r="AA13" i="150" s="1"/>
  <c r="Z13" i="150"/>
  <c r="E13" i="150"/>
  <c r="AM12" i="150"/>
  <c r="AL12" i="150"/>
  <c r="AK12" i="150"/>
  <c r="AJ12" i="150"/>
  <c r="AI12" i="150"/>
  <c r="AH12" i="150"/>
  <c r="AG12" i="150"/>
  <c r="AF12" i="150"/>
  <c r="AE12" i="150"/>
  <c r="AD12" i="150"/>
  <c r="AC12" i="150"/>
  <c r="AB12" i="150"/>
  <c r="Y12" i="150"/>
  <c r="O12" i="150"/>
  <c r="Q27" i="150" s="1"/>
  <c r="N12" i="150"/>
  <c r="P27" i="150" s="1"/>
  <c r="M12" i="150"/>
  <c r="J12" i="150"/>
  <c r="I12" i="150"/>
  <c r="H12" i="150"/>
  <c r="G12" i="150"/>
  <c r="F12" i="150"/>
  <c r="AA12" i="150" s="1"/>
  <c r="Z12" i="150"/>
  <c r="E12" i="150"/>
  <c r="AM11" i="150"/>
  <c r="AL11" i="150"/>
  <c r="AK11" i="150"/>
  <c r="AJ11" i="150"/>
  <c r="AI11" i="150"/>
  <c r="AH11" i="150"/>
  <c r="AG11" i="150"/>
  <c r="AF11" i="150"/>
  <c r="AE11" i="150"/>
  <c r="AD11" i="150"/>
  <c r="AC11" i="150"/>
  <c r="AB11" i="150"/>
  <c r="Y11" i="150"/>
  <c r="O11" i="150"/>
  <c r="Q26" i="150" s="1"/>
  <c r="N11" i="150"/>
  <c r="P26" i="150" s="1"/>
  <c r="M11" i="150"/>
  <c r="J11" i="150"/>
  <c r="I11" i="150"/>
  <c r="H11" i="150"/>
  <c r="G11" i="150"/>
  <c r="L11" i="150" s="1"/>
  <c r="O26" i="150" s="1"/>
  <c r="F11" i="150"/>
  <c r="AA11" i="150" s="1"/>
  <c r="Z11" i="150"/>
  <c r="E11" i="150"/>
  <c r="AM10" i="150"/>
  <c r="AL10" i="150"/>
  <c r="AK10" i="150"/>
  <c r="AJ10" i="150"/>
  <c r="AI10" i="150"/>
  <c r="AH10" i="150"/>
  <c r="AG10" i="150"/>
  <c r="AF10" i="150"/>
  <c r="AE10" i="150"/>
  <c r="AD10" i="150"/>
  <c r="AC10" i="150"/>
  <c r="AB10" i="150"/>
  <c r="Y10" i="150"/>
  <c r="O10" i="150"/>
  <c r="Q25" i="150" s="1"/>
  <c r="N10" i="150"/>
  <c r="P25" i="150" s="1"/>
  <c r="M10" i="150"/>
  <c r="J10" i="150"/>
  <c r="I10" i="150"/>
  <c r="H10" i="150"/>
  <c r="G10" i="150"/>
  <c r="F10" i="150"/>
  <c r="AA10" i="150" s="1"/>
  <c r="Z10" i="150"/>
  <c r="E10" i="150"/>
  <c r="AM9" i="150"/>
  <c r="AL9" i="150"/>
  <c r="AK9" i="150"/>
  <c r="AJ9" i="150"/>
  <c r="AI9" i="150"/>
  <c r="AH9" i="150"/>
  <c r="AG9" i="150"/>
  <c r="AF9" i="150"/>
  <c r="AE9" i="150"/>
  <c r="AD9" i="150"/>
  <c r="AC9" i="150"/>
  <c r="AB9" i="150"/>
  <c r="Y9" i="150"/>
  <c r="O9" i="150"/>
  <c r="Q24" i="150" s="1"/>
  <c r="N9" i="150"/>
  <c r="P24" i="150" s="1"/>
  <c r="M9" i="150"/>
  <c r="J9" i="150"/>
  <c r="I9" i="150"/>
  <c r="H9" i="150"/>
  <c r="G9" i="150"/>
  <c r="F9" i="150"/>
  <c r="AA9" i="150" s="1"/>
  <c r="Z9" i="150"/>
  <c r="E9" i="150"/>
  <c r="AM8" i="150"/>
  <c r="AL8" i="150"/>
  <c r="AK8" i="150"/>
  <c r="AJ8" i="150"/>
  <c r="AI8" i="150"/>
  <c r="AH8" i="150"/>
  <c r="AG8" i="150"/>
  <c r="AF8" i="150"/>
  <c r="AE8" i="150"/>
  <c r="AD8" i="150"/>
  <c r="AC8" i="150"/>
  <c r="AB8" i="150"/>
  <c r="Y8" i="150"/>
  <c r="O8" i="150"/>
  <c r="Q23" i="150" s="1"/>
  <c r="N8" i="150"/>
  <c r="P23" i="150" s="1"/>
  <c r="M8" i="150"/>
  <c r="J8" i="150"/>
  <c r="I8" i="150"/>
  <c r="H8" i="150"/>
  <c r="G8" i="150"/>
  <c r="F8" i="150"/>
  <c r="AA8" i="150" s="1"/>
  <c r="Z8" i="150"/>
  <c r="E8" i="150"/>
  <c r="G18" i="157" l="1"/>
  <c r="E13" i="9"/>
  <c r="E17" i="9"/>
  <c r="N18" i="9"/>
  <c r="O19" i="9"/>
  <c r="Q16" i="9"/>
  <c r="Q18" i="9"/>
  <c r="T10" i="9"/>
  <c r="T12" i="9"/>
  <c r="T16" i="9"/>
  <c r="G55" i="9"/>
  <c r="J55" i="9"/>
  <c r="N46" i="9"/>
  <c r="N47" i="9"/>
  <c r="N48" i="9"/>
  <c r="N50" i="9"/>
  <c r="N51" i="9"/>
  <c r="N52" i="9"/>
  <c r="N11" i="159"/>
  <c r="H13" i="159"/>
  <c r="Q13" i="159"/>
  <c r="T14" i="159"/>
  <c r="K16" i="159"/>
  <c r="Q16" i="159"/>
  <c r="T18" i="159"/>
  <c r="E45" i="159"/>
  <c r="E46" i="159"/>
  <c r="K46" i="159"/>
  <c r="N48" i="159"/>
  <c r="E49" i="159"/>
  <c r="H49" i="159"/>
  <c r="K49" i="159"/>
  <c r="N49" i="159"/>
  <c r="E50" i="159"/>
  <c r="K50" i="159"/>
  <c r="M20" i="160"/>
  <c r="G19" i="9"/>
  <c r="J19" i="9"/>
  <c r="P19" i="9"/>
  <c r="E49" i="9"/>
  <c r="E53" i="9"/>
  <c r="AA11" i="162"/>
  <c r="AH11" i="162" s="1"/>
  <c r="BS15" i="163"/>
  <c r="BG23" i="163"/>
  <c r="BI23" i="163"/>
  <c r="BR11" i="164"/>
  <c r="BR12" i="164"/>
  <c r="BR13" i="164"/>
  <c r="BR14" i="164"/>
  <c r="BR15" i="164"/>
  <c r="BR17" i="164"/>
  <c r="BR18" i="164"/>
  <c r="BR19" i="164"/>
  <c r="GL14" i="164"/>
  <c r="BR11" i="165"/>
  <c r="BR12" i="165"/>
  <c r="BR13" i="165"/>
  <c r="BR14" i="165"/>
  <c r="BR15" i="165"/>
  <c r="BR16" i="165"/>
  <c r="BR17" i="165"/>
  <c r="BR18" i="165"/>
  <c r="BR19" i="165"/>
  <c r="GK19" i="165"/>
  <c r="F55" i="9"/>
  <c r="R19" i="159"/>
  <c r="H45" i="159"/>
  <c r="H55" i="159" s="1"/>
  <c r="E51" i="159"/>
  <c r="N51" i="159"/>
  <c r="E53" i="159"/>
  <c r="N53" i="159"/>
  <c r="E92" i="159"/>
  <c r="T92" i="159"/>
  <c r="Q92" i="159"/>
  <c r="BS10" i="163"/>
  <c r="BS13" i="163"/>
  <c r="BR10" i="165"/>
  <c r="BR21" i="165" s="1"/>
  <c r="I19" i="159"/>
  <c r="K9" i="159"/>
  <c r="H10" i="159"/>
  <c r="N10" i="159"/>
  <c r="K11" i="159"/>
  <c r="E14" i="159"/>
  <c r="K14" i="159"/>
  <c r="Q14" i="159"/>
  <c r="H15" i="159"/>
  <c r="K17" i="159"/>
  <c r="H18" i="159"/>
  <c r="N18" i="159"/>
  <c r="N92" i="159"/>
  <c r="S20" i="10"/>
  <c r="K52" i="9"/>
  <c r="K54" i="9"/>
  <c r="H12" i="9"/>
  <c r="H14" i="9"/>
  <c r="M19" i="9"/>
  <c r="T14" i="9"/>
  <c r="S19" i="9"/>
  <c r="H48" i="9"/>
  <c r="H54" i="9"/>
  <c r="N54" i="9"/>
  <c r="N9" i="159"/>
  <c r="Q9" i="159"/>
  <c r="E10" i="159"/>
  <c r="K10" i="159"/>
  <c r="Q10" i="159"/>
  <c r="H11" i="159"/>
  <c r="K13" i="159"/>
  <c r="H14" i="159"/>
  <c r="N14" i="159"/>
  <c r="K15" i="159"/>
  <c r="N17" i="159"/>
  <c r="E18" i="159"/>
  <c r="K18" i="159"/>
  <c r="Q18" i="159"/>
  <c r="G55" i="159"/>
  <c r="K45" i="159"/>
  <c r="K55" i="159" s="1"/>
  <c r="H199" i="159"/>
  <c r="AA15" i="162"/>
  <c r="AH15" i="162" s="1"/>
  <c r="BQ21" i="165"/>
  <c r="Q8" i="150"/>
  <c r="Q33" i="150"/>
  <c r="P33" i="150"/>
  <c r="R26" i="150"/>
  <c r="R30" i="150"/>
  <c r="E18" i="150"/>
  <c r="R8" i="150"/>
  <c r="AE18" i="150"/>
  <c r="AI18" i="150"/>
  <c r="K10" i="150"/>
  <c r="Q10" i="150"/>
  <c r="Q11" i="150"/>
  <c r="Q12" i="150"/>
  <c r="Q13" i="150"/>
  <c r="Q14" i="150"/>
  <c r="Q15" i="150"/>
  <c r="Q16" i="150"/>
  <c r="Q17" i="150"/>
  <c r="Q9" i="150"/>
  <c r="S10" i="150"/>
  <c r="S11" i="150"/>
  <c r="S12" i="150"/>
  <c r="S13" i="150"/>
  <c r="S14" i="150"/>
  <c r="S15" i="150"/>
  <c r="S16" i="150"/>
  <c r="S17" i="150"/>
  <c r="AO9" i="150"/>
  <c r="R9" i="150"/>
  <c r="S8" i="150"/>
  <c r="S9" i="150"/>
  <c r="R10" i="150"/>
  <c r="R11" i="150"/>
  <c r="R12" i="150"/>
  <c r="R13" i="150"/>
  <c r="R14" i="150"/>
  <c r="R15" i="150"/>
  <c r="R16" i="150"/>
  <c r="R17" i="150"/>
  <c r="AM18" i="150"/>
  <c r="AP10" i="150"/>
  <c r="AO11" i="150"/>
  <c r="AO12" i="150"/>
  <c r="AO14" i="150"/>
  <c r="AF14" i="161"/>
  <c r="L19" i="161"/>
  <c r="AF17" i="161"/>
  <c r="AF16" i="161"/>
  <c r="E20" i="161"/>
  <c r="AO17" i="150"/>
  <c r="I18" i="150"/>
  <c r="O18" i="150"/>
  <c r="AC18" i="150"/>
  <c r="AG18" i="150"/>
  <c r="AK18" i="150"/>
  <c r="AO10" i="150"/>
  <c r="K12" i="150"/>
  <c r="K13" i="150"/>
  <c r="Y18" i="150"/>
  <c r="AP13" i="150"/>
  <c r="AP15" i="150"/>
  <c r="AP16" i="150"/>
  <c r="Z18" i="150"/>
  <c r="L13" i="150"/>
  <c r="H18" i="150"/>
  <c r="N18" i="150"/>
  <c r="AO16" i="150"/>
  <c r="G18" i="150"/>
  <c r="M18" i="150"/>
  <c r="K9" i="150"/>
  <c r="L9" i="150"/>
  <c r="AP12" i="150"/>
  <c r="AO13" i="150"/>
  <c r="K14" i="150"/>
  <c r="L14" i="150"/>
  <c r="AO15" i="150"/>
  <c r="K16" i="150"/>
  <c r="K17" i="150"/>
  <c r="L17" i="150"/>
  <c r="L10" i="150"/>
  <c r="J18" i="150"/>
  <c r="AD18" i="150"/>
  <c r="AH18" i="150"/>
  <c r="AL18" i="150"/>
  <c r="AP9" i="150"/>
  <c r="AB18" i="150"/>
  <c r="AF18" i="150"/>
  <c r="AJ18" i="150"/>
  <c r="AP11" i="150"/>
  <c r="AP14" i="150"/>
  <c r="AP17" i="150"/>
  <c r="BS17" i="163"/>
  <c r="BR21" i="163"/>
  <c r="BK23" i="163"/>
  <c r="BK24" i="163" s="1"/>
  <c r="BS18" i="163"/>
  <c r="BR21" i="164"/>
  <c r="GI21" i="163"/>
  <c r="BP21" i="164"/>
  <c r="BQ21" i="163"/>
  <c r="AA9" i="162"/>
  <c r="AH9" i="162" s="1"/>
  <c r="AA13" i="162"/>
  <c r="AH13" i="162" s="1"/>
  <c r="AA17" i="162"/>
  <c r="AH17" i="162" s="1"/>
  <c r="E19" i="162"/>
  <c r="I19" i="162"/>
  <c r="M19" i="162"/>
  <c r="AF12" i="161"/>
  <c r="AF15" i="161"/>
  <c r="C20" i="161"/>
  <c r="G20" i="161"/>
  <c r="D19" i="162"/>
  <c r="H19" i="162"/>
  <c r="C19" i="162"/>
  <c r="G19" i="162"/>
  <c r="W9" i="162"/>
  <c r="W19" i="162" s="1"/>
  <c r="F19" i="162"/>
  <c r="J19" i="162"/>
  <c r="N19" i="162"/>
  <c r="J19" i="161"/>
  <c r="N19" i="161"/>
  <c r="AF9" i="161"/>
  <c r="AF11" i="161"/>
  <c r="AF18" i="161"/>
  <c r="I19" i="161"/>
  <c r="I20" i="161" s="1"/>
  <c r="M19" i="161"/>
  <c r="AF10" i="161"/>
  <c r="AF13" i="161"/>
  <c r="AF10" i="162"/>
  <c r="AF12" i="162"/>
  <c r="AF14" i="162"/>
  <c r="AF16" i="162"/>
  <c r="AF18" i="162"/>
  <c r="P20" i="160"/>
  <c r="T20" i="160"/>
  <c r="V20" i="160"/>
  <c r="Z20" i="160"/>
  <c r="O20" i="160"/>
  <c r="S20" i="160"/>
  <c r="U20" i="160"/>
  <c r="U21" i="160" s="1"/>
  <c r="Y20" i="160"/>
  <c r="Y21" i="160" s="1"/>
  <c r="Q20" i="160"/>
  <c r="Q21" i="160" s="1"/>
  <c r="L20" i="160"/>
  <c r="J20" i="160"/>
  <c r="N20" i="160"/>
  <c r="M21" i="160" s="1"/>
  <c r="I20" i="160"/>
  <c r="C21" i="160"/>
  <c r="AR10" i="160"/>
  <c r="AH20" i="160"/>
  <c r="AM19" i="160"/>
  <c r="AT19" i="160" s="1"/>
  <c r="AR19" i="160"/>
  <c r="AR18" i="160"/>
  <c r="AM18" i="160"/>
  <c r="AT18" i="160" s="1"/>
  <c r="AC13" i="160"/>
  <c r="AE13" i="160" s="1"/>
  <c r="AR11" i="160"/>
  <c r="AC12" i="160"/>
  <c r="AE12" i="160" s="1"/>
  <c r="AE20" i="160" s="1"/>
  <c r="AL13" i="160"/>
  <c r="AS13" i="160" s="1"/>
  <c r="AK14" i="160"/>
  <c r="AR16" i="160"/>
  <c r="AC18" i="160"/>
  <c r="AE18" i="160" s="1"/>
  <c r="AC19" i="160"/>
  <c r="AE19" i="160" s="1"/>
  <c r="AG20" i="160"/>
  <c r="AL12" i="160"/>
  <c r="AS12" i="160" s="1"/>
  <c r="AK13" i="160"/>
  <c r="AR15" i="160"/>
  <c r="F20" i="160"/>
  <c r="AC16" i="160"/>
  <c r="AE16" i="160" s="1"/>
  <c r="AC17" i="160"/>
  <c r="AE17" i="160" s="1"/>
  <c r="AM17" i="160"/>
  <c r="AT17" i="160" s="1"/>
  <c r="E21" i="160"/>
  <c r="AL18" i="160"/>
  <c r="AS18" i="160" s="1"/>
  <c r="AK20" i="160"/>
  <c r="AK12" i="160"/>
  <c r="P20" i="10"/>
  <c r="O20" i="10"/>
  <c r="S21" i="10"/>
  <c r="O21" i="10"/>
  <c r="N19" i="159"/>
  <c r="Q19" i="159"/>
  <c r="H19" i="159"/>
  <c r="F19" i="159"/>
  <c r="T12" i="159"/>
  <c r="T19" i="159" s="1"/>
  <c r="L19" i="159"/>
  <c r="N45" i="159"/>
  <c r="N55" i="159" s="1"/>
  <c r="C55" i="159"/>
  <c r="E9" i="159"/>
  <c r="E19" i="159" s="1"/>
  <c r="N55" i="9"/>
  <c r="K55" i="9"/>
  <c r="H46" i="9"/>
  <c r="H55" i="9" s="1"/>
  <c r="E46" i="9"/>
  <c r="E50" i="9"/>
  <c r="E54" i="9"/>
  <c r="C55" i="9"/>
  <c r="E45" i="9"/>
  <c r="T19" i="9"/>
  <c r="R19" i="9"/>
  <c r="Q19" i="9"/>
  <c r="L19" i="9"/>
  <c r="N19" i="9"/>
  <c r="H19" i="9"/>
  <c r="F19" i="9"/>
  <c r="E10" i="9"/>
  <c r="E14" i="9"/>
  <c r="E18" i="9"/>
  <c r="E9" i="9"/>
  <c r="E19" i="9" s="1"/>
  <c r="C19" i="9"/>
  <c r="D18" i="155"/>
  <c r="P11" i="150"/>
  <c r="AN11" i="150"/>
  <c r="P15" i="150"/>
  <c r="AN15" i="150"/>
  <c r="AA18" i="150"/>
  <c r="AO8" i="150"/>
  <c r="K11" i="150"/>
  <c r="K15" i="150"/>
  <c r="F18" i="150"/>
  <c r="L8" i="150"/>
  <c r="O23" i="150" s="1"/>
  <c r="L12" i="150"/>
  <c r="O27" i="150" s="1"/>
  <c r="R27" i="150" s="1"/>
  <c r="L16" i="150"/>
  <c r="O31" i="150" s="1"/>
  <c r="R31" i="150" s="1"/>
  <c r="K8" i="150"/>
  <c r="AP8" i="150"/>
  <c r="E23" i="161" l="1"/>
  <c r="E55" i="159"/>
  <c r="E20" i="162"/>
  <c r="K19" i="159"/>
  <c r="E55" i="9"/>
  <c r="M20" i="162"/>
  <c r="T12" i="150"/>
  <c r="T8" i="150"/>
  <c r="P17" i="150"/>
  <c r="O32" i="150"/>
  <c r="R32" i="150" s="1"/>
  <c r="AN14" i="150"/>
  <c r="AQ14" i="150" s="1"/>
  <c r="O29" i="150"/>
  <c r="R29" i="150" s="1"/>
  <c r="P9" i="150"/>
  <c r="O24" i="150"/>
  <c r="R24" i="150" s="1"/>
  <c r="R23" i="150"/>
  <c r="AN10" i="150"/>
  <c r="O25" i="150"/>
  <c r="R25" i="150" s="1"/>
  <c r="P13" i="150"/>
  <c r="O28" i="150"/>
  <c r="R28" i="150" s="1"/>
  <c r="T11" i="150"/>
  <c r="Q18" i="150"/>
  <c r="R18" i="150"/>
  <c r="T15" i="150"/>
  <c r="T16" i="150"/>
  <c r="S18" i="150"/>
  <c r="T14" i="150"/>
  <c r="T10" i="150"/>
  <c r="T17" i="150"/>
  <c r="T13" i="150"/>
  <c r="T9" i="150"/>
  <c r="AN13" i="150"/>
  <c r="AQ13" i="150" s="1"/>
  <c r="AQ10" i="150"/>
  <c r="M20" i="161"/>
  <c r="K18" i="150"/>
  <c r="P10" i="150"/>
  <c r="AQ15" i="150"/>
  <c r="AP18" i="150"/>
  <c r="P14" i="150"/>
  <c r="AN9" i="150"/>
  <c r="AQ9" i="150" s="1"/>
  <c r="AO18" i="150"/>
  <c r="AQ11" i="150"/>
  <c r="AN17" i="150"/>
  <c r="AQ17" i="150" s="1"/>
  <c r="BS21" i="163"/>
  <c r="BS24" i="163" s="1"/>
  <c r="I20" i="162"/>
  <c r="G20" i="162"/>
  <c r="C20" i="162"/>
  <c r="O21" i="160"/>
  <c r="I21" i="160"/>
  <c r="S21" i="160"/>
  <c r="AM12" i="160"/>
  <c r="AT12" i="160" s="1"/>
  <c r="AR12" i="160"/>
  <c r="AR13" i="160"/>
  <c r="AM13" i="160"/>
  <c r="AT13" i="160" s="1"/>
  <c r="AM14" i="160"/>
  <c r="AT14" i="160" s="1"/>
  <c r="AR14" i="160"/>
  <c r="AL20" i="160"/>
  <c r="AM20" i="160" s="1"/>
  <c r="AN8" i="150"/>
  <c r="L18" i="150"/>
  <c r="P8" i="150"/>
  <c r="AN12" i="150"/>
  <c r="AQ12" i="150" s="1"/>
  <c r="P12" i="150"/>
  <c r="AN16" i="150"/>
  <c r="AQ16" i="150" s="1"/>
  <c r="P16" i="150"/>
  <c r="R33" i="150" l="1"/>
  <c r="O33" i="150"/>
  <c r="T18" i="150"/>
  <c r="AK21" i="160"/>
  <c r="AK25" i="160" s="1"/>
  <c r="AN18" i="150"/>
  <c r="AQ8" i="150"/>
  <c r="AQ18" i="150" s="1"/>
  <c r="P18" i="150"/>
  <c r="D13" i="149"/>
  <c r="E10" i="148"/>
  <c r="D19" i="147"/>
  <c r="C19" i="147"/>
  <c r="E18" i="147"/>
  <c r="E17" i="147"/>
  <c r="E16" i="147"/>
  <c r="E15" i="147"/>
  <c r="E14" i="147"/>
  <c r="E13" i="147"/>
  <c r="E12" i="147"/>
  <c r="E11" i="147"/>
  <c r="E10" i="147"/>
  <c r="A10" i="147"/>
  <c r="A11" i="147" s="1"/>
  <c r="A12" i="147" s="1"/>
  <c r="A13" i="147" s="1"/>
  <c r="A14" i="147" s="1"/>
  <c r="A15" i="147" s="1"/>
  <c r="A16" i="147" s="1"/>
  <c r="A17" i="147" s="1"/>
  <c r="A18" i="147" s="1"/>
  <c r="E9" i="147"/>
  <c r="D19" i="146"/>
  <c r="C19" i="146"/>
  <c r="E18" i="146"/>
  <c r="E17" i="146"/>
  <c r="E16" i="146"/>
  <c r="E15" i="146"/>
  <c r="E14" i="146"/>
  <c r="E13" i="146"/>
  <c r="E12" i="146"/>
  <c r="E11" i="146"/>
  <c r="E10" i="146"/>
  <c r="A10" i="146"/>
  <c r="A11" i="146" s="1"/>
  <c r="A12" i="146" s="1"/>
  <c r="A13" i="146" s="1"/>
  <c r="A14" i="146" s="1"/>
  <c r="A15" i="146" s="1"/>
  <c r="A16" i="146" s="1"/>
  <c r="A17" i="146" s="1"/>
  <c r="A18" i="146" s="1"/>
  <c r="E9" i="146"/>
  <c r="D19" i="145"/>
  <c r="C19" i="145"/>
  <c r="E18" i="145"/>
  <c r="E17" i="145"/>
  <c r="E16" i="145"/>
  <c r="E15" i="145"/>
  <c r="E14" i="145"/>
  <c r="E13" i="145"/>
  <c r="E12" i="145"/>
  <c r="E11" i="145"/>
  <c r="E10" i="145"/>
  <c r="A10" i="145"/>
  <c r="A11" i="145" s="1"/>
  <c r="A12" i="145" s="1"/>
  <c r="A13" i="145" s="1"/>
  <c r="A14" i="145" s="1"/>
  <c r="A15" i="145" s="1"/>
  <c r="A16" i="145" s="1"/>
  <c r="A17" i="145" s="1"/>
  <c r="A18" i="145" s="1"/>
  <c r="E9" i="145"/>
  <c r="E18" i="21"/>
  <c r="E17" i="21"/>
  <c r="E16" i="21"/>
  <c r="E15" i="21"/>
  <c r="E14" i="21"/>
  <c r="E13" i="21"/>
  <c r="E12" i="21"/>
  <c r="E11" i="21"/>
  <c r="E10" i="21"/>
  <c r="E9" i="21"/>
  <c r="D19" i="21"/>
  <c r="C19" i="21"/>
  <c r="A10" i="21"/>
  <c r="A11" i="21" s="1"/>
  <c r="A12" i="21" s="1"/>
  <c r="A13" i="21" s="1"/>
  <c r="A14" i="21" s="1"/>
  <c r="A15" i="21" s="1"/>
  <c r="A16" i="21" s="1"/>
  <c r="A17" i="21" s="1"/>
  <c r="A18" i="21" s="1"/>
  <c r="L9" i="2"/>
  <c r="G16" i="5"/>
  <c r="G15" i="5"/>
  <c r="G14" i="5"/>
  <c r="G11" i="5"/>
  <c r="G10" i="5"/>
  <c r="G9" i="5"/>
  <c r="H9" i="71"/>
  <c r="H7" i="71"/>
  <c r="D11" i="4"/>
  <c r="D10" i="4"/>
  <c r="D9" i="4"/>
  <c r="D8" i="4"/>
  <c r="J9" i="3"/>
  <c r="E12" i="148" l="1"/>
  <c r="E19" i="147"/>
  <c r="E19" i="146"/>
  <c r="E19" i="145"/>
  <c r="E19" i="21"/>
  <c r="H12" i="7"/>
  <c r="F22" i="4" l="1"/>
  <c r="F21" i="4"/>
  <c r="F20" i="4"/>
  <c r="F10" i="143" l="1"/>
  <c r="E10" i="143"/>
  <c r="D10" i="143"/>
  <c r="C10" i="143"/>
  <c r="G9" i="143"/>
  <c r="G10" i="143" s="1"/>
  <c r="C16" i="90" l="1"/>
  <c r="H15" i="90"/>
  <c r="H12" i="90"/>
  <c r="H10" i="90"/>
  <c r="H9" i="90"/>
  <c r="H16" i="90" s="1"/>
  <c r="C11" i="140" l="1"/>
  <c r="E9" i="140"/>
  <c r="D9" i="140"/>
  <c r="E9" i="7" l="1"/>
  <c r="E10" i="7"/>
  <c r="E11" i="7"/>
  <c r="G8" i="5"/>
  <c r="K9" i="60"/>
  <c r="E12" i="7" l="1"/>
  <c r="L18" i="60"/>
  <c r="K18" i="60"/>
  <c r="L17" i="60"/>
  <c r="K17" i="60"/>
  <c r="L16" i="60"/>
  <c r="K16" i="60"/>
  <c r="L15" i="60"/>
  <c r="K15" i="60"/>
  <c r="L14" i="60"/>
  <c r="K14" i="60"/>
  <c r="L13" i="60"/>
  <c r="K13" i="60"/>
  <c r="L12" i="60"/>
  <c r="K12" i="60"/>
  <c r="L11" i="60"/>
  <c r="K11" i="60"/>
  <c r="M11" i="60" s="1"/>
  <c r="L10" i="60"/>
  <c r="K10" i="60"/>
  <c r="L9" i="60"/>
  <c r="M9" i="60" s="1"/>
  <c r="R10" i="2"/>
  <c r="P10" i="2"/>
  <c r="N10" i="2"/>
  <c r="T9" i="2"/>
  <c r="R9" i="2"/>
  <c r="P9" i="2"/>
  <c r="N9" i="2"/>
  <c r="T8" i="2"/>
  <c r="R8" i="2"/>
  <c r="P8" i="2"/>
  <c r="N8" i="2"/>
  <c r="E7" i="142"/>
  <c r="D32" i="142"/>
  <c r="C32" i="142"/>
  <c r="D31" i="142"/>
  <c r="C31" i="142"/>
  <c r="D30" i="142"/>
  <c r="C30" i="142"/>
  <c r="D29" i="142"/>
  <c r="C29" i="142"/>
  <c r="D22" i="142"/>
  <c r="C22" i="142"/>
  <c r="E21" i="142"/>
  <c r="E20" i="142"/>
  <c r="E19" i="142"/>
  <c r="E18" i="142"/>
  <c r="D11" i="142"/>
  <c r="C11" i="142"/>
  <c r="E10" i="142"/>
  <c r="E9" i="142"/>
  <c r="E8" i="142"/>
  <c r="Y10" i="10"/>
  <c r="X10" i="10"/>
  <c r="AB10" i="10"/>
  <c r="M28" i="132"/>
  <c r="L28" i="132"/>
  <c r="N38" i="134"/>
  <c r="M38" i="134"/>
  <c r="L38" i="134"/>
  <c r="K38" i="134"/>
  <c r="J38" i="134"/>
  <c r="I38" i="134"/>
  <c r="H38" i="134"/>
  <c r="G38" i="134"/>
  <c r="F38" i="134"/>
  <c r="N30" i="134"/>
  <c r="M30" i="134"/>
  <c r="L30" i="134"/>
  <c r="K30" i="134"/>
  <c r="J30" i="134"/>
  <c r="I30" i="134"/>
  <c r="H30" i="134"/>
  <c r="G30" i="134"/>
  <c r="N28" i="134"/>
  <c r="M28" i="134"/>
  <c r="L28" i="134"/>
  <c r="K28" i="134"/>
  <c r="J28" i="134"/>
  <c r="I28" i="134"/>
  <c r="H28" i="134"/>
  <c r="G28" i="134"/>
  <c r="F28" i="134"/>
  <c r="N24" i="134"/>
  <c r="M24" i="134"/>
  <c r="L24" i="134"/>
  <c r="K24" i="134"/>
  <c r="J24" i="134"/>
  <c r="I24" i="134"/>
  <c r="H24" i="134"/>
  <c r="G24" i="134"/>
  <c r="F24" i="134"/>
  <c r="N21" i="134"/>
  <c r="M21" i="134"/>
  <c r="L21" i="134"/>
  <c r="K21" i="134"/>
  <c r="J21" i="134"/>
  <c r="I21" i="134"/>
  <c r="H21" i="134"/>
  <c r="G21" i="134"/>
  <c r="N17" i="134"/>
  <c r="M17" i="134"/>
  <c r="L17" i="134"/>
  <c r="K17" i="134"/>
  <c r="J17" i="134"/>
  <c r="I17" i="134"/>
  <c r="H17" i="134"/>
  <c r="G17" i="134"/>
  <c r="F17" i="134"/>
  <c r="N19" i="134"/>
  <c r="M19" i="134"/>
  <c r="L19" i="134"/>
  <c r="K19" i="134"/>
  <c r="J19" i="134"/>
  <c r="I19" i="134"/>
  <c r="H19" i="134"/>
  <c r="G19" i="134"/>
  <c r="N13" i="134"/>
  <c r="M13" i="134"/>
  <c r="L13" i="134"/>
  <c r="K13" i="134"/>
  <c r="J13" i="134"/>
  <c r="I13" i="134"/>
  <c r="H13" i="134"/>
  <c r="G13" i="134"/>
  <c r="F13" i="134"/>
  <c r="F30" i="134"/>
  <c r="E20" i="12"/>
  <c r="N20" i="13"/>
  <c r="M20" i="13"/>
  <c r="L20" i="13"/>
  <c r="K20" i="13"/>
  <c r="J20" i="13"/>
  <c r="I20" i="13"/>
  <c r="H20" i="13"/>
  <c r="G20" i="13"/>
  <c r="F20" i="13"/>
  <c r="D20" i="13"/>
  <c r="C20" i="13"/>
  <c r="E20" i="13"/>
  <c r="U10" i="13"/>
  <c r="V10" i="13"/>
  <c r="Q10" i="13"/>
  <c r="U10" i="12"/>
  <c r="Q10" i="12"/>
  <c r="V19" i="12"/>
  <c r="U19" i="12"/>
  <c r="W19" i="12" s="1"/>
  <c r="R19" i="12"/>
  <c r="Q19" i="12"/>
  <c r="S19" i="12" s="1"/>
  <c r="U18" i="12"/>
  <c r="R18" i="12"/>
  <c r="Q18" i="12"/>
  <c r="V17" i="12"/>
  <c r="U17" i="12"/>
  <c r="W17" i="12" s="1"/>
  <c r="R17" i="12"/>
  <c r="Q17" i="12"/>
  <c r="S17" i="12" s="1"/>
  <c r="V16" i="12"/>
  <c r="U16" i="12"/>
  <c r="W16" i="12" s="1"/>
  <c r="R16" i="12"/>
  <c r="Q16" i="12"/>
  <c r="V15" i="12"/>
  <c r="U15" i="12"/>
  <c r="W15" i="12" s="1"/>
  <c r="R15" i="12"/>
  <c r="Q15" i="12"/>
  <c r="S15" i="12" s="1"/>
  <c r="V14" i="12"/>
  <c r="U14" i="12"/>
  <c r="W14" i="12" s="1"/>
  <c r="R14" i="12"/>
  <c r="Q14" i="12"/>
  <c r="S14" i="12" s="1"/>
  <c r="V13" i="12"/>
  <c r="U13" i="12"/>
  <c r="W13" i="12" s="1"/>
  <c r="R13" i="12"/>
  <c r="Q13" i="12"/>
  <c r="S13" i="12" s="1"/>
  <c r="V12" i="12"/>
  <c r="U12" i="12"/>
  <c r="W12" i="12" s="1"/>
  <c r="R12" i="12"/>
  <c r="Q12" i="12"/>
  <c r="V11" i="12"/>
  <c r="U11" i="12"/>
  <c r="W11" i="12" s="1"/>
  <c r="R11" i="12"/>
  <c r="Q11" i="12"/>
  <c r="S11" i="12" s="1"/>
  <c r="V10" i="12"/>
  <c r="W10" i="12"/>
  <c r="R10" i="12"/>
  <c r="J11" i="3"/>
  <c r="J10" i="3"/>
  <c r="D11" i="141"/>
  <c r="C11" i="141"/>
  <c r="G10" i="141"/>
  <c r="G9" i="141"/>
  <c r="G8" i="141"/>
  <c r="G7" i="141"/>
  <c r="E11" i="140"/>
  <c r="D11" i="140"/>
  <c r="H10" i="140"/>
  <c r="H9" i="140"/>
  <c r="H8" i="140"/>
  <c r="H7" i="140"/>
  <c r="D32" i="139"/>
  <c r="C32" i="139"/>
  <c r="D31" i="139"/>
  <c r="C31" i="139"/>
  <c r="D30" i="139"/>
  <c r="C30" i="139"/>
  <c r="D29" i="139"/>
  <c r="D33" i="139" s="1"/>
  <c r="C29" i="139"/>
  <c r="C33" i="139" s="1"/>
  <c r="D22" i="139"/>
  <c r="C22" i="139"/>
  <c r="D11" i="139"/>
  <c r="C11" i="139"/>
  <c r="R18" i="13"/>
  <c r="AC18" i="10"/>
  <c r="Y18" i="10"/>
  <c r="AC16" i="10"/>
  <c r="Y16" i="10"/>
  <c r="R10" i="11"/>
  <c r="AC19" i="10"/>
  <c r="AB19" i="10"/>
  <c r="AB18" i="10"/>
  <c r="AD18" i="10" s="1"/>
  <c r="AC17" i="10"/>
  <c r="AB17" i="10"/>
  <c r="AB16" i="10"/>
  <c r="AD16" i="10" s="1"/>
  <c r="AC15" i="10"/>
  <c r="AB15" i="10"/>
  <c r="AC14" i="10"/>
  <c r="AB14" i="10"/>
  <c r="AC13" i="10"/>
  <c r="AB13" i="10"/>
  <c r="AC12" i="10"/>
  <c r="AB12" i="10"/>
  <c r="AC11" i="10"/>
  <c r="AB11" i="10"/>
  <c r="AD11" i="10" s="1"/>
  <c r="AC10" i="10"/>
  <c r="AD10" i="10" s="1"/>
  <c r="AF10" i="10"/>
  <c r="Q10" i="11"/>
  <c r="R19" i="11"/>
  <c r="Q19" i="11"/>
  <c r="S19" i="11" s="1"/>
  <c r="R18" i="11"/>
  <c r="Q18" i="11"/>
  <c r="S18" i="11" s="1"/>
  <c r="R17" i="11"/>
  <c r="Q17" i="11"/>
  <c r="S17" i="11" s="1"/>
  <c r="R16" i="11"/>
  <c r="Q16" i="11"/>
  <c r="S16" i="11" s="1"/>
  <c r="R15" i="11"/>
  <c r="Q15" i="11"/>
  <c r="S15" i="11" s="1"/>
  <c r="R14" i="11"/>
  <c r="Q14" i="11"/>
  <c r="S14" i="11" s="1"/>
  <c r="R13" i="11"/>
  <c r="Q13" i="11"/>
  <c r="S13" i="11" s="1"/>
  <c r="R12" i="11"/>
  <c r="Q12" i="11"/>
  <c r="S12" i="11" s="1"/>
  <c r="R11" i="11"/>
  <c r="R20" i="11" s="1"/>
  <c r="Q11" i="11"/>
  <c r="S11" i="11" s="1"/>
  <c r="R19" i="13"/>
  <c r="Q19" i="13"/>
  <c r="S19" i="13" s="1"/>
  <c r="Q18" i="13"/>
  <c r="S18" i="13" s="1"/>
  <c r="R17" i="13"/>
  <c r="Q17" i="13"/>
  <c r="R16" i="13"/>
  <c r="Q16" i="13"/>
  <c r="R15" i="13"/>
  <c r="Q15" i="13"/>
  <c r="R14" i="13"/>
  <c r="Q14" i="13"/>
  <c r="R13" i="13"/>
  <c r="Q13" i="13"/>
  <c r="R12" i="13"/>
  <c r="Q12" i="13"/>
  <c r="R11" i="13"/>
  <c r="Q11" i="13"/>
  <c r="Q20" i="13" s="1"/>
  <c r="R10" i="13"/>
  <c r="R20" i="13" s="1"/>
  <c r="V19" i="13"/>
  <c r="U19" i="13"/>
  <c r="W19" i="13" s="1"/>
  <c r="V18" i="13"/>
  <c r="U18" i="13"/>
  <c r="W18" i="13" s="1"/>
  <c r="V17" i="13"/>
  <c r="U17" i="13"/>
  <c r="W17" i="13" s="1"/>
  <c r="V16" i="13"/>
  <c r="U16" i="13"/>
  <c r="V15" i="13"/>
  <c r="U15" i="13"/>
  <c r="W15" i="13" s="1"/>
  <c r="V14" i="13"/>
  <c r="U14" i="13"/>
  <c r="W14" i="13" s="1"/>
  <c r="V13" i="13"/>
  <c r="U13" i="13"/>
  <c r="W13" i="13" s="1"/>
  <c r="V12" i="13"/>
  <c r="U12" i="13"/>
  <c r="V11" i="13"/>
  <c r="U11" i="13"/>
  <c r="W11" i="13" s="1"/>
  <c r="V10" i="11"/>
  <c r="U10" i="11"/>
  <c r="V19" i="11"/>
  <c r="U19" i="11"/>
  <c r="W19" i="11" s="1"/>
  <c r="V18" i="11"/>
  <c r="U18" i="11"/>
  <c r="W18" i="11" s="1"/>
  <c r="V17" i="11"/>
  <c r="U17" i="11"/>
  <c r="V16" i="11"/>
  <c r="U16" i="11"/>
  <c r="W16" i="11" s="1"/>
  <c r="V15" i="11"/>
  <c r="U15" i="11"/>
  <c r="W15" i="11" s="1"/>
  <c r="V14" i="11"/>
  <c r="U14" i="11"/>
  <c r="W14" i="11" s="1"/>
  <c r="V13" i="11"/>
  <c r="U13" i="11"/>
  <c r="V12" i="11"/>
  <c r="V11" i="11"/>
  <c r="U11" i="11"/>
  <c r="X10" i="11"/>
  <c r="Y19" i="10"/>
  <c r="Y17" i="10"/>
  <c r="Y15" i="10"/>
  <c r="Y14" i="10"/>
  <c r="Y13" i="10"/>
  <c r="Y12" i="10"/>
  <c r="Y11" i="10"/>
  <c r="X11" i="10"/>
  <c r="E13" i="138"/>
  <c r="E12" i="138"/>
  <c r="E11" i="138"/>
  <c r="E10" i="138"/>
  <c r="D14" i="138"/>
  <c r="C14" i="138"/>
  <c r="J12" i="137"/>
  <c r="J11" i="137"/>
  <c r="I13" i="137"/>
  <c r="H13" i="137"/>
  <c r="G13" i="137"/>
  <c r="F13" i="137"/>
  <c r="E13" i="137"/>
  <c r="D13" i="137"/>
  <c r="C13" i="137"/>
  <c r="D18" i="89"/>
  <c r="C18" i="89"/>
  <c r="I16" i="117"/>
  <c r="I15" i="117"/>
  <c r="I14" i="117"/>
  <c r="I13" i="117"/>
  <c r="I12" i="117"/>
  <c r="I11" i="117"/>
  <c r="I10" i="117"/>
  <c r="I9" i="117"/>
  <c r="I8" i="117"/>
  <c r="I18" i="117" s="1"/>
  <c r="I17" i="117"/>
  <c r="F18" i="114"/>
  <c r="F16" i="114"/>
  <c r="F16" i="49"/>
  <c r="F12" i="49"/>
  <c r="F10" i="49"/>
  <c r="F9" i="49"/>
  <c r="G8" i="52"/>
  <c r="F17" i="50"/>
  <c r="G17" i="50" s="1"/>
  <c r="F16" i="50"/>
  <c r="G16" i="50" s="1"/>
  <c r="F15" i="50"/>
  <c r="G15" i="50" s="1"/>
  <c r="F14" i="50"/>
  <c r="G14" i="50" s="1"/>
  <c r="F13" i="50"/>
  <c r="G13" i="50" s="1"/>
  <c r="F12" i="50"/>
  <c r="G12" i="50" s="1"/>
  <c r="F11" i="50"/>
  <c r="G11" i="50" s="1"/>
  <c r="F10" i="50"/>
  <c r="G10" i="50" s="1"/>
  <c r="F9" i="50"/>
  <c r="G9" i="50" s="1"/>
  <c r="F8" i="50"/>
  <c r="G8" i="50" s="1"/>
  <c r="U234" i="107"/>
  <c r="AA40" i="109"/>
  <c r="AA35" i="109"/>
  <c r="AA31" i="109"/>
  <c r="AA28" i="109"/>
  <c r="AA25" i="109"/>
  <c r="AA22" i="109"/>
  <c r="AA20" i="109"/>
  <c r="AA18" i="109"/>
  <c r="AA13" i="109"/>
  <c r="MK20" i="95"/>
  <c r="Q20" i="11" l="1"/>
  <c r="U20" i="13"/>
  <c r="AA41" i="109"/>
  <c r="Z11" i="10"/>
  <c r="W11" i="11"/>
  <c r="W13" i="11"/>
  <c r="W10" i="11"/>
  <c r="S12" i="13"/>
  <c r="S13" i="13"/>
  <c r="S14" i="13"/>
  <c r="S15" i="13"/>
  <c r="S16" i="13"/>
  <c r="S17" i="13"/>
  <c r="AD12" i="10"/>
  <c r="AD13" i="10"/>
  <c r="AD15" i="10"/>
  <c r="AD19" i="10"/>
  <c r="S12" i="12"/>
  <c r="S16" i="12"/>
  <c r="S18" i="12"/>
  <c r="V20" i="13"/>
  <c r="G18" i="50"/>
  <c r="W17" i="11"/>
  <c r="W16" i="13"/>
  <c r="S11" i="13"/>
  <c r="E32" i="142"/>
  <c r="S10" i="11"/>
  <c r="R20" i="12"/>
  <c r="Q20" i="12"/>
  <c r="E29" i="142"/>
  <c r="E31" i="142"/>
  <c r="M14" i="60"/>
  <c r="M18" i="60"/>
  <c r="W12" i="13"/>
  <c r="E11" i="142"/>
  <c r="AC20" i="10"/>
  <c r="AD14" i="10"/>
  <c r="AB20" i="10"/>
  <c r="AD17" i="10"/>
  <c r="H11" i="140"/>
  <c r="M17" i="60"/>
  <c r="M13" i="60"/>
  <c r="M10" i="60"/>
  <c r="M15" i="60"/>
  <c r="M12" i="60"/>
  <c r="M16" i="60"/>
  <c r="C33" i="142"/>
  <c r="E22" i="142"/>
  <c r="E30" i="142"/>
  <c r="E33" i="142" s="1"/>
  <c r="D33" i="142"/>
  <c r="Z10" i="10"/>
  <c r="N28" i="132"/>
  <c r="E21" i="13"/>
  <c r="W10" i="13"/>
  <c r="W20" i="13" s="1"/>
  <c r="S10" i="12"/>
  <c r="S20" i="12" s="1"/>
  <c r="G11" i="141"/>
  <c r="S20" i="11"/>
  <c r="S10" i="13"/>
  <c r="S20" i="13" s="1"/>
  <c r="E14" i="138"/>
  <c r="J13" i="137"/>
  <c r="AD20" i="10" l="1"/>
  <c r="L19" i="136" l="1"/>
  <c r="K19" i="136"/>
  <c r="J19" i="136"/>
  <c r="I19" i="136"/>
  <c r="H19" i="136"/>
  <c r="G19" i="136"/>
  <c r="F19" i="136"/>
  <c r="E19" i="136"/>
  <c r="D19" i="136"/>
  <c r="C19" i="136"/>
  <c r="N18" i="136"/>
  <c r="M18" i="136"/>
  <c r="O18" i="136" s="1"/>
  <c r="N17" i="136"/>
  <c r="M17" i="136"/>
  <c r="O17" i="136" s="1"/>
  <c r="N16" i="136"/>
  <c r="M16" i="136"/>
  <c r="N15" i="136"/>
  <c r="M15" i="136"/>
  <c r="O15" i="136" s="1"/>
  <c r="N14" i="136"/>
  <c r="M14" i="136"/>
  <c r="O14" i="136" s="1"/>
  <c r="N13" i="136"/>
  <c r="M13" i="136"/>
  <c r="O13" i="136" s="1"/>
  <c r="N12" i="136"/>
  <c r="M12" i="136"/>
  <c r="O12" i="136" s="1"/>
  <c r="N11" i="136"/>
  <c r="M11" i="136"/>
  <c r="N10" i="136"/>
  <c r="M10" i="136"/>
  <c r="O10" i="136" s="1"/>
  <c r="N9" i="136"/>
  <c r="M9" i="136"/>
  <c r="O9" i="136" s="1"/>
  <c r="L19" i="135"/>
  <c r="K19" i="135"/>
  <c r="J19" i="135"/>
  <c r="I19" i="135"/>
  <c r="H19" i="135"/>
  <c r="G19" i="135"/>
  <c r="F19" i="135"/>
  <c r="E19" i="135"/>
  <c r="D19" i="135"/>
  <c r="C19" i="135"/>
  <c r="N18" i="135"/>
  <c r="M18" i="135"/>
  <c r="O18" i="135" s="1"/>
  <c r="N17" i="135"/>
  <c r="M17" i="135"/>
  <c r="O17" i="135" s="1"/>
  <c r="N16" i="135"/>
  <c r="M16" i="135"/>
  <c r="N15" i="135"/>
  <c r="M15" i="135"/>
  <c r="O15" i="135" s="1"/>
  <c r="N14" i="135"/>
  <c r="M14" i="135"/>
  <c r="N13" i="135"/>
  <c r="M13" i="135"/>
  <c r="O13" i="135" s="1"/>
  <c r="N12" i="135"/>
  <c r="M12" i="135"/>
  <c r="N11" i="135"/>
  <c r="M11" i="135"/>
  <c r="N10" i="135"/>
  <c r="M10" i="135"/>
  <c r="N9" i="135"/>
  <c r="M9" i="135"/>
  <c r="O9" i="135" s="1"/>
  <c r="O37" i="134"/>
  <c r="O36" i="134"/>
  <c r="O35" i="134"/>
  <c r="O34" i="134"/>
  <c r="O33" i="134"/>
  <c r="O32" i="134"/>
  <c r="O31" i="134"/>
  <c r="O29" i="134"/>
  <c r="O30" i="134" s="1"/>
  <c r="Q30" i="134" s="1"/>
  <c r="O27" i="134"/>
  <c r="O26" i="134"/>
  <c r="O25" i="134"/>
  <c r="O23" i="134"/>
  <c r="O22" i="134"/>
  <c r="O20" i="134"/>
  <c r="O21" i="134" s="1"/>
  <c r="O18" i="134"/>
  <c r="O19" i="134" s="1"/>
  <c r="O16" i="134"/>
  <c r="O15" i="134"/>
  <c r="O14" i="134"/>
  <c r="O17" i="134" s="1"/>
  <c r="Q17" i="134" s="1"/>
  <c r="O12" i="134"/>
  <c r="O13" i="134" s="1"/>
  <c r="Q13" i="134" s="1"/>
  <c r="O10" i="134"/>
  <c r="O9" i="134"/>
  <c r="L20" i="132"/>
  <c r="N26" i="126"/>
  <c r="M26" i="126"/>
  <c r="L26" i="126"/>
  <c r="K26" i="126"/>
  <c r="J26" i="126"/>
  <c r="I26" i="126"/>
  <c r="H26" i="126"/>
  <c r="G26" i="126"/>
  <c r="F26" i="126"/>
  <c r="N24" i="126"/>
  <c r="M24" i="126"/>
  <c r="L24" i="126"/>
  <c r="K24" i="126"/>
  <c r="J24" i="126"/>
  <c r="I24" i="126"/>
  <c r="H24" i="126"/>
  <c r="G24" i="126"/>
  <c r="F24" i="126"/>
  <c r="N18" i="126"/>
  <c r="M18" i="126"/>
  <c r="L18" i="126"/>
  <c r="K18" i="126"/>
  <c r="J18" i="126"/>
  <c r="I18" i="126"/>
  <c r="H18" i="126"/>
  <c r="G18" i="126"/>
  <c r="F18" i="126"/>
  <c r="N16" i="126"/>
  <c r="M16" i="126"/>
  <c r="L16" i="126"/>
  <c r="K16" i="126"/>
  <c r="J16" i="126"/>
  <c r="I16" i="126"/>
  <c r="H16" i="126"/>
  <c r="G16" i="126"/>
  <c r="F16" i="126"/>
  <c r="N13" i="126"/>
  <c r="M13" i="126"/>
  <c r="L13" i="126"/>
  <c r="K13" i="126"/>
  <c r="J13" i="126"/>
  <c r="I13" i="126"/>
  <c r="H13" i="126"/>
  <c r="G13" i="126"/>
  <c r="F13" i="126"/>
  <c r="F11" i="126"/>
  <c r="N11" i="126"/>
  <c r="M11" i="126"/>
  <c r="L11" i="126"/>
  <c r="K11" i="126"/>
  <c r="J11" i="126"/>
  <c r="I11" i="126"/>
  <c r="H11" i="126"/>
  <c r="G11" i="126"/>
  <c r="Q21" i="134"/>
  <c r="F21" i="134"/>
  <c r="F19" i="134"/>
  <c r="Q19" i="134" s="1"/>
  <c r="N11" i="134"/>
  <c r="N39" i="134" s="1"/>
  <c r="M11" i="134"/>
  <c r="M39" i="134" s="1"/>
  <c r="L11" i="134"/>
  <c r="L39" i="134" s="1"/>
  <c r="K11" i="134"/>
  <c r="K39" i="134" s="1"/>
  <c r="J11" i="134"/>
  <c r="J39" i="134" s="1"/>
  <c r="I11" i="134"/>
  <c r="I39" i="134" s="1"/>
  <c r="H11" i="134"/>
  <c r="G11" i="134"/>
  <c r="F11" i="134"/>
  <c r="K64" i="133"/>
  <c r="J64" i="133"/>
  <c r="I64" i="133"/>
  <c r="H64" i="133"/>
  <c r="G64" i="133"/>
  <c r="F64" i="133"/>
  <c r="K55" i="133"/>
  <c r="J55" i="133"/>
  <c r="I55" i="133"/>
  <c r="H55" i="133"/>
  <c r="G55" i="133"/>
  <c r="F55" i="133"/>
  <c r="K50" i="133"/>
  <c r="J50" i="133"/>
  <c r="I50" i="133"/>
  <c r="H50" i="133"/>
  <c r="G50" i="133"/>
  <c r="F50" i="133"/>
  <c r="K42" i="133"/>
  <c r="J42" i="133"/>
  <c r="I42" i="133"/>
  <c r="H42" i="133"/>
  <c r="G42" i="133"/>
  <c r="F42" i="133"/>
  <c r="K37" i="133"/>
  <c r="J37" i="133"/>
  <c r="I37" i="133"/>
  <c r="H37" i="133"/>
  <c r="G37" i="133"/>
  <c r="F37" i="133"/>
  <c r="K31" i="133"/>
  <c r="J31" i="133"/>
  <c r="I31" i="133"/>
  <c r="H31" i="133"/>
  <c r="G31" i="133"/>
  <c r="F31" i="133"/>
  <c r="K27" i="133"/>
  <c r="J27" i="133"/>
  <c r="I27" i="133"/>
  <c r="H27" i="133"/>
  <c r="G27" i="133"/>
  <c r="F27" i="133"/>
  <c r="K24" i="133"/>
  <c r="J24" i="133"/>
  <c r="I24" i="133"/>
  <c r="H24" i="133"/>
  <c r="G24" i="133"/>
  <c r="F24" i="133"/>
  <c r="K19" i="133"/>
  <c r="J19" i="133"/>
  <c r="I19" i="133"/>
  <c r="H19" i="133"/>
  <c r="G19" i="133"/>
  <c r="F19" i="133"/>
  <c r="K15" i="133"/>
  <c r="J15" i="133"/>
  <c r="I15" i="133"/>
  <c r="H15" i="133"/>
  <c r="G15" i="133"/>
  <c r="F15" i="133"/>
  <c r="A9" i="133"/>
  <c r="A10" i="133" s="1"/>
  <c r="A11" i="133" s="1"/>
  <c r="A12" i="133" s="1"/>
  <c r="A13" i="133" s="1"/>
  <c r="A14" i="133" s="1"/>
  <c r="A16" i="133" s="1"/>
  <c r="A17" i="133" s="1"/>
  <c r="A18" i="133" s="1"/>
  <c r="A20" i="133" s="1"/>
  <c r="A21" i="133" s="1"/>
  <c r="A22" i="133" s="1"/>
  <c r="A23" i="133" s="1"/>
  <c r="A25" i="133" s="1"/>
  <c r="A26" i="133" s="1"/>
  <c r="A28" i="133" s="1"/>
  <c r="A29" i="133" s="1"/>
  <c r="A30" i="133" s="1"/>
  <c r="A32" i="133" s="1"/>
  <c r="A33" i="133" s="1"/>
  <c r="A34" i="133" s="1"/>
  <c r="A35" i="133" s="1"/>
  <c r="A36" i="133" s="1"/>
  <c r="A38" i="133" s="1"/>
  <c r="A39" i="133" s="1"/>
  <c r="A40" i="133" s="1"/>
  <c r="A41" i="133" s="1"/>
  <c r="A43" i="133" s="1"/>
  <c r="A44" i="133" s="1"/>
  <c r="A45" i="133" s="1"/>
  <c r="A46" i="133" s="1"/>
  <c r="A47" i="133" s="1"/>
  <c r="A48" i="133" s="1"/>
  <c r="A49" i="133" s="1"/>
  <c r="A51" i="133" s="1"/>
  <c r="A52" i="133" s="1"/>
  <c r="A53" i="133" s="1"/>
  <c r="A54" i="133" s="1"/>
  <c r="A56" i="133" s="1"/>
  <c r="A57" i="133" s="1"/>
  <c r="A58" i="133" s="1"/>
  <c r="A59" i="133" s="1"/>
  <c r="A60" i="133" s="1"/>
  <c r="A61" i="133" s="1"/>
  <c r="A62" i="133" s="1"/>
  <c r="A63" i="133" s="1"/>
  <c r="N37" i="132"/>
  <c r="M37" i="132"/>
  <c r="L37" i="132"/>
  <c r="K37" i="132"/>
  <c r="J37" i="132"/>
  <c r="I37" i="132"/>
  <c r="H37" i="132"/>
  <c r="G37" i="132"/>
  <c r="F37" i="132"/>
  <c r="N27" i="132"/>
  <c r="M27" i="132"/>
  <c r="L27" i="132"/>
  <c r="K27" i="132"/>
  <c r="J27" i="132"/>
  <c r="I27" i="132"/>
  <c r="H27" i="132"/>
  <c r="G27" i="132"/>
  <c r="G29" i="132" s="1"/>
  <c r="F27" i="132"/>
  <c r="F23" i="132"/>
  <c r="N16" i="132"/>
  <c r="M16" i="132"/>
  <c r="L16" i="132"/>
  <c r="K16" i="132"/>
  <c r="J16" i="132"/>
  <c r="I16" i="132"/>
  <c r="H16" i="132"/>
  <c r="G16" i="132"/>
  <c r="G18" i="132" s="1"/>
  <c r="F16" i="132"/>
  <c r="N29" i="132"/>
  <c r="M29" i="132"/>
  <c r="L29" i="132"/>
  <c r="K29" i="132"/>
  <c r="J29" i="132"/>
  <c r="I29" i="132"/>
  <c r="H29" i="132"/>
  <c r="F29" i="132"/>
  <c r="N20" i="132"/>
  <c r="M20" i="132"/>
  <c r="K20" i="132"/>
  <c r="J20" i="132"/>
  <c r="I20" i="132"/>
  <c r="H20" i="132"/>
  <c r="F20" i="132"/>
  <c r="N18" i="132"/>
  <c r="M18" i="132"/>
  <c r="L18" i="132"/>
  <c r="K18" i="132"/>
  <c r="J18" i="132"/>
  <c r="I18" i="132"/>
  <c r="H18" i="132"/>
  <c r="F18" i="132"/>
  <c r="N12" i="132"/>
  <c r="M12" i="132"/>
  <c r="L12" i="132"/>
  <c r="K12" i="132"/>
  <c r="J12" i="132"/>
  <c r="I12" i="132"/>
  <c r="H12" i="132"/>
  <c r="F12" i="132"/>
  <c r="F10" i="132"/>
  <c r="N23" i="132"/>
  <c r="M23" i="132"/>
  <c r="L23" i="132"/>
  <c r="K23" i="132"/>
  <c r="J23" i="132"/>
  <c r="I23" i="132"/>
  <c r="H23" i="132"/>
  <c r="G23" i="132"/>
  <c r="N10" i="132"/>
  <c r="M10" i="132"/>
  <c r="L10" i="132"/>
  <c r="K10" i="132"/>
  <c r="J10" i="132"/>
  <c r="I10" i="132"/>
  <c r="H10" i="132"/>
  <c r="G10" i="132"/>
  <c r="G12" i="132" s="1"/>
  <c r="K64" i="131"/>
  <c r="J64" i="131"/>
  <c r="I64" i="131"/>
  <c r="H64" i="131"/>
  <c r="G64" i="131"/>
  <c r="F64" i="131"/>
  <c r="K55" i="131"/>
  <c r="J55" i="131"/>
  <c r="I55" i="131"/>
  <c r="H55" i="131"/>
  <c r="G55" i="131"/>
  <c r="F55" i="131"/>
  <c r="K50" i="131"/>
  <c r="J50" i="131"/>
  <c r="I50" i="131"/>
  <c r="H50" i="131"/>
  <c r="G50" i="131"/>
  <c r="F50" i="131"/>
  <c r="K42" i="131"/>
  <c r="J42" i="131"/>
  <c r="I42" i="131"/>
  <c r="H42" i="131"/>
  <c r="G42" i="131"/>
  <c r="F42" i="131"/>
  <c r="K37" i="131"/>
  <c r="J37" i="131"/>
  <c r="I37" i="131"/>
  <c r="H37" i="131"/>
  <c r="G37" i="131"/>
  <c r="F37" i="131"/>
  <c r="K31" i="131"/>
  <c r="J31" i="131"/>
  <c r="I31" i="131"/>
  <c r="H31" i="131"/>
  <c r="G31" i="131"/>
  <c r="F31" i="131"/>
  <c r="K27" i="131"/>
  <c r="J27" i="131"/>
  <c r="I27" i="131"/>
  <c r="H27" i="131"/>
  <c r="G27" i="131"/>
  <c r="F27" i="131"/>
  <c r="K24" i="131"/>
  <c r="J24" i="131"/>
  <c r="I24" i="131"/>
  <c r="H24" i="131"/>
  <c r="G24" i="131"/>
  <c r="F24" i="131"/>
  <c r="K19" i="131"/>
  <c r="J19" i="131"/>
  <c r="I19" i="131"/>
  <c r="H19" i="131"/>
  <c r="G19" i="131"/>
  <c r="F19" i="131"/>
  <c r="F15" i="131"/>
  <c r="K15" i="131"/>
  <c r="J15" i="131"/>
  <c r="I15" i="131"/>
  <c r="H15" i="131"/>
  <c r="G15" i="131"/>
  <c r="A9" i="131"/>
  <c r="A10" i="131" s="1"/>
  <c r="A11" i="131" s="1"/>
  <c r="A12" i="131" s="1"/>
  <c r="A13" i="131" s="1"/>
  <c r="A14" i="131" s="1"/>
  <c r="A16" i="131" s="1"/>
  <c r="A17" i="131" s="1"/>
  <c r="A18" i="131" s="1"/>
  <c r="A20" i="131" s="1"/>
  <c r="A21" i="131" s="1"/>
  <c r="A22" i="131" s="1"/>
  <c r="A23" i="131" s="1"/>
  <c r="A25" i="131" s="1"/>
  <c r="A26" i="131" s="1"/>
  <c r="A28" i="131" s="1"/>
  <c r="A29" i="131" s="1"/>
  <c r="A30" i="131" s="1"/>
  <c r="A32" i="131" s="1"/>
  <c r="A33" i="131" s="1"/>
  <c r="A34" i="131" s="1"/>
  <c r="A35" i="131" s="1"/>
  <c r="A36" i="131" s="1"/>
  <c r="A38" i="131" s="1"/>
  <c r="A39" i="131" s="1"/>
  <c r="A40" i="131" s="1"/>
  <c r="A41" i="131" s="1"/>
  <c r="A43" i="131" s="1"/>
  <c r="A44" i="131" s="1"/>
  <c r="A45" i="131" s="1"/>
  <c r="A46" i="131" s="1"/>
  <c r="A47" i="131" s="1"/>
  <c r="A48" i="131" s="1"/>
  <c r="A49" i="131" s="1"/>
  <c r="A51" i="131" s="1"/>
  <c r="A52" i="131" s="1"/>
  <c r="A53" i="131" s="1"/>
  <c r="A54" i="131" s="1"/>
  <c r="A56" i="131" s="1"/>
  <c r="A57" i="131" s="1"/>
  <c r="A58" i="131" s="1"/>
  <c r="A59" i="131" s="1"/>
  <c r="A60" i="131" s="1"/>
  <c r="A61" i="131" s="1"/>
  <c r="A62" i="131" s="1"/>
  <c r="A63" i="131" s="1"/>
  <c r="P25" i="130"/>
  <c r="P26" i="130" s="1"/>
  <c r="O25" i="130"/>
  <c r="O26" i="130" s="1"/>
  <c r="P23" i="130"/>
  <c r="O23" i="130"/>
  <c r="Q23" i="130" s="1"/>
  <c r="P22" i="130"/>
  <c r="O22" i="130"/>
  <c r="Q22" i="130" s="1"/>
  <c r="P21" i="130"/>
  <c r="O21" i="130"/>
  <c r="P20" i="130"/>
  <c r="O20" i="130"/>
  <c r="Q20" i="130" s="1"/>
  <c r="P19" i="130"/>
  <c r="O19" i="130"/>
  <c r="Q19" i="130" s="1"/>
  <c r="P17" i="130"/>
  <c r="P18" i="130" s="1"/>
  <c r="O17" i="130"/>
  <c r="P15" i="130"/>
  <c r="O15" i="130"/>
  <c r="P14" i="130"/>
  <c r="O14" i="130"/>
  <c r="O16" i="130" s="1"/>
  <c r="P12" i="130"/>
  <c r="P13" i="130" s="1"/>
  <c r="O12" i="130"/>
  <c r="O13" i="130" s="1"/>
  <c r="P10" i="130"/>
  <c r="O10" i="130"/>
  <c r="P9" i="130"/>
  <c r="O9" i="130"/>
  <c r="Q9" i="130" s="1"/>
  <c r="A9" i="130"/>
  <c r="A10" i="130" s="1"/>
  <c r="A12" i="130" s="1"/>
  <c r="A14" i="130" s="1"/>
  <c r="A17" i="130" s="1"/>
  <c r="A19" i="130" s="1"/>
  <c r="A20" i="130" s="1"/>
  <c r="A21" i="130" s="1"/>
  <c r="A22" i="130" s="1"/>
  <c r="A23" i="130" s="1"/>
  <c r="A25" i="130" s="1"/>
  <c r="A15" i="130" s="1"/>
  <c r="P8" i="130"/>
  <c r="P11" i="130" s="1"/>
  <c r="O8" i="130"/>
  <c r="Q8" i="130" s="1"/>
  <c r="N34" i="127"/>
  <c r="M34" i="127"/>
  <c r="L34" i="127"/>
  <c r="K34" i="127"/>
  <c r="J34" i="127"/>
  <c r="I34" i="127"/>
  <c r="H34" i="127"/>
  <c r="G34" i="127"/>
  <c r="F34" i="127"/>
  <c r="N30" i="127"/>
  <c r="M30" i="127"/>
  <c r="L30" i="127"/>
  <c r="K30" i="127"/>
  <c r="J30" i="127"/>
  <c r="I30" i="127"/>
  <c r="H30" i="127"/>
  <c r="G30" i="127"/>
  <c r="F30" i="127"/>
  <c r="N25" i="127"/>
  <c r="M25" i="127"/>
  <c r="L25" i="127"/>
  <c r="K25" i="127"/>
  <c r="J25" i="127"/>
  <c r="I25" i="127"/>
  <c r="H25" i="127"/>
  <c r="G25" i="127"/>
  <c r="F25" i="127"/>
  <c r="N20" i="127"/>
  <c r="M20" i="127"/>
  <c r="L20" i="127"/>
  <c r="K20" i="127"/>
  <c r="J20" i="127"/>
  <c r="I20" i="127"/>
  <c r="H20" i="127"/>
  <c r="G20" i="127"/>
  <c r="F20" i="127"/>
  <c r="N18" i="127"/>
  <c r="M18" i="127"/>
  <c r="L18" i="127"/>
  <c r="K18" i="127"/>
  <c r="J18" i="127"/>
  <c r="I18" i="127"/>
  <c r="H18" i="127"/>
  <c r="G18" i="127"/>
  <c r="F18" i="127"/>
  <c r="N16" i="127"/>
  <c r="M16" i="127"/>
  <c r="L16" i="127"/>
  <c r="K16" i="127"/>
  <c r="J16" i="127"/>
  <c r="I16" i="127"/>
  <c r="H16" i="127"/>
  <c r="G16" i="127"/>
  <c r="F16" i="127"/>
  <c r="N14" i="127"/>
  <c r="M14" i="127"/>
  <c r="L14" i="127"/>
  <c r="K14" i="127"/>
  <c r="J14" i="127"/>
  <c r="I14" i="127"/>
  <c r="H14" i="127"/>
  <c r="G14" i="127"/>
  <c r="F14" i="127"/>
  <c r="N12" i="127"/>
  <c r="M12" i="127"/>
  <c r="L12" i="127"/>
  <c r="K12" i="127"/>
  <c r="J12" i="127"/>
  <c r="I12" i="127"/>
  <c r="H12" i="127"/>
  <c r="G12" i="127"/>
  <c r="F12" i="127"/>
  <c r="A9" i="127"/>
  <c r="A10" i="127" s="1"/>
  <c r="A11" i="127" s="1"/>
  <c r="A13" i="127" s="1"/>
  <c r="A15" i="127" s="1"/>
  <c r="A17" i="127" s="1"/>
  <c r="A19" i="127" s="1"/>
  <c r="A21" i="127" s="1"/>
  <c r="A22" i="127" s="1"/>
  <c r="A23" i="127" s="1"/>
  <c r="A24" i="127" s="1"/>
  <c r="A26" i="127" s="1"/>
  <c r="A27" i="127" s="1"/>
  <c r="A28" i="127" s="1"/>
  <c r="A29" i="127" s="1"/>
  <c r="A31" i="127" s="1"/>
  <c r="A32" i="127" s="1"/>
  <c r="A33" i="127" s="1"/>
  <c r="P25" i="126"/>
  <c r="O25" i="126"/>
  <c r="Q25" i="126" s="1"/>
  <c r="P23" i="126"/>
  <c r="O23" i="126"/>
  <c r="P22" i="126"/>
  <c r="O22" i="126"/>
  <c r="P21" i="126"/>
  <c r="P24" i="126" s="1"/>
  <c r="O21" i="126"/>
  <c r="O24" i="126" s="1"/>
  <c r="O26" i="126" s="1"/>
  <c r="P20" i="126"/>
  <c r="O20" i="126"/>
  <c r="P19" i="126"/>
  <c r="O19" i="126"/>
  <c r="P17" i="126"/>
  <c r="O17" i="126"/>
  <c r="P15" i="126"/>
  <c r="O15" i="126"/>
  <c r="P14" i="126"/>
  <c r="O14" i="126"/>
  <c r="P12" i="126"/>
  <c r="O12" i="126"/>
  <c r="P10" i="126"/>
  <c r="O10" i="126"/>
  <c r="P9" i="126"/>
  <c r="O9" i="126"/>
  <c r="Q9" i="126" s="1"/>
  <c r="A9" i="126"/>
  <c r="A10" i="126" s="1"/>
  <c r="A12" i="126" s="1"/>
  <c r="A14" i="126" s="1"/>
  <c r="A17" i="126" s="1"/>
  <c r="A19" i="126" s="1"/>
  <c r="A20" i="126" s="1"/>
  <c r="A21" i="126" s="1"/>
  <c r="A22" i="126" s="1"/>
  <c r="A23" i="126" s="1"/>
  <c r="A25" i="126" s="1"/>
  <c r="A15" i="126" s="1"/>
  <c r="P8" i="126"/>
  <c r="P11" i="126" s="1"/>
  <c r="O8" i="126"/>
  <c r="O11" i="126" s="1"/>
  <c r="F34" i="78"/>
  <c r="F35" i="78" s="1"/>
  <c r="F32" i="78"/>
  <c r="F30" i="78"/>
  <c r="F29" i="78"/>
  <c r="F28" i="78"/>
  <c r="F27" i="78"/>
  <c r="F26" i="78"/>
  <c r="F24" i="78"/>
  <c r="F23" i="78"/>
  <c r="F21" i="78"/>
  <c r="F19" i="78"/>
  <c r="F18" i="78"/>
  <c r="F17" i="78"/>
  <c r="F16" i="78"/>
  <c r="F14" i="78"/>
  <c r="F12" i="78"/>
  <c r="F11" i="78"/>
  <c r="F10" i="78"/>
  <c r="F9" i="78"/>
  <c r="D33" i="78"/>
  <c r="E31" i="78"/>
  <c r="D31" i="78"/>
  <c r="Q8" i="126" l="1"/>
  <c r="P13" i="126"/>
  <c r="P16" i="126" s="1"/>
  <c r="K35" i="127"/>
  <c r="Q14" i="130"/>
  <c r="F65" i="131"/>
  <c r="H65" i="131"/>
  <c r="J65" i="131"/>
  <c r="I38" i="132"/>
  <c r="K38" i="132"/>
  <c r="F27" i="126"/>
  <c r="J27" i="126"/>
  <c r="N27" i="126"/>
  <c r="G27" i="126"/>
  <c r="I27" i="126"/>
  <c r="K27" i="126"/>
  <c r="M27" i="126"/>
  <c r="O13" i="126"/>
  <c r="O16" i="126" s="1"/>
  <c r="O18" i="126" s="1"/>
  <c r="G35" i="127"/>
  <c r="G65" i="131"/>
  <c r="K65" i="131"/>
  <c r="I65" i="131"/>
  <c r="F38" i="132"/>
  <c r="H38" i="132"/>
  <c r="J38" i="132"/>
  <c r="F39" i="134"/>
  <c r="H27" i="126"/>
  <c r="L27" i="126"/>
  <c r="O28" i="134"/>
  <c r="Q28" i="134" s="1"/>
  <c r="O38" i="134"/>
  <c r="O12" i="135"/>
  <c r="P18" i="126"/>
  <c r="P26" i="126"/>
  <c r="Q10" i="126"/>
  <c r="Q17" i="126"/>
  <c r="Q20" i="126"/>
  <c r="Q22" i="126"/>
  <c r="F35" i="127"/>
  <c r="J35" i="127"/>
  <c r="N35" i="127"/>
  <c r="Q17" i="130"/>
  <c r="Q18" i="130" s="1"/>
  <c r="O24" i="130"/>
  <c r="I65" i="133"/>
  <c r="G65" i="133"/>
  <c r="K65" i="133"/>
  <c r="F12" i="149"/>
  <c r="F10" i="141"/>
  <c r="F21" i="139"/>
  <c r="Q11" i="126"/>
  <c r="H35" i="127"/>
  <c r="L35" i="127"/>
  <c r="F65" i="133"/>
  <c r="J65" i="133"/>
  <c r="H65" i="133"/>
  <c r="O24" i="134"/>
  <c r="Q24" i="134" s="1"/>
  <c r="O10" i="135"/>
  <c r="E9" i="149"/>
  <c r="E18" i="139"/>
  <c r="E7" i="141"/>
  <c r="E10" i="149"/>
  <c r="E19" i="139"/>
  <c r="E8" i="141"/>
  <c r="E11" i="149"/>
  <c r="E9" i="141"/>
  <c r="E20" i="139"/>
  <c r="Q12" i="126"/>
  <c r="Q15" i="126"/>
  <c r="Q19" i="126"/>
  <c r="Q21" i="126"/>
  <c r="Q23" i="126"/>
  <c r="I35" i="127"/>
  <c r="M35" i="127"/>
  <c r="M38" i="132"/>
  <c r="O16" i="135"/>
  <c r="F9" i="149"/>
  <c r="F7" i="141"/>
  <c r="F18" i="139"/>
  <c r="F10" i="149"/>
  <c r="F19" i="139"/>
  <c r="F8" i="141"/>
  <c r="F11" i="149"/>
  <c r="F9" i="141"/>
  <c r="F20" i="139"/>
  <c r="F31" i="78"/>
  <c r="P24" i="130"/>
  <c r="N38" i="132"/>
  <c r="O11" i="134"/>
  <c r="Q11" i="134" s="1"/>
  <c r="H39" i="134"/>
  <c r="Q38" i="134"/>
  <c r="E12" i="149"/>
  <c r="G12" i="149" s="1"/>
  <c r="E10" i="141"/>
  <c r="E21" i="139"/>
  <c r="G21" i="139" s="1"/>
  <c r="G39" i="134"/>
  <c r="L38" i="132"/>
  <c r="N40" i="132" s="1"/>
  <c r="O11" i="136"/>
  <c r="O16" i="136"/>
  <c r="O19" i="136" s="1"/>
  <c r="N19" i="136"/>
  <c r="M19" i="136"/>
  <c r="N19" i="135"/>
  <c r="O11" i="135"/>
  <c r="O14" i="135"/>
  <c r="M19" i="135"/>
  <c r="G20" i="132"/>
  <c r="G38" i="132" s="1"/>
  <c r="Q10" i="130"/>
  <c r="Q11" i="130" s="1"/>
  <c r="Q12" i="130"/>
  <c r="Q13" i="130" s="1"/>
  <c r="Q15" i="130"/>
  <c r="Q16" i="130" s="1"/>
  <c r="Q21" i="130"/>
  <c r="Q24" i="130" s="1"/>
  <c r="O18" i="130"/>
  <c r="P16" i="130"/>
  <c r="P27" i="130" s="1"/>
  <c r="O11" i="130"/>
  <c r="Q25" i="130"/>
  <c r="Q26" i="130" s="1"/>
  <c r="P27" i="126"/>
  <c r="Q14" i="126"/>
  <c r="O27" i="126"/>
  <c r="F13" i="149" l="1"/>
  <c r="Q24" i="126"/>
  <c r="G11" i="149"/>
  <c r="G10" i="149"/>
  <c r="O19" i="135"/>
  <c r="Q39" i="134"/>
  <c r="E11" i="141"/>
  <c r="O39" i="134"/>
  <c r="O41" i="134" s="1"/>
  <c r="Q26" i="126"/>
  <c r="E22" i="139"/>
  <c r="G18" i="139"/>
  <c r="O27" i="130"/>
  <c r="F22" i="139"/>
  <c r="G20" i="139"/>
  <c r="G19" i="139"/>
  <c r="G9" i="149"/>
  <c r="G13" i="149" s="1"/>
  <c r="E13" i="149"/>
  <c r="Q13" i="126"/>
  <c r="Q16" i="126" s="1"/>
  <c r="Q27" i="126" s="1"/>
  <c r="F11" i="141"/>
  <c r="O42" i="134"/>
  <c r="N42" i="132"/>
  <c r="G41" i="134"/>
  <c r="Q27" i="130"/>
  <c r="Q18" i="126" l="1"/>
  <c r="G22" i="139"/>
  <c r="E128" i="9"/>
  <c r="E127" i="9"/>
  <c r="E126" i="9"/>
  <c r="E125" i="9"/>
  <c r="E124" i="9"/>
  <c r="E123" i="9"/>
  <c r="E122" i="9"/>
  <c r="E121" i="9"/>
  <c r="E120" i="9"/>
  <c r="E198" i="9"/>
  <c r="E197" i="9"/>
  <c r="E196" i="9"/>
  <c r="E195" i="9"/>
  <c r="E194" i="9"/>
  <c r="E193" i="9"/>
  <c r="E192" i="9"/>
  <c r="E191" i="9"/>
  <c r="E190" i="9"/>
  <c r="E189" i="9"/>
  <c r="I9" i="125"/>
  <c r="J9" i="125" s="1"/>
  <c r="A9" i="125"/>
  <c r="A10" i="125" s="1"/>
  <c r="A11" i="125" s="1"/>
  <c r="A13" i="125" s="1"/>
  <c r="A15" i="125" s="1"/>
  <c r="A16" i="125" s="1"/>
  <c r="A17" i="125" s="1"/>
  <c r="A18" i="125" s="1"/>
  <c r="A20" i="125" s="1"/>
  <c r="A22" i="125" s="1"/>
  <c r="A23" i="125" s="1"/>
  <c r="I8" i="125"/>
  <c r="I10" i="125" s="1"/>
  <c r="I11" i="125" s="1"/>
  <c r="L19" i="124"/>
  <c r="K19" i="124"/>
  <c r="J19" i="124"/>
  <c r="I19" i="124"/>
  <c r="H19" i="124"/>
  <c r="G19" i="124"/>
  <c r="F19" i="124"/>
  <c r="E19" i="124"/>
  <c r="D19" i="124"/>
  <c r="C19" i="124"/>
  <c r="N18" i="124"/>
  <c r="M18" i="124"/>
  <c r="N17" i="124"/>
  <c r="M17" i="124"/>
  <c r="N16" i="124"/>
  <c r="M16" i="124"/>
  <c r="O16" i="124" s="1"/>
  <c r="N15" i="124"/>
  <c r="M15" i="124"/>
  <c r="O15" i="124" s="1"/>
  <c r="N14" i="124"/>
  <c r="M14" i="124"/>
  <c r="N13" i="124"/>
  <c r="M13" i="124"/>
  <c r="N12" i="124"/>
  <c r="M12" i="124"/>
  <c r="N11" i="124"/>
  <c r="M11" i="124"/>
  <c r="N10" i="124"/>
  <c r="M10" i="124"/>
  <c r="N9" i="124"/>
  <c r="M9" i="124"/>
  <c r="M19" i="124" s="1"/>
  <c r="J19" i="60"/>
  <c r="I19" i="60"/>
  <c r="H19" i="60"/>
  <c r="G19" i="60"/>
  <c r="F19" i="60"/>
  <c r="E19" i="60"/>
  <c r="D19" i="60"/>
  <c r="C19" i="60"/>
  <c r="EW20" i="93"/>
  <c r="AI15" i="120"/>
  <c r="AH15" i="120"/>
  <c r="AH10" i="120"/>
  <c r="BP18" i="121"/>
  <c r="GH21" i="121"/>
  <c r="GG21" i="121"/>
  <c r="GF21" i="121"/>
  <c r="GE21" i="121"/>
  <c r="GD21" i="121"/>
  <c r="GC21" i="121"/>
  <c r="GB21" i="121"/>
  <c r="GA21" i="121"/>
  <c r="FZ21" i="121"/>
  <c r="FY21" i="121"/>
  <c r="FX21" i="121"/>
  <c r="FW21" i="121"/>
  <c r="FV21" i="121"/>
  <c r="FU21" i="121"/>
  <c r="FT21" i="121"/>
  <c r="FS21" i="121"/>
  <c r="FR21" i="121"/>
  <c r="FQ21" i="121"/>
  <c r="FP21" i="121"/>
  <c r="FO21" i="121"/>
  <c r="FN21" i="121"/>
  <c r="FM21" i="121"/>
  <c r="FL21" i="121"/>
  <c r="FK21" i="121"/>
  <c r="FJ21" i="121"/>
  <c r="FI21" i="121"/>
  <c r="FH21" i="121"/>
  <c r="FG21" i="121"/>
  <c r="FF21" i="121"/>
  <c r="FE21" i="121"/>
  <c r="FD21" i="121"/>
  <c r="FC21" i="121"/>
  <c r="FB21" i="121"/>
  <c r="FA21" i="121"/>
  <c r="EZ21" i="121"/>
  <c r="EY21" i="121"/>
  <c r="EX21" i="121"/>
  <c r="EW21" i="121"/>
  <c r="EV21" i="121"/>
  <c r="EU21" i="121"/>
  <c r="ET21" i="121"/>
  <c r="ES21" i="121"/>
  <c r="ER21" i="121"/>
  <c r="EQ21" i="121"/>
  <c r="EP21" i="121"/>
  <c r="EO21" i="121"/>
  <c r="EN21" i="121"/>
  <c r="EM21" i="121"/>
  <c r="EL21" i="121"/>
  <c r="EK21" i="121"/>
  <c r="EJ21" i="121"/>
  <c r="EI21" i="121"/>
  <c r="EH21" i="121"/>
  <c r="EG21" i="121"/>
  <c r="EF21" i="121"/>
  <c r="EE21" i="121"/>
  <c r="ED21" i="121"/>
  <c r="EC21" i="121"/>
  <c r="EB21" i="121"/>
  <c r="EA21" i="121"/>
  <c r="DZ21" i="121"/>
  <c r="DY21" i="121"/>
  <c r="DX21" i="121"/>
  <c r="DW21" i="121"/>
  <c r="DV21" i="121"/>
  <c r="DU21" i="121"/>
  <c r="DT21" i="121"/>
  <c r="DS21" i="121"/>
  <c r="DR21" i="121"/>
  <c r="DQ21" i="121"/>
  <c r="DP21" i="121"/>
  <c r="DO21" i="121"/>
  <c r="DN21" i="121"/>
  <c r="DM21" i="121"/>
  <c r="DL21" i="121"/>
  <c r="DK21" i="121"/>
  <c r="DJ21" i="121"/>
  <c r="DI21" i="121"/>
  <c r="DH21" i="121"/>
  <c r="DG21" i="121"/>
  <c r="DF21" i="121"/>
  <c r="DE21" i="121"/>
  <c r="DD21" i="121"/>
  <c r="DC21" i="121"/>
  <c r="DB21" i="121"/>
  <c r="DA21" i="121"/>
  <c r="CZ21" i="121"/>
  <c r="CY21" i="121"/>
  <c r="CX21" i="121"/>
  <c r="CW21" i="121"/>
  <c r="CV21" i="121"/>
  <c r="CU21" i="121"/>
  <c r="CT21" i="121"/>
  <c r="CS21" i="121"/>
  <c r="CR21" i="121"/>
  <c r="CQ21" i="121"/>
  <c r="CP21" i="121"/>
  <c r="CO21" i="121"/>
  <c r="CN21" i="121"/>
  <c r="CM21" i="121"/>
  <c r="CL21" i="121"/>
  <c r="CK21" i="121"/>
  <c r="CJ21" i="121"/>
  <c r="CI21" i="121"/>
  <c r="CH21" i="121"/>
  <c r="CG21" i="121"/>
  <c r="CF21" i="121"/>
  <c r="CE21" i="121"/>
  <c r="CD21" i="121"/>
  <c r="CC21" i="121"/>
  <c r="CB21" i="121"/>
  <c r="CA21" i="121"/>
  <c r="BZ21" i="121"/>
  <c r="BY21" i="121"/>
  <c r="BX21" i="121"/>
  <c r="BW21" i="121"/>
  <c r="BV21" i="121"/>
  <c r="BU21" i="121"/>
  <c r="BT21" i="121"/>
  <c r="BS21" i="121"/>
  <c r="BO21" i="121"/>
  <c r="BN21" i="121"/>
  <c r="BM21" i="121"/>
  <c r="BL21" i="121"/>
  <c r="BK21" i="121"/>
  <c r="BJ21" i="121"/>
  <c r="BI21" i="121"/>
  <c r="BH21" i="121"/>
  <c r="BG21" i="121"/>
  <c r="BF21" i="121"/>
  <c r="BE21" i="121"/>
  <c r="BD21" i="121"/>
  <c r="BC21" i="121"/>
  <c r="BB21" i="121"/>
  <c r="BA21" i="121"/>
  <c r="AZ21" i="121"/>
  <c r="AY21" i="121"/>
  <c r="AX21" i="121"/>
  <c r="AW21" i="121"/>
  <c r="AV21" i="121"/>
  <c r="AU21" i="121"/>
  <c r="AT21" i="121"/>
  <c r="AS21" i="121"/>
  <c r="AR21" i="121"/>
  <c r="AQ21" i="121"/>
  <c r="AP21" i="121"/>
  <c r="AO21" i="121"/>
  <c r="AN21" i="121"/>
  <c r="AM21" i="121"/>
  <c r="AL21" i="121"/>
  <c r="AK21" i="121"/>
  <c r="AJ21" i="121"/>
  <c r="AI21" i="121"/>
  <c r="AH21" i="121"/>
  <c r="AF21" i="121"/>
  <c r="AE21" i="121"/>
  <c r="AD21" i="121"/>
  <c r="AC21" i="121"/>
  <c r="AB21" i="121"/>
  <c r="AA21" i="121"/>
  <c r="Z21" i="121"/>
  <c r="Y21" i="121"/>
  <c r="X21" i="121"/>
  <c r="W21" i="121"/>
  <c r="V21" i="121"/>
  <c r="U21" i="121"/>
  <c r="T21" i="121"/>
  <c r="M21" i="121"/>
  <c r="L21" i="121"/>
  <c r="K21" i="121"/>
  <c r="J21" i="121"/>
  <c r="I21" i="121"/>
  <c r="H21" i="121"/>
  <c r="G21" i="121"/>
  <c r="BQ19" i="121"/>
  <c r="BP19" i="121"/>
  <c r="BR19" i="121" s="1"/>
  <c r="BQ18" i="121"/>
  <c r="BQ17" i="121"/>
  <c r="BP17" i="121"/>
  <c r="BQ16" i="121"/>
  <c r="BP16" i="121"/>
  <c r="BQ15" i="121"/>
  <c r="BP15" i="121"/>
  <c r="BQ14" i="121"/>
  <c r="BP14" i="121"/>
  <c r="BQ13" i="121"/>
  <c r="BP13" i="121"/>
  <c r="BQ12" i="121"/>
  <c r="BP12" i="121"/>
  <c r="BQ11" i="121"/>
  <c r="BP11" i="121"/>
  <c r="BQ10" i="121"/>
  <c r="BP10" i="121"/>
  <c r="BQ19" i="36"/>
  <c r="BP19" i="36"/>
  <c r="BR19" i="36" s="1"/>
  <c r="BQ18" i="36"/>
  <c r="BP18" i="36"/>
  <c r="BR18" i="36" s="1"/>
  <c r="BQ17" i="36"/>
  <c r="BP17" i="36"/>
  <c r="BQ16" i="36"/>
  <c r="BP16" i="36"/>
  <c r="BR16" i="36" s="1"/>
  <c r="BQ15" i="36"/>
  <c r="BP15" i="36"/>
  <c r="BR15" i="36" s="1"/>
  <c r="BQ14" i="36"/>
  <c r="BP14" i="36"/>
  <c r="BR14" i="36" s="1"/>
  <c r="BQ13" i="36"/>
  <c r="BP13" i="36"/>
  <c r="BR13" i="36" s="1"/>
  <c r="BQ12" i="36"/>
  <c r="BP12" i="36"/>
  <c r="BR12" i="36" s="1"/>
  <c r="BQ11" i="36"/>
  <c r="BP11" i="36"/>
  <c r="BR11" i="36" s="1"/>
  <c r="BQ10" i="36"/>
  <c r="BP10" i="36"/>
  <c r="BP21" i="36" s="1"/>
  <c r="BP21" i="35"/>
  <c r="BO21" i="35"/>
  <c r="BN21" i="35"/>
  <c r="BM21" i="35"/>
  <c r="BL21" i="35"/>
  <c r="BK21" i="35"/>
  <c r="BJ21" i="35"/>
  <c r="BI21" i="35"/>
  <c r="BI23" i="35" s="1"/>
  <c r="BH21" i="35"/>
  <c r="BG21" i="35"/>
  <c r="BG23" i="35" s="1"/>
  <c r="BR19" i="35"/>
  <c r="BQ19" i="35"/>
  <c r="BR18" i="35"/>
  <c r="BQ18" i="35"/>
  <c r="BS18" i="35" s="1"/>
  <c r="BR17" i="35"/>
  <c r="BQ17" i="35"/>
  <c r="BR16" i="35"/>
  <c r="BQ16" i="35"/>
  <c r="BR15" i="35"/>
  <c r="BQ15" i="35"/>
  <c r="BR14" i="35"/>
  <c r="BQ14" i="35"/>
  <c r="BS14" i="35" s="1"/>
  <c r="BR13" i="35"/>
  <c r="BQ13" i="35"/>
  <c r="BS13" i="35" s="1"/>
  <c r="BR12" i="35"/>
  <c r="BQ12" i="35"/>
  <c r="BR11" i="35"/>
  <c r="BQ11" i="35"/>
  <c r="BR10" i="35"/>
  <c r="BR21" i="35" s="1"/>
  <c r="BQ10" i="35"/>
  <c r="BS10" i="35" s="1"/>
  <c r="BT22" i="34"/>
  <c r="BR22" i="34"/>
  <c r="BQ22" i="34"/>
  <c r="BP22" i="34"/>
  <c r="BO22" i="34"/>
  <c r="BN22" i="34"/>
  <c r="BM22" i="34"/>
  <c r="BL22" i="34"/>
  <c r="BK22" i="34"/>
  <c r="BS22" i="34"/>
  <c r="BV20" i="34"/>
  <c r="BU20" i="34"/>
  <c r="BV19" i="34"/>
  <c r="BU19" i="34"/>
  <c r="BV18" i="34"/>
  <c r="BU18" i="34"/>
  <c r="BV17" i="34"/>
  <c r="BU17" i="34"/>
  <c r="BV16" i="34"/>
  <c r="BU16" i="34"/>
  <c r="BV15" i="34"/>
  <c r="BU15" i="34"/>
  <c r="BV14" i="34"/>
  <c r="BU14" i="34"/>
  <c r="BW14" i="34" s="1"/>
  <c r="BV13" i="34"/>
  <c r="BU13" i="34"/>
  <c r="BV12" i="34"/>
  <c r="BU12" i="34"/>
  <c r="BW12" i="34" s="1"/>
  <c r="BV11" i="34"/>
  <c r="BU11" i="34"/>
  <c r="BW11" i="34" s="1"/>
  <c r="GB21" i="120"/>
  <c r="GA21" i="120"/>
  <c r="FZ21" i="120"/>
  <c r="FY21" i="120"/>
  <c r="FX21" i="120"/>
  <c r="FW21" i="120"/>
  <c r="FV21" i="120"/>
  <c r="FU21" i="120"/>
  <c r="FT21" i="120"/>
  <c r="FS21" i="120"/>
  <c r="FR21" i="120"/>
  <c r="FQ21" i="120"/>
  <c r="FP21" i="120"/>
  <c r="FO21" i="120"/>
  <c r="FN21" i="120"/>
  <c r="FM21" i="120"/>
  <c r="FL21" i="120"/>
  <c r="FK21" i="120"/>
  <c r="FJ21" i="120"/>
  <c r="FI21" i="120"/>
  <c r="FH21" i="120"/>
  <c r="FG21" i="120"/>
  <c r="FF21" i="120"/>
  <c r="FE21" i="120"/>
  <c r="FD21" i="120"/>
  <c r="FC21" i="120"/>
  <c r="FB21" i="120"/>
  <c r="FA21" i="120"/>
  <c r="EZ21" i="120"/>
  <c r="EY21" i="120"/>
  <c r="EX21" i="120"/>
  <c r="EW21" i="120"/>
  <c r="EV21" i="120"/>
  <c r="EU21" i="120"/>
  <c r="ET21" i="120"/>
  <c r="ES21" i="120"/>
  <c r="ER21" i="120"/>
  <c r="EQ21" i="120"/>
  <c r="EP21" i="120"/>
  <c r="EO21" i="120"/>
  <c r="EN21" i="120"/>
  <c r="EM21" i="120"/>
  <c r="EL21" i="120"/>
  <c r="EK21" i="120"/>
  <c r="EJ21" i="120"/>
  <c r="EI21" i="120"/>
  <c r="EH21" i="120"/>
  <c r="EG21" i="120"/>
  <c r="EF21" i="120"/>
  <c r="EE21" i="120"/>
  <c r="ED21" i="120"/>
  <c r="EC21" i="120"/>
  <c r="EB21" i="120"/>
  <c r="EA21" i="120"/>
  <c r="DZ21" i="120"/>
  <c r="DY21" i="120"/>
  <c r="DX21" i="120"/>
  <c r="DW21" i="120"/>
  <c r="DV21" i="120"/>
  <c r="DU21" i="120"/>
  <c r="DT21" i="120"/>
  <c r="DS21" i="120"/>
  <c r="DR21" i="120"/>
  <c r="DQ21" i="120"/>
  <c r="DP21" i="120"/>
  <c r="DO21" i="120"/>
  <c r="DN21" i="120"/>
  <c r="DM21" i="120"/>
  <c r="DL21" i="120"/>
  <c r="DK21" i="120"/>
  <c r="DJ21" i="120"/>
  <c r="DI21" i="120"/>
  <c r="DH21" i="120"/>
  <c r="DG21" i="120"/>
  <c r="DF21" i="120"/>
  <c r="DE21" i="120"/>
  <c r="DD21" i="120"/>
  <c r="DC21" i="120"/>
  <c r="DB21" i="120"/>
  <c r="DA21" i="120"/>
  <c r="CZ21" i="120"/>
  <c r="CY21" i="120"/>
  <c r="CX21" i="120"/>
  <c r="CW21" i="120"/>
  <c r="CV21" i="120"/>
  <c r="CU21" i="120"/>
  <c r="CT21" i="120"/>
  <c r="CS21" i="120"/>
  <c r="CR21" i="120"/>
  <c r="CQ21" i="120"/>
  <c r="CP21" i="120"/>
  <c r="CO21" i="120"/>
  <c r="CN21" i="120"/>
  <c r="CM21" i="120"/>
  <c r="CL21" i="120"/>
  <c r="CK21" i="120"/>
  <c r="CJ21" i="120"/>
  <c r="CI21" i="120"/>
  <c r="CH21" i="120"/>
  <c r="CG21" i="120"/>
  <c r="CF21" i="120"/>
  <c r="CE21" i="120"/>
  <c r="CD21" i="120"/>
  <c r="CC21" i="120"/>
  <c r="CB21" i="120"/>
  <c r="CA21" i="120"/>
  <c r="BZ21" i="120"/>
  <c r="BY21" i="120"/>
  <c r="BX21" i="120"/>
  <c r="BW21" i="120"/>
  <c r="BV21" i="120"/>
  <c r="BU21" i="120"/>
  <c r="BT21" i="120"/>
  <c r="BS21" i="120"/>
  <c r="BR21" i="120"/>
  <c r="BQ21" i="120"/>
  <c r="BP21" i="120"/>
  <c r="BO21" i="120"/>
  <c r="BN21" i="120"/>
  <c r="BM21" i="120"/>
  <c r="BL21" i="120"/>
  <c r="BK21" i="120"/>
  <c r="BJ21" i="120"/>
  <c r="BI21" i="120"/>
  <c r="BH21" i="120"/>
  <c r="BG21" i="120"/>
  <c r="BF21" i="120"/>
  <c r="BE21" i="120"/>
  <c r="BD21" i="120"/>
  <c r="BC21" i="120"/>
  <c r="BB21" i="120"/>
  <c r="BA21" i="120"/>
  <c r="AZ21" i="120"/>
  <c r="AY21" i="120"/>
  <c r="AX21" i="120"/>
  <c r="AW21" i="120"/>
  <c r="AV21" i="120"/>
  <c r="AU21" i="120"/>
  <c r="AT21" i="120"/>
  <c r="AS21" i="120"/>
  <c r="AR21" i="120"/>
  <c r="AQ21" i="120"/>
  <c r="AP21" i="120"/>
  <c r="AO21" i="120"/>
  <c r="AN21" i="120"/>
  <c r="AM21" i="120"/>
  <c r="AL21" i="120"/>
  <c r="AK21" i="120"/>
  <c r="AI19" i="120"/>
  <c r="AH19" i="120"/>
  <c r="AI18" i="120"/>
  <c r="AH18" i="120"/>
  <c r="AI17" i="120"/>
  <c r="AH17" i="120"/>
  <c r="AI16" i="120"/>
  <c r="AH16" i="120"/>
  <c r="AI14" i="120"/>
  <c r="AH14" i="120"/>
  <c r="AI13" i="120"/>
  <c r="AH13" i="120"/>
  <c r="AI12" i="120"/>
  <c r="AH12" i="120"/>
  <c r="AI11" i="120"/>
  <c r="AH11" i="120"/>
  <c r="AI10" i="120"/>
  <c r="AH10" i="119"/>
  <c r="AG21" i="120"/>
  <c r="AF21" i="120"/>
  <c r="AE21" i="120"/>
  <c r="AD21" i="120"/>
  <c r="AC21" i="120"/>
  <c r="AA21" i="120"/>
  <c r="Z21" i="120"/>
  <c r="Y21" i="120"/>
  <c r="X21" i="120"/>
  <c r="W21" i="120"/>
  <c r="V21" i="120"/>
  <c r="U21" i="120"/>
  <c r="T21" i="120"/>
  <c r="M21" i="120"/>
  <c r="L21" i="120"/>
  <c r="K21" i="120"/>
  <c r="J21" i="120"/>
  <c r="I21" i="120"/>
  <c r="H21" i="120"/>
  <c r="G21" i="120"/>
  <c r="GB21" i="119"/>
  <c r="GA21" i="119"/>
  <c r="FZ21" i="119"/>
  <c r="FY21" i="119"/>
  <c r="FX21" i="119"/>
  <c r="FW21" i="119"/>
  <c r="FV21" i="119"/>
  <c r="FU21" i="119"/>
  <c r="FT21" i="119"/>
  <c r="FS21" i="119"/>
  <c r="FR21" i="119"/>
  <c r="FQ21" i="119"/>
  <c r="FP21" i="119"/>
  <c r="FO21" i="119"/>
  <c r="FN21" i="119"/>
  <c r="FM21" i="119"/>
  <c r="FL21" i="119"/>
  <c r="FK21" i="119"/>
  <c r="FJ21" i="119"/>
  <c r="FI21" i="119"/>
  <c r="FH21" i="119"/>
  <c r="FG21" i="119"/>
  <c r="FF21" i="119"/>
  <c r="FE21" i="119"/>
  <c r="FD21" i="119"/>
  <c r="FC21" i="119"/>
  <c r="FB21" i="119"/>
  <c r="FA21" i="119"/>
  <c r="EZ21" i="119"/>
  <c r="EY21" i="119"/>
  <c r="EX21" i="119"/>
  <c r="EW21" i="119"/>
  <c r="EV21" i="119"/>
  <c r="EU21" i="119"/>
  <c r="ET21" i="119"/>
  <c r="ES21" i="119"/>
  <c r="ER21" i="119"/>
  <c r="EQ21" i="119"/>
  <c r="EP21" i="119"/>
  <c r="EO21" i="119"/>
  <c r="EN21" i="119"/>
  <c r="EM21" i="119"/>
  <c r="EL21" i="119"/>
  <c r="EK21" i="119"/>
  <c r="EJ21" i="119"/>
  <c r="EI21" i="119"/>
  <c r="EH21" i="119"/>
  <c r="EG21" i="119"/>
  <c r="EF21" i="119"/>
  <c r="EE21" i="119"/>
  <c r="ED21" i="119"/>
  <c r="EC21" i="119"/>
  <c r="EB21" i="119"/>
  <c r="EA21" i="119"/>
  <c r="DZ21" i="119"/>
  <c r="DY21" i="119"/>
  <c r="DX21" i="119"/>
  <c r="DW21" i="119"/>
  <c r="DV21" i="119"/>
  <c r="DU21" i="119"/>
  <c r="DT21" i="119"/>
  <c r="DS21" i="119"/>
  <c r="DR21" i="119"/>
  <c r="DQ21" i="119"/>
  <c r="DP21" i="119"/>
  <c r="DO21" i="119"/>
  <c r="DN21" i="119"/>
  <c r="DM21" i="119"/>
  <c r="DL21" i="119"/>
  <c r="DK21" i="119"/>
  <c r="DJ21" i="119"/>
  <c r="DI21" i="119"/>
  <c r="DH21" i="119"/>
  <c r="DG21" i="119"/>
  <c r="DF21" i="119"/>
  <c r="DE21" i="119"/>
  <c r="DD21" i="119"/>
  <c r="DC21" i="119"/>
  <c r="DB21" i="119"/>
  <c r="DA21" i="119"/>
  <c r="CZ21" i="119"/>
  <c r="CY21" i="119"/>
  <c r="CX21" i="119"/>
  <c r="CW21" i="119"/>
  <c r="CV21" i="119"/>
  <c r="CU21" i="119"/>
  <c r="CT21" i="119"/>
  <c r="CS21" i="119"/>
  <c r="CR21" i="119"/>
  <c r="CQ21" i="119"/>
  <c r="CP21" i="119"/>
  <c r="CO21" i="119"/>
  <c r="CN21" i="119"/>
  <c r="CM21" i="119"/>
  <c r="CL21" i="119"/>
  <c r="CK21" i="119"/>
  <c r="CJ21" i="119"/>
  <c r="CI21" i="119"/>
  <c r="CH21" i="119"/>
  <c r="CG21" i="119"/>
  <c r="CF21" i="119"/>
  <c r="CE21" i="119"/>
  <c r="CD21" i="119"/>
  <c r="CC21" i="119"/>
  <c r="CB21" i="119"/>
  <c r="CA21" i="119"/>
  <c r="BZ21" i="119"/>
  <c r="BY21" i="119"/>
  <c r="BX21" i="119"/>
  <c r="BW21" i="119"/>
  <c r="BV21" i="119"/>
  <c r="BU21" i="119"/>
  <c r="BT21" i="119"/>
  <c r="BS21" i="119"/>
  <c r="BR21" i="119"/>
  <c r="BQ21" i="119"/>
  <c r="BP21" i="119"/>
  <c r="BO21" i="119"/>
  <c r="BN21" i="119"/>
  <c r="BM21" i="119"/>
  <c r="BL21" i="119"/>
  <c r="BK21" i="119"/>
  <c r="BJ21" i="119"/>
  <c r="BI21" i="119"/>
  <c r="BH21" i="119"/>
  <c r="BG21" i="119"/>
  <c r="BF21" i="119"/>
  <c r="BE21" i="119"/>
  <c r="BD21" i="119"/>
  <c r="BC21" i="119"/>
  <c r="BB21" i="119"/>
  <c r="BA21" i="119"/>
  <c r="AZ21" i="119"/>
  <c r="AY21" i="119"/>
  <c r="AX21" i="119"/>
  <c r="AW21" i="119"/>
  <c r="AV21" i="119"/>
  <c r="AU21" i="119"/>
  <c r="AT21" i="119"/>
  <c r="AS21" i="119"/>
  <c r="AR21" i="119"/>
  <c r="AQ21" i="119"/>
  <c r="AP21" i="119"/>
  <c r="AO21" i="119"/>
  <c r="AN21" i="119"/>
  <c r="AM21" i="119"/>
  <c r="AL21" i="119"/>
  <c r="AK21" i="119"/>
  <c r="AG21" i="119"/>
  <c r="AF21" i="119"/>
  <c r="AE21" i="119"/>
  <c r="AD21" i="119"/>
  <c r="AC21" i="119"/>
  <c r="AB21" i="119"/>
  <c r="AA21" i="119"/>
  <c r="Z21" i="119"/>
  <c r="Y21" i="119"/>
  <c r="X21" i="119"/>
  <c r="W21" i="119"/>
  <c r="V21" i="119"/>
  <c r="U21" i="119"/>
  <c r="T21" i="119"/>
  <c r="M21" i="119"/>
  <c r="L21" i="119"/>
  <c r="K21" i="119"/>
  <c r="J21" i="119"/>
  <c r="I21" i="119"/>
  <c r="H21" i="119"/>
  <c r="G21" i="119"/>
  <c r="AI19" i="119"/>
  <c r="AH19" i="119"/>
  <c r="AI18" i="119"/>
  <c r="AH18" i="119"/>
  <c r="GC18" i="119" s="1"/>
  <c r="AI17" i="119"/>
  <c r="AH17" i="119"/>
  <c r="AI16" i="119"/>
  <c r="AH16" i="119"/>
  <c r="GC16" i="119" s="1"/>
  <c r="AI15" i="119"/>
  <c r="AH15" i="119"/>
  <c r="AI14" i="119"/>
  <c r="AH14" i="119"/>
  <c r="AJ14" i="119" s="1"/>
  <c r="AI13" i="119"/>
  <c r="AH13" i="119"/>
  <c r="AI12" i="119"/>
  <c r="AH12" i="119"/>
  <c r="AJ12" i="119" s="1"/>
  <c r="AI11" i="119"/>
  <c r="AH11" i="119"/>
  <c r="AI10" i="119"/>
  <c r="AG21" i="29"/>
  <c r="AF21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GB21" i="29"/>
  <c r="GA21" i="29"/>
  <c r="FZ21" i="29"/>
  <c r="FY21" i="29"/>
  <c r="FX21" i="29"/>
  <c r="FW21" i="29"/>
  <c r="FV21" i="29"/>
  <c r="FU21" i="29"/>
  <c r="FT21" i="29"/>
  <c r="FS21" i="29"/>
  <c r="FR21" i="29"/>
  <c r="FQ21" i="29"/>
  <c r="FP21" i="29"/>
  <c r="FO21" i="29"/>
  <c r="FN21" i="29"/>
  <c r="FM21" i="29"/>
  <c r="FL21" i="29"/>
  <c r="FK21" i="29"/>
  <c r="FJ21" i="29"/>
  <c r="FI21" i="29"/>
  <c r="FH21" i="29"/>
  <c r="FG21" i="29"/>
  <c r="FF21" i="29"/>
  <c r="FE21" i="29"/>
  <c r="FD21" i="29"/>
  <c r="FC21" i="29"/>
  <c r="FB21" i="29"/>
  <c r="FA21" i="29"/>
  <c r="EZ21" i="29"/>
  <c r="EY21" i="29"/>
  <c r="EX21" i="29"/>
  <c r="EW21" i="29"/>
  <c r="EV21" i="29"/>
  <c r="EU21" i="29"/>
  <c r="ET21" i="29"/>
  <c r="ES21" i="29"/>
  <c r="ER21" i="29"/>
  <c r="EQ21" i="29"/>
  <c r="EP21" i="29"/>
  <c r="EO21" i="29"/>
  <c r="EN21" i="29"/>
  <c r="EM21" i="29"/>
  <c r="EL21" i="29"/>
  <c r="EK21" i="29"/>
  <c r="EJ21" i="29"/>
  <c r="EI21" i="29"/>
  <c r="EH21" i="29"/>
  <c r="EG21" i="29"/>
  <c r="EF21" i="29"/>
  <c r="EE21" i="29"/>
  <c r="ED21" i="29"/>
  <c r="EC21" i="29"/>
  <c r="EB21" i="29"/>
  <c r="EA21" i="29"/>
  <c r="DZ21" i="29"/>
  <c r="DY21" i="29"/>
  <c r="DX21" i="29"/>
  <c r="DW21" i="29"/>
  <c r="DV21" i="29"/>
  <c r="DU21" i="29"/>
  <c r="DT21" i="29"/>
  <c r="DS21" i="29"/>
  <c r="DR21" i="29"/>
  <c r="DQ21" i="29"/>
  <c r="DP21" i="29"/>
  <c r="DO21" i="29"/>
  <c r="DN21" i="29"/>
  <c r="DM21" i="29"/>
  <c r="DL21" i="29"/>
  <c r="DK21" i="29"/>
  <c r="DJ21" i="29"/>
  <c r="DI21" i="29"/>
  <c r="DH21" i="29"/>
  <c r="DG21" i="29"/>
  <c r="DF21" i="29"/>
  <c r="DE21" i="29"/>
  <c r="DD21" i="29"/>
  <c r="DC21" i="29"/>
  <c r="DB21" i="29"/>
  <c r="DA21" i="29"/>
  <c r="CZ21" i="29"/>
  <c r="CY21" i="29"/>
  <c r="CX21" i="29"/>
  <c r="CW21" i="29"/>
  <c r="CV21" i="29"/>
  <c r="CU21" i="29"/>
  <c r="CT21" i="29"/>
  <c r="CS21" i="29"/>
  <c r="CR21" i="29"/>
  <c r="CQ21" i="29"/>
  <c r="CP21" i="29"/>
  <c r="CO21" i="29"/>
  <c r="CN21" i="29"/>
  <c r="CM21" i="29"/>
  <c r="CL21" i="29"/>
  <c r="CK21" i="29"/>
  <c r="CJ21" i="29"/>
  <c r="CI21" i="29"/>
  <c r="CH21" i="29"/>
  <c r="CG21" i="29"/>
  <c r="CF21" i="29"/>
  <c r="CE21" i="29"/>
  <c r="CD21" i="29"/>
  <c r="CC21" i="29"/>
  <c r="CB21" i="29"/>
  <c r="CA21" i="29"/>
  <c r="BZ21" i="29"/>
  <c r="BY21" i="29"/>
  <c r="BX21" i="29"/>
  <c r="BW21" i="29"/>
  <c r="BV21" i="29"/>
  <c r="BU21" i="29"/>
  <c r="BT21" i="29"/>
  <c r="BS21" i="29"/>
  <c r="BR21" i="29"/>
  <c r="BQ21" i="29"/>
  <c r="BP21" i="29"/>
  <c r="BO21" i="29"/>
  <c r="BN21" i="29"/>
  <c r="BM21" i="29"/>
  <c r="BL21" i="29"/>
  <c r="BK21" i="29"/>
  <c r="BJ21" i="29"/>
  <c r="BI21" i="29"/>
  <c r="BH21" i="29"/>
  <c r="BG21" i="29"/>
  <c r="BF21" i="29"/>
  <c r="BE21" i="29"/>
  <c r="BD21" i="29"/>
  <c r="BC21" i="29"/>
  <c r="BB21" i="29"/>
  <c r="BA21" i="29"/>
  <c r="AZ21" i="29"/>
  <c r="AY21" i="29"/>
  <c r="AX21" i="29"/>
  <c r="AW21" i="29"/>
  <c r="AV21" i="29"/>
  <c r="AU21" i="29"/>
  <c r="AT21" i="29"/>
  <c r="AS21" i="29"/>
  <c r="AR21" i="29"/>
  <c r="AQ21" i="29"/>
  <c r="AP21" i="29"/>
  <c r="AO21" i="29"/>
  <c r="AN21" i="29"/>
  <c r="AM21" i="29"/>
  <c r="AL21" i="29"/>
  <c r="AK21" i="29"/>
  <c r="AI19" i="29"/>
  <c r="AH19" i="29"/>
  <c r="GC19" i="29" s="1"/>
  <c r="AI18" i="29"/>
  <c r="AH18" i="29"/>
  <c r="AJ18" i="29" s="1"/>
  <c r="AI17" i="29"/>
  <c r="AH17" i="29"/>
  <c r="AI16" i="29"/>
  <c r="AH16" i="29"/>
  <c r="AJ16" i="29" s="1"/>
  <c r="AI15" i="29"/>
  <c r="AH15" i="29"/>
  <c r="GC15" i="29" s="1"/>
  <c r="AI14" i="29"/>
  <c r="AH14" i="29"/>
  <c r="AI13" i="29"/>
  <c r="AH13" i="29"/>
  <c r="AJ13" i="29" s="1"/>
  <c r="AI12" i="29"/>
  <c r="AH12" i="29"/>
  <c r="GC12" i="29" s="1"/>
  <c r="AI11" i="29"/>
  <c r="AH11" i="29"/>
  <c r="GC11" i="29" s="1"/>
  <c r="AH10" i="29"/>
  <c r="AI10" i="29"/>
  <c r="AI21" i="29" s="1"/>
  <c r="T21" i="28"/>
  <c r="AG21" i="28"/>
  <c r="AF21" i="28"/>
  <c r="AE21" i="28"/>
  <c r="AD21" i="28"/>
  <c r="AC21" i="28"/>
  <c r="AB21" i="28"/>
  <c r="AA21" i="28"/>
  <c r="Z21" i="28"/>
  <c r="Y21" i="28"/>
  <c r="X21" i="28"/>
  <c r="W21" i="28"/>
  <c r="V21" i="28"/>
  <c r="U21" i="28"/>
  <c r="AI19" i="28"/>
  <c r="AH19" i="28"/>
  <c r="AJ19" i="28" s="1"/>
  <c r="AI18" i="28"/>
  <c r="AH18" i="28"/>
  <c r="AJ18" i="28" s="1"/>
  <c r="AI17" i="28"/>
  <c r="AH17" i="28"/>
  <c r="AJ17" i="28" s="1"/>
  <c r="AI16" i="28"/>
  <c r="AH16" i="28"/>
  <c r="AJ16" i="28" s="1"/>
  <c r="AI15" i="28"/>
  <c r="AH15" i="28"/>
  <c r="AJ15" i="28" s="1"/>
  <c r="AI14" i="28"/>
  <c r="AH14" i="28"/>
  <c r="AJ14" i="28" s="1"/>
  <c r="AI13" i="28"/>
  <c r="AH13" i="28"/>
  <c r="AJ13" i="28" s="1"/>
  <c r="AI12" i="28"/>
  <c r="AH12" i="28"/>
  <c r="AJ12" i="28" s="1"/>
  <c r="AI11" i="28"/>
  <c r="AH11" i="28"/>
  <c r="AJ11" i="28" s="1"/>
  <c r="AI10" i="28"/>
  <c r="AI21" i="28" s="1"/>
  <c r="AH10" i="28"/>
  <c r="GC10" i="119" l="1"/>
  <c r="BR10" i="121"/>
  <c r="BR11" i="121"/>
  <c r="AH21" i="28"/>
  <c r="AH21" i="29"/>
  <c r="GC19" i="120"/>
  <c r="BW13" i="34"/>
  <c r="BW17" i="34"/>
  <c r="BK23" i="34"/>
  <c r="BS15" i="35"/>
  <c r="BQ21" i="36"/>
  <c r="BR17" i="36"/>
  <c r="BR18" i="121"/>
  <c r="AJ10" i="29"/>
  <c r="AJ11" i="29"/>
  <c r="AJ17" i="29"/>
  <c r="GC16" i="29"/>
  <c r="BL23" i="34"/>
  <c r="BS11" i="35"/>
  <c r="BS17" i="35"/>
  <c r="BR13" i="121"/>
  <c r="BR15" i="121"/>
  <c r="O18" i="124"/>
  <c r="AJ12" i="29"/>
  <c r="AJ14" i="29"/>
  <c r="AJ15" i="29"/>
  <c r="GC13" i="29"/>
  <c r="GC17" i="29"/>
  <c r="BQ21" i="35"/>
  <c r="G8" i="148"/>
  <c r="F7" i="139"/>
  <c r="G7" i="140"/>
  <c r="G9" i="148"/>
  <c r="G8" i="140"/>
  <c r="F8" i="139"/>
  <c r="F30" i="139" s="1"/>
  <c r="G10" i="148"/>
  <c r="G9" i="140"/>
  <c r="F9" i="139"/>
  <c r="F31" i="139" s="1"/>
  <c r="O11" i="124"/>
  <c r="AJ10" i="28"/>
  <c r="AJ21" i="28" s="1"/>
  <c r="AJ19" i="29"/>
  <c r="AJ13" i="119"/>
  <c r="GC10" i="29"/>
  <c r="GC14" i="29"/>
  <c r="GC18" i="29"/>
  <c r="BS16" i="35"/>
  <c r="BS19" i="35"/>
  <c r="G11" i="148"/>
  <c r="G10" i="140"/>
  <c r="F10" i="139"/>
  <c r="F32" i="139" s="1"/>
  <c r="J8" i="125"/>
  <c r="BV22" i="34"/>
  <c r="BU22" i="34"/>
  <c r="BW15" i="34"/>
  <c r="BW19" i="34"/>
  <c r="BW16" i="34"/>
  <c r="BW18" i="34"/>
  <c r="BW20" i="34"/>
  <c r="A26" i="125"/>
  <c r="A27" i="125" s="1"/>
  <c r="A28" i="125" s="1"/>
  <c r="A29" i="125" s="1"/>
  <c r="A30" i="125" s="1"/>
  <c r="A32" i="125" s="1"/>
  <c r="A34" i="125" s="1"/>
  <c r="A24" i="125"/>
  <c r="O14" i="124"/>
  <c r="O10" i="124"/>
  <c r="O17" i="124"/>
  <c r="O12" i="124"/>
  <c r="N19" i="124"/>
  <c r="O13" i="124"/>
  <c r="O9" i="124"/>
  <c r="BR14" i="121"/>
  <c r="AJ19" i="119"/>
  <c r="GC11" i="119"/>
  <c r="GC13" i="119"/>
  <c r="GC15" i="119"/>
  <c r="AJ16" i="119"/>
  <c r="AH21" i="119"/>
  <c r="GC14" i="119"/>
  <c r="GC17" i="119"/>
  <c r="GC12" i="119"/>
  <c r="GC19" i="119"/>
  <c r="AJ12" i="120"/>
  <c r="AJ10" i="120"/>
  <c r="AJ16" i="120"/>
  <c r="AJ18" i="120"/>
  <c r="AB21" i="120"/>
  <c r="AJ14" i="120"/>
  <c r="BR12" i="121"/>
  <c r="BR17" i="121"/>
  <c r="BQ21" i="121"/>
  <c r="BP21" i="121"/>
  <c r="BR16" i="121"/>
  <c r="BR10" i="36"/>
  <c r="BR21" i="36" s="1"/>
  <c r="BS21" i="35"/>
  <c r="BS24" i="35" s="1"/>
  <c r="BS12" i="35"/>
  <c r="AJ11" i="120"/>
  <c r="AJ15" i="120"/>
  <c r="AJ19" i="120"/>
  <c r="AI21" i="120"/>
  <c r="AJ13" i="120"/>
  <c r="AJ17" i="120"/>
  <c r="AH21" i="120"/>
  <c r="GC10" i="120"/>
  <c r="GC11" i="120"/>
  <c r="GC12" i="120"/>
  <c r="GC13" i="120"/>
  <c r="GC14" i="120"/>
  <c r="GC15" i="120"/>
  <c r="GC16" i="120"/>
  <c r="GC17" i="120"/>
  <c r="GC18" i="120"/>
  <c r="GC21" i="29"/>
  <c r="AI21" i="119"/>
  <c r="AJ11" i="119"/>
  <c r="AJ18" i="119"/>
  <c r="AJ15" i="119"/>
  <c r="AJ17" i="119"/>
  <c r="AJ10" i="119"/>
  <c r="G11" i="140" l="1"/>
  <c r="F29" i="139"/>
  <c r="F33" i="139" s="1"/>
  <c r="F11" i="139"/>
  <c r="GC21" i="119"/>
  <c r="G12" i="148"/>
  <c r="AJ21" i="29"/>
  <c r="BW22" i="34"/>
  <c r="BW24" i="34" s="1"/>
  <c r="O19" i="124"/>
  <c r="BR21" i="121"/>
  <c r="AJ21" i="120"/>
  <c r="GC21" i="120"/>
  <c r="AJ21" i="119"/>
  <c r="K19" i="60" l="1"/>
  <c r="L19" i="60"/>
  <c r="M19" i="60"/>
  <c r="G9" i="71" l="1"/>
  <c r="G8" i="71"/>
  <c r="G7" i="71"/>
  <c r="G10" i="48"/>
  <c r="G9" i="48"/>
  <c r="G8" i="48"/>
  <c r="F14" i="48"/>
  <c r="J10" i="2" l="1"/>
  <c r="I10" i="2"/>
  <c r="H18" i="117"/>
  <c r="G18" i="117"/>
  <c r="F18" i="117"/>
  <c r="E18" i="117"/>
  <c r="D18" i="117"/>
  <c r="C18" i="117"/>
  <c r="A9" i="117"/>
  <c r="A10" i="117" s="1"/>
  <c r="A11" i="117" s="1"/>
  <c r="A12" i="117" s="1"/>
  <c r="A13" i="117" s="1"/>
  <c r="A14" i="117" s="1"/>
  <c r="A15" i="117" s="1"/>
  <c r="A16" i="117" s="1"/>
  <c r="A17" i="117" s="1"/>
  <c r="F18" i="116"/>
  <c r="E18" i="116"/>
  <c r="D18" i="116"/>
  <c r="C18" i="116"/>
  <c r="G17" i="116"/>
  <c r="G16" i="116"/>
  <c r="G15" i="116"/>
  <c r="G14" i="116"/>
  <c r="G13" i="116"/>
  <c r="G12" i="116"/>
  <c r="G11" i="116"/>
  <c r="G10" i="116"/>
  <c r="G9" i="116"/>
  <c r="A9" i="116"/>
  <c r="A10" i="116" s="1"/>
  <c r="A11" i="116" s="1"/>
  <c r="A12" i="116" s="1"/>
  <c r="A13" i="116" s="1"/>
  <c r="A14" i="116" s="1"/>
  <c r="A15" i="116" s="1"/>
  <c r="A16" i="116" s="1"/>
  <c r="A17" i="116" s="1"/>
  <c r="G8" i="116"/>
  <c r="F18" i="115"/>
  <c r="E18" i="115"/>
  <c r="D18" i="115"/>
  <c r="C18" i="115"/>
  <c r="G17" i="115"/>
  <c r="G16" i="115"/>
  <c r="G15" i="115"/>
  <c r="G14" i="115"/>
  <c r="G13" i="115"/>
  <c r="G12" i="115"/>
  <c r="G11" i="115"/>
  <c r="G10" i="115"/>
  <c r="G9" i="115"/>
  <c r="A9" i="115"/>
  <c r="A10" i="115" s="1"/>
  <c r="A11" i="115" s="1"/>
  <c r="A12" i="115" s="1"/>
  <c r="A13" i="115" s="1"/>
  <c r="A14" i="115" s="1"/>
  <c r="A15" i="115" s="1"/>
  <c r="A16" i="115" s="1"/>
  <c r="A17" i="115" s="1"/>
  <c r="G8" i="115"/>
  <c r="I17" i="113"/>
  <c r="I16" i="113"/>
  <c r="I15" i="113"/>
  <c r="I14" i="113"/>
  <c r="I13" i="113"/>
  <c r="I12" i="113"/>
  <c r="I11" i="113"/>
  <c r="I10" i="113"/>
  <c r="I9" i="113"/>
  <c r="I8" i="113"/>
  <c r="E18" i="113"/>
  <c r="F18" i="113"/>
  <c r="E18" i="114"/>
  <c r="D18" i="114"/>
  <c r="C18" i="114"/>
  <c r="G17" i="114"/>
  <c r="G16" i="114"/>
  <c r="G15" i="114"/>
  <c r="G14" i="114"/>
  <c r="G13" i="114"/>
  <c r="G12" i="114"/>
  <c r="G11" i="114"/>
  <c r="G10" i="114"/>
  <c r="G9" i="114"/>
  <c r="A9" i="114"/>
  <c r="A10" i="114" s="1"/>
  <c r="A11" i="114" s="1"/>
  <c r="A12" i="114" s="1"/>
  <c r="A13" i="114" s="1"/>
  <c r="A14" i="114" s="1"/>
  <c r="A15" i="114" s="1"/>
  <c r="A16" i="114" s="1"/>
  <c r="A17" i="114" s="1"/>
  <c r="G8" i="114"/>
  <c r="H18" i="113"/>
  <c r="G18" i="113"/>
  <c r="D18" i="113"/>
  <c r="C18" i="113"/>
  <c r="A9" i="113"/>
  <c r="A10" i="113" s="1"/>
  <c r="A11" i="113" s="1"/>
  <c r="A12" i="113" s="1"/>
  <c r="A13" i="113" s="1"/>
  <c r="A14" i="113" s="1"/>
  <c r="A15" i="113" s="1"/>
  <c r="A16" i="113" s="1"/>
  <c r="A17" i="113" s="1"/>
  <c r="F18" i="112"/>
  <c r="E18" i="112"/>
  <c r="D18" i="112"/>
  <c r="C18" i="112"/>
  <c r="G17" i="112"/>
  <c r="G16" i="112"/>
  <c r="G15" i="112"/>
  <c r="G14" i="112"/>
  <c r="G13" i="112"/>
  <c r="G12" i="112"/>
  <c r="G11" i="112"/>
  <c r="G10" i="112"/>
  <c r="G9" i="112"/>
  <c r="A9" i="112"/>
  <c r="A10" i="112" s="1"/>
  <c r="A11" i="112" s="1"/>
  <c r="A12" i="112" s="1"/>
  <c r="A13" i="112" s="1"/>
  <c r="A14" i="112" s="1"/>
  <c r="A15" i="112" s="1"/>
  <c r="A16" i="112" s="1"/>
  <c r="A17" i="112" s="1"/>
  <c r="G8" i="112"/>
  <c r="U254" i="107"/>
  <c r="U253" i="107"/>
  <c r="U252" i="107"/>
  <c r="U251" i="107"/>
  <c r="U250" i="107"/>
  <c r="U249" i="107"/>
  <c r="U248" i="107"/>
  <c r="U247" i="107"/>
  <c r="U246" i="107"/>
  <c r="U245" i="107"/>
  <c r="U244" i="107"/>
  <c r="U243" i="107"/>
  <c r="U242" i="107"/>
  <c r="U241" i="107"/>
  <c r="U240" i="107"/>
  <c r="U239" i="107"/>
  <c r="U238" i="107"/>
  <c r="U237" i="107"/>
  <c r="U236" i="107"/>
  <c r="U235" i="107"/>
  <c r="U233" i="107"/>
  <c r="U232" i="107"/>
  <c r="U231" i="107"/>
  <c r="U230" i="107"/>
  <c r="U229" i="107"/>
  <c r="U228" i="107"/>
  <c r="U227" i="107"/>
  <c r="U226" i="107"/>
  <c r="U225" i="107"/>
  <c r="U224" i="107"/>
  <c r="U223" i="107"/>
  <c r="U222" i="107"/>
  <c r="U221" i="107"/>
  <c r="U220" i="107"/>
  <c r="U219" i="107"/>
  <c r="U218" i="107"/>
  <c r="U217" i="107"/>
  <c r="U216" i="107"/>
  <c r="U215" i="107"/>
  <c r="U214" i="107"/>
  <c r="U213" i="107"/>
  <c r="U212" i="107"/>
  <c r="U211" i="107"/>
  <c r="U210" i="107"/>
  <c r="U209" i="107"/>
  <c r="U208" i="107"/>
  <c r="U207" i="107"/>
  <c r="Z42" i="110"/>
  <c r="Y42" i="110"/>
  <c r="X42" i="110"/>
  <c r="W42" i="110"/>
  <c r="V42" i="110"/>
  <c r="U42" i="110"/>
  <c r="T42" i="110"/>
  <c r="S42" i="110"/>
  <c r="R42" i="110"/>
  <c r="Q42" i="110"/>
  <c r="P42" i="110"/>
  <c r="O42" i="110"/>
  <c r="F42" i="110"/>
  <c r="C42" i="110" s="1"/>
  <c r="AA41" i="110"/>
  <c r="AA40" i="110"/>
  <c r="AA39" i="110"/>
  <c r="AA38" i="110"/>
  <c r="Z37" i="110"/>
  <c r="Y37" i="110"/>
  <c r="X37" i="110"/>
  <c r="W37" i="110"/>
  <c r="V37" i="110"/>
  <c r="U37" i="110"/>
  <c r="T37" i="110"/>
  <c r="S37" i="110"/>
  <c r="R37" i="110"/>
  <c r="Q37" i="110"/>
  <c r="P37" i="110"/>
  <c r="O37" i="110"/>
  <c r="F37" i="110"/>
  <c r="C37" i="110" s="1"/>
  <c r="AA36" i="110"/>
  <c r="AA35" i="110"/>
  <c r="AA34" i="110"/>
  <c r="AA37" i="110" s="1"/>
  <c r="Z33" i="110"/>
  <c r="Y33" i="110"/>
  <c r="X33" i="110"/>
  <c r="W33" i="110"/>
  <c r="V33" i="110"/>
  <c r="U33" i="110"/>
  <c r="T33" i="110"/>
  <c r="S33" i="110"/>
  <c r="R33" i="110"/>
  <c r="Q33" i="110"/>
  <c r="P33" i="110"/>
  <c r="O33" i="110"/>
  <c r="F33" i="110"/>
  <c r="C33" i="110" s="1"/>
  <c r="AA32" i="110"/>
  <c r="AA31" i="110"/>
  <c r="Z30" i="110"/>
  <c r="Y30" i="110"/>
  <c r="X30" i="110"/>
  <c r="W30" i="110"/>
  <c r="V30" i="110"/>
  <c r="U30" i="110"/>
  <c r="T30" i="110"/>
  <c r="S30" i="110"/>
  <c r="R30" i="110"/>
  <c r="Q30" i="110"/>
  <c r="P30" i="110"/>
  <c r="O30" i="110"/>
  <c r="F30" i="110"/>
  <c r="C30" i="110" s="1"/>
  <c r="AA29" i="110"/>
  <c r="AA28" i="110"/>
  <c r="Z27" i="110"/>
  <c r="Y27" i="110"/>
  <c r="X27" i="110"/>
  <c r="W27" i="110"/>
  <c r="V27" i="110"/>
  <c r="U27" i="110"/>
  <c r="T27" i="110"/>
  <c r="S27" i="110"/>
  <c r="R27" i="110"/>
  <c r="Q27" i="110"/>
  <c r="P27" i="110"/>
  <c r="O27" i="110"/>
  <c r="F27" i="110"/>
  <c r="C27" i="110" s="1"/>
  <c r="AA26" i="110"/>
  <c r="AA25" i="110"/>
  <c r="AA24" i="110"/>
  <c r="AA23" i="110"/>
  <c r="AA22" i="110"/>
  <c r="Z21" i="110"/>
  <c r="Y21" i="110"/>
  <c r="X21" i="110"/>
  <c r="W21" i="110"/>
  <c r="V21" i="110"/>
  <c r="U21" i="110"/>
  <c r="T21" i="110"/>
  <c r="S21" i="110"/>
  <c r="R21" i="110"/>
  <c r="Q21" i="110"/>
  <c r="P21" i="110"/>
  <c r="O21" i="110"/>
  <c r="F21" i="110"/>
  <c r="C21" i="110" s="1"/>
  <c r="AA20" i="110"/>
  <c r="AA21" i="110" s="1"/>
  <c r="Z19" i="110"/>
  <c r="Y19" i="110"/>
  <c r="X19" i="110"/>
  <c r="W19" i="110"/>
  <c r="V19" i="110"/>
  <c r="U19" i="110"/>
  <c r="T19" i="110"/>
  <c r="S19" i="110"/>
  <c r="R19" i="110"/>
  <c r="Q19" i="110"/>
  <c r="P19" i="110"/>
  <c r="O19" i="110"/>
  <c r="F19" i="110"/>
  <c r="C19" i="110" s="1"/>
  <c r="AA18" i="110"/>
  <c r="AA19" i="110" s="1"/>
  <c r="Z17" i="110"/>
  <c r="Y17" i="110"/>
  <c r="X17" i="110"/>
  <c r="W17" i="110"/>
  <c r="V17" i="110"/>
  <c r="U17" i="110"/>
  <c r="T17" i="110"/>
  <c r="S17" i="110"/>
  <c r="R17" i="110"/>
  <c r="Q17" i="110"/>
  <c r="P17" i="110"/>
  <c r="O17" i="110"/>
  <c r="F17" i="110"/>
  <c r="C17" i="110" s="1"/>
  <c r="AA16" i="110"/>
  <c r="AA17" i="110" s="1"/>
  <c r="Z15" i="110"/>
  <c r="Y15" i="110"/>
  <c r="X15" i="110"/>
  <c r="W15" i="110"/>
  <c r="V15" i="110"/>
  <c r="U15" i="110"/>
  <c r="T15" i="110"/>
  <c r="S15" i="110"/>
  <c r="R15" i="110"/>
  <c r="Q15" i="110"/>
  <c r="P15" i="110"/>
  <c r="O15" i="110"/>
  <c r="F15" i="110"/>
  <c r="C15" i="110" s="1"/>
  <c r="AA14" i="110"/>
  <c r="AA13" i="110"/>
  <c r="Z12" i="110"/>
  <c r="Y12" i="110"/>
  <c r="X12" i="110"/>
  <c r="W12" i="110"/>
  <c r="V12" i="110"/>
  <c r="U12" i="110"/>
  <c r="T12" i="110"/>
  <c r="S12" i="110"/>
  <c r="R12" i="110"/>
  <c r="Q12" i="110"/>
  <c r="P12" i="110"/>
  <c r="O12" i="110"/>
  <c r="F12" i="110"/>
  <c r="C12" i="110" s="1"/>
  <c r="AA11" i="110"/>
  <c r="A11" i="110"/>
  <c r="A13" i="110" s="1"/>
  <c r="A14" i="110" s="1"/>
  <c r="A16" i="110" s="1"/>
  <c r="A18" i="110" s="1"/>
  <c r="A20" i="110" s="1"/>
  <c r="A22" i="110" s="1"/>
  <c r="A23" i="110" s="1"/>
  <c r="A24" i="110" s="1"/>
  <c r="A25" i="110" s="1"/>
  <c r="A26" i="110" s="1"/>
  <c r="A28" i="110" s="1"/>
  <c r="A29" i="110" s="1"/>
  <c r="A31" i="110" s="1"/>
  <c r="A32" i="110" s="1"/>
  <c r="A34" i="110" s="1"/>
  <c r="A35" i="110" s="1"/>
  <c r="A36" i="110" s="1"/>
  <c r="A38" i="110" s="1"/>
  <c r="A39" i="110" s="1"/>
  <c r="A40" i="110" s="1"/>
  <c r="A41" i="110" s="1"/>
  <c r="AA10" i="110"/>
  <c r="W40" i="109"/>
  <c r="V40" i="109"/>
  <c r="U40" i="109"/>
  <c r="T40" i="109"/>
  <c r="S40" i="109"/>
  <c r="R40" i="109"/>
  <c r="Q40" i="109"/>
  <c r="P40" i="109"/>
  <c r="O40" i="109"/>
  <c r="F40" i="109"/>
  <c r="C40" i="109" s="1"/>
  <c r="W35" i="109"/>
  <c r="V35" i="109"/>
  <c r="U35" i="109"/>
  <c r="T35" i="109"/>
  <c r="S35" i="109"/>
  <c r="R35" i="109"/>
  <c r="Q35" i="109"/>
  <c r="P35" i="109"/>
  <c r="O35" i="109"/>
  <c r="F35" i="109"/>
  <c r="C35" i="109" s="1"/>
  <c r="W31" i="109"/>
  <c r="V31" i="109"/>
  <c r="U31" i="109"/>
  <c r="T31" i="109"/>
  <c r="S31" i="109"/>
  <c r="R31" i="109"/>
  <c r="Q31" i="109"/>
  <c r="P31" i="109"/>
  <c r="O31" i="109"/>
  <c r="F31" i="109"/>
  <c r="C31" i="109" s="1"/>
  <c r="W28" i="109"/>
  <c r="V28" i="109"/>
  <c r="U28" i="109"/>
  <c r="T28" i="109"/>
  <c r="S28" i="109"/>
  <c r="R28" i="109"/>
  <c r="Q28" i="109"/>
  <c r="P28" i="109"/>
  <c r="O28" i="109"/>
  <c r="F28" i="109"/>
  <c r="C28" i="109" s="1"/>
  <c r="W25" i="109"/>
  <c r="V25" i="109"/>
  <c r="U25" i="109"/>
  <c r="T25" i="109"/>
  <c r="S25" i="109"/>
  <c r="R25" i="109"/>
  <c r="Q25" i="109"/>
  <c r="P25" i="109"/>
  <c r="O25" i="109"/>
  <c r="F25" i="109"/>
  <c r="C25" i="109" s="1"/>
  <c r="W22" i="109"/>
  <c r="V22" i="109"/>
  <c r="U22" i="109"/>
  <c r="T22" i="109"/>
  <c r="S22" i="109"/>
  <c r="R22" i="109"/>
  <c r="Q22" i="109"/>
  <c r="P22" i="109"/>
  <c r="O22" i="109"/>
  <c r="F22" i="109"/>
  <c r="C22" i="109" s="1"/>
  <c r="W20" i="109"/>
  <c r="V20" i="109"/>
  <c r="U20" i="109"/>
  <c r="T20" i="109"/>
  <c r="S20" i="109"/>
  <c r="R20" i="109"/>
  <c r="Q20" i="109"/>
  <c r="P20" i="109"/>
  <c r="O20" i="109"/>
  <c r="F20" i="109"/>
  <c r="C20" i="109" s="1"/>
  <c r="W18" i="109"/>
  <c r="V18" i="109"/>
  <c r="U18" i="109"/>
  <c r="T18" i="109"/>
  <c r="S18" i="109"/>
  <c r="R18" i="109"/>
  <c r="Q18" i="109"/>
  <c r="P18" i="109"/>
  <c r="O18" i="109"/>
  <c r="F18" i="109"/>
  <c r="C18" i="109" s="1"/>
  <c r="W13" i="109"/>
  <c r="V13" i="109"/>
  <c r="U13" i="109"/>
  <c r="T13" i="109"/>
  <c r="S13" i="109"/>
  <c r="R13" i="109"/>
  <c r="Q13" i="109"/>
  <c r="P13" i="109"/>
  <c r="O13" i="109"/>
  <c r="F13" i="109"/>
  <c r="C13" i="109" s="1"/>
  <c r="A12" i="109"/>
  <c r="A14" i="109" s="1"/>
  <c r="A15" i="109" s="1"/>
  <c r="A16" i="109" s="1"/>
  <c r="A17" i="109" s="1"/>
  <c r="A19" i="109" s="1"/>
  <c r="A21" i="109" s="1"/>
  <c r="A23" i="109" s="1"/>
  <c r="A24" i="109" s="1"/>
  <c r="A26" i="109" s="1"/>
  <c r="A27" i="109" s="1"/>
  <c r="A29" i="109" s="1"/>
  <c r="A30" i="109" s="1"/>
  <c r="A32" i="109" s="1"/>
  <c r="A33" i="109" s="1"/>
  <c r="A34" i="109" s="1"/>
  <c r="A36" i="109" s="1"/>
  <c r="A37" i="109" s="1"/>
  <c r="A38" i="109" s="1"/>
  <c r="A39" i="109" s="1"/>
  <c r="W11" i="109"/>
  <c r="V11" i="109"/>
  <c r="U11" i="109"/>
  <c r="T11" i="109"/>
  <c r="S11" i="109"/>
  <c r="R11" i="109"/>
  <c r="Q11" i="109"/>
  <c r="P11" i="109"/>
  <c r="O11" i="109"/>
  <c r="F11" i="109"/>
  <c r="C11" i="109" s="1"/>
  <c r="AA10" i="109"/>
  <c r="T86" i="108"/>
  <c r="S86" i="108"/>
  <c r="R86" i="108"/>
  <c r="Q86" i="108"/>
  <c r="P86" i="108"/>
  <c r="O86" i="108"/>
  <c r="F86" i="108"/>
  <c r="C86" i="108" s="1"/>
  <c r="T78" i="108"/>
  <c r="S78" i="108"/>
  <c r="R78" i="108"/>
  <c r="Q78" i="108"/>
  <c r="P78" i="108"/>
  <c r="O78" i="108"/>
  <c r="F78" i="108"/>
  <c r="C78" i="108" s="1"/>
  <c r="T71" i="108"/>
  <c r="S71" i="108"/>
  <c r="R71" i="108"/>
  <c r="Q71" i="108"/>
  <c r="P71" i="108"/>
  <c r="O71" i="108"/>
  <c r="F71" i="108"/>
  <c r="C71" i="108" s="1"/>
  <c r="T66" i="108"/>
  <c r="S66" i="108"/>
  <c r="R66" i="108"/>
  <c r="Q66" i="108"/>
  <c r="P66" i="108"/>
  <c r="O66" i="108"/>
  <c r="F66" i="108"/>
  <c r="C66" i="108" s="1"/>
  <c r="T59" i="108"/>
  <c r="S59" i="108"/>
  <c r="R59" i="108"/>
  <c r="Q59" i="108"/>
  <c r="P59" i="108"/>
  <c r="O59" i="108"/>
  <c r="F59" i="108"/>
  <c r="C59" i="108" s="1"/>
  <c r="T47" i="108"/>
  <c r="S47" i="108"/>
  <c r="R47" i="108"/>
  <c r="Q47" i="108"/>
  <c r="P47" i="108"/>
  <c r="O47" i="108"/>
  <c r="F47" i="108"/>
  <c r="C47" i="108" s="1"/>
  <c r="T37" i="108"/>
  <c r="S37" i="108"/>
  <c r="R37" i="108"/>
  <c r="Q37" i="108"/>
  <c r="P37" i="108"/>
  <c r="O37" i="108"/>
  <c r="F37" i="108"/>
  <c r="C37" i="108" s="1"/>
  <c r="T31" i="108"/>
  <c r="S31" i="108"/>
  <c r="R31" i="108"/>
  <c r="Q31" i="108"/>
  <c r="P31" i="108"/>
  <c r="O31" i="108"/>
  <c r="F31" i="108"/>
  <c r="C31" i="108" s="1"/>
  <c r="T24" i="108"/>
  <c r="S24" i="108"/>
  <c r="R24" i="108"/>
  <c r="Q24" i="108"/>
  <c r="P24" i="108"/>
  <c r="O24" i="108"/>
  <c r="F24" i="108"/>
  <c r="C24" i="108" s="1"/>
  <c r="T15" i="108"/>
  <c r="S15" i="108"/>
  <c r="S87" i="108" s="1"/>
  <c r="R15" i="108"/>
  <c r="Q15" i="108"/>
  <c r="P15" i="108"/>
  <c r="O15" i="108"/>
  <c r="F15" i="108"/>
  <c r="C15" i="108" s="1"/>
  <c r="A11" i="108"/>
  <c r="A12" i="108" s="1"/>
  <c r="A13" i="108" s="1"/>
  <c r="A14" i="108" s="1"/>
  <c r="A16" i="108" s="1"/>
  <c r="A17" i="108" s="1"/>
  <c r="A18" i="108" s="1"/>
  <c r="A19" i="108" s="1"/>
  <c r="A20" i="108" s="1"/>
  <c r="A21" i="108" s="1"/>
  <c r="A22" i="108" s="1"/>
  <c r="A23" i="108" s="1"/>
  <c r="A25" i="108" s="1"/>
  <c r="A26" i="108" s="1"/>
  <c r="A27" i="108" s="1"/>
  <c r="A28" i="108" s="1"/>
  <c r="A29" i="108" s="1"/>
  <c r="A30" i="108" s="1"/>
  <c r="A32" i="108" s="1"/>
  <c r="A33" i="108" s="1"/>
  <c r="A34" i="108" s="1"/>
  <c r="A35" i="108" s="1"/>
  <c r="A36" i="108" s="1"/>
  <c r="A38" i="108" s="1"/>
  <c r="A39" i="108" s="1"/>
  <c r="A40" i="108" s="1"/>
  <c r="A41" i="108" s="1"/>
  <c r="A42" i="108" s="1"/>
  <c r="A43" i="108" s="1"/>
  <c r="A44" i="108" s="1"/>
  <c r="A45" i="108" s="1"/>
  <c r="A46" i="108" s="1"/>
  <c r="A48" i="108" s="1"/>
  <c r="A49" i="108" s="1"/>
  <c r="A50" i="108" s="1"/>
  <c r="A51" i="108" s="1"/>
  <c r="A52" i="108" s="1"/>
  <c r="A53" i="108" s="1"/>
  <c r="A54" i="108" s="1"/>
  <c r="A55" i="108" s="1"/>
  <c r="A56" i="108" s="1"/>
  <c r="A57" i="108" s="1"/>
  <c r="A58" i="108" s="1"/>
  <c r="A60" i="108" s="1"/>
  <c r="A61" i="108" s="1"/>
  <c r="A62" i="108" s="1"/>
  <c r="A63" i="108" s="1"/>
  <c r="A64" i="108" s="1"/>
  <c r="A65" i="108" s="1"/>
  <c r="A67" i="108" s="1"/>
  <c r="A68" i="108" s="1"/>
  <c r="A69" i="108" s="1"/>
  <c r="A70" i="108" s="1"/>
  <c r="A72" i="108" s="1"/>
  <c r="A73" i="108" s="1"/>
  <c r="A74" i="108" s="1"/>
  <c r="A75" i="108" s="1"/>
  <c r="A76" i="108" s="1"/>
  <c r="A77" i="108" s="1"/>
  <c r="A79" i="108" s="1"/>
  <c r="A80" i="108" s="1"/>
  <c r="A81" i="108" s="1"/>
  <c r="A82" i="108" s="1"/>
  <c r="A83" i="108" s="1"/>
  <c r="A84" i="108" s="1"/>
  <c r="A85" i="108" s="1"/>
  <c r="T255" i="107"/>
  <c r="S255" i="107"/>
  <c r="R255" i="107"/>
  <c r="Q255" i="107"/>
  <c r="P255" i="107"/>
  <c r="O255" i="107"/>
  <c r="F255" i="107"/>
  <c r="C255" i="107" s="1"/>
  <c r="F234" i="107"/>
  <c r="C234" i="107" s="1"/>
  <c r="T206" i="107"/>
  <c r="S206" i="107"/>
  <c r="R206" i="107"/>
  <c r="Q206" i="107"/>
  <c r="P206" i="107"/>
  <c r="O206" i="107"/>
  <c r="F206" i="107"/>
  <c r="C206" i="107" s="1"/>
  <c r="T182" i="107"/>
  <c r="S182" i="107"/>
  <c r="R182" i="107"/>
  <c r="Q182" i="107"/>
  <c r="P182" i="107"/>
  <c r="O182" i="107"/>
  <c r="F182" i="107"/>
  <c r="C182" i="107" s="1"/>
  <c r="T164" i="107"/>
  <c r="S164" i="107"/>
  <c r="R164" i="107"/>
  <c r="Q164" i="107"/>
  <c r="P164" i="107"/>
  <c r="O164" i="107"/>
  <c r="U164" i="107" s="1"/>
  <c r="F164" i="107"/>
  <c r="C164" i="107" s="1"/>
  <c r="T126" i="107"/>
  <c r="S126" i="107"/>
  <c r="R126" i="107"/>
  <c r="Q126" i="107"/>
  <c r="P126" i="107"/>
  <c r="O126" i="107"/>
  <c r="F126" i="107"/>
  <c r="C126" i="107" s="1"/>
  <c r="T98" i="107"/>
  <c r="S98" i="107"/>
  <c r="R98" i="107"/>
  <c r="Q98" i="107"/>
  <c r="P98" i="107"/>
  <c r="O98" i="107"/>
  <c r="F98" i="107"/>
  <c r="C98" i="107" s="1"/>
  <c r="T81" i="107"/>
  <c r="S81" i="107"/>
  <c r="R81" i="107"/>
  <c r="Q81" i="107"/>
  <c r="P81" i="107"/>
  <c r="O81" i="107"/>
  <c r="F81" i="107"/>
  <c r="C81" i="107" s="1"/>
  <c r="T59" i="107"/>
  <c r="S59" i="107"/>
  <c r="R59" i="107"/>
  <c r="Q59" i="107"/>
  <c r="P59" i="107"/>
  <c r="O59" i="107"/>
  <c r="U59" i="107" s="1"/>
  <c r="F59" i="107"/>
  <c r="C59" i="107" s="1"/>
  <c r="T24" i="107"/>
  <c r="S24" i="107"/>
  <c r="R24" i="107"/>
  <c r="Q24" i="107"/>
  <c r="P24" i="107"/>
  <c r="O24" i="107"/>
  <c r="F24" i="107"/>
  <c r="C24" i="107" s="1"/>
  <c r="A11" i="107"/>
  <c r="A12" i="107" s="1"/>
  <c r="A13" i="107" s="1"/>
  <c r="A14" i="107" s="1"/>
  <c r="A15" i="107" s="1"/>
  <c r="A16" i="107" s="1"/>
  <c r="A17" i="107" s="1"/>
  <c r="A18" i="107" s="1"/>
  <c r="A19" i="107" s="1"/>
  <c r="A20" i="107" s="1"/>
  <c r="A21" i="107" s="1"/>
  <c r="A22" i="107" s="1"/>
  <c r="A23" i="107" s="1"/>
  <c r="A25" i="107" s="1"/>
  <c r="A26" i="107" s="1"/>
  <c r="A27" i="107" s="1"/>
  <c r="A28" i="107" s="1"/>
  <c r="A29" i="107" s="1"/>
  <c r="A30" i="107" s="1"/>
  <c r="A31" i="107" s="1"/>
  <c r="A32" i="107" s="1"/>
  <c r="A33" i="107" s="1"/>
  <c r="A34" i="107" s="1"/>
  <c r="A35" i="107" s="1"/>
  <c r="A36" i="107" s="1"/>
  <c r="A37" i="107" s="1"/>
  <c r="A38" i="107" s="1"/>
  <c r="A39" i="107" s="1"/>
  <c r="A40" i="107" s="1"/>
  <c r="A41" i="107" s="1"/>
  <c r="A42" i="107" s="1"/>
  <c r="A43" i="107" s="1"/>
  <c r="A44" i="107" s="1"/>
  <c r="A45" i="107" s="1"/>
  <c r="A46" i="107" s="1"/>
  <c r="A47" i="107" s="1"/>
  <c r="A48" i="107" s="1"/>
  <c r="A49" i="107" s="1"/>
  <c r="A50" i="107" s="1"/>
  <c r="A51" i="107" s="1"/>
  <c r="A52" i="107" s="1"/>
  <c r="A53" i="107" s="1"/>
  <c r="A54" i="107" s="1"/>
  <c r="A55" i="107" s="1"/>
  <c r="A56" i="107" s="1"/>
  <c r="A57" i="107" s="1"/>
  <c r="A58" i="107" s="1"/>
  <c r="A60" i="107" s="1"/>
  <c r="A61" i="107" s="1"/>
  <c r="A62" i="107" s="1"/>
  <c r="A63" i="107" s="1"/>
  <c r="A64" i="107" s="1"/>
  <c r="A65" i="107" s="1"/>
  <c r="A66" i="107" s="1"/>
  <c r="A67" i="107" s="1"/>
  <c r="A68" i="107" s="1"/>
  <c r="A69" i="107" s="1"/>
  <c r="A70" i="107" s="1"/>
  <c r="A71" i="107" s="1"/>
  <c r="A72" i="107" s="1"/>
  <c r="A73" i="107" s="1"/>
  <c r="A74" i="107" s="1"/>
  <c r="A75" i="107" s="1"/>
  <c r="A76" i="107" s="1"/>
  <c r="A77" i="107" s="1"/>
  <c r="A78" i="107" s="1"/>
  <c r="A79" i="107" s="1"/>
  <c r="A80" i="107" s="1"/>
  <c r="A82" i="107" s="1"/>
  <c r="A83" i="107" s="1"/>
  <c r="A84" i="107" s="1"/>
  <c r="A85" i="107" s="1"/>
  <c r="A86" i="107" s="1"/>
  <c r="A87" i="107" s="1"/>
  <c r="A88" i="107" s="1"/>
  <c r="A89" i="107" s="1"/>
  <c r="A90" i="107" s="1"/>
  <c r="A91" i="107" s="1"/>
  <c r="A92" i="107" s="1"/>
  <c r="A93" i="107" s="1"/>
  <c r="A94" i="107" s="1"/>
  <c r="A95" i="107" s="1"/>
  <c r="A96" i="107" s="1"/>
  <c r="A97" i="107" s="1"/>
  <c r="A99" i="107" s="1"/>
  <c r="A100" i="107" s="1"/>
  <c r="A101" i="107" s="1"/>
  <c r="A102" i="107" s="1"/>
  <c r="A103" i="107" s="1"/>
  <c r="A104" i="107" s="1"/>
  <c r="A105" i="107" s="1"/>
  <c r="A106" i="107" s="1"/>
  <c r="A107" i="107" s="1"/>
  <c r="A108" i="107" s="1"/>
  <c r="A109" i="107" s="1"/>
  <c r="A110" i="107" s="1"/>
  <c r="A111" i="107" s="1"/>
  <c r="A112" i="107" s="1"/>
  <c r="A113" i="107" s="1"/>
  <c r="A114" i="107" s="1"/>
  <c r="A115" i="107" s="1"/>
  <c r="A116" i="107" s="1"/>
  <c r="A117" i="107" s="1"/>
  <c r="A118" i="107" s="1"/>
  <c r="A119" i="107" s="1"/>
  <c r="A120" i="107" s="1"/>
  <c r="A121" i="107" s="1"/>
  <c r="A122" i="107" s="1"/>
  <c r="A123" i="107" s="1"/>
  <c r="A124" i="107" s="1"/>
  <c r="A125" i="107" s="1"/>
  <c r="A127" i="107" s="1"/>
  <c r="A128" i="107" s="1"/>
  <c r="A129" i="107" s="1"/>
  <c r="A130" i="107" s="1"/>
  <c r="A131" i="107" s="1"/>
  <c r="A132" i="107" s="1"/>
  <c r="A133" i="107" s="1"/>
  <c r="A134" i="107" s="1"/>
  <c r="A135" i="107" s="1"/>
  <c r="A136" i="107" s="1"/>
  <c r="A137" i="107" s="1"/>
  <c r="A138" i="107" s="1"/>
  <c r="A139" i="107" s="1"/>
  <c r="A140" i="107" s="1"/>
  <c r="A141" i="107" s="1"/>
  <c r="A142" i="107" s="1"/>
  <c r="A143" i="107" s="1"/>
  <c r="A144" i="107" s="1"/>
  <c r="A145" i="107" s="1"/>
  <c r="A146" i="107" s="1"/>
  <c r="A147" i="107" s="1"/>
  <c r="A148" i="107" s="1"/>
  <c r="A149" i="107" s="1"/>
  <c r="A150" i="107" s="1"/>
  <c r="A151" i="107" s="1"/>
  <c r="A152" i="107" s="1"/>
  <c r="A153" i="107" s="1"/>
  <c r="A154" i="107" s="1"/>
  <c r="A155" i="107" s="1"/>
  <c r="A156" i="107" s="1"/>
  <c r="A157" i="107" s="1"/>
  <c r="A158" i="107" s="1"/>
  <c r="A159" i="107" s="1"/>
  <c r="A160" i="107" s="1"/>
  <c r="A161" i="107" s="1"/>
  <c r="A162" i="107" s="1"/>
  <c r="A163" i="107" s="1"/>
  <c r="A165" i="107" s="1"/>
  <c r="A166" i="107" s="1"/>
  <c r="A167" i="107" s="1"/>
  <c r="A168" i="107" s="1"/>
  <c r="A169" i="107" s="1"/>
  <c r="A170" i="107" s="1"/>
  <c r="A171" i="107" s="1"/>
  <c r="A172" i="107" s="1"/>
  <c r="A173" i="107" s="1"/>
  <c r="A174" i="107" s="1"/>
  <c r="A175" i="107" s="1"/>
  <c r="A176" i="107" s="1"/>
  <c r="A177" i="107" s="1"/>
  <c r="A178" i="107" s="1"/>
  <c r="A179" i="107" s="1"/>
  <c r="A180" i="107" s="1"/>
  <c r="A181" i="107" s="1"/>
  <c r="A183" i="107" s="1"/>
  <c r="A184" i="107" s="1"/>
  <c r="A185" i="107" s="1"/>
  <c r="A186" i="107" s="1"/>
  <c r="A187" i="107" s="1"/>
  <c r="A188" i="107" s="1"/>
  <c r="A189" i="107" s="1"/>
  <c r="A190" i="107" s="1"/>
  <c r="A191" i="107" s="1"/>
  <c r="A192" i="107" s="1"/>
  <c r="A193" i="107" s="1"/>
  <c r="A194" i="107" s="1"/>
  <c r="A195" i="107" s="1"/>
  <c r="A196" i="107" s="1"/>
  <c r="A197" i="107" s="1"/>
  <c r="A198" i="107" s="1"/>
  <c r="A199" i="107" s="1"/>
  <c r="A200" i="107" s="1"/>
  <c r="A201" i="107" s="1"/>
  <c r="A202" i="107" s="1"/>
  <c r="A203" i="107" s="1"/>
  <c r="A204" i="107" s="1"/>
  <c r="A205" i="107" s="1"/>
  <c r="A207" i="107" s="1"/>
  <c r="A208" i="107" s="1"/>
  <c r="A209" i="107" s="1"/>
  <c r="A210" i="107" s="1"/>
  <c r="A211" i="107" s="1"/>
  <c r="A212" i="107" s="1"/>
  <c r="A213" i="107" s="1"/>
  <c r="A214" i="107" s="1"/>
  <c r="A215" i="107" s="1"/>
  <c r="A216" i="107" s="1"/>
  <c r="A217" i="107" s="1"/>
  <c r="A218" i="107" s="1"/>
  <c r="A219" i="107" s="1"/>
  <c r="A220" i="107" s="1"/>
  <c r="A221" i="107" s="1"/>
  <c r="A222" i="107" s="1"/>
  <c r="A223" i="107" s="1"/>
  <c r="A224" i="107" s="1"/>
  <c r="A225" i="107" s="1"/>
  <c r="A226" i="107" s="1"/>
  <c r="A227" i="107" s="1"/>
  <c r="A228" i="107" s="1"/>
  <c r="A229" i="107" s="1"/>
  <c r="A230" i="107" s="1"/>
  <c r="A231" i="107" s="1"/>
  <c r="A232" i="107" s="1"/>
  <c r="A233" i="107" s="1"/>
  <c r="A235" i="107" s="1"/>
  <c r="A236" i="107" s="1"/>
  <c r="A237" i="107" s="1"/>
  <c r="A238" i="107" s="1"/>
  <c r="A239" i="107" s="1"/>
  <c r="A240" i="107" s="1"/>
  <c r="A241" i="107" s="1"/>
  <c r="A242" i="107" s="1"/>
  <c r="A243" i="107" s="1"/>
  <c r="A244" i="107" s="1"/>
  <c r="A245" i="107" s="1"/>
  <c r="A246" i="107" s="1"/>
  <c r="A247" i="107" s="1"/>
  <c r="A248" i="107" s="1"/>
  <c r="A249" i="107" s="1"/>
  <c r="A250" i="107" s="1"/>
  <c r="A251" i="107" s="1"/>
  <c r="A252" i="107" s="1"/>
  <c r="A253" i="107" s="1"/>
  <c r="A254" i="107" s="1"/>
  <c r="BC41" i="106"/>
  <c r="BB41" i="106"/>
  <c r="AW41" i="106"/>
  <c r="AV41" i="106"/>
  <c r="AT41" i="106"/>
  <c r="AS41" i="106"/>
  <c r="AQ41" i="106"/>
  <c r="AP41" i="106"/>
  <c r="AN41" i="106"/>
  <c r="AM41" i="106"/>
  <c r="AK41" i="106"/>
  <c r="AJ41" i="106"/>
  <c r="AH41" i="106"/>
  <c r="AG41" i="106"/>
  <c r="AE41" i="106"/>
  <c r="AD41" i="106"/>
  <c r="AB41" i="106"/>
  <c r="AA41" i="106"/>
  <c r="Y41" i="106"/>
  <c r="X41" i="106"/>
  <c r="V41" i="106"/>
  <c r="U41" i="106"/>
  <c r="S41" i="106"/>
  <c r="R41" i="106"/>
  <c r="P41" i="106"/>
  <c r="O41" i="106"/>
  <c r="F41" i="106"/>
  <c r="C41" i="106" s="1"/>
  <c r="AZ40" i="106"/>
  <c r="AY40" i="106"/>
  <c r="AX40" i="106"/>
  <c r="AU40" i="106"/>
  <c r="AR40" i="106"/>
  <c r="BD39" i="106"/>
  <c r="AZ39" i="106"/>
  <c r="AY39" i="106"/>
  <c r="AX39" i="106"/>
  <c r="AU39" i="106"/>
  <c r="AR39" i="106"/>
  <c r="AO39" i="106"/>
  <c r="AL39" i="106"/>
  <c r="AI39" i="106"/>
  <c r="AF39" i="106"/>
  <c r="AC39" i="106"/>
  <c r="Z39" i="106"/>
  <c r="W39" i="106"/>
  <c r="T39" i="106"/>
  <c r="Q39" i="106"/>
  <c r="BD38" i="106"/>
  <c r="AZ38" i="106"/>
  <c r="AY38" i="106"/>
  <c r="AX38" i="106"/>
  <c r="AU38" i="106"/>
  <c r="AR38" i="106"/>
  <c r="AO38" i="106"/>
  <c r="AL38" i="106"/>
  <c r="AI38" i="106"/>
  <c r="AF38" i="106"/>
  <c r="AC38" i="106"/>
  <c r="Z38" i="106"/>
  <c r="W38" i="106"/>
  <c r="T38" i="106"/>
  <c r="Q38" i="106"/>
  <c r="BD37" i="106"/>
  <c r="AZ37" i="106"/>
  <c r="AY37" i="106"/>
  <c r="AX37" i="106"/>
  <c r="AU37" i="106"/>
  <c r="AR37" i="106"/>
  <c r="AO37" i="106"/>
  <c r="AL37" i="106"/>
  <c r="AI37" i="106"/>
  <c r="AF37" i="106"/>
  <c r="AC37" i="106"/>
  <c r="Z37" i="106"/>
  <c r="W37" i="106"/>
  <c r="T37" i="106"/>
  <c r="Q37" i="106"/>
  <c r="BC36" i="106"/>
  <c r="BB36" i="106"/>
  <c r="AW36" i="106"/>
  <c r="AV36" i="106"/>
  <c r="AT36" i="106"/>
  <c r="AS36" i="106"/>
  <c r="AQ36" i="106"/>
  <c r="AR36" i="106" s="1"/>
  <c r="AP36" i="106"/>
  <c r="AN36" i="106"/>
  <c r="AM36" i="106"/>
  <c r="AK36" i="106"/>
  <c r="AJ36" i="106"/>
  <c r="AH36" i="106"/>
  <c r="AG36" i="106"/>
  <c r="AE36" i="106"/>
  <c r="AD36" i="106"/>
  <c r="AB36" i="106"/>
  <c r="AA36" i="106"/>
  <c r="Y36" i="106"/>
  <c r="X36" i="106"/>
  <c r="V36" i="106"/>
  <c r="U36" i="106"/>
  <c r="S36" i="106"/>
  <c r="R36" i="106"/>
  <c r="P36" i="106"/>
  <c r="O36" i="106"/>
  <c r="F36" i="106"/>
  <c r="C36" i="106" s="1"/>
  <c r="BD35" i="106"/>
  <c r="AZ35" i="106"/>
  <c r="AY35" i="106"/>
  <c r="AX35" i="106"/>
  <c r="AU35" i="106"/>
  <c r="AR35" i="106"/>
  <c r="AO35" i="106"/>
  <c r="AL35" i="106"/>
  <c r="AI35" i="106"/>
  <c r="AF35" i="106"/>
  <c r="AC35" i="106"/>
  <c r="Z35" i="106"/>
  <c r="W35" i="106"/>
  <c r="T35" i="106"/>
  <c r="Q35" i="106"/>
  <c r="BD34" i="106"/>
  <c r="AZ34" i="106"/>
  <c r="AY34" i="106"/>
  <c r="AX34" i="106"/>
  <c r="AU34" i="106"/>
  <c r="AR34" i="106"/>
  <c r="AO34" i="106"/>
  <c r="AL34" i="106"/>
  <c r="AI34" i="106"/>
  <c r="AF34" i="106"/>
  <c r="AC34" i="106"/>
  <c r="Z34" i="106"/>
  <c r="W34" i="106"/>
  <c r="T34" i="106"/>
  <c r="Q34" i="106"/>
  <c r="BD33" i="106"/>
  <c r="AZ33" i="106"/>
  <c r="AY33" i="106"/>
  <c r="AX33" i="106"/>
  <c r="AU33" i="106"/>
  <c r="AR33" i="106"/>
  <c r="AO33" i="106"/>
  <c r="AL33" i="106"/>
  <c r="AI33" i="106"/>
  <c r="AF33" i="106"/>
  <c r="AC33" i="106"/>
  <c r="Z33" i="106"/>
  <c r="W33" i="106"/>
  <c r="T33" i="106"/>
  <c r="Q33" i="106"/>
  <c r="BC32" i="106"/>
  <c r="BB32" i="106"/>
  <c r="AW32" i="106"/>
  <c r="AX32" i="106" s="1"/>
  <c r="AV32" i="106"/>
  <c r="AT32" i="106"/>
  <c r="AS32" i="106"/>
  <c r="AQ32" i="106"/>
  <c r="AP32" i="106"/>
  <c r="AN32" i="106"/>
  <c r="AM32" i="106"/>
  <c r="AK32" i="106"/>
  <c r="AJ32" i="106"/>
  <c r="AH32" i="106"/>
  <c r="AG32" i="106"/>
  <c r="AE32" i="106"/>
  <c r="AD32" i="106"/>
  <c r="AB32" i="106"/>
  <c r="AA32" i="106"/>
  <c r="Y32" i="106"/>
  <c r="X32" i="106"/>
  <c r="V32" i="106"/>
  <c r="U32" i="106"/>
  <c r="S32" i="106"/>
  <c r="R32" i="106"/>
  <c r="P32" i="106"/>
  <c r="O32" i="106"/>
  <c r="F32" i="106"/>
  <c r="C32" i="106" s="1"/>
  <c r="BD31" i="106"/>
  <c r="AZ31" i="106"/>
  <c r="AY31" i="106"/>
  <c r="AX31" i="106"/>
  <c r="AU31" i="106"/>
  <c r="AR31" i="106"/>
  <c r="AO31" i="106"/>
  <c r="AL31" i="106"/>
  <c r="AI31" i="106"/>
  <c r="AF31" i="106"/>
  <c r="AC31" i="106"/>
  <c r="Z31" i="106"/>
  <c r="W31" i="106"/>
  <c r="T31" i="106"/>
  <c r="Q31" i="106"/>
  <c r="BD30" i="106"/>
  <c r="BD32" i="106" s="1"/>
  <c r="AZ30" i="106"/>
  <c r="AY30" i="106"/>
  <c r="AX30" i="106"/>
  <c r="AU30" i="106"/>
  <c r="AR30" i="106"/>
  <c r="AO30" i="106"/>
  <c r="AL30" i="106"/>
  <c r="AI30" i="106"/>
  <c r="AI32" i="106" s="1"/>
  <c r="AF30" i="106"/>
  <c r="AC30" i="106"/>
  <c r="Z30" i="106"/>
  <c r="W30" i="106"/>
  <c r="W32" i="106" s="1"/>
  <c r="T30" i="106"/>
  <c r="Q30" i="106"/>
  <c r="BC29" i="106"/>
  <c r="BB29" i="106"/>
  <c r="AW29" i="106"/>
  <c r="AV29" i="106"/>
  <c r="AT29" i="106"/>
  <c r="AS29" i="106"/>
  <c r="AQ29" i="106"/>
  <c r="AP29" i="106"/>
  <c r="AN29" i="106"/>
  <c r="AM29" i="106"/>
  <c r="AK29" i="106"/>
  <c r="AJ29" i="106"/>
  <c r="AH29" i="106"/>
  <c r="AG29" i="106"/>
  <c r="AE29" i="106"/>
  <c r="AD29" i="106"/>
  <c r="AB29" i="106"/>
  <c r="AA29" i="106"/>
  <c r="Y29" i="106"/>
  <c r="X29" i="106"/>
  <c r="V29" i="106"/>
  <c r="U29" i="106"/>
  <c r="S29" i="106"/>
  <c r="R29" i="106"/>
  <c r="P29" i="106"/>
  <c r="O29" i="106"/>
  <c r="F29" i="106"/>
  <c r="C29" i="106" s="1"/>
  <c r="BD28" i="106"/>
  <c r="AZ28" i="106"/>
  <c r="AY28" i="106"/>
  <c r="AX28" i="106"/>
  <c r="AU28" i="106"/>
  <c r="AR28" i="106"/>
  <c r="AO28" i="106"/>
  <c r="AL28" i="106"/>
  <c r="AI28" i="106"/>
  <c r="AF28" i="106"/>
  <c r="AC28" i="106"/>
  <c r="Z28" i="106"/>
  <c r="W28" i="106"/>
  <c r="T28" i="106"/>
  <c r="Q28" i="106"/>
  <c r="BD27" i="106"/>
  <c r="AZ27" i="106"/>
  <c r="AY27" i="106"/>
  <c r="AX27" i="106"/>
  <c r="AU27" i="106"/>
  <c r="AR27" i="106"/>
  <c r="AO27" i="106"/>
  <c r="AL27" i="106"/>
  <c r="AL29" i="106" s="1"/>
  <c r="AI27" i="106"/>
  <c r="AF27" i="106"/>
  <c r="AC27" i="106"/>
  <c r="Z27" i="106"/>
  <c r="W27" i="106"/>
  <c r="T27" i="106"/>
  <c r="Q27" i="106"/>
  <c r="BC26" i="106"/>
  <c r="BB26" i="106"/>
  <c r="AW26" i="106"/>
  <c r="AV26" i="106"/>
  <c r="AT26" i="106"/>
  <c r="AS26" i="106"/>
  <c r="AQ26" i="106"/>
  <c r="AP26" i="106"/>
  <c r="AN26" i="106"/>
  <c r="AM26" i="106"/>
  <c r="AK26" i="106"/>
  <c r="AJ26" i="106"/>
  <c r="AH26" i="106"/>
  <c r="AG26" i="106"/>
  <c r="AE26" i="106"/>
  <c r="AD26" i="106"/>
  <c r="AB26" i="106"/>
  <c r="AA26" i="106"/>
  <c r="Y26" i="106"/>
  <c r="X26" i="106"/>
  <c r="V26" i="106"/>
  <c r="U26" i="106"/>
  <c r="S26" i="106"/>
  <c r="R26" i="106"/>
  <c r="P26" i="106"/>
  <c r="O26" i="106"/>
  <c r="F26" i="106"/>
  <c r="C26" i="106" s="1"/>
  <c r="BD25" i="106"/>
  <c r="AZ25" i="106"/>
  <c r="AY25" i="106"/>
  <c r="AX25" i="106"/>
  <c r="AU25" i="106"/>
  <c r="AR25" i="106"/>
  <c r="AO25" i="106"/>
  <c r="AL25" i="106"/>
  <c r="AI25" i="106"/>
  <c r="AF25" i="106"/>
  <c r="AC25" i="106"/>
  <c r="Z25" i="106"/>
  <c r="W25" i="106"/>
  <c r="T25" i="106"/>
  <c r="Q25" i="106"/>
  <c r="BD24" i="106"/>
  <c r="AZ24" i="106"/>
  <c r="AY24" i="106"/>
  <c r="AX24" i="106"/>
  <c r="AU24" i="106"/>
  <c r="AR24" i="106"/>
  <c r="AO24" i="106"/>
  <c r="AL24" i="106"/>
  <c r="AI24" i="106"/>
  <c r="AF24" i="106"/>
  <c r="AC24" i="106"/>
  <c r="Z24" i="106"/>
  <c r="W24" i="106"/>
  <c r="T24" i="106"/>
  <c r="Q24" i="106"/>
  <c r="BD23" i="106"/>
  <c r="AZ23" i="106"/>
  <c r="AY23" i="106"/>
  <c r="AX23" i="106"/>
  <c r="AU23" i="106"/>
  <c r="AR23" i="106"/>
  <c r="AO23" i="106"/>
  <c r="AL23" i="106"/>
  <c r="AI23" i="106"/>
  <c r="AF23" i="106"/>
  <c r="AC23" i="106"/>
  <c r="Z23" i="106"/>
  <c r="W23" i="106"/>
  <c r="T23" i="106"/>
  <c r="Q23" i="106"/>
  <c r="BD22" i="106"/>
  <c r="AZ22" i="106"/>
  <c r="AY22" i="106"/>
  <c r="AX22" i="106"/>
  <c r="AU22" i="106"/>
  <c r="AR22" i="106"/>
  <c r="AO22" i="106"/>
  <c r="AL22" i="106"/>
  <c r="AI22" i="106"/>
  <c r="AF22" i="106"/>
  <c r="AC22" i="106"/>
  <c r="Z22" i="106"/>
  <c r="W22" i="106"/>
  <c r="T22" i="106"/>
  <c r="Q22" i="106"/>
  <c r="BD21" i="106"/>
  <c r="AZ21" i="106"/>
  <c r="AY21" i="106"/>
  <c r="AX21" i="106"/>
  <c r="AU21" i="106"/>
  <c r="AR21" i="106"/>
  <c r="AO21" i="106"/>
  <c r="AL21" i="106"/>
  <c r="AI21" i="106"/>
  <c r="AF21" i="106"/>
  <c r="AC21" i="106"/>
  <c r="Z21" i="106"/>
  <c r="W21" i="106"/>
  <c r="T21" i="106"/>
  <c r="Q21" i="106"/>
  <c r="BC20" i="106"/>
  <c r="BB20" i="106"/>
  <c r="AW20" i="106"/>
  <c r="AV20" i="106"/>
  <c r="AT20" i="106"/>
  <c r="AS20" i="106"/>
  <c r="AQ20" i="106"/>
  <c r="AP20" i="106"/>
  <c r="AN20" i="106"/>
  <c r="AM20" i="106"/>
  <c r="AK20" i="106"/>
  <c r="AJ20" i="106"/>
  <c r="AH20" i="106"/>
  <c r="AG20" i="106"/>
  <c r="AE20" i="106"/>
  <c r="AD20" i="106"/>
  <c r="AB20" i="106"/>
  <c r="AA20" i="106"/>
  <c r="Y20" i="106"/>
  <c r="X20" i="106"/>
  <c r="V20" i="106"/>
  <c r="U20" i="106"/>
  <c r="S20" i="106"/>
  <c r="R20" i="106"/>
  <c r="P20" i="106"/>
  <c r="O20" i="106"/>
  <c r="F20" i="106"/>
  <c r="C20" i="106" s="1"/>
  <c r="BD19" i="106"/>
  <c r="BD20" i="106" s="1"/>
  <c r="AZ19" i="106"/>
  <c r="AZ20" i="106" s="1"/>
  <c r="AY19" i="106"/>
  <c r="AY20" i="106" s="1"/>
  <c r="AX19" i="106"/>
  <c r="AU19" i="106"/>
  <c r="AR19" i="106"/>
  <c r="AO19" i="106"/>
  <c r="AO20" i="106" s="1"/>
  <c r="AL19" i="106"/>
  <c r="AL20" i="106" s="1"/>
  <c r="AI19" i="106"/>
  <c r="AI20" i="106" s="1"/>
  <c r="AF19" i="106"/>
  <c r="AF20" i="106" s="1"/>
  <c r="AC19" i="106"/>
  <c r="AC20" i="106" s="1"/>
  <c r="Z19" i="106"/>
  <c r="Z20" i="106" s="1"/>
  <c r="W19" i="106"/>
  <c r="W20" i="106" s="1"/>
  <c r="T19" i="106"/>
  <c r="T20" i="106" s="1"/>
  <c r="Q19" i="106"/>
  <c r="Q20" i="106" s="1"/>
  <c r="BC18" i="106"/>
  <c r="BB18" i="106"/>
  <c r="AW18" i="106"/>
  <c r="AV18" i="106"/>
  <c r="AT18" i="106"/>
  <c r="AS18" i="106"/>
  <c r="AQ18" i="106"/>
  <c r="AP18" i="106"/>
  <c r="AN18" i="106"/>
  <c r="AM18" i="106"/>
  <c r="AK18" i="106"/>
  <c r="AJ18" i="106"/>
  <c r="AH18" i="106"/>
  <c r="AG18" i="106"/>
  <c r="AE18" i="106"/>
  <c r="AD18" i="106"/>
  <c r="AB18" i="106"/>
  <c r="AA18" i="106"/>
  <c r="Y18" i="106"/>
  <c r="X18" i="106"/>
  <c r="V18" i="106"/>
  <c r="U18" i="106"/>
  <c r="S18" i="106"/>
  <c r="R18" i="106"/>
  <c r="P18" i="106"/>
  <c r="O18" i="106"/>
  <c r="F18" i="106"/>
  <c r="C18" i="106" s="1"/>
  <c r="BD17" i="106"/>
  <c r="BD18" i="106" s="1"/>
  <c r="AZ17" i="106"/>
  <c r="AZ18" i="106" s="1"/>
  <c r="AY17" i="106"/>
  <c r="AY18" i="106" s="1"/>
  <c r="AX17" i="106"/>
  <c r="AU17" i="106"/>
  <c r="AR17" i="106"/>
  <c r="AO17" i="106"/>
  <c r="AO18" i="106" s="1"/>
  <c r="AL17" i="106"/>
  <c r="AL18" i="106" s="1"/>
  <c r="AI17" i="106"/>
  <c r="AI18" i="106" s="1"/>
  <c r="AF17" i="106"/>
  <c r="AF18" i="106" s="1"/>
  <c r="AC17" i="106"/>
  <c r="AC18" i="106" s="1"/>
  <c r="Z17" i="106"/>
  <c r="Z18" i="106" s="1"/>
  <c r="W17" i="106"/>
  <c r="W18" i="106" s="1"/>
  <c r="T17" i="106"/>
  <c r="T18" i="106" s="1"/>
  <c r="Q17" i="106"/>
  <c r="Q18" i="106" s="1"/>
  <c r="BD16" i="106"/>
  <c r="BC16" i="106"/>
  <c r="BB16" i="106"/>
  <c r="AW16" i="106"/>
  <c r="AV16" i="106"/>
  <c r="AT16" i="106"/>
  <c r="AS16" i="106"/>
  <c r="AQ16" i="106"/>
  <c r="AP16" i="106"/>
  <c r="AO16" i="106"/>
  <c r="AN16" i="106"/>
  <c r="AM16" i="106"/>
  <c r="AL16" i="106"/>
  <c r="AK16" i="106"/>
  <c r="AJ16" i="106"/>
  <c r="AI16" i="106"/>
  <c r="AH16" i="106"/>
  <c r="AG16" i="106"/>
  <c r="AF16" i="106"/>
  <c r="AE16" i="106"/>
  <c r="AD16" i="106"/>
  <c r="AC16" i="106"/>
  <c r="AB16" i="106"/>
  <c r="AA16" i="106"/>
  <c r="Z16" i="106"/>
  <c r="Y16" i="106"/>
  <c r="X16" i="106"/>
  <c r="W16" i="106"/>
  <c r="V16" i="106"/>
  <c r="U16" i="106"/>
  <c r="S16" i="106"/>
  <c r="R16" i="106"/>
  <c r="P16" i="106"/>
  <c r="O16" i="106"/>
  <c r="F16" i="106"/>
  <c r="C16" i="106" s="1"/>
  <c r="AZ15" i="106"/>
  <c r="AZ16" i="106" s="1"/>
  <c r="AY15" i="106"/>
  <c r="AY16" i="106" s="1"/>
  <c r="AR15" i="106"/>
  <c r="BA15" i="106" s="1"/>
  <c r="T15" i="106"/>
  <c r="T16" i="106" s="1"/>
  <c r="Q15" i="106"/>
  <c r="Q16" i="106" s="1"/>
  <c r="BC14" i="106"/>
  <c r="BB14" i="106"/>
  <c r="AW14" i="106"/>
  <c r="AV14" i="106"/>
  <c r="AT14" i="106"/>
  <c r="AS14" i="106"/>
  <c r="AQ14" i="106"/>
  <c r="AP14" i="106"/>
  <c r="AN14" i="106"/>
  <c r="AM14" i="106"/>
  <c r="AK14" i="106"/>
  <c r="AJ14" i="106"/>
  <c r="AH14" i="106"/>
  <c r="AG14" i="106"/>
  <c r="AE14" i="106"/>
  <c r="AD14" i="106"/>
  <c r="AB14" i="106"/>
  <c r="AA14" i="106"/>
  <c r="Y14" i="106"/>
  <c r="X14" i="106"/>
  <c r="V14" i="106"/>
  <c r="U14" i="106"/>
  <c r="S14" i="106"/>
  <c r="R14" i="106"/>
  <c r="P14" i="106"/>
  <c r="O14" i="106"/>
  <c r="F14" i="106"/>
  <c r="C14" i="106" s="1"/>
  <c r="BD13" i="106"/>
  <c r="AZ13" i="106"/>
  <c r="AY13" i="106"/>
  <c r="AX13" i="106"/>
  <c r="AU13" i="106"/>
  <c r="AR13" i="106"/>
  <c r="AO13" i="106"/>
  <c r="AL13" i="106"/>
  <c r="AI13" i="106"/>
  <c r="AF13" i="106"/>
  <c r="AC13" i="106"/>
  <c r="Z13" i="106"/>
  <c r="W13" i="106"/>
  <c r="T13" i="106"/>
  <c r="Q13" i="106"/>
  <c r="BD12" i="106"/>
  <c r="AZ12" i="106"/>
  <c r="AY12" i="106"/>
  <c r="AY14" i="106" s="1"/>
  <c r="AX12" i="106"/>
  <c r="AU12" i="106"/>
  <c r="AR12" i="106"/>
  <c r="AO12" i="106"/>
  <c r="AO14" i="106" s="1"/>
  <c r="AL12" i="106"/>
  <c r="AI12" i="106"/>
  <c r="AF12" i="106"/>
  <c r="AC12" i="106"/>
  <c r="AC14" i="106" s="1"/>
  <c r="Z12" i="106"/>
  <c r="W12" i="106"/>
  <c r="T12" i="106"/>
  <c r="Q12" i="106"/>
  <c r="Q14" i="106" s="1"/>
  <c r="BC11" i="106"/>
  <c r="BB11" i="106"/>
  <c r="AW11" i="106"/>
  <c r="AV11" i="106"/>
  <c r="AX11" i="106" s="1"/>
  <c r="AT11" i="106"/>
  <c r="AS11" i="106"/>
  <c r="AQ11" i="106"/>
  <c r="AP11" i="106"/>
  <c r="AN11" i="106"/>
  <c r="AM11" i="106"/>
  <c r="AK11" i="106"/>
  <c r="AJ11" i="106"/>
  <c r="AH11" i="106"/>
  <c r="AG11" i="106"/>
  <c r="AE11" i="106"/>
  <c r="AD11" i="106"/>
  <c r="AB11" i="106"/>
  <c r="AA11" i="106"/>
  <c r="Y11" i="106"/>
  <c r="X11" i="106"/>
  <c r="V11" i="106"/>
  <c r="U11" i="106"/>
  <c r="S11" i="106"/>
  <c r="R11" i="106"/>
  <c r="P11" i="106"/>
  <c r="O11" i="106"/>
  <c r="F11" i="106"/>
  <c r="C11" i="106" s="1"/>
  <c r="BD10" i="106"/>
  <c r="AZ10" i="106"/>
  <c r="AY10" i="106"/>
  <c r="AX10" i="106"/>
  <c r="AU10" i="106"/>
  <c r="AR10" i="106"/>
  <c r="AO10" i="106"/>
  <c r="AL10" i="106"/>
  <c r="AI10" i="106"/>
  <c r="AF10" i="106"/>
  <c r="AC10" i="106"/>
  <c r="Z10" i="106"/>
  <c r="W10" i="106"/>
  <c r="T10" i="106"/>
  <c r="Q10" i="106"/>
  <c r="A10" i="106"/>
  <c r="A12" i="106" s="1"/>
  <c r="A13" i="106" s="1"/>
  <c r="A15" i="106" s="1"/>
  <c r="A17" i="106" s="1"/>
  <c r="A19" i="106" s="1"/>
  <c r="A21" i="106" s="1"/>
  <c r="A22" i="106" s="1"/>
  <c r="A23" i="106" s="1"/>
  <c r="A24" i="106" s="1"/>
  <c r="A25" i="106" s="1"/>
  <c r="A27" i="106" s="1"/>
  <c r="A28" i="106" s="1"/>
  <c r="A30" i="106" s="1"/>
  <c r="A31" i="106" s="1"/>
  <c r="A33" i="106" s="1"/>
  <c r="A34" i="106" s="1"/>
  <c r="A35" i="106" s="1"/>
  <c r="A37" i="106" s="1"/>
  <c r="A38" i="106" s="1"/>
  <c r="A39" i="106" s="1"/>
  <c r="A40" i="106" s="1"/>
  <c r="BD9" i="106"/>
  <c r="AZ9" i="106"/>
  <c r="AY9" i="106"/>
  <c r="AX9" i="106"/>
  <c r="AU9" i="106"/>
  <c r="AR9" i="106"/>
  <c r="AO9" i="106"/>
  <c r="AO11" i="106" s="1"/>
  <c r="AL9" i="106"/>
  <c r="AI9" i="106"/>
  <c r="AF9" i="106"/>
  <c r="AC9" i="106"/>
  <c r="AC11" i="106" s="1"/>
  <c r="Z9" i="106"/>
  <c r="W9" i="106"/>
  <c r="T9" i="106"/>
  <c r="Q9" i="106"/>
  <c r="Q11" i="106" s="1"/>
  <c r="BC40" i="105"/>
  <c r="BB40" i="105"/>
  <c r="AW40" i="105"/>
  <c r="AV40" i="105"/>
  <c r="AT40" i="105"/>
  <c r="AS40" i="105"/>
  <c r="AQ40" i="105"/>
  <c r="AP40" i="105"/>
  <c r="F40" i="105"/>
  <c r="C40" i="105" s="1"/>
  <c r="BD39" i="105"/>
  <c r="AZ39" i="105"/>
  <c r="AY39" i="105"/>
  <c r="AX39" i="105"/>
  <c r="AU39" i="105"/>
  <c r="AR39" i="105"/>
  <c r="AO39" i="105"/>
  <c r="AL39" i="105"/>
  <c r="AI39" i="105"/>
  <c r="AF39" i="105"/>
  <c r="AC39" i="105"/>
  <c r="Z39" i="105"/>
  <c r="W39" i="105"/>
  <c r="T39" i="105"/>
  <c r="Q39" i="105"/>
  <c r="BD38" i="105"/>
  <c r="AZ38" i="105"/>
  <c r="AY38" i="105"/>
  <c r="AX38" i="105"/>
  <c r="AU38" i="105"/>
  <c r="AR38" i="105"/>
  <c r="AO38" i="105"/>
  <c r="AL38" i="105"/>
  <c r="AI38" i="105"/>
  <c r="AF38" i="105"/>
  <c r="AC38" i="105"/>
  <c r="Z38" i="105"/>
  <c r="W38" i="105"/>
  <c r="T38" i="105"/>
  <c r="Q38" i="105"/>
  <c r="BD37" i="105"/>
  <c r="AZ37" i="105"/>
  <c r="AY37" i="105"/>
  <c r="AX37" i="105"/>
  <c r="AU37" i="105"/>
  <c r="AR37" i="105"/>
  <c r="AO37" i="105"/>
  <c r="AL37" i="105"/>
  <c r="AI37" i="105"/>
  <c r="AF37" i="105"/>
  <c r="AC37" i="105"/>
  <c r="Z37" i="105"/>
  <c r="W37" i="105"/>
  <c r="T37" i="105"/>
  <c r="Q37" i="105"/>
  <c r="BD36" i="105"/>
  <c r="AZ36" i="105"/>
  <c r="AY36" i="105"/>
  <c r="AX36" i="105"/>
  <c r="AU36" i="105"/>
  <c r="AR36" i="105"/>
  <c r="AO36" i="105"/>
  <c r="AL36" i="105"/>
  <c r="AI36" i="105"/>
  <c r="AF36" i="105"/>
  <c r="AC36" i="105"/>
  <c r="Z36" i="105"/>
  <c r="W36" i="105"/>
  <c r="T36" i="105"/>
  <c r="Q36" i="105"/>
  <c r="BC35" i="105"/>
  <c r="BB35" i="105"/>
  <c r="AW35" i="105"/>
  <c r="AV35" i="105"/>
  <c r="AT35" i="105"/>
  <c r="AS35" i="105"/>
  <c r="AQ35" i="105"/>
  <c r="AP35" i="105"/>
  <c r="AN35" i="105"/>
  <c r="AM35" i="105"/>
  <c r="AK35" i="105"/>
  <c r="AJ35" i="105"/>
  <c r="AH35" i="105"/>
  <c r="AG35" i="105"/>
  <c r="AE35" i="105"/>
  <c r="AD35" i="105"/>
  <c r="AB35" i="105"/>
  <c r="AA35" i="105"/>
  <c r="Y35" i="105"/>
  <c r="X35" i="105"/>
  <c r="V35" i="105"/>
  <c r="U35" i="105"/>
  <c r="S35" i="105"/>
  <c r="R35" i="105"/>
  <c r="P35" i="105"/>
  <c r="O35" i="105"/>
  <c r="F35" i="105"/>
  <c r="C35" i="105" s="1"/>
  <c r="BD34" i="105"/>
  <c r="AZ34" i="105"/>
  <c r="AY34" i="105"/>
  <c r="AX34" i="105"/>
  <c r="AU34" i="105"/>
  <c r="AR34" i="105"/>
  <c r="AO34" i="105"/>
  <c r="AL34" i="105"/>
  <c r="AI34" i="105"/>
  <c r="AF34" i="105"/>
  <c r="AC34" i="105"/>
  <c r="Z34" i="105"/>
  <c r="W34" i="105"/>
  <c r="T34" i="105"/>
  <c r="Q34" i="105"/>
  <c r="BD33" i="105"/>
  <c r="AZ33" i="105"/>
  <c r="AY33" i="105"/>
  <c r="AX33" i="105"/>
  <c r="AU33" i="105"/>
  <c r="AR33" i="105"/>
  <c r="AO33" i="105"/>
  <c r="AL33" i="105"/>
  <c r="AI33" i="105"/>
  <c r="AF33" i="105"/>
  <c r="AC33" i="105"/>
  <c r="Z33" i="105"/>
  <c r="W33" i="105"/>
  <c r="T33" i="105"/>
  <c r="Q33" i="105"/>
  <c r="BD32" i="105"/>
  <c r="AZ32" i="105"/>
  <c r="AY32" i="105"/>
  <c r="AX32" i="105"/>
  <c r="AU32" i="105"/>
  <c r="AR32" i="105"/>
  <c r="AO32" i="105"/>
  <c r="AL32" i="105"/>
  <c r="AI32" i="105"/>
  <c r="AF32" i="105"/>
  <c r="AF35" i="105" s="1"/>
  <c r="AC32" i="105"/>
  <c r="Z32" i="105"/>
  <c r="W32" i="105"/>
  <c r="T32" i="105"/>
  <c r="T35" i="105" s="1"/>
  <c r="Q32" i="105"/>
  <c r="BC31" i="105"/>
  <c r="BB31" i="105"/>
  <c r="AW31" i="105"/>
  <c r="AV31" i="105"/>
  <c r="AT31" i="105"/>
  <c r="AS31" i="105"/>
  <c r="AQ31" i="105"/>
  <c r="AP31" i="105"/>
  <c r="AN31" i="105"/>
  <c r="AM31" i="105"/>
  <c r="AK31" i="105"/>
  <c r="AJ31" i="105"/>
  <c r="AH31" i="105"/>
  <c r="AG31" i="105"/>
  <c r="AE31" i="105"/>
  <c r="AD31" i="105"/>
  <c r="AB31" i="105"/>
  <c r="AA31" i="105"/>
  <c r="Y31" i="105"/>
  <c r="X31" i="105"/>
  <c r="V31" i="105"/>
  <c r="U31" i="105"/>
  <c r="S31" i="105"/>
  <c r="R31" i="105"/>
  <c r="P31" i="105"/>
  <c r="O31" i="105"/>
  <c r="F31" i="105"/>
  <c r="C31" i="105" s="1"/>
  <c r="AZ30" i="105"/>
  <c r="AY30" i="105"/>
  <c r="AX30" i="105"/>
  <c r="AU30" i="105"/>
  <c r="AR30" i="105"/>
  <c r="BD29" i="105"/>
  <c r="BD31" i="105" s="1"/>
  <c r="AZ29" i="105"/>
  <c r="AY29" i="105"/>
  <c r="AX29" i="105"/>
  <c r="AU29" i="105"/>
  <c r="AR29" i="105"/>
  <c r="AO29" i="105"/>
  <c r="AO31" i="105" s="1"/>
  <c r="AL29" i="105"/>
  <c r="AL31" i="105" s="1"/>
  <c r="AI29" i="105"/>
  <c r="AI31" i="105" s="1"/>
  <c r="AF29" i="105"/>
  <c r="AF31" i="105" s="1"/>
  <c r="AC29" i="105"/>
  <c r="AC31" i="105" s="1"/>
  <c r="Z29" i="105"/>
  <c r="Z31" i="105" s="1"/>
  <c r="W29" i="105"/>
  <c r="W31" i="105" s="1"/>
  <c r="T29" i="105"/>
  <c r="T31" i="105" s="1"/>
  <c r="Q29" i="105"/>
  <c r="Q31" i="105" s="1"/>
  <c r="BC28" i="105"/>
  <c r="BB28" i="105"/>
  <c r="AW28" i="105"/>
  <c r="AV28" i="105"/>
  <c r="AT28" i="105"/>
  <c r="AS28" i="105"/>
  <c r="AQ28" i="105"/>
  <c r="AP28" i="105"/>
  <c r="AN28" i="105"/>
  <c r="AM28" i="105"/>
  <c r="AK28" i="105"/>
  <c r="AJ28" i="105"/>
  <c r="AH28" i="105"/>
  <c r="AG28" i="105"/>
  <c r="AE28" i="105"/>
  <c r="AD28" i="105"/>
  <c r="AB28" i="105"/>
  <c r="AA28" i="105"/>
  <c r="Y28" i="105"/>
  <c r="X28" i="105"/>
  <c r="V28" i="105"/>
  <c r="U28" i="105"/>
  <c r="S28" i="105"/>
  <c r="R28" i="105"/>
  <c r="P28" i="105"/>
  <c r="O28" i="105"/>
  <c r="F28" i="105"/>
  <c r="C28" i="105" s="1"/>
  <c r="BD27" i="105"/>
  <c r="AZ27" i="105"/>
  <c r="AY27" i="105"/>
  <c r="AX27" i="105"/>
  <c r="AU27" i="105"/>
  <c r="AR27" i="105"/>
  <c r="AO27" i="105"/>
  <c r="AL27" i="105"/>
  <c r="AI27" i="105"/>
  <c r="AF27" i="105"/>
  <c r="AC27" i="105"/>
  <c r="Z27" i="105"/>
  <c r="W27" i="105"/>
  <c r="T27" i="105"/>
  <c r="Q27" i="105"/>
  <c r="BD26" i="105"/>
  <c r="AZ26" i="105"/>
  <c r="AY26" i="105"/>
  <c r="AX26" i="105"/>
  <c r="AU26" i="105"/>
  <c r="AR26" i="105"/>
  <c r="AO26" i="105"/>
  <c r="AL26" i="105"/>
  <c r="AI26" i="105"/>
  <c r="AF26" i="105"/>
  <c r="AC26" i="105"/>
  <c r="Z26" i="105"/>
  <c r="W26" i="105"/>
  <c r="T26" i="105"/>
  <c r="Q26" i="105"/>
  <c r="BC25" i="105"/>
  <c r="BB25" i="105"/>
  <c r="AW25" i="105"/>
  <c r="AV25" i="105"/>
  <c r="AX25" i="105" s="1"/>
  <c r="AT25" i="105"/>
  <c r="AS25" i="105"/>
  <c r="AQ25" i="105"/>
  <c r="AP25" i="105"/>
  <c r="AN25" i="105"/>
  <c r="AM25" i="105"/>
  <c r="AK25" i="105"/>
  <c r="AJ25" i="105"/>
  <c r="AH25" i="105"/>
  <c r="AG25" i="105"/>
  <c r="AE25" i="105"/>
  <c r="AD25" i="105"/>
  <c r="AB25" i="105"/>
  <c r="AA25" i="105"/>
  <c r="Y25" i="105"/>
  <c r="X25" i="105"/>
  <c r="V25" i="105"/>
  <c r="U25" i="105"/>
  <c r="S25" i="105"/>
  <c r="R25" i="105"/>
  <c r="P25" i="105"/>
  <c r="O25" i="105"/>
  <c r="F25" i="105"/>
  <c r="C25" i="105" s="1"/>
  <c r="BD24" i="105"/>
  <c r="AZ24" i="105"/>
  <c r="AY24" i="105"/>
  <c r="AX24" i="105"/>
  <c r="AU24" i="105"/>
  <c r="AR24" i="105"/>
  <c r="AO24" i="105"/>
  <c r="AL24" i="105"/>
  <c r="AI24" i="105"/>
  <c r="AF24" i="105"/>
  <c r="AC24" i="105"/>
  <c r="Z24" i="105"/>
  <c r="W24" i="105"/>
  <c r="T24" i="105"/>
  <c r="Q24" i="105"/>
  <c r="BD23" i="105"/>
  <c r="AZ23" i="105"/>
  <c r="AY23" i="105"/>
  <c r="AX23" i="105"/>
  <c r="AU23" i="105"/>
  <c r="AR23" i="105"/>
  <c r="AO23" i="105"/>
  <c r="AL23" i="105"/>
  <c r="AL25" i="105" s="1"/>
  <c r="AI23" i="105"/>
  <c r="AF23" i="105"/>
  <c r="AC23" i="105"/>
  <c r="Z23" i="105"/>
  <c r="Z25" i="105" s="1"/>
  <c r="W23" i="105"/>
  <c r="T23" i="105"/>
  <c r="Q23" i="105"/>
  <c r="BC22" i="105"/>
  <c r="BB22" i="105"/>
  <c r="AW22" i="105"/>
  <c r="AV22" i="105"/>
  <c r="AT22" i="105"/>
  <c r="AS22" i="105"/>
  <c r="AQ22" i="105"/>
  <c r="AP22" i="105"/>
  <c r="AN22" i="105"/>
  <c r="AM22" i="105"/>
  <c r="AK22" i="105"/>
  <c r="AJ22" i="105"/>
  <c r="AH22" i="105"/>
  <c r="AG22" i="105"/>
  <c r="AE22" i="105"/>
  <c r="AD22" i="105"/>
  <c r="AB22" i="105"/>
  <c r="AA22" i="105"/>
  <c r="Y22" i="105"/>
  <c r="X22" i="105"/>
  <c r="V22" i="105"/>
  <c r="U22" i="105"/>
  <c r="S22" i="105"/>
  <c r="R22" i="105"/>
  <c r="P22" i="105"/>
  <c r="O22" i="105"/>
  <c r="F22" i="105"/>
  <c r="C22" i="105" s="1"/>
  <c r="BD21" i="105"/>
  <c r="BD22" i="105" s="1"/>
  <c r="AZ21" i="105"/>
  <c r="AY21" i="105"/>
  <c r="AX21" i="105"/>
  <c r="AU21" i="105"/>
  <c r="AR21" i="105"/>
  <c r="AO21" i="105"/>
  <c r="AO22" i="105" s="1"/>
  <c r="AL21" i="105"/>
  <c r="AL22" i="105" s="1"/>
  <c r="AI21" i="105"/>
  <c r="AI22" i="105" s="1"/>
  <c r="AF21" i="105"/>
  <c r="AF22" i="105" s="1"/>
  <c r="AC21" i="105"/>
  <c r="AC22" i="105" s="1"/>
  <c r="Z21" i="105"/>
  <c r="Z22" i="105" s="1"/>
  <c r="W21" i="105"/>
  <c r="W22" i="105" s="1"/>
  <c r="T21" i="105"/>
  <c r="T22" i="105" s="1"/>
  <c r="Q21" i="105"/>
  <c r="Q22" i="105" s="1"/>
  <c r="BC20" i="105"/>
  <c r="BB20" i="105"/>
  <c r="AW20" i="105"/>
  <c r="AV20" i="105"/>
  <c r="AT20" i="105"/>
  <c r="AS20" i="105"/>
  <c r="AQ20" i="105"/>
  <c r="AP20" i="105"/>
  <c r="AN20" i="105"/>
  <c r="AM20" i="105"/>
  <c r="AK20" i="105"/>
  <c r="AJ20" i="105"/>
  <c r="AH20" i="105"/>
  <c r="AG20" i="105"/>
  <c r="AE20" i="105"/>
  <c r="AD20" i="105"/>
  <c r="AB20" i="105"/>
  <c r="AA20" i="105"/>
  <c r="Y20" i="105"/>
  <c r="X20" i="105"/>
  <c r="V20" i="105"/>
  <c r="U20" i="105"/>
  <c r="S20" i="105"/>
  <c r="R20" i="105"/>
  <c r="P20" i="105"/>
  <c r="O20" i="105"/>
  <c r="F20" i="105"/>
  <c r="C20" i="105" s="1"/>
  <c r="BD19" i="105"/>
  <c r="BD20" i="105" s="1"/>
  <c r="AZ19" i="105"/>
  <c r="AY19" i="105"/>
  <c r="AX19" i="105"/>
  <c r="AU19" i="105"/>
  <c r="AR19" i="105"/>
  <c r="AO19" i="105"/>
  <c r="AO20" i="105" s="1"/>
  <c r="AL19" i="105"/>
  <c r="AL20" i="105" s="1"/>
  <c r="AI19" i="105"/>
  <c r="AI20" i="105" s="1"/>
  <c r="AF19" i="105"/>
  <c r="AF20" i="105" s="1"/>
  <c r="AC19" i="105"/>
  <c r="AC20" i="105" s="1"/>
  <c r="Z19" i="105"/>
  <c r="Z20" i="105" s="1"/>
  <c r="W19" i="105"/>
  <c r="W20" i="105" s="1"/>
  <c r="T19" i="105"/>
  <c r="T20" i="105" s="1"/>
  <c r="Q19" i="105"/>
  <c r="Q20" i="105" s="1"/>
  <c r="BC18" i="105"/>
  <c r="BB18" i="105"/>
  <c r="AW18" i="105"/>
  <c r="AV18" i="105"/>
  <c r="AT18" i="105"/>
  <c r="AS18" i="105"/>
  <c r="AQ18" i="105"/>
  <c r="AP18" i="105"/>
  <c r="AN18" i="105"/>
  <c r="AM18" i="105"/>
  <c r="AK18" i="105"/>
  <c r="AJ18" i="105"/>
  <c r="AH18" i="105"/>
  <c r="AG18" i="105"/>
  <c r="AE18" i="105"/>
  <c r="AD18" i="105"/>
  <c r="AB18" i="105"/>
  <c r="AA18" i="105"/>
  <c r="Y18" i="105"/>
  <c r="X18" i="105"/>
  <c r="V18" i="105"/>
  <c r="U18" i="105"/>
  <c r="S18" i="105"/>
  <c r="R18" i="105"/>
  <c r="P18" i="105"/>
  <c r="O18" i="105"/>
  <c r="F18" i="105"/>
  <c r="C18" i="105" s="1"/>
  <c r="BD17" i="105"/>
  <c r="AZ17" i="105"/>
  <c r="AY17" i="105"/>
  <c r="AX17" i="105"/>
  <c r="AU17" i="105"/>
  <c r="AR17" i="105"/>
  <c r="AO17" i="105"/>
  <c r="AL17" i="105"/>
  <c r="AI17" i="105"/>
  <c r="AF17" i="105"/>
  <c r="AC17" i="105"/>
  <c r="Z17" i="105"/>
  <c r="W17" i="105"/>
  <c r="T17" i="105"/>
  <c r="Q17" i="105"/>
  <c r="BD16" i="105"/>
  <c r="AZ16" i="105"/>
  <c r="AY16" i="105"/>
  <c r="AX16" i="105"/>
  <c r="AU16" i="105"/>
  <c r="AR16" i="105"/>
  <c r="AO16" i="105"/>
  <c r="AL16" i="105"/>
  <c r="AI16" i="105"/>
  <c r="AF16" i="105"/>
  <c r="AC16" i="105"/>
  <c r="Z16" i="105"/>
  <c r="W16" i="105"/>
  <c r="T16" i="105"/>
  <c r="Q16" i="105"/>
  <c r="BD15" i="105"/>
  <c r="AZ15" i="105"/>
  <c r="AY15" i="105"/>
  <c r="AX15" i="105"/>
  <c r="AU15" i="105"/>
  <c r="AR15" i="105"/>
  <c r="AO15" i="105"/>
  <c r="AL15" i="105"/>
  <c r="AI15" i="105"/>
  <c r="AF15" i="105"/>
  <c r="AC15" i="105"/>
  <c r="Z15" i="105"/>
  <c r="W15" i="105"/>
  <c r="T15" i="105"/>
  <c r="Q15" i="105"/>
  <c r="BD14" i="105"/>
  <c r="AZ14" i="105"/>
  <c r="AY14" i="105"/>
  <c r="AX14" i="105"/>
  <c r="AU14" i="105"/>
  <c r="AR14" i="105"/>
  <c r="AO14" i="105"/>
  <c r="AL14" i="105"/>
  <c r="AI14" i="105"/>
  <c r="AF14" i="105"/>
  <c r="AC14" i="105"/>
  <c r="Z14" i="105"/>
  <c r="W14" i="105"/>
  <c r="T14" i="105"/>
  <c r="Q14" i="105"/>
  <c r="BC13" i="105"/>
  <c r="BB13" i="105"/>
  <c r="AW13" i="105"/>
  <c r="AV13" i="105"/>
  <c r="AT13" i="105"/>
  <c r="AS13" i="105"/>
  <c r="AQ13" i="105"/>
  <c r="AP13" i="105"/>
  <c r="AN13" i="105"/>
  <c r="AM13" i="105"/>
  <c r="AK13" i="105"/>
  <c r="AJ13" i="105"/>
  <c r="AH13" i="105"/>
  <c r="AG13" i="105"/>
  <c r="AE13" i="105"/>
  <c r="AD13" i="105"/>
  <c r="AB13" i="105"/>
  <c r="AA13" i="105"/>
  <c r="Y13" i="105"/>
  <c r="X13" i="105"/>
  <c r="V13" i="105"/>
  <c r="U13" i="105"/>
  <c r="S13" i="105"/>
  <c r="R13" i="105"/>
  <c r="P13" i="105"/>
  <c r="O13" i="105"/>
  <c r="F13" i="105"/>
  <c r="C13" i="105" s="1"/>
  <c r="BD12" i="105"/>
  <c r="BD13" i="105" s="1"/>
  <c r="AZ12" i="105"/>
  <c r="AY12" i="105"/>
  <c r="AX12" i="105"/>
  <c r="AU12" i="105"/>
  <c r="AR12" i="105"/>
  <c r="AO12" i="105"/>
  <c r="AO13" i="105" s="1"/>
  <c r="AL12" i="105"/>
  <c r="AL13" i="105" s="1"/>
  <c r="AI12" i="105"/>
  <c r="AI13" i="105" s="1"/>
  <c r="AF12" i="105"/>
  <c r="AF13" i="105" s="1"/>
  <c r="AC12" i="105"/>
  <c r="AC13" i="105" s="1"/>
  <c r="Z12" i="105"/>
  <c r="W12" i="105"/>
  <c r="W13" i="105" s="1"/>
  <c r="T12" i="105"/>
  <c r="T13" i="105" s="1"/>
  <c r="Q12" i="105"/>
  <c r="Q13" i="105" s="1"/>
  <c r="A12" i="105"/>
  <c r="A14" i="105" s="1"/>
  <c r="A15" i="105" s="1"/>
  <c r="A16" i="105" s="1"/>
  <c r="A17" i="105" s="1"/>
  <c r="A19" i="105" s="1"/>
  <c r="A21" i="105" s="1"/>
  <c r="A23" i="105" s="1"/>
  <c r="A24" i="105" s="1"/>
  <c r="A26" i="105" s="1"/>
  <c r="A27" i="105" s="1"/>
  <c r="A29" i="105" s="1"/>
  <c r="A30" i="105" s="1"/>
  <c r="A32" i="105" s="1"/>
  <c r="A33" i="105" s="1"/>
  <c r="A34" i="105" s="1"/>
  <c r="A36" i="105" s="1"/>
  <c r="A37" i="105" s="1"/>
  <c r="A38" i="105" s="1"/>
  <c r="A39" i="105" s="1"/>
  <c r="BD11" i="105"/>
  <c r="BC11" i="105"/>
  <c r="BB11" i="105"/>
  <c r="AW11" i="105"/>
  <c r="AV11" i="105"/>
  <c r="AT11" i="105"/>
  <c r="AS11" i="105"/>
  <c r="AQ11" i="105"/>
  <c r="AP11" i="105"/>
  <c r="AO11" i="105"/>
  <c r="AN11" i="105"/>
  <c r="AM11" i="105"/>
  <c r="AL11" i="105"/>
  <c r="AK11" i="105"/>
  <c r="AJ11" i="105"/>
  <c r="AI11" i="105"/>
  <c r="AH11" i="105"/>
  <c r="AG11" i="105"/>
  <c r="AF11" i="105"/>
  <c r="AE11" i="105"/>
  <c r="AD11" i="105"/>
  <c r="AC11" i="105"/>
  <c r="AB11" i="105"/>
  <c r="AA11" i="105"/>
  <c r="Z11" i="105"/>
  <c r="Y11" i="105"/>
  <c r="X11" i="105"/>
  <c r="W11" i="105"/>
  <c r="V11" i="105"/>
  <c r="U11" i="105"/>
  <c r="T11" i="105"/>
  <c r="S11" i="105"/>
  <c r="R11" i="105"/>
  <c r="Q11" i="105"/>
  <c r="P11" i="105"/>
  <c r="O11" i="105"/>
  <c r="F11" i="105"/>
  <c r="C11" i="105" s="1"/>
  <c r="AZ10" i="105"/>
  <c r="AY10" i="105"/>
  <c r="AX10" i="105"/>
  <c r="AU10" i="105"/>
  <c r="AR10" i="105"/>
  <c r="AW85" i="104"/>
  <c r="AV85" i="104"/>
  <c r="AT85" i="104"/>
  <c r="AS85" i="104"/>
  <c r="AQ85" i="104"/>
  <c r="AP85" i="104"/>
  <c r="AN85" i="104"/>
  <c r="AM85" i="104"/>
  <c r="AK85" i="104"/>
  <c r="AJ85" i="104"/>
  <c r="AH85" i="104"/>
  <c r="AG85" i="104"/>
  <c r="AE85" i="104"/>
  <c r="AD85" i="104"/>
  <c r="AB85" i="104"/>
  <c r="AA85" i="104"/>
  <c r="Y85" i="104"/>
  <c r="X85" i="104"/>
  <c r="V85" i="104"/>
  <c r="U85" i="104"/>
  <c r="S85" i="104"/>
  <c r="R85" i="104"/>
  <c r="P85" i="104"/>
  <c r="O85" i="104"/>
  <c r="F85" i="104"/>
  <c r="C85" i="104" s="1"/>
  <c r="AZ84" i="104"/>
  <c r="AY84" i="104"/>
  <c r="AX84" i="104"/>
  <c r="AU84" i="104"/>
  <c r="AR84" i="104"/>
  <c r="AO84" i="104"/>
  <c r="AL84" i="104"/>
  <c r="AI84" i="104"/>
  <c r="AF84" i="104"/>
  <c r="AC84" i="104"/>
  <c r="Z84" i="104"/>
  <c r="W84" i="104"/>
  <c r="T84" i="104"/>
  <c r="Q84" i="104"/>
  <c r="AZ83" i="104"/>
  <c r="AY83" i="104"/>
  <c r="AX83" i="104"/>
  <c r="AU83" i="104"/>
  <c r="AR83" i="104"/>
  <c r="AO83" i="104"/>
  <c r="AL83" i="104"/>
  <c r="AI83" i="104"/>
  <c r="AF83" i="104"/>
  <c r="AC83" i="104"/>
  <c r="Z83" i="104"/>
  <c r="W83" i="104"/>
  <c r="T83" i="104"/>
  <c r="Q83" i="104"/>
  <c r="AZ82" i="104"/>
  <c r="AY82" i="104"/>
  <c r="AX82" i="104"/>
  <c r="AU82" i="104"/>
  <c r="AR82" i="104"/>
  <c r="AO82" i="104"/>
  <c r="AL82" i="104"/>
  <c r="AI82" i="104"/>
  <c r="AF82" i="104"/>
  <c r="AC82" i="104"/>
  <c r="Z82" i="104"/>
  <c r="W82" i="104"/>
  <c r="T82" i="104"/>
  <c r="Q82" i="104"/>
  <c r="AZ81" i="104"/>
  <c r="AY81" i="104"/>
  <c r="AX81" i="104"/>
  <c r="AU81" i="104"/>
  <c r="AR81" i="104"/>
  <c r="AO81" i="104"/>
  <c r="AL81" i="104"/>
  <c r="AI81" i="104"/>
  <c r="AF81" i="104"/>
  <c r="AC81" i="104"/>
  <c r="Z81" i="104"/>
  <c r="W81" i="104"/>
  <c r="T81" i="104"/>
  <c r="Q81" i="104"/>
  <c r="AZ80" i="104"/>
  <c r="AY80" i="104"/>
  <c r="AX80" i="104"/>
  <c r="AU80" i="104"/>
  <c r="AR80" i="104"/>
  <c r="AO80" i="104"/>
  <c r="AL80" i="104"/>
  <c r="AI80" i="104"/>
  <c r="AF80" i="104"/>
  <c r="AC80" i="104"/>
  <c r="Z80" i="104"/>
  <c r="W80" i="104"/>
  <c r="T80" i="104"/>
  <c r="Q80" i="104"/>
  <c r="AZ79" i="104"/>
  <c r="AY79" i="104"/>
  <c r="AX79" i="104"/>
  <c r="AU79" i="104"/>
  <c r="AR79" i="104"/>
  <c r="AO79" i="104"/>
  <c r="AL79" i="104"/>
  <c r="AI79" i="104"/>
  <c r="AF79" i="104"/>
  <c r="AC79" i="104"/>
  <c r="Z79" i="104"/>
  <c r="W79" i="104"/>
  <c r="T79" i="104"/>
  <c r="Q79" i="104"/>
  <c r="AZ78" i="104"/>
  <c r="AY78" i="104"/>
  <c r="AX78" i="104"/>
  <c r="AU78" i="104"/>
  <c r="AR78" i="104"/>
  <c r="AO78" i="104"/>
  <c r="AL78" i="104"/>
  <c r="AI78" i="104"/>
  <c r="AF78" i="104"/>
  <c r="AC78" i="104"/>
  <c r="Z78" i="104"/>
  <c r="W78" i="104"/>
  <c r="T78" i="104"/>
  <c r="Q78" i="104"/>
  <c r="AW77" i="104"/>
  <c r="AV77" i="104"/>
  <c r="AT77" i="104"/>
  <c r="AS77" i="104"/>
  <c r="AQ77" i="104"/>
  <c r="AP77" i="104"/>
  <c r="AN77" i="104"/>
  <c r="AM77" i="104"/>
  <c r="AK77" i="104"/>
  <c r="AJ77" i="104"/>
  <c r="AH77" i="104"/>
  <c r="AG77" i="104"/>
  <c r="AE77" i="104"/>
  <c r="AD77" i="104"/>
  <c r="AB77" i="104"/>
  <c r="AA77" i="104"/>
  <c r="Y77" i="104"/>
  <c r="X77" i="104"/>
  <c r="V77" i="104"/>
  <c r="U77" i="104"/>
  <c r="S77" i="104"/>
  <c r="R77" i="104"/>
  <c r="P77" i="104"/>
  <c r="O77" i="104"/>
  <c r="F77" i="104"/>
  <c r="C77" i="104" s="1"/>
  <c r="AZ76" i="104"/>
  <c r="AY76" i="104"/>
  <c r="AX76" i="104"/>
  <c r="AU76" i="104"/>
  <c r="AR76" i="104"/>
  <c r="AO76" i="104"/>
  <c r="AL76" i="104"/>
  <c r="AI76" i="104"/>
  <c r="AF76" i="104"/>
  <c r="AC76" i="104"/>
  <c r="Z76" i="104"/>
  <c r="W76" i="104"/>
  <c r="T76" i="104"/>
  <c r="Q76" i="104"/>
  <c r="AZ75" i="104"/>
  <c r="AY75" i="104"/>
  <c r="AX75" i="104"/>
  <c r="AU75" i="104"/>
  <c r="AR75" i="104"/>
  <c r="AO75" i="104"/>
  <c r="AL75" i="104"/>
  <c r="AI75" i="104"/>
  <c r="AF75" i="104"/>
  <c r="AC75" i="104"/>
  <c r="Z75" i="104"/>
  <c r="W75" i="104"/>
  <c r="T75" i="104"/>
  <c r="Q75" i="104"/>
  <c r="AZ74" i="104"/>
  <c r="AY74" i="104"/>
  <c r="AX74" i="104"/>
  <c r="AU74" i="104"/>
  <c r="AR74" i="104"/>
  <c r="AO74" i="104"/>
  <c r="AL74" i="104"/>
  <c r="AI74" i="104"/>
  <c r="AF74" i="104"/>
  <c r="AC74" i="104"/>
  <c r="Z74" i="104"/>
  <c r="W74" i="104"/>
  <c r="T74" i="104"/>
  <c r="Q74" i="104"/>
  <c r="AZ73" i="104"/>
  <c r="AY73" i="104"/>
  <c r="AX73" i="104"/>
  <c r="AU73" i="104"/>
  <c r="AR73" i="104"/>
  <c r="AO73" i="104"/>
  <c r="AL73" i="104"/>
  <c r="AI73" i="104"/>
  <c r="AF73" i="104"/>
  <c r="AC73" i="104"/>
  <c r="Z73" i="104"/>
  <c r="W73" i="104"/>
  <c r="T73" i="104"/>
  <c r="Q73" i="104"/>
  <c r="AZ72" i="104"/>
  <c r="AY72" i="104"/>
  <c r="AX72" i="104"/>
  <c r="AU72" i="104"/>
  <c r="AR72" i="104"/>
  <c r="AO72" i="104"/>
  <c r="AL72" i="104"/>
  <c r="AI72" i="104"/>
  <c r="AF72" i="104"/>
  <c r="AC72" i="104"/>
  <c r="Z72" i="104"/>
  <c r="W72" i="104"/>
  <c r="T72" i="104"/>
  <c r="Q72" i="104"/>
  <c r="AZ71" i="104"/>
  <c r="AY71" i="104"/>
  <c r="AX71" i="104"/>
  <c r="AU71" i="104"/>
  <c r="AR71" i="104"/>
  <c r="AO71" i="104"/>
  <c r="AL71" i="104"/>
  <c r="AI71" i="104"/>
  <c r="AF71" i="104"/>
  <c r="AC71" i="104"/>
  <c r="Z71" i="104"/>
  <c r="W71" i="104"/>
  <c r="T71" i="104"/>
  <c r="Q71" i="104"/>
  <c r="AW70" i="104"/>
  <c r="AV70" i="104"/>
  <c r="AT70" i="104"/>
  <c r="AS70" i="104"/>
  <c r="AQ70" i="104"/>
  <c r="AP70" i="104"/>
  <c r="AN70" i="104"/>
  <c r="AM70" i="104"/>
  <c r="AK70" i="104"/>
  <c r="AJ70" i="104"/>
  <c r="AH70" i="104"/>
  <c r="AG70" i="104"/>
  <c r="AE70" i="104"/>
  <c r="AD70" i="104"/>
  <c r="AB70" i="104"/>
  <c r="AA70" i="104"/>
  <c r="Y70" i="104"/>
  <c r="X70" i="104"/>
  <c r="V70" i="104"/>
  <c r="U70" i="104"/>
  <c r="S70" i="104"/>
  <c r="R70" i="104"/>
  <c r="P70" i="104"/>
  <c r="O70" i="104"/>
  <c r="F70" i="104"/>
  <c r="C70" i="104" s="1"/>
  <c r="AZ69" i="104"/>
  <c r="AY69" i="104"/>
  <c r="AX69" i="104"/>
  <c r="AU69" i="104"/>
  <c r="AR69" i="104"/>
  <c r="AO69" i="104"/>
  <c r="AL69" i="104"/>
  <c r="AI69" i="104"/>
  <c r="AF69" i="104"/>
  <c r="AC69" i="104"/>
  <c r="Z69" i="104"/>
  <c r="W69" i="104"/>
  <c r="T69" i="104"/>
  <c r="Q69" i="104"/>
  <c r="AZ68" i="104"/>
  <c r="AY68" i="104"/>
  <c r="AX68" i="104"/>
  <c r="AU68" i="104"/>
  <c r="AR68" i="104"/>
  <c r="AO68" i="104"/>
  <c r="AL68" i="104"/>
  <c r="AI68" i="104"/>
  <c r="AF68" i="104"/>
  <c r="AC68" i="104"/>
  <c r="Z68" i="104"/>
  <c r="W68" i="104"/>
  <c r="T68" i="104"/>
  <c r="Q68" i="104"/>
  <c r="AZ67" i="104"/>
  <c r="AY67" i="104"/>
  <c r="AX67" i="104"/>
  <c r="AU67" i="104"/>
  <c r="AR67" i="104"/>
  <c r="AO67" i="104"/>
  <c r="AL67" i="104"/>
  <c r="AI67" i="104"/>
  <c r="AF67" i="104"/>
  <c r="AC67" i="104"/>
  <c r="Z67" i="104"/>
  <c r="W67" i="104"/>
  <c r="T67" i="104"/>
  <c r="Q67" i="104"/>
  <c r="AZ66" i="104"/>
  <c r="AY66" i="104"/>
  <c r="AX66" i="104"/>
  <c r="AU66" i="104"/>
  <c r="AR66" i="104"/>
  <c r="AO66" i="104"/>
  <c r="AL66" i="104"/>
  <c r="AI66" i="104"/>
  <c r="AF66" i="104"/>
  <c r="AC66" i="104"/>
  <c r="Z66" i="104"/>
  <c r="W66" i="104"/>
  <c r="T66" i="104"/>
  <c r="Q66" i="104"/>
  <c r="AW65" i="104"/>
  <c r="AV65" i="104"/>
  <c r="AT65" i="104"/>
  <c r="AS65" i="104"/>
  <c r="AQ65" i="104"/>
  <c r="AP65" i="104"/>
  <c r="AN65" i="104"/>
  <c r="AM65" i="104"/>
  <c r="AK65" i="104"/>
  <c r="AJ65" i="104"/>
  <c r="AH65" i="104"/>
  <c r="AG65" i="104"/>
  <c r="AE65" i="104"/>
  <c r="AD65" i="104"/>
  <c r="AB65" i="104"/>
  <c r="AA65" i="104"/>
  <c r="Y65" i="104"/>
  <c r="X65" i="104"/>
  <c r="V65" i="104"/>
  <c r="U65" i="104"/>
  <c r="S65" i="104"/>
  <c r="R65" i="104"/>
  <c r="P65" i="104"/>
  <c r="O65" i="104"/>
  <c r="F65" i="104"/>
  <c r="C65" i="104" s="1"/>
  <c r="AZ64" i="104"/>
  <c r="AY64" i="104"/>
  <c r="AX64" i="104"/>
  <c r="AU64" i="104"/>
  <c r="AR64" i="104"/>
  <c r="AO64" i="104"/>
  <c r="AL64" i="104"/>
  <c r="AI64" i="104"/>
  <c r="AF64" i="104"/>
  <c r="AC64" i="104"/>
  <c r="Z64" i="104"/>
  <c r="W64" i="104"/>
  <c r="T64" i="104"/>
  <c r="Q64" i="104"/>
  <c r="AZ63" i="104"/>
  <c r="AY63" i="104"/>
  <c r="BA63" i="104" s="1"/>
  <c r="AX63" i="104"/>
  <c r="AU63" i="104"/>
  <c r="AR63" i="104"/>
  <c r="AO63" i="104"/>
  <c r="AL63" i="104"/>
  <c r="AI63" i="104"/>
  <c r="AF63" i="104"/>
  <c r="AC63" i="104"/>
  <c r="Z63" i="104"/>
  <c r="W63" i="104"/>
  <c r="T63" i="104"/>
  <c r="Q63" i="104"/>
  <c r="AZ62" i="104"/>
  <c r="AY62" i="104"/>
  <c r="BA62" i="104" s="1"/>
  <c r="AX62" i="104"/>
  <c r="AU62" i="104"/>
  <c r="AR62" i="104"/>
  <c r="AO62" i="104"/>
  <c r="AL62" i="104"/>
  <c r="AI62" i="104"/>
  <c r="AF62" i="104"/>
  <c r="AC62" i="104"/>
  <c r="Z62" i="104"/>
  <c r="W62" i="104"/>
  <c r="T62" i="104"/>
  <c r="Q62" i="104"/>
  <c r="AZ61" i="104"/>
  <c r="AY61" i="104"/>
  <c r="AX61" i="104"/>
  <c r="AU61" i="104"/>
  <c r="AR61" i="104"/>
  <c r="AO61" i="104"/>
  <c r="AL61" i="104"/>
  <c r="AI61" i="104"/>
  <c r="AF61" i="104"/>
  <c r="AC61" i="104"/>
  <c r="Z61" i="104"/>
  <c r="W61" i="104"/>
  <c r="T61" i="104"/>
  <c r="Q61" i="104"/>
  <c r="AZ60" i="104"/>
  <c r="AY60" i="104"/>
  <c r="BA60" i="104" s="1"/>
  <c r="AX60" i="104"/>
  <c r="AU60" i="104"/>
  <c r="AR60" i="104"/>
  <c r="AO60" i="104"/>
  <c r="AL60" i="104"/>
  <c r="AI60" i="104"/>
  <c r="AF60" i="104"/>
  <c r="AC60" i="104"/>
  <c r="Z60" i="104"/>
  <c r="W60" i="104"/>
  <c r="T60" i="104"/>
  <c r="Q60" i="104"/>
  <c r="AZ59" i="104"/>
  <c r="AY59" i="104"/>
  <c r="AX59" i="104"/>
  <c r="AU59" i="104"/>
  <c r="AR59" i="104"/>
  <c r="AO59" i="104"/>
  <c r="AL59" i="104"/>
  <c r="AI59" i="104"/>
  <c r="AF59" i="104"/>
  <c r="AC59" i="104"/>
  <c r="Z59" i="104"/>
  <c r="W59" i="104"/>
  <c r="T59" i="104"/>
  <c r="Q59" i="104"/>
  <c r="AW58" i="104"/>
  <c r="AV58" i="104"/>
  <c r="AT58" i="104"/>
  <c r="AS58" i="104"/>
  <c r="AQ58" i="104"/>
  <c r="AP58" i="104"/>
  <c r="AN58" i="104"/>
  <c r="AM58" i="104"/>
  <c r="AK58" i="104"/>
  <c r="AJ58" i="104"/>
  <c r="AH58" i="104"/>
  <c r="AZ58" i="104" s="1"/>
  <c r="AG58" i="104"/>
  <c r="AE58" i="104"/>
  <c r="AD58" i="104"/>
  <c r="AB58" i="104"/>
  <c r="AA58" i="104"/>
  <c r="Y58" i="104"/>
  <c r="X58" i="104"/>
  <c r="V58" i="104"/>
  <c r="U58" i="104"/>
  <c r="S58" i="104"/>
  <c r="R58" i="104"/>
  <c r="P58" i="104"/>
  <c r="O58" i="104"/>
  <c r="F58" i="104"/>
  <c r="C58" i="104" s="1"/>
  <c r="AZ57" i="104"/>
  <c r="AY57" i="104"/>
  <c r="AX57" i="104"/>
  <c r="AU57" i="104"/>
  <c r="AR57" i="104"/>
  <c r="AO57" i="104"/>
  <c r="AL57" i="104"/>
  <c r="AI57" i="104"/>
  <c r="AF57" i="104"/>
  <c r="AC57" i="104"/>
  <c r="Z57" i="104"/>
  <c r="W57" i="104"/>
  <c r="T57" i="104"/>
  <c r="Q57" i="104"/>
  <c r="AZ56" i="104"/>
  <c r="AY56" i="104"/>
  <c r="AX56" i="104"/>
  <c r="AU56" i="104"/>
  <c r="AR56" i="104"/>
  <c r="AO56" i="104"/>
  <c r="AL56" i="104"/>
  <c r="AI56" i="104"/>
  <c r="AF56" i="104"/>
  <c r="AC56" i="104"/>
  <c r="Z56" i="104"/>
  <c r="W56" i="104"/>
  <c r="T56" i="104"/>
  <c r="Q56" i="104"/>
  <c r="AZ55" i="104"/>
  <c r="AY55" i="104"/>
  <c r="AX55" i="104"/>
  <c r="AU55" i="104"/>
  <c r="AR55" i="104"/>
  <c r="AO55" i="104"/>
  <c r="AL55" i="104"/>
  <c r="AI55" i="104"/>
  <c r="AF55" i="104"/>
  <c r="AC55" i="104"/>
  <c r="Z55" i="104"/>
  <c r="W55" i="104"/>
  <c r="T55" i="104"/>
  <c r="Q55" i="104"/>
  <c r="AZ54" i="104"/>
  <c r="AY54" i="104"/>
  <c r="AX54" i="104"/>
  <c r="AU54" i="104"/>
  <c r="AR54" i="104"/>
  <c r="AO54" i="104"/>
  <c r="AL54" i="104"/>
  <c r="AI54" i="104"/>
  <c r="AF54" i="104"/>
  <c r="AC54" i="104"/>
  <c r="Z54" i="104"/>
  <c r="W54" i="104"/>
  <c r="T54" i="104"/>
  <c r="Q54" i="104"/>
  <c r="AZ53" i="104"/>
  <c r="AY53" i="104"/>
  <c r="AX53" i="104"/>
  <c r="AU53" i="104"/>
  <c r="AR53" i="104"/>
  <c r="AO53" i="104"/>
  <c r="AL53" i="104"/>
  <c r="AI53" i="104"/>
  <c r="AF53" i="104"/>
  <c r="AC53" i="104"/>
  <c r="Z53" i="104"/>
  <c r="W53" i="104"/>
  <c r="T53" i="104"/>
  <c r="Q53" i="104"/>
  <c r="AZ52" i="104"/>
  <c r="AY52" i="104"/>
  <c r="AX52" i="104"/>
  <c r="AU52" i="104"/>
  <c r="AR52" i="104"/>
  <c r="AO52" i="104"/>
  <c r="AL52" i="104"/>
  <c r="AI52" i="104"/>
  <c r="AF52" i="104"/>
  <c r="AC52" i="104"/>
  <c r="Z52" i="104"/>
  <c r="W52" i="104"/>
  <c r="T52" i="104"/>
  <c r="Q52" i="104"/>
  <c r="AZ51" i="104"/>
  <c r="BA51" i="104" s="1"/>
  <c r="AY51" i="104"/>
  <c r="AX51" i="104"/>
  <c r="AU51" i="104"/>
  <c r="AR51" i="104"/>
  <c r="AO51" i="104"/>
  <c r="AL51" i="104"/>
  <c r="AI51" i="104"/>
  <c r="AF51" i="104"/>
  <c r="AC51" i="104"/>
  <c r="Z51" i="104"/>
  <c r="W51" i="104"/>
  <c r="T51" i="104"/>
  <c r="Q51" i="104"/>
  <c r="AZ50" i="104"/>
  <c r="AY50" i="104"/>
  <c r="AX50" i="104"/>
  <c r="AU50" i="104"/>
  <c r="AR50" i="104"/>
  <c r="AO50" i="104"/>
  <c r="AL50" i="104"/>
  <c r="AI50" i="104"/>
  <c r="AF50" i="104"/>
  <c r="AC50" i="104"/>
  <c r="Z50" i="104"/>
  <c r="W50" i="104"/>
  <c r="T50" i="104"/>
  <c r="Q50" i="104"/>
  <c r="AZ49" i="104"/>
  <c r="AY49" i="104"/>
  <c r="AX49" i="104"/>
  <c r="AU49" i="104"/>
  <c r="AR49" i="104"/>
  <c r="AO49" i="104"/>
  <c r="AL49" i="104"/>
  <c r="AI49" i="104"/>
  <c r="AF49" i="104"/>
  <c r="AC49" i="104"/>
  <c r="Z49" i="104"/>
  <c r="W49" i="104"/>
  <c r="T49" i="104"/>
  <c r="Q49" i="104"/>
  <c r="AZ48" i="104"/>
  <c r="AY48" i="104"/>
  <c r="AX48" i="104"/>
  <c r="AU48" i="104"/>
  <c r="AR48" i="104"/>
  <c r="AO48" i="104"/>
  <c r="AL48" i="104"/>
  <c r="AI48" i="104"/>
  <c r="AF48" i="104"/>
  <c r="AC48" i="104"/>
  <c r="Z48" i="104"/>
  <c r="W48" i="104"/>
  <c r="T48" i="104"/>
  <c r="Q48" i="104"/>
  <c r="AZ47" i="104"/>
  <c r="AY47" i="104"/>
  <c r="AX47" i="104"/>
  <c r="AU47" i="104"/>
  <c r="AR47" i="104"/>
  <c r="AO47" i="104"/>
  <c r="AL47" i="104"/>
  <c r="AI47" i="104"/>
  <c r="AF47" i="104"/>
  <c r="AC47" i="104"/>
  <c r="Z47" i="104"/>
  <c r="W47" i="104"/>
  <c r="T47" i="104"/>
  <c r="Q47" i="104"/>
  <c r="AW46" i="104"/>
  <c r="AV46" i="104"/>
  <c r="AT46" i="104"/>
  <c r="AS46" i="104"/>
  <c r="AQ46" i="104"/>
  <c r="AP46" i="104"/>
  <c r="AN46" i="104"/>
  <c r="AM46" i="104"/>
  <c r="AK46" i="104"/>
  <c r="AJ46" i="104"/>
  <c r="AH46" i="104"/>
  <c r="AG46" i="104"/>
  <c r="AE46" i="104"/>
  <c r="AD46" i="104"/>
  <c r="AB46" i="104"/>
  <c r="AA46" i="104"/>
  <c r="Y46" i="104"/>
  <c r="X46" i="104"/>
  <c r="V46" i="104"/>
  <c r="U46" i="104"/>
  <c r="S46" i="104"/>
  <c r="R46" i="104"/>
  <c r="P46" i="104"/>
  <c r="O46" i="104"/>
  <c r="F46" i="104"/>
  <c r="C46" i="104" s="1"/>
  <c r="AZ45" i="104"/>
  <c r="AY45" i="104"/>
  <c r="AX45" i="104"/>
  <c r="AU45" i="104"/>
  <c r="AR45" i="104"/>
  <c r="AO45" i="104"/>
  <c r="AL45" i="104"/>
  <c r="AI45" i="104"/>
  <c r="AF45" i="104"/>
  <c r="AC45" i="104"/>
  <c r="Z45" i="104"/>
  <c r="W45" i="104"/>
  <c r="T45" i="104"/>
  <c r="Q45" i="104"/>
  <c r="AZ44" i="104"/>
  <c r="AY44" i="104"/>
  <c r="AX44" i="104"/>
  <c r="AU44" i="104"/>
  <c r="AR44" i="104"/>
  <c r="AO44" i="104"/>
  <c r="AL44" i="104"/>
  <c r="AI44" i="104"/>
  <c r="AF44" i="104"/>
  <c r="AC44" i="104"/>
  <c r="Z44" i="104"/>
  <c r="W44" i="104"/>
  <c r="T44" i="104"/>
  <c r="Q44" i="104"/>
  <c r="AZ43" i="104"/>
  <c r="AY43" i="104"/>
  <c r="AX43" i="104"/>
  <c r="AU43" i="104"/>
  <c r="AR43" i="104"/>
  <c r="AO43" i="104"/>
  <c r="AL43" i="104"/>
  <c r="AI43" i="104"/>
  <c r="AF43" i="104"/>
  <c r="AC43" i="104"/>
  <c r="Z43" i="104"/>
  <c r="W43" i="104"/>
  <c r="T43" i="104"/>
  <c r="Q43" i="104"/>
  <c r="AZ42" i="104"/>
  <c r="AY42" i="104"/>
  <c r="AX42" i="104"/>
  <c r="AU42" i="104"/>
  <c r="AR42" i="104"/>
  <c r="AO42" i="104"/>
  <c r="AL42" i="104"/>
  <c r="AI42" i="104"/>
  <c r="AF42" i="104"/>
  <c r="AC42" i="104"/>
  <c r="Z42" i="104"/>
  <c r="W42" i="104"/>
  <c r="T42" i="104"/>
  <c r="Q42" i="104"/>
  <c r="AZ41" i="104"/>
  <c r="AY41" i="104"/>
  <c r="AX41" i="104"/>
  <c r="AU41" i="104"/>
  <c r="AR41" i="104"/>
  <c r="AO41" i="104"/>
  <c r="AL41" i="104"/>
  <c r="AI41" i="104"/>
  <c r="AF41" i="104"/>
  <c r="AC41" i="104"/>
  <c r="Z41" i="104"/>
  <c r="W41" i="104"/>
  <c r="T41" i="104"/>
  <c r="Q41" i="104"/>
  <c r="AZ40" i="104"/>
  <c r="AY40" i="104"/>
  <c r="BA40" i="104" s="1"/>
  <c r="AX40" i="104"/>
  <c r="AU40" i="104"/>
  <c r="AR40" i="104"/>
  <c r="AO40" i="104"/>
  <c r="AL40" i="104"/>
  <c r="AI40" i="104"/>
  <c r="AF40" i="104"/>
  <c r="AC40" i="104"/>
  <c r="Z40" i="104"/>
  <c r="W40" i="104"/>
  <c r="T40" i="104"/>
  <c r="Q40" i="104"/>
  <c r="AZ39" i="104"/>
  <c r="AY39" i="104"/>
  <c r="AX39" i="104"/>
  <c r="AU39" i="104"/>
  <c r="AR39" i="104"/>
  <c r="AO39" i="104"/>
  <c r="AL39" i="104"/>
  <c r="AI39" i="104"/>
  <c r="AF39" i="104"/>
  <c r="AC39" i="104"/>
  <c r="Z39" i="104"/>
  <c r="W39" i="104"/>
  <c r="T39" i="104"/>
  <c r="Q39" i="104"/>
  <c r="AZ38" i="104"/>
  <c r="AY38" i="104"/>
  <c r="AX38" i="104"/>
  <c r="AU38" i="104"/>
  <c r="AR38" i="104"/>
  <c r="AO38" i="104"/>
  <c r="AL38" i="104"/>
  <c r="AI38" i="104"/>
  <c r="AF38" i="104"/>
  <c r="AC38" i="104"/>
  <c r="Z38" i="104"/>
  <c r="W38" i="104"/>
  <c r="T38" i="104"/>
  <c r="Q38" i="104"/>
  <c r="AZ37" i="104"/>
  <c r="AY37" i="104"/>
  <c r="AX37" i="104"/>
  <c r="AU37" i="104"/>
  <c r="AR37" i="104"/>
  <c r="AO37" i="104"/>
  <c r="AL37" i="104"/>
  <c r="AI37" i="104"/>
  <c r="AF37" i="104"/>
  <c r="AC37" i="104"/>
  <c r="Z37" i="104"/>
  <c r="W37" i="104"/>
  <c r="T37" i="104"/>
  <c r="Q37" i="104"/>
  <c r="AW36" i="104"/>
  <c r="AV36" i="104"/>
  <c r="AT36" i="104"/>
  <c r="AS36" i="104"/>
  <c r="AQ36" i="104"/>
  <c r="AP36" i="104"/>
  <c r="AN36" i="104"/>
  <c r="AM36" i="104"/>
  <c r="AK36" i="104"/>
  <c r="AJ36" i="104"/>
  <c r="AH36" i="104"/>
  <c r="AG36" i="104"/>
  <c r="AE36" i="104"/>
  <c r="AD36" i="104"/>
  <c r="AB36" i="104"/>
  <c r="AA36" i="104"/>
  <c r="Y36" i="104"/>
  <c r="X36" i="104"/>
  <c r="V36" i="104"/>
  <c r="U36" i="104"/>
  <c r="S36" i="104"/>
  <c r="R36" i="104"/>
  <c r="P36" i="104"/>
  <c r="O36" i="104"/>
  <c r="F36" i="104"/>
  <c r="C36" i="104" s="1"/>
  <c r="AZ35" i="104"/>
  <c r="AY35" i="104"/>
  <c r="AX35" i="104"/>
  <c r="AU35" i="104"/>
  <c r="AR35" i="104"/>
  <c r="AO35" i="104"/>
  <c r="AL35" i="104"/>
  <c r="AI35" i="104"/>
  <c r="AF35" i="104"/>
  <c r="AC35" i="104"/>
  <c r="Z35" i="104"/>
  <c r="W35" i="104"/>
  <c r="T35" i="104"/>
  <c r="Q35" i="104"/>
  <c r="AZ34" i="104"/>
  <c r="AY34" i="104"/>
  <c r="AX34" i="104"/>
  <c r="AU34" i="104"/>
  <c r="AR34" i="104"/>
  <c r="AO34" i="104"/>
  <c r="AL34" i="104"/>
  <c r="AI34" i="104"/>
  <c r="AF34" i="104"/>
  <c r="AC34" i="104"/>
  <c r="Z34" i="104"/>
  <c r="W34" i="104"/>
  <c r="T34" i="104"/>
  <c r="Q34" i="104"/>
  <c r="AZ33" i="104"/>
  <c r="AY33" i="104"/>
  <c r="AX33" i="104"/>
  <c r="AU33" i="104"/>
  <c r="AR33" i="104"/>
  <c r="AO33" i="104"/>
  <c r="AL33" i="104"/>
  <c r="AI33" i="104"/>
  <c r="AF33" i="104"/>
  <c r="AC33" i="104"/>
  <c r="Z33" i="104"/>
  <c r="W33" i="104"/>
  <c r="T33" i="104"/>
  <c r="Q33" i="104"/>
  <c r="AZ32" i="104"/>
  <c r="AY32" i="104"/>
  <c r="AX32" i="104"/>
  <c r="AU32" i="104"/>
  <c r="AR32" i="104"/>
  <c r="AO32" i="104"/>
  <c r="AL32" i="104"/>
  <c r="AI32" i="104"/>
  <c r="AF32" i="104"/>
  <c r="AC32" i="104"/>
  <c r="Z32" i="104"/>
  <c r="W32" i="104"/>
  <c r="T32" i="104"/>
  <c r="Q32" i="104"/>
  <c r="AZ31" i="104"/>
  <c r="AY31" i="104"/>
  <c r="AX31" i="104"/>
  <c r="AU31" i="104"/>
  <c r="AR31" i="104"/>
  <c r="AO31" i="104"/>
  <c r="AL31" i="104"/>
  <c r="AI31" i="104"/>
  <c r="AF31" i="104"/>
  <c r="AC31" i="104"/>
  <c r="Z31" i="104"/>
  <c r="W31" i="104"/>
  <c r="T31" i="104"/>
  <c r="Q31" i="104"/>
  <c r="AW30" i="104"/>
  <c r="AV30" i="104"/>
  <c r="AT30" i="104"/>
  <c r="AS30" i="104"/>
  <c r="AQ30" i="104"/>
  <c r="AP30" i="104"/>
  <c r="AN30" i="104"/>
  <c r="AM30" i="104"/>
  <c r="AK30" i="104"/>
  <c r="AJ30" i="104"/>
  <c r="AH30" i="104"/>
  <c r="AG30" i="104"/>
  <c r="AE30" i="104"/>
  <c r="AD30" i="104"/>
  <c r="AB30" i="104"/>
  <c r="AA30" i="104"/>
  <c r="Y30" i="104"/>
  <c r="X30" i="104"/>
  <c r="V30" i="104"/>
  <c r="U30" i="104"/>
  <c r="S30" i="104"/>
  <c r="R30" i="104"/>
  <c r="P30" i="104"/>
  <c r="O30" i="104"/>
  <c r="F30" i="104"/>
  <c r="C30" i="104" s="1"/>
  <c r="AZ29" i="104"/>
  <c r="AY29" i="104"/>
  <c r="AX29" i="104"/>
  <c r="AU29" i="104"/>
  <c r="AR29" i="104"/>
  <c r="AO29" i="104"/>
  <c r="AL29" i="104"/>
  <c r="AI29" i="104"/>
  <c r="AF29" i="104"/>
  <c r="AC29" i="104"/>
  <c r="Z29" i="104"/>
  <c r="W29" i="104"/>
  <c r="T29" i="104"/>
  <c r="Q29" i="104"/>
  <c r="AZ28" i="104"/>
  <c r="AY28" i="104"/>
  <c r="AX28" i="104"/>
  <c r="AU28" i="104"/>
  <c r="AR28" i="104"/>
  <c r="AO28" i="104"/>
  <c r="AL28" i="104"/>
  <c r="AI28" i="104"/>
  <c r="AF28" i="104"/>
  <c r="AC28" i="104"/>
  <c r="Z28" i="104"/>
  <c r="W28" i="104"/>
  <c r="T28" i="104"/>
  <c r="Q28" i="104"/>
  <c r="AZ27" i="104"/>
  <c r="AY27" i="104"/>
  <c r="AX27" i="104"/>
  <c r="AU27" i="104"/>
  <c r="AR27" i="104"/>
  <c r="AO27" i="104"/>
  <c r="AL27" i="104"/>
  <c r="AI27" i="104"/>
  <c r="AF27" i="104"/>
  <c r="AC27" i="104"/>
  <c r="Z27" i="104"/>
  <c r="W27" i="104"/>
  <c r="T27" i="104"/>
  <c r="Q27" i="104"/>
  <c r="AZ26" i="104"/>
  <c r="AY26" i="104"/>
  <c r="AX26" i="104"/>
  <c r="AU26" i="104"/>
  <c r="AR26" i="104"/>
  <c r="AO26" i="104"/>
  <c r="AL26" i="104"/>
  <c r="AI26" i="104"/>
  <c r="AF26" i="104"/>
  <c r="AC26" i="104"/>
  <c r="Z26" i="104"/>
  <c r="W26" i="104"/>
  <c r="T26" i="104"/>
  <c r="Q26" i="104"/>
  <c r="AZ25" i="104"/>
  <c r="AY25" i="104"/>
  <c r="AX25" i="104"/>
  <c r="AU25" i="104"/>
  <c r="AR25" i="104"/>
  <c r="AO25" i="104"/>
  <c r="AL25" i="104"/>
  <c r="AI25" i="104"/>
  <c r="AF25" i="104"/>
  <c r="AC25" i="104"/>
  <c r="Z25" i="104"/>
  <c r="W25" i="104"/>
  <c r="T25" i="104"/>
  <c r="Q25" i="104"/>
  <c r="AZ24" i="104"/>
  <c r="AY24" i="104"/>
  <c r="AX24" i="104"/>
  <c r="AU24" i="104"/>
  <c r="AR24" i="104"/>
  <c r="AO24" i="104"/>
  <c r="AL24" i="104"/>
  <c r="AI24" i="104"/>
  <c r="AF24" i="104"/>
  <c r="AC24" i="104"/>
  <c r="Z24" i="104"/>
  <c r="W24" i="104"/>
  <c r="T24" i="104"/>
  <c r="Q24" i="104"/>
  <c r="AW23" i="104"/>
  <c r="AV23" i="104"/>
  <c r="AT23" i="104"/>
  <c r="AS23" i="104"/>
  <c r="AQ23" i="104"/>
  <c r="AP23" i="104"/>
  <c r="AN23" i="104"/>
  <c r="AM23" i="104"/>
  <c r="AK23" i="104"/>
  <c r="AJ23" i="104"/>
  <c r="AH23" i="104"/>
  <c r="AG23" i="104"/>
  <c r="AE23" i="104"/>
  <c r="AD23" i="104"/>
  <c r="AB23" i="104"/>
  <c r="AA23" i="104"/>
  <c r="Y23" i="104"/>
  <c r="X23" i="104"/>
  <c r="V23" i="104"/>
  <c r="U23" i="104"/>
  <c r="S23" i="104"/>
  <c r="R23" i="104"/>
  <c r="P23" i="104"/>
  <c r="O23" i="104"/>
  <c r="F23" i="104"/>
  <c r="C23" i="104" s="1"/>
  <c r="AZ22" i="104"/>
  <c r="AY22" i="104"/>
  <c r="AX22" i="104"/>
  <c r="AU22" i="104"/>
  <c r="AR22" i="104"/>
  <c r="AO22" i="104"/>
  <c r="AL22" i="104"/>
  <c r="AI22" i="104"/>
  <c r="AF22" i="104"/>
  <c r="AC22" i="104"/>
  <c r="Z22" i="104"/>
  <c r="W22" i="104"/>
  <c r="T22" i="104"/>
  <c r="Q22" i="104"/>
  <c r="AZ21" i="104"/>
  <c r="AY21" i="104"/>
  <c r="AX21" i="104"/>
  <c r="AU21" i="104"/>
  <c r="AR21" i="104"/>
  <c r="AO21" i="104"/>
  <c r="AL21" i="104"/>
  <c r="AI21" i="104"/>
  <c r="AF21" i="104"/>
  <c r="AC21" i="104"/>
  <c r="Z21" i="104"/>
  <c r="W21" i="104"/>
  <c r="T21" i="104"/>
  <c r="Q21" i="104"/>
  <c r="AZ20" i="104"/>
  <c r="AY20" i="104"/>
  <c r="AX20" i="104"/>
  <c r="AU20" i="104"/>
  <c r="AR20" i="104"/>
  <c r="AO20" i="104"/>
  <c r="AL20" i="104"/>
  <c r="AI20" i="104"/>
  <c r="AF20" i="104"/>
  <c r="AC20" i="104"/>
  <c r="Z20" i="104"/>
  <c r="W20" i="104"/>
  <c r="T20" i="104"/>
  <c r="Q20" i="104"/>
  <c r="AZ19" i="104"/>
  <c r="AY19" i="104"/>
  <c r="BA19" i="104" s="1"/>
  <c r="AX19" i="104"/>
  <c r="AU19" i="104"/>
  <c r="AR19" i="104"/>
  <c r="AO19" i="104"/>
  <c r="AL19" i="104"/>
  <c r="AI19" i="104"/>
  <c r="AF19" i="104"/>
  <c r="AC19" i="104"/>
  <c r="Z19" i="104"/>
  <c r="W19" i="104"/>
  <c r="T19" i="104"/>
  <c r="Q19" i="104"/>
  <c r="AZ18" i="104"/>
  <c r="AY18" i="104"/>
  <c r="AX18" i="104"/>
  <c r="AU18" i="104"/>
  <c r="AR18" i="104"/>
  <c r="AO18" i="104"/>
  <c r="AL18" i="104"/>
  <c r="AI18" i="104"/>
  <c r="AF18" i="104"/>
  <c r="AC18" i="104"/>
  <c r="Z18" i="104"/>
  <c r="W18" i="104"/>
  <c r="T18" i="104"/>
  <c r="Q18" i="104"/>
  <c r="AZ17" i="104"/>
  <c r="AY17" i="104"/>
  <c r="AX17" i="104"/>
  <c r="AU17" i="104"/>
  <c r="AR17" i="104"/>
  <c r="AO17" i="104"/>
  <c r="AL17" i="104"/>
  <c r="AI17" i="104"/>
  <c r="AF17" i="104"/>
  <c r="AC17" i="104"/>
  <c r="Z17" i="104"/>
  <c r="W17" i="104"/>
  <c r="T17" i="104"/>
  <c r="Q17" i="104"/>
  <c r="AZ16" i="104"/>
  <c r="AY16" i="104"/>
  <c r="AX16" i="104"/>
  <c r="AU16" i="104"/>
  <c r="AR16" i="104"/>
  <c r="AO16" i="104"/>
  <c r="AL16" i="104"/>
  <c r="AI16" i="104"/>
  <c r="AF16" i="104"/>
  <c r="AC16" i="104"/>
  <c r="Z16" i="104"/>
  <c r="W16" i="104"/>
  <c r="T16" i="104"/>
  <c r="Q16" i="104"/>
  <c r="AZ15" i="104"/>
  <c r="AY15" i="104"/>
  <c r="AX15" i="104"/>
  <c r="AU15" i="104"/>
  <c r="AR15" i="104"/>
  <c r="AO15" i="104"/>
  <c r="AL15" i="104"/>
  <c r="AI15" i="104"/>
  <c r="AF15" i="104"/>
  <c r="AC15" i="104"/>
  <c r="Z15" i="104"/>
  <c r="W15" i="104"/>
  <c r="T15" i="104"/>
  <c r="Q15" i="104"/>
  <c r="AW14" i="104"/>
  <c r="AV14" i="104"/>
  <c r="AT14" i="104"/>
  <c r="AS14" i="104"/>
  <c r="AQ14" i="104"/>
  <c r="AP14" i="104"/>
  <c r="AN14" i="104"/>
  <c r="AM14" i="104"/>
  <c r="AK14" i="104"/>
  <c r="AJ14" i="104"/>
  <c r="AH14" i="104"/>
  <c r="AG14" i="104"/>
  <c r="AE14" i="104"/>
  <c r="AD14" i="104"/>
  <c r="AB14" i="104"/>
  <c r="AA14" i="104"/>
  <c r="Y14" i="104"/>
  <c r="X14" i="104"/>
  <c r="V14" i="104"/>
  <c r="U14" i="104"/>
  <c r="S14" i="104"/>
  <c r="R14" i="104"/>
  <c r="P14" i="104"/>
  <c r="O14" i="104"/>
  <c r="F14" i="104"/>
  <c r="C14" i="104" s="1"/>
  <c r="AZ13" i="104"/>
  <c r="AY13" i="104"/>
  <c r="AX13" i="104"/>
  <c r="AU13" i="104"/>
  <c r="AR13" i="104"/>
  <c r="AO13" i="104"/>
  <c r="AL13" i="104"/>
  <c r="AI13" i="104"/>
  <c r="AF13" i="104"/>
  <c r="AC13" i="104"/>
  <c r="Z13" i="104"/>
  <c r="W13" i="104"/>
  <c r="T13" i="104"/>
  <c r="Q13" i="104"/>
  <c r="AZ12" i="104"/>
  <c r="AY12" i="104"/>
  <c r="AX12" i="104"/>
  <c r="AU12" i="104"/>
  <c r="AR12" i="104"/>
  <c r="AO12" i="104"/>
  <c r="AL12" i="104"/>
  <c r="AI12" i="104"/>
  <c r="AF12" i="104"/>
  <c r="AC12" i="104"/>
  <c r="Z12" i="104"/>
  <c r="W12" i="104"/>
  <c r="T12" i="104"/>
  <c r="Q12" i="104"/>
  <c r="AZ11" i="104"/>
  <c r="AY11" i="104"/>
  <c r="AX11" i="104"/>
  <c r="AU11" i="104"/>
  <c r="AR11" i="104"/>
  <c r="AO11" i="104"/>
  <c r="AL11" i="104"/>
  <c r="AI11" i="104"/>
  <c r="AF11" i="104"/>
  <c r="AC11" i="104"/>
  <c r="Z11" i="104"/>
  <c r="W11" i="104"/>
  <c r="T11" i="104"/>
  <c r="Q11" i="104"/>
  <c r="AZ10" i="104"/>
  <c r="AY10" i="104"/>
  <c r="AX10" i="104"/>
  <c r="AU10" i="104"/>
  <c r="AR10" i="104"/>
  <c r="AO10" i="104"/>
  <c r="AL10" i="104"/>
  <c r="AI10" i="104"/>
  <c r="AF10" i="104"/>
  <c r="AC10" i="104"/>
  <c r="Z10" i="104"/>
  <c r="W10" i="104"/>
  <c r="T10" i="104"/>
  <c r="Q10" i="104"/>
  <c r="A10" i="104"/>
  <c r="A11" i="104" s="1"/>
  <c r="A12" i="104" s="1"/>
  <c r="A13" i="104" s="1"/>
  <c r="A15" i="104" s="1"/>
  <c r="A16" i="104" s="1"/>
  <c r="A17" i="104" s="1"/>
  <c r="A18" i="104" s="1"/>
  <c r="A19" i="104" s="1"/>
  <c r="A20" i="104" s="1"/>
  <c r="A21" i="104" s="1"/>
  <c r="A22" i="104" s="1"/>
  <c r="A24" i="104" s="1"/>
  <c r="A25" i="104" s="1"/>
  <c r="A26" i="104" s="1"/>
  <c r="A27" i="104" s="1"/>
  <c r="A28" i="104" s="1"/>
  <c r="A29" i="104" s="1"/>
  <c r="A31" i="104" s="1"/>
  <c r="A32" i="104" s="1"/>
  <c r="A33" i="104" s="1"/>
  <c r="A34" i="104" s="1"/>
  <c r="A35" i="104" s="1"/>
  <c r="A37" i="104" s="1"/>
  <c r="A38" i="104" s="1"/>
  <c r="A39" i="104" s="1"/>
  <c r="A40" i="104" s="1"/>
  <c r="A41" i="104" s="1"/>
  <c r="A42" i="104" s="1"/>
  <c r="A43" i="104" s="1"/>
  <c r="A44" i="104" s="1"/>
  <c r="A45" i="104" s="1"/>
  <c r="A47" i="104" s="1"/>
  <c r="A48" i="104" s="1"/>
  <c r="A49" i="104" s="1"/>
  <c r="A50" i="104" s="1"/>
  <c r="A51" i="104" s="1"/>
  <c r="A52" i="104" s="1"/>
  <c r="A53" i="104" s="1"/>
  <c r="A54" i="104" s="1"/>
  <c r="A55" i="104" s="1"/>
  <c r="A56" i="104" s="1"/>
  <c r="A57" i="104" s="1"/>
  <c r="A59" i="104" s="1"/>
  <c r="A60" i="104" s="1"/>
  <c r="A61" i="104" s="1"/>
  <c r="A62" i="104" s="1"/>
  <c r="A63" i="104" s="1"/>
  <c r="A64" i="104" s="1"/>
  <c r="A66" i="104" s="1"/>
  <c r="A67" i="104" s="1"/>
  <c r="A68" i="104" s="1"/>
  <c r="A69" i="104" s="1"/>
  <c r="A71" i="104" s="1"/>
  <c r="A72" i="104" s="1"/>
  <c r="A73" i="104" s="1"/>
  <c r="A74" i="104" s="1"/>
  <c r="A75" i="104" s="1"/>
  <c r="A76" i="104" s="1"/>
  <c r="A78" i="104" s="1"/>
  <c r="A79" i="104" s="1"/>
  <c r="A80" i="104" s="1"/>
  <c r="A81" i="104" s="1"/>
  <c r="A82" i="104" s="1"/>
  <c r="A83" i="104" s="1"/>
  <c r="A84" i="104" s="1"/>
  <c r="AZ9" i="104"/>
  <c r="AY9" i="104"/>
  <c r="AX9" i="104"/>
  <c r="AU9" i="104"/>
  <c r="AR9" i="104"/>
  <c r="AO9" i="104"/>
  <c r="AL9" i="104"/>
  <c r="AI9" i="104"/>
  <c r="AF9" i="104"/>
  <c r="AC9" i="104"/>
  <c r="Z9" i="104"/>
  <c r="W9" i="104"/>
  <c r="T9" i="104"/>
  <c r="Q9" i="104"/>
  <c r="AZ254" i="103"/>
  <c r="AY254" i="103"/>
  <c r="AW254" i="103"/>
  <c r="AV254" i="103"/>
  <c r="AT254" i="103"/>
  <c r="AS254" i="103"/>
  <c r="AQ254" i="103"/>
  <c r="AP254" i="103"/>
  <c r="AN254" i="103"/>
  <c r="AM254" i="103"/>
  <c r="AK254" i="103"/>
  <c r="AJ254" i="103"/>
  <c r="AH254" i="103"/>
  <c r="AG254" i="103"/>
  <c r="AE254" i="103"/>
  <c r="AD254" i="103"/>
  <c r="AB254" i="103"/>
  <c r="AA254" i="103"/>
  <c r="Y254" i="103"/>
  <c r="X254" i="103"/>
  <c r="V254" i="103"/>
  <c r="U254" i="103"/>
  <c r="S254" i="103"/>
  <c r="R254" i="103"/>
  <c r="P254" i="103"/>
  <c r="O254" i="103"/>
  <c r="F254" i="103"/>
  <c r="C254" i="103" s="1"/>
  <c r="BC253" i="103"/>
  <c r="BB253" i="103"/>
  <c r="BA253" i="103"/>
  <c r="AX253" i="103"/>
  <c r="AU253" i="103"/>
  <c r="AR253" i="103"/>
  <c r="AO253" i="103"/>
  <c r="AL253" i="103"/>
  <c r="AI253" i="103"/>
  <c r="AF253" i="103"/>
  <c r="AC253" i="103"/>
  <c r="Z253" i="103"/>
  <c r="W253" i="103"/>
  <c r="T253" i="103"/>
  <c r="Q253" i="103"/>
  <c r="BC252" i="103"/>
  <c r="BB252" i="103"/>
  <c r="BA252" i="103"/>
  <c r="AX252" i="103"/>
  <c r="AU252" i="103"/>
  <c r="AR252" i="103"/>
  <c r="AO252" i="103"/>
  <c r="AL252" i="103"/>
  <c r="AI252" i="103"/>
  <c r="AF252" i="103"/>
  <c r="AC252" i="103"/>
  <c r="Z252" i="103"/>
  <c r="W252" i="103"/>
  <c r="T252" i="103"/>
  <c r="Q252" i="103"/>
  <c r="BC251" i="103"/>
  <c r="BB251" i="103"/>
  <c r="BA251" i="103"/>
  <c r="AX251" i="103"/>
  <c r="AU251" i="103"/>
  <c r="AR251" i="103"/>
  <c r="AO251" i="103"/>
  <c r="AL251" i="103"/>
  <c r="AI251" i="103"/>
  <c r="AF251" i="103"/>
  <c r="AC251" i="103"/>
  <c r="Z251" i="103"/>
  <c r="W251" i="103"/>
  <c r="T251" i="103"/>
  <c r="Q251" i="103"/>
  <c r="BC250" i="103"/>
  <c r="BB250" i="103"/>
  <c r="BA250" i="103"/>
  <c r="AX250" i="103"/>
  <c r="AU250" i="103"/>
  <c r="AR250" i="103"/>
  <c r="AO250" i="103"/>
  <c r="AL250" i="103"/>
  <c r="AI250" i="103"/>
  <c r="AF250" i="103"/>
  <c r="AC250" i="103"/>
  <c r="Z250" i="103"/>
  <c r="W250" i="103"/>
  <c r="T250" i="103"/>
  <c r="Q250" i="103"/>
  <c r="BC249" i="103"/>
  <c r="BB249" i="103"/>
  <c r="BA249" i="103"/>
  <c r="AX249" i="103"/>
  <c r="AU249" i="103"/>
  <c r="AR249" i="103"/>
  <c r="AO249" i="103"/>
  <c r="AL249" i="103"/>
  <c r="AI249" i="103"/>
  <c r="AF249" i="103"/>
  <c r="AC249" i="103"/>
  <c r="Z249" i="103"/>
  <c r="W249" i="103"/>
  <c r="T249" i="103"/>
  <c r="Q249" i="103"/>
  <c r="BC248" i="103"/>
  <c r="BB248" i="103"/>
  <c r="BA248" i="103"/>
  <c r="AX248" i="103"/>
  <c r="AU248" i="103"/>
  <c r="AR248" i="103"/>
  <c r="AO248" i="103"/>
  <c r="AL248" i="103"/>
  <c r="AI248" i="103"/>
  <c r="AF248" i="103"/>
  <c r="AC248" i="103"/>
  <c r="Z248" i="103"/>
  <c r="W248" i="103"/>
  <c r="T248" i="103"/>
  <c r="Q248" i="103"/>
  <c r="BC247" i="103"/>
  <c r="BB247" i="103"/>
  <c r="BA247" i="103"/>
  <c r="AX247" i="103"/>
  <c r="AU247" i="103"/>
  <c r="AR247" i="103"/>
  <c r="AO247" i="103"/>
  <c r="AL247" i="103"/>
  <c r="AI247" i="103"/>
  <c r="AF247" i="103"/>
  <c r="AC247" i="103"/>
  <c r="Z247" i="103"/>
  <c r="W247" i="103"/>
  <c r="T247" i="103"/>
  <c r="Q247" i="103"/>
  <c r="BC246" i="103"/>
  <c r="BB246" i="103"/>
  <c r="BA246" i="103"/>
  <c r="AX246" i="103"/>
  <c r="AU246" i="103"/>
  <c r="AR246" i="103"/>
  <c r="AO246" i="103"/>
  <c r="AL246" i="103"/>
  <c r="AI246" i="103"/>
  <c r="AF246" i="103"/>
  <c r="AC246" i="103"/>
  <c r="Z246" i="103"/>
  <c r="W246" i="103"/>
  <c r="T246" i="103"/>
  <c r="Q246" i="103"/>
  <c r="BC245" i="103"/>
  <c r="BB245" i="103"/>
  <c r="BA245" i="103"/>
  <c r="AX245" i="103"/>
  <c r="AU245" i="103"/>
  <c r="AR245" i="103"/>
  <c r="AO245" i="103"/>
  <c r="AL245" i="103"/>
  <c r="AI245" i="103"/>
  <c r="AF245" i="103"/>
  <c r="AC245" i="103"/>
  <c r="Z245" i="103"/>
  <c r="W245" i="103"/>
  <c r="T245" i="103"/>
  <c r="Q245" i="103"/>
  <c r="BC244" i="103"/>
  <c r="BB244" i="103"/>
  <c r="BA244" i="103"/>
  <c r="AX244" i="103"/>
  <c r="AU244" i="103"/>
  <c r="AR244" i="103"/>
  <c r="AO244" i="103"/>
  <c r="AL244" i="103"/>
  <c r="AI244" i="103"/>
  <c r="AF244" i="103"/>
  <c r="AC244" i="103"/>
  <c r="Z244" i="103"/>
  <c r="W244" i="103"/>
  <c r="T244" i="103"/>
  <c r="Q244" i="103"/>
  <c r="BC243" i="103"/>
  <c r="BB243" i="103"/>
  <c r="BA243" i="103"/>
  <c r="AX243" i="103"/>
  <c r="AU243" i="103"/>
  <c r="AR243" i="103"/>
  <c r="AO243" i="103"/>
  <c r="AL243" i="103"/>
  <c r="AI243" i="103"/>
  <c r="AF243" i="103"/>
  <c r="AC243" i="103"/>
  <c r="Z243" i="103"/>
  <c r="W243" i="103"/>
  <c r="T243" i="103"/>
  <c r="Q243" i="103"/>
  <c r="BC242" i="103"/>
  <c r="BB242" i="103"/>
  <c r="BA242" i="103"/>
  <c r="AX242" i="103"/>
  <c r="AU242" i="103"/>
  <c r="AR242" i="103"/>
  <c r="AO242" i="103"/>
  <c r="AL242" i="103"/>
  <c r="AI242" i="103"/>
  <c r="AF242" i="103"/>
  <c r="AC242" i="103"/>
  <c r="Z242" i="103"/>
  <c r="W242" i="103"/>
  <c r="T242" i="103"/>
  <c r="Q242" i="103"/>
  <c r="BC241" i="103"/>
  <c r="BB241" i="103"/>
  <c r="BA241" i="103"/>
  <c r="AX241" i="103"/>
  <c r="AU241" i="103"/>
  <c r="AR241" i="103"/>
  <c r="AO241" i="103"/>
  <c r="AL241" i="103"/>
  <c r="AI241" i="103"/>
  <c r="AF241" i="103"/>
  <c r="AC241" i="103"/>
  <c r="Z241" i="103"/>
  <c r="W241" i="103"/>
  <c r="T241" i="103"/>
  <c r="Q241" i="103"/>
  <c r="BC240" i="103"/>
  <c r="BB240" i="103"/>
  <c r="BA240" i="103"/>
  <c r="AX240" i="103"/>
  <c r="AU240" i="103"/>
  <c r="AR240" i="103"/>
  <c r="AO240" i="103"/>
  <c r="AL240" i="103"/>
  <c r="AI240" i="103"/>
  <c r="AF240" i="103"/>
  <c r="AC240" i="103"/>
  <c r="Z240" i="103"/>
  <c r="W240" i="103"/>
  <c r="T240" i="103"/>
  <c r="Q240" i="103"/>
  <c r="BC239" i="103"/>
  <c r="BB239" i="103"/>
  <c r="BA239" i="103"/>
  <c r="AX239" i="103"/>
  <c r="AU239" i="103"/>
  <c r="AR239" i="103"/>
  <c r="AO239" i="103"/>
  <c r="AL239" i="103"/>
  <c r="AI239" i="103"/>
  <c r="AF239" i="103"/>
  <c r="AC239" i="103"/>
  <c r="Z239" i="103"/>
  <c r="W239" i="103"/>
  <c r="T239" i="103"/>
  <c r="Q239" i="103"/>
  <c r="BC238" i="103"/>
  <c r="BB238" i="103"/>
  <c r="BA238" i="103"/>
  <c r="AX238" i="103"/>
  <c r="AU238" i="103"/>
  <c r="AR238" i="103"/>
  <c r="AO238" i="103"/>
  <c r="AL238" i="103"/>
  <c r="AI238" i="103"/>
  <c r="AF238" i="103"/>
  <c r="AC238" i="103"/>
  <c r="Z238" i="103"/>
  <c r="W238" i="103"/>
  <c r="T238" i="103"/>
  <c r="Q238" i="103"/>
  <c r="BC237" i="103"/>
  <c r="BB237" i="103"/>
  <c r="BA237" i="103"/>
  <c r="AX237" i="103"/>
  <c r="AU237" i="103"/>
  <c r="AR237" i="103"/>
  <c r="AO237" i="103"/>
  <c r="AL237" i="103"/>
  <c r="AI237" i="103"/>
  <c r="AF237" i="103"/>
  <c r="AC237" i="103"/>
  <c r="Z237" i="103"/>
  <c r="W237" i="103"/>
  <c r="T237" i="103"/>
  <c r="Q237" i="103"/>
  <c r="BC236" i="103"/>
  <c r="BB236" i="103"/>
  <c r="BA236" i="103"/>
  <c r="AX236" i="103"/>
  <c r="AU236" i="103"/>
  <c r="AR236" i="103"/>
  <c r="AO236" i="103"/>
  <c r="AL236" i="103"/>
  <c r="AI236" i="103"/>
  <c r="AF236" i="103"/>
  <c r="AC236" i="103"/>
  <c r="Z236" i="103"/>
  <c r="W236" i="103"/>
  <c r="T236" i="103"/>
  <c r="Q236" i="103"/>
  <c r="BC235" i="103"/>
  <c r="BB235" i="103"/>
  <c r="BA235" i="103"/>
  <c r="AX235" i="103"/>
  <c r="AU235" i="103"/>
  <c r="AR235" i="103"/>
  <c r="AO235" i="103"/>
  <c r="AL235" i="103"/>
  <c r="AI235" i="103"/>
  <c r="AF235" i="103"/>
  <c r="AC235" i="103"/>
  <c r="Z235" i="103"/>
  <c r="W235" i="103"/>
  <c r="T235" i="103"/>
  <c r="Q235" i="103"/>
  <c r="BC234" i="103"/>
  <c r="BB234" i="103"/>
  <c r="BA234" i="103"/>
  <c r="AX234" i="103"/>
  <c r="AU234" i="103"/>
  <c r="AR234" i="103"/>
  <c r="AO234" i="103"/>
  <c r="AL234" i="103"/>
  <c r="AI234" i="103"/>
  <c r="AF234" i="103"/>
  <c r="AC234" i="103"/>
  <c r="Z234" i="103"/>
  <c r="W234" i="103"/>
  <c r="T234" i="103"/>
  <c r="Q234" i="103"/>
  <c r="AZ233" i="103"/>
  <c r="AY233" i="103"/>
  <c r="AW233" i="103"/>
  <c r="AV233" i="103"/>
  <c r="AT233" i="103"/>
  <c r="AS233" i="103"/>
  <c r="AQ233" i="103"/>
  <c r="AP233" i="103"/>
  <c r="AN233" i="103"/>
  <c r="AM233" i="103"/>
  <c r="AK233" i="103"/>
  <c r="AJ233" i="103"/>
  <c r="AH233" i="103"/>
  <c r="AG233" i="103"/>
  <c r="AE233" i="103"/>
  <c r="AD233" i="103"/>
  <c r="AB233" i="103"/>
  <c r="AA233" i="103"/>
  <c r="Y233" i="103"/>
  <c r="X233" i="103"/>
  <c r="V233" i="103"/>
  <c r="U233" i="103"/>
  <c r="S233" i="103"/>
  <c r="R233" i="103"/>
  <c r="P233" i="103"/>
  <c r="O233" i="103"/>
  <c r="F233" i="103"/>
  <c r="C233" i="103" s="1"/>
  <c r="BC232" i="103"/>
  <c r="BB232" i="103"/>
  <c r="BA232" i="103"/>
  <c r="AX232" i="103"/>
  <c r="AU232" i="103"/>
  <c r="AR232" i="103"/>
  <c r="AO232" i="103"/>
  <c r="AL232" i="103"/>
  <c r="AI232" i="103"/>
  <c r="AF232" i="103"/>
  <c r="AC232" i="103"/>
  <c r="Z232" i="103"/>
  <c r="W232" i="103"/>
  <c r="T232" i="103"/>
  <c r="Q232" i="103"/>
  <c r="BC231" i="103"/>
  <c r="BB231" i="103"/>
  <c r="BA231" i="103"/>
  <c r="AX231" i="103"/>
  <c r="AU231" i="103"/>
  <c r="AR231" i="103"/>
  <c r="AO231" i="103"/>
  <c r="AL231" i="103"/>
  <c r="AI231" i="103"/>
  <c r="AF231" i="103"/>
  <c r="AC231" i="103"/>
  <c r="Z231" i="103"/>
  <c r="W231" i="103"/>
  <c r="T231" i="103"/>
  <c r="Q231" i="103"/>
  <c r="BC230" i="103"/>
  <c r="BB230" i="103"/>
  <c r="BA230" i="103"/>
  <c r="AX230" i="103"/>
  <c r="AU230" i="103"/>
  <c r="AR230" i="103"/>
  <c r="AO230" i="103"/>
  <c r="AL230" i="103"/>
  <c r="AI230" i="103"/>
  <c r="AF230" i="103"/>
  <c r="AC230" i="103"/>
  <c r="Z230" i="103"/>
  <c r="W230" i="103"/>
  <c r="T230" i="103"/>
  <c r="Q230" i="103"/>
  <c r="BC229" i="103"/>
  <c r="BB229" i="103"/>
  <c r="BA229" i="103"/>
  <c r="AX229" i="103"/>
  <c r="AU229" i="103"/>
  <c r="AR229" i="103"/>
  <c r="AO229" i="103"/>
  <c r="AL229" i="103"/>
  <c r="AI229" i="103"/>
  <c r="AF229" i="103"/>
  <c r="AC229" i="103"/>
  <c r="Z229" i="103"/>
  <c r="W229" i="103"/>
  <c r="T229" i="103"/>
  <c r="Q229" i="103"/>
  <c r="BC228" i="103"/>
  <c r="BB228" i="103"/>
  <c r="BA228" i="103"/>
  <c r="AX228" i="103"/>
  <c r="AU228" i="103"/>
  <c r="AR228" i="103"/>
  <c r="AO228" i="103"/>
  <c r="AL228" i="103"/>
  <c r="AI228" i="103"/>
  <c r="AF228" i="103"/>
  <c r="AC228" i="103"/>
  <c r="Z228" i="103"/>
  <c r="W228" i="103"/>
  <c r="T228" i="103"/>
  <c r="Q228" i="103"/>
  <c r="BC227" i="103"/>
  <c r="BB227" i="103"/>
  <c r="BA227" i="103"/>
  <c r="AX227" i="103"/>
  <c r="AU227" i="103"/>
  <c r="AR227" i="103"/>
  <c r="AO227" i="103"/>
  <c r="AL227" i="103"/>
  <c r="AI227" i="103"/>
  <c r="AF227" i="103"/>
  <c r="AC227" i="103"/>
  <c r="Z227" i="103"/>
  <c r="W227" i="103"/>
  <c r="T227" i="103"/>
  <c r="Q227" i="103"/>
  <c r="BC226" i="103"/>
  <c r="BB226" i="103"/>
  <c r="BA226" i="103"/>
  <c r="AX226" i="103"/>
  <c r="AU226" i="103"/>
  <c r="AR226" i="103"/>
  <c r="AO226" i="103"/>
  <c r="AL226" i="103"/>
  <c r="AI226" i="103"/>
  <c r="AF226" i="103"/>
  <c r="AC226" i="103"/>
  <c r="Z226" i="103"/>
  <c r="W226" i="103"/>
  <c r="T226" i="103"/>
  <c r="Q226" i="103"/>
  <c r="BC225" i="103"/>
  <c r="BB225" i="103"/>
  <c r="BA225" i="103"/>
  <c r="AX225" i="103"/>
  <c r="AU225" i="103"/>
  <c r="AR225" i="103"/>
  <c r="AO225" i="103"/>
  <c r="AL225" i="103"/>
  <c r="AI225" i="103"/>
  <c r="AF225" i="103"/>
  <c r="AC225" i="103"/>
  <c r="Z225" i="103"/>
  <c r="W225" i="103"/>
  <c r="T225" i="103"/>
  <c r="Q225" i="103"/>
  <c r="BC224" i="103"/>
  <c r="BB224" i="103"/>
  <c r="BA224" i="103"/>
  <c r="AX224" i="103"/>
  <c r="AU224" i="103"/>
  <c r="AR224" i="103"/>
  <c r="AO224" i="103"/>
  <c r="AL224" i="103"/>
  <c r="AI224" i="103"/>
  <c r="AF224" i="103"/>
  <c r="AC224" i="103"/>
  <c r="Z224" i="103"/>
  <c r="W224" i="103"/>
  <c r="T224" i="103"/>
  <c r="Q224" i="103"/>
  <c r="BC223" i="103"/>
  <c r="BB223" i="103"/>
  <c r="BA223" i="103"/>
  <c r="AX223" i="103"/>
  <c r="AU223" i="103"/>
  <c r="AR223" i="103"/>
  <c r="AO223" i="103"/>
  <c r="AL223" i="103"/>
  <c r="AI223" i="103"/>
  <c r="AF223" i="103"/>
  <c r="AC223" i="103"/>
  <c r="Z223" i="103"/>
  <c r="W223" i="103"/>
  <c r="T223" i="103"/>
  <c r="Q223" i="103"/>
  <c r="BC222" i="103"/>
  <c r="BB222" i="103"/>
  <c r="BA222" i="103"/>
  <c r="AX222" i="103"/>
  <c r="AU222" i="103"/>
  <c r="AR222" i="103"/>
  <c r="AO222" i="103"/>
  <c r="AL222" i="103"/>
  <c r="AI222" i="103"/>
  <c r="AF222" i="103"/>
  <c r="AC222" i="103"/>
  <c r="Z222" i="103"/>
  <c r="W222" i="103"/>
  <c r="T222" i="103"/>
  <c r="Q222" i="103"/>
  <c r="BC221" i="103"/>
  <c r="BB221" i="103"/>
  <c r="BA221" i="103"/>
  <c r="AX221" i="103"/>
  <c r="AU221" i="103"/>
  <c r="AR221" i="103"/>
  <c r="AO221" i="103"/>
  <c r="AL221" i="103"/>
  <c r="AI221" i="103"/>
  <c r="AF221" i="103"/>
  <c r="AC221" i="103"/>
  <c r="Z221" i="103"/>
  <c r="W221" i="103"/>
  <c r="T221" i="103"/>
  <c r="Q221" i="103"/>
  <c r="BC220" i="103"/>
  <c r="BB220" i="103"/>
  <c r="BA220" i="103"/>
  <c r="AX220" i="103"/>
  <c r="AU220" i="103"/>
  <c r="AR220" i="103"/>
  <c r="AO220" i="103"/>
  <c r="AL220" i="103"/>
  <c r="AI220" i="103"/>
  <c r="AF220" i="103"/>
  <c r="AC220" i="103"/>
  <c r="Z220" i="103"/>
  <c r="W220" i="103"/>
  <c r="T220" i="103"/>
  <c r="Q220" i="103"/>
  <c r="BC219" i="103"/>
  <c r="BB219" i="103"/>
  <c r="BA219" i="103"/>
  <c r="AX219" i="103"/>
  <c r="AU219" i="103"/>
  <c r="AR219" i="103"/>
  <c r="AO219" i="103"/>
  <c r="AL219" i="103"/>
  <c r="AI219" i="103"/>
  <c r="AF219" i="103"/>
  <c r="AC219" i="103"/>
  <c r="Z219" i="103"/>
  <c r="W219" i="103"/>
  <c r="T219" i="103"/>
  <c r="Q219" i="103"/>
  <c r="BC218" i="103"/>
  <c r="BB218" i="103"/>
  <c r="BA218" i="103"/>
  <c r="AX218" i="103"/>
  <c r="AU218" i="103"/>
  <c r="AR218" i="103"/>
  <c r="AO218" i="103"/>
  <c r="AL218" i="103"/>
  <c r="AI218" i="103"/>
  <c r="AF218" i="103"/>
  <c r="AC218" i="103"/>
  <c r="Z218" i="103"/>
  <c r="W218" i="103"/>
  <c r="T218" i="103"/>
  <c r="Q218" i="103"/>
  <c r="BC217" i="103"/>
  <c r="BB217" i="103"/>
  <c r="BA217" i="103"/>
  <c r="AX217" i="103"/>
  <c r="AU217" i="103"/>
  <c r="AR217" i="103"/>
  <c r="AO217" i="103"/>
  <c r="AL217" i="103"/>
  <c r="AI217" i="103"/>
  <c r="AF217" i="103"/>
  <c r="AC217" i="103"/>
  <c r="Z217" i="103"/>
  <c r="W217" i="103"/>
  <c r="T217" i="103"/>
  <c r="Q217" i="103"/>
  <c r="BC216" i="103"/>
  <c r="BB216" i="103"/>
  <c r="BA216" i="103"/>
  <c r="AX216" i="103"/>
  <c r="AU216" i="103"/>
  <c r="AR216" i="103"/>
  <c r="AO216" i="103"/>
  <c r="AL216" i="103"/>
  <c r="AI216" i="103"/>
  <c r="AF216" i="103"/>
  <c r="AC216" i="103"/>
  <c r="Z216" i="103"/>
  <c r="W216" i="103"/>
  <c r="T216" i="103"/>
  <c r="Q216" i="103"/>
  <c r="BC215" i="103"/>
  <c r="BB215" i="103"/>
  <c r="BA215" i="103"/>
  <c r="AX215" i="103"/>
  <c r="AU215" i="103"/>
  <c r="AR215" i="103"/>
  <c r="AO215" i="103"/>
  <c r="AL215" i="103"/>
  <c r="AI215" i="103"/>
  <c r="AF215" i="103"/>
  <c r="AC215" i="103"/>
  <c r="Z215" i="103"/>
  <c r="W215" i="103"/>
  <c r="T215" i="103"/>
  <c r="Q215" i="103"/>
  <c r="BC214" i="103"/>
  <c r="BB214" i="103"/>
  <c r="BA214" i="103"/>
  <c r="AX214" i="103"/>
  <c r="AU214" i="103"/>
  <c r="AR214" i="103"/>
  <c r="AO214" i="103"/>
  <c r="AL214" i="103"/>
  <c r="AI214" i="103"/>
  <c r="AF214" i="103"/>
  <c r="AC214" i="103"/>
  <c r="Z214" i="103"/>
  <c r="W214" i="103"/>
  <c r="T214" i="103"/>
  <c r="Q214" i="103"/>
  <c r="BC213" i="103"/>
  <c r="BB213" i="103"/>
  <c r="BA213" i="103"/>
  <c r="AX213" i="103"/>
  <c r="AU213" i="103"/>
  <c r="AR213" i="103"/>
  <c r="AO213" i="103"/>
  <c r="AL213" i="103"/>
  <c r="AI213" i="103"/>
  <c r="AF213" i="103"/>
  <c r="AC213" i="103"/>
  <c r="Z213" i="103"/>
  <c r="W213" i="103"/>
  <c r="T213" i="103"/>
  <c r="Q213" i="103"/>
  <c r="BC212" i="103"/>
  <c r="BB212" i="103"/>
  <c r="BA212" i="103"/>
  <c r="AX212" i="103"/>
  <c r="AU212" i="103"/>
  <c r="AR212" i="103"/>
  <c r="AO212" i="103"/>
  <c r="AL212" i="103"/>
  <c r="AI212" i="103"/>
  <c r="AF212" i="103"/>
  <c r="AC212" i="103"/>
  <c r="Z212" i="103"/>
  <c r="W212" i="103"/>
  <c r="T212" i="103"/>
  <c r="Q212" i="103"/>
  <c r="BC211" i="103"/>
  <c r="BB211" i="103"/>
  <c r="BA211" i="103"/>
  <c r="AX211" i="103"/>
  <c r="AU211" i="103"/>
  <c r="AR211" i="103"/>
  <c r="AO211" i="103"/>
  <c r="AL211" i="103"/>
  <c r="AI211" i="103"/>
  <c r="AF211" i="103"/>
  <c r="AC211" i="103"/>
  <c r="Z211" i="103"/>
  <c r="W211" i="103"/>
  <c r="T211" i="103"/>
  <c r="Q211" i="103"/>
  <c r="BC210" i="103"/>
  <c r="BB210" i="103"/>
  <c r="BA210" i="103"/>
  <c r="AX210" i="103"/>
  <c r="AU210" i="103"/>
  <c r="AR210" i="103"/>
  <c r="AO210" i="103"/>
  <c r="AL210" i="103"/>
  <c r="AI210" i="103"/>
  <c r="AF210" i="103"/>
  <c r="AC210" i="103"/>
  <c r="Z210" i="103"/>
  <c r="W210" i="103"/>
  <c r="T210" i="103"/>
  <c r="Q210" i="103"/>
  <c r="BC209" i="103"/>
  <c r="BB209" i="103"/>
  <c r="BA209" i="103"/>
  <c r="AX209" i="103"/>
  <c r="AU209" i="103"/>
  <c r="AR209" i="103"/>
  <c r="AO209" i="103"/>
  <c r="AL209" i="103"/>
  <c r="AI209" i="103"/>
  <c r="AF209" i="103"/>
  <c r="AC209" i="103"/>
  <c r="Z209" i="103"/>
  <c r="W209" i="103"/>
  <c r="T209" i="103"/>
  <c r="Q209" i="103"/>
  <c r="BC208" i="103"/>
  <c r="BB208" i="103"/>
  <c r="BA208" i="103"/>
  <c r="AX208" i="103"/>
  <c r="AU208" i="103"/>
  <c r="AR208" i="103"/>
  <c r="AO208" i="103"/>
  <c r="AL208" i="103"/>
  <c r="AI208" i="103"/>
  <c r="AF208" i="103"/>
  <c r="AC208" i="103"/>
  <c r="Z208" i="103"/>
  <c r="W208" i="103"/>
  <c r="T208" i="103"/>
  <c r="Q208" i="103"/>
  <c r="BC207" i="103"/>
  <c r="BB207" i="103"/>
  <c r="BA207" i="103"/>
  <c r="AX207" i="103"/>
  <c r="AU207" i="103"/>
  <c r="AR207" i="103"/>
  <c r="AO207" i="103"/>
  <c r="AL207" i="103"/>
  <c r="AI207" i="103"/>
  <c r="AF207" i="103"/>
  <c r="AC207" i="103"/>
  <c r="Z207" i="103"/>
  <c r="W207" i="103"/>
  <c r="T207" i="103"/>
  <c r="Q207" i="103"/>
  <c r="BC206" i="103"/>
  <c r="BB206" i="103"/>
  <c r="BA206" i="103"/>
  <c r="AX206" i="103"/>
  <c r="AU206" i="103"/>
  <c r="AR206" i="103"/>
  <c r="AO206" i="103"/>
  <c r="AL206" i="103"/>
  <c r="AI206" i="103"/>
  <c r="AF206" i="103"/>
  <c r="AC206" i="103"/>
  <c r="Z206" i="103"/>
  <c r="W206" i="103"/>
  <c r="T206" i="103"/>
  <c r="Q206" i="103"/>
  <c r="AZ205" i="103"/>
  <c r="AY205" i="103"/>
  <c r="AW205" i="103"/>
  <c r="AV205" i="103"/>
  <c r="AT205" i="103"/>
  <c r="AS205" i="103"/>
  <c r="AQ205" i="103"/>
  <c r="AP205" i="103"/>
  <c r="AN205" i="103"/>
  <c r="AM205" i="103"/>
  <c r="AK205" i="103"/>
  <c r="AJ205" i="103"/>
  <c r="AH205" i="103"/>
  <c r="AG205" i="103"/>
  <c r="AE205" i="103"/>
  <c r="AD205" i="103"/>
  <c r="AB205" i="103"/>
  <c r="AA205" i="103"/>
  <c r="Y205" i="103"/>
  <c r="X205" i="103"/>
  <c r="V205" i="103"/>
  <c r="U205" i="103"/>
  <c r="S205" i="103"/>
  <c r="R205" i="103"/>
  <c r="P205" i="103"/>
  <c r="O205" i="103"/>
  <c r="F205" i="103"/>
  <c r="C205" i="103" s="1"/>
  <c r="BC204" i="103"/>
  <c r="BB204" i="103"/>
  <c r="BA204" i="103"/>
  <c r="AX204" i="103"/>
  <c r="AU204" i="103"/>
  <c r="AR204" i="103"/>
  <c r="AO204" i="103"/>
  <c r="AL204" i="103"/>
  <c r="AI204" i="103"/>
  <c r="AF204" i="103"/>
  <c r="AC204" i="103"/>
  <c r="Z204" i="103"/>
  <c r="W204" i="103"/>
  <c r="T204" i="103"/>
  <c r="Q204" i="103"/>
  <c r="BC203" i="103"/>
  <c r="BB203" i="103"/>
  <c r="BA203" i="103"/>
  <c r="AX203" i="103"/>
  <c r="AU203" i="103"/>
  <c r="AR203" i="103"/>
  <c r="AO203" i="103"/>
  <c r="AL203" i="103"/>
  <c r="AI203" i="103"/>
  <c r="AF203" i="103"/>
  <c r="AC203" i="103"/>
  <c r="Z203" i="103"/>
  <c r="W203" i="103"/>
  <c r="T203" i="103"/>
  <c r="Q203" i="103"/>
  <c r="BC202" i="103"/>
  <c r="BB202" i="103"/>
  <c r="BA202" i="103"/>
  <c r="AX202" i="103"/>
  <c r="AU202" i="103"/>
  <c r="AR202" i="103"/>
  <c r="AO202" i="103"/>
  <c r="AL202" i="103"/>
  <c r="AI202" i="103"/>
  <c r="AF202" i="103"/>
  <c r="AC202" i="103"/>
  <c r="Z202" i="103"/>
  <c r="W202" i="103"/>
  <c r="T202" i="103"/>
  <c r="Q202" i="103"/>
  <c r="BC201" i="103"/>
  <c r="BB201" i="103"/>
  <c r="BA201" i="103"/>
  <c r="AX201" i="103"/>
  <c r="AU201" i="103"/>
  <c r="AR201" i="103"/>
  <c r="AO201" i="103"/>
  <c r="AL201" i="103"/>
  <c r="AI201" i="103"/>
  <c r="AF201" i="103"/>
  <c r="AC201" i="103"/>
  <c r="Z201" i="103"/>
  <c r="W201" i="103"/>
  <c r="T201" i="103"/>
  <c r="Q201" i="103"/>
  <c r="BC200" i="103"/>
  <c r="BB200" i="103"/>
  <c r="BA200" i="103"/>
  <c r="AX200" i="103"/>
  <c r="AU200" i="103"/>
  <c r="AR200" i="103"/>
  <c r="AO200" i="103"/>
  <c r="AL200" i="103"/>
  <c r="AI200" i="103"/>
  <c r="AF200" i="103"/>
  <c r="AC200" i="103"/>
  <c r="Z200" i="103"/>
  <c r="W200" i="103"/>
  <c r="T200" i="103"/>
  <c r="Q200" i="103"/>
  <c r="BC199" i="103"/>
  <c r="BB199" i="103"/>
  <c r="BA199" i="103"/>
  <c r="AX199" i="103"/>
  <c r="AU199" i="103"/>
  <c r="AR199" i="103"/>
  <c r="AO199" i="103"/>
  <c r="AL199" i="103"/>
  <c r="AI199" i="103"/>
  <c r="AF199" i="103"/>
  <c r="AC199" i="103"/>
  <c r="Z199" i="103"/>
  <c r="W199" i="103"/>
  <c r="T199" i="103"/>
  <c r="Q199" i="103"/>
  <c r="BC198" i="103"/>
  <c r="BB198" i="103"/>
  <c r="BA198" i="103"/>
  <c r="AX198" i="103"/>
  <c r="AU198" i="103"/>
  <c r="AR198" i="103"/>
  <c r="AO198" i="103"/>
  <c r="AL198" i="103"/>
  <c r="AI198" i="103"/>
  <c r="AF198" i="103"/>
  <c r="AC198" i="103"/>
  <c r="Z198" i="103"/>
  <c r="W198" i="103"/>
  <c r="T198" i="103"/>
  <c r="Q198" i="103"/>
  <c r="BC197" i="103"/>
  <c r="BB197" i="103"/>
  <c r="BA197" i="103"/>
  <c r="AX197" i="103"/>
  <c r="AU197" i="103"/>
  <c r="AR197" i="103"/>
  <c r="AO197" i="103"/>
  <c r="AL197" i="103"/>
  <c r="AI197" i="103"/>
  <c r="AF197" i="103"/>
  <c r="AC197" i="103"/>
  <c r="Z197" i="103"/>
  <c r="W197" i="103"/>
  <c r="T197" i="103"/>
  <c r="Q197" i="103"/>
  <c r="BC196" i="103"/>
  <c r="BB196" i="103"/>
  <c r="BA196" i="103"/>
  <c r="AX196" i="103"/>
  <c r="AU196" i="103"/>
  <c r="AR196" i="103"/>
  <c r="AO196" i="103"/>
  <c r="AL196" i="103"/>
  <c r="AI196" i="103"/>
  <c r="AF196" i="103"/>
  <c r="AC196" i="103"/>
  <c r="Z196" i="103"/>
  <c r="W196" i="103"/>
  <c r="T196" i="103"/>
  <c r="Q196" i="103"/>
  <c r="BC195" i="103"/>
  <c r="BB195" i="103"/>
  <c r="BA195" i="103"/>
  <c r="AX195" i="103"/>
  <c r="AU195" i="103"/>
  <c r="AR195" i="103"/>
  <c r="AO195" i="103"/>
  <c r="AL195" i="103"/>
  <c r="AI195" i="103"/>
  <c r="AF195" i="103"/>
  <c r="AC195" i="103"/>
  <c r="Z195" i="103"/>
  <c r="W195" i="103"/>
  <c r="T195" i="103"/>
  <c r="Q195" i="103"/>
  <c r="BC194" i="103"/>
  <c r="BB194" i="103"/>
  <c r="BA194" i="103"/>
  <c r="AX194" i="103"/>
  <c r="AU194" i="103"/>
  <c r="AR194" i="103"/>
  <c r="AO194" i="103"/>
  <c r="AL194" i="103"/>
  <c r="AI194" i="103"/>
  <c r="AF194" i="103"/>
  <c r="AC194" i="103"/>
  <c r="Z194" i="103"/>
  <c r="W194" i="103"/>
  <c r="T194" i="103"/>
  <c r="Q194" i="103"/>
  <c r="BC193" i="103"/>
  <c r="BB193" i="103"/>
  <c r="BA193" i="103"/>
  <c r="AX193" i="103"/>
  <c r="AU193" i="103"/>
  <c r="AR193" i="103"/>
  <c r="AO193" i="103"/>
  <c r="AL193" i="103"/>
  <c r="AI193" i="103"/>
  <c r="AF193" i="103"/>
  <c r="AC193" i="103"/>
  <c r="Z193" i="103"/>
  <c r="W193" i="103"/>
  <c r="T193" i="103"/>
  <c r="Q193" i="103"/>
  <c r="BC192" i="103"/>
  <c r="BB192" i="103"/>
  <c r="BA192" i="103"/>
  <c r="AX192" i="103"/>
  <c r="AU192" i="103"/>
  <c r="AR192" i="103"/>
  <c r="AO192" i="103"/>
  <c r="AL192" i="103"/>
  <c r="AI192" i="103"/>
  <c r="AF192" i="103"/>
  <c r="AC192" i="103"/>
  <c r="Z192" i="103"/>
  <c r="W192" i="103"/>
  <c r="T192" i="103"/>
  <c r="Q192" i="103"/>
  <c r="BC191" i="103"/>
  <c r="BB191" i="103"/>
  <c r="BA191" i="103"/>
  <c r="AX191" i="103"/>
  <c r="AU191" i="103"/>
  <c r="AR191" i="103"/>
  <c r="AO191" i="103"/>
  <c r="AL191" i="103"/>
  <c r="AI191" i="103"/>
  <c r="AF191" i="103"/>
  <c r="AC191" i="103"/>
  <c r="Z191" i="103"/>
  <c r="W191" i="103"/>
  <c r="T191" i="103"/>
  <c r="Q191" i="103"/>
  <c r="BC190" i="103"/>
  <c r="BB190" i="103"/>
  <c r="BA190" i="103"/>
  <c r="AX190" i="103"/>
  <c r="AU190" i="103"/>
  <c r="AR190" i="103"/>
  <c r="AO190" i="103"/>
  <c r="AL190" i="103"/>
  <c r="AI190" i="103"/>
  <c r="AF190" i="103"/>
  <c r="AC190" i="103"/>
  <c r="Z190" i="103"/>
  <c r="W190" i="103"/>
  <c r="T190" i="103"/>
  <c r="Q190" i="103"/>
  <c r="BC189" i="103"/>
  <c r="BB189" i="103"/>
  <c r="BA189" i="103"/>
  <c r="AX189" i="103"/>
  <c r="AU189" i="103"/>
  <c r="AR189" i="103"/>
  <c r="AO189" i="103"/>
  <c r="AL189" i="103"/>
  <c r="AI189" i="103"/>
  <c r="AF189" i="103"/>
  <c r="AC189" i="103"/>
  <c r="Z189" i="103"/>
  <c r="W189" i="103"/>
  <c r="T189" i="103"/>
  <c r="Q189" i="103"/>
  <c r="BC188" i="103"/>
  <c r="BB188" i="103"/>
  <c r="BA188" i="103"/>
  <c r="AX188" i="103"/>
  <c r="AU188" i="103"/>
  <c r="AR188" i="103"/>
  <c r="AO188" i="103"/>
  <c r="AL188" i="103"/>
  <c r="AI188" i="103"/>
  <c r="AF188" i="103"/>
  <c r="AC188" i="103"/>
  <c r="Z188" i="103"/>
  <c r="W188" i="103"/>
  <c r="T188" i="103"/>
  <c r="Q188" i="103"/>
  <c r="BC187" i="103"/>
  <c r="BB187" i="103"/>
  <c r="BA187" i="103"/>
  <c r="AX187" i="103"/>
  <c r="AU187" i="103"/>
  <c r="AR187" i="103"/>
  <c r="AO187" i="103"/>
  <c r="AL187" i="103"/>
  <c r="AI187" i="103"/>
  <c r="AF187" i="103"/>
  <c r="AC187" i="103"/>
  <c r="Z187" i="103"/>
  <c r="W187" i="103"/>
  <c r="T187" i="103"/>
  <c r="Q187" i="103"/>
  <c r="BC186" i="103"/>
  <c r="BB186" i="103"/>
  <c r="BA186" i="103"/>
  <c r="AX186" i="103"/>
  <c r="AU186" i="103"/>
  <c r="AR186" i="103"/>
  <c r="AO186" i="103"/>
  <c r="AL186" i="103"/>
  <c r="AI186" i="103"/>
  <c r="AF186" i="103"/>
  <c r="AC186" i="103"/>
  <c r="Z186" i="103"/>
  <c r="W186" i="103"/>
  <c r="T186" i="103"/>
  <c r="Q186" i="103"/>
  <c r="BC185" i="103"/>
  <c r="BB185" i="103"/>
  <c r="BA185" i="103"/>
  <c r="AX185" i="103"/>
  <c r="AU185" i="103"/>
  <c r="AR185" i="103"/>
  <c r="AO185" i="103"/>
  <c r="AL185" i="103"/>
  <c r="AI185" i="103"/>
  <c r="AF185" i="103"/>
  <c r="AC185" i="103"/>
  <c r="Z185" i="103"/>
  <c r="W185" i="103"/>
  <c r="T185" i="103"/>
  <c r="Q185" i="103"/>
  <c r="BC184" i="103"/>
  <c r="BB184" i="103"/>
  <c r="BA184" i="103"/>
  <c r="AX184" i="103"/>
  <c r="AU184" i="103"/>
  <c r="AR184" i="103"/>
  <c r="AO184" i="103"/>
  <c r="AL184" i="103"/>
  <c r="AI184" i="103"/>
  <c r="AF184" i="103"/>
  <c r="AC184" i="103"/>
  <c r="Z184" i="103"/>
  <c r="W184" i="103"/>
  <c r="T184" i="103"/>
  <c r="Q184" i="103"/>
  <c r="BC183" i="103"/>
  <c r="BB183" i="103"/>
  <c r="BA183" i="103"/>
  <c r="AX183" i="103"/>
  <c r="AU183" i="103"/>
  <c r="AR183" i="103"/>
  <c r="AO183" i="103"/>
  <c r="AL183" i="103"/>
  <c r="AI183" i="103"/>
  <c r="AF183" i="103"/>
  <c r="AC183" i="103"/>
  <c r="Z183" i="103"/>
  <c r="W183" i="103"/>
  <c r="T183" i="103"/>
  <c r="Q183" i="103"/>
  <c r="BC182" i="103"/>
  <c r="BB182" i="103"/>
  <c r="BA182" i="103"/>
  <c r="AX182" i="103"/>
  <c r="AU182" i="103"/>
  <c r="AR182" i="103"/>
  <c r="AO182" i="103"/>
  <c r="AL182" i="103"/>
  <c r="AI182" i="103"/>
  <c r="AF182" i="103"/>
  <c r="AC182" i="103"/>
  <c r="Z182" i="103"/>
  <c r="W182" i="103"/>
  <c r="T182" i="103"/>
  <c r="Q182" i="103"/>
  <c r="AZ181" i="103"/>
  <c r="AY181" i="103"/>
  <c r="AW181" i="103"/>
  <c r="AV181" i="103"/>
  <c r="AT181" i="103"/>
  <c r="AS181" i="103"/>
  <c r="AQ181" i="103"/>
  <c r="AP181" i="103"/>
  <c r="AN181" i="103"/>
  <c r="AM181" i="103"/>
  <c r="AK181" i="103"/>
  <c r="AJ181" i="103"/>
  <c r="AH181" i="103"/>
  <c r="AG181" i="103"/>
  <c r="AE181" i="103"/>
  <c r="AD181" i="103"/>
  <c r="AB181" i="103"/>
  <c r="AA181" i="103"/>
  <c r="Y181" i="103"/>
  <c r="X181" i="103"/>
  <c r="V181" i="103"/>
  <c r="U181" i="103"/>
  <c r="S181" i="103"/>
  <c r="R181" i="103"/>
  <c r="P181" i="103"/>
  <c r="O181" i="103"/>
  <c r="F181" i="103"/>
  <c r="C181" i="103" s="1"/>
  <c r="BC180" i="103"/>
  <c r="BB180" i="103"/>
  <c r="BA180" i="103"/>
  <c r="AX180" i="103"/>
  <c r="AU180" i="103"/>
  <c r="AR180" i="103"/>
  <c r="AO180" i="103"/>
  <c r="AL180" i="103"/>
  <c r="AI180" i="103"/>
  <c r="AF180" i="103"/>
  <c r="AC180" i="103"/>
  <c r="Z180" i="103"/>
  <c r="W180" i="103"/>
  <c r="T180" i="103"/>
  <c r="Q180" i="103"/>
  <c r="BC179" i="103"/>
  <c r="BB179" i="103"/>
  <c r="BA179" i="103"/>
  <c r="AX179" i="103"/>
  <c r="AU179" i="103"/>
  <c r="AR179" i="103"/>
  <c r="AO179" i="103"/>
  <c r="AL179" i="103"/>
  <c r="AI179" i="103"/>
  <c r="AF179" i="103"/>
  <c r="AC179" i="103"/>
  <c r="Z179" i="103"/>
  <c r="W179" i="103"/>
  <c r="T179" i="103"/>
  <c r="Q179" i="103"/>
  <c r="BC178" i="103"/>
  <c r="BB178" i="103"/>
  <c r="BA178" i="103"/>
  <c r="AX178" i="103"/>
  <c r="AU178" i="103"/>
  <c r="AR178" i="103"/>
  <c r="AO178" i="103"/>
  <c r="AL178" i="103"/>
  <c r="AI178" i="103"/>
  <c r="AF178" i="103"/>
  <c r="AC178" i="103"/>
  <c r="Z178" i="103"/>
  <c r="W178" i="103"/>
  <c r="T178" i="103"/>
  <c r="Q178" i="103"/>
  <c r="BC177" i="103"/>
  <c r="BB177" i="103"/>
  <c r="BA177" i="103"/>
  <c r="AX177" i="103"/>
  <c r="AU177" i="103"/>
  <c r="AR177" i="103"/>
  <c r="AO177" i="103"/>
  <c r="AL177" i="103"/>
  <c r="AI177" i="103"/>
  <c r="AF177" i="103"/>
  <c r="AC177" i="103"/>
  <c r="Z177" i="103"/>
  <c r="W177" i="103"/>
  <c r="T177" i="103"/>
  <c r="Q177" i="103"/>
  <c r="BC176" i="103"/>
  <c r="BB176" i="103"/>
  <c r="BA176" i="103"/>
  <c r="AX176" i="103"/>
  <c r="AU176" i="103"/>
  <c r="AR176" i="103"/>
  <c r="AO176" i="103"/>
  <c r="AL176" i="103"/>
  <c r="AI176" i="103"/>
  <c r="AF176" i="103"/>
  <c r="AC176" i="103"/>
  <c r="Z176" i="103"/>
  <c r="W176" i="103"/>
  <c r="T176" i="103"/>
  <c r="Q176" i="103"/>
  <c r="BC175" i="103"/>
  <c r="BB175" i="103"/>
  <c r="BA175" i="103"/>
  <c r="AX175" i="103"/>
  <c r="AU175" i="103"/>
  <c r="AR175" i="103"/>
  <c r="AO175" i="103"/>
  <c r="AL175" i="103"/>
  <c r="AI175" i="103"/>
  <c r="AF175" i="103"/>
  <c r="AC175" i="103"/>
  <c r="Z175" i="103"/>
  <c r="W175" i="103"/>
  <c r="T175" i="103"/>
  <c r="Q175" i="103"/>
  <c r="BC174" i="103"/>
  <c r="BB174" i="103"/>
  <c r="BA174" i="103"/>
  <c r="AX174" i="103"/>
  <c r="AU174" i="103"/>
  <c r="AR174" i="103"/>
  <c r="AO174" i="103"/>
  <c r="AL174" i="103"/>
  <c r="AI174" i="103"/>
  <c r="AF174" i="103"/>
  <c r="AC174" i="103"/>
  <c r="Z174" i="103"/>
  <c r="W174" i="103"/>
  <c r="T174" i="103"/>
  <c r="Q174" i="103"/>
  <c r="BC173" i="103"/>
  <c r="BB173" i="103"/>
  <c r="BA173" i="103"/>
  <c r="AX173" i="103"/>
  <c r="AU173" i="103"/>
  <c r="AR173" i="103"/>
  <c r="AO173" i="103"/>
  <c r="AL173" i="103"/>
  <c r="AI173" i="103"/>
  <c r="AF173" i="103"/>
  <c r="AC173" i="103"/>
  <c r="Z173" i="103"/>
  <c r="W173" i="103"/>
  <c r="T173" i="103"/>
  <c r="Q173" i="103"/>
  <c r="BC172" i="103"/>
  <c r="BB172" i="103"/>
  <c r="BA172" i="103"/>
  <c r="AX172" i="103"/>
  <c r="AU172" i="103"/>
  <c r="AR172" i="103"/>
  <c r="AO172" i="103"/>
  <c r="AL172" i="103"/>
  <c r="AI172" i="103"/>
  <c r="AF172" i="103"/>
  <c r="AC172" i="103"/>
  <c r="Z172" i="103"/>
  <c r="W172" i="103"/>
  <c r="T172" i="103"/>
  <c r="Q172" i="103"/>
  <c r="BC171" i="103"/>
  <c r="BB171" i="103"/>
  <c r="BA171" i="103"/>
  <c r="AX171" i="103"/>
  <c r="AU171" i="103"/>
  <c r="AR171" i="103"/>
  <c r="AO171" i="103"/>
  <c r="AL171" i="103"/>
  <c r="AI171" i="103"/>
  <c r="AF171" i="103"/>
  <c r="AC171" i="103"/>
  <c r="Z171" i="103"/>
  <c r="W171" i="103"/>
  <c r="T171" i="103"/>
  <c r="Q171" i="103"/>
  <c r="BC170" i="103"/>
  <c r="BB170" i="103"/>
  <c r="BA170" i="103"/>
  <c r="AX170" i="103"/>
  <c r="AU170" i="103"/>
  <c r="AR170" i="103"/>
  <c r="AO170" i="103"/>
  <c r="AL170" i="103"/>
  <c r="AI170" i="103"/>
  <c r="AF170" i="103"/>
  <c r="AC170" i="103"/>
  <c r="Z170" i="103"/>
  <c r="W170" i="103"/>
  <c r="T170" i="103"/>
  <c r="Q170" i="103"/>
  <c r="BC169" i="103"/>
  <c r="BB169" i="103"/>
  <c r="BA169" i="103"/>
  <c r="AX169" i="103"/>
  <c r="AU169" i="103"/>
  <c r="AR169" i="103"/>
  <c r="AO169" i="103"/>
  <c r="AL169" i="103"/>
  <c r="AI169" i="103"/>
  <c r="AF169" i="103"/>
  <c r="AC169" i="103"/>
  <c r="Z169" i="103"/>
  <c r="W169" i="103"/>
  <c r="T169" i="103"/>
  <c r="Q169" i="103"/>
  <c r="BC168" i="103"/>
  <c r="BB168" i="103"/>
  <c r="BA168" i="103"/>
  <c r="AX168" i="103"/>
  <c r="AU168" i="103"/>
  <c r="AR168" i="103"/>
  <c r="AO168" i="103"/>
  <c r="AL168" i="103"/>
  <c r="AI168" i="103"/>
  <c r="AF168" i="103"/>
  <c r="AC168" i="103"/>
  <c r="Z168" i="103"/>
  <c r="W168" i="103"/>
  <c r="T168" i="103"/>
  <c r="Q168" i="103"/>
  <c r="BC167" i="103"/>
  <c r="BB167" i="103"/>
  <c r="BA167" i="103"/>
  <c r="AX167" i="103"/>
  <c r="AU167" i="103"/>
  <c r="AR167" i="103"/>
  <c r="AO167" i="103"/>
  <c r="AL167" i="103"/>
  <c r="AI167" i="103"/>
  <c r="AF167" i="103"/>
  <c r="AC167" i="103"/>
  <c r="Z167" i="103"/>
  <c r="W167" i="103"/>
  <c r="T167" i="103"/>
  <c r="Q167" i="103"/>
  <c r="BC166" i="103"/>
  <c r="BB166" i="103"/>
  <c r="BA166" i="103"/>
  <c r="AX166" i="103"/>
  <c r="AU166" i="103"/>
  <c r="AR166" i="103"/>
  <c r="AO166" i="103"/>
  <c r="AL166" i="103"/>
  <c r="AI166" i="103"/>
  <c r="AF166" i="103"/>
  <c r="AC166" i="103"/>
  <c r="Z166" i="103"/>
  <c r="W166" i="103"/>
  <c r="T166" i="103"/>
  <c r="Q166" i="103"/>
  <c r="BC165" i="103"/>
  <c r="BB165" i="103"/>
  <c r="BA165" i="103"/>
  <c r="AX165" i="103"/>
  <c r="AU165" i="103"/>
  <c r="AR165" i="103"/>
  <c r="AO165" i="103"/>
  <c r="AL165" i="103"/>
  <c r="AI165" i="103"/>
  <c r="AF165" i="103"/>
  <c r="AC165" i="103"/>
  <c r="Z165" i="103"/>
  <c r="W165" i="103"/>
  <c r="T165" i="103"/>
  <c r="Q165" i="103"/>
  <c r="BC164" i="103"/>
  <c r="BB164" i="103"/>
  <c r="BA164" i="103"/>
  <c r="AX164" i="103"/>
  <c r="AU164" i="103"/>
  <c r="AR164" i="103"/>
  <c r="AO164" i="103"/>
  <c r="AL164" i="103"/>
  <c r="AI164" i="103"/>
  <c r="AF164" i="103"/>
  <c r="AC164" i="103"/>
  <c r="Z164" i="103"/>
  <c r="W164" i="103"/>
  <c r="T164" i="103"/>
  <c r="Q164" i="103"/>
  <c r="AZ163" i="103"/>
  <c r="AY163" i="103"/>
  <c r="AW163" i="103"/>
  <c r="AV163" i="103"/>
  <c r="AT163" i="103"/>
  <c r="AS163" i="103"/>
  <c r="AQ163" i="103"/>
  <c r="AP163" i="103"/>
  <c r="AN163" i="103"/>
  <c r="AM163" i="103"/>
  <c r="AK163" i="103"/>
  <c r="AJ163" i="103"/>
  <c r="AH163" i="103"/>
  <c r="AG163" i="103"/>
  <c r="AE163" i="103"/>
  <c r="AD163" i="103"/>
  <c r="AB163" i="103"/>
  <c r="AA163" i="103"/>
  <c r="Y163" i="103"/>
  <c r="X163" i="103"/>
  <c r="V163" i="103"/>
  <c r="U163" i="103"/>
  <c r="S163" i="103"/>
  <c r="R163" i="103"/>
  <c r="P163" i="103"/>
  <c r="O163" i="103"/>
  <c r="F163" i="103"/>
  <c r="C163" i="103" s="1"/>
  <c r="BC162" i="103"/>
  <c r="BB162" i="103"/>
  <c r="BA162" i="103"/>
  <c r="AX162" i="103"/>
  <c r="AU162" i="103"/>
  <c r="AR162" i="103"/>
  <c r="AO162" i="103"/>
  <c r="AL162" i="103"/>
  <c r="AI162" i="103"/>
  <c r="AF162" i="103"/>
  <c r="AC162" i="103"/>
  <c r="Z162" i="103"/>
  <c r="W162" i="103"/>
  <c r="T162" i="103"/>
  <c r="Q162" i="103"/>
  <c r="BC161" i="103"/>
  <c r="BB161" i="103"/>
  <c r="BA161" i="103"/>
  <c r="AX161" i="103"/>
  <c r="AU161" i="103"/>
  <c r="AR161" i="103"/>
  <c r="AO161" i="103"/>
  <c r="AL161" i="103"/>
  <c r="AI161" i="103"/>
  <c r="AF161" i="103"/>
  <c r="AC161" i="103"/>
  <c r="Z161" i="103"/>
  <c r="W161" i="103"/>
  <c r="T161" i="103"/>
  <c r="Q161" i="103"/>
  <c r="BC160" i="103"/>
  <c r="BB160" i="103"/>
  <c r="BA160" i="103"/>
  <c r="AX160" i="103"/>
  <c r="AU160" i="103"/>
  <c r="AR160" i="103"/>
  <c r="AO160" i="103"/>
  <c r="AL160" i="103"/>
  <c r="AI160" i="103"/>
  <c r="AF160" i="103"/>
  <c r="AC160" i="103"/>
  <c r="Z160" i="103"/>
  <c r="W160" i="103"/>
  <c r="T160" i="103"/>
  <c r="Q160" i="103"/>
  <c r="BC159" i="103"/>
  <c r="BB159" i="103"/>
  <c r="BA159" i="103"/>
  <c r="AX159" i="103"/>
  <c r="AU159" i="103"/>
  <c r="AR159" i="103"/>
  <c r="AO159" i="103"/>
  <c r="AL159" i="103"/>
  <c r="AI159" i="103"/>
  <c r="AF159" i="103"/>
  <c r="AC159" i="103"/>
  <c r="Z159" i="103"/>
  <c r="W159" i="103"/>
  <c r="T159" i="103"/>
  <c r="Q159" i="103"/>
  <c r="BC158" i="103"/>
  <c r="BB158" i="103"/>
  <c r="BA158" i="103"/>
  <c r="AX158" i="103"/>
  <c r="AU158" i="103"/>
  <c r="AR158" i="103"/>
  <c r="AO158" i="103"/>
  <c r="AL158" i="103"/>
  <c r="AI158" i="103"/>
  <c r="AF158" i="103"/>
  <c r="AC158" i="103"/>
  <c r="Z158" i="103"/>
  <c r="W158" i="103"/>
  <c r="T158" i="103"/>
  <c r="Q158" i="103"/>
  <c r="BC157" i="103"/>
  <c r="BB157" i="103"/>
  <c r="BA157" i="103"/>
  <c r="AX157" i="103"/>
  <c r="AU157" i="103"/>
  <c r="AR157" i="103"/>
  <c r="AO157" i="103"/>
  <c r="AL157" i="103"/>
  <c r="AI157" i="103"/>
  <c r="AF157" i="103"/>
  <c r="AC157" i="103"/>
  <c r="Z157" i="103"/>
  <c r="W157" i="103"/>
  <c r="T157" i="103"/>
  <c r="Q157" i="103"/>
  <c r="BC156" i="103"/>
  <c r="BB156" i="103"/>
  <c r="BA156" i="103"/>
  <c r="AX156" i="103"/>
  <c r="AU156" i="103"/>
  <c r="AR156" i="103"/>
  <c r="AO156" i="103"/>
  <c r="AL156" i="103"/>
  <c r="AI156" i="103"/>
  <c r="AF156" i="103"/>
  <c r="AC156" i="103"/>
  <c r="Z156" i="103"/>
  <c r="W156" i="103"/>
  <c r="T156" i="103"/>
  <c r="Q156" i="103"/>
  <c r="BC155" i="103"/>
  <c r="BB155" i="103"/>
  <c r="BA155" i="103"/>
  <c r="AX155" i="103"/>
  <c r="AU155" i="103"/>
  <c r="AR155" i="103"/>
  <c r="AO155" i="103"/>
  <c r="AL155" i="103"/>
  <c r="AI155" i="103"/>
  <c r="AF155" i="103"/>
  <c r="AC155" i="103"/>
  <c r="Z155" i="103"/>
  <c r="W155" i="103"/>
  <c r="T155" i="103"/>
  <c r="Q155" i="103"/>
  <c r="BC154" i="103"/>
  <c r="BB154" i="103"/>
  <c r="BA154" i="103"/>
  <c r="AX154" i="103"/>
  <c r="AU154" i="103"/>
  <c r="AR154" i="103"/>
  <c r="AO154" i="103"/>
  <c r="AL154" i="103"/>
  <c r="AI154" i="103"/>
  <c r="AF154" i="103"/>
  <c r="AC154" i="103"/>
  <c r="Z154" i="103"/>
  <c r="W154" i="103"/>
  <c r="T154" i="103"/>
  <c r="Q154" i="103"/>
  <c r="BC153" i="103"/>
  <c r="BB153" i="103"/>
  <c r="BA153" i="103"/>
  <c r="AX153" i="103"/>
  <c r="AU153" i="103"/>
  <c r="AR153" i="103"/>
  <c r="AO153" i="103"/>
  <c r="AL153" i="103"/>
  <c r="AI153" i="103"/>
  <c r="AF153" i="103"/>
  <c r="AC153" i="103"/>
  <c r="Z153" i="103"/>
  <c r="W153" i="103"/>
  <c r="T153" i="103"/>
  <c r="Q153" i="103"/>
  <c r="BC152" i="103"/>
  <c r="BB152" i="103"/>
  <c r="BA152" i="103"/>
  <c r="AX152" i="103"/>
  <c r="AU152" i="103"/>
  <c r="AR152" i="103"/>
  <c r="AO152" i="103"/>
  <c r="AL152" i="103"/>
  <c r="AI152" i="103"/>
  <c r="AF152" i="103"/>
  <c r="AC152" i="103"/>
  <c r="Z152" i="103"/>
  <c r="W152" i="103"/>
  <c r="T152" i="103"/>
  <c r="Q152" i="103"/>
  <c r="BC151" i="103"/>
  <c r="BB151" i="103"/>
  <c r="BA151" i="103"/>
  <c r="AX151" i="103"/>
  <c r="AU151" i="103"/>
  <c r="AR151" i="103"/>
  <c r="AO151" i="103"/>
  <c r="AL151" i="103"/>
  <c r="AI151" i="103"/>
  <c r="AF151" i="103"/>
  <c r="AC151" i="103"/>
  <c r="Z151" i="103"/>
  <c r="W151" i="103"/>
  <c r="T151" i="103"/>
  <c r="Q151" i="103"/>
  <c r="BC150" i="103"/>
  <c r="BB150" i="103"/>
  <c r="BA150" i="103"/>
  <c r="AX150" i="103"/>
  <c r="AU150" i="103"/>
  <c r="AR150" i="103"/>
  <c r="AO150" i="103"/>
  <c r="AL150" i="103"/>
  <c r="AI150" i="103"/>
  <c r="AF150" i="103"/>
  <c r="AC150" i="103"/>
  <c r="Z150" i="103"/>
  <c r="W150" i="103"/>
  <c r="T150" i="103"/>
  <c r="Q150" i="103"/>
  <c r="BC149" i="103"/>
  <c r="BB149" i="103"/>
  <c r="BA149" i="103"/>
  <c r="AX149" i="103"/>
  <c r="AU149" i="103"/>
  <c r="AR149" i="103"/>
  <c r="AO149" i="103"/>
  <c r="AL149" i="103"/>
  <c r="AI149" i="103"/>
  <c r="AF149" i="103"/>
  <c r="AC149" i="103"/>
  <c r="Z149" i="103"/>
  <c r="W149" i="103"/>
  <c r="T149" i="103"/>
  <c r="Q149" i="103"/>
  <c r="BC148" i="103"/>
  <c r="BB148" i="103"/>
  <c r="BA148" i="103"/>
  <c r="AX148" i="103"/>
  <c r="AU148" i="103"/>
  <c r="AR148" i="103"/>
  <c r="AO148" i="103"/>
  <c r="AL148" i="103"/>
  <c r="AI148" i="103"/>
  <c r="AF148" i="103"/>
  <c r="AC148" i="103"/>
  <c r="Z148" i="103"/>
  <c r="W148" i="103"/>
  <c r="T148" i="103"/>
  <c r="Q148" i="103"/>
  <c r="BC147" i="103"/>
  <c r="BB147" i="103"/>
  <c r="BA147" i="103"/>
  <c r="AX147" i="103"/>
  <c r="AU147" i="103"/>
  <c r="AR147" i="103"/>
  <c r="AO147" i="103"/>
  <c r="AL147" i="103"/>
  <c r="AI147" i="103"/>
  <c r="AF147" i="103"/>
  <c r="AC147" i="103"/>
  <c r="Z147" i="103"/>
  <c r="W147" i="103"/>
  <c r="T147" i="103"/>
  <c r="Q147" i="103"/>
  <c r="BC146" i="103"/>
  <c r="BB146" i="103"/>
  <c r="BA146" i="103"/>
  <c r="AX146" i="103"/>
  <c r="AU146" i="103"/>
  <c r="AR146" i="103"/>
  <c r="AO146" i="103"/>
  <c r="AL146" i="103"/>
  <c r="AI146" i="103"/>
  <c r="AF146" i="103"/>
  <c r="AC146" i="103"/>
  <c r="Z146" i="103"/>
  <c r="W146" i="103"/>
  <c r="T146" i="103"/>
  <c r="Q146" i="103"/>
  <c r="BC145" i="103"/>
  <c r="BB145" i="103"/>
  <c r="BA145" i="103"/>
  <c r="AX145" i="103"/>
  <c r="AU145" i="103"/>
  <c r="AR145" i="103"/>
  <c r="AO145" i="103"/>
  <c r="AL145" i="103"/>
  <c r="AI145" i="103"/>
  <c r="AF145" i="103"/>
  <c r="AC145" i="103"/>
  <c r="Z145" i="103"/>
  <c r="W145" i="103"/>
  <c r="T145" i="103"/>
  <c r="Q145" i="103"/>
  <c r="BC144" i="103"/>
  <c r="BB144" i="103"/>
  <c r="BA144" i="103"/>
  <c r="AX144" i="103"/>
  <c r="AU144" i="103"/>
  <c r="AR144" i="103"/>
  <c r="AO144" i="103"/>
  <c r="AL144" i="103"/>
  <c r="AI144" i="103"/>
  <c r="AF144" i="103"/>
  <c r="AC144" i="103"/>
  <c r="Z144" i="103"/>
  <c r="W144" i="103"/>
  <c r="T144" i="103"/>
  <c r="Q144" i="103"/>
  <c r="BC143" i="103"/>
  <c r="BB143" i="103"/>
  <c r="BA143" i="103"/>
  <c r="AX143" i="103"/>
  <c r="AU143" i="103"/>
  <c r="AR143" i="103"/>
  <c r="AO143" i="103"/>
  <c r="AL143" i="103"/>
  <c r="AI143" i="103"/>
  <c r="AF143" i="103"/>
  <c r="AC143" i="103"/>
  <c r="Z143" i="103"/>
  <c r="W143" i="103"/>
  <c r="T143" i="103"/>
  <c r="Q143" i="103"/>
  <c r="BC142" i="103"/>
  <c r="BB142" i="103"/>
  <c r="BA142" i="103"/>
  <c r="AX142" i="103"/>
  <c r="AU142" i="103"/>
  <c r="AR142" i="103"/>
  <c r="AO142" i="103"/>
  <c r="AL142" i="103"/>
  <c r="AI142" i="103"/>
  <c r="AF142" i="103"/>
  <c r="AC142" i="103"/>
  <c r="Z142" i="103"/>
  <c r="W142" i="103"/>
  <c r="T142" i="103"/>
  <c r="Q142" i="103"/>
  <c r="BC141" i="103"/>
  <c r="BB141" i="103"/>
  <c r="BA141" i="103"/>
  <c r="AX141" i="103"/>
  <c r="AU141" i="103"/>
  <c r="AR141" i="103"/>
  <c r="AO141" i="103"/>
  <c r="AL141" i="103"/>
  <c r="AI141" i="103"/>
  <c r="AF141" i="103"/>
  <c r="AC141" i="103"/>
  <c r="Z141" i="103"/>
  <c r="W141" i="103"/>
  <c r="T141" i="103"/>
  <c r="Q141" i="103"/>
  <c r="BC140" i="103"/>
  <c r="BB140" i="103"/>
  <c r="BA140" i="103"/>
  <c r="AX140" i="103"/>
  <c r="AU140" i="103"/>
  <c r="AR140" i="103"/>
  <c r="AO140" i="103"/>
  <c r="AL140" i="103"/>
  <c r="AI140" i="103"/>
  <c r="AF140" i="103"/>
  <c r="AC140" i="103"/>
  <c r="Z140" i="103"/>
  <c r="W140" i="103"/>
  <c r="T140" i="103"/>
  <c r="Q140" i="103"/>
  <c r="BC139" i="103"/>
  <c r="BB139" i="103"/>
  <c r="BA139" i="103"/>
  <c r="AX139" i="103"/>
  <c r="AU139" i="103"/>
  <c r="AR139" i="103"/>
  <c r="AO139" i="103"/>
  <c r="AL139" i="103"/>
  <c r="AI139" i="103"/>
  <c r="AF139" i="103"/>
  <c r="AC139" i="103"/>
  <c r="Z139" i="103"/>
  <c r="W139" i="103"/>
  <c r="T139" i="103"/>
  <c r="Q139" i="103"/>
  <c r="BC138" i="103"/>
  <c r="BB138" i="103"/>
  <c r="BA138" i="103"/>
  <c r="AX138" i="103"/>
  <c r="AU138" i="103"/>
  <c r="AR138" i="103"/>
  <c r="AO138" i="103"/>
  <c r="AL138" i="103"/>
  <c r="AI138" i="103"/>
  <c r="AF138" i="103"/>
  <c r="AC138" i="103"/>
  <c r="Z138" i="103"/>
  <c r="W138" i="103"/>
  <c r="T138" i="103"/>
  <c r="Q138" i="103"/>
  <c r="BC137" i="103"/>
  <c r="BB137" i="103"/>
  <c r="BA137" i="103"/>
  <c r="AX137" i="103"/>
  <c r="AU137" i="103"/>
  <c r="AR137" i="103"/>
  <c r="AO137" i="103"/>
  <c r="AL137" i="103"/>
  <c r="AI137" i="103"/>
  <c r="AF137" i="103"/>
  <c r="AC137" i="103"/>
  <c r="Z137" i="103"/>
  <c r="W137" i="103"/>
  <c r="T137" i="103"/>
  <c r="Q137" i="103"/>
  <c r="BC136" i="103"/>
  <c r="BB136" i="103"/>
  <c r="BA136" i="103"/>
  <c r="AX136" i="103"/>
  <c r="AU136" i="103"/>
  <c r="AR136" i="103"/>
  <c r="AO136" i="103"/>
  <c r="AL136" i="103"/>
  <c r="AI136" i="103"/>
  <c r="AF136" i="103"/>
  <c r="AC136" i="103"/>
  <c r="Z136" i="103"/>
  <c r="W136" i="103"/>
  <c r="T136" i="103"/>
  <c r="Q136" i="103"/>
  <c r="BC135" i="103"/>
  <c r="BB135" i="103"/>
  <c r="BA135" i="103"/>
  <c r="AX135" i="103"/>
  <c r="AU135" i="103"/>
  <c r="AR135" i="103"/>
  <c r="AO135" i="103"/>
  <c r="AL135" i="103"/>
  <c r="AI135" i="103"/>
  <c r="AF135" i="103"/>
  <c r="AC135" i="103"/>
  <c r="Z135" i="103"/>
  <c r="W135" i="103"/>
  <c r="T135" i="103"/>
  <c r="Q135" i="103"/>
  <c r="BC134" i="103"/>
  <c r="BB134" i="103"/>
  <c r="BA134" i="103"/>
  <c r="AX134" i="103"/>
  <c r="AU134" i="103"/>
  <c r="AR134" i="103"/>
  <c r="AO134" i="103"/>
  <c r="AL134" i="103"/>
  <c r="AI134" i="103"/>
  <c r="AF134" i="103"/>
  <c r="AC134" i="103"/>
  <c r="Z134" i="103"/>
  <c r="W134" i="103"/>
  <c r="T134" i="103"/>
  <c r="Q134" i="103"/>
  <c r="BC133" i="103"/>
  <c r="BB133" i="103"/>
  <c r="BA133" i="103"/>
  <c r="AX133" i="103"/>
  <c r="AU133" i="103"/>
  <c r="AR133" i="103"/>
  <c r="AO133" i="103"/>
  <c r="AL133" i="103"/>
  <c r="AI133" i="103"/>
  <c r="AF133" i="103"/>
  <c r="AC133" i="103"/>
  <c r="Z133" i="103"/>
  <c r="W133" i="103"/>
  <c r="T133" i="103"/>
  <c r="Q133" i="103"/>
  <c r="BC132" i="103"/>
  <c r="BB132" i="103"/>
  <c r="BA132" i="103"/>
  <c r="AX132" i="103"/>
  <c r="AU132" i="103"/>
  <c r="AR132" i="103"/>
  <c r="AO132" i="103"/>
  <c r="AL132" i="103"/>
  <c r="AI132" i="103"/>
  <c r="AF132" i="103"/>
  <c r="AC132" i="103"/>
  <c r="Z132" i="103"/>
  <c r="W132" i="103"/>
  <c r="T132" i="103"/>
  <c r="Q132" i="103"/>
  <c r="BC131" i="103"/>
  <c r="BB131" i="103"/>
  <c r="BA131" i="103"/>
  <c r="AX131" i="103"/>
  <c r="AU131" i="103"/>
  <c r="AR131" i="103"/>
  <c r="AO131" i="103"/>
  <c r="AL131" i="103"/>
  <c r="AI131" i="103"/>
  <c r="AF131" i="103"/>
  <c r="AC131" i="103"/>
  <c r="Z131" i="103"/>
  <c r="W131" i="103"/>
  <c r="T131" i="103"/>
  <c r="Q131" i="103"/>
  <c r="BC130" i="103"/>
  <c r="BB130" i="103"/>
  <c r="BA130" i="103"/>
  <c r="AX130" i="103"/>
  <c r="AU130" i="103"/>
  <c r="AR130" i="103"/>
  <c r="AO130" i="103"/>
  <c r="AL130" i="103"/>
  <c r="AI130" i="103"/>
  <c r="AF130" i="103"/>
  <c r="AC130" i="103"/>
  <c r="Z130" i="103"/>
  <c r="W130" i="103"/>
  <c r="T130" i="103"/>
  <c r="Q130" i="103"/>
  <c r="BC129" i="103"/>
  <c r="BB129" i="103"/>
  <c r="BA129" i="103"/>
  <c r="AX129" i="103"/>
  <c r="AU129" i="103"/>
  <c r="AR129" i="103"/>
  <c r="AO129" i="103"/>
  <c r="AL129" i="103"/>
  <c r="AI129" i="103"/>
  <c r="AF129" i="103"/>
  <c r="AC129" i="103"/>
  <c r="Z129" i="103"/>
  <c r="W129" i="103"/>
  <c r="T129" i="103"/>
  <c r="Q129" i="103"/>
  <c r="BC128" i="103"/>
  <c r="BB128" i="103"/>
  <c r="BA128" i="103"/>
  <c r="AX128" i="103"/>
  <c r="AU128" i="103"/>
  <c r="AR128" i="103"/>
  <c r="AO128" i="103"/>
  <c r="AL128" i="103"/>
  <c r="AI128" i="103"/>
  <c r="AF128" i="103"/>
  <c r="AC128" i="103"/>
  <c r="Z128" i="103"/>
  <c r="W128" i="103"/>
  <c r="T128" i="103"/>
  <c r="Q128" i="103"/>
  <c r="BC127" i="103"/>
  <c r="BB127" i="103"/>
  <c r="BA127" i="103"/>
  <c r="AX127" i="103"/>
  <c r="AU127" i="103"/>
  <c r="AR127" i="103"/>
  <c r="AO127" i="103"/>
  <c r="AL127" i="103"/>
  <c r="AI127" i="103"/>
  <c r="AF127" i="103"/>
  <c r="AC127" i="103"/>
  <c r="Z127" i="103"/>
  <c r="W127" i="103"/>
  <c r="T127" i="103"/>
  <c r="Q127" i="103"/>
  <c r="BC126" i="103"/>
  <c r="BB126" i="103"/>
  <c r="BA126" i="103"/>
  <c r="AX126" i="103"/>
  <c r="AU126" i="103"/>
  <c r="AR126" i="103"/>
  <c r="AO126" i="103"/>
  <c r="AL126" i="103"/>
  <c r="AI126" i="103"/>
  <c r="AF126" i="103"/>
  <c r="AC126" i="103"/>
  <c r="Z126" i="103"/>
  <c r="W126" i="103"/>
  <c r="T126" i="103"/>
  <c r="Q126" i="103"/>
  <c r="AZ125" i="103"/>
  <c r="AY125" i="103"/>
  <c r="AW125" i="103"/>
  <c r="AV125" i="103"/>
  <c r="AT125" i="103"/>
  <c r="AS125" i="103"/>
  <c r="AQ125" i="103"/>
  <c r="AP125" i="103"/>
  <c r="AN125" i="103"/>
  <c r="AM125" i="103"/>
  <c r="AK125" i="103"/>
  <c r="AJ125" i="103"/>
  <c r="AH125" i="103"/>
  <c r="AG125" i="103"/>
  <c r="AE125" i="103"/>
  <c r="AD125" i="103"/>
  <c r="AB125" i="103"/>
  <c r="AA125" i="103"/>
  <c r="Y125" i="103"/>
  <c r="X125" i="103"/>
  <c r="V125" i="103"/>
  <c r="U125" i="103"/>
  <c r="S125" i="103"/>
  <c r="R125" i="103"/>
  <c r="P125" i="103"/>
  <c r="O125" i="103"/>
  <c r="F125" i="103"/>
  <c r="C125" i="103" s="1"/>
  <c r="BC124" i="103"/>
  <c r="BB124" i="103"/>
  <c r="BA124" i="103"/>
  <c r="AX124" i="103"/>
  <c r="AU124" i="103"/>
  <c r="AR124" i="103"/>
  <c r="AO124" i="103"/>
  <c r="AL124" i="103"/>
  <c r="AI124" i="103"/>
  <c r="AF124" i="103"/>
  <c r="AC124" i="103"/>
  <c r="Z124" i="103"/>
  <c r="W124" i="103"/>
  <c r="T124" i="103"/>
  <c r="Q124" i="103"/>
  <c r="BC123" i="103"/>
  <c r="BB123" i="103"/>
  <c r="BA123" i="103"/>
  <c r="AX123" i="103"/>
  <c r="AU123" i="103"/>
  <c r="AR123" i="103"/>
  <c r="AO123" i="103"/>
  <c r="AL123" i="103"/>
  <c r="AI123" i="103"/>
  <c r="AF123" i="103"/>
  <c r="AC123" i="103"/>
  <c r="Z123" i="103"/>
  <c r="W123" i="103"/>
  <c r="T123" i="103"/>
  <c r="Q123" i="103"/>
  <c r="BC122" i="103"/>
  <c r="BB122" i="103"/>
  <c r="BA122" i="103"/>
  <c r="AX122" i="103"/>
  <c r="AU122" i="103"/>
  <c r="AR122" i="103"/>
  <c r="AO122" i="103"/>
  <c r="AL122" i="103"/>
  <c r="AI122" i="103"/>
  <c r="AF122" i="103"/>
  <c r="AC122" i="103"/>
  <c r="Z122" i="103"/>
  <c r="W122" i="103"/>
  <c r="T122" i="103"/>
  <c r="Q122" i="103"/>
  <c r="BC121" i="103"/>
  <c r="BB121" i="103"/>
  <c r="BA121" i="103"/>
  <c r="AX121" i="103"/>
  <c r="AU121" i="103"/>
  <c r="AR121" i="103"/>
  <c r="AO121" i="103"/>
  <c r="AL121" i="103"/>
  <c r="AI121" i="103"/>
  <c r="AF121" i="103"/>
  <c r="AC121" i="103"/>
  <c r="Z121" i="103"/>
  <c r="W121" i="103"/>
  <c r="T121" i="103"/>
  <c r="Q121" i="103"/>
  <c r="BC120" i="103"/>
  <c r="BB120" i="103"/>
  <c r="BA120" i="103"/>
  <c r="AX120" i="103"/>
  <c r="AU120" i="103"/>
  <c r="AR120" i="103"/>
  <c r="AO120" i="103"/>
  <c r="AL120" i="103"/>
  <c r="AI120" i="103"/>
  <c r="AF120" i="103"/>
  <c r="AC120" i="103"/>
  <c r="Z120" i="103"/>
  <c r="W120" i="103"/>
  <c r="T120" i="103"/>
  <c r="Q120" i="103"/>
  <c r="BC119" i="103"/>
  <c r="BB119" i="103"/>
  <c r="BA119" i="103"/>
  <c r="AX119" i="103"/>
  <c r="AU119" i="103"/>
  <c r="AR119" i="103"/>
  <c r="AO119" i="103"/>
  <c r="AL119" i="103"/>
  <c r="AI119" i="103"/>
  <c r="AF119" i="103"/>
  <c r="AC119" i="103"/>
  <c r="Z119" i="103"/>
  <c r="W119" i="103"/>
  <c r="T119" i="103"/>
  <c r="Q119" i="103"/>
  <c r="BC118" i="103"/>
  <c r="BB118" i="103"/>
  <c r="BA118" i="103"/>
  <c r="AX118" i="103"/>
  <c r="AU118" i="103"/>
  <c r="AR118" i="103"/>
  <c r="AO118" i="103"/>
  <c r="AL118" i="103"/>
  <c r="AI118" i="103"/>
  <c r="AF118" i="103"/>
  <c r="AC118" i="103"/>
  <c r="Z118" i="103"/>
  <c r="W118" i="103"/>
  <c r="T118" i="103"/>
  <c r="Q118" i="103"/>
  <c r="BC117" i="103"/>
  <c r="BB117" i="103"/>
  <c r="BA117" i="103"/>
  <c r="AX117" i="103"/>
  <c r="AU117" i="103"/>
  <c r="AR117" i="103"/>
  <c r="AO117" i="103"/>
  <c r="AL117" i="103"/>
  <c r="AI117" i="103"/>
  <c r="AF117" i="103"/>
  <c r="AC117" i="103"/>
  <c r="Z117" i="103"/>
  <c r="W117" i="103"/>
  <c r="T117" i="103"/>
  <c r="Q117" i="103"/>
  <c r="BC116" i="103"/>
  <c r="BB116" i="103"/>
  <c r="BA116" i="103"/>
  <c r="AX116" i="103"/>
  <c r="AU116" i="103"/>
  <c r="AR116" i="103"/>
  <c r="AO116" i="103"/>
  <c r="AL116" i="103"/>
  <c r="AI116" i="103"/>
  <c r="AF116" i="103"/>
  <c r="AC116" i="103"/>
  <c r="Z116" i="103"/>
  <c r="W116" i="103"/>
  <c r="T116" i="103"/>
  <c r="Q116" i="103"/>
  <c r="BC115" i="103"/>
  <c r="BB115" i="103"/>
  <c r="BA115" i="103"/>
  <c r="AX115" i="103"/>
  <c r="AU115" i="103"/>
  <c r="AR115" i="103"/>
  <c r="AO115" i="103"/>
  <c r="AL115" i="103"/>
  <c r="AI115" i="103"/>
  <c r="AF115" i="103"/>
  <c r="AC115" i="103"/>
  <c r="Z115" i="103"/>
  <c r="W115" i="103"/>
  <c r="T115" i="103"/>
  <c r="Q115" i="103"/>
  <c r="BC114" i="103"/>
  <c r="BB114" i="103"/>
  <c r="BA114" i="103"/>
  <c r="AX114" i="103"/>
  <c r="AU114" i="103"/>
  <c r="AR114" i="103"/>
  <c r="AO114" i="103"/>
  <c r="AL114" i="103"/>
  <c r="AI114" i="103"/>
  <c r="AF114" i="103"/>
  <c r="AC114" i="103"/>
  <c r="Z114" i="103"/>
  <c r="W114" i="103"/>
  <c r="T114" i="103"/>
  <c r="Q114" i="103"/>
  <c r="BC113" i="103"/>
  <c r="BB113" i="103"/>
  <c r="BA113" i="103"/>
  <c r="AX113" i="103"/>
  <c r="AU113" i="103"/>
  <c r="AR113" i="103"/>
  <c r="AO113" i="103"/>
  <c r="AL113" i="103"/>
  <c r="AI113" i="103"/>
  <c r="AF113" i="103"/>
  <c r="AC113" i="103"/>
  <c r="Z113" i="103"/>
  <c r="W113" i="103"/>
  <c r="T113" i="103"/>
  <c r="Q113" i="103"/>
  <c r="BC112" i="103"/>
  <c r="BB112" i="103"/>
  <c r="BA112" i="103"/>
  <c r="AX112" i="103"/>
  <c r="AU112" i="103"/>
  <c r="AR112" i="103"/>
  <c r="AO112" i="103"/>
  <c r="AL112" i="103"/>
  <c r="AI112" i="103"/>
  <c r="AF112" i="103"/>
  <c r="AC112" i="103"/>
  <c r="Z112" i="103"/>
  <c r="W112" i="103"/>
  <c r="T112" i="103"/>
  <c r="Q112" i="103"/>
  <c r="BC111" i="103"/>
  <c r="BB111" i="103"/>
  <c r="BA111" i="103"/>
  <c r="AX111" i="103"/>
  <c r="AU111" i="103"/>
  <c r="AR111" i="103"/>
  <c r="AO111" i="103"/>
  <c r="AL111" i="103"/>
  <c r="AI111" i="103"/>
  <c r="AF111" i="103"/>
  <c r="AC111" i="103"/>
  <c r="Z111" i="103"/>
  <c r="W111" i="103"/>
  <c r="T111" i="103"/>
  <c r="Q111" i="103"/>
  <c r="BC110" i="103"/>
  <c r="BB110" i="103"/>
  <c r="BA110" i="103"/>
  <c r="AX110" i="103"/>
  <c r="AU110" i="103"/>
  <c r="AR110" i="103"/>
  <c r="AO110" i="103"/>
  <c r="AL110" i="103"/>
  <c r="AI110" i="103"/>
  <c r="AF110" i="103"/>
  <c r="AC110" i="103"/>
  <c r="Z110" i="103"/>
  <c r="W110" i="103"/>
  <c r="T110" i="103"/>
  <c r="Q110" i="103"/>
  <c r="BC109" i="103"/>
  <c r="BB109" i="103"/>
  <c r="BA109" i="103"/>
  <c r="AX109" i="103"/>
  <c r="AU109" i="103"/>
  <c r="AR109" i="103"/>
  <c r="AO109" i="103"/>
  <c r="AL109" i="103"/>
  <c r="AI109" i="103"/>
  <c r="AF109" i="103"/>
  <c r="AC109" i="103"/>
  <c r="Z109" i="103"/>
  <c r="W109" i="103"/>
  <c r="T109" i="103"/>
  <c r="Q109" i="103"/>
  <c r="BC108" i="103"/>
  <c r="BB108" i="103"/>
  <c r="BA108" i="103"/>
  <c r="AX108" i="103"/>
  <c r="AU108" i="103"/>
  <c r="AR108" i="103"/>
  <c r="AO108" i="103"/>
  <c r="AL108" i="103"/>
  <c r="AI108" i="103"/>
  <c r="AF108" i="103"/>
  <c r="AC108" i="103"/>
  <c r="Z108" i="103"/>
  <c r="W108" i="103"/>
  <c r="T108" i="103"/>
  <c r="Q108" i="103"/>
  <c r="BC107" i="103"/>
  <c r="BB107" i="103"/>
  <c r="BA107" i="103"/>
  <c r="AX107" i="103"/>
  <c r="AU107" i="103"/>
  <c r="AR107" i="103"/>
  <c r="AO107" i="103"/>
  <c r="AL107" i="103"/>
  <c r="AI107" i="103"/>
  <c r="AF107" i="103"/>
  <c r="AC107" i="103"/>
  <c r="Z107" i="103"/>
  <c r="W107" i="103"/>
  <c r="T107" i="103"/>
  <c r="Q107" i="103"/>
  <c r="BC106" i="103"/>
  <c r="BB106" i="103"/>
  <c r="BA106" i="103"/>
  <c r="AX106" i="103"/>
  <c r="AU106" i="103"/>
  <c r="AR106" i="103"/>
  <c r="AO106" i="103"/>
  <c r="AL106" i="103"/>
  <c r="AI106" i="103"/>
  <c r="AF106" i="103"/>
  <c r="AC106" i="103"/>
  <c r="Z106" i="103"/>
  <c r="W106" i="103"/>
  <c r="T106" i="103"/>
  <c r="Q106" i="103"/>
  <c r="BC105" i="103"/>
  <c r="BB105" i="103"/>
  <c r="BA105" i="103"/>
  <c r="AX105" i="103"/>
  <c r="AU105" i="103"/>
  <c r="AR105" i="103"/>
  <c r="AO105" i="103"/>
  <c r="AL105" i="103"/>
  <c r="AI105" i="103"/>
  <c r="AF105" i="103"/>
  <c r="AC105" i="103"/>
  <c r="Z105" i="103"/>
  <c r="W105" i="103"/>
  <c r="T105" i="103"/>
  <c r="Q105" i="103"/>
  <c r="BC104" i="103"/>
  <c r="BB104" i="103"/>
  <c r="BA104" i="103"/>
  <c r="AX104" i="103"/>
  <c r="AU104" i="103"/>
  <c r="AR104" i="103"/>
  <c r="AO104" i="103"/>
  <c r="AL104" i="103"/>
  <c r="AI104" i="103"/>
  <c r="AF104" i="103"/>
  <c r="AC104" i="103"/>
  <c r="Z104" i="103"/>
  <c r="W104" i="103"/>
  <c r="T104" i="103"/>
  <c r="Q104" i="103"/>
  <c r="BC103" i="103"/>
  <c r="BB103" i="103"/>
  <c r="BA103" i="103"/>
  <c r="AX103" i="103"/>
  <c r="AU103" i="103"/>
  <c r="AR103" i="103"/>
  <c r="AO103" i="103"/>
  <c r="AL103" i="103"/>
  <c r="AI103" i="103"/>
  <c r="AF103" i="103"/>
  <c r="AC103" i="103"/>
  <c r="Z103" i="103"/>
  <c r="W103" i="103"/>
  <c r="T103" i="103"/>
  <c r="Q103" i="103"/>
  <c r="BC102" i="103"/>
  <c r="BB102" i="103"/>
  <c r="BA102" i="103"/>
  <c r="AX102" i="103"/>
  <c r="AU102" i="103"/>
  <c r="AR102" i="103"/>
  <c r="AO102" i="103"/>
  <c r="AL102" i="103"/>
  <c r="AI102" i="103"/>
  <c r="AF102" i="103"/>
  <c r="AC102" i="103"/>
  <c r="Z102" i="103"/>
  <c r="W102" i="103"/>
  <c r="T102" i="103"/>
  <c r="Q102" i="103"/>
  <c r="BC101" i="103"/>
  <c r="BB101" i="103"/>
  <c r="BA101" i="103"/>
  <c r="AX101" i="103"/>
  <c r="AU101" i="103"/>
  <c r="AR101" i="103"/>
  <c r="AO101" i="103"/>
  <c r="AL101" i="103"/>
  <c r="AI101" i="103"/>
  <c r="AF101" i="103"/>
  <c r="AC101" i="103"/>
  <c r="Z101" i="103"/>
  <c r="W101" i="103"/>
  <c r="T101" i="103"/>
  <c r="Q101" i="103"/>
  <c r="BC100" i="103"/>
  <c r="BB100" i="103"/>
  <c r="BA100" i="103"/>
  <c r="AX100" i="103"/>
  <c r="AU100" i="103"/>
  <c r="AR100" i="103"/>
  <c r="AO100" i="103"/>
  <c r="AL100" i="103"/>
  <c r="AI100" i="103"/>
  <c r="AF100" i="103"/>
  <c r="AC100" i="103"/>
  <c r="Z100" i="103"/>
  <c r="W100" i="103"/>
  <c r="T100" i="103"/>
  <c r="Q100" i="103"/>
  <c r="BC99" i="103"/>
  <c r="BB99" i="103"/>
  <c r="BA99" i="103"/>
  <c r="AX99" i="103"/>
  <c r="AU99" i="103"/>
  <c r="AR99" i="103"/>
  <c r="AO99" i="103"/>
  <c r="AL99" i="103"/>
  <c r="AI99" i="103"/>
  <c r="AF99" i="103"/>
  <c r="AC99" i="103"/>
  <c r="Z99" i="103"/>
  <c r="W99" i="103"/>
  <c r="T99" i="103"/>
  <c r="Q99" i="103"/>
  <c r="BC98" i="103"/>
  <c r="BB98" i="103"/>
  <c r="BA98" i="103"/>
  <c r="AX98" i="103"/>
  <c r="AU98" i="103"/>
  <c r="AR98" i="103"/>
  <c r="AO98" i="103"/>
  <c r="AL98" i="103"/>
  <c r="AI98" i="103"/>
  <c r="AF98" i="103"/>
  <c r="AC98" i="103"/>
  <c r="Z98" i="103"/>
  <c r="W98" i="103"/>
  <c r="T98" i="103"/>
  <c r="Q98" i="103"/>
  <c r="AZ97" i="103"/>
  <c r="AY97" i="103"/>
  <c r="AW97" i="103"/>
  <c r="AV97" i="103"/>
  <c r="AT97" i="103"/>
  <c r="AS97" i="103"/>
  <c r="AQ97" i="103"/>
  <c r="AP97" i="103"/>
  <c r="AN97" i="103"/>
  <c r="AM97" i="103"/>
  <c r="AK97" i="103"/>
  <c r="AJ97" i="103"/>
  <c r="AH97" i="103"/>
  <c r="AG97" i="103"/>
  <c r="AE97" i="103"/>
  <c r="AD97" i="103"/>
  <c r="AB97" i="103"/>
  <c r="AA97" i="103"/>
  <c r="Y97" i="103"/>
  <c r="X97" i="103"/>
  <c r="V97" i="103"/>
  <c r="U97" i="103"/>
  <c r="S97" i="103"/>
  <c r="R97" i="103"/>
  <c r="P97" i="103"/>
  <c r="O97" i="103"/>
  <c r="F97" i="103"/>
  <c r="C97" i="103" s="1"/>
  <c r="BC96" i="103"/>
  <c r="BB96" i="103"/>
  <c r="BA96" i="103"/>
  <c r="AX96" i="103"/>
  <c r="AU96" i="103"/>
  <c r="AR96" i="103"/>
  <c r="AO96" i="103"/>
  <c r="AL96" i="103"/>
  <c r="AI96" i="103"/>
  <c r="AF96" i="103"/>
  <c r="AC96" i="103"/>
  <c r="Z96" i="103"/>
  <c r="W96" i="103"/>
  <c r="T96" i="103"/>
  <c r="Q96" i="103"/>
  <c r="BC95" i="103"/>
  <c r="BB95" i="103"/>
  <c r="BA95" i="103"/>
  <c r="AX95" i="103"/>
  <c r="AU95" i="103"/>
  <c r="AR95" i="103"/>
  <c r="AO95" i="103"/>
  <c r="AL95" i="103"/>
  <c r="AI95" i="103"/>
  <c r="AF95" i="103"/>
  <c r="AC95" i="103"/>
  <c r="Z95" i="103"/>
  <c r="W95" i="103"/>
  <c r="T95" i="103"/>
  <c r="Q95" i="103"/>
  <c r="BC94" i="103"/>
  <c r="BB94" i="103"/>
  <c r="BA94" i="103"/>
  <c r="AX94" i="103"/>
  <c r="AU94" i="103"/>
  <c r="AR94" i="103"/>
  <c r="AO94" i="103"/>
  <c r="AL94" i="103"/>
  <c r="AI94" i="103"/>
  <c r="AF94" i="103"/>
  <c r="AC94" i="103"/>
  <c r="Z94" i="103"/>
  <c r="W94" i="103"/>
  <c r="T94" i="103"/>
  <c r="Q94" i="103"/>
  <c r="BC93" i="103"/>
  <c r="BB93" i="103"/>
  <c r="BA93" i="103"/>
  <c r="AX93" i="103"/>
  <c r="AU93" i="103"/>
  <c r="AR93" i="103"/>
  <c r="AO93" i="103"/>
  <c r="AL93" i="103"/>
  <c r="AI93" i="103"/>
  <c r="AF93" i="103"/>
  <c r="AC93" i="103"/>
  <c r="Z93" i="103"/>
  <c r="W93" i="103"/>
  <c r="T93" i="103"/>
  <c r="Q93" i="103"/>
  <c r="BC92" i="103"/>
  <c r="BB92" i="103"/>
  <c r="BA92" i="103"/>
  <c r="AX92" i="103"/>
  <c r="AU92" i="103"/>
  <c r="AR92" i="103"/>
  <c r="AO92" i="103"/>
  <c r="AL92" i="103"/>
  <c r="AI92" i="103"/>
  <c r="AF92" i="103"/>
  <c r="AC92" i="103"/>
  <c r="Z92" i="103"/>
  <c r="W92" i="103"/>
  <c r="T92" i="103"/>
  <c r="Q92" i="103"/>
  <c r="BC91" i="103"/>
  <c r="BB91" i="103"/>
  <c r="BA91" i="103"/>
  <c r="AX91" i="103"/>
  <c r="AU91" i="103"/>
  <c r="AR91" i="103"/>
  <c r="AO91" i="103"/>
  <c r="AL91" i="103"/>
  <c r="AI91" i="103"/>
  <c r="AF91" i="103"/>
  <c r="AC91" i="103"/>
  <c r="Z91" i="103"/>
  <c r="W91" i="103"/>
  <c r="T91" i="103"/>
  <c r="Q91" i="103"/>
  <c r="BC90" i="103"/>
  <c r="BB90" i="103"/>
  <c r="BA90" i="103"/>
  <c r="AX90" i="103"/>
  <c r="AU90" i="103"/>
  <c r="AR90" i="103"/>
  <c r="AO90" i="103"/>
  <c r="AL90" i="103"/>
  <c r="AI90" i="103"/>
  <c r="AF90" i="103"/>
  <c r="AC90" i="103"/>
  <c r="Z90" i="103"/>
  <c r="W90" i="103"/>
  <c r="T90" i="103"/>
  <c r="Q90" i="103"/>
  <c r="BC89" i="103"/>
  <c r="BB89" i="103"/>
  <c r="BA89" i="103"/>
  <c r="AX89" i="103"/>
  <c r="AU89" i="103"/>
  <c r="AR89" i="103"/>
  <c r="AO89" i="103"/>
  <c r="AL89" i="103"/>
  <c r="AI89" i="103"/>
  <c r="AF89" i="103"/>
  <c r="AC89" i="103"/>
  <c r="Z89" i="103"/>
  <c r="W89" i="103"/>
  <c r="T89" i="103"/>
  <c r="Q89" i="103"/>
  <c r="BC88" i="103"/>
  <c r="BB88" i="103"/>
  <c r="BA88" i="103"/>
  <c r="AX88" i="103"/>
  <c r="AU88" i="103"/>
  <c r="AR88" i="103"/>
  <c r="AO88" i="103"/>
  <c r="AL88" i="103"/>
  <c r="AI88" i="103"/>
  <c r="AF88" i="103"/>
  <c r="AC88" i="103"/>
  <c r="Z88" i="103"/>
  <c r="W88" i="103"/>
  <c r="T88" i="103"/>
  <c r="Q88" i="103"/>
  <c r="BC87" i="103"/>
  <c r="BB87" i="103"/>
  <c r="BA87" i="103"/>
  <c r="AX87" i="103"/>
  <c r="AU87" i="103"/>
  <c r="AR87" i="103"/>
  <c r="AO87" i="103"/>
  <c r="AL87" i="103"/>
  <c r="AI87" i="103"/>
  <c r="AF87" i="103"/>
  <c r="AC87" i="103"/>
  <c r="Z87" i="103"/>
  <c r="W87" i="103"/>
  <c r="T87" i="103"/>
  <c r="Q87" i="103"/>
  <c r="BC86" i="103"/>
  <c r="BB86" i="103"/>
  <c r="BA86" i="103"/>
  <c r="AX86" i="103"/>
  <c r="AU86" i="103"/>
  <c r="AR86" i="103"/>
  <c r="AO86" i="103"/>
  <c r="AL86" i="103"/>
  <c r="AI86" i="103"/>
  <c r="AF86" i="103"/>
  <c r="AC86" i="103"/>
  <c r="Z86" i="103"/>
  <c r="W86" i="103"/>
  <c r="T86" i="103"/>
  <c r="Q86" i="103"/>
  <c r="BC85" i="103"/>
  <c r="BB85" i="103"/>
  <c r="BA85" i="103"/>
  <c r="AX85" i="103"/>
  <c r="AU85" i="103"/>
  <c r="AR85" i="103"/>
  <c r="AO85" i="103"/>
  <c r="AL85" i="103"/>
  <c r="AI85" i="103"/>
  <c r="AF85" i="103"/>
  <c r="AC85" i="103"/>
  <c r="Z85" i="103"/>
  <c r="W85" i="103"/>
  <c r="T85" i="103"/>
  <c r="Q85" i="103"/>
  <c r="BC84" i="103"/>
  <c r="BB84" i="103"/>
  <c r="BA84" i="103"/>
  <c r="AX84" i="103"/>
  <c r="AU84" i="103"/>
  <c r="AR84" i="103"/>
  <c r="AO84" i="103"/>
  <c r="AL84" i="103"/>
  <c r="AI84" i="103"/>
  <c r="AF84" i="103"/>
  <c r="AC84" i="103"/>
  <c r="Z84" i="103"/>
  <c r="W84" i="103"/>
  <c r="T84" i="103"/>
  <c r="Q84" i="103"/>
  <c r="BC83" i="103"/>
  <c r="BB83" i="103"/>
  <c r="BA83" i="103"/>
  <c r="AX83" i="103"/>
  <c r="AU83" i="103"/>
  <c r="AR83" i="103"/>
  <c r="AO83" i="103"/>
  <c r="AL83" i="103"/>
  <c r="AI83" i="103"/>
  <c r="AF83" i="103"/>
  <c r="AC83" i="103"/>
  <c r="Z83" i="103"/>
  <c r="W83" i="103"/>
  <c r="T83" i="103"/>
  <c r="Q83" i="103"/>
  <c r="BC82" i="103"/>
  <c r="BB82" i="103"/>
  <c r="BA82" i="103"/>
  <c r="AX82" i="103"/>
  <c r="AU82" i="103"/>
  <c r="AR82" i="103"/>
  <c r="AO82" i="103"/>
  <c r="AL82" i="103"/>
  <c r="AI82" i="103"/>
  <c r="AF82" i="103"/>
  <c r="AC82" i="103"/>
  <c r="Z82" i="103"/>
  <c r="W82" i="103"/>
  <c r="T82" i="103"/>
  <c r="Q82" i="103"/>
  <c r="BC81" i="103"/>
  <c r="BB81" i="103"/>
  <c r="BA81" i="103"/>
  <c r="AX81" i="103"/>
  <c r="AU81" i="103"/>
  <c r="AR81" i="103"/>
  <c r="AO81" i="103"/>
  <c r="AL81" i="103"/>
  <c r="AI81" i="103"/>
  <c r="AF81" i="103"/>
  <c r="AC81" i="103"/>
  <c r="Z81" i="103"/>
  <c r="W81" i="103"/>
  <c r="T81" i="103"/>
  <c r="Q81" i="103"/>
  <c r="AZ80" i="103"/>
  <c r="AY80" i="103"/>
  <c r="AW80" i="103"/>
  <c r="AV80" i="103"/>
  <c r="AT80" i="103"/>
  <c r="AS80" i="103"/>
  <c r="AQ80" i="103"/>
  <c r="AP80" i="103"/>
  <c r="AN80" i="103"/>
  <c r="AM80" i="103"/>
  <c r="AK80" i="103"/>
  <c r="AJ80" i="103"/>
  <c r="AH80" i="103"/>
  <c r="AG80" i="103"/>
  <c r="AE80" i="103"/>
  <c r="AD80" i="103"/>
  <c r="AB80" i="103"/>
  <c r="AA80" i="103"/>
  <c r="Y80" i="103"/>
  <c r="X80" i="103"/>
  <c r="V80" i="103"/>
  <c r="U80" i="103"/>
  <c r="S80" i="103"/>
  <c r="R80" i="103"/>
  <c r="P80" i="103"/>
  <c r="O80" i="103"/>
  <c r="F80" i="103"/>
  <c r="C80" i="103" s="1"/>
  <c r="BC79" i="103"/>
  <c r="BB79" i="103"/>
  <c r="BA79" i="103"/>
  <c r="AX79" i="103"/>
  <c r="AU79" i="103"/>
  <c r="AR79" i="103"/>
  <c r="AO79" i="103"/>
  <c r="AL79" i="103"/>
  <c r="AI79" i="103"/>
  <c r="AF79" i="103"/>
  <c r="AC79" i="103"/>
  <c r="Z79" i="103"/>
  <c r="W79" i="103"/>
  <c r="T79" i="103"/>
  <c r="Q79" i="103"/>
  <c r="BC78" i="103"/>
  <c r="BB78" i="103"/>
  <c r="BA78" i="103"/>
  <c r="AX78" i="103"/>
  <c r="AU78" i="103"/>
  <c r="AR78" i="103"/>
  <c r="AO78" i="103"/>
  <c r="AL78" i="103"/>
  <c r="AI78" i="103"/>
  <c r="AF78" i="103"/>
  <c r="AC78" i="103"/>
  <c r="Z78" i="103"/>
  <c r="W78" i="103"/>
  <c r="T78" i="103"/>
  <c r="Q78" i="103"/>
  <c r="BC77" i="103"/>
  <c r="BB77" i="103"/>
  <c r="BA77" i="103"/>
  <c r="AX77" i="103"/>
  <c r="AU77" i="103"/>
  <c r="AR77" i="103"/>
  <c r="AO77" i="103"/>
  <c r="AL77" i="103"/>
  <c r="AI77" i="103"/>
  <c r="AF77" i="103"/>
  <c r="AC77" i="103"/>
  <c r="Z77" i="103"/>
  <c r="W77" i="103"/>
  <c r="T77" i="103"/>
  <c r="Q77" i="103"/>
  <c r="BC76" i="103"/>
  <c r="BB76" i="103"/>
  <c r="BA76" i="103"/>
  <c r="AX76" i="103"/>
  <c r="AU76" i="103"/>
  <c r="AR76" i="103"/>
  <c r="AO76" i="103"/>
  <c r="AL76" i="103"/>
  <c r="AI76" i="103"/>
  <c r="AF76" i="103"/>
  <c r="AC76" i="103"/>
  <c r="Z76" i="103"/>
  <c r="W76" i="103"/>
  <c r="T76" i="103"/>
  <c r="Q76" i="103"/>
  <c r="BC75" i="103"/>
  <c r="BB75" i="103"/>
  <c r="BA75" i="103"/>
  <c r="AX75" i="103"/>
  <c r="AU75" i="103"/>
  <c r="AR75" i="103"/>
  <c r="AO75" i="103"/>
  <c r="AL75" i="103"/>
  <c r="AI75" i="103"/>
  <c r="AF75" i="103"/>
  <c r="AC75" i="103"/>
  <c r="Z75" i="103"/>
  <c r="W75" i="103"/>
  <c r="T75" i="103"/>
  <c r="Q75" i="103"/>
  <c r="BC74" i="103"/>
  <c r="BB74" i="103"/>
  <c r="BA74" i="103"/>
  <c r="AX74" i="103"/>
  <c r="AU74" i="103"/>
  <c r="AR74" i="103"/>
  <c r="AO74" i="103"/>
  <c r="AL74" i="103"/>
  <c r="AI74" i="103"/>
  <c r="AF74" i="103"/>
  <c r="AC74" i="103"/>
  <c r="Z74" i="103"/>
  <c r="W74" i="103"/>
  <c r="T74" i="103"/>
  <c r="Q74" i="103"/>
  <c r="BC73" i="103"/>
  <c r="BB73" i="103"/>
  <c r="BA73" i="103"/>
  <c r="AX73" i="103"/>
  <c r="AU73" i="103"/>
  <c r="AR73" i="103"/>
  <c r="AO73" i="103"/>
  <c r="AL73" i="103"/>
  <c r="AI73" i="103"/>
  <c r="AF73" i="103"/>
  <c r="AC73" i="103"/>
  <c r="Z73" i="103"/>
  <c r="W73" i="103"/>
  <c r="T73" i="103"/>
  <c r="Q73" i="103"/>
  <c r="BC72" i="103"/>
  <c r="BB72" i="103"/>
  <c r="BA72" i="103"/>
  <c r="AX72" i="103"/>
  <c r="AU72" i="103"/>
  <c r="AR72" i="103"/>
  <c r="AO72" i="103"/>
  <c r="AL72" i="103"/>
  <c r="AI72" i="103"/>
  <c r="AF72" i="103"/>
  <c r="AC72" i="103"/>
  <c r="Z72" i="103"/>
  <c r="W72" i="103"/>
  <c r="T72" i="103"/>
  <c r="Q72" i="103"/>
  <c r="BC71" i="103"/>
  <c r="BB71" i="103"/>
  <c r="BA71" i="103"/>
  <c r="AX71" i="103"/>
  <c r="AU71" i="103"/>
  <c r="AR71" i="103"/>
  <c r="AO71" i="103"/>
  <c r="AL71" i="103"/>
  <c r="AI71" i="103"/>
  <c r="AF71" i="103"/>
  <c r="AC71" i="103"/>
  <c r="Z71" i="103"/>
  <c r="W71" i="103"/>
  <c r="T71" i="103"/>
  <c r="Q71" i="103"/>
  <c r="BC70" i="103"/>
  <c r="BB70" i="103"/>
  <c r="BA70" i="103"/>
  <c r="AX70" i="103"/>
  <c r="AU70" i="103"/>
  <c r="AR70" i="103"/>
  <c r="AO70" i="103"/>
  <c r="AL70" i="103"/>
  <c r="AI70" i="103"/>
  <c r="AF70" i="103"/>
  <c r="AC70" i="103"/>
  <c r="Z70" i="103"/>
  <c r="W70" i="103"/>
  <c r="T70" i="103"/>
  <c r="Q70" i="103"/>
  <c r="BC69" i="103"/>
  <c r="BB69" i="103"/>
  <c r="BA69" i="103"/>
  <c r="AX69" i="103"/>
  <c r="AU69" i="103"/>
  <c r="AR69" i="103"/>
  <c r="AO69" i="103"/>
  <c r="AL69" i="103"/>
  <c r="AI69" i="103"/>
  <c r="AF69" i="103"/>
  <c r="AC69" i="103"/>
  <c r="Z69" i="103"/>
  <c r="W69" i="103"/>
  <c r="T69" i="103"/>
  <c r="Q69" i="103"/>
  <c r="BC68" i="103"/>
  <c r="BB68" i="103"/>
  <c r="BA68" i="103"/>
  <c r="AX68" i="103"/>
  <c r="AU68" i="103"/>
  <c r="AR68" i="103"/>
  <c r="AO68" i="103"/>
  <c r="AL68" i="103"/>
  <c r="AI68" i="103"/>
  <c r="AF68" i="103"/>
  <c r="AC68" i="103"/>
  <c r="Z68" i="103"/>
  <c r="W68" i="103"/>
  <c r="T68" i="103"/>
  <c r="Q68" i="103"/>
  <c r="BC67" i="103"/>
  <c r="BB67" i="103"/>
  <c r="BA67" i="103"/>
  <c r="AX67" i="103"/>
  <c r="AU67" i="103"/>
  <c r="AR67" i="103"/>
  <c r="AO67" i="103"/>
  <c r="AL67" i="103"/>
  <c r="AI67" i="103"/>
  <c r="AF67" i="103"/>
  <c r="AC67" i="103"/>
  <c r="Z67" i="103"/>
  <c r="W67" i="103"/>
  <c r="T67" i="103"/>
  <c r="Q67" i="103"/>
  <c r="BC66" i="103"/>
  <c r="BB66" i="103"/>
  <c r="BA66" i="103"/>
  <c r="AX66" i="103"/>
  <c r="AU66" i="103"/>
  <c r="AR66" i="103"/>
  <c r="AO66" i="103"/>
  <c r="AL66" i="103"/>
  <c r="AI66" i="103"/>
  <c r="AF66" i="103"/>
  <c r="AC66" i="103"/>
  <c r="Z66" i="103"/>
  <c r="W66" i="103"/>
  <c r="T66" i="103"/>
  <c r="Q66" i="103"/>
  <c r="BC65" i="103"/>
  <c r="BB65" i="103"/>
  <c r="BA65" i="103"/>
  <c r="AX65" i="103"/>
  <c r="AU65" i="103"/>
  <c r="AR65" i="103"/>
  <c r="AO65" i="103"/>
  <c r="AL65" i="103"/>
  <c r="AI65" i="103"/>
  <c r="AF65" i="103"/>
  <c r="AC65" i="103"/>
  <c r="Z65" i="103"/>
  <c r="W65" i="103"/>
  <c r="T65" i="103"/>
  <c r="Q65" i="103"/>
  <c r="BC64" i="103"/>
  <c r="BB64" i="103"/>
  <c r="BA64" i="103"/>
  <c r="AX64" i="103"/>
  <c r="AU64" i="103"/>
  <c r="AR64" i="103"/>
  <c r="AO64" i="103"/>
  <c r="AL64" i="103"/>
  <c r="AI64" i="103"/>
  <c r="AF64" i="103"/>
  <c r="AC64" i="103"/>
  <c r="Z64" i="103"/>
  <c r="W64" i="103"/>
  <c r="T64" i="103"/>
  <c r="Q64" i="103"/>
  <c r="BC63" i="103"/>
  <c r="BB63" i="103"/>
  <c r="BA63" i="103"/>
  <c r="AX63" i="103"/>
  <c r="AU63" i="103"/>
  <c r="AR63" i="103"/>
  <c r="AO63" i="103"/>
  <c r="AL63" i="103"/>
  <c r="AI63" i="103"/>
  <c r="AF63" i="103"/>
  <c r="AC63" i="103"/>
  <c r="Z63" i="103"/>
  <c r="W63" i="103"/>
  <c r="T63" i="103"/>
  <c r="Q63" i="103"/>
  <c r="BC62" i="103"/>
  <c r="BB62" i="103"/>
  <c r="BA62" i="103"/>
  <c r="AX62" i="103"/>
  <c r="AU62" i="103"/>
  <c r="AR62" i="103"/>
  <c r="AO62" i="103"/>
  <c r="AL62" i="103"/>
  <c r="AI62" i="103"/>
  <c r="AF62" i="103"/>
  <c r="AC62" i="103"/>
  <c r="Z62" i="103"/>
  <c r="W62" i="103"/>
  <c r="T62" i="103"/>
  <c r="Q62" i="103"/>
  <c r="BC61" i="103"/>
  <c r="BB61" i="103"/>
  <c r="BA61" i="103"/>
  <c r="AX61" i="103"/>
  <c r="AU61" i="103"/>
  <c r="AR61" i="103"/>
  <c r="AO61" i="103"/>
  <c r="AL61" i="103"/>
  <c r="AI61" i="103"/>
  <c r="AF61" i="103"/>
  <c r="AC61" i="103"/>
  <c r="Z61" i="103"/>
  <c r="W61" i="103"/>
  <c r="T61" i="103"/>
  <c r="Q61" i="103"/>
  <c r="BC60" i="103"/>
  <c r="BB60" i="103"/>
  <c r="BA60" i="103"/>
  <c r="AX60" i="103"/>
  <c r="AU60" i="103"/>
  <c r="AR60" i="103"/>
  <c r="AO60" i="103"/>
  <c r="AL60" i="103"/>
  <c r="AI60" i="103"/>
  <c r="AF60" i="103"/>
  <c r="AC60" i="103"/>
  <c r="Z60" i="103"/>
  <c r="W60" i="103"/>
  <c r="T60" i="103"/>
  <c r="Q60" i="103"/>
  <c r="BC59" i="103"/>
  <c r="BB59" i="103"/>
  <c r="BA59" i="103"/>
  <c r="AX59" i="103"/>
  <c r="AU59" i="103"/>
  <c r="AR59" i="103"/>
  <c r="AO59" i="103"/>
  <c r="AL59" i="103"/>
  <c r="AI59" i="103"/>
  <c r="AF59" i="103"/>
  <c r="AC59" i="103"/>
  <c r="Z59" i="103"/>
  <c r="W59" i="103"/>
  <c r="T59" i="103"/>
  <c r="Q59" i="103"/>
  <c r="AZ58" i="103"/>
  <c r="AY58" i="103"/>
  <c r="AW58" i="103"/>
  <c r="AV58" i="103"/>
  <c r="AT58" i="103"/>
  <c r="AS58" i="103"/>
  <c r="AQ58" i="103"/>
  <c r="AP58" i="103"/>
  <c r="AN58" i="103"/>
  <c r="AM58" i="103"/>
  <c r="AK58" i="103"/>
  <c r="AJ58" i="103"/>
  <c r="AH58" i="103"/>
  <c r="AG58" i="103"/>
  <c r="AE58" i="103"/>
  <c r="AD58" i="103"/>
  <c r="AB58" i="103"/>
  <c r="AA58" i="103"/>
  <c r="Y58" i="103"/>
  <c r="X58" i="103"/>
  <c r="V58" i="103"/>
  <c r="U58" i="103"/>
  <c r="S58" i="103"/>
  <c r="R58" i="103"/>
  <c r="P58" i="103"/>
  <c r="O58" i="103"/>
  <c r="F58" i="103"/>
  <c r="C58" i="103" s="1"/>
  <c r="BC57" i="103"/>
  <c r="BB57" i="103"/>
  <c r="BA57" i="103"/>
  <c r="AX57" i="103"/>
  <c r="AU57" i="103"/>
  <c r="AR57" i="103"/>
  <c r="AO57" i="103"/>
  <c r="AL57" i="103"/>
  <c r="AI57" i="103"/>
  <c r="AF57" i="103"/>
  <c r="AC57" i="103"/>
  <c r="Z57" i="103"/>
  <c r="W57" i="103"/>
  <c r="T57" i="103"/>
  <c r="Q57" i="103"/>
  <c r="BC56" i="103"/>
  <c r="BB56" i="103"/>
  <c r="BA56" i="103"/>
  <c r="AX56" i="103"/>
  <c r="AU56" i="103"/>
  <c r="AR56" i="103"/>
  <c r="AO56" i="103"/>
  <c r="AL56" i="103"/>
  <c r="AI56" i="103"/>
  <c r="AF56" i="103"/>
  <c r="AC56" i="103"/>
  <c r="Z56" i="103"/>
  <c r="W56" i="103"/>
  <c r="T56" i="103"/>
  <c r="Q56" i="103"/>
  <c r="BC55" i="103"/>
  <c r="BB55" i="103"/>
  <c r="BA55" i="103"/>
  <c r="AX55" i="103"/>
  <c r="AU55" i="103"/>
  <c r="AR55" i="103"/>
  <c r="AO55" i="103"/>
  <c r="AL55" i="103"/>
  <c r="AI55" i="103"/>
  <c r="AF55" i="103"/>
  <c r="AC55" i="103"/>
  <c r="Z55" i="103"/>
  <c r="W55" i="103"/>
  <c r="T55" i="103"/>
  <c r="Q55" i="103"/>
  <c r="BC54" i="103"/>
  <c r="BB54" i="103"/>
  <c r="BA54" i="103"/>
  <c r="AX54" i="103"/>
  <c r="AU54" i="103"/>
  <c r="AR54" i="103"/>
  <c r="AO54" i="103"/>
  <c r="AL54" i="103"/>
  <c r="AI54" i="103"/>
  <c r="AF54" i="103"/>
  <c r="AC54" i="103"/>
  <c r="Z54" i="103"/>
  <c r="W54" i="103"/>
  <c r="T54" i="103"/>
  <c r="Q54" i="103"/>
  <c r="BC53" i="103"/>
  <c r="BB53" i="103"/>
  <c r="BA53" i="103"/>
  <c r="AX53" i="103"/>
  <c r="AU53" i="103"/>
  <c r="AR53" i="103"/>
  <c r="AO53" i="103"/>
  <c r="AL53" i="103"/>
  <c r="AI53" i="103"/>
  <c r="AF53" i="103"/>
  <c r="AC53" i="103"/>
  <c r="Z53" i="103"/>
  <c r="W53" i="103"/>
  <c r="T53" i="103"/>
  <c r="Q53" i="103"/>
  <c r="BC52" i="103"/>
  <c r="BB52" i="103"/>
  <c r="BA52" i="103"/>
  <c r="AX52" i="103"/>
  <c r="AU52" i="103"/>
  <c r="AR52" i="103"/>
  <c r="AO52" i="103"/>
  <c r="AL52" i="103"/>
  <c r="AI52" i="103"/>
  <c r="AF52" i="103"/>
  <c r="AC52" i="103"/>
  <c r="Z52" i="103"/>
  <c r="W52" i="103"/>
  <c r="T52" i="103"/>
  <c r="Q52" i="103"/>
  <c r="BC51" i="103"/>
  <c r="BB51" i="103"/>
  <c r="BA51" i="103"/>
  <c r="AX51" i="103"/>
  <c r="AU51" i="103"/>
  <c r="AR51" i="103"/>
  <c r="AO51" i="103"/>
  <c r="AL51" i="103"/>
  <c r="AI51" i="103"/>
  <c r="AF51" i="103"/>
  <c r="AC51" i="103"/>
  <c r="Z51" i="103"/>
  <c r="W51" i="103"/>
  <c r="T51" i="103"/>
  <c r="Q51" i="103"/>
  <c r="BC50" i="103"/>
  <c r="BB50" i="103"/>
  <c r="BA50" i="103"/>
  <c r="AX50" i="103"/>
  <c r="AU50" i="103"/>
  <c r="AR50" i="103"/>
  <c r="AO50" i="103"/>
  <c r="AL50" i="103"/>
  <c r="AI50" i="103"/>
  <c r="AF50" i="103"/>
  <c r="AC50" i="103"/>
  <c r="Z50" i="103"/>
  <c r="W50" i="103"/>
  <c r="T50" i="103"/>
  <c r="Q50" i="103"/>
  <c r="BC49" i="103"/>
  <c r="BB49" i="103"/>
  <c r="BA49" i="103"/>
  <c r="AX49" i="103"/>
  <c r="AU49" i="103"/>
  <c r="AR49" i="103"/>
  <c r="AO49" i="103"/>
  <c r="AL49" i="103"/>
  <c r="AI49" i="103"/>
  <c r="AF49" i="103"/>
  <c r="AC49" i="103"/>
  <c r="Z49" i="103"/>
  <c r="W49" i="103"/>
  <c r="T49" i="103"/>
  <c r="Q49" i="103"/>
  <c r="BC48" i="103"/>
  <c r="BB48" i="103"/>
  <c r="BA48" i="103"/>
  <c r="AX48" i="103"/>
  <c r="AU48" i="103"/>
  <c r="AR48" i="103"/>
  <c r="AO48" i="103"/>
  <c r="AL48" i="103"/>
  <c r="AI48" i="103"/>
  <c r="AF48" i="103"/>
  <c r="AC48" i="103"/>
  <c r="Z48" i="103"/>
  <c r="W48" i="103"/>
  <c r="T48" i="103"/>
  <c r="Q48" i="103"/>
  <c r="BC47" i="103"/>
  <c r="BB47" i="103"/>
  <c r="BA47" i="103"/>
  <c r="AX47" i="103"/>
  <c r="AU47" i="103"/>
  <c r="AR47" i="103"/>
  <c r="AO47" i="103"/>
  <c r="AL47" i="103"/>
  <c r="AI47" i="103"/>
  <c r="AF47" i="103"/>
  <c r="AC47" i="103"/>
  <c r="Z47" i="103"/>
  <c r="W47" i="103"/>
  <c r="T47" i="103"/>
  <c r="Q47" i="103"/>
  <c r="BC46" i="103"/>
  <c r="BB46" i="103"/>
  <c r="BA46" i="103"/>
  <c r="AX46" i="103"/>
  <c r="AU46" i="103"/>
  <c r="AR46" i="103"/>
  <c r="AO46" i="103"/>
  <c r="AL46" i="103"/>
  <c r="AI46" i="103"/>
  <c r="AF46" i="103"/>
  <c r="AC46" i="103"/>
  <c r="Z46" i="103"/>
  <c r="W46" i="103"/>
  <c r="T46" i="103"/>
  <c r="Q46" i="103"/>
  <c r="BC45" i="103"/>
  <c r="BB45" i="103"/>
  <c r="BA45" i="103"/>
  <c r="AX45" i="103"/>
  <c r="AU45" i="103"/>
  <c r="AR45" i="103"/>
  <c r="AO45" i="103"/>
  <c r="AL45" i="103"/>
  <c r="AI45" i="103"/>
  <c r="AF45" i="103"/>
  <c r="AC45" i="103"/>
  <c r="Z45" i="103"/>
  <c r="W45" i="103"/>
  <c r="T45" i="103"/>
  <c r="Q45" i="103"/>
  <c r="BC44" i="103"/>
  <c r="BB44" i="103"/>
  <c r="BA44" i="103"/>
  <c r="AX44" i="103"/>
  <c r="AU44" i="103"/>
  <c r="AR44" i="103"/>
  <c r="AO44" i="103"/>
  <c r="AL44" i="103"/>
  <c r="AI44" i="103"/>
  <c r="AF44" i="103"/>
  <c r="AC44" i="103"/>
  <c r="Z44" i="103"/>
  <c r="W44" i="103"/>
  <c r="T44" i="103"/>
  <c r="Q44" i="103"/>
  <c r="BC43" i="103"/>
  <c r="BB43" i="103"/>
  <c r="BA43" i="103"/>
  <c r="AX43" i="103"/>
  <c r="AU43" i="103"/>
  <c r="AR43" i="103"/>
  <c r="AO43" i="103"/>
  <c r="AL43" i="103"/>
  <c r="AI43" i="103"/>
  <c r="AF43" i="103"/>
  <c r="AC43" i="103"/>
  <c r="Z43" i="103"/>
  <c r="W43" i="103"/>
  <c r="T43" i="103"/>
  <c r="Q43" i="103"/>
  <c r="BC42" i="103"/>
  <c r="BB42" i="103"/>
  <c r="BA42" i="103"/>
  <c r="AX42" i="103"/>
  <c r="AU42" i="103"/>
  <c r="AR42" i="103"/>
  <c r="AO42" i="103"/>
  <c r="AL42" i="103"/>
  <c r="AI42" i="103"/>
  <c r="AF42" i="103"/>
  <c r="AC42" i="103"/>
  <c r="Z42" i="103"/>
  <c r="W42" i="103"/>
  <c r="T42" i="103"/>
  <c r="Q42" i="103"/>
  <c r="BC41" i="103"/>
  <c r="BB41" i="103"/>
  <c r="BA41" i="103"/>
  <c r="AX41" i="103"/>
  <c r="AU41" i="103"/>
  <c r="AR41" i="103"/>
  <c r="AO41" i="103"/>
  <c r="AL41" i="103"/>
  <c r="AI41" i="103"/>
  <c r="AF41" i="103"/>
  <c r="AC41" i="103"/>
  <c r="Z41" i="103"/>
  <c r="W41" i="103"/>
  <c r="T41" i="103"/>
  <c r="Q41" i="103"/>
  <c r="BC40" i="103"/>
  <c r="BB40" i="103"/>
  <c r="BA40" i="103"/>
  <c r="AX40" i="103"/>
  <c r="AU40" i="103"/>
  <c r="AR40" i="103"/>
  <c r="AO40" i="103"/>
  <c r="AL40" i="103"/>
  <c r="AI40" i="103"/>
  <c r="AF40" i="103"/>
  <c r="AC40" i="103"/>
  <c r="Z40" i="103"/>
  <c r="W40" i="103"/>
  <c r="T40" i="103"/>
  <c r="Q40" i="103"/>
  <c r="BC39" i="103"/>
  <c r="BB39" i="103"/>
  <c r="BA39" i="103"/>
  <c r="AX39" i="103"/>
  <c r="AU39" i="103"/>
  <c r="AR39" i="103"/>
  <c r="AO39" i="103"/>
  <c r="AL39" i="103"/>
  <c r="AI39" i="103"/>
  <c r="AF39" i="103"/>
  <c r="AC39" i="103"/>
  <c r="Z39" i="103"/>
  <c r="W39" i="103"/>
  <c r="T39" i="103"/>
  <c r="Q39" i="103"/>
  <c r="BC38" i="103"/>
  <c r="BB38" i="103"/>
  <c r="BA38" i="103"/>
  <c r="AX38" i="103"/>
  <c r="AU38" i="103"/>
  <c r="AR38" i="103"/>
  <c r="AO38" i="103"/>
  <c r="AL38" i="103"/>
  <c r="AI38" i="103"/>
  <c r="AF38" i="103"/>
  <c r="AC38" i="103"/>
  <c r="Z38" i="103"/>
  <c r="W38" i="103"/>
  <c r="T38" i="103"/>
  <c r="Q38" i="103"/>
  <c r="BC37" i="103"/>
  <c r="BB37" i="103"/>
  <c r="BA37" i="103"/>
  <c r="AX37" i="103"/>
  <c r="AU37" i="103"/>
  <c r="AR37" i="103"/>
  <c r="AO37" i="103"/>
  <c r="AL37" i="103"/>
  <c r="AI37" i="103"/>
  <c r="AF37" i="103"/>
  <c r="AC37" i="103"/>
  <c r="Z37" i="103"/>
  <c r="W37" i="103"/>
  <c r="T37" i="103"/>
  <c r="Q37" i="103"/>
  <c r="BC36" i="103"/>
  <c r="BB36" i="103"/>
  <c r="BA36" i="103"/>
  <c r="AX36" i="103"/>
  <c r="AU36" i="103"/>
  <c r="AR36" i="103"/>
  <c r="AO36" i="103"/>
  <c r="AL36" i="103"/>
  <c r="AI36" i="103"/>
  <c r="AF36" i="103"/>
  <c r="AC36" i="103"/>
  <c r="Z36" i="103"/>
  <c r="W36" i="103"/>
  <c r="T36" i="103"/>
  <c r="Q36" i="103"/>
  <c r="BC35" i="103"/>
  <c r="BB35" i="103"/>
  <c r="BA35" i="103"/>
  <c r="AX35" i="103"/>
  <c r="AU35" i="103"/>
  <c r="AR35" i="103"/>
  <c r="AO35" i="103"/>
  <c r="AL35" i="103"/>
  <c r="AI35" i="103"/>
  <c r="AF35" i="103"/>
  <c r="AC35" i="103"/>
  <c r="Z35" i="103"/>
  <c r="W35" i="103"/>
  <c r="T35" i="103"/>
  <c r="Q35" i="103"/>
  <c r="BC34" i="103"/>
  <c r="BB34" i="103"/>
  <c r="BA34" i="103"/>
  <c r="AX34" i="103"/>
  <c r="AU34" i="103"/>
  <c r="AR34" i="103"/>
  <c r="AO34" i="103"/>
  <c r="AL34" i="103"/>
  <c r="AI34" i="103"/>
  <c r="AF34" i="103"/>
  <c r="AC34" i="103"/>
  <c r="Z34" i="103"/>
  <c r="W34" i="103"/>
  <c r="T34" i="103"/>
  <c r="Q34" i="103"/>
  <c r="BC33" i="103"/>
  <c r="BB33" i="103"/>
  <c r="BA33" i="103"/>
  <c r="AX33" i="103"/>
  <c r="AU33" i="103"/>
  <c r="AR33" i="103"/>
  <c r="AO33" i="103"/>
  <c r="AL33" i="103"/>
  <c r="AI33" i="103"/>
  <c r="AF33" i="103"/>
  <c r="AC33" i="103"/>
  <c r="Z33" i="103"/>
  <c r="W33" i="103"/>
  <c r="T33" i="103"/>
  <c r="Q33" i="103"/>
  <c r="BC32" i="103"/>
  <c r="BB32" i="103"/>
  <c r="BA32" i="103"/>
  <c r="AX32" i="103"/>
  <c r="AU32" i="103"/>
  <c r="AR32" i="103"/>
  <c r="AO32" i="103"/>
  <c r="AL32" i="103"/>
  <c r="AI32" i="103"/>
  <c r="AF32" i="103"/>
  <c r="AC32" i="103"/>
  <c r="Z32" i="103"/>
  <c r="W32" i="103"/>
  <c r="T32" i="103"/>
  <c r="Q32" i="103"/>
  <c r="BC31" i="103"/>
  <c r="BB31" i="103"/>
  <c r="BA31" i="103"/>
  <c r="AX31" i="103"/>
  <c r="AU31" i="103"/>
  <c r="AR31" i="103"/>
  <c r="AO31" i="103"/>
  <c r="AL31" i="103"/>
  <c r="AI31" i="103"/>
  <c r="AF31" i="103"/>
  <c r="AC31" i="103"/>
  <c r="Z31" i="103"/>
  <c r="W31" i="103"/>
  <c r="T31" i="103"/>
  <c r="Q31" i="103"/>
  <c r="BC30" i="103"/>
  <c r="BB30" i="103"/>
  <c r="BA30" i="103"/>
  <c r="AX30" i="103"/>
  <c r="AU30" i="103"/>
  <c r="AR30" i="103"/>
  <c r="AO30" i="103"/>
  <c r="AL30" i="103"/>
  <c r="AI30" i="103"/>
  <c r="AF30" i="103"/>
  <c r="AC30" i="103"/>
  <c r="Z30" i="103"/>
  <c r="W30" i="103"/>
  <c r="T30" i="103"/>
  <c r="Q30" i="103"/>
  <c r="BC29" i="103"/>
  <c r="BB29" i="103"/>
  <c r="BA29" i="103"/>
  <c r="AX29" i="103"/>
  <c r="AU29" i="103"/>
  <c r="AR29" i="103"/>
  <c r="AO29" i="103"/>
  <c r="AL29" i="103"/>
  <c r="AI29" i="103"/>
  <c r="AF29" i="103"/>
  <c r="AC29" i="103"/>
  <c r="Z29" i="103"/>
  <c r="W29" i="103"/>
  <c r="T29" i="103"/>
  <c r="Q29" i="103"/>
  <c r="BC28" i="103"/>
  <c r="BB28" i="103"/>
  <c r="BA28" i="103"/>
  <c r="AX28" i="103"/>
  <c r="AU28" i="103"/>
  <c r="AR28" i="103"/>
  <c r="AO28" i="103"/>
  <c r="AL28" i="103"/>
  <c r="AI28" i="103"/>
  <c r="AF28" i="103"/>
  <c r="AC28" i="103"/>
  <c r="Z28" i="103"/>
  <c r="W28" i="103"/>
  <c r="T28" i="103"/>
  <c r="Q28" i="103"/>
  <c r="BC27" i="103"/>
  <c r="BB27" i="103"/>
  <c r="BA27" i="103"/>
  <c r="AX27" i="103"/>
  <c r="AU27" i="103"/>
  <c r="AR27" i="103"/>
  <c r="AO27" i="103"/>
  <c r="AL27" i="103"/>
  <c r="AI27" i="103"/>
  <c r="AF27" i="103"/>
  <c r="AC27" i="103"/>
  <c r="Z27" i="103"/>
  <c r="W27" i="103"/>
  <c r="T27" i="103"/>
  <c r="Q27" i="103"/>
  <c r="BC26" i="103"/>
  <c r="BB26" i="103"/>
  <c r="BA26" i="103"/>
  <c r="AX26" i="103"/>
  <c r="AU26" i="103"/>
  <c r="AR26" i="103"/>
  <c r="AO26" i="103"/>
  <c r="AL26" i="103"/>
  <c r="AI26" i="103"/>
  <c r="AF26" i="103"/>
  <c r="AC26" i="103"/>
  <c r="Z26" i="103"/>
  <c r="W26" i="103"/>
  <c r="T26" i="103"/>
  <c r="Q26" i="103"/>
  <c r="BC25" i="103"/>
  <c r="BB25" i="103"/>
  <c r="BA25" i="103"/>
  <c r="AX25" i="103"/>
  <c r="AU25" i="103"/>
  <c r="AR25" i="103"/>
  <c r="AO25" i="103"/>
  <c r="AL25" i="103"/>
  <c r="AI25" i="103"/>
  <c r="AF25" i="103"/>
  <c r="AC25" i="103"/>
  <c r="Z25" i="103"/>
  <c r="W25" i="103"/>
  <c r="T25" i="103"/>
  <c r="Q25" i="103"/>
  <c r="BC24" i="103"/>
  <c r="BB24" i="103"/>
  <c r="BA24" i="103"/>
  <c r="AX24" i="103"/>
  <c r="AU24" i="103"/>
  <c r="AR24" i="103"/>
  <c r="AO24" i="103"/>
  <c r="AL24" i="103"/>
  <c r="AI24" i="103"/>
  <c r="AF24" i="103"/>
  <c r="AC24" i="103"/>
  <c r="Z24" i="103"/>
  <c r="W24" i="103"/>
  <c r="T24" i="103"/>
  <c r="Q24" i="103"/>
  <c r="AZ23" i="103"/>
  <c r="AY23" i="103"/>
  <c r="AW23" i="103"/>
  <c r="AV23" i="103"/>
  <c r="AT23" i="103"/>
  <c r="AS23" i="103"/>
  <c r="AQ23" i="103"/>
  <c r="AP23" i="103"/>
  <c r="AN23" i="103"/>
  <c r="AM23" i="103"/>
  <c r="AK23" i="103"/>
  <c r="AJ23" i="103"/>
  <c r="AH23" i="103"/>
  <c r="AG23" i="103"/>
  <c r="AE23" i="103"/>
  <c r="AD23" i="103"/>
  <c r="AB23" i="103"/>
  <c r="AA23" i="103"/>
  <c r="Y23" i="103"/>
  <c r="X23" i="103"/>
  <c r="V23" i="103"/>
  <c r="U23" i="103"/>
  <c r="S23" i="103"/>
  <c r="R23" i="103"/>
  <c r="P23" i="103"/>
  <c r="O23" i="103"/>
  <c r="F23" i="103"/>
  <c r="C23" i="103" s="1"/>
  <c r="BC22" i="103"/>
  <c r="BB22" i="103"/>
  <c r="BA22" i="103"/>
  <c r="AX22" i="103"/>
  <c r="AU22" i="103"/>
  <c r="AR22" i="103"/>
  <c r="AO22" i="103"/>
  <c r="AL22" i="103"/>
  <c r="AI22" i="103"/>
  <c r="AF22" i="103"/>
  <c r="AC22" i="103"/>
  <c r="Z22" i="103"/>
  <c r="W22" i="103"/>
  <c r="T22" i="103"/>
  <c r="Q22" i="103"/>
  <c r="BC21" i="103"/>
  <c r="BB21" i="103"/>
  <c r="BA21" i="103"/>
  <c r="AX21" i="103"/>
  <c r="AU21" i="103"/>
  <c r="AR21" i="103"/>
  <c r="AO21" i="103"/>
  <c r="AL21" i="103"/>
  <c r="AI21" i="103"/>
  <c r="AF21" i="103"/>
  <c r="AC21" i="103"/>
  <c r="Z21" i="103"/>
  <c r="W21" i="103"/>
  <c r="T21" i="103"/>
  <c r="Q21" i="103"/>
  <c r="BC20" i="103"/>
  <c r="BB20" i="103"/>
  <c r="BA20" i="103"/>
  <c r="AX20" i="103"/>
  <c r="AU20" i="103"/>
  <c r="AR20" i="103"/>
  <c r="AO20" i="103"/>
  <c r="AL20" i="103"/>
  <c r="AI20" i="103"/>
  <c r="AF20" i="103"/>
  <c r="AC20" i="103"/>
  <c r="Z20" i="103"/>
  <c r="W20" i="103"/>
  <c r="T20" i="103"/>
  <c r="Q20" i="103"/>
  <c r="BC19" i="103"/>
  <c r="BB19" i="103"/>
  <c r="BA19" i="103"/>
  <c r="AX19" i="103"/>
  <c r="AU19" i="103"/>
  <c r="AR19" i="103"/>
  <c r="AO19" i="103"/>
  <c r="AL19" i="103"/>
  <c r="AI19" i="103"/>
  <c r="AF19" i="103"/>
  <c r="AC19" i="103"/>
  <c r="Z19" i="103"/>
  <c r="W19" i="103"/>
  <c r="T19" i="103"/>
  <c r="Q19" i="103"/>
  <c r="BC18" i="103"/>
  <c r="BB18" i="103"/>
  <c r="BA18" i="103"/>
  <c r="AX18" i="103"/>
  <c r="AU18" i="103"/>
  <c r="AR18" i="103"/>
  <c r="AO18" i="103"/>
  <c r="AL18" i="103"/>
  <c r="AI18" i="103"/>
  <c r="AF18" i="103"/>
  <c r="AC18" i="103"/>
  <c r="Z18" i="103"/>
  <c r="W18" i="103"/>
  <c r="T18" i="103"/>
  <c r="Q18" i="103"/>
  <c r="BC17" i="103"/>
  <c r="BB17" i="103"/>
  <c r="BA17" i="103"/>
  <c r="AX17" i="103"/>
  <c r="AU17" i="103"/>
  <c r="AR17" i="103"/>
  <c r="AO17" i="103"/>
  <c r="AL17" i="103"/>
  <c r="AI17" i="103"/>
  <c r="AF17" i="103"/>
  <c r="AC17" i="103"/>
  <c r="Z17" i="103"/>
  <c r="W17" i="103"/>
  <c r="T17" i="103"/>
  <c r="Q17" i="103"/>
  <c r="BC16" i="103"/>
  <c r="BB16" i="103"/>
  <c r="BA16" i="103"/>
  <c r="AX16" i="103"/>
  <c r="AU16" i="103"/>
  <c r="AR16" i="103"/>
  <c r="AO16" i="103"/>
  <c r="AL16" i="103"/>
  <c r="AI16" i="103"/>
  <c r="AF16" i="103"/>
  <c r="AC16" i="103"/>
  <c r="Z16" i="103"/>
  <c r="W16" i="103"/>
  <c r="T16" i="103"/>
  <c r="Q16" i="103"/>
  <c r="BC15" i="103"/>
  <c r="BB15" i="103"/>
  <c r="BA15" i="103"/>
  <c r="AX15" i="103"/>
  <c r="AU15" i="103"/>
  <c r="AR15" i="103"/>
  <c r="AO15" i="103"/>
  <c r="AL15" i="103"/>
  <c r="AI15" i="103"/>
  <c r="AF15" i="103"/>
  <c r="AC15" i="103"/>
  <c r="Z15" i="103"/>
  <c r="W15" i="103"/>
  <c r="T15" i="103"/>
  <c r="Q15" i="103"/>
  <c r="BC14" i="103"/>
  <c r="BB14" i="103"/>
  <c r="BA14" i="103"/>
  <c r="AX14" i="103"/>
  <c r="AU14" i="103"/>
  <c r="AR14" i="103"/>
  <c r="AO14" i="103"/>
  <c r="AL14" i="103"/>
  <c r="AI14" i="103"/>
  <c r="AF14" i="103"/>
  <c r="AC14" i="103"/>
  <c r="Z14" i="103"/>
  <c r="W14" i="103"/>
  <c r="T14" i="103"/>
  <c r="Q14" i="103"/>
  <c r="BC13" i="103"/>
  <c r="BB13" i="103"/>
  <c r="BA13" i="103"/>
  <c r="AX13" i="103"/>
  <c r="AU13" i="103"/>
  <c r="AR13" i="103"/>
  <c r="AO13" i="103"/>
  <c r="AL13" i="103"/>
  <c r="AI13" i="103"/>
  <c r="AF13" i="103"/>
  <c r="AC13" i="103"/>
  <c r="Z13" i="103"/>
  <c r="W13" i="103"/>
  <c r="T13" i="103"/>
  <c r="Q13" i="103"/>
  <c r="BC12" i="103"/>
  <c r="BB12" i="103"/>
  <c r="BA12" i="103"/>
  <c r="AX12" i="103"/>
  <c r="AU12" i="103"/>
  <c r="AR12" i="103"/>
  <c r="AO12" i="103"/>
  <c r="AL12" i="103"/>
  <c r="AI12" i="103"/>
  <c r="AF12" i="103"/>
  <c r="AC12" i="103"/>
  <c r="Z12" i="103"/>
  <c r="W12" i="103"/>
  <c r="T12" i="103"/>
  <c r="Q12" i="103"/>
  <c r="BC11" i="103"/>
  <c r="BB11" i="103"/>
  <c r="BA11" i="103"/>
  <c r="AX11" i="103"/>
  <c r="AU11" i="103"/>
  <c r="AR11" i="103"/>
  <c r="AO11" i="103"/>
  <c r="AL11" i="103"/>
  <c r="AI11" i="103"/>
  <c r="AF11" i="103"/>
  <c r="AC11" i="103"/>
  <c r="Z11" i="103"/>
  <c r="W11" i="103"/>
  <c r="T11" i="103"/>
  <c r="Q11" i="103"/>
  <c r="BC10" i="103"/>
  <c r="BB10" i="103"/>
  <c r="BA10" i="103"/>
  <c r="AX10" i="103"/>
  <c r="AU10" i="103"/>
  <c r="AR10" i="103"/>
  <c r="AO10" i="103"/>
  <c r="AL10" i="103"/>
  <c r="AI10" i="103"/>
  <c r="AF10" i="103"/>
  <c r="AC10" i="103"/>
  <c r="Z10" i="103"/>
  <c r="W10" i="103"/>
  <c r="T10" i="103"/>
  <c r="Q10" i="103"/>
  <c r="A10" i="103"/>
  <c r="A11" i="103" s="1"/>
  <c r="A12" i="103" s="1"/>
  <c r="A13" i="103" s="1"/>
  <c r="A14" i="103" s="1"/>
  <c r="A15" i="103" s="1"/>
  <c r="A16" i="103" s="1"/>
  <c r="A17" i="103" s="1"/>
  <c r="A18" i="103" s="1"/>
  <c r="A19" i="103" s="1"/>
  <c r="A20" i="103" s="1"/>
  <c r="A21" i="103" s="1"/>
  <c r="A22" i="103" s="1"/>
  <c r="A24" i="103" s="1"/>
  <c r="A25" i="103" s="1"/>
  <c r="A26" i="103" s="1"/>
  <c r="A27" i="103" s="1"/>
  <c r="A28" i="103" s="1"/>
  <c r="A29" i="103" s="1"/>
  <c r="A30" i="103" s="1"/>
  <c r="A31" i="103" s="1"/>
  <c r="A32" i="103" s="1"/>
  <c r="A33" i="103" s="1"/>
  <c r="A34" i="103" s="1"/>
  <c r="A35" i="103" s="1"/>
  <c r="A36" i="103" s="1"/>
  <c r="A37" i="103" s="1"/>
  <c r="A38" i="103" s="1"/>
  <c r="A39" i="103" s="1"/>
  <c r="A40" i="103" s="1"/>
  <c r="A41" i="103" s="1"/>
  <c r="A42" i="103" s="1"/>
  <c r="A43" i="103" s="1"/>
  <c r="A44" i="103" s="1"/>
  <c r="A45" i="103" s="1"/>
  <c r="A46" i="103" s="1"/>
  <c r="A47" i="103" s="1"/>
  <c r="A48" i="103" s="1"/>
  <c r="A49" i="103" s="1"/>
  <c r="A50" i="103" s="1"/>
  <c r="A51" i="103" s="1"/>
  <c r="A52" i="103" s="1"/>
  <c r="A53" i="103" s="1"/>
  <c r="A54" i="103" s="1"/>
  <c r="A55" i="103" s="1"/>
  <c r="A56" i="103" s="1"/>
  <c r="A57" i="103" s="1"/>
  <c r="A59" i="103" s="1"/>
  <c r="A60" i="103" s="1"/>
  <c r="A61" i="103" s="1"/>
  <c r="A62" i="103" s="1"/>
  <c r="A63" i="103" s="1"/>
  <c r="A64" i="103" s="1"/>
  <c r="A65" i="103" s="1"/>
  <c r="A66" i="103" s="1"/>
  <c r="A67" i="103" s="1"/>
  <c r="A68" i="103" s="1"/>
  <c r="A69" i="103" s="1"/>
  <c r="A70" i="103" s="1"/>
  <c r="A71" i="103" s="1"/>
  <c r="A72" i="103" s="1"/>
  <c r="A73" i="103" s="1"/>
  <c r="A74" i="103" s="1"/>
  <c r="A75" i="103" s="1"/>
  <c r="A76" i="103" s="1"/>
  <c r="A77" i="103" s="1"/>
  <c r="A78" i="103" s="1"/>
  <c r="A79" i="103" s="1"/>
  <c r="A81" i="103" s="1"/>
  <c r="A82" i="103" s="1"/>
  <c r="A83" i="103" s="1"/>
  <c r="A84" i="103" s="1"/>
  <c r="A85" i="103" s="1"/>
  <c r="A86" i="103" s="1"/>
  <c r="A87" i="103" s="1"/>
  <c r="A88" i="103" s="1"/>
  <c r="A89" i="103" s="1"/>
  <c r="A90" i="103" s="1"/>
  <c r="A91" i="103" s="1"/>
  <c r="A92" i="103" s="1"/>
  <c r="A93" i="103" s="1"/>
  <c r="A94" i="103" s="1"/>
  <c r="A95" i="103" s="1"/>
  <c r="A96" i="103" s="1"/>
  <c r="A98" i="103" s="1"/>
  <c r="A99" i="103" s="1"/>
  <c r="A100" i="103" s="1"/>
  <c r="A101" i="103" s="1"/>
  <c r="A102" i="103" s="1"/>
  <c r="A103" i="103" s="1"/>
  <c r="A104" i="103" s="1"/>
  <c r="A105" i="103" s="1"/>
  <c r="A106" i="103" s="1"/>
  <c r="A107" i="103" s="1"/>
  <c r="A108" i="103" s="1"/>
  <c r="A109" i="103" s="1"/>
  <c r="A110" i="103" s="1"/>
  <c r="A111" i="103" s="1"/>
  <c r="A112" i="103" s="1"/>
  <c r="A113" i="103" s="1"/>
  <c r="A114" i="103" s="1"/>
  <c r="A115" i="103" s="1"/>
  <c r="A116" i="103" s="1"/>
  <c r="A117" i="103" s="1"/>
  <c r="A118" i="103" s="1"/>
  <c r="A119" i="103" s="1"/>
  <c r="A120" i="103" s="1"/>
  <c r="A121" i="103" s="1"/>
  <c r="A122" i="103" s="1"/>
  <c r="A123" i="103" s="1"/>
  <c r="A124" i="103" s="1"/>
  <c r="A126" i="103" s="1"/>
  <c r="A127" i="103" s="1"/>
  <c r="A128" i="103" s="1"/>
  <c r="A129" i="103" s="1"/>
  <c r="A130" i="103" s="1"/>
  <c r="A131" i="103" s="1"/>
  <c r="A132" i="103" s="1"/>
  <c r="A133" i="103" s="1"/>
  <c r="A134" i="103" s="1"/>
  <c r="A135" i="103" s="1"/>
  <c r="A136" i="103" s="1"/>
  <c r="A137" i="103" s="1"/>
  <c r="A138" i="103" s="1"/>
  <c r="A139" i="103" s="1"/>
  <c r="A140" i="103" s="1"/>
  <c r="A141" i="103" s="1"/>
  <c r="A142" i="103" s="1"/>
  <c r="A143" i="103" s="1"/>
  <c r="A144" i="103" s="1"/>
  <c r="A145" i="103" s="1"/>
  <c r="A146" i="103" s="1"/>
  <c r="A147" i="103" s="1"/>
  <c r="A148" i="103" s="1"/>
  <c r="A149" i="103" s="1"/>
  <c r="A150" i="103" s="1"/>
  <c r="A151" i="103" s="1"/>
  <c r="A152" i="103" s="1"/>
  <c r="A153" i="103" s="1"/>
  <c r="A154" i="103" s="1"/>
  <c r="A155" i="103" s="1"/>
  <c r="A156" i="103" s="1"/>
  <c r="A157" i="103" s="1"/>
  <c r="A158" i="103" s="1"/>
  <c r="A159" i="103" s="1"/>
  <c r="A160" i="103" s="1"/>
  <c r="A161" i="103" s="1"/>
  <c r="A162" i="103" s="1"/>
  <c r="A164" i="103" s="1"/>
  <c r="A165" i="103" s="1"/>
  <c r="A166" i="103" s="1"/>
  <c r="A167" i="103" s="1"/>
  <c r="A168" i="103" s="1"/>
  <c r="A169" i="103" s="1"/>
  <c r="A170" i="103" s="1"/>
  <c r="A171" i="103" s="1"/>
  <c r="A172" i="103" s="1"/>
  <c r="A173" i="103" s="1"/>
  <c r="A174" i="103" s="1"/>
  <c r="A175" i="103" s="1"/>
  <c r="A176" i="103" s="1"/>
  <c r="A177" i="103" s="1"/>
  <c r="A178" i="103" s="1"/>
  <c r="A179" i="103" s="1"/>
  <c r="A180" i="103" s="1"/>
  <c r="A182" i="103" s="1"/>
  <c r="A183" i="103" s="1"/>
  <c r="A184" i="103" s="1"/>
  <c r="A185" i="103" s="1"/>
  <c r="A186" i="103" s="1"/>
  <c r="A187" i="103" s="1"/>
  <c r="A188" i="103" s="1"/>
  <c r="A189" i="103" s="1"/>
  <c r="A190" i="103" s="1"/>
  <c r="A191" i="103" s="1"/>
  <c r="A192" i="103" s="1"/>
  <c r="A193" i="103" s="1"/>
  <c r="A194" i="103" s="1"/>
  <c r="A195" i="103" s="1"/>
  <c r="A196" i="103" s="1"/>
  <c r="A197" i="103" s="1"/>
  <c r="A198" i="103" s="1"/>
  <c r="A199" i="103" s="1"/>
  <c r="A200" i="103" s="1"/>
  <c r="A201" i="103" s="1"/>
  <c r="A202" i="103" s="1"/>
  <c r="A203" i="103" s="1"/>
  <c r="A204" i="103" s="1"/>
  <c r="A206" i="103" s="1"/>
  <c r="A207" i="103" s="1"/>
  <c r="A208" i="103" s="1"/>
  <c r="A209" i="103" s="1"/>
  <c r="A210" i="103" s="1"/>
  <c r="A211" i="103" s="1"/>
  <c r="A212" i="103" s="1"/>
  <c r="A213" i="103" s="1"/>
  <c r="A214" i="103" s="1"/>
  <c r="A215" i="103" s="1"/>
  <c r="A216" i="103" s="1"/>
  <c r="A217" i="103" s="1"/>
  <c r="A218" i="103" s="1"/>
  <c r="A219" i="103" s="1"/>
  <c r="A220" i="103" s="1"/>
  <c r="A221" i="103" s="1"/>
  <c r="A222" i="103" s="1"/>
  <c r="A223" i="103" s="1"/>
  <c r="A224" i="103" s="1"/>
  <c r="A225" i="103" s="1"/>
  <c r="A226" i="103" s="1"/>
  <c r="A227" i="103" s="1"/>
  <c r="A228" i="103" s="1"/>
  <c r="A229" i="103" s="1"/>
  <c r="A230" i="103" s="1"/>
  <c r="A231" i="103" s="1"/>
  <c r="A232" i="103" s="1"/>
  <c r="A234" i="103" s="1"/>
  <c r="A235" i="103" s="1"/>
  <c r="A236" i="103" s="1"/>
  <c r="A237" i="103" s="1"/>
  <c r="A238" i="103" s="1"/>
  <c r="A239" i="103" s="1"/>
  <c r="A240" i="103" s="1"/>
  <c r="A241" i="103" s="1"/>
  <c r="A242" i="103" s="1"/>
  <c r="A243" i="103" s="1"/>
  <c r="A244" i="103" s="1"/>
  <c r="A245" i="103" s="1"/>
  <c r="A246" i="103" s="1"/>
  <c r="A247" i="103" s="1"/>
  <c r="A248" i="103" s="1"/>
  <c r="A249" i="103" s="1"/>
  <c r="A250" i="103" s="1"/>
  <c r="A251" i="103" s="1"/>
  <c r="A252" i="103" s="1"/>
  <c r="A253" i="103" s="1"/>
  <c r="BC9" i="103"/>
  <c r="BB9" i="103"/>
  <c r="BA9" i="103"/>
  <c r="AX9" i="103"/>
  <c r="AU9" i="103"/>
  <c r="AR9" i="103"/>
  <c r="AO9" i="103"/>
  <c r="AL9" i="103"/>
  <c r="AI9" i="103"/>
  <c r="AF9" i="103"/>
  <c r="AC9" i="103"/>
  <c r="Z9" i="103"/>
  <c r="W9" i="103"/>
  <c r="T9" i="103"/>
  <c r="Q9" i="103"/>
  <c r="CD256" i="102"/>
  <c r="CC256" i="102"/>
  <c r="CA256" i="102"/>
  <c r="BZ256" i="102"/>
  <c r="BX256" i="102"/>
  <c r="BW256" i="102"/>
  <c r="BU256" i="102"/>
  <c r="BT256" i="102"/>
  <c r="CE255" i="102"/>
  <c r="CB255" i="102"/>
  <c r="BY255" i="102"/>
  <c r="BV255" i="102"/>
  <c r="BS255" i="102"/>
  <c r="BR255" i="102"/>
  <c r="BQ255" i="102"/>
  <c r="BP255" i="102"/>
  <c r="BO255" i="102"/>
  <c r="BN255" i="102"/>
  <c r="BM255" i="102"/>
  <c r="BL255" i="102"/>
  <c r="BK255" i="102"/>
  <c r="BJ255" i="102"/>
  <c r="BI255" i="102"/>
  <c r="BH255" i="102"/>
  <c r="BF255" i="102"/>
  <c r="BE255" i="102"/>
  <c r="BC255" i="102"/>
  <c r="BB255" i="102"/>
  <c r="AZ255" i="102"/>
  <c r="AY255" i="102"/>
  <c r="AW255" i="102"/>
  <c r="AV255" i="102"/>
  <c r="AT255" i="102"/>
  <c r="AS255" i="102"/>
  <c r="AQ255" i="102"/>
  <c r="AP255" i="102"/>
  <c r="AN255" i="102"/>
  <c r="AM255" i="102"/>
  <c r="AK255" i="102"/>
  <c r="AJ255" i="102"/>
  <c r="AH255" i="102"/>
  <c r="AG255" i="102"/>
  <c r="AE255" i="102"/>
  <c r="AD255" i="102"/>
  <c r="AB255" i="102"/>
  <c r="AA255" i="102"/>
  <c r="Y255" i="102"/>
  <c r="X255" i="102"/>
  <c r="V255" i="102"/>
  <c r="U255" i="102"/>
  <c r="S255" i="102"/>
  <c r="R255" i="102"/>
  <c r="P255" i="102"/>
  <c r="O255" i="102"/>
  <c r="F255" i="102"/>
  <c r="C255" i="102" s="1"/>
  <c r="BG254" i="102"/>
  <c r="BD254" i="102"/>
  <c r="BA254" i="102"/>
  <c r="AX254" i="102"/>
  <c r="AU254" i="102"/>
  <c r="AR254" i="102"/>
  <c r="AO254" i="102"/>
  <c r="AL254" i="102"/>
  <c r="AI254" i="102"/>
  <c r="AF254" i="102"/>
  <c r="AC254" i="102"/>
  <c r="Z254" i="102"/>
  <c r="W254" i="102"/>
  <c r="T254" i="102"/>
  <c r="Q254" i="102"/>
  <c r="BG253" i="102"/>
  <c r="BD253" i="102"/>
  <c r="BA253" i="102"/>
  <c r="AX253" i="102"/>
  <c r="AU253" i="102"/>
  <c r="AR253" i="102"/>
  <c r="AO253" i="102"/>
  <c r="AL253" i="102"/>
  <c r="AI253" i="102"/>
  <c r="AF253" i="102"/>
  <c r="AC253" i="102"/>
  <c r="Z253" i="102"/>
  <c r="W253" i="102"/>
  <c r="T253" i="102"/>
  <c r="Q253" i="102"/>
  <c r="BG252" i="102"/>
  <c r="BD252" i="102"/>
  <c r="BA252" i="102"/>
  <c r="AX252" i="102"/>
  <c r="AU252" i="102"/>
  <c r="AR252" i="102"/>
  <c r="AO252" i="102"/>
  <c r="AL252" i="102"/>
  <c r="AI252" i="102"/>
  <c r="AF252" i="102"/>
  <c r="AC252" i="102"/>
  <c r="Z252" i="102"/>
  <c r="W252" i="102"/>
  <c r="T252" i="102"/>
  <c r="Q252" i="102"/>
  <c r="BG251" i="102"/>
  <c r="BD251" i="102"/>
  <c r="BA251" i="102"/>
  <c r="AX251" i="102"/>
  <c r="AU251" i="102"/>
  <c r="AR251" i="102"/>
  <c r="AO251" i="102"/>
  <c r="AL251" i="102"/>
  <c r="AI251" i="102"/>
  <c r="AF251" i="102"/>
  <c r="AC251" i="102"/>
  <c r="Z251" i="102"/>
  <c r="W251" i="102"/>
  <c r="T251" i="102"/>
  <c r="Q251" i="102"/>
  <c r="BG250" i="102"/>
  <c r="BD250" i="102"/>
  <c r="BA250" i="102"/>
  <c r="AX250" i="102"/>
  <c r="AU250" i="102"/>
  <c r="AR250" i="102"/>
  <c r="AO250" i="102"/>
  <c r="AL250" i="102"/>
  <c r="AI250" i="102"/>
  <c r="AF250" i="102"/>
  <c r="AC250" i="102"/>
  <c r="Z250" i="102"/>
  <c r="W250" i="102"/>
  <c r="T250" i="102"/>
  <c r="Q250" i="102"/>
  <c r="BG249" i="102"/>
  <c r="BD249" i="102"/>
  <c r="BA249" i="102"/>
  <c r="AX249" i="102"/>
  <c r="AU249" i="102"/>
  <c r="AR249" i="102"/>
  <c r="AO249" i="102"/>
  <c r="AL249" i="102"/>
  <c r="AI249" i="102"/>
  <c r="AF249" i="102"/>
  <c r="AC249" i="102"/>
  <c r="Z249" i="102"/>
  <c r="W249" i="102"/>
  <c r="T249" i="102"/>
  <c r="Q249" i="102"/>
  <c r="BG248" i="102"/>
  <c r="BD248" i="102"/>
  <c r="BA248" i="102"/>
  <c r="AX248" i="102"/>
  <c r="AU248" i="102"/>
  <c r="AR248" i="102"/>
  <c r="AO248" i="102"/>
  <c r="AL248" i="102"/>
  <c r="AI248" i="102"/>
  <c r="AF248" i="102"/>
  <c r="AC248" i="102"/>
  <c r="Z248" i="102"/>
  <c r="W248" i="102"/>
  <c r="T248" i="102"/>
  <c r="Q248" i="102"/>
  <c r="BG247" i="102"/>
  <c r="BD247" i="102"/>
  <c r="BA247" i="102"/>
  <c r="AX247" i="102"/>
  <c r="AU247" i="102"/>
  <c r="AR247" i="102"/>
  <c r="AO247" i="102"/>
  <c r="AL247" i="102"/>
  <c r="AI247" i="102"/>
  <c r="AF247" i="102"/>
  <c r="AC247" i="102"/>
  <c r="Z247" i="102"/>
  <c r="W247" i="102"/>
  <c r="T247" i="102"/>
  <c r="Q247" i="102"/>
  <c r="BG246" i="102"/>
  <c r="BD246" i="102"/>
  <c r="BA246" i="102"/>
  <c r="AX246" i="102"/>
  <c r="AU246" i="102"/>
  <c r="AR246" i="102"/>
  <c r="AO246" i="102"/>
  <c r="AL246" i="102"/>
  <c r="AI246" i="102"/>
  <c r="AF246" i="102"/>
  <c r="AC246" i="102"/>
  <c r="Z246" i="102"/>
  <c r="W246" i="102"/>
  <c r="T246" i="102"/>
  <c r="Q246" i="102"/>
  <c r="BG245" i="102"/>
  <c r="BD245" i="102"/>
  <c r="BA245" i="102"/>
  <c r="AX245" i="102"/>
  <c r="AU245" i="102"/>
  <c r="AR245" i="102"/>
  <c r="AO245" i="102"/>
  <c r="AL245" i="102"/>
  <c r="AI245" i="102"/>
  <c r="AF245" i="102"/>
  <c r="AC245" i="102"/>
  <c r="Z245" i="102"/>
  <c r="W245" i="102"/>
  <c r="T245" i="102"/>
  <c r="Q245" i="102"/>
  <c r="BG244" i="102"/>
  <c r="BD244" i="102"/>
  <c r="BA244" i="102"/>
  <c r="AX244" i="102"/>
  <c r="AU244" i="102"/>
  <c r="AR244" i="102"/>
  <c r="AO244" i="102"/>
  <c r="AL244" i="102"/>
  <c r="AI244" i="102"/>
  <c r="AF244" i="102"/>
  <c r="AC244" i="102"/>
  <c r="Z244" i="102"/>
  <c r="W244" i="102"/>
  <c r="T244" i="102"/>
  <c r="Q244" i="102"/>
  <c r="BG243" i="102"/>
  <c r="BD243" i="102"/>
  <c r="BA243" i="102"/>
  <c r="AX243" i="102"/>
  <c r="AU243" i="102"/>
  <c r="AR243" i="102"/>
  <c r="AO243" i="102"/>
  <c r="AL243" i="102"/>
  <c r="AI243" i="102"/>
  <c r="AF243" i="102"/>
  <c r="AC243" i="102"/>
  <c r="Z243" i="102"/>
  <c r="W243" i="102"/>
  <c r="T243" i="102"/>
  <c r="Q243" i="102"/>
  <c r="BG242" i="102"/>
  <c r="BD242" i="102"/>
  <c r="BA242" i="102"/>
  <c r="AX242" i="102"/>
  <c r="AU242" i="102"/>
  <c r="AR242" i="102"/>
  <c r="AO242" i="102"/>
  <c r="AL242" i="102"/>
  <c r="AI242" i="102"/>
  <c r="AF242" i="102"/>
  <c r="AC242" i="102"/>
  <c r="Z242" i="102"/>
  <c r="W242" i="102"/>
  <c r="T242" i="102"/>
  <c r="Q242" i="102"/>
  <c r="BG241" i="102"/>
  <c r="BD241" i="102"/>
  <c r="BA241" i="102"/>
  <c r="AX241" i="102"/>
  <c r="AU241" i="102"/>
  <c r="AR241" i="102"/>
  <c r="AO241" i="102"/>
  <c r="AL241" i="102"/>
  <c r="AI241" i="102"/>
  <c r="AF241" i="102"/>
  <c r="AC241" i="102"/>
  <c r="Z241" i="102"/>
  <c r="W241" i="102"/>
  <c r="T241" i="102"/>
  <c r="Q241" i="102"/>
  <c r="BG240" i="102"/>
  <c r="BD240" i="102"/>
  <c r="BA240" i="102"/>
  <c r="AX240" i="102"/>
  <c r="AU240" i="102"/>
  <c r="AR240" i="102"/>
  <c r="AO240" i="102"/>
  <c r="AL240" i="102"/>
  <c r="AI240" i="102"/>
  <c r="AF240" i="102"/>
  <c r="AC240" i="102"/>
  <c r="Z240" i="102"/>
  <c r="W240" i="102"/>
  <c r="T240" i="102"/>
  <c r="Q240" i="102"/>
  <c r="BG239" i="102"/>
  <c r="BD239" i="102"/>
  <c r="BA239" i="102"/>
  <c r="AX239" i="102"/>
  <c r="AU239" i="102"/>
  <c r="AR239" i="102"/>
  <c r="AO239" i="102"/>
  <c r="AL239" i="102"/>
  <c r="AI239" i="102"/>
  <c r="AF239" i="102"/>
  <c r="AC239" i="102"/>
  <c r="Z239" i="102"/>
  <c r="W239" i="102"/>
  <c r="T239" i="102"/>
  <c r="Q239" i="102"/>
  <c r="BG238" i="102"/>
  <c r="BD238" i="102"/>
  <c r="BA238" i="102"/>
  <c r="AX238" i="102"/>
  <c r="AU238" i="102"/>
  <c r="AR238" i="102"/>
  <c r="AO238" i="102"/>
  <c r="AL238" i="102"/>
  <c r="AI238" i="102"/>
  <c r="AF238" i="102"/>
  <c r="AC238" i="102"/>
  <c r="Z238" i="102"/>
  <c r="W238" i="102"/>
  <c r="T238" i="102"/>
  <c r="Q238" i="102"/>
  <c r="BG237" i="102"/>
  <c r="BD237" i="102"/>
  <c r="BA237" i="102"/>
  <c r="AX237" i="102"/>
  <c r="AU237" i="102"/>
  <c r="AR237" i="102"/>
  <c r="AO237" i="102"/>
  <c r="AL237" i="102"/>
  <c r="AI237" i="102"/>
  <c r="AF237" i="102"/>
  <c r="AC237" i="102"/>
  <c r="Z237" i="102"/>
  <c r="W237" i="102"/>
  <c r="T237" i="102"/>
  <c r="Q237" i="102"/>
  <c r="BG236" i="102"/>
  <c r="BD236" i="102"/>
  <c r="BA236" i="102"/>
  <c r="AX236" i="102"/>
  <c r="AU236" i="102"/>
  <c r="AR236" i="102"/>
  <c r="AO236" i="102"/>
  <c r="AL236" i="102"/>
  <c r="AI236" i="102"/>
  <c r="AF236" i="102"/>
  <c r="AC236" i="102"/>
  <c r="Z236" i="102"/>
  <c r="W236" i="102"/>
  <c r="T236" i="102"/>
  <c r="Q236" i="102"/>
  <c r="BG235" i="102"/>
  <c r="BD235" i="102"/>
  <c r="BA235" i="102"/>
  <c r="AX235" i="102"/>
  <c r="AU235" i="102"/>
  <c r="AR235" i="102"/>
  <c r="AO235" i="102"/>
  <c r="AL235" i="102"/>
  <c r="AI235" i="102"/>
  <c r="AF235" i="102"/>
  <c r="AC235" i="102"/>
  <c r="Z235" i="102"/>
  <c r="W235" i="102"/>
  <c r="T235" i="102"/>
  <c r="Q235" i="102"/>
  <c r="CE234" i="102"/>
  <c r="CB234" i="102"/>
  <c r="BY234" i="102"/>
  <c r="BV234" i="102"/>
  <c r="BS234" i="102"/>
  <c r="BR234" i="102"/>
  <c r="BQ234" i="102"/>
  <c r="BP234" i="102"/>
  <c r="BO234" i="102"/>
  <c r="BN234" i="102"/>
  <c r="BM234" i="102"/>
  <c r="BL234" i="102"/>
  <c r="BK234" i="102"/>
  <c r="BJ234" i="102"/>
  <c r="BI234" i="102"/>
  <c r="BH234" i="102"/>
  <c r="BF234" i="102"/>
  <c r="BE234" i="102"/>
  <c r="BC234" i="102"/>
  <c r="BB234" i="102"/>
  <c r="AZ234" i="102"/>
  <c r="AY234" i="102"/>
  <c r="AW234" i="102"/>
  <c r="AV234" i="102"/>
  <c r="AT234" i="102"/>
  <c r="AS234" i="102"/>
  <c r="AQ234" i="102"/>
  <c r="AP234" i="102"/>
  <c r="AN234" i="102"/>
  <c r="AM234" i="102"/>
  <c r="AK234" i="102"/>
  <c r="AJ234" i="102"/>
  <c r="AH234" i="102"/>
  <c r="AG234" i="102"/>
  <c r="AE234" i="102"/>
  <c r="AD234" i="102"/>
  <c r="AB234" i="102"/>
  <c r="AA234" i="102"/>
  <c r="Y234" i="102"/>
  <c r="X234" i="102"/>
  <c r="V234" i="102"/>
  <c r="U234" i="102"/>
  <c r="S234" i="102"/>
  <c r="R234" i="102"/>
  <c r="P234" i="102"/>
  <c r="O234" i="102"/>
  <c r="F234" i="102"/>
  <c r="C234" i="102"/>
  <c r="BG233" i="102"/>
  <c r="BD233" i="102"/>
  <c r="BA233" i="102"/>
  <c r="AX233" i="102"/>
  <c r="AU233" i="102"/>
  <c r="AR233" i="102"/>
  <c r="AO233" i="102"/>
  <c r="AL233" i="102"/>
  <c r="AI233" i="102"/>
  <c r="AF233" i="102"/>
  <c r="AC233" i="102"/>
  <c r="Z233" i="102"/>
  <c r="W233" i="102"/>
  <c r="T233" i="102"/>
  <c r="Q233" i="102"/>
  <c r="BG232" i="102"/>
  <c r="BD232" i="102"/>
  <c r="BA232" i="102"/>
  <c r="AX232" i="102"/>
  <c r="AU232" i="102"/>
  <c r="AR232" i="102"/>
  <c r="AO232" i="102"/>
  <c r="AL232" i="102"/>
  <c r="AI232" i="102"/>
  <c r="AF232" i="102"/>
  <c r="AC232" i="102"/>
  <c r="Z232" i="102"/>
  <c r="W232" i="102"/>
  <c r="T232" i="102"/>
  <c r="Q232" i="102"/>
  <c r="BG231" i="102"/>
  <c r="BD231" i="102"/>
  <c r="BA231" i="102"/>
  <c r="AX231" i="102"/>
  <c r="AU231" i="102"/>
  <c r="AR231" i="102"/>
  <c r="AO231" i="102"/>
  <c r="AL231" i="102"/>
  <c r="AI231" i="102"/>
  <c r="AF231" i="102"/>
  <c r="AC231" i="102"/>
  <c r="Z231" i="102"/>
  <c r="W231" i="102"/>
  <c r="T231" i="102"/>
  <c r="Q231" i="102"/>
  <c r="BG230" i="102"/>
  <c r="BD230" i="102"/>
  <c r="BA230" i="102"/>
  <c r="AX230" i="102"/>
  <c r="AU230" i="102"/>
  <c r="AR230" i="102"/>
  <c r="AO230" i="102"/>
  <c r="AL230" i="102"/>
  <c r="AI230" i="102"/>
  <c r="AF230" i="102"/>
  <c r="AC230" i="102"/>
  <c r="Z230" i="102"/>
  <c r="W230" i="102"/>
  <c r="T230" i="102"/>
  <c r="Q230" i="102"/>
  <c r="BG229" i="102"/>
  <c r="BD229" i="102"/>
  <c r="BA229" i="102"/>
  <c r="AX229" i="102"/>
  <c r="AU229" i="102"/>
  <c r="AR229" i="102"/>
  <c r="AO229" i="102"/>
  <c r="AL229" i="102"/>
  <c r="AI229" i="102"/>
  <c r="AF229" i="102"/>
  <c r="AC229" i="102"/>
  <c r="Z229" i="102"/>
  <c r="W229" i="102"/>
  <c r="T229" i="102"/>
  <c r="Q229" i="102"/>
  <c r="BG228" i="102"/>
  <c r="BD228" i="102"/>
  <c r="BA228" i="102"/>
  <c r="AX228" i="102"/>
  <c r="AU228" i="102"/>
  <c r="AR228" i="102"/>
  <c r="AO228" i="102"/>
  <c r="AL228" i="102"/>
  <c r="AI228" i="102"/>
  <c r="AF228" i="102"/>
  <c r="AC228" i="102"/>
  <c r="Z228" i="102"/>
  <c r="W228" i="102"/>
  <c r="T228" i="102"/>
  <c r="Q228" i="102"/>
  <c r="BG227" i="102"/>
  <c r="BD227" i="102"/>
  <c r="BA227" i="102"/>
  <c r="AX227" i="102"/>
  <c r="AU227" i="102"/>
  <c r="AR227" i="102"/>
  <c r="AO227" i="102"/>
  <c r="AL227" i="102"/>
  <c r="AI227" i="102"/>
  <c r="AF227" i="102"/>
  <c r="AC227" i="102"/>
  <c r="Z227" i="102"/>
  <c r="W227" i="102"/>
  <c r="T227" i="102"/>
  <c r="Q227" i="102"/>
  <c r="BG226" i="102"/>
  <c r="BD226" i="102"/>
  <c r="BA226" i="102"/>
  <c r="AX226" i="102"/>
  <c r="AU226" i="102"/>
  <c r="AR226" i="102"/>
  <c r="AO226" i="102"/>
  <c r="AL226" i="102"/>
  <c r="AI226" i="102"/>
  <c r="AF226" i="102"/>
  <c r="AC226" i="102"/>
  <c r="Z226" i="102"/>
  <c r="W226" i="102"/>
  <c r="T226" i="102"/>
  <c r="Q226" i="102"/>
  <c r="BG225" i="102"/>
  <c r="BD225" i="102"/>
  <c r="BA225" i="102"/>
  <c r="AX225" i="102"/>
  <c r="AU225" i="102"/>
  <c r="AR225" i="102"/>
  <c r="AO225" i="102"/>
  <c r="AL225" i="102"/>
  <c r="AI225" i="102"/>
  <c r="AF225" i="102"/>
  <c r="AC225" i="102"/>
  <c r="Z225" i="102"/>
  <c r="W225" i="102"/>
  <c r="T225" i="102"/>
  <c r="Q225" i="102"/>
  <c r="BG224" i="102"/>
  <c r="BD224" i="102"/>
  <c r="BA224" i="102"/>
  <c r="AX224" i="102"/>
  <c r="AU224" i="102"/>
  <c r="AR224" i="102"/>
  <c r="AO224" i="102"/>
  <c r="AL224" i="102"/>
  <c r="AI224" i="102"/>
  <c r="AF224" i="102"/>
  <c r="AC224" i="102"/>
  <c r="Z224" i="102"/>
  <c r="W224" i="102"/>
  <c r="T224" i="102"/>
  <c r="Q224" i="102"/>
  <c r="BG223" i="102"/>
  <c r="BD223" i="102"/>
  <c r="BA223" i="102"/>
  <c r="AX223" i="102"/>
  <c r="AU223" i="102"/>
  <c r="AR223" i="102"/>
  <c r="AO223" i="102"/>
  <c r="AL223" i="102"/>
  <c r="AI223" i="102"/>
  <c r="AF223" i="102"/>
  <c r="AC223" i="102"/>
  <c r="Z223" i="102"/>
  <c r="W223" i="102"/>
  <c r="T223" i="102"/>
  <c r="Q223" i="102"/>
  <c r="BG222" i="102"/>
  <c r="BD222" i="102"/>
  <c r="BA222" i="102"/>
  <c r="AX222" i="102"/>
  <c r="AU222" i="102"/>
  <c r="AR222" i="102"/>
  <c r="AO222" i="102"/>
  <c r="AL222" i="102"/>
  <c r="AI222" i="102"/>
  <c r="AF222" i="102"/>
  <c r="AC222" i="102"/>
  <c r="Z222" i="102"/>
  <c r="W222" i="102"/>
  <c r="T222" i="102"/>
  <c r="Q222" i="102"/>
  <c r="BG221" i="102"/>
  <c r="BD221" i="102"/>
  <c r="BA221" i="102"/>
  <c r="AX221" i="102"/>
  <c r="AU221" i="102"/>
  <c r="AR221" i="102"/>
  <c r="AO221" i="102"/>
  <c r="AL221" i="102"/>
  <c r="AI221" i="102"/>
  <c r="AF221" i="102"/>
  <c r="AC221" i="102"/>
  <c r="Z221" i="102"/>
  <c r="W221" i="102"/>
  <c r="T221" i="102"/>
  <c r="Q221" i="102"/>
  <c r="BG220" i="102"/>
  <c r="BD220" i="102"/>
  <c r="BA220" i="102"/>
  <c r="AX220" i="102"/>
  <c r="AU220" i="102"/>
  <c r="AR220" i="102"/>
  <c r="AO220" i="102"/>
  <c r="AL220" i="102"/>
  <c r="AI220" i="102"/>
  <c r="AF220" i="102"/>
  <c r="AC220" i="102"/>
  <c r="Z220" i="102"/>
  <c r="W220" i="102"/>
  <c r="T220" i="102"/>
  <c r="Q220" i="102"/>
  <c r="BG219" i="102"/>
  <c r="BD219" i="102"/>
  <c r="BA219" i="102"/>
  <c r="AX219" i="102"/>
  <c r="AU219" i="102"/>
  <c r="AR219" i="102"/>
  <c r="AO219" i="102"/>
  <c r="AL219" i="102"/>
  <c r="AI219" i="102"/>
  <c r="AF219" i="102"/>
  <c r="AC219" i="102"/>
  <c r="Z219" i="102"/>
  <c r="W219" i="102"/>
  <c r="T219" i="102"/>
  <c r="Q219" i="102"/>
  <c r="BG218" i="102"/>
  <c r="BD218" i="102"/>
  <c r="BA218" i="102"/>
  <c r="AX218" i="102"/>
  <c r="AU218" i="102"/>
  <c r="AR218" i="102"/>
  <c r="AO218" i="102"/>
  <c r="AL218" i="102"/>
  <c r="AI218" i="102"/>
  <c r="AF218" i="102"/>
  <c r="AC218" i="102"/>
  <c r="Z218" i="102"/>
  <c r="W218" i="102"/>
  <c r="T218" i="102"/>
  <c r="Q218" i="102"/>
  <c r="BG217" i="102"/>
  <c r="BD217" i="102"/>
  <c r="BA217" i="102"/>
  <c r="AX217" i="102"/>
  <c r="AU217" i="102"/>
  <c r="AR217" i="102"/>
  <c r="AO217" i="102"/>
  <c r="AL217" i="102"/>
  <c r="AI217" i="102"/>
  <c r="AF217" i="102"/>
  <c r="AC217" i="102"/>
  <c r="Z217" i="102"/>
  <c r="W217" i="102"/>
  <c r="T217" i="102"/>
  <c r="Q217" i="102"/>
  <c r="BG216" i="102"/>
  <c r="BD216" i="102"/>
  <c r="BA216" i="102"/>
  <c r="AX216" i="102"/>
  <c r="AU216" i="102"/>
  <c r="AR216" i="102"/>
  <c r="AO216" i="102"/>
  <c r="AL216" i="102"/>
  <c r="AI216" i="102"/>
  <c r="AF216" i="102"/>
  <c r="AC216" i="102"/>
  <c r="Z216" i="102"/>
  <c r="W216" i="102"/>
  <c r="T216" i="102"/>
  <c r="Q216" i="102"/>
  <c r="BG215" i="102"/>
  <c r="BD215" i="102"/>
  <c r="BA215" i="102"/>
  <c r="AX215" i="102"/>
  <c r="AU215" i="102"/>
  <c r="AR215" i="102"/>
  <c r="AO215" i="102"/>
  <c r="AL215" i="102"/>
  <c r="AI215" i="102"/>
  <c r="AF215" i="102"/>
  <c r="AC215" i="102"/>
  <c r="Z215" i="102"/>
  <c r="W215" i="102"/>
  <c r="T215" i="102"/>
  <c r="Q215" i="102"/>
  <c r="BG214" i="102"/>
  <c r="BD214" i="102"/>
  <c r="BA214" i="102"/>
  <c r="AX214" i="102"/>
  <c r="AU214" i="102"/>
  <c r="AR214" i="102"/>
  <c r="AO214" i="102"/>
  <c r="AL214" i="102"/>
  <c r="AI214" i="102"/>
  <c r="AF214" i="102"/>
  <c r="AC214" i="102"/>
  <c r="Z214" i="102"/>
  <c r="W214" i="102"/>
  <c r="T214" i="102"/>
  <c r="Q214" i="102"/>
  <c r="BG213" i="102"/>
  <c r="BD213" i="102"/>
  <c r="BA213" i="102"/>
  <c r="AX213" i="102"/>
  <c r="AU213" i="102"/>
  <c r="AR213" i="102"/>
  <c r="AO213" i="102"/>
  <c r="AL213" i="102"/>
  <c r="AI213" i="102"/>
  <c r="AF213" i="102"/>
  <c r="AC213" i="102"/>
  <c r="Z213" i="102"/>
  <c r="W213" i="102"/>
  <c r="T213" i="102"/>
  <c r="Q213" i="102"/>
  <c r="BG212" i="102"/>
  <c r="BD212" i="102"/>
  <c r="BA212" i="102"/>
  <c r="AX212" i="102"/>
  <c r="AU212" i="102"/>
  <c r="AR212" i="102"/>
  <c r="AO212" i="102"/>
  <c r="AL212" i="102"/>
  <c r="AI212" i="102"/>
  <c r="AF212" i="102"/>
  <c r="AC212" i="102"/>
  <c r="Z212" i="102"/>
  <c r="W212" i="102"/>
  <c r="T212" i="102"/>
  <c r="Q212" i="102"/>
  <c r="BG211" i="102"/>
  <c r="BD211" i="102"/>
  <c r="BA211" i="102"/>
  <c r="AX211" i="102"/>
  <c r="AU211" i="102"/>
  <c r="AR211" i="102"/>
  <c r="AO211" i="102"/>
  <c r="AL211" i="102"/>
  <c r="AI211" i="102"/>
  <c r="AF211" i="102"/>
  <c r="AC211" i="102"/>
  <c r="Z211" i="102"/>
  <c r="W211" i="102"/>
  <c r="T211" i="102"/>
  <c r="Q211" i="102"/>
  <c r="BG210" i="102"/>
  <c r="BD210" i="102"/>
  <c r="BA210" i="102"/>
  <c r="AX210" i="102"/>
  <c r="AU210" i="102"/>
  <c r="AR210" i="102"/>
  <c r="AO210" i="102"/>
  <c r="AL210" i="102"/>
  <c r="AI210" i="102"/>
  <c r="AF210" i="102"/>
  <c r="AC210" i="102"/>
  <c r="Z210" i="102"/>
  <c r="W210" i="102"/>
  <c r="T210" i="102"/>
  <c r="Q210" i="102"/>
  <c r="BG209" i="102"/>
  <c r="BD209" i="102"/>
  <c r="BA209" i="102"/>
  <c r="AX209" i="102"/>
  <c r="AU209" i="102"/>
  <c r="AR209" i="102"/>
  <c r="AO209" i="102"/>
  <c r="AL209" i="102"/>
  <c r="AI209" i="102"/>
  <c r="AF209" i="102"/>
  <c r="AC209" i="102"/>
  <c r="Z209" i="102"/>
  <c r="W209" i="102"/>
  <c r="T209" i="102"/>
  <c r="Q209" i="102"/>
  <c r="BG208" i="102"/>
  <c r="BD208" i="102"/>
  <c r="BA208" i="102"/>
  <c r="AX208" i="102"/>
  <c r="AU208" i="102"/>
  <c r="AR208" i="102"/>
  <c r="AO208" i="102"/>
  <c r="AL208" i="102"/>
  <c r="AI208" i="102"/>
  <c r="AF208" i="102"/>
  <c r="AC208" i="102"/>
  <c r="Z208" i="102"/>
  <c r="W208" i="102"/>
  <c r="T208" i="102"/>
  <c r="Q208" i="102"/>
  <c r="BG207" i="102"/>
  <c r="BD207" i="102"/>
  <c r="BA207" i="102"/>
  <c r="AX207" i="102"/>
  <c r="AU207" i="102"/>
  <c r="AR207" i="102"/>
  <c r="AO207" i="102"/>
  <c r="AL207" i="102"/>
  <c r="AI207" i="102"/>
  <c r="AF207" i="102"/>
  <c r="AC207" i="102"/>
  <c r="Z207" i="102"/>
  <c r="W207" i="102"/>
  <c r="T207" i="102"/>
  <c r="Q207" i="102"/>
  <c r="CE206" i="102"/>
  <c r="CB206" i="102"/>
  <c r="BY206" i="102"/>
  <c r="BV206" i="102"/>
  <c r="BS206" i="102"/>
  <c r="BR206" i="102"/>
  <c r="BQ206" i="102"/>
  <c r="BP206" i="102"/>
  <c r="BO206" i="102"/>
  <c r="BN206" i="102"/>
  <c r="BM206" i="102"/>
  <c r="BL206" i="102"/>
  <c r="BK206" i="102"/>
  <c r="BJ206" i="102"/>
  <c r="BI206" i="102"/>
  <c r="BH206" i="102"/>
  <c r="BF206" i="102"/>
  <c r="BE206" i="102"/>
  <c r="BC206" i="102"/>
  <c r="BB206" i="102"/>
  <c r="AZ206" i="102"/>
  <c r="AY206" i="102"/>
  <c r="AW206" i="102"/>
  <c r="AV206" i="102"/>
  <c r="AT206" i="102"/>
  <c r="AS206" i="102"/>
  <c r="AQ206" i="102"/>
  <c r="AP206" i="102"/>
  <c r="AN206" i="102"/>
  <c r="AM206" i="102"/>
  <c r="AK206" i="102"/>
  <c r="AJ206" i="102"/>
  <c r="AH206" i="102"/>
  <c r="AG206" i="102"/>
  <c r="AE206" i="102"/>
  <c r="AD206" i="102"/>
  <c r="AB206" i="102"/>
  <c r="AA206" i="102"/>
  <c r="Y206" i="102"/>
  <c r="X206" i="102"/>
  <c r="V206" i="102"/>
  <c r="U206" i="102"/>
  <c r="S206" i="102"/>
  <c r="R206" i="102"/>
  <c r="P206" i="102"/>
  <c r="O206" i="102"/>
  <c r="F206" i="102"/>
  <c r="C206" i="102" s="1"/>
  <c r="BG205" i="102"/>
  <c r="BD205" i="102"/>
  <c r="BA205" i="102"/>
  <c r="AX205" i="102"/>
  <c r="AU205" i="102"/>
  <c r="AR205" i="102"/>
  <c r="AO205" i="102"/>
  <c r="AL205" i="102"/>
  <c r="AI205" i="102"/>
  <c r="AF205" i="102"/>
  <c r="AC205" i="102"/>
  <c r="Z205" i="102"/>
  <c r="W205" i="102"/>
  <c r="T205" i="102"/>
  <c r="Q205" i="102"/>
  <c r="BG204" i="102"/>
  <c r="BD204" i="102"/>
  <c r="BA204" i="102"/>
  <c r="AX204" i="102"/>
  <c r="AU204" i="102"/>
  <c r="AR204" i="102"/>
  <c r="AO204" i="102"/>
  <c r="AL204" i="102"/>
  <c r="AI204" i="102"/>
  <c r="AF204" i="102"/>
  <c r="AC204" i="102"/>
  <c r="Z204" i="102"/>
  <c r="W204" i="102"/>
  <c r="T204" i="102"/>
  <c r="Q204" i="102"/>
  <c r="BG203" i="102"/>
  <c r="BD203" i="102"/>
  <c r="BA203" i="102"/>
  <c r="AX203" i="102"/>
  <c r="AU203" i="102"/>
  <c r="AR203" i="102"/>
  <c r="AO203" i="102"/>
  <c r="AL203" i="102"/>
  <c r="AI203" i="102"/>
  <c r="AF203" i="102"/>
  <c r="AC203" i="102"/>
  <c r="Z203" i="102"/>
  <c r="W203" i="102"/>
  <c r="T203" i="102"/>
  <c r="Q203" i="102"/>
  <c r="BG202" i="102"/>
  <c r="BD202" i="102"/>
  <c r="BA202" i="102"/>
  <c r="AX202" i="102"/>
  <c r="AU202" i="102"/>
  <c r="AR202" i="102"/>
  <c r="AO202" i="102"/>
  <c r="AL202" i="102"/>
  <c r="AI202" i="102"/>
  <c r="AF202" i="102"/>
  <c r="AC202" i="102"/>
  <c r="Z202" i="102"/>
  <c r="W202" i="102"/>
  <c r="T202" i="102"/>
  <c r="Q202" i="102"/>
  <c r="BG201" i="102"/>
  <c r="BD201" i="102"/>
  <c r="BA201" i="102"/>
  <c r="AX201" i="102"/>
  <c r="AU201" i="102"/>
  <c r="AR201" i="102"/>
  <c r="AO201" i="102"/>
  <c r="AL201" i="102"/>
  <c r="AI201" i="102"/>
  <c r="AF201" i="102"/>
  <c r="AC201" i="102"/>
  <c r="Z201" i="102"/>
  <c r="W201" i="102"/>
  <c r="T201" i="102"/>
  <c r="Q201" i="102"/>
  <c r="BG200" i="102"/>
  <c r="BD200" i="102"/>
  <c r="BA200" i="102"/>
  <c r="AX200" i="102"/>
  <c r="AU200" i="102"/>
  <c r="AR200" i="102"/>
  <c r="AO200" i="102"/>
  <c r="AL200" i="102"/>
  <c r="AI200" i="102"/>
  <c r="AF200" i="102"/>
  <c r="AC200" i="102"/>
  <c r="Z200" i="102"/>
  <c r="W200" i="102"/>
  <c r="T200" i="102"/>
  <c r="Q200" i="102"/>
  <c r="BG199" i="102"/>
  <c r="BD199" i="102"/>
  <c r="BA199" i="102"/>
  <c r="AX199" i="102"/>
  <c r="AU199" i="102"/>
  <c r="AR199" i="102"/>
  <c r="AO199" i="102"/>
  <c r="AL199" i="102"/>
  <c r="AI199" i="102"/>
  <c r="AF199" i="102"/>
  <c r="AC199" i="102"/>
  <c r="Z199" i="102"/>
  <c r="W199" i="102"/>
  <c r="T199" i="102"/>
  <c r="Q199" i="102"/>
  <c r="BG198" i="102"/>
  <c r="BD198" i="102"/>
  <c r="BA198" i="102"/>
  <c r="AX198" i="102"/>
  <c r="AU198" i="102"/>
  <c r="AR198" i="102"/>
  <c r="AO198" i="102"/>
  <c r="AL198" i="102"/>
  <c r="AI198" i="102"/>
  <c r="AF198" i="102"/>
  <c r="AC198" i="102"/>
  <c r="Z198" i="102"/>
  <c r="W198" i="102"/>
  <c r="T198" i="102"/>
  <c r="Q198" i="102"/>
  <c r="BG197" i="102"/>
  <c r="BD197" i="102"/>
  <c r="BA197" i="102"/>
  <c r="AX197" i="102"/>
  <c r="AU197" i="102"/>
  <c r="AR197" i="102"/>
  <c r="AO197" i="102"/>
  <c r="AL197" i="102"/>
  <c r="AI197" i="102"/>
  <c r="AF197" i="102"/>
  <c r="AC197" i="102"/>
  <c r="Z197" i="102"/>
  <c r="W197" i="102"/>
  <c r="T197" i="102"/>
  <c r="Q197" i="102"/>
  <c r="BG196" i="102"/>
  <c r="BD196" i="102"/>
  <c r="BA196" i="102"/>
  <c r="AX196" i="102"/>
  <c r="AU196" i="102"/>
  <c r="AR196" i="102"/>
  <c r="AO196" i="102"/>
  <c r="AL196" i="102"/>
  <c r="AI196" i="102"/>
  <c r="AF196" i="102"/>
  <c r="AC196" i="102"/>
  <c r="Z196" i="102"/>
  <c r="W196" i="102"/>
  <c r="T196" i="102"/>
  <c r="Q196" i="102"/>
  <c r="BG195" i="102"/>
  <c r="BD195" i="102"/>
  <c r="BA195" i="102"/>
  <c r="AX195" i="102"/>
  <c r="AU195" i="102"/>
  <c r="AR195" i="102"/>
  <c r="AO195" i="102"/>
  <c r="AL195" i="102"/>
  <c r="AI195" i="102"/>
  <c r="AF195" i="102"/>
  <c r="AC195" i="102"/>
  <c r="Z195" i="102"/>
  <c r="W195" i="102"/>
  <c r="T195" i="102"/>
  <c r="Q195" i="102"/>
  <c r="BG194" i="102"/>
  <c r="BD194" i="102"/>
  <c r="BA194" i="102"/>
  <c r="AX194" i="102"/>
  <c r="AU194" i="102"/>
  <c r="AR194" i="102"/>
  <c r="AO194" i="102"/>
  <c r="AL194" i="102"/>
  <c r="AI194" i="102"/>
  <c r="AF194" i="102"/>
  <c r="AC194" i="102"/>
  <c r="Z194" i="102"/>
  <c r="W194" i="102"/>
  <c r="T194" i="102"/>
  <c r="Q194" i="102"/>
  <c r="BG193" i="102"/>
  <c r="BD193" i="102"/>
  <c r="BA193" i="102"/>
  <c r="AX193" i="102"/>
  <c r="AU193" i="102"/>
  <c r="AR193" i="102"/>
  <c r="AO193" i="102"/>
  <c r="AL193" i="102"/>
  <c r="AI193" i="102"/>
  <c r="AF193" i="102"/>
  <c r="AC193" i="102"/>
  <c r="Z193" i="102"/>
  <c r="W193" i="102"/>
  <c r="T193" i="102"/>
  <c r="Q193" i="102"/>
  <c r="BG192" i="102"/>
  <c r="BD192" i="102"/>
  <c r="BA192" i="102"/>
  <c r="AX192" i="102"/>
  <c r="AU192" i="102"/>
  <c r="AR192" i="102"/>
  <c r="AO192" i="102"/>
  <c r="AL192" i="102"/>
  <c r="AI192" i="102"/>
  <c r="AF192" i="102"/>
  <c r="AC192" i="102"/>
  <c r="Z192" i="102"/>
  <c r="W192" i="102"/>
  <c r="T192" i="102"/>
  <c r="Q192" i="102"/>
  <c r="BG191" i="102"/>
  <c r="BD191" i="102"/>
  <c r="BA191" i="102"/>
  <c r="AX191" i="102"/>
  <c r="AU191" i="102"/>
  <c r="AR191" i="102"/>
  <c r="AO191" i="102"/>
  <c r="AL191" i="102"/>
  <c r="AI191" i="102"/>
  <c r="AF191" i="102"/>
  <c r="AC191" i="102"/>
  <c r="Z191" i="102"/>
  <c r="W191" i="102"/>
  <c r="T191" i="102"/>
  <c r="Q191" i="102"/>
  <c r="BG190" i="102"/>
  <c r="BD190" i="102"/>
  <c r="BA190" i="102"/>
  <c r="AX190" i="102"/>
  <c r="AU190" i="102"/>
  <c r="AR190" i="102"/>
  <c r="AO190" i="102"/>
  <c r="AL190" i="102"/>
  <c r="AI190" i="102"/>
  <c r="AF190" i="102"/>
  <c r="AC190" i="102"/>
  <c r="Z190" i="102"/>
  <c r="W190" i="102"/>
  <c r="T190" i="102"/>
  <c r="Q190" i="102"/>
  <c r="BG189" i="102"/>
  <c r="BD189" i="102"/>
  <c r="BA189" i="102"/>
  <c r="AX189" i="102"/>
  <c r="AU189" i="102"/>
  <c r="AR189" i="102"/>
  <c r="AO189" i="102"/>
  <c r="AL189" i="102"/>
  <c r="AI189" i="102"/>
  <c r="AF189" i="102"/>
  <c r="AC189" i="102"/>
  <c r="Z189" i="102"/>
  <c r="W189" i="102"/>
  <c r="T189" i="102"/>
  <c r="Q189" i="102"/>
  <c r="BG188" i="102"/>
  <c r="BD188" i="102"/>
  <c r="BA188" i="102"/>
  <c r="AX188" i="102"/>
  <c r="AU188" i="102"/>
  <c r="AR188" i="102"/>
  <c r="AO188" i="102"/>
  <c r="AL188" i="102"/>
  <c r="AI188" i="102"/>
  <c r="AF188" i="102"/>
  <c r="AC188" i="102"/>
  <c r="Z188" i="102"/>
  <c r="W188" i="102"/>
  <c r="T188" i="102"/>
  <c r="Q188" i="102"/>
  <c r="BG187" i="102"/>
  <c r="BD187" i="102"/>
  <c r="BA187" i="102"/>
  <c r="AX187" i="102"/>
  <c r="AU187" i="102"/>
  <c r="AR187" i="102"/>
  <c r="AO187" i="102"/>
  <c r="AL187" i="102"/>
  <c r="AI187" i="102"/>
  <c r="AF187" i="102"/>
  <c r="AC187" i="102"/>
  <c r="Z187" i="102"/>
  <c r="W187" i="102"/>
  <c r="T187" i="102"/>
  <c r="Q187" i="102"/>
  <c r="BG186" i="102"/>
  <c r="BD186" i="102"/>
  <c r="BA186" i="102"/>
  <c r="AX186" i="102"/>
  <c r="AU186" i="102"/>
  <c r="AR186" i="102"/>
  <c r="AO186" i="102"/>
  <c r="AL186" i="102"/>
  <c r="AI186" i="102"/>
  <c r="AF186" i="102"/>
  <c r="AC186" i="102"/>
  <c r="Z186" i="102"/>
  <c r="W186" i="102"/>
  <c r="T186" i="102"/>
  <c r="Q186" i="102"/>
  <c r="BG185" i="102"/>
  <c r="BD185" i="102"/>
  <c r="BA185" i="102"/>
  <c r="AX185" i="102"/>
  <c r="AU185" i="102"/>
  <c r="AR185" i="102"/>
  <c r="AO185" i="102"/>
  <c r="AL185" i="102"/>
  <c r="AI185" i="102"/>
  <c r="AF185" i="102"/>
  <c r="AC185" i="102"/>
  <c r="Z185" i="102"/>
  <c r="W185" i="102"/>
  <c r="T185" i="102"/>
  <c r="Q185" i="102"/>
  <c r="BG184" i="102"/>
  <c r="BD184" i="102"/>
  <c r="BA184" i="102"/>
  <c r="AX184" i="102"/>
  <c r="AU184" i="102"/>
  <c r="AR184" i="102"/>
  <c r="AO184" i="102"/>
  <c r="AL184" i="102"/>
  <c r="AI184" i="102"/>
  <c r="AF184" i="102"/>
  <c r="AC184" i="102"/>
  <c r="Z184" i="102"/>
  <c r="W184" i="102"/>
  <c r="T184" i="102"/>
  <c r="Q184" i="102"/>
  <c r="BG183" i="102"/>
  <c r="BD183" i="102"/>
  <c r="BA183" i="102"/>
  <c r="AX183" i="102"/>
  <c r="AU183" i="102"/>
  <c r="AR183" i="102"/>
  <c r="AO183" i="102"/>
  <c r="AL183" i="102"/>
  <c r="AI183" i="102"/>
  <c r="AF183" i="102"/>
  <c r="AC183" i="102"/>
  <c r="Z183" i="102"/>
  <c r="W183" i="102"/>
  <c r="T183" i="102"/>
  <c r="Q183" i="102"/>
  <c r="CE182" i="102"/>
  <c r="CB182" i="102"/>
  <c r="BY182" i="102"/>
  <c r="BV182" i="102"/>
  <c r="BS182" i="102"/>
  <c r="BR182" i="102"/>
  <c r="BQ182" i="102"/>
  <c r="BP182" i="102"/>
  <c r="BO182" i="102"/>
  <c r="BN182" i="102"/>
  <c r="BM182" i="102"/>
  <c r="BL182" i="102"/>
  <c r="BK182" i="102"/>
  <c r="BJ182" i="102"/>
  <c r="BI182" i="102"/>
  <c r="BH182" i="102"/>
  <c r="BF182" i="102"/>
  <c r="BE182" i="102"/>
  <c r="BC182" i="102"/>
  <c r="BB182" i="102"/>
  <c r="AZ182" i="102"/>
  <c r="AY182" i="102"/>
  <c r="AW182" i="102"/>
  <c r="AV182" i="102"/>
  <c r="AT182" i="102"/>
  <c r="AS182" i="102"/>
  <c r="AQ182" i="102"/>
  <c r="AP182" i="102"/>
  <c r="AN182" i="102"/>
  <c r="AM182" i="102"/>
  <c r="AK182" i="102"/>
  <c r="AJ182" i="102"/>
  <c r="AH182" i="102"/>
  <c r="AG182" i="102"/>
  <c r="AE182" i="102"/>
  <c r="AD182" i="102"/>
  <c r="AB182" i="102"/>
  <c r="AA182" i="102"/>
  <c r="Y182" i="102"/>
  <c r="X182" i="102"/>
  <c r="V182" i="102"/>
  <c r="U182" i="102"/>
  <c r="S182" i="102"/>
  <c r="R182" i="102"/>
  <c r="P182" i="102"/>
  <c r="O182" i="102"/>
  <c r="F182" i="102"/>
  <c r="C182" i="102" s="1"/>
  <c r="BG181" i="102"/>
  <c r="BD181" i="102"/>
  <c r="BA181" i="102"/>
  <c r="AX181" i="102"/>
  <c r="AU181" i="102"/>
  <c r="AR181" i="102"/>
  <c r="AO181" i="102"/>
  <c r="AL181" i="102"/>
  <c r="AI181" i="102"/>
  <c r="AF181" i="102"/>
  <c r="AC181" i="102"/>
  <c r="Z181" i="102"/>
  <c r="W181" i="102"/>
  <c r="T181" i="102"/>
  <c r="Q181" i="102"/>
  <c r="BG180" i="102"/>
  <c r="BD180" i="102"/>
  <c r="BA180" i="102"/>
  <c r="AX180" i="102"/>
  <c r="AU180" i="102"/>
  <c r="AR180" i="102"/>
  <c r="AO180" i="102"/>
  <c r="AL180" i="102"/>
  <c r="AI180" i="102"/>
  <c r="AF180" i="102"/>
  <c r="AC180" i="102"/>
  <c r="Z180" i="102"/>
  <c r="W180" i="102"/>
  <c r="T180" i="102"/>
  <c r="Q180" i="102"/>
  <c r="BG179" i="102"/>
  <c r="BD179" i="102"/>
  <c r="BA179" i="102"/>
  <c r="AX179" i="102"/>
  <c r="AU179" i="102"/>
  <c r="AR179" i="102"/>
  <c r="AO179" i="102"/>
  <c r="AL179" i="102"/>
  <c r="AI179" i="102"/>
  <c r="AF179" i="102"/>
  <c r="AC179" i="102"/>
  <c r="Z179" i="102"/>
  <c r="W179" i="102"/>
  <c r="T179" i="102"/>
  <c r="Q179" i="102"/>
  <c r="BG178" i="102"/>
  <c r="BD178" i="102"/>
  <c r="BA178" i="102"/>
  <c r="AX178" i="102"/>
  <c r="AU178" i="102"/>
  <c r="AR178" i="102"/>
  <c r="AO178" i="102"/>
  <c r="AL178" i="102"/>
  <c r="AI178" i="102"/>
  <c r="AF178" i="102"/>
  <c r="AC178" i="102"/>
  <c r="Z178" i="102"/>
  <c r="W178" i="102"/>
  <c r="T178" i="102"/>
  <c r="Q178" i="102"/>
  <c r="BG177" i="102"/>
  <c r="BD177" i="102"/>
  <c r="BA177" i="102"/>
  <c r="AX177" i="102"/>
  <c r="AU177" i="102"/>
  <c r="AR177" i="102"/>
  <c r="AO177" i="102"/>
  <c r="AL177" i="102"/>
  <c r="AI177" i="102"/>
  <c r="AF177" i="102"/>
  <c r="AC177" i="102"/>
  <c r="Z177" i="102"/>
  <c r="W177" i="102"/>
  <c r="T177" i="102"/>
  <c r="Q177" i="102"/>
  <c r="BG176" i="102"/>
  <c r="BD176" i="102"/>
  <c r="BA176" i="102"/>
  <c r="AX176" i="102"/>
  <c r="AU176" i="102"/>
  <c r="AR176" i="102"/>
  <c r="AO176" i="102"/>
  <c r="AL176" i="102"/>
  <c r="AI176" i="102"/>
  <c r="AF176" i="102"/>
  <c r="AC176" i="102"/>
  <c r="Z176" i="102"/>
  <c r="W176" i="102"/>
  <c r="T176" i="102"/>
  <c r="Q176" i="102"/>
  <c r="BG175" i="102"/>
  <c r="BD175" i="102"/>
  <c r="BA175" i="102"/>
  <c r="AX175" i="102"/>
  <c r="AU175" i="102"/>
  <c r="AR175" i="102"/>
  <c r="AO175" i="102"/>
  <c r="AL175" i="102"/>
  <c r="AI175" i="102"/>
  <c r="AF175" i="102"/>
  <c r="AC175" i="102"/>
  <c r="Z175" i="102"/>
  <c r="W175" i="102"/>
  <c r="T175" i="102"/>
  <c r="Q175" i="102"/>
  <c r="BG174" i="102"/>
  <c r="BD174" i="102"/>
  <c r="BA174" i="102"/>
  <c r="AX174" i="102"/>
  <c r="AU174" i="102"/>
  <c r="AR174" i="102"/>
  <c r="AO174" i="102"/>
  <c r="AL174" i="102"/>
  <c r="AI174" i="102"/>
  <c r="AF174" i="102"/>
  <c r="AC174" i="102"/>
  <c r="Z174" i="102"/>
  <c r="W174" i="102"/>
  <c r="T174" i="102"/>
  <c r="Q174" i="102"/>
  <c r="BG173" i="102"/>
  <c r="BD173" i="102"/>
  <c r="BA173" i="102"/>
  <c r="AX173" i="102"/>
  <c r="AU173" i="102"/>
  <c r="AR173" i="102"/>
  <c r="AO173" i="102"/>
  <c r="AL173" i="102"/>
  <c r="AI173" i="102"/>
  <c r="AF173" i="102"/>
  <c r="AC173" i="102"/>
  <c r="Z173" i="102"/>
  <c r="W173" i="102"/>
  <c r="T173" i="102"/>
  <c r="Q173" i="102"/>
  <c r="BG172" i="102"/>
  <c r="BD172" i="102"/>
  <c r="BA172" i="102"/>
  <c r="AX172" i="102"/>
  <c r="AU172" i="102"/>
  <c r="AR172" i="102"/>
  <c r="AO172" i="102"/>
  <c r="AL172" i="102"/>
  <c r="AI172" i="102"/>
  <c r="AF172" i="102"/>
  <c r="AC172" i="102"/>
  <c r="Z172" i="102"/>
  <c r="W172" i="102"/>
  <c r="T172" i="102"/>
  <c r="Q172" i="102"/>
  <c r="BG171" i="102"/>
  <c r="BD171" i="102"/>
  <c r="BA171" i="102"/>
  <c r="AX171" i="102"/>
  <c r="AU171" i="102"/>
  <c r="AR171" i="102"/>
  <c r="AO171" i="102"/>
  <c r="AL171" i="102"/>
  <c r="AI171" i="102"/>
  <c r="AF171" i="102"/>
  <c r="AC171" i="102"/>
  <c r="Z171" i="102"/>
  <c r="W171" i="102"/>
  <c r="T171" i="102"/>
  <c r="Q171" i="102"/>
  <c r="BG170" i="102"/>
  <c r="BD170" i="102"/>
  <c r="BA170" i="102"/>
  <c r="AX170" i="102"/>
  <c r="AU170" i="102"/>
  <c r="AR170" i="102"/>
  <c r="AO170" i="102"/>
  <c r="AL170" i="102"/>
  <c r="AI170" i="102"/>
  <c r="AF170" i="102"/>
  <c r="AC170" i="102"/>
  <c r="Z170" i="102"/>
  <c r="W170" i="102"/>
  <c r="T170" i="102"/>
  <c r="Q170" i="102"/>
  <c r="BG169" i="102"/>
  <c r="BD169" i="102"/>
  <c r="BA169" i="102"/>
  <c r="AX169" i="102"/>
  <c r="AU169" i="102"/>
  <c r="AR169" i="102"/>
  <c r="AO169" i="102"/>
  <c r="AL169" i="102"/>
  <c r="AI169" i="102"/>
  <c r="AF169" i="102"/>
  <c r="AC169" i="102"/>
  <c r="Z169" i="102"/>
  <c r="W169" i="102"/>
  <c r="T169" i="102"/>
  <c r="Q169" i="102"/>
  <c r="BG168" i="102"/>
  <c r="BD168" i="102"/>
  <c r="BA168" i="102"/>
  <c r="AX168" i="102"/>
  <c r="AU168" i="102"/>
  <c r="AR168" i="102"/>
  <c r="AO168" i="102"/>
  <c r="AL168" i="102"/>
  <c r="AI168" i="102"/>
  <c r="AF168" i="102"/>
  <c r="AC168" i="102"/>
  <c r="Z168" i="102"/>
  <c r="W168" i="102"/>
  <c r="T168" i="102"/>
  <c r="Q168" i="102"/>
  <c r="BG167" i="102"/>
  <c r="BD167" i="102"/>
  <c r="BA167" i="102"/>
  <c r="AX167" i="102"/>
  <c r="AU167" i="102"/>
  <c r="AR167" i="102"/>
  <c r="AO167" i="102"/>
  <c r="AL167" i="102"/>
  <c r="AI167" i="102"/>
  <c r="AF167" i="102"/>
  <c r="AC167" i="102"/>
  <c r="Z167" i="102"/>
  <c r="W167" i="102"/>
  <c r="T167" i="102"/>
  <c r="Q167" i="102"/>
  <c r="BG166" i="102"/>
  <c r="BD166" i="102"/>
  <c r="BA166" i="102"/>
  <c r="AX166" i="102"/>
  <c r="AU166" i="102"/>
  <c r="AR166" i="102"/>
  <c r="AO166" i="102"/>
  <c r="AL166" i="102"/>
  <c r="AI166" i="102"/>
  <c r="AF166" i="102"/>
  <c r="AC166" i="102"/>
  <c r="Z166" i="102"/>
  <c r="W166" i="102"/>
  <c r="T166" i="102"/>
  <c r="Q166" i="102"/>
  <c r="BG165" i="102"/>
  <c r="BD165" i="102"/>
  <c r="BA165" i="102"/>
  <c r="AX165" i="102"/>
  <c r="AU165" i="102"/>
  <c r="AR165" i="102"/>
  <c r="AO165" i="102"/>
  <c r="AL165" i="102"/>
  <c r="AI165" i="102"/>
  <c r="AF165" i="102"/>
  <c r="AC165" i="102"/>
  <c r="Z165" i="102"/>
  <c r="W165" i="102"/>
  <c r="T165" i="102"/>
  <c r="Q165" i="102"/>
  <c r="CE164" i="102"/>
  <c r="CB164" i="102"/>
  <c r="BY164" i="102"/>
  <c r="BV164" i="102"/>
  <c r="BS164" i="102"/>
  <c r="BR164" i="102"/>
  <c r="BQ164" i="102"/>
  <c r="BP164" i="102"/>
  <c r="BO164" i="102"/>
  <c r="BN164" i="102"/>
  <c r="BM164" i="102"/>
  <c r="BL164" i="102"/>
  <c r="BK164" i="102"/>
  <c r="BJ164" i="102"/>
  <c r="BI164" i="102"/>
  <c r="BH164" i="102"/>
  <c r="BF164" i="102"/>
  <c r="BE164" i="102"/>
  <c r="BC164" i="102"/>
  <c r="BB164" i="102"/>
  <c r="AZ164" i="102"/>
  <c r="AY164" i="102"/>
  <c r="AW164" i="102"/>
  <c r="AV164" i="102"/>
  <c r="AT164" i="102"/>
  <c r="AS164" i="102"/>
  <c r="AQ164" i="102"/>
  <c r="AP164" i="102"/>
  <c r="AN164" i="102"/>
  <c r="AM164" i="102"/>
  <c r="AK164" i="102"/>
  <c r="AJ164" i="102"/>
  <c r="AH164" i="102"/>
  <c r="AG164" i="102"/>
  <c r="AE164" i="102"/>
  <c r="AD164" i="102"/>
  <c r="AB164" i="102"/>
  <c r="AA164" i="102"/>
  <c r="Y164" i="102"/>
  <c r="X164" i="102"/>
  <c r="V164" i="102"/>
  <c r="U164" i="102"/>
  <c r="S164" i="102"/>
  <c r="R164" i="102"/>
  <c r="P164" i="102"/>
  <c r="O164" i="102"/>
  <c r="F164" i="102"/>
  <c r="C164" i="102" s="1"/>
  <c r="BG163" i="102"/>
  <c r="BD163" i="102"/>
  <c r="BA163" i="102"/>
  <c r="AX163" i="102"/>
  <c r="AU163" i="102"/>
  <c r="AR163" i="102"/>
  <c r="AO163" i="102"/>
  <c r="AL163" i="102"/>
  <c r="AI163" i="102"/>
  <c r="AF163" i="102"/>
  <c r="AC163" i="102"/>
  <c r="Z163" i="102"/>
  <c r="W163" i="102"/>
  <c r="T163" i="102"/>
  <c r="Q163" i="102"/>
  <c r="BG162" i="102"/>
  <c r="BD162" i="102"/>
  <c r="BA162" i="102"/>
  <c r="AX162" i="102"/>
  <c r="AU162" i="102"/>
  <c r="AR162" i="102"/>
  <c r="AO162" i="102"/>
  <c r="AL162" i="102"/>
  <c r="AI162" i="102"/>
  <c r="AF162" i="102"/>
  <c r="AC162" i="102"/>
  <c r="Z162" i="102"/>
  <c r="W162" i="102"/>
  <c r="T162" i="102"/>
  <c r="Q162" i="102"/>
  <c r="BG161" i="102"/>
  <c r="BD161" i="102"/>
  <c r="BA161" i="102"/>
  <c r="AX161" i="102"/>
  <c r="AU161" i="102"/>
  <c r="AR161" i="102"/>
  <c r="AO161" i="102"/>
  <c r="AL161" i="102"/>
  <c r="AI161" i="102"/>
  <c r="AF161" i="102"/>
  <c r="AC161" i="102"/>
  <c r="Z161" i="102"/>
  <c r="W161" i="102"/>
  <c r="T161" i="102"/>
  <c r="Q161" i="102"/>
  <c r="BG160" i="102"/>
  <c r="BD160" i="102"/>
  <c r="BA160" i="102"/>
  <c r="AX160" i="102"/>
  <c r="AU160" i="102"/>
  <c r="AR160" i="102"/>
  <c r="AO160" i="102"/>
  <c r="AL160" i="102"/>
  <c r="AI160" i="102"/>
  <c r="AF160" i="102"/>
  <c r="AC160" i="102"/>
  <c r="Z160" i="102"/>
  <c r="W160" i="102"/>
  <c r="T160" i="102"/>
  <c r="Q160" i="102"/>
  <c r="BG159" i="102"/>
  <c r="BD159" i="102"/>
  <c r="BA159" i="102"/>
  <c r="AX159" i="102"/>
  <c r="AU159" i="102"/>
  <c r="AR159" i="102"/>
  <c r="AO159" i="102"/>
  <c r="AL159" i="102"/>
  <c r="AI159" i="102"/>
  <c r="AF159" i="102"/>
  <c r="AC159" i="102"/>
  <c r="Z159" i="102"/>
  <c r="W159" i="102"/>
  <c r="T159" i="102"/>
  <c r="Q159" i="102"/>
  <c r="BG158" i="102"/>
  <c r="BD158" i="102"/>
  <c r="BA158" i="102"/>
  <c r="AX158" i="102"/>
  <c r="AU158" i="102"/>
  <c r="AR158" i="102"/>
  <c r="AO158" i="102"/>
  <c r="AL158" i="102"/>
  <c r="AI158" i="102"/>
  <c r="AF158" i="102"/>
  <c r="AC158" i="102"/>
  <c r="Z158" i="102"/>
  <c r="W158" i="102"/>
  <c r="T158" i="102"/>
  <c r="Q158" i="102"/>
  <c r="BG157" i="102"/>
  <c r="BD157" i="102"/>
  <c r="BA157" i="102"/>
  <c r="AX157" i="102"/>
  <c r="AU157" i="102"/>
  <c r="AR157" i="102"/>
  <c r="AO157" i="102"/>
  <c r="AL157" i="102"/>
  <c r="AI157" i="102"/>
  <c r="AF157" i="102"/>
  <c r="AC157" i="102"/>
  <c r="Z157" i="102"/>
  <c r="W157" i="102"/>
  <c r="T157" i="102"/>
  <c r="Q157" i="102"/>
  <c r="BG156" i="102"/>
  <c r="BD156" i="102"/>
  <c r="BA156" i="102"/>
  <c r="AX156" i="102"/>
  <c r="AU156" i="102"/>
  <c r="AR156" i="102"/>
  <c r="AO156" i="102"/>
  <c r="AL156" i="102"/>
  <c r="AI156" i="102"/>
  <c r="AF156" i="102"/>
  <c r="AC156" i="102"/>
  <c r="Z156" i="102"/>
  <c r="W156" i="102"/>
  <c r="T156" i="102"/>
  <c r="Q156" i="102"/>
  <c r="BG155" i="102"/>
  <c r="BD155" i="102"/>
  <c r="BA155" i="102"/>
  <c r="AX155" i="102"/>
  <c r="AU155" i="102"/>
  <c r="AR155" i="102"/>
  <c r="AO155" i="102"/>
  <c r="AL155" i="102"/>
  <c r="AI155" i="102"/>
  <c r="AF155" i="102"/>
  <c r="AC155" i="102"/>
  <c r="Z155" i="102"/>
  <c r="W155" i="102"/>
  <c r="T155" i="102"/>
  <c r="Q155" i="102"/>
  <c r="BG154" i="102"/>
  <c r="BD154" i="102"/>
  <c r="BA154" i="102"/>
  <c r="AX154" i="102"/>
  <c r="AU154" i="102"/>
  <c r="AR154" i="102"/>
  <c r="AO154" i="102"/>
  <c r="AL154" i="102"/>
  <c r="AI154" i="102"/>
  <c r="AF154" i="102"/>
  <c r="AC154" i="102"/>
  <c r="Z154" i="102"/>
  <c r="W154" i="102"/>
  <c r="T154" i="102"/>
  <c r="Q154" i="102"/>
  <c r="BG153" i="102"/>
  <c r="BD153" i="102"/>
  <c r="BA153" i="102"/>
  <c r="AX153" i="102"/>
  <c r="AU153" i="102"/>
  <c r="AR153" i="102"/>
  <c r="AO153" i="102"/>
  <c r="AL153" i="102"/>
  <c r="AI153" i="102"/>
  <c r="AF153" i="102"/>
  <c r="AC153" i="102"/>
  <c r="Z153" i="102"/>
  <c r="W153" i="102"/>
  <c r="T153" i="102"/>
  <c r="Q153" i="102"/>
  <c r="BG152" i="102"/>
  <c r="BD152" i="102"/>
  <c r="BA152" i="102"/>
  <c r="AX152" i="102"/>
  <c r="AU152" i="102"/>
  <c r="AR152" i="102"/>
  <c r="AO152" i="102"/>
  <c r="AL152" i="102"/>
  <c r="AI152" i="102"/>
  <c r="AF152" i="102"/>
  <c r="AC152" i="102"/>
  <c r="Z152" i="102"/>
  <c r="W152" i="102"/>
  <c r="T152" i="102"/>
  <c r="Q152" i="102"/>
  <c r="BG151" i="102"/>
  <c r="BD151" i="102"/>
  <c r="BA151" i="102"/>
  <c r="AX151" i="102"/>
  <c r="AU151" i="102"/>
  <c r="AR151" i="102"/>
  <c r="AO151" i="102"/>
  <c r="AL151" i="102"/>
  <c r="AI151" i="102"/>
  <c r="AF151" i="102"/>
  <c r="AC151" i="102"/>
  <c r="Z151" i="102"/>
  <c r="W151" i="102"/>
  <c r="T151" i="102"/>
  <c r="Q151" i="102"/>
  <c r="BG150" i="102"/>
  <c r="BD150" i="102"/>
  <c r="BA150" i="102"/>
  <c r="AX150" i="102"/>
  <c r="AU150" i="102"/>
  <c r="AR150" i="102"/>
  <c r="AO150" i="102"/>
  <c r="AL150" i="102"/>
  <c r="AI150" i="102"/>
  <c r="AF150" i="102"/>
  <c r="AC150" i="102"/>
  <c r="Z150" i="102"/>
  <c r="W150" i="102"/>
  <c r="T150" i="102"/>
  <c r="Q150" i="102"/>
  <c r="BG149" i="102"/>
  <c r="BD149" i="102"/>
  <c r="BA149" i="102"/>
  <c r="AX149" i="102"/>
  <c r="AU149" i="102"/>
  <c r="AR149" i="102"/>
  <c r="AO149" i="102"/>
  <c r="AL149" i="102"/>
  <c r="AI149" i="102"/>
  <c r="AF149" i="102"/>
  <c r="AC149" i="102"/>
  <c r="Z149" i="102"/>
  <c r="W149" i="102"/>
  <c r="T149" i="102"/>
  <c r="Q149" i="102"/>
  <c r="BG148" i="102"/>
  <c r="BD148" i="102"/>
  <c r="BA148" i="102"/>
  <c r="AX148" i="102"/>
  <c r="AU148" i="102"/>
  <c r="AR148" i="102"/>
  <c r="AO148" i="102"/>
  <c r="AL148" i="102"/>
  <c r="AI148" i="102"/>
  <c r="AF148" i="102"/>
  <c r="AC148" i="102"/>
  <c r="Z148" i="102"/>
  <c r="W148" i="102"/>
  <c r="T148" i="102"/>
  <c r="Q148" i="102"/>
  <c r="BG147" i="102"/>
  <c r="BD147" i="102"/>
  <c r="BA147" i="102"/>
  <c r="AX147" i="102"/>
  <c r="AU147" i="102"/>
  <c r="AR147" i="102"/>
  <c r="AO147" i="102"/>
  <c r="AL147" i="102"/>
  <c r="AI147" i="102"/>
  <c r="AF147" i="102"/>
  <c r="AC147" i="102"/>
  <c r="Z147" i="102"/>
  <c r="W147" i="102"/>
  <c r="T147" i="102"/>
  <c r="Q147" i="102"/>
  <c r="BG146" i="102"/>
  <c r="BD146" i="102"/>
  <c r="BA146" i="102"/>
  <c r="AX146" i="102"/>
  <c r="AU146" i="102"/>
  <c r="AR146" i="102"/>
  <c r="AO146" i="102"/>
  <c r="AL146" i="102"/>
  <c r="AI146" i="102"/>
  <c r="AF146" i="102"/>
  <c r="AC146" i="102"/>
  <c r="Z146" i="102"/>
  <c r="W146" i="102"/>
  <c r="T146" i="102"/>
  <c r="Q146" i="102"/>
  <c r="BG145" i="102"/>
  <c r="BD145" i="102"/>
  <c r="BA145" i="102"/>
  <c r="AX145" i="102"/>
  <c r="AU145" i="102"/>
  <c r="AR145" i="102"/>
  <c r="AO145" i="102"/>
  <c r="AL145" i="102"/>
  <c r="AI145" i="102"/>
  <c r="AF145" i="102"/>
  <c r="AC145" i="102"/>
  <c r="Z145" i="102"/>
  <c r="W145" i="102"/>
  <c r="T145" i="102"/>
  <c r="Q145" i="102"/>
  <c r="BG144" i="102"/>
  <c r="BD144" i="102"/>
  <c r="BA144" i="102"/>
  <c r="AX144" i="102"/>
  <c r="AU144" i="102"/>
  <c r="AR144" i="102"/>
  <c r="AO144" i="102"/>
  <c r="AL144" i="102"/>
  <c r="AI144" i="102"/>
  <c r="AF144" i="102"/>
  <c r="AC144" i="102"/>
  <c r="Z144" i="102"/>
  <c r="W144" i="102"/>
  <c r="T144" i="102"/>
  <c r="Q144" i="102"/>
  <c r="BG143" i="102"/>
  <c r="BD143" i="102"/>
  <c r="BA143" i="102"/>
  <c r="AX143" i="102"/>
  <c r="AU143" i="102"/>
  <c r="AR143" i="102"/>
  <c r="AO143" i="102"/>
  <c r="AL143" i="102"/>
  <c r="AI143" i="102"/>
  <c r="AF143" i="102"/>
  <c r="AC143" i="102"/>
  <c r="Z143" i="102"/>
  <c r="W143" i="102"/>
  <c r="T143" i="102"/>
  <c r="Q143" i="102"/>
  <c r="BG142" i="102"/>
  <c r="BD142" i="102"/>
  <c r="BA142" i="102"/>
  <c r="AX142" i="102"/>
  <c r="AU142" i="102"/>
  <c r="AR142" i="102"/>
  <c r="AO142" i="102"/>
  <c r="AL142" i="102"/>
  <c r="AI142" i="102"/>
  <c r="AF142" i="102"/>
  <c r="AC142" i="102"/>
  <c r="Z142" i="102"/>
  <c r="W142" i="102"/>
  <c r="T142" i="102"/>
  <c r="Q142" i="102"/>
  <c r="BG141" i="102"/>
  <c r="BD141" i="102"/>
  <c r="BA141" i="102"/>
  <c r="AX141" i="102"/>
  <c r="AU141" i="102"/>
  <c r="AR141" i="102"/>
  <c r="AO141" i="102"/>
  <c r="AL141" i="102"/>
  <c r="AI141" i="102"/>
  <c r="AF141" i="102"/>
  <c r="AC141" i="102"/>
  <c r="Z141" i="102"/>
  <c r="W141" i="102"/>
  <c r="T141" i="102"/>
  <c r="Q141" i="102"/>
  <c r="BG140" i="102"/>
  <c r="BD140" i="102"/>
  <c r="BA140" i="102"/>
  <c r="AX140" i="102"/>
  <c r="AU140" i="102"/>
  <c r="AR140" i="102"/>
  <c r="AO140" i="102"/>
  <c r="AL140" i="102"/>
  <c r="AI140" i="102"/>
  <c r="AF140" i="102"/>
  <c r="AC140" i="102"/>
  <c r="Z140" i="102"/>
  <c r="W140" i="102"/>
  <c r="T140" i="102"/>
  <c r="Q140" i="102"/>
  <c r="BG139" i="102"/>
  <c r="BD139" i="102"/>
  <c r="BA139" i="102"/>
  <c r="AX139" i="102"/>
  <c r="AU139" i="102"/>
  <c r="AR139" i="102"/>
  <c r="AO139" i="102"/>
  <c r="AL139" i="102"/>
  <c r="AI139" i="102"/>
  <c r="AF139" i="102"/>
  <c r="AC139" i="102"/>
  <c r="Z139" i="102"/>
  <c r="W139" i="102"/>
  <c r="T139" i="102"/>
  <c r="Q139" i="102"/>
  <c r="BG138" i="102"/>
  <c r="BD138" i="102"/>
  <c r="BA138" i="102"/>
  <c r="AX138" i="102"/>
  <c r="AU138" i="102"/>
  <c r="AR138" i="102"/>
  <c r="AO138" i="102"/>
  <c r="AL138" i="102"/>
  <c r="AI138" i="102"/>
  <c r="AF138" i="102"/>
  <c r="AC138" i="102"/>
  <c r="Z138" i="102"/>
  <c r="W138" i="102"/>
  <c r="T138" i="102"/>
  <c r="Q138" i="102"/>
  <c r="BG137" i="102"/>
  <c r="BD137" i="102"/>
  <c r="BA137" i="102"/>
  <c r="AX137" i="102"/>
  <c r="AU137" i="102"/>
  <c r="AR137" i="102"/>
  <c r="AO137" i="102"/>
  <c r="AL137" i="102"/>
  <c r="AI137" i="102"/>
  <c r="AF137" i="102"/>
  <c r="AC137" i="102"/>
  <c r="Z137" i="102"/>
  <c r="W137" i="102"/>
  <c r="T137" i="102"/>
  <c r="Q137" i="102"/>
  <c r="BG136" i="102"/>
  <c r="BD136" i="102"/>
  <c r="BA136" i="102"/>
  <c r="AX136" i="102"/>
  <c r="AU136" i="102"/>
  <c r="AR136" i="102"/>
  <c r="AO136" i="102"/>
  <c r="AL136" i="102"/>
  <c r="AI136" i="102"/>
  <c r="AF136" i="102"/>
  <c r="AC136" i="102"/>
  <c r="Z136" i="102"/>
  <c r="W136" i="102"/>
  <c r="T136" i="102"/>
  <c r="Q136" i="102"/>
  <c r="BG135" i="102"/>
  <c r="BD135" i="102"/>
  <c r="BA135" i="102"/>
  <c r="AX135" i="102"/>
  <c r="AU135" i="102"/>
  <c r="AR135" i="102"/>
  <c r="AO135" i="102"/>
  <c r="AL135" i="102"/>
  <c r="AI135" i="102"/>
  <c r="AF135" i="102"/>
  <c r="AC135" i="102"/>
  <c r="Z135" i="102"/>
  <c r="W135" i="102"/>
  <c r="T135" i="102"/>
  <c r="Q135" i="102"/>
  <c r="BG134" i="102"/>
  <c r="BD134" i="102"/>
  <c r="BA134" i="102"/>
  <c r="AX134" i="102"/>
  <c r="AU134" i="102"/>
  <c r="AR134" i="102"/>
  <c r="AO134" i="102"/>
  <c r="AL134" i="102"/>
  <c r="AI134" i="102"/>
  <c r="AF134" i="102"/>
  <c r="AC134" i="102"/>
  <c r="Z134" i="102"/>
  <c r="W134" i="102"/>
  <c r="T134" i="102"/>
  <c r="Q134" i="102"/>
  <c r="BG133" i="102"/>
  <c r="BD133" i="102"/>
  <c r="BA133" i="102"/>
  <c r="AX133" i="102"/>
  <c r="AU133" i="102"/>
  <c r="AR133" i="102"/>
  <c r="AO133" i="102"/>
  <c r="AL133" i="102"/>
  <c r="AI133" i="102"/>
  <c r="AF133" i="102"/>
  <c r="AC133" i="102"/>
  <c r="Z133" i="102"/>
  <c r="W133" i="102"/>
  <c r="T133" i="102"/>
  <c r="Q133" i="102"/>
  <c r="BG132" i="102"/>
  <c r="BD132" i="102"/>
  <c r="BA132" i="102"/>
  <c r="AX132" i="102"/>
  <c r="AU132" i="102"/>
  <c r="AR132" i="102"/>
  <c r="AO132" i="102"/>
  <c r="AL132" i="102"/>
  <c r="AI132" i="102"/>
  <c r="AF132" i="102"/>
  <c r="AC132" i="102"/>
  <c r="Z132" i="102"/>
  <c r="W132" i="102"/>
  <c r="T132" i="102"/>
  <c r="Q132" i="102"/>
  <c r="BG131" i="102"/>
  <c r="BD131" i="102"/>
  <c r="BA131" i="102"/>
  <c r="AX131" i="102"/>
  <c r="AU131" i="102"/>
  <c r="AR131" i="102"/>
  <c r="AO131" i="102"/>
  <c r="AL131" i="102"/>
  <c r="AI131" i="102"/>
  <c r="AF131" i="102"/>
  <c r="AC131" i="102"/>
  <c r="Z131" i="102"/>
  <c r="W131" i="102"/>
  <c r="T131" i="102"/>
  <c r="Q131" i="102"/>
  <c r="BG130" i="102"/>
  <c r="BD130" i="102"/>
  <c r="BA130" i="102"/>
  <c r="AX130" i="102"/>
  <c r="AU130" i="102"/>
  <c r="AR130" i="102"/>
  <c r="AO130" i="102"/>
  <c r="AL130" i="102"/>
  <c r="AI130" i="102"/>
  <c r="AF130" i="102"/>
  <c r="AC130" i="102"/>
  <c r="Z130" i="102"/>
  <c r="W130" i="102"/>
  <c r="T130" i="102"/>
  <c r="Q130" i="102"/>
  <c r="BG129" i="102"/>
  <c r="BD129" i="102"/>
  <c r="BA129" i="102"/>
  <c r="AX129" i="102"/>
  <c r="AU129" i="102"/>
  <c r="AR129" i="102"/>
  <c r="AO129" i="102"/>
  <c r="AL129" i="102"/>
  <c r="AI129" i="102"/>
  <c r="AF129" i="102"/>
  <c r="AC129" i="102"/>
  <c r="Z129" i="102"/>
  <c r="W129" i="102"/>
  <c r="T129" i="102"/>
  <c r="Q129" i="102"/>
  <c r="BG128" i="102"/>
  <c r="BD128" i="102"/>
  <c r="BA128" i="102"/>
  <c r="AX128" i="102"/>
  <c r="AU128" i="102"/>
  <c r="AR128" i="102"/>
  <c r="AO128" i="102"/>
  <c r="AL128" i="102"/>
  <c r="AI128" i="102"/>
  <c r="AF128" i="102"/>
  <c r="AC128" i="102"/>
  <c r="Z128" i="102"/>
  <c r="W128" i="102"/>
  <c r="T128" i="102"/>
  <c r="Q128" i="102"/>
  <c r="BG127" i="102"/>
  <c r="BD127" i="102"/>
  <c r="BA127" i="102"/>
  <c r="AX127" i="102"/>
  <c r="AU127" i="102"/>
  <c r="AR127" i="102"/>
  <c r="AO127" i="102"/>
  <c r="AL127" i="102"/>
  <c r="AI127" i="102"/>
  <c r="AF127" i="102"/>
  <c r="AC127" i="102"/>
  <c r="Z127" i="102"/>
  <c r="W127" i="102"/>
  <c r="T127" i="102"/>
  <c r="Q127" i="102"/>
  <c r="CE126" i="102"/>
  <c r="CB126" i="102"/>
  <c r="BY126" i="102"/>
  <c r="BV126" i="102"/>
  <c r="BS126" i="102"/>
  <c r="BR126" i="102"/>
  <c r="BQ126" i="102"/>
  <c r="BP126" i="102"/>
  <c r="BO126" i="102"/>
  <c r="BN126" i="102"/>
  <c r="BM126" i="102"/>
  <c r="BL126" i="102"/>
  <c r="BK126" i="102"/>
  <c r="BJ126" i="102"/>
  <c r="BI126" i="102"/>
  <c r="BH126" i="102"/>
  <c r="BF126" i="102"/>
  <c r="BE126" i="102"/>
  <c r="BC126" i="102"/>
  <c r="BB126" i="102"/>
  <c r="AZ126" i="102"/>
  <c r="AY126" i="102"/>
  <c r="AW126" i="102"/>
  <c r="AV126" i="102"/>
  <c r="AT126" i="102"/>
  <c r="AS126" i="102"/>
  <c r="AQ126" i="102"/>
  <c r="AP126" i="102"/>
  <c r="AN126" i="102"/>
  <c r="AM126" i="102"/>
  <c r="AK126" i="102"/>
  <c r="AJ126" i="102"/>
  <c r="AH126" i="102"/>
  <c r="AG126" i="102"/>
  <c r="AE126" i="102"/>
  <c r="AD126" i="102"/>
  <c r="AB126" i="102"/>
  <c r="AA126" i="102"/>
  <c r="Y126" i="102"/>
  <c r="X126" i="102"/>
  <c r="V126" i="102"/>
  <c r="U126" i="102"/>
  <c r="S126" i="102"/>
  <c r="R126" i="102"/>
  <c r="P126" i="102"/>
  <c r="O126" i="102"/>
  <c r="F126" i="102"/>
  <c r="C126" i="102" s="1"/>
  <c r="BG125" i="102"/>
  <c r="BD125" i="102"/>
  <c r="BA125" i="102"/>
  <c r="AX125" i="102"/>
  <c r="AU125" i="102"/>
  <c r="AR125" i="102"/>
  <c r="AO125" i="102"/>
  <c r="AL125" i="102"/>
  <c r="AI125" i="102"/>
  <c r="AF125" i="102"/>
  <c r="AC125" i="102"/>
  <c r="Z125" i="102"/>
  <c r="W125" i="102"/>
  <c r="T125" i="102"/>
  <c r="Q125" i="102"/>
  <c r="BG124" i="102"/>
  <c r="BD124" i="102"/>
  <c r="BA124" i="102"/>
  <c r="AX124" i="102"/>
  <c r="AU124" i="102"/>
  <c r="AR124" i="102"/>
  <c r="AO124" i="102"/>
  <c r="AL124" i="102"/>
  <c r="AI124" i="102"/>
  <c r="AF124" i="102"/>
  <c r="AC124" i="102"/>
  <c r="Z124" i="102"/>
  <c r="W124" i="102"/>
  <c r="T124" i="102"/>
  <c r="Q124" i="102"/>
  <c r="BG123" i="102"/>
  <c r="BD123" i="102"/>
  <c r="BA123" i="102"/>
  <c r="AX123" i="102"/>
  <c r="AU123" i="102"/>
  <c r="AR123" i="102"/>
  <c r="AO123" i="102"/>
  <c r="AL123" i="102"/>
  <c r="AI123" i="102"/>
  <c r="AF123" i="102"/>
  <c r="AC123" i="102"/>
  <c r="Z123" i="102"/>
  <c r="W123" i="102"/>
  <c r="T123" i="102"/>
  <c r="Q123" i="102"/>
  <c r="BG122" i="102"/>
  <c r="BD122" i="102"/>
  <c r="BA122" i="102"/>
  <c r="AX122" i="102"/>
  <c r="AU122" i="102"/>
  <c r="AR122" i="102"/>
  <c r="AO122" i="102"/>
  <c r="AL122" i="102"/>
  <c r="AI122" i="102"/>
  <c r="AF122" i="102"/>
  <c r="AC122" i="102"/>
  <c r="Z122" i="102"/>
  <c r="W122" i="102"/>
  <c r="T122" i="102"/>
  <c r="Q122" i="102"/>
  <c r="BG121" i="102"/>
  <c r="BD121" i="102"/>
  <c r="BA121" i="102"/>
  <c r="AX121" i="102"/>
  <c r="AU121" i="102"/>
  <c r="AR121" i="102"/>
  <c r="AO121" i="102"/>
  <c r="AL121" i="102"/>
  <c r="AI121" i="102"/>
  <c r="AF121" i="102"/>
  <c r="AC121" i="102"/>
  <c r="Z121" i="102"/>
  <c r="W121" i="102"/>
  <c r="T121" i="102"/>
  <c r="Q121" i="102"/>
  <c r="BG120" i="102"/>
  <c r="BD120" i="102"/>
  <c r="BA120" i="102"/>
  <c r="AX120" i="102"/>
  <c r="AU120" i="102"/>
  <c r="AR120" i="102"/>
  <c r="AO120" i="102"/>
  <c r="AL120" i="102"/>
  <c r="AI120" i="102"/>
  <c r="AF120" i="102"/>
  <c r="AC120" i="102"/>
  <c r="Z120" i="102"/>
  <c r="W120" i="102"/>
  <c r="T120" i="102"/>
  <c r="Q120" i="102"/>
  <c r="BG119" i="102"/>
  <c r="BD119" i="102"/>
  <c r="BA119" i="102"/>
  <c r="AX119" i="102"/>
  <c r="AU119" i="102"/>
  <c r="AR119" i="102"/>
  <c r="AO119" i="102"/>
  <c r="AL119" i="102"/>
  <c r="AI119" i="102"/>
  <c r="AF119" i="102"/>
  <c r="AC119" i="102"/>
  <c r="Z119" i="102"/>
  <c r="W119" i="102"/>
  <c r="T119" i="102"/>
  <c r="Q119" i="102"/>
  <c r="BG118" i="102"/>
  <c r="BD118" i="102"/>
  <c r="BA118" i="102"/>
  <c r="AX118" i="102"/>
  <c r="AU118" i="102"/>
  <c r="AR118" i="102"/>
  <c r="AO118" i="102"/>
  <c r="AL118" i="102"/>
  <c r="AI118" i="102"/>
  <c r="AF118" i="102"/>
  <c r="AC118" i="102"/>
  <c r="Z118" i="102"/>
  <c r="W118" i="102"/>
  <c r="T118" i="102"/>
  <c r="Q118" i="102"/>
  <c r="BG117" i="102"/>
  <c r="BD117" i="102"/>
  <c r="BA117" i="102"/>
  <c r="AX117" i="102"/>
  <c r="AU117" i="102"/>
  <c r="AR117" i="102"/>
  <c r="AO117" i="102"/>
  <c r="AL117" i="102"/>
  <c r="AI117" i="102"/>
  <c r="AF117" i="102"/>
  <c r="AC117" i="102"/>
  <c r="Z117" i="102"/>
  <c r="W117" i="102"/>
  <c r="T117" i="102"/>
  <c r="Q117" i="102"/>
  <c r="BG116" i="102"/>
  <c r="BD116" i="102"/>
  <c r="BA116" i="102"/>
  <c r="AX116" i="102"/>
  <c r="AU116" i="102"/>
  <c r="AR116" i="102"/>
  <c r="AO116" i="102"/>
  <c r="AL116" i="102"/>
  <c r="AI116" i="102"/>
  <c r="AF116" i="102"/>
  <c r="AC116" i="102"/>
  <c r="Z116" i="102"/>
  <c r="W116" i="102"/>
  <c r="T116" i="102"/>
  <c r="Q116" i="102"/>
  <c r="BG115" i="102"/>
  <c r="BD115" i="102"/>
  <c r="BA115" i="102"/>
  <c r="AX115" i="102"/>
  <c r="AU115" i="102"/>
  <c r="AR115" i="102"/>
  <c r="AO115" i="102"/>
  <c r="AL115" i="102"/>
  <c r="AI115" i="102"/>
  <c r="AF115" i="102"/>
  <c r="AC115" i="102"/>
  <c r="Z115" i="102"/>
  <c r="W115" i="102"/>
  <c r="T115" i="102"/>
  <c r="Q115" i="102"/>
  <c r="BG114" i="102"/>
  <c r="BD114" i="102"/>
  <c r="BA114" i="102"/>
  <c r="AX114" i="102"/>
  <c r="AU114" i="102"/>
  <c r="AR114" i="102"/>
  <c r="AO114" i="102"/>
  <c r="AL114" i="102"/>
  <c r="AI114" i="102"/>
  <c r="AF114" i="102"/>
  <c r="AC114" i="102"/>
  <c r="Z114" i="102"/>
  <c r="W114" i="102"/>
  <c r="T114" i="102"/>
  <c r="Q114" i="102"/>
  <c r="BG113" i="102"/>
  <c r="BD113" i="102"/>
  <c r="BA113" i="102"/>
  <c r="AX113" i="102"/>
  <c r="AU113" i="102"/>
  <c r="AR113" i="102"/>
  <c r="AO113" i="102"/>
  <c r="AL113" i="102"/>
  <c r="AI113" i="102"/>
  <c r="AF113" i="102"/>
  <c r="AC113" i="102"/>
  <c r="Z113" i="102"/>
  <c r="W113" i="102"/>
  <c r="T113" i="102"/>
  <c r="Q113" i="102"/>
  <c r="BG112" i="102"/>
  <c r="BD112" i="102"/>
  <c r="BA112" i="102"/>
  <c r="AX112" i="102"/>
  <c r="AU112" i="102"/>
  <c r="AR112" i="102"/>
  <c r="AO112" i="102"/>
  <c r="AL112" i="102"/>
  <c r="AI112" i="102"/>
  <c r="AF112" i="102"/>
  <c r="AC112" i="102"/>
  <c r="Z112" i="102"/>
  <c r="W112" i="102"/>
  <c r="T112" i="102"/>
  <c r="Q112" i="102"/>
  <c r="BG111" i="102"/>
  <c r="BD111" i="102"/>
  <c r="BA111" i="102"/>
  <c r="AX111" i="102"/>
  <c r="AU111" i="102"/>
  <c r="AR111" i="102"/>
  <c r="AO111" i="102"/>
  <c r="AL111" i="102"/>
  <c r="AI111" i="102"/>
  <c r="AF111" i="102"/>
  <c r="AC111" i="102"/>
  <c r="Z111" i="102"/>
  <c r="W111" i="102"/>
  <c r="T111" i="102"/>
  <c r="Q111" i="102"/>
  <c r="BG110" i="102"/>
  <c r="BD110" i="102"/>
  <c r="BA110" i="102"/>
  <c r="AX110" i="102"/>
  <c r="AU110" i="102"/>
  <c r="AR110" i="102"/>
  <c r="AO110" i="102"/>
  <c r="AL110" i="102"/>
  <c r="AI110" i="102"/>
  <c r="AF110" i="102"/>
  <c r="AC110" i="102"/>
  <c r="Z110" i="102"/>
  <c r="W110" i="102"/>
  <c r="T110" i="102"/>
  <c r="Q110" i="102"/>
  <c r="BG109" i="102"/>
  <c r="BD109" i="102"/>
  <c r="BA109" i="102"/>
  <c r="AX109" i="102"/>
  <c r="AU109" i="102"/>
  <c r="AR109" i="102"/>
  <c r="AO109" i="102"/>
  <c r="AL109" i="102"/>
  <c r="AI109" i="102"/>
  <c r="AF109" i="102"/>
  <c r="AC109" i="102"/>
  <c r="Z109" i="102"/>
  <c r="W109" i="102"/>
  <c r="T109" i="102"/>
  <c r="Q109" i="102"/>
  <c r="BG108" i="102"/>
  <c r="BD108" i="102"/>
  <c r="BA108" i="102"/>
  <c r="AX108" i="102"/>
  <c r="AU108" i="102"/>
  <c r="AR108" i="102"/>
  <c r="AO108" i="102"/>
  <c r="AL108" i="102"/>
  <c r="AI108" i="102"/>
  <c r="AF108" i="102"/>
  <c r="AC108" i="102"/>
  <c r="Z108" i="102"/>
  <c r="W108" i="102"/>
  <c r="T108" i="102"/>
  <c r="Q108" i="102"/>
  <c r="BG107" i="102"/>
  <c r="BD107" i="102"/>
  <c r="BA107" i="102"/>
  <c r="AX107" i="102"/>
  <c r="AU107" i="102"/>
  <c r="AR107" i="102"/>
  <c r="AO107" i="102"/>
  <c r="AL107" i="102"/>
  <c r="AI107" i="102"/>
  <c r="AF107" i="102"/>
  <c r="AC107" i="102"/>
  <c r="Z107" i="102"/>
  <c r="W107" i="102"/>
  <c r="T107" i="102"/>
  <c r="Q107" i="102"/>
  <c r="BG106" i="102"/>
  <c r="BD106" i="102"/>
  <c r="BA106" i="102"/>
  <c r="AX106" i="102"/>
  <c r="AU106" i="102"/>
  <c r="AR106" i="102"/>
  <c r="AO106" i="102"/>
  <c r="AL106" i="102"/>
  <c r="AI106" i="102"/>
  <c r="AF106" i="102"/>
  <c r="AC106" i="102"/>
  <c r="Z106" i="102"/>
  <c r="W106" i="102"/>
  <c r="T106" i="102"/>
  <c r="Q106" i="102"/>
  <c r="BG105" i="102"/>
  <c r="BD105" i="102"/>
  <c r="BA105" i="102"/>
  <c r="AX105" i="102"/>
  <c r="AU105" i="102"/>
  <c r="AR105" i="102"/>
  <c r="AO105" i="102"/>
  <c r="AL105" i="102"/>
  <c r="AI105" i="102"/>
  <c r="AF105" i="102"/>
  <c r="AC105" i="102"/>
  <c r="Z105" i="102"/>
  <c r="W105" i="102"/>
  <c r="T105" i="102"/>
  <c r="Q105" i="102"/>
  <c r="BG104" i="102"/>
  <c r="BD104" i="102"/>
  <c r="BA104" i="102"/>
  <c r="AX104" i="102"/>
  <c r="AU104" i="102"/>
  <c r="AR104" i="102"/>
  <c r="AO104" i="102"/>
  <c r="AL104" i="102"/>
  <c r="AI104" i="102"/>
  <c r="AF104" i="102"/>
  <c r="AC104" i="102"/>
  <c r="Z104" i="102"/>
  <c r="W104" i="102"/>
  <c r="T104" i="102"/>
  <c r="Q104" i="102"/>
  <c r="BG103" i="102"/>
  <c r="BD103" i="102"/>
  <c r="BA103" i="102"/>
  <c r="AX103" i="102"/>
  <c r="AU103" i="102"/>
  <c r="AR103" i="102"/>
  <c r="AO103" i="102"/>
  <c r="AL103" i="102"/>
  <c r="AI103" i="102"/>
  <c r="AF103" i="102"/>
  <c r="AC103" i="102"/>
  <c r="Z103" i="102"/>
  <c r="W103" i="102"/>
  <c r="T103" i="102"/>
  <c r="Q103" i="102"/>
  <c r="BG102" i="102"/>
  <c r="BD102" i="102"/>
  <c r="BA102" i="102"/>
  <c r="AX102" i="102"/>
  <c r="AU102" i="102"/>
  <c r="AR102" i="102"/>
  <c r="AO102" i="102"/>
  <c r="AL102" i="102"/>
  <c r="AI102" i="102"/>
  <c r="AF102" i="102"/>
  <c r="AC102" i="102"/>
  <c r="Z102" i="102"/>
  <c r="W102" i="102"/>
  <c r="T102" i="102"/>
  <c r="Q102" i="102"/>
  <c r="BG101" i="102"/>
  <c r="BD101" i="102"/>
  <c r="BA101" i="102"/>
  <c r="AX101" i="102"/>
  <c r="AU101" i="102"/>
  <c r="AR101" i="102"/>
  <c r="AO101" i="102"/>
  <c r="AL101" i="102"/>
  <c r="AI101" i="102"/>
  <c r="AF101" i="102"/>
  <c r="AC101" i="102"/>
  <c r="Z101" i="102"/>
  <c r="W101" i="102"/>
  <c r="T101" i="102"/>
  <c r="Q101" i="102"/>
  <c r="BG100" i="102"/>
  <c r="BD100" i="102"/>
  <c r="BA100" i="102"/>
  <c r="AX100" i="102"/>
  <c r="AU100" i="102"/>
  <c r="AR100" i="102"/>
  <c r="AO100" i="102"/>
  <c r="AL100" i="102"/>
  <c r="AI100" i="102"/>
  <c r="AF100" i="102"/>
  <c r="AC100" i="102"/>
  <c r="Z100" i="102"/>
  <c r="W100" i="102"/>
  <c r="T100" i="102"/>
  <c r="Q100" i="102"/>
  <c r="BG99" i="102"/>
  <c r="BD99" i="102"/>
  <c r="BA99" i="102"/>
  <c r="BA126" i="102" s="1"/>
  <c r="AX99" i="102"/>
  <c r="AU99" i="102"/>
  <c r="AR99" i="102"/>
  <c r="AO99" i="102"/>
  <c r="AL99" i="102"/>
  <c r="AI99" i="102"/>
  <c r="AF99" i="102"/>
  <c r="AC99" i="102"/>
  <c r="AC126" i="102" s="1"/>
  <c r="Z99" i="102"/>
  <c r="W99" i="102"/>
  <c r="T99" i="102"/>
  <c r="Q99" i="102"/>
  <c r="CE98" i="102"/>
  <c r="CB98" i="102"/>
  <c r="BY98" i="102"/>
  <c r="BV98" i="102"/>
  <c r="BS98" i="102"/>
  <c r="BR98" i="102"/>
  <c r="BQ98" i="102"/>
  <c r="BP98" i="102"/>
  <c r="BO98" i="102"/>
  <c r="BN98" i="102"/>
  <c r="BM98" i="102"/>
  <c r="BL98" i="102"/>
  <c r="BK98" i="102"/>
  <c r="BJ98" i="102"/>
  <c r="BI98" i="102"/>
  <c r="BH98" i="102"/>
  <c r="BF98" i="102"/>
  <c r="BE98" i="102"/>
  <c r="BC98" i="102"/>
  <c r="BB98" i="102"/>
  <c r="AZ98" i="102"/>
  <c r="AY98" i="102"/>
  <c r="AW98" i="102"/>
  <c r="AV98" i="102"/>
  <c r="AT98" i="102"/>
  <c r="AS98" i="102"/>
  <c r="AQ98" i="102"/>
  <c r="AP98" i="102"/>
  <c r="AN98" i="102"/>
  <c r="AM98" i="102"/>
  <c r="AK98" i="102"/>
  <c r="AJ98" i="102"/>
  <c r="AH98" i="102"/>
  <c r="AG98" i="102"/>
  <c r="AE98" i="102"/>
  <c r="AD98" i="102"/>
  <c r="AB98" i="102"/>
  <c r="AA98" i="102"/>
  <c r="Y98" i="102"/>
  <c r="X98" i="102"/>
  <c r="V98" i="102"/>
  <c r="U98" i="102"/>
  <c r="S98" i="102"/>
  <c r="R98" i="102"/>
  <c r="P98" i="102"/>
  <c r="O98" i="102"/>
  <c r="F98" i="102"/>
  <c r="C98" i="102" s="1"/>
  <c r="BG97" i="102"/>
  <c r="BD97" i="102"/>
  <c r="BA97" i="102"/>
  <c r="AX97" i="102"/>
  <c r="AU97" i="102"/>
  <c r="AR97" i="102"/>
  <c r="AO97" i="102"/>
  <c r="AL97" i="102"/>
  <c r="AI97" i="102"/>
  <c r="AF97" i="102"/>
  <c r="AC97" i="102"/>
  <c r="Z97" i="102"/>
  <c r="W97" i="102"/>
  <c r="T97" i="102"/>
  <c r="Q97" i="102"/>
  <c r="BG96" i="102"/>
  <c r="BD96" i="102"/>
  <c r="BA96" i="102"/>
  <c r="AX96" i="102"/>
  <c r="AU96" i="102"/>
  <c r="AR96" i="102"/>
  <c r="AO96" i="102"/>
  <c r="AL96" i="102"/>
  <c r="AI96" i="102"/>
  <c r="AF96" i="102"/>
  <c r="AC96" i="102"/>
  <c r="Z96" i="102"/>
  <c r="W96" i="102"/>
  <c r="T96" i="102"/>
  <c r="Q96" i="102"/>
  <c r="BG95" i="102"/>
  <c r="BD95" i="102"/>
  <c r="BA95" i="102"/>
  <c r="AX95" i="102"/>
  <c r="AU95" i="102"/>
  <c r="AR95" i="102"/>
  <c r="AO95" i="102"/>
  <c r="AL95" i="102"/>
  <c r="AI95" i="102"/>
  <c r="AF95" i="102"/>
  <c r="AC95" i="102"/>
  <c r="Z95" i="102"/>
  <c r="W95" i="102"/>
  <c r="T95" i="102"/>
  <c r="Q95" i="102"/>
  <c r="BG94" i="102"/>
  <c r="BD94" i="102"/>
  <c r="BA94" i="102"/>
  <c r="AX94" i="102"/>
  <c r="AU94" i="102"/>
  <c r="AR94" i="102"/>
  <c r="AO94" i="102"/>
  <c r="AL94" i="102"/>
  <c r="AI94" i="102"/>
  <c r="AF94" i="102"/>
  <c r="AC94" i="102"/>
  <c r="Z94" i="102"/>
  <c r="W94" i="102"/>
  <c r="T94" i="102"/>
  <c r="Q94" i="102"/>
  <c r="BG93" i="102"/>
  <c r="BD93" i="102"/>
  <c r="BA93" i="102"/>
  <c r="AX93" i="102"/>
  <c r="AU93" i="102"/>
  <c r="AR93" i="102"/>
  <c r="AO93" i="102"/>
  <c r="AL93" i="102"/>
  <c r="AI93" i="102"/>
  <c r="AF93" i="102"/>
  <c r="AC93" i="102"/>
  <c r="Z93" i="102"/>
  <c r="W93" i="102"/>
  <c r="T93" i="102"/>
  <c r="Q93" i="102"/>
  <c r="BG92" i="102"/>
  <c r="BD92" i="102"/>
  <c r="BA92" i="102"/>
  <c r="AX92" i="102"/>
  <c r="AU92" i="102"/>
  <c r="AR92" i="102"/>
  <c r="AO92" i="102"/>
  <c r="AL92" i="102"/>
  <c r="AI92" i="102"/>
  <c r="AF92" i="102"/>
  <c r="AC92" i="102"/>
  <c r="Z92" i="102"/>
  <c r="W92" i="102"/>
  <c r="T92" i="102"/>
  <c r="Q92" i="102"/>
  <c r="BG91" i="102"/>
  <c r="BD91" i="102"/>
  <c r="BA91" i="102"/>
  <c r="AX91" i="102"/>
  <c r="AU91" i="102"/>
  <c r="AR91" i="102"/>
  <c r="AO91" i="102"/>
  <c r="AL91" i="102"/>
  <c r="AI91" i="102"/>
  <c r="AF91" i="102"/>
  <c r="AC91" i="102"/>
  <c r="Z91" i="102"/>
  <c r="W91" i="102"/>
  <c r="T91" i="102"/>
  <c r="Q91" i="102"/>
  <c r="BG90" i="102"/>
  <c r="BD90" i="102"/>
  <c r="BA90" i="102"/>
  <c r="AX90" i="102"/>
  <c r="AU90" i="102"/>
  <c r="AR90" i="102"/>
  <c r="AO90" i="102"/>
  <c r="AL90" i="102"/>
  <c r="AI90" i="102"/>
  <c r="AF90" i="102"/>
  <c r="AC90" i="102"/>
  <c r="Z90" i="102"/>
  <c r="W90" i="102"/>
  <c r="T90" i="102"/>
  <c r="Q90" i="102"/>
  <c r="BG89" i="102"/>
  <c r="BD89" i="102"/>
  <c r="BA89" i="102"/>
  <c r="AX89" i="102"/>
  <c r="AU89" i="102"/>
  <c r="AR89" i="102"/>
  <c r="AO89" i="102"/>
  <c r="AL89" i="102"/>
  <c r="AI89" i="102"/>
  <c r="AF89" i="102"/>
  <c r="AC89" i="102"/>
  <c r="Z89" i="102"/>
  <c r="W89" i="102"/>
  <c r="T89" i="102"/>
  <c r="Q89" i="102"/>
  <c r="BG88" i="102"/>
  <c r="BD88" i="102"/>
  <c r="BA88" i="102"/>
  <c r="AX88" i="102"/>
  <c r="AU88" i="102"/>
  <c r="AR88" i="102"/>
  <c r="AO88" i="102"/>
  <c r="AL88" i="102"/>
  <c r="AI88" i="102"/>
  <c r="AF88" i="102"/>
  <c r="AC88" i="102"/>
  <c r="Z88" i="102"/>
  <c r="W88" i="102"/>
  <c r="T88" i="102"/>
  <c r="Q88" i="102"/>
  <c r="BG87" i="102"/>
  <c r="BD87" i="102"/>
  <c r="BA87" i="102"/>
  <c r="AX87" i="102"/>
  <c r="AU87" i="102"/>
  <c r="AR87" i="102"/>
  <c r="AO87" i="102"/>
  <c r="AL87" i="102"/>
  <c r="AI87" i="102"/>
  <c r="AF87" i="102"/>
  <c r="AC87" i="102"/>
  <c r="Z87" i="102"/>
  <c r="W87" i="102"/>
  <c r="T87" i="102"/>
  <c r="Q87" i="102"/>
  <c r="BG86" i="102"/>
  <c r="BD86" i="102"/>
  <c r="BA86" i="102"/>
  <c r="AX86" i="102"/>
  <c r="AU86" i="102"/>
  <c r="AR86" i="102"/>
  <c r="AO86" i="102"/>
  <c r="AL86" i="102"/>
  <c r="AI86" i="102"/>
  <c r="AF86" i="102"/>
  <c r="AC86" i="102"/>
  <c r="Z86" i="102"/>
  <c r="W86" i="102"/>
  <c r="T86" i="102"/>
  <c r="Q86" i="102"/>
  <c r="BG85" i="102"/>
  <c r="BD85" i="102"/>
  <c r="BA85" i="102"/>
  <c r="AX85" i="102"/>
  <c r="AU85" i="102"/>
  <c r="AR85" i="102"/>
  <c r="AO85" i="102"/>
  <c r="AL85" i="102"/>
  <c r="AI85" i="102"/>
  <c r="AF85" i="102"/>
  <c r="AC85" i="102"/>
  <c r="Z85" i="102"/>
  <c r="W85" i="102"/>
  <c r="T85" i="102"/>
  <c r="Q85" i="102"/>
  <c r="BG84" i="102"/>
  <c r="BD84" i="102"/>
  <c r="BA84" i="102"/>
  <c r="AX84" i="102"/>
  <c r="AU84" i="102"/>
  <c r="AR84" i="102"/>
  <c r="AO84" i="102"/>
  <c r="AL84" i="102"/>
  <c r="AI84" i="102"/>
  <c r="AF84" i="102"/>
  <c r="AC84" i="102"/>
  <c r="Z84" i="102"/>
  <c r="W84" i="102"/>
  <c r="T84" i="102"/>
  <c r="Q84" i="102"/>
  <c r="BG83" i="102"/>
  <c r="BD83" i="102"/>
  <c r="BA83" i="102"/>
  <c r="AX83" i="102"/>
  <c r="AU83" i="102"/>
  <c r="AR83" i="102"/>
  <c r="AO83" i="102"/>
  <c r="AL83" i="102"/>
  <c r="AI83" i="102"/>
  <c r="AF83" i="102"/>
  <c r="AC83" i="102"/>
  <c r="Z83" i="102"/>
  <c r="W83" i="102"/>
  <c r="T83" i="102"/>
  <c r="Q83" i="102"/>
  <c r="BG82" i="102"/>
  <c r="BD82" i="102"/>
  <c r="BA82" i="102"/>
  <c r="AX82" i="102"/>
  <c r="AU82" i="102"/>
  <c r="AR82" i="102"/>
  <c r="AO82" i="102"/>
  <c r="AL82" i="102"/>
  <c r="AL98" i="102" s="1"/>
  <c r="AI82" i="102"/>
  <c r="AF82" i="102"/>
  <c r="AC82" i="102"/>
  <c r="Z82" i="102"/>
  <c r="W82" i="102"/>
  <c r="T82" i="102"/>
  <c r="Q82" i="102"/>
  <c r="CE81" i="102"/>
  <c r="CB81" i="102"/>
  <c r="BY81" i="102"/>
  <c r="BV81" i="102"/>
  <c r="BS81" i="102"/>
  <c r="BR81" i="102"/>
  <c r="BQ81" i="102"/>
  <c r="BP81" i="102"/>
  <c r="BO81" i="102"/>
  <c r="BN81" i="102"/>
  <c r="BM81" i="102"/>
  <c r="BL81" i="102"/>
  <c r="BK81" i="102"/>
  <c r="BJ81" i="102"/>
  <c r="BI81" i="102"/>
  <c r="BH81" i="102"/>
  <c r="BF81" i="102"/>
  <c r="BE81" i="102"/>
  <c r="BC81" i="102"/>
  <c r="BB81" i="102"/>
  <c r="AZ81" i="102"/>
  <c r="AY81" i="102"/>
  <c r="AW81" i="102"/>
  <c r="AV81" i="102"/>
  <c r="AT81" i="102"/>
  <c r="AS81" i="102"/>
  <c r="AQ81" i="102"/>
  <c r="AP81" i="102"/>
  <c r="AN81" i="102"/>
  <c r="AM81" i="102"/>
  <c r="AK81" i="102"/>
  <c r="AJ81" i="102"/>
  <c r="AH81" i="102"/>
  <c r="AG81" i="102"/>
  <c r="AE81" i="102"/>
  <c r="AD81" i="102"/>
  <c r="AB81" i="102"/>
  <c r="AA81" i="102"/>
  <c r="Y81" i="102"/>
  <c r="X81" i="102"/>
  <c r="V81" i="102"/>
  <c r="U81" i="102"/>
  <c r="S81" i="102"/>
  <c r="R81" i="102"/>
  <c r="P81" i="102"/>
  <c r="O81" i="102"/>
  <c r="F81" i="102"/>
  <c r="C81" i="102" s="1"/>
  <c r="BG80" i="102"/>
  <c r="BD80" i="102"/>
  <c r="BA80" i="102"/>
  <c r="AX80" i="102"/>
  <c r="AU80" i="102"/>
  <c r="AR80" i="102"/>
  <c r="AO80" i="102"/>
  <c r="AL80" i="102"/>
  <c r="AI80" i="102"/>
  <c r="AF80" i="102"/>
  <c r="AC80" i="102"/>
  <c r="Z80" i="102"/>
  <c r="W80" i="102"/>
  <c r="T80" i="102"/>
  <c r="Q80" i="102"/>
  <c r="BG79" i="102"/>
  <c r="BD79" i="102"/>
  <c r="BA79" i="102"/>
  <c r="AX79" i="102"/>
  <c r="AU79" i="102"/>
  <c r="AR79" i="102"/>
  <c r="AO79" i="102"/>
  <c r="AL79" i="102"/>
  <c r="AI79" i="102"/>
  <c r="AF79" i="102"/>
  <c r="AC79" i="102"/>
  <c r="Z79" i="102"/>
  <c r="W79" i="102"/>
  <c r="T79" i="102"/>
  <c r="Q79" i="102"/>
  <c r="BG78" i="102"/>
  <c r="BD78" i="102"/>
  <c r="BA78" i="102"/>
  <c r="AX78" i="102"/>
  <c r="AU78" i="102"/>
  <c r="AR78" i="102"/>
  <c r="AO78" i="102"/>
  <c r="AL78" i="102"/>
  <c r="AI78" i="102"/>
  <c r="AF78" i="102"/>
  <c r="AC78" i="102"/>
  <c r="Z78" i="102"/>
  <c r="W78" i="102"/>
  <c r="T78" i="102"/>
  <c r="Q78" i="102"/>
  <c r="BG77" i="102"/>
  <c r="BD77" i="102"/>
  <c r="BA77" i="102"/>
  <c r="AX77" i="102"/>
  <c r="AU77" i="102"/>
  <c r="AR77" i="102"/>
  <c r="AO77" i="102"/>
  <c r="AL77" i="102"/>
  <c r="AI77" i="102"/>
  <c r="AF77" i="102"/>
  <c r="AC77" i="102"/>
  <c r="Z77" i="102"/>
  <c r="W77" i="102"/>
  <c r="T77" i="102"/>
  <c r="Q77" i="102"/>
  <c r="BG76" i="102"/>
  <c r="BD76" i="102"/>
  <c r="BA76" i="102"/>
  <c r="AX76" i="102"/>
  <c r="AU76" i="102"/>
  <c r="AR76" i="102"/>
  <c r="AO76" i="102"/>
  <c r="AL76" i="102"/>
  <c r="AI76" i="102"/>
  <c r="AF76" i="102"/>
  <c r="AC76" i="102"/>
  <c r="Z76" i="102"/>
  <c r="W76" i="102"/>
  <c r="T76" i="102"/>
  <c r="Q76" i="102"/>
  <c r="BG75" i="102"/>
  <c r="BD75" i="102"/>
  <c r="BA75" i="102"/>
  <c r="AX75" i="102"/>
  <c r="AU75" i="102"/>
  <c r="AR75" i="102"/>
  <c r="AO75" i="102"/>
  <c r="AL75" i="102"/>
  <c r="AI75" i="102"/>
  <c r="AF75" i="102"/>
  <c r="AC75" i="102"/>
  <c r="Z75" i="102"/>
  <c r="W75" i="102"/>
  <c r="T75" i="102"/>
  <c r="Q75" i="102"/>
  <c r="BG74" i="102"/>
  <c r="BD74" i="102"/>
  <c r="BA74" i="102"/>
  <c r="AX74" i="102"/>
  <c r="AU74" i="102"/>
  <c r="AR74" i="102"/>
  <c r="AO74" i="102"/>
  <c r="AL74" i="102"/>
  <c r="AI74" i="102"/>
  <c r="AF74" i="102"/>
  <c r="AC74" i="102"/>
  <c r="Z74" i="102"/>
  <c r="W74" i="102"/>
  <c r="T74" i="102"/>
  <c r="Q74" i="102"/>
  <c r="BG73" i="102"/>
  <c r="BD73" i="102"/>
  <c r="BA73" i="102"/>
  <c r="AX73" i="102"/>
  <c r="AU73" i="102"/>
  <c r="AR73" i="102"/>
  <c r="AO73" i="102"/>
  <c r="AL73" i="102"/>
  <c r="AI73" i="102"/>
  <c r="AF73" i="102"/>
  <c r="AC73" i="102"/>
  <c r="Z73" i="102"/>
  <c r="W73" i="102"/>
  <c r="T73" i="102"/>
  <c r="Q73" i="102"/>
  <c r="BG72" i="102"/>
  <c r="BD72" i="102"/>
  <c r="BA72" i="102"/>
  <c r="AX72" i="102"/>
  <c r="AU72" i="102"/>
  <c r="AR72" i="102"/>
  <c r="AO72" i="102"/>
  <c r="AL72" i="102"/>
  <c r="AI72" i="102"/>
  <c r="AF72" i="102"/>
  <c r="AC72" i="102"/>
  <c r="Z72" i="102"/>
  <c r="W72" i="102"/>
  <c r="T72" i="102"/>
  <c r="Q72" i="102"/>
  <c r="BG71" i="102"/>
  <c r="BD71" i="102"/>
  <c r="BA71" i="102"/>
  <c r="AX71" i="102"/>
  <c r="AU71" i="102"/>
  <c r="AR71" i="102"/>
  <c r="AO71" i="102"/>
  <c r="AL71" i="102"/>
  <c r="AI71" i="102"/>
  <c r="AF71" i="102"/>
  <c r="AC71" i="102"/>
  <c r="Z71" i="102"/>
  <c r="W71" i="102"/>
  <c r="T71" i="102"/>
  <c r="Q71" i="102"/>
  <c r="BG70" i="102"/>
  <c r="BD70" i="102"/>
  <c r="BA70" i="102"/>
  <c r="AX70" i="102"/>
  <c r="AU70" i="102"/>
  <c r="AR70" i="102"/>
  <c r="AO70" i="102"/>
  <c r="AL70" i="102"/>
  <c r="AI70" i="102"/>
  <c r="AF70" i="102"/>
  <c r="AC70" i="102"/>
  <c r="Z70" i="102"/>
  <c r="W70" i="102"/>
  <c r="T70" i="102"/>
  <c r="Q70" i="102"/>
  <c r="BG69" i="102"/>
  <c r="BD69" i="102"/>
  <c r="BA69" i="102"/>
  <c r="AX69" i="102"/>
  <c r="AU69" i="102"/>
  <c r="AR69" i="102"/>
  <c r="AO69" i="102"/>
  <c r="AL69" i="102"/>
  <c r="AI69" i="102"/>
  <c r="AF69" i="102"/>
  <c r="AC69" i="102"/>
  <c r="Z69" i="102"/>
  <c r="W69" i="102"/>
  <c r="T69" i="102"/>
  <c r="Q69" i="102"/>
  <c r="BG68" i="102"/>
  <c r="BD68" i="102"/>
  <c r="BA68" i="102"/>
  <c r="AX68" i="102"/>
  <c r="AU68" i="102"/>
  <c r="AR68" i="102"/>
  <c r="AO68" i="102"/>
  <c r="AL68" i="102"/>
  <c r="AI68" i="102"/>
  <c r="AF68" i="102"/>
  <c r="AC68" i="102"/>
  <c r="Z68" i="102"/>
  <c r="W68" i="102"/>
  <c r="T68" i="102"/>
  <c r="Q68" i="102"/>
  <c r="BG67" i="102"/>
  <c r="BD67" i="102"/>
  <c r="BA67" i="102"/>
  <c r="AX67" i="102"/>
  <c r="AU67" i="102"/>
  <c r="AR67" i="102"/>
  <c r="AO67" i="102"/>
  <c r="AL67" i="102"/>
  <c r="AI67" i="102"/>
  <c r="AF67" i="102"/>
  <c r="AC67" i="102"/>
  <c r="Z67" i="102"/>
  <c r="W67" i="102"/>
  <c r="T67" i="102"/>
  <c r="Q67" i="102"/>
  <c r="BG66" i="102"/>
  <c r="BD66" i="102"/>
  <c r="BA66" i="102"/>
  <c r="AX66" i="102"/>
  <c r="AU66" i="102"/>
  <c r="AR66" i="102"/>
  <c r="AO66" i="102"/>
  <c r="AL66" i="102"/>
  <c r="AI66" i="102"/>
  <c r="AF66" i="102"/>
  <c r="AC66" i="102"/>
  <c r="Z66" i="102"/>
  <c r="W66" i="102"/>
  <c r="T66" i="102"/>
  <c r="Q66" i="102"/>
  <c r="BG65" i="102"/>
  <c r="BD65" i="102"/>
  <c r="BA65" i="102"/>
  <c r="AX65" i="102"/>
  <c r="AU65" i="102"/>
  <c r="AR65" i="102"/>
  <c r="AO65" i="102"/>
  <c r="AL65" i="102"/>
  <c r="AI65" i="102"/>
  <c r="AF65" i="102"/>
  <c r="AC65" i="102"/>
  <c r="Z65" i="102"/>
  <c r="W65" i="102"/>
  <c r="T65" i="102"/>
  <c r="Q65" i="102"/>
  <c r="BG64" i="102"/>
  <c r="BD64" i="102"/>
  <c r="BA64" i="102"/>
  <c r="AX64" i="102"/>
  <c r="AU64" i="102"/>
  <c r="AR64" i="102"/>
  <c r="AO64" i="102"/>
  <c r="AL64" i="102"/>
  <c r="AI64" i="102"/>
  <c r="AF64" i="102"/>
  <c r="AC64" i="102"/>
  <c r="Z64" i="102"/>
  <c r="W64" i="102"/>
  <c r="T64" i="102"/>
  <c r="Q64" i="102"/>
  <c r="BG63" i="102"/>
  <c r="BD63" i="102"/>
  <c r="BA63" i="102"/>
  <c r="AX63" i="102"/>
  <c r="AU63" i="102"/>
  <c r="AR63" i="102"/>
  <c r="AO63" i="102"/>
  <c r="AL63" i="102"/>
  <c r="AI63" i="102"/>
  <c r="AF63" i="102"/>
  <c r="AC63" i="102"/>
  <c r="Z63" i="102"/>
  <c r="W63" i="102"/>
  <c r="T63" i="102"/>
  <c r="Q63" i="102"/>
  <c r="BG62" i="102"/>
  <c r="BD62" i="102"/>
  <c r="BA62" i="102"/>
  <c r="AX62" i="102"/>
  <c r="AU62" i="102"/>
  <c r="AR62" i="102"/>
  <c r="AO62" i="102"/>
  <c r="AL62" i="102"/>
  <c r="AI62" i="102"/>
  <c r="AF62" i="102"/>
  <c r="AC62" i="102"/>
  <c r="Z62" i="102"/>
  <c r="W62" i="102"/>
  <c r="T62" i="102"/>
  <c r="Q62" i="102"/>
  <c r="BG61" i="102"/>
  <c r="BD61" i="102"/>
  <c r="BA61" i="102"/>
  <c r="AX61" i="102"/>
  <c r="AU61" i="102"/>
  <c r="AR61" i="102"/>
  <c r="AO61" i="102"/>
  <c r="AL61" i="102"/>
  <c r="AI61" i="102"/>
  <c r="AF61" i="102"/>
  <c r="AC61" i="102"/>
  <c r="Z61" i="102"/>
  <c r="W61" i="102"/>
  <c r="T61" i="102"/>
  <c r="Q61" i="102"/>
  <c r="BG60" i="102"/>
  <c r="BD60" i="102"/>
  <c r="BA60" i="102"/>
  <c r="AX60" i="102"/>
  <c r="AU60" i="102"/>
  <c r="AR60" i="102"/>
  <c r="AO60" i="102"/>
  <c r="AL60" i="102"/>
  <c r="AL81" i="102" s="1"/>
  <c r="AI60" i="102"/>
  <c r="AF60" i="102"/>
  <c r="AC60" i="102"/>
  <c r="Z60" i="102"/>
  <c r="W60" i="102"/>
  <c r="T60" i="102"/>
  <c r="Q60" i="102"/>
  <c r="CE59" i="102"/>
  <c r="CB59" i="102"/>
  <c r="BY59" i="102"/>
  <c r="BV59" i="102"/>
  <c r="BS59" i="102"/>
  <c r="BR59" i="102"/>
  <c r="BQ59" i="102"/>
  <c r="BP59" i="102"/>
  <c r="BO59" i="102"/>
  <c r="BN59" i="102"/>
  <c r="BM59" i="102"/>
  <c r="BL59" i="102"/>
  <c r="BK59" i="102"/>
  <c r="BJ59" i="102"/>
  <c r="BI59" i="102"/>
  <c r="BH59" i="102"/>
  <c r="BF59" i="102"/>
  <c r="BE59" i="102"/>
  <c r="BC59" i="102"/>
  <c r="BB59" i="102"/>
  <c r="AZ59" i="102"/>
  <c r="AY59" i="102"/>
  <c r="AW59" i="102"/>
  <c r="AV59" i="102"/>
  <c r="AT59" i="102"/>
  <c r="AS59" i="102"/>
  <c r="AQ59" i="102"/>
  <c r="AP59" i="102"/>
  <c r="AN59" i="102"/>
  <c r="AM59" i="102"/>
  <c r="AK59" i="102"/>
  <c r="AJ59" i="102"/>
  <c r="AH59" i="102"/>
  <c r="AG59" i="102"/>
  <c r="AE59" i="102"/>
  <c r="AD59" i="102"/>
  <c r="AB59" i="102"/>
  <c r="AA59" i="102"/>
  <c r="Y59" i="102"/>
  <c r="X59" i="102"/>
  <c r="V59" i="102"/>
  <c r="U59" i="102"/>
  <c r="S59" i="102"/>
  <c r="R59" i="102"/>
  <c r="P59" i="102"/>
  <c r="O59" i="102"/>
  <c r="F59" i="102"/>
  <c r="C59" i="102" s="1"/>
  <c r="BG58" i="102"/>
  <c r="BD58" i="102"/>
  <c r="BA58" i="102"/>
  <c r="AX58" i="102"/>
  <c r="AU58" i="102"/>
  <c r="AR58" i="102"/>
  <c r="AO58" i="102"/>
  <c r="AL58" i="102"/>
  <c r="AI58" i="102"/>
  <c r="AF58" i="102"/>
  <c r="AC58" i="102"/>
  <c r="Z58" i="102"/>
  <c r="W58" i="102"/>
  <c r="T58" i="102"/>
  <c r="Q58" i="102"/>
  <c r="BG57" i="102"/>
  <c r="BD57" i="102"/>
  <c r="BA57" i="102"/>
  <c r="AX57" i="102"/>
  <c r="AU57" i="102"/>
  <c r="AR57" i="102"/>
  <c r="AO57" i="102"/>
  <c r="AL57" i="102"/>
  <c r="AI57" i="102"/>
  <c r="AF57" i="102"/>
  <c r="AC57" i="102"/>
  <c r="Z57" i="102"/>
  <c r="W57" i="102"/>
  <c r="T57" i="102"/>
  <c r="Q57" i="102"/>
  <c r="BG56" i="102"/>
  <c r="BD56" i="102"/>
  <c r="BA56" i="102"/>
  <c r="AX56" i="102"/>
  <c r="AU56" i="102"/>
  <c r="AR56" i="102"/>
  <c r="AO56" i="102"/>
  <c r="AL56" i="102"/>
  <c r="AI56" i="102"/>
  <c r="AF56" i="102"/>
  <c r="AC56" i="102"/>
  <c r="Z56" i="102"/>
  <c r="W56" i="102"/>
  <c r="T56" i="102"/>
  <c r="Q56" i="102"/>
  <c r="BG55" i="102"/>
  <c r="BD55" i="102"/>
  <c r="BA55" i="102"/>
  <c r="AX55" i="102"/>
  <c r="AU55" i="102"/>
  <c r="AR55" i="102"/>
  <c r="AO55" i="102"/>
  <c r="AL55" i="102"/>
  <c r="AI55" i="102"/>
  <c r="AF55" i="102"/>
  <c r="AC55" i="102"/>
  <c r="Z55" i="102"/>
  <c r="W55" i="102"/>
  <c r="T55" i="102"/>
  <c r="Q55" i="102"/>
  <c r="BG54" i="102"/>
  <c r="BD54" i="102"/>
  <c r="BA54" i="102"/>
  <c r="AX54" i="102"/>
  <c r="AU54" i="102"/>
  <c r="AR54" i="102"/>
  <c r="AO54" i="102"/>
  <c r="AL54" i="102"/>
  <c r="AI54" i="102"/>
  <c r="AF54" i="102"/>
  <c r="AC54" i="102"/>
  <c r="Z54" i="102"/>
  <c r="W54" i="102"/>
  <c r="T54" i="102"/>
  <c r="Q54" i="102"/>
  <c r="BG53" i="102"/>
  <c r="BD53" i="102"/>
  <c r="BA53" i="102"/>
  <c r="AX53" i="102"/>
  <c r="AU53" i="102"/>
  <c r="AR53" i="102"/>
  <c r="AO53" i="102"/>
  <c r="AL53" i="102"/>
  <c r="AI53" i="102"/>
  <c r="AF53" i="102"/>
  <c r="AC53" i="102"/>
  <c r="Z53" i="102"/>
  <c r="W53" i="102"/>
  <c r="T53" i="102"/>
  <c r="Q53" i="102"/>
  <c r="BG52" i="102"/>
  <c r="BD52" i="102"/>
  <c r="BA52" i="102"/>
  <c r="AX52" i="102"/>
  <c r="AU52" i="102"/>
  <c r="AR52" i="102"/>
  <c r="AO52" i="102"/>
  <c r="AL52" i="102"/>
  <c r="AI52" i="102"/>
  <c r="AF52" i="102"/>
  <c r="AC52" i="102"/>
  <c r="Z52" i="102"/>
  <c r="W52" i="102"/>
  <c r="T52" i="102"/>
  <c r="Q52" i="102"/>
  <c r="BG51" i="102"/>
  <c r="BD51" i="102"/>
  <c r="BA51" i="102"/>
  <c r="AX51" i="102"/>
  <c r="AU51" i="102"/>
  <c r="AR51" i="102"/>
  <c r="AO51" i="102"/>
  <c r="AL51" i="102"/>
  <c r="AI51" i="102"/>
  <c r="AF51" i="102"/>
  <c r="AC51" i="102"/>
  <c r="Z51" i="102"/>
  <c r="W51" i="102"/>
  <c r="T51" i="102"/>
  <c r="Q51" i="102"/>
  <c r="BG50" i="102"/>
  <c r="BD50" i="102"/>
  <c r="BA50" i="102"/>
  <c r="AX50" i="102"/>
  <c r="AU50" i="102"/>
  <c r="AR50" i="102"/>
  <c r="AO50" i="102"/>
  <c r="AL50" i="102"/>
  <c r="AI50" i="102"/>
  <c r="AF50" i="102"/>
  <c r="AC50" i="102"/>
  <c r="Z50" i="102"/>
  <c r="W50" i="102"/>
  <c r="T50" i="102"/>
  <c r="Q50" i="102"/>
  <c r="BG49" i="102"/>
  <c r="BD49" i="102"/>
  <c r="BA49" i="102"/>
  <c r="AX49" i="102"/>
  <c r="AU49" i="102"/>
  <c r="AR49" i="102"/>
  <c r="AO49" i="102"/>
  <c r="AL49" i="102"/>
  <c r="AI49" i="102"/>
  <c r="AF49" i="102"/>
  <c r="AC49" i="102"/>
  <c r="Z49" i="102"/>
  <c r="W49" i="102"/>
  <c r="T49" i="102"/>
  <c r="Q49" i="102"/>
  <c r="BG48" i="102"/>
  <c r="BD48" i="102"/>
  <c r="BA48" i="102"/>
  <c r="AX48" i="102"/>
  <c r="AU48" i="102"/>
  <c r="AR48" i="102"/>
  <c r="AO48" i="102"/>
  <c r="AL48" i="102"/>
  <c r="AI48" i="102"/>
  <c r="AF48" i="102"/>
  <c r="AC48" i="102"/>
  <c r="Z48" i="102"/>
  <c r="W48" i="102"/>
  <c r="T48" i="102"/>
  <c r="Q48" i="102"/>
  <c r="BG47" i="102"/>
  <c r="BD47" i="102"/>
  <c r="BA47" i="102"/>
  <c r="AX47" i="102"/>
  <c r="AU47" i="102"/>
  <c r="AR47" i="102"/>
  <c r="AO47" i="102"/>
  <c r="AL47" i="102"/>
  <c r="AI47" i="102"/>
  <c r="AF47" i="102"/>
  <c r="AC47" i="102"/>
  <c r="Z47" i="102"/>
  <c r="W47" i="102"/>
  <c r="T47" i="102"/>
  <c r="Q47" i="102"/>
  <c r="BG46" i="102"/>
  <c r="BD46" i="102"/>
  <c r="BA46" i="102"/>
  <c r="AX46" i="102"/>
  <c r="AU46" i="102"/>
  <c r="AR46" i="102"/>
  <c r="AO46" i="102"/>
  <c r="AL46" i="102"/>
  <c r="AI46" i="102"/>
  <c r="AF46" i="102"/>
  <c r="AC46" i="102"/>
  <c r="Z46" i="102"/>
  <c r="W46" i="102"/>
  <c r="T46" i="102"/>
  <c r="Q46" i="102"/>
  <c r="BG45" i="102"/>
  <c r="BD45" i="102"/>
  <c r="BA45" i="102"/>
  <c r="AX45" i="102"/>
  <c r="AU45" i="102"/>
  <c r="AR45" i="102"/>
  <c r="AO45" i="102"/>
  <c r="AL45" i="102"/>
  <c r="AI45" i="102"/>
  <c r="AF45" i="102"/>
  <c r="AC45" i="102"/>
  <c r="Z45" i="102"/>
  <c r="W45" i="102"/>
  <c r="T45" i="102"/>
  <c r="Q45" i="102"/>
  <c r="BG44" i="102"/>
  <c r="BD44" i="102"/>
  <c r="BA44" i="102"/>
  <c r="AX44" i="102"/>
  <c r="AU44" i="102"/>
  <c r="AR44" i="102"/>
  <c r="AO44" i="102"/>
  <c r="AL44" i="102"/>
  <c r="AI44" i="102"/>
  <c r="AF44" i="102"/>
  <c r="AC44" i="102"/>
  <c r="Z44" i="102"/>
  <c r="W44" i="102"/>
  <c r="T44" i="102"/>
  <c r="Q44" i="102"/>
  <c r="BG43" i="102"/>
  <c r="BD43" i="102"/>
  <c r="BA43" i="102"/>
  <c r="AX43" i="102"/>
  <c r="AU43" i="102"/>
  <c r="AR43" i="102"/>
  <c r="AO43" i="102"/>
  <c r="AL43" i="102"/>
  <c r="AI43" i="102"/>
  <c r="AF43" i="102"/>
  <c r="AC43" i="102"/>
  <c r="Z43" i="102"/>
  <c r="W43" i="102"/>
  <c r="T43" i="102"/>
  <c r="Q43" i="102"/>
  <c r="BG42" i="102"/>
  <c r="BD42" i="102"/>
  <c r="BA42" i="102"/>
  <c r="AX42" i="102"/>
  <c r="AU42" i="102"/>
  <c r="AR42" i="102"/>
  <c r="AO42" i="102"/>
  <c r="AL42" i="102"/>
  <c r="AI42" i="102"/>
  <c r="AF42" i="102"/>
  <c r="AC42" i="102"/>
  <c r="Z42" i="102"/>
  <c r="W42" i="102"/>
  <c r="T42" i="102"/>
  <c r="Q42" i="102"/>
  <c r="BG41" i="102"/>
  <c r="BD41" i="102"/>
  <c r="BA41" i="102"/>
  <c r="AX41" i="102"/>
  <c r="AU41" i="102"/>
  <c r="AR41" i="102"/>
  <c r="AO41" i="102"/>
  <c r="AL41" i="102"/>
  <c r="AI41" i="102"/>
  <c r="AF41" i="102"/>
  <c r="AC41" i="102"/>
  <c r="Z41" i="102"/>
  <c r="W41" i="102"/>
  <c r="T41" i="102"/>
  <c r="Q41" i="102"/>
  <c r="BG40" i="102"/>
  <c r="BD40" i="102"/>
  <c r="BA40" i="102"/>
  <c r="AX40" i="102"/>
  <c r="AU40" i="102"/>
  <c r="AR40" i="102"/>
  <c r="AO40" i="102"/>
  <c r="AL40" i="102"/>
  <c r="AI40" i="102"/>
  <c r="AF40" i="102"/>
  <c r="AC40" i="102"/>
  <c r="Z40" i="102"/>
  <c r="W40" i="102"/>
  <c r="T40" i="102"/>
  <c r="Q40" i="102"/>
  <c r="BG39" i="102"/>
  <c r="BD39" i="102"/>
  <c r="BA39" i="102"/>
  <c r="AX39" i="102"/>
  <c r="AU39" i="102"/>
  <c r="AR39" i="102"/>
  <c r="AO39" i="102"/>
  <c r="AL39" i="102"/>
  <c r="AI39" i="102"/>
  <c r="AF39" i="102"/>
  <c r="AC39" i="102"/>
  <c r="Z39" i="102"/>
  <c r="W39" i="102"/>
  <c r="T39" i="102"/>
  <c r="Q39" i="102"/>
  <c r="BG38" i="102"/>
  <c r="BD38" i="102"/>
  <c r="BA38" i="102"/>
  <c r="AX38" i="102"/>
  <c r="AU38" i="102"/>
  <c r="AR38" i="102"/>
  <c r="AO38" i="102"/>
  <c r="AL38" i="102"/>
  <c r="AI38" i="102"/>
  <c r="AF38" i="102"/>
  <c r="AC38" i="102"/>
  <c r="Z38" i="102"/>
  <c r="W38" i="102"/>
  <c r="T38" i="102"/>
  <c r="Q38" i="102"/>
  <c r="BG37" i="102"/>
  <c r="BD37" i="102"/>
  <c r="BA37" i="102"/>
  <c r="AX37" i="102"/>
  <c r="AU37" i="102"/>
  <c r="AR37" i="102"/>
  <c r="AO37" i="102"/>
  <c r="AL37" i="102"/>
  <c r="AI37" i="102"/>
  <c r="AF37" i="102"/>
  <c r="AC37" i="102"/>
  <c r="Z37" i="102"/>
  <c r="W37" i="102"/>
  <c r="T37" i="102"/>
  <c r="Q37" i="102"/>
  <c r="BG36" i="102"/>
  <c r="BD36" i="102"/>
  <c r="BA36" i="102"/>
  <c r="AX36" i="102"/>
  <c r="AU36" i="102"/>
  <c r="AR36" i="102"/>
  <c r="AO36" i="102"/>
  <c r="AL36" i="102"/>
  <c r="AI36" i="102"/>
  <c r="AF36" i="102"/>
  <c r="AC36" i="102"/>
  <c r="Z36" i="102"/>
  <c r="W36" i="102"/>
  <c r="T36" i="102"/>
  <c r="Q36" i="102"/>
  <c r="BG35" i="102"/>
  <c r="BD35" i="102"/>
  <c r="BA35" i="102"/>
  <c r="AX35" i="102"/>
  <c r="AU35" i="102"/>
  <c r="AR35" i="102"/>
  <c r="AO35" i="102"/>
  <c r="AL35" i="102"/>
  <c r="AI35" i="102"/>
  <c r="AF35" i="102"/>
  <c r="AC35" i="102"/>
  <c r="Z35" i="102"/>
  <c r="W35" i="102"/>
  <c r="T35" i="102"/>
  <c r="Q35" i="102"/>
  <c r="BG34" i="102"/>
  <c r="BD34" i="102"/>
  <c r="BA34" i="102"/>
  <c r="AX34" i="102"/>
  <c r="AU34" i="102"/>
  <c r="AR34" i="102"/>
  <c r="AO34" i="102"/>
  <c r="AL34" i="102"/>
  <c r="AI34" i="102"/>
  <c r="AF34" i="102"/>
  <c r="AC34" i="102"/>
  <c r="Z34" i="102"/>
  <c r="W34" i="102"/>
  <c r="T34" i="102"/>
  <c r="Q34" i="102"/>
  <c r="BG33" i="102"/>
  <c r="BD33" i="102"/>
  <c r="BA33" i="102"/>
  <c r="AX33" i="102"/>
  <c r="AU33" i="102"/>
  <c r="AR33" i="102"/>
  <c r="AO33" i="102"/>
  <c r="AL33" i="102"/>
  <c r="AI33" i="102"/>
  <c r="AF33" i="102"/>
  <c r="AC33" i="102"/>
  <c r="Z33" i="102"/>
  <c r="W33" i="102"/>
  <c r="T33" i="102"/>
  <c r="Q33" i="102"/>
  <c r="BG32" i="102"/>
  <c r="BD32" i="102"/>
  <c r="BA32" i="102"/>
  <c r="AX32" i="102"/>
  <c r="AU32" i="102"/>
  <c r="AR32" i="102"/>
  <c r="AO32" i="102"/>
  <c r="AL32" i="102"/>
  <c r="AI32" i="102"/>
  <c r="AF32" i="102"/>
  <c r="AC32" i="102"/>
  <c r="Z32" i="102"/>
  <c r="W32" i="102"/>
  <c r="T32" i="102"/>
  <c r="Q32" i="102"/>
  <c r="BG31" i="102"/>
  <c r="BD31" i="102"/>
  <c r="BA31" i="102"/>
  <c r="AX31" i="102"/>
  <c r="AU31" i="102"/>
  <c r="AR31" i="102"/>
  <c r="AO31" i="102"/>
  <c r="AL31" i="102"/>
  <c r="AI31" i="102"/>
  <c r="AF31" i="102"/>
  <c r="AC31" i="102"/>
  <c r="Z31" i="102"/>
  <c r="W31" i="102"/>
  <c r="T31" i="102"/>
  <c r="Q31" i="102"/>
  <c r="BG30" i="102"/>
  <c r="BD30" i="102"/>
  <c r="BA30" i="102"/>
  <c r="AX30" i="102"/>
  <c r="AU30" i="102"/>
  <c r="AR30" i="102"/>
  <c r="AO30" i="102"/>
  <c r="AL30" i="102"/>
  <c r="AI30" i="102"/>
  <c r="AF30" i="102"/>
  <c r="AC30" i="102"/>
  <c r="Z30" i="102"/>
  <c r="W30" i="102"/>
  <c r="T30" i="102"/>
  <c r="Q30" i="102"/>
  <c r="BG29" i="102"/>
  <c r="BD29" i="102"/>
  <c r="BA29" i="102"/>
  <c r="AX29" i="102"/>
  <c r="AU29" i="102"/>
  <c r="AR29" i="102"/>
  <c r="AO29" i="102"/>
  <c r="AL29" i="102"/>
  <c r="AI29" i="102"/>
  <c r="AF29" i="102"/>
  <c r="AC29" i="102"/>
  <c r="Z29" i="102"/>
  <c r="W29" i="102"/>
  <c r="T29" i="102"/>
  <c r="Q29" i="102"/>
  <c r="BG28" i="102"/>
  <c r="BD28" i="102"/>
  <c r="BA28" i="102"/>
  <c r="AX28" i="102"/>
  <c r="AU28" i="102"/>
  <c r="AR28" i="102"/>
  <c r="AO28" i="102"/>
  <c r="AL28" i="102"/>
  <c r="AI28" i="102"/>
  <c r="AF28" i="102"/>
  <c r="AC28" i="102"/>
  <c r="Z28" i="102"/>
  <c r="W28" i="102"/>
  <c r="T28" i="102"/>
  <c r="Q28" i="102"/>
  <c r="BG27" i="102"/>
  <c r="BD27" i="102"/>
  <c r="BA27" i="102"/>
  <c r="AX27" i="102"/>
  <c r="AU27" i="102"/>
  <c r="AR27" i="102"/>
  <c r="AO27" i="102"/>
  <c r="AL27" i="102"/>
  <c r="AI27" i="102"/>
  <c r="AF27" i="102"/>
  <c r="AC27" i="102"/>
  <c r="Z27" i="102"/>
  <c r="W27" i="102"/>
  <c r="T27" i="102"/>
  <c r="Q27" i="102"/>
  <c r="BG26" i="102"/>
  <c r="BD26" i="102"/>
  <c r="BA26" i="102"/>
  <c r="AX26" i="102"/>
  <c r="AU26" i="102"/>
  <c r="AR26" i="102"/>
  <c r="AO26" i="102"/>
  <c r="AL26" i="102"/>
  <c r="AI26" i="102"/>
  <c r="AF26" i="102"/>
  <c r="AC26" i="102"/>
  <c r="Z26" i="102"/>
  <c r="W26" i="102"/>
  <c r="T26" i="102"/>
  <c r="Q26" i="102"/>
  <c r="BG25" i="102"/>
  <c r="BD25" i="102"/>
  <c r="BA25" i="102"/>
  <c r="AX25" i="102"/>
  <c r="AU25" i="102"/>
  <c r="AR25" i="102"/>
  <c r="AO25" i="102"/>
  <c r="AL25" i="102"/>
  <c r="AI25" i="102"/>
  <c r="AF25" i="102"/>
  <c r="AC25" i="102"/>
  <c r="Z25" i="102"/>
  <c r="W25" i="102"/>
  <c r="T25" i="102"/>
  <c r="Q25" i="102"/>
  <c r="CE24" i="102"/>
  <c r="CB24" i="102"/>
  <c r="BY24" i="102"/>
  <c r="BV24" i="102"/>
  <c r="BS24" i="102"/>
  <c r="BR24" i="102"/>
  <c r="BQ24" i="102"/>
  <c r="BP24" i="102"/>
  <c r="BO24" i="102"/>
  <c r="BN24" i="102"/>
  <c r="BM24" i="102"/>
  <c r="BL24" i="102"/>
  <c r="BK24" i="102"/>
  <c r="BJ24" i="102"/>
  <c r="BI24" i="102"/>
  <c r="BH24" i="102"/>
  <c r="BF24" i="102"/>
  <c r="BE24" i="102"/>
  <c r="BC24" i="102"/>
  <c r="BB24" i="102"/>
  <c r="AZ24" i="102"/>
  <c r="AY24" i="102"/>
  <c r="AW24" i="102"/>
  <c r="AV24" i="102"/>
  <c r="AT24" i="102"/>
  <c r="AS24" i="102"/>
  <c r="AQ24" i="102"/>
  <c r="AP24" i="102"/>
  <c r="AN24" i="102"/>
  <c r="AM24" i="102"/>
  <c r="AK24" i="102"/>
  <c r="AJ24" i="102"/>
  <c r="AH24" i="102"/>
  <c r="AG24" i="102"/>
  <c r="AE24" i="102"/>
  <c r="AD24" i="102"/>
  <c r="AB24" i="102"/>
  <c r="AA24" i="102"/>
  <c r="Y24" i="102"/>
  <c r="X24" i="102"/>
  <c r="V24" i="102"/>
  <c r="U24" i="102"/>
  <c r="S24" i="102"/>
  <c r="R24" i="102"/>
  <c r="P24" i="102"/>
  <c r="O24" i="102"/>
  <c r="F24" i="102"/>
  <c r="C24" i="102" s="1"/>
  <c r="CD23" i="102"/>
  <c r="CC23" i="102"/>
  <c r="CE23" i="102" s="1"/>
  <c r="BX23" i="102"/>
  <c r="BW23" i="102"/>
  <c r="BY23" i="102" s="1"/>
  <c r="BG23" i="102"/>
  <c r="BD23" i="102"/>
  <c r="BA23" i="102"/>
  <c r="AX23" i="102"/>
  <c r="AU23" i="102"/>
  <c r="AR23" i="102"/>
  <c r="AO23" i="102"/>
  <c r="AL23" i="102"/>
  <c r="AI23" i="102"/>
  <c r="AF23" i="102"/>
  <c r="AC23" i="102"/>
  <c r="Z23" i="102"/>
  <c r="W23" i="102"/>
  <c r="T23" i="102"/>
  <c r="Q23" i="102"/>
  <c r="CD22" i="102"/>
  <c r="CC22" i="102"/>
  <c r="CE22" i="102" s="1"/>
  <c r="BX22" i="102"/>
  <c r="BW22" i="102"/>
  <c r="BY22" i="102" s="1"/>
  <c r="BG22" i="102"/>
  <c r="BD22" i="102"/>
  <c r="BA22" i="102"/>
  <c r="AX22" i="102"/>
  <c r="AU22" i="102"/>
  <c r="AR22" i="102"/>
  <c r="AO22" i="102"/>
  <c r="AL22" i="102"/>
  <c r="AI22" i="102"/>
  <c r="AF22" i="102"/>
  <c r="AC22" i="102"/>
  <c r="Z22" i="102"/>
  <c r="W22" i="102"/>
  <c r="T22" i="102"/>
  <c r="Q22" i="102"/>
  <c r="CD21" i="102"/>
  <c r="CC21" i="102"/>
  <c r="CE21" i="102" s="1"/>
  <c r="BX21" i="102"/>
  <c r="BW21" i="102"/>
  <c r="BY21" i="102" s="1"/>
  <c r="BG21" i="102"/>
  <c r="BD21" i="102"/>
  <c r="BA21" i="102"/>
  <c r="AX21" i="102"/>
  <c r="AU21" i="102"/>
  <c r="AR21" i="102"/>
  <c r="AO21" i="102"/>
  <c r="AL21" i="102"/>
  <c r="AI21" i="102"/>
  <c r="AF21" i="102"/>
  <c r="AC21" i="102"/>
  <c r="Z21" i="102"/>
  <c r="W21" i="102"/>
  <c r="T21" i="102"/>
  <c r="Q21" i="102"/>
  <c r="CD20" i="102"/>
  <c r="CC20" i="102"/>
  <c r="CE20" i="102" s="1"/>
  <c r="BX20" i="102"/>
  <c r="BW20" i="102"/>
  <c r="BY20" i="102" s="1"/>
  <c r="BG20" i="102"/>
  <c r="BD20" i="102"/>
  <c r="BA20" i="102"/>
  <c r="AX20" i="102"/>
  <c r="AU20" i="102"/>
  <c r="AR20" i="102"/>
  <c r="AO20" i="102"/>
  <c r="AL20" i="102"/>
  <c r="AI20" i="102"/>
  <c r="AF20" i="102"/>
  <c r="AC20" i="102"/>
  <c r="Z20" i="102"/>
  <c r="W20" i="102"/>
  <c r="T20" i="102"/>
  <c r="Q20" i="102"/>
  <c r="CD19" i="102"/>
  <c r="CC19" i="102"/>
  <c r="CE19" i="102" s="1"/>
  <c r="BX19" i="102"/>
  <c r="BW19" i="102"/>
  <c r="BY19" i="102" s="1"/>
  <c r="BG19" i="102"/>
  <c r="BD19" i="102"/>
  <c r="BA19" i="102"/>
  <c r="AX19" i="102"/>
  <c r="AU19" i="102"/>
  <c r="AR19" i="102"/>
  <c r="AO19" i="102"/>
  <c r="AL19" i="102"/>
  <c r="AI19" i="102"/>
  <c r="AF19" i="102"/>
  <c r="AC19" i="102"/>
  <c r="Z19" i="102"/>
  <c r="W19" i="102"/>
  <c r="T19" i="102"/>
  <c r="Q19" i="102"/>
  <c r="CD18" i="102"/>
  <c r="CC18" i="102"/>
  <c r="CE18" i="102" s="1"/>
  <c r="BX18" i="102"/>
  <c r="BW18" i="102"/>
  <c r="BY18" i="102" s="1"/>
  <c r="BG18" i="102"/>
  <c r="BD18" i="102"/>
  <c r="BA18" i="102"/>
  <c r="AX18" i="102"/>
  <c r="AU18" i="102"/>
  <c r="AR18" i="102"/>
  <c r="AO18" i="102"/>
  <c r="AL18" i="102"/>
  <c r="AI18" i="102"/>
  <c r="AF18" i="102"/>
  <c r="AC18" i="102"/>
  <c r="Z18" i="102"/>
  <c r="W18" i="102"/>
  <c r="T18" i="102"/>
  <c r="Q18" i="102"/>
  <c r="CD17" i="102"/>
  <c r="CC17" i="102"/>
  <c r="CE17" i="102" s="1"/>
  <c r="BX17" i="102"/>
  <c r="BW17" i="102"/>
  <c r="BY17" i="102" s="1"/>
  <c r="BG17" i="102"/>
  <c r="BD17" i="102"/>
  <c r="BA17" i="102"/>
  <c r="AX17" i="102"/>
  <c r="AU17" i="102"/>
  <c r="AR17" i="102"/>
  <c r="AO17" i="102"/>
  <c r="AL17" i="102"/>
  <c r="AI17" i="102"/>
  <c r="AF17" i="102"/>
  <c r="AC17" i="102"/>
  <c r="Z17" i="102"/>
  <c r="W17" i="102"/>
  <c r="T17" i="102"/>
  <c r="Q17" i="102"/>
  <c r="CD16" i="102"/>
  <c r="CC16" i="102"/>
  <c r="CE16" i="102" s="1"/>
  <c r="BX16" i="102"/>
  <c r="BW16" i="102"/>
  <c r="BY16" i="102" s="1"/>
  <c r="BG16" i="102"/>
  <c r="BD16" i="102"/>
  <c r="BA16" i="102"/>
  <c r="AX16" i="102"/>
  <c r="AU16" i="102"/>
  <c r="AR16" i="102"/>
  <c r="AO16" i="102"/>
  <c r="AL16" i="102"/>
  <c r="AI16" i="102"/>
  <c r="AF16" i="102"/>
  <c r="AC16" i="102"/>
  <c r="Z16" i="102"/>
  <c r="W16" i="102"/>
  <c r="T16" i="102"/>
  <c r="Q16" i="102"/>
  <c r="CD15" i="102"/>
  <c r="CC15" i="102"/>
  <c r="CE15" i="102" s="1"/>
  <c r="BX15" i="102"/>
  <c r="BW15" i="102"/>
  <c r="BY15" i="102" s="1"/>
  <c r="BG15" i="102"/>
  <c r="BD15" i="102"/>
  <c r="BA15" i="102"/>
  <c r="AX15" i="102"/>
  <c r="AU15" i="102"/>
  <c r="AR15" i="102"/>
  <c r="AO15" i="102"/>
  <c r="AL15" i="102"/>
  <c r="AI15" i="102"/>
  <c r="AF15" i="102"/>
  <c r="AC15" i="102"/>
  <c r="Z15" i="102"/>
  <c r="W15" i="102"/>
  <c r="T15" i="102"/>
  <c r="Q15" i="102"/>
  <c r="CD14" i="102"/>
  <c r="CC14" i="102"/>
  <c r="CE14" i="102" s="1"/>
  <c r="BX14" i="102"/>
  <c r="BW14" i="102"/>
  <c r="BY14" i="102" s="1"/>
  <c r="BG14" i="102"/>
  <c r="BD14" i="102"/>
  <c r="BA14" i="102"/>
  <c r="AX14" i="102"/>
  <c r="AU14" i="102"/>
  <c r="AR14" i="102"/>
  <c r="AO14" i="102"/>
  <c r="AL14" i="102"/>
  <c r="AI14" i="102"/>
  <c r="AF14" i="102"/>
  <c r="AC14" i="102"/>
  <c r="Z14" i="102"/>
  <c r="W14" i="102"/>
  <c r="T14" i="102"/>
  <c r="Q14" i="102"/>
  <c r="CD13" i="102"/>
  <c r="CC13" i="102"/>
  <c r="CE13" i="102" s="1"/>
  <c r="BX13" i="102"/>
  <c r="BW13" i="102"/>
  <c r="BY13" i="102" s="1"/>
  <c r="BG13" i="102"/>
  <c r="BD13" i="102"/>
  <c r="BA13" i="102"/>
  <c r="AX13" i="102"/>
  <c r="AU13" i="102"/>
  <c r="AR13" i="102"/>
  <c r="AO13" i="102"/>
  <c r="AL13" i="102"/>
  <c r="AI13" i="102"/>
  <c r="AF13" i="102"/>
  <c r="AC13" i="102"/>
  <c r="Z13" i="102"/>
  <c r="W13" i="102"/>
  <c r="T13" i="102"/>
  <c r="Q13" i="102"/>
  <c r="CD12" i="102"/>
  <c r="CC12" i="102"/>
  <c r="CE12" i="102" s="1"/>
  <c r="BX12" i="102"/>
  <c r="BW12" i="102"/>
  <c r="BY12" i="102" s="1"/>
  <c r="BG12" i="102"/>
  <c r="BD12" i="102"/>
  <c r="BA12" i="102"/>
  <c r="AX12" i="102"/>
  <c r="AU12" i="102"/>
  <c r="AR12" i="102"/>
  <c r="AO12" i="102"/>
  <c r="AL12" i="102"/>
  <c r="AI12" i="102"/>
  <c r="AF12" i="102"/>
  <c r="AC12" i="102"/>
  <c r="Z12" i="102"/>
  <c r="W12" i="102"/>
  <c r="T12" i="102"/>
  <c r="Q12" i="102"/>
  <c r="CD11" i="102"/>
  <c r="CC11" i="102"/>
  <c r="CE11" i="102" s="1"/>
  <c r="BX11" i="102"/>
  <c r="BW11" i="102"/>
  <c r="BY11" i="102" s="1"/>
  <c r="BU11" i="102"/>
  <c r="BG11" i="102"/>
  <c r="BD11" i="102"/>
  <c r="BA11" i="102"/>
  <c r="AX11" i="102"/>
  <c r="AU11" i="102"/>
  <c r="AR11" i="102"/>
  <c r="AO11" i="102"/>
  <c r="AL11" i="102"/>
  <c r="AI11" i="102"/>
  <c r="AF11" i="102"/>
  <c r="AC11" i="102"/>
  <c r="Z11" i="102"/>
  <c r="W11" i="102"/>
  <c r="T11" i="102"/>
  <c r="Q11" i="102"/>
  <c r="A11" i="102"/>
  <c r="A12" i="102" s="1"/>
  <c r="A13" i="102" s="1"/>
  <c r="A14" i="102" s="1"/>
  <c r="A15" i="102" s="1"/>
  <c r="A16" i="102" s="1"/>
  <c r="A17" i="102" s="1"/>
  <c r="A18" i="102" s="1"/>
  <c r="A19" i="102" s="1"/>
  <c r="A20" i="102" s="1"/>
  <c r="A21" i="102" s="1"/>
  <c r="A22" i="102" s="1"/>
  <c r="A23" i="102" s="1"/>
  <c r="A25" i="102" s="1"/>
  <c r="A26" i="102" s="1"/>
  <c r="A27" i="102" s="1"/>
  <c r="A28" i="102" s="1"/>
  <c r="A29" i="102" s="1"/>
  <c r="A30" i="102" s="1"/>
  <c r="A31" i="102" s="1"/>
  <c r="A32" i="102" s="1"/>
  <c r="A33" i="102" s="1"/>
  <c r="A34" i="102" s="1"/>
  <c r="A35" i="102" s="1"/>
  <c r="A36" i="102" s="1"/>
  <c r="A37" i="102" s="1"/>
  <c r="A38" i="102" s="1"/>
  <c r="A39" i="102" s="1"/>
  <c r="A40" i="102" s="1"/>
  <c r="A41" i="102" s="1"/>
  <c r="A42" i="102" s="1"/>
  <c r="A43" i="102" s="1"/>
  <c r="A44" i="102" s="1"/>
  <c r="A45" i="102" s="1"/>
  <c r="A46" i="102" s="1"/>
  <c r="A47" i="102" s="1"/>
  <c r="A48" i="102" s="1"/>
  <c r="A49" i="102" s="1"/>
  <c r="A50" i="102" s="1"/>
  <c r="A51" i="102" s="1"/>
  <c r="A52" i="102" s="1"/>
  <c r="A53" i="102" s="1"/>
  <c r="A54" i="102" s="1"/>
  <c r="A55" i="102" s="1"/>
  <c r="A56" i="102" s="1"/>
  <c r="A57" i="102" s="1"/>
  <c r="A58" i="102" s="1"/>
  <c r="A60" i="102" s="1"/>
  <c r="A61" i="102" s="1"/>
  <c r="A62" i="102" s="1"/>
  <c r="A63" i="102" s="1"/>
  <c r="A64" i="102" s="1"/>
  <c r="A65" i="102" s="1"/>
  <c r="A66" i="102" s="1"/>
  <c r="A67" i="102" s="1"/>
  <c r="A68" i="102" s="1"/>
  <c r="A69" i="102" s="1"/>
  <c r="A70" i="102" s="1"/>
  <c r="A71" i="102" s="1"/>
  <c r="A72" i="102" s="1"/>
  <c r="A73" i="102" s="1"/>
  <c r="A74" i="102" s="1"/>
  <c r="A75" i="102" s="1"/>
  <c r="A76" i="102" s="1"/>
  <c r="A77" i="102" s="1"/>
  <c r="A78" i="102" s="1"/>
  <c r="A79" i="102" s="1"/>
  <c r="A80" i="102" s="1"/>
  <c r="A82" i="102" s="1"/>
  <c r="A83" i="102" s="1"/>
  <c r="A84" i="102" s="1"/>
  <c r="A85" i="102" s="1"/>
  <c r="A86" i="102" s="1"/>
  <c r="A87" i="102" s="1"/>
  <c r="A88" i="102" s="1"/>
  <c r="A89" i="102" s="1"/>
  <c r="A90" i="102" s="1"/>
  <c r="A91" i="102" s="1"/>
  <c r="A92" i="102" s="1"/>
  <c r="A93" i="102" s="1"/>
  <c r="A94" i="102" s="1"/>
  <c r="A95" i="102" s="1"/>
  <c r="A96" i="102" s="1"/>
  <c r="A97" i="102" s="1"/>
  <c r="A99" i="102" s="1"/>
  <c r="A100" i="102" s="1"/>
  <c r="A101" i="102" s="1"/>
  <c r="A102" i="102" s="1"/>
  <c r="A103" i="102" s="1"/>
  <c r="A104" i="102" s="1"/>
  <c r="A105" i="102" s="1"/>
  <c r="A106" i="102" s="1"/>
  <c r="A107" i="102" s="1"/>
  <c r="A108" i="102" s="1"/>
  <c r="A109" i="102" s="1"/>
  <c r="A110" i="102" s="1"/>
  <c r="A111" i="102" s="1"/>
  <c r="A112" i="102" s="1"/>
  <c r="A113" i="102" s="1"/>
  <c r="A114" i="102" s="1"/>
  <c r="A115" i="102" s="1"/>
  <c r="A116" i="102" s="1"/>
  <c r="A117" i="102" s="1"/>
  <c r="A118" i="102" s="1"/>
  <c r="A119" i="102" s="1"/>
  <c r="A120" i="102" s="1"/>
  <c r="A121" i="102" s="1"/>
  <c r="A122" i="102" s="1"/>
  <c r="A123" i="102" s="1"/>
  <c r="A124" i="102" s="1"/>
  <c r="A125" i="102" s="1"/>
  <c r="A127" i="102" s="1"/>
  <c r="A128" i="102" s="1"/>
  <c r="A129" i="102" s="1"/>
  <c r="A130" i="102" s="1"/>
  <c r="A131" i="102" s="1"/>
  <c r="A132" i="102" s="1"/>
  <c r="A133" i="102" s="1"/>
  <c r="A134" i="102" s="1"/>
  <c r="A135" i="102" s="1"/>
  <c r="A136" i="102" s="1"/>
  <c r="A137" i="102" s="1"/>
  <c r="A138" i="102" s="1"/>
  <c r="A139" i="102" s="1"/>
  <c r="A140" i="102" s="1"/>
  <c r="A141" i="102" s="1"/>
  <c r="A142" i="102" s="1"/>
  <c r="A143" i="102" s="1"/>
  <c r="A144" i="102" s="1"/>
  <c r="A145" i="102" s="1"/>
  <c r="A146" i="102" s="1"/>
  <c r="A147" i="102" s="1"/>
  <c r="A148" i="102" s="1"/>
  <c r="A149" i="102" s="1"/>
  <c r="A150" i="102" s="1"/>
  <c r="A151" i="102" s="1"/>
  <c r="A152" i="102" s="1"/>
  <c r="A153" i="102" s="1"/>
  <c r="A154" i="102" s="1"/>
  <c r="A155" i="102" s="1"/>
  <c r="A156" i="102" s="1"/>
  <c r="A157" i="102" s="1"/>
  <c r="A158" i="102" s="1"/>
  <c r="A159" i="102" s="1"/>
  <c r="A160" i="102" s="1"/>
  <c r="A161" i="102" s="1"/>
  <c r="A162" i="102" s="1"/>
  <c r="A163" i="102" s="1"/>
  <c r="A165" i="102" s="1"/>
  <c r="A166" i="102" s="1"/>
  <c r="A167" i="102" s="1"/>
  <c r="A168" i="102" s="1"/>
  <c r="A169" i="102" s="1"/>
  <c r="A170" i="102" s="1"/>
  <c r="A171" i="102" s="1"/>
  <c r="A172" i="102" s="1"/>
  <c r="A173" i="102" s="1"/>
  <c r="A174" i="102" s="1"/>
  <c r="A175" i="102" s="1"/>
  <c r="A176" i="102" s="1"/>
  <c r="A177" i="102" s="1"/>
  <c r="A178" i="102" s="1"/>
  <c r="A179" i="102" s="1"/>
  <c r="A180" i="102" s="1"/>
  <c r="A181" i="102" s="1"/>
  <c r="A183" i="102" s="1"/>
  <c r="A184" i="102" s="1"/>
  <c r="A185" i="102" s="1"/>
  <c r="A186" i="102" s="1"/>
  <c r="A187" i="102" s="1"/>
  <c r="A188" i="102" s="1"/>
  <c r="A189" i="102" s="1"/>
  <c r="A190" i="102" s="1"/>
  <c r="A191" i="102" s="1"/>
  <c r="A192" i="102" s="1"/>
  <c r="A193" i="102" s="1"/>
  <c r="A194" i="102" s="1"/>
  <c r="A195" i="102" s="1"/>
  <c r="A196" i="102" s="1"/>
  <c r="A197" i="102" s="1"/>
  <c r="A198" i="102" s="1"/>
  <c r="A199" i="102" s="1"/>
  <c r="A200" i="102" s="1"/>
  <c r="A201" i="102" s="1"/>
  <c r="A202" i="102" s="1"/>
  <c r="A203" i="102" s="1"/>
  <c r="A204" i="102" s="1"/>
  <c r="A205" i="102" s="1"/>
  <c r="A207" i="102" s="1"/>
  <c r="A208" i="102" s="1"/>
  <c r="A209" i="102" s="1"/>
  <c r="A210" i="102" s="1"/>
  <c r="A211" i="102" s="1"/>
  <c r="A212" i="102" s="1"/>
  <c r="A213" i="102" s="1"/>
  <c r="A214" i="102" s="1"/>
  <c r="A215" i="102" s="1"/>
  <c r="A216" i="102" s="1"/>
  <c r="A217" i="102" s="1"/>
  <c r="A218" i="102" s="1"/>
  <c r="A219" i="102" s="1"/>
  <c r="A220" i="102" s="1"/>
  <c r="A221" i="102" s="1"/>
  <c r="A222" i="102" s="1"/>
  <c r="A223" i="102" s="1"/>
  <c r="A224" i="102" s="1"/>
  <c r="A225" i="102" s="1"/>
  <c r="A226" i="102" s="1"/>
  <c r="A227" i="102" s="1"/>
  <c r="A228" i="102" s="1"/>
  <c r="A229" i="102" s="1"/>
  <c r="A230" i="102" s="1"/>
  <c r="A231" i="102" s="1"/>
  <c r="A232" i="102" s="1"/>
  <c r="A233" i="102" s="1"/>
  <c r="A235" i="102" s="1"/>
  <c r="A236" i="102" s="1"/>
  <c r="A237" i="102" s="1"/>
  <c r="A238" i="102" s="1"/>
  <c r="A239" i="102" s="1"/>
  <c r="A240" i="102" s="1"/>
  <c r="A241" i="102" s="1"/>
  <c r="A242" i="102" s="1"/>
  <c r="A243" i="102" s="1"/>
  <c r="A244" i="102" s="1"/>
  <c r="A245" i="102" s="1"/>
  <c r="A246" i="102" s="1"/>
  <c r="A247" i="102" s="1"/>
  <c r="A248" i="102" s="1"/>
  <c r="A249" i="102" s="1"/>
  <c r="A250" i="102" s="1"/>
  <c r="A251" i="102" s="1"/>
  <c r="A252" i="102" s="1"/>
  <c r="A253" i="102" s="1"/>
  <c r="A254" i="102" s="1"/>
  <c r="CD10" i="102"/>
  <c r="CC10" i="102"/>
  <c r="CE10" i="102" s="1"/>
  <c r="BX10" i="102"/>
  <c r="BW10" i="102"/>
  <c r="BY10" i="102" s="1"/>
  <c r="BG10" i="102"/>
  <c r="BD10" i="102"/>
  <c r="BA10" i="102"/>
  <c r="AX10" i="102"/>
  <c r="AU10" i="102"/>
  <c r="AR10" i="102"/>
  <c r="AR24" i="102" s="1"/>
  <c r="AO10" i="102"/>
  <c r="AL10" i="102"/>
  <c r="AI10" i="102"/>
  <c r="AF10" i="102"/>
  <c r="AC10" i="102"/>
  <c r="Z10" i="102"/>
  <c r="W10" i="102"/>
  <c r="T10" i="102"/>
  <c r="T24" i="102" s="1"/>
  <c r="Q10" i="102"/>
  <c r="CE255" i="101"/>
  <c r="CE234" i="101"/>
  <c r="CE206" i="101"/>
  <c r="CE182" i="101"/>
  <c r="CE164" i="101"/>
  <c r="CE126" i="101"/>
  <c r="CE98" i="101"/>
  <c r="CE81" i="101"/>
  <c r="CE59" i="101"/>
  <c r="CE24" i="101"/>
  <c r="CB255" i="101"/>
  <c r="CB234" i="101"/>
  <c r="CB206" i="101"/>
  <c r="CB182" i="101"/>
  <c r="CB164" i="101"/>
  <c r="CB98" i="101"/>
  <c r="CB81" i="101"/>
  <c r="CB59" i="101"/>
  <c r="CB24" i="101"/>
  <c r="CB126" i="101"/>
  <c r="CD256" i="101"/>
  <c r="CC256" i="101"/>
  <c r="CA256" i="101"/>
  <c r="BZ256" i="101"/>
  <c r="CD23" i="101"/>
  <c r="CC23" i="101"/>
  <c r="CE23" i="101" s="1"/>
  <c r="CD22" i="101"/>
  <c r="CC22" i="101"/>
  <c r="CE22" i="101" s="1"/>
  <c r="CD21" i="101"/>
  <c r="CC21" i="101"/>
  <c r="CE21" i="101" s="1"/>
  <c r="CD20" i="101"/>
  <c r="CC20" i="101"/>
  <c r="CE20" i="101" s="1"/>
  <c r="CD19" i="101"/>
  <c r="CC19" i="101"/>
  <c r="CE19" i="101" s="1"/>
  <c r="CD18" i="101"/>
  <c r="CC18" i="101"/>
  <c r="CE18" i="101" s="1"/>
  <c r="CD17" i="101"/>
  <c r="CC17" i="101"/>
  <c r="CE17" i="101" s="1"/>
  <c r="CD16" i="101"/>
  <c r="CC16" i="101"/>
  <c r="CE16" i="101" s="1"/>
  <c r="CD15" i="101"/>
  <c r="CC15" i="101"/>
  <c r="CE15" i="101" s="1"/>
  <c r="CD14" i="101"/>
  <c r="CC14" i="101"/>
  <c r="CE14" i="101" s="1"/>
  <c r="CD13" i="101"/>
  <c r="CC13" i="101"/>
  <c r="CE13" i="101" s="1"/>
  <c r="CD12" i="101"/>
  <c r="CC12" i="101"/>
  <c r="CE12" i="101" s="1"/>
  <c r="CD11" i="101"/>
  <c r="CC11" i="101"/>
  <c r="CE11" i="101" s="1"/>
  <c r="CD10" i="101"/>
  <c r="CC10" i="101"/>
  <c r="CE10" i="101" s="1"/>
  <c r="BS255" i="101"/>
  <c r="BR255" i="101"/>
  <c r="BQ255" i="101"/>
  <c r="BP255" i="101"/>
  <c r="BO255" i="101"/>
  <c r="BN255" i="101"/>
  <c r="BM255" i="101"/>
  <c r="BL255" i="101"/>
  <c r="BK255" i="101"/>
  <c r="BJ255" i="101"/>
  <c r="BI255" i="101"/>
  <c r="BH255" i="101"/>
  <c r="BF255" i="101"/>
  <c r="BE255" i="101"/>
  <c r="BC255" i="101"/>
  <c r="BB255" i="101"/>
  <c r="AZ255" i="101"/>
  <c r="AY255" i="101"/>
  <c r="AW255" i="101"/>
  <c r="AV255" i="101"/>
  <c r="AT255" i="101"/>
  <c r="AS255" i="101"/>
  <c r="AQ255" i="101"/>
  <c r="AP255" i="101"/>
  <c r="AN255" i="101"/>
  <c r="AM255" i="101"/>
  <c r="AK255" i="101"/>
  <c r="AJ255" i="101"/>
  <c r="AH255" i="101"/>
  <c r="AG255" i="101"/>
  <c r="AE255" i="101"/>
  <c r="AD255" i="101"/>
  <c r="AB255" i="101"/>
  <c r="AA255" i="101"/>
  <c r="Y255" i="101"/>
  <c r="X255" i="101"/>
  <c r="V255" i="101"/>
  <c r="U255" i="101"/>
  <c r="S255" i="101"/>
  <c r="R255" i="101"/>
  <c r="P255" i="101"/>
  <c r="O255" i="101"/>
  <c r="F255" i="101"/>
  <c r="C255" i="101" s="1"/>
  <c r="BG254" i="101"/>
  <c r="BD254" i="101"/>
  <c r="BA254" i="101"/>
  <c r="AX254" i="101"/>
  <c r="AU254" i="101"/>
  <c r="AR254" i="101"/>
  <c r="AO254" i="101"/>
  <c r="AL254" i="101"/>
  <c r="AI254" i="101"/>
  <c r="AF254" i="101"/>
  <c r="AC254" i="101"/>
  <c r="Z254" i="101"/>
  <c r="W254" i="101"/>
  <c r="T254" i="101"/>
  <c r="Q254" i="101"/>
  <c r="BG253" i="101"/>
  <c r="BD253" i="101"/>
  <c r="BA253" i="101"/>
  <c r="AX253" i="101"/>
  <c r="AU253" i="101"/>
  <c r="AR253" i="101"/>
  <c r="AO253" i="101"/>
  <c r="AL253" i="101"/>
  <c r="AI253" i="101"/>
  <c r="AF253" i="101"/>
  <c r="AC253" i="101"/>
  <c r="Z253" i="101"/>
  <c r="W253" i="101"/>
  <c r="T253" i="101"/>
  <c r="Q253" i="101"/>
  <c r="BG252" i="101"/>
  <c r="BD252" i="101"/>
  <c r="BA252" i="101"/>
  <c r="AX252" i="101"/>
  <c r="AU252" i="101"/>
  <c r="AR252" i="101"/>
  <c r="AO252" i="101"/>
  <c r="AL252" i="101"/>
  <c r="AI252" i="101"/>
  <c r="AF252" i="101"/>
  <c r="AC252" i="101"/>
  <c r="Z252" i="101"/>
  <c r="W252" i="101"/>
  <c r="T252" i="101"/>
  <c r="Q252" i="101"/>
  <c r="BG251" i="101"/>
  <c r="BD251" i="101"/>
  <c r="BA251" i="101"/>
  <c r="AX251" i="101"/>
  <c r="AU251" i="101"/>
  <c r="AR251" i="101"/>
  <c r="AO251" i="101"/>
  <c r="AL251" i="101"/>
  <c r="AI251" i="101"/>
  <c r="AF251" i="101"/>
  <c r="AC251" i="101"/>
  <c r="Z251" i="101"/>
  <c r="W251" i="101"/>
  <c r="T251" i="101"/>
  <c r="Q251" i="101"/>
  <c r="BG250" i="101"/>
  <c r="BD250" i="101"/>
  <c r="BA250" i="101"/>
  <c r="AX250" i="101"/>
  <c r="AU250" i="101"/>
  <c r="AR250" i="101"/>
  <c r="AO250" i="101"/>
  <c r="AL250" i="101"/>
  <c r="AI250" i="101"/>
  <c r="AF250" i="101"/>
  <c r="AC250" i="101"/>
  <c r="Z250" i="101"/>
  <c r="W250" i="101"/>
  <c r="T250" i="101"/>
  <c r="Q250" i="101"/>
  <c r="BG249" i="101"/>
  <c r="BD249" i="101"/>
  <c r="BA249" i="101"/>
  <c r="AX249" i="101"/>
  <c r="AU249" i="101"/>
  <c r="AR249" i="101"/>
  <c r="AO249" i="101"/>
  <c r="AL249" i="101"/>
  <c r="AI249" i="101"/>
  <c r="AF249" i="101"/>
  <c r="AC249" i="101"/>
  <c r="Z249" i="101"/>
  <c r="W249" i="101"/>
  <c r="T249" i="101"/>
  <c r="Q249" i="101"/>
  <c r="BG248" i="101"/>
  <c r="BD248" i="101"/>
  <c r="BA248" i="101"/>
  <c r="AX248" i="101"/>
  <c r="AU248" i="101"/>
  <c r="AR248" i="101"/>
  <c r="AO248" i="101"/>
  <c r="AL248" i="101"/>
  <c r="AI248" i="101"/>
  <c r="AF248" i="101"/>
  <c r="AC248" i="101"/>
  <c r="Z248" i="101"/>
  <c r="W248" i="101"/>
  <c r="T248" i="101"/>
  <c r="Q248" i="101"/>
  <c r="BG247" i="101"/>
  <c r="BD247" i="101"/>
  <c r="BA247" i="101"/>
  <c r="AX247" i="101"/>
  <c r="AU247" i="101"/>
  <c r="AR247" i="101"/>
  <c r="AO247" i="101"/>
  <c r="AL247" i="101"/>
  <c r="AI247" i="101"/>
  <c r="AF247" i="101"/>
  <c r="AC247" i="101"/>
  <c r="Z247" i="101"/>
  <c r="W247" i="101"/>
  <c r="T247" i="101"/>
  <c r="Q247" i="101"/>
  <c r="BG246" i="101"/>
  <c r="BD246" i="101"/>
  <c r="BA246" i="101"/>
  <c r="AX246" i="101"/>
  <c r="AU246" i="101"/>
  <c r="AR246" i="101"/>
  <c r="AO246" i="101"/>
  <c r="AL246" i="101"/>
  <c r="AI246" i="101"/>
  <c r="AF246" i="101"/>
  <c r="AC246" i="101"/>
  <c r="Z246" i="101"/>
  <c r="W246" i="101"/>
  <c r="T246" i="101"/>
  <c r="Q246" i="101"/>
  <c r="BG245" i="101"/>
  <c r="BD245" i="101"/>
  <c r="BA245" i="101"/>
  <c r="AX245" i="101"/>
  <c r="AU245" i="101"/>
  <c r="AR245" i="101"/>
  <c r="AO245" i="101"/>
  <c r="AL245" i="101"/>
  <c r="AI245" i="101"/>
  <c r="AF245" i="101"/>
  <c r="AC245" i="101"/>
  <c r="Z245" i="101"/>
  <c r="W245" i="101"/>
  <c r="T245" i="101"/>
  <c r="Q245" i="101"/>
  <c r="BG244" i="101"/>
  <c r="BD244" i="101"/>
  <c r="BA244" i="101"/>
  <c r="AX244" i="101"/>
  <c r="AU244" i="101"/>
  <c r="AR244" i="101"/>
  <c r="AO244" i="101"/>
  <c r="AL244" i="101"/>
  <c r="AI244" i="101"/>
  <c r="AF244" i="101"/>
  <c r="AC244" i="101"/>
  <c r="Z244" i="101"/>
  <c r="W244" i="101"/>
  <c r="T244" i="101"/>
  <c r="Q244" i="101"/>
  <c r="BG243" i="101"/>
  <c r="BD243" i="101"/>
  <c r="BA243" i="101"/>
  <c r="AX243" i="101"/>
  <c r="AU243" i="101"/>
  <c r="AR243" i="101"/>
  <c r="AO243" i="101"/>
  <c r="AL243" i="101"/>
  <c r="AI243" i="101"/>
  <c r="AF243" i="101"/>
  <c r="AC243" i="101"/>
  <c r="Z243" i="101"/>
  <c r="W243" i="101"/>
  <c r="T243" i="101"/>
  <c r="Q243" i="101"/>
  <c r="BG242" i="101"/>
  <c r="BD242" i="101"/>
  <c r="BA242" i="101"/>
  <c r="AX242" i="101"/>
  <c r="AU242" i="101"/>
  <c r="AR242" i="101"/>
  <c r="AO242" i="101"/>
  <c r="AL242" i="101"/>
  <c r="AI242" i="101"/>
  <c r="AF242" i="101"/>
  <c r="AC242" i="101"/>
  <c r="Z242" i="101"/>
  <c r="W242" i="101"/>
  <c r="T242" i="101"/>
  <c r="Q242" i="101"/>
  <c r="BG241" i="101"/>
  <c r="BD241" i="101"/>
  <c r="BA241" i="101"/>
  <c r="AX241" i="101"/>
  <c r="AU241" i="101"/>
  <c r="AR241" i="101"/>
  <c r="AO241" i="101"/>
  <c r="AL241" i="101"/>
  <c r="AI241" i="101"/>
  <c r="AF241" i="101"/>
  <c r="AC241" i="101"/>
  <c r="Z241" i="101"/>
  <c r="W241" i="101"/>
  <c r="T241" i="101"/>
  <c r="Q241" i="101"/>
  <c r="BG240" i="101"/>
  <c r="BD240" i="101"/>
  <c r="BA240" i="101"/>
  <c r="AX240" i="101"/>
  <c r="AU240" i="101"/>
  <c r="AR240" i="101"/>
  <c r="AO240" i="101"/>
  <c r="AL240" i="101"/>
  <c r="AI240" i="101"/>
  <c r="AF240" i="101"/>
  <c r="AC240" i="101"/>
  <c r="Z240" i="101"/>
  <c r="W240" i="101"/>
  <c r="T240" i="101"/>
  <c r="Q240" i="101"/>
  <c r="BG239" i="101"/>
  <c r="BD239" i="101"/>
  <c r="BA239" i="101"/>
  <c r="AX239" i="101"/>
  <c r="AU239" i="101"/>
  <c r="AR239" i="101"/>
  <c r="AO239" i="101"/>
  <c r="AL239" i="101"/>
  <c r="AI239" i="101"/>
  <c r="AF239" i="101"/>
  <c r="AC239" i="101"/>
  <c r="Z239" i="101"/>
  <c r="W239" i="101"/>
  <c r="T239" i="101"/>
  <c r="Q239" i="101"/>
  <c r="BG238" i="101"/>
  <c r="BD238" i="101"/>
  <c r="BA238" i="101"/>
  <c r="AX238" i="101"/>
  <c r="AU238" i="101"/>
  <c r="AR238" i="101"/>
  <c r="AO238" i="101"/>
  <c r="AL238" i="101"/>
  <c r="AI238" i="101"/>
  <c r="AF238" i="101"/>
  <c r="AC238" i="101"/>
  <c r="Z238" i="101"/>
  <c r="W238" i="101"/>
  <c r="T238" i="101"/>
  <c r="Q238" i="101"/>
  <c r="BG237" i="101"/>
  <c r="BD237" i="101"/>
  <c r="BA237" i="101"/>
  <c r="AX237" i="101"/>
  <c r="AU237" i="101"/>
  <c r="AR237" i="101"/>
  <c r="AO237" i="101"/>
  <c r="AL237" i="101"/>
  <c r="AI237" i="101"/>
  <c r="AF237" i="101"/>
  <c r="AC237" i="101"/>
  <c r="Z237" i="101"/>
  <c r="W237" i="101"/>
  <c r="T237" i="101"/>
  <c r="Q237" i="101"/>
  <c r="BG236" i="101"/>
  <c r="BD236" i="101"/>
  <c r="BA236" i="101"/>
  <c r="AX236" i="101"/>
  <c r="AU236" i="101"/>
  <c r="AR236" i="101"/>
  <c r="AO236" i="101"/>
  <c r="AL236" i="101"/>
  <c r="AI236" i="101"/>
  <c r="AF236" i="101"/>
  <c r="AC236" i="101"/>
  <c r="Z236" i="101"/>
  <c r="W236" i="101"/>
  <c r="T236" i="101"/>
  <c r="Q236" i="101"/>
  <c r="BG235" i="101"/>
  <c r="BD235" i="101"/>
  <c r="BA235" i="101"/>
  <c r="AX235" i="101"/>
  <c r="AU235" i="101"/>
  <c r="AR235" i="101"/>
  <c r="AO235" i="101"/>
  <c r="AL235" i="101"/>
  <c r="AI235" i="101"/>
  <c r="AF235" i="101"/>
  <c r="AC235" i="101"/>
  <c r="Z235" i="101"/>
  <c r="W235" i="101"/>
  <c r="T235" i="101"/>
  <c r="Q235" i="101"/>
  <c r="BS234" i="101"/>
  <c r="BR234" i="101"/>
  <c r="BQ234" i="101"/>
  <c r="BP234" i="101"/>
  <c r="BO234" i="101"/>
  <c r="BN234" i="101"/>
  <c r="BM234" i="101"/>
  <c r="BL234" i="101"/>
  <c r="BK234" i="101"/>
  <c r="BJ234" i="101"/>
  <c r="BI234" i="101"/>
  <c r="BH234" i="101"/>
  <c r="BF234" i="101"/>
  <c r="BE234" i="101"/>
  <c r="BC234" i="101"/>
  <c r="BB234" i="101"/>
  <c r="AZ234" i="101"/>
  <c r="AY234" i="101"/>
  <c r="AW234" i="101"/>
  <c r="AV234" i="101"/>
  <c r="AT234" i="101"/>
  <c r="AS234" i="101"/>
  <c r="AQ234" i="101"/>
  <c r="AP234" i="101"/>
  <c r="AN234" i="101"/>
  <c r="AM234" i="101"/>
  <c r="AK234" i="101"/>
  <c r="AJ234" i="101"/>
  <c r="AH234" i="101"/>
  <c r="AG234" i="101"/>
  <c r="AE234" i="101"/>
  <c r="AD234" i="101"/>
  <c r="AB234" i="101"/>
  <c r="AA234" i="101"/>
  <c r="Y234" i="101"/>
  <c r="X234" i="101"/>
  <c r="V234" i="101"/>
  <c r="U234" i="101"/>
  <c r="S234" i="101"/>
  <c r="R234" i="101"/>
  <c r="P234" i="101"/>
  <c r="O234" i="101"/>
  <c r="F234" i="101"/>
  <c r="C234" i="101" s="1"/>
  <c r="BG233" i="101"/>
  <c r="BD233" i="101"/>
  <c r="BA233" i="101"/>
  <c r="AX233" i="101"/>
  <c r="AU233" i="101"/>
  <c r="AR233" i="101"/>
  <c r="AO233" i="101"/>
  <c r="AL233" i="101"/>
  <c r="AI233" i="101"/>
  <c r="AF233" i="101"/>
  <c r="AC233" i="101"/>
  <c r="Z233" i="101"/>
  <c r="W233" i="101"/>
  <c r="T233" i="101"/>
  <c r="Q233" i="101"/>
  <c r="BG232" i="101"/>
  <c r="BD232" i="101"/>
  <c r="BA232" i="101"/>
  <c r="AX232" i="101"/>
  <c r="AU232" i="101"/>
  <c r="AR232" i="101"/>
  <c r="AO232" i="101"/>
  <c r="AL232" i="101"/>
  <c r="AI232" i="101"/>
  <c r="AF232" i="101"/>
  <c r="AC232" i="101"/>
  <c r="Z232" i="101"/>
  <c r="W232" i="101"/>
  <c r="T232" i="101"/>
  <c r="Q232" i="101"/>
  <c r="BG231" i="101"/>
  <c r="BD231" i="101"/>
  <c r="BA231" i="101"/>
  <c r="AX231" i="101"/>
  <c r="AU231" i="101"/>
  <c r="AR231" i="101"/>
  <c r="AO231" i="101"/>
  <c r="AL231" i="101"/>
  <c r="AI231" i="101"/>
  <c r="AF231" i="101"/>
  <c r="AC231" i="101"/>
  <c r="Z231" i="101"/>
  <c r="W231" i="101"/>
  <c r="T231" i="101"/>
  <c r="Q231" i="101"/>
  <c r="BG230" i="101"/>
  <c r="BD230" i="101"/>
  <c r="BA230" i="101"/>
  <c r="AX230" i="101"/>
  <c r="AU230" i="101"/>
  <c r="AR230" i="101"/>
  <c r="AO230" i="101"/>
  <c r="AL230" i="101"/>
  <c r="AI230" i="101"/>
  <c r="AF230" i="101"/>
  <c r="AC230" i="101"/>
  <c r="Z230" i="101"/>
  <c r="W230" i="101"/>
  <c r="T230" i="101"/>
  <c r="Q230" i="101"/>
  <c r="BG229" i="101"/>
  <c r="BD229" i="101"/>
  <c r="BA229" i="101"/>
  <c r="AX229" i="101"/>
  <c r="AU229" i="101"/>
  <c r="AR229" i="101"/>
  <c r="AO229" i="101"/>
  <c r="AL229" i="101"/>
  <c r="AI229" i="101"/>
  <c r="AF229" i="101"/>
  <c r="AC229" i="101"/>
  <c r="Z229" i="101"/>
  <c r="W229" i="101"/>
  <c r="T229" i="101"/>
  <c r="Q229" i="101"/>
  <c r="BG228" i="101"/>
  <c r="BD228" i="101"/>
  <c r="BA228" i="101"/>
  <c r="AX228" i="101"/>
  <c r="AU228" i="101"/>
  <c r="AR228" i="101"/>
  <c r="AO228" i="101"/>
  <c r="AL228" i="101"/>
  <c r="AI228" i="101"/>
  <c r="AF228" i="101"/>
  <c r="AC228" i="101"/>
  <c r="Z228" i="101"/>
  <c r="W228" i="101"/>
  <c r="T228" i="101"/>
  <c r="Q228" i="101"/>
  <c r="BG227" i="101"/>
  <c r="BD227" i="101"/>
  <c r="BA227" i="101"/>
  <c r="AX227" i="101"/>
  <c r="AU227" i="101"/>
  <c r="AR227" i="101"/>
  <c r="AO227" i="101"/>
  <c r="AL227" i="101"/>
  <c r="AI227" i="101"/>
  <c r="AF227" i="101"/>
  <c r="AC227" i="101"/>
  <c r="Z227" i="101"/>
  <c r="W227" i="101"/>
  <c r="T227" i="101"/>
  <c r="Q227" i="101"/>
  <c r="BG226" i="101"/>
  <c r="BD226" i="101"/>
  <c r="BA226" i="101"/>
  <c r="AX226" i="101"/>
  <c r="AU226" i="101"/>
  <c r="AR226" i="101"/>
  <c r="AO226" i="101"/>
  <c r="AL226" i="101"/>
  <c r="AI226" i="101"/>
  <c r="AF226" i="101"/>
  <c r="AC226" i="101"/>
  <c r="Z226" i="101"/>
  <c r="W226" i="101"/>
  <c r="T226" i="101"/>
  <c r="Q226" i="101"/>
  <c r="BG225" i="101"/>
  <c r="BD225" i="101"/>
  <c r="BA225" i="101"/>
  <c r="AX225" i="101"/>
  <c r="AU225" i="101"/>
  <c r="AR225" i="101"/>
  <c r="AO225" i="101"/>
  <c r="AL225" i="101"/>
  <c r="AI225" i="101"/>
  <c r="AF225" i="101"/>
  <c r="AC225" i="101"/>
  <c r="Z225" i="101"/>
  <c r="W225" i="101"/>
  <c r="T225" i="101"/>
  <c r="Q225" i="101"/>
  <c r="BG224" i="101"/>
  <c r="BD224" i="101"/>
  <c r="BA224" i="101"/>
  <c r="AX224" i="101"/>
  <c r="AU224" i="101"/>
  <c r="AR224" i="101"/>
  <c r="AO224" i="101"/>
  <c r="AL224" i="101"/>
  <c r="AI224" i="101"/>
  <c r="AF224" i="101"/>
  <c r="AC224" i="101"/>
  <c r="Z224" i="101"/>
  <c r="W224" i="101"/>
  <c r="T224" i="101"/>
  <c r="Q224" i="101"/>
  <c r="BG223" i="101"/>
  <c r="BD223" i="101"/>
  <c r="BA223" i="101"/>
  <c r="AX223" i="101"/>
  <c r="AU223" i="101"/>
  <c r="AR223" i="101"/>
  <c r="AO223" i="101"/>
  <c r="AL223" i="101"/>
  <c r="AI223" i="101"/>
  <c r="AF223" i="101"/>
  <c r="AC223" i="101"/>
  <c r="Z223" i="101"/>
  <c r="W223" i="101"/>
  <c r="T223" i="101"/>
  <c r="Q223" i="101"/>
  <c r="BG222" i="101"/>
  <c r="BD222" i="101"/>
  <c r="BA222" i="101"/>
  <c r="AX222" i="101"/>
  <c r="AU222" i="101"/>
  <c r="AR222" i="101"/>
  <c r="AO222" i="101"/>
  <c r="AL222" i="101"/>
  <c r="AI222" i="101"/>
  <c r="AF222" i="101"/>
  <c r="AC222" i="101"/>
  <c r="Z222" i="101"/>
  <c r="W222" i="101"/>
  <c r="T222" i="101"/>
  <c r="Q222" i="101"/>
  <c r="BG221" i="101"/>
  <c r="BD221" i="101"/>
  <c r="BA221" i="101"/>
  <c r="AX221" i="101"/>
  <c r="AU221" i="101"/>
  <c r="AR221" i="101"/>
  <c r="AO221" i="101"/>
  <c r="AL221" i="101"/>
  <c r="AI221" i="101"/>
  <c r="AF221" i="101"/>
  <c r="AC221" i="101"/>
  <c r="Z221" i="101"/>
  <c r="W221" i="101"/>
  <c r="T221" i="101"/>
  <c r="Q221" i="101"/>
  <c r="BG220" i="101"/>
  <c r="BD220" i="101"/>
  <c r="BA220" i="101"/>
  <c r="AX220" i="101"/>
  <c r="AU220" i="101"/>
  <c r="AR220" i="101"/>
  <c r="AO220" i="101"/>
  <c r="AL220" i="101"/>
  <c r="AI220" i="101"/>
  <c r="AF220" i="101"/>
  <c r="AC220" i="101"/>
  <c r="Z220" i="101"/>
  <c r="W220" i="101"/>
  <c r="T220" i="101"/>
  <c r="Q220" i="101"/>
  <c r="BG219" i="101"/>
  <c r="BD219" i="101"/>
  <c r="BA219" i="101"/>
  <c r="AX219" i="101"/>
  <c r="AU219" i="101"/>
  <c r="AR219" i="101"/>
  <c r="AO219" i="101"/>
  <c r="AL219" i="101"/>
  <c r="AI219" i="101"/>
  <c r="AF219" i="101"/>
  <c r="AC219" i="101"/>
  <c r="Z219" i="101"/>
  <c r="W219" i="101"/>
  <c r="T219" i="101"/>
  <c r="Q219" i="101"/>
  <c r="BG218" i="101"/>
  <c r="BD218" i="101"/>
  <c r="BA218" i="101"/>
  <c r="AX218" i="101"/>
  <c r="AU218" i="101"/>
  <c r="AR218" i="101"/>
  <c r="AO218" i="101"/>
  <c r="AL218" i="101"/>
  <c r="AI218" i="101"/>
  <c r="AF218" i="101"/>
  <c r="AC218" i="101"/>
  <c r="Z218" i="101"/>
  <c r="W218" i="101"/>
  <c r="T218" i="101"/>
  <c r="Q218" i="101"/>
  <c r="BG217" i="101"/>
  <c r="BD217" i="101"/>
  <c r="BA217" i="101"/>
  <c r="AX217" i="101"/>
  <c r="AU217" i="101"/>
  <c r="AR217" i="101"/>
  <c r="AO217" i="101"/>
  <c r="AL217" i="101"/>
  <c r="AI217" i="101"/>
  <c r="AF217" i="101"/>
  <c r="AC217" i="101"/>
  <c r="Z217" i="101"/>
  <c r="W217" i="101"/>
  <c r="T217" i="101"/>
  <c r="Q217" i="101"/>
  <c r="BG216" i="101"/>
  <c r="BD216" i="101"/>
  <c r="BA216" i="101"/>
  <c r="AX216" i="101"/>
  <c r="AU216" i="101"/>
  <c r="AR216" i="101"/>
  <c r="AO216" i="101"/>
  <c r="AL216" i="101"/>
  <c r="AI216" i="101"/>
  <c r="AF216" i="101"/>
  <c r="AC216" i="101"/>
  <c r="Z216" i="101"/>
  <c r="W216" i="101"/>
  <c r="T216" i="101"/>
  <c r="Q216" i="101"/>
  <c r="BG215" i="101"/>
  <c r="BD215" i="101"/>
  <c r="BA215" i="101"/>
  <c r="AX215" i="101"/>
  <c r="AU215" i="101"/>
  <c r="AR215" i="101"/>
  <c r="AO215" i="101"/>
  <c r="AL215" i="101"/>
  <c r="AI215" i="101"/>
  <c r="AF215" i="101"/>
  <c r="AC215" i="101"/>
  <c r="Z215" i="101"/>
  <c r="W215" i="101"/>
  <c r="T215" i="101"/>
  <c r="Q215" i="101"/>
  <c r="BG214" i="101"/>
  <c r="BD214" i="101"/>
  <c r="BA214" i="101"/>
  <c r="AX214" i="101"/>
  <c r="AU214" i="101"/>
  <c r="AR214" i="101"/>
  <c r="AO214" i="101"/>
  <c r="AL214" i="101"/>
  <c r="AI214" i="101"/>
  <c r="AF214" i="101"/>
  <c r="AC214" i="101"/>
  <c r="Z214" i="101"/>
  <c r="W214" i="101"/>
  <c r="T214" i="101"/>
  <c r="Q214" i="101"/>
  <c r="BG213" i="101"/>
  <c r="BD213" i="101"/>
  <c r="BA213" i="101"/>
  <c r="AX213" i="101"/>
  <c r="AU213" i="101"/>
  <c r="AR213" i="101"/>
  <c r="AO213" i="101"/>
  <c r="AL213" i="101"/>
  <c r="AI213" i="101"/>
  <c r="AF213" i="101"/>
  <c r="AC213" i="101"/>
  <c r="Z213" i="101"/>
  <c r="W213" i="101"/>
  <c r="T213" i="101"/>
  <c r="Q213" i="101"/>
  <c r="BG212" i="101"/>
  <c r="BD212" i="101"/>
  <c r="BA212" i="101"/>
  <c r="AX212" i="101"/>
  <c r="AU212" i="101"/>
  <c r="AR212" i="101"/>
  <c r="AO212" i="101"/>
  <c r="AL212" i="101"/>
  <c r="AI212" i="101"/>
  <c r="AF212" i="101"/>
  <c r="AC212" i="101"/>
  <c r="Z212" i="101"/>
  <c r="W212" i="101"/>
  <c r="T212" i="101"/>
  <c r="Q212" i="101"/>
  <c r="BG211" i="101"/>
  <c r="BD211" i="101"/>
  <c r="BA211" i="101"/>
  <c r="AX211" i="101"/>
  <c r="AU211" i="101"/>
  <c r="AR211" i="101"/>
  <c r="AO211" i="101"/>
  <c r="AL211" i="101"/>
  <c r="AI211" i="101"/>
  <c r="AF211" i="101"/>
  <c r="AC211" i="101"/>
  <c r="Z211" i="101"/>
  <c r="W211" i="101"/>
  <c r="T211" i="101"/>
  <c r="Q211" i="101"/>
  <c r="BG210" i="101"/>
  <c r="BD210" i="101"/>
  <c r="BA210" i="101"/>
  <c r="AX210" i="101"/>
  <c r="AU210" i="101"/>
  <c r="AR210" i="101"/>
  <c r="AO210" i="101"/>
  <c r="AL210" i="101"/>
  <c r="AI210" i="101"/>
  <c r="AF210" i="101"/>
  <c r="AC210" i="101"/>
  <c r="Z210" i="101"/>
  <c r="W210" i="101"/>
  <c r="T210" i="101"/>
  <c r="Q210" i="101"/>
  <c r="BG209" i="101"/>
  <c r="BD209" i="101"/>
  <c r="BA209" i="101"/>
  <c r="AX209" i="101"/>
  <c r="AU209" i="101"/>
  <c r="AR209" i="101"/>
  <c r="AO209" i="101"/>
  <c r="AL209" i="101"/>
  <c r="AI209" i="101"/>
  <c r="AF209" i="101"/>
  <c r="AC209" i="101"/>
  <c r="Z209" i="101"/>
  <c r="W209" i="101"/>
  <c r="T209" i="101"/>
  <c r="Q209" i="101"/>
  <c r="BG208" i="101"/>
  <c r="BD208" i="101"/>
  <c r="BA208" i="101"/>
  <c r="AX208" i="101"/>
  <c r="AU208" i="101"/>
  <c r="AR208" i="101"/>
  <c r="AO208" i="101"/>
  <c r="AL208" i="101"/>
  <c r="AI208" i="101"/>
  <c r="AF208" i="101"/>
  <c r="AC208" i="101"/>
  <c r="Z208" i="101"/>
  <c r="W208" i="101"/>
  <c r="T208" i="101"/>
  <c r="Q208" i="101"/>
  <c r="BG207" i="101"/>
  <c r="BD207" i="101"/>
  <c r="BA207" i="101"/>
  <c r="AX207" i="101"/>
  <c r="AU207" i="101"/>
  <c r="AR207" i="101"/>
  <c r="AO207" i="101"/>
  <c r="AL207" i="101"/>
  <c r="AI207" i="101"/>
  <c r="AF207" i="101"/>
  <c r="AC207" i="101"/>
  <c r="Z207" i="101"/>
  <c r="W207" i="101"/>
  <c r="T207" i="101"/>
  <c r="Q207" i="101"/>
  <c r="BS206" i="101"/>
  <c r="BR206" i="101"/>
  <c r="BQ206" i="101"/>
  <c r="BP206" i="101"/>
  <c r="BO206" i="101"/>
  <c r="BN206" i="101"/>
  <c r="BM206" i="101"/>
  <c r="BL206" i="101"/>
  <c r="BK206" i="101"/>
  <c r="BJ206" i="101"/>
  <c r="BI206" i="101"/>
  <c r="BH206" i="101"/>
  <c r="BF206" i="101"/>
  <c r="BE206" i="101"/>
  <c r="BC206" i="101"/>
  <c r="BB206" i="101"/>
  <c r="AZ206" i="101"/>
  <c r="AY206" i="101"/>
  <c r="AW206" i="101"/>
  <c r="AV206" i="101"/>
  <c r="AT206" i="101"/>
  <c r="AS206" i="101"/>
  <c r="AQ206" i="101"/>
  <c r="AP206" i="101"/>
  <c r="AN206" i="101"/>
  <c r="AM206" i="101"/>
  <c r="AK206" i="101"/>
  <c r="AJ206" i="101"/>
  <c r="AH206" i="101"/>
  <c r="AG206" i="101"/>
  <c r="AE206" i="101"/>
  <c r="AD206" i="101"/>
  <c r="AB206" i="101"/>
  <c r="AA206" i="101"/>
  <c r="Y206" i="101"/>
  <c r="X206" i="101"/>
  <c r="V206" i="101"/>
  <c r="U206" i="101"/>
  <c r="S206" i="101"/>
  <c r="R206" i="101"/>
  <c r="P206" i="101"/>
  <c r="O206" i="101"/>
  <c r="F206" i="101"/>
  <c r="C206" i="101" s="1"/>
  <c r="BG205" i="101"/>
  <c r="BD205" i="101"/>
  <c r="BA205" i="101"/>
  <c r="AX205" i="101"/>
  <c r="AU205" i="101"/>
  <c r="AR205" i="101"/>
  <c r="AO205" i="101"/>
  <c r="AL205" i="101"/>
  <c r="AI205" i="101"/>
  <c r="AF205" i="101"/>
  <c r="AC205" i="101"/>
  <c r="Z205" i="101"/>
  <c r="W205" i="101"/>
  <c r="T205" i="101"/>
  <c r="Q205" i="101"/>
  <c r="BG204" i="101"/>
  <c r="BD204" i="101"/>
  <c r="BA204" i="101"/>
  <c r="AX204" i="101"/>
  <c r="AU204" i="101"/>
  <c r="AR204" i="101"/>
  <c r="AO204" i="101"/>
  <c r="AL204" i="101"/>
  <c r="AI204" i="101"/>
  <c r="AF204" i="101"/>
  <c r="AC204" i="101"/>
  <c r="Z204" i="101"/>
  <c r="W204" i="101"/>
  <c r="T204" i="101"/>
  <c r="Q204" i="101"/>
  <c r="BG203" i="101"/>
  <c r="BD203" i="101"/>
  <c r="BA203" i="101"/>
  <c r="AX203" i="101"/>
  <c r="AU203" i="101"/>
  <c r="AR203" i="101"/>
  <c r="AO203" i="101"/>
  <c r="AL203" i="101"/>
  <c r="AI203" i="101"/>
  <c r="AF203" i="101"/>
  <c r="AC203" i="101"/>
  <c r="Z203" i="101"/>
  <c r="W203" i="101"/>
  <c r="T203" i="101"/>
  <c r="Q203" i="101"/>
  <c r="BG202" i="101"/>
  <c r="BD202" i="101"/>
  <c r="BA202" i="101"/>
  <c r="AX202" i="101"/>
  <c r="AU202" i="101"/>
  <c r="AR202" i="101"/>
  <c r="AO202" i="101"/>
  <c r="AL202" i="101"/>
  <c r="AI202" i="101"/>
  <c r="AF202" i="101"/>
  <c r="AC202" i="101"/>
  <c r="Z202" i="101"/>
  <c r="W202" i="101"/>
  <c r="T202" i="101"/>
  <c r="Q202" i="101"/>
  <c r="BG201" i="101"/>
  <c r="BD201" i="101"/>
  <c r="BA201" i="101"/>
  <c r="AX201" i="101"/>
  <c r="AU201" i="101"/>
  <c r="AR201" i="101"/>
  <c r="AO201" i="101"/>
  <c r="AL201" i="101"/>
  <c r="AI201" i="101"/>
  <c r="AF201" i="101"/>
  <c r="AC201" i="101"/>
  <c r="Z201" i="101"/>
  <c r="W201" i="101"/>
  <c r="T201" i="101"/>
  <c r="Q201" i="101"/>
  <c r="BG200" i="101"/>
  <c r="BD200" i="101"/>
  <c r="BA200" i="101"/>
  <c r="AX200" i="101"/>
  <c r="AU200" i="101"/>
  <c r="AR200" i="101"/>
  <c r="AO200" i="101"/>
  <c r="AL200" i="101"/>
  <c r="AI200" i="101"/>
  <c r="AF200" i="101"/>
  <c r="AC200" i="101"/>
  <c r="Z200" i="101"/>
  <c r="W200" i="101"/>
  <c r="T200" i="101"/>
  <c r="Q200" i="101"/>
  <c r="BG199" i="101"/>
  <c r="BD199" i="101"/>
  <c r="BA199" i="101"/>
  <c r="AX199" i="101"/>
  <c r="AU199" i="101"/>
  <c r="AR199" i="101"/>
  <c r="AO199" i="101"/>
  <c r="AL199" i="101"/>
  <c r="AI199" i="101"/>
  <c r="AF199" i="101"/>
  <c r="AC199" i="101"/>
  <c r="Z199" i="101"/>
  <c r="W199" i="101"/>
  <c r="T199" i="101"/>
  <c r="Q199" i="101"/>
  <c r="BG198" i="101"/>
  <c r="BD198" i="101"/>
  <c r="BA198" i="101"/>
  <c r="AX198" i="101"/>
  <c r="AU198" i="101"/>
  <c r="AR198" i="101"/>
  <c r="AO198" i="101"/>
  <c r="AL198" i="101"/>
  <c r="AI198" i="101"/>
  <c r="AF198" i="101"/>
  <c r="AC198" i="101"/>
  <c r="Z198" i="101"/>
  <c r="W198" i="101"/>
  <c r="T198" i="101"/>
  <c r="Q198" i="101"/>
  <c r="BG197" i="101"/>
  <c r="BD197" i="101"/>
  <c r="BA197" i="101"/>
  <c r="AX197" i="101"/>
  <c r="AU197" i="101"/>
  <c r="AR197" i="101"/>
  <c r="AO197" i="101"/>
  <c r="AL197" i="101"/>
  <c r="AI197" i="101"/>
  <c r="AF197" i="101"/>
  <c r="AC197" i="101"/>
  <c r="Z197" i="101"/>
  <c r="W197" i="101"/>
  <c r="T197" i="101"/>
  <c r="Q197" i="101"/>
  <c r="BG196" i="101"/>
  <c r="BD196" i="101"/>
  <c r="BA196" i="101"/>
  <c r="AX196" i="101"/>
  <c r="AU196" i="101"/>
  <c r="AR196" i="101"/>
  <c r="AO196" i="101"/>
  <c r="AL196" i="101"/>
  <c r="AI196" i="101"/>
  <c r="AF196" i="101"/>
  <c r="AC196" i="101"/>
  <c r="Z196" i="101"/>
  <c r="W196" i="101"/>
  <c r="T196" i="101"/>
  <c r="Q196" i="101"/>
  <c r="BG195" i="101"/>
  <c r="BD195" i="101"/>
  <c r="BA195" i="101"/>
  <c r="AX195" i="101"/>
  <c r="AU195" i="101"/>
  <c r="AR195" i="101"/>
  <c r="AO195" i="101"/>
  <c r="AL195" i="101"/>
  <c r="AI195" i="101"/>
  <c r="AF195" i="101"/>
  <c r="AC195" i="101"/>
  <c r="Z195" i="101"/>
  <c r="W195" i="101"/>
  <c r="T195" i="101"/>
  <c r="Q195" i="101"/>
  <c r="BG194" i="101"/>
  <c r="BD194" i="101"/>
  <c r="BA194" i="101"/>
  <c r="AX194" i="101"/>
  <c r="AU194" i="101"/>
  <c r="AR194" i="101"/>
  <c r="AO194" i="101"/>
  <c r="AL194" i="101"/>
  <c r="AI194" i="101"/>
  <c r="AF194" i="101"/>
  <c r="AC194" i="101"/>
  <c r="Z194" i="101"/>
  <c r="W194" i="101"/>
  <c r="T194" i="101"/>
  <c r="Q194" i="101"/>
  <c r="BG193" i="101"/>
  <c r="BD193" i="101"/>
  <c r="BA193" i="101"/>
  <c r="AX193" i="101"/>
  <c r="AU193" i="101"/>
  <c r="AR193" i="101"/>
  <c r="AO193" i="101"/>
  <c r="AL193" i="101"/>
  <c r="AI193" i="101"/>
  <c r="AF193" i="101"/>
  <c r="AC193" i="101"/>
  <c r="Z193" i="101"/>
  <c r="W193" i="101"/>
  <c r="T193" i="101"/>
  <c r="Q193" i="101"/>
  <c r="BG192" i="101"/>
  <c r="BD192" i="101"/>
  <c r="BA192" i="101"/>
  <c r="AX192" i="101"/>
  <c r="AU192" i="101"/>
  <c r="AR192" i="101"/>
  <c r="AO192" i="101"/>
  <c r="AL192" i="101"/>
  <c r="AI192" i="101"/>
  <c r="AF192" i="101"/>
  <c r="AC192" i="101"/>
  <c r="Z192" i="101"/>
  <c r="W192" i="101"/>
  <c r="T192" i="101"/>
  <c r="Q192" i="101"/>
  <c r="BG191" i="101"/>
  <c r="BD191" i="101"/>
  <c r="BA191" i="101"/>
  <c r="AX191" i="101"/>
  <c r="AU191" i="101"/>
  <c r="AR191" i="101"/>
  <c r="AO191" i="101"/>
  <c r="AL191" i="101"/>
  <c r="AI191" i="101"/>
  <c r="AF191" i="101"/>
  <c r="AC191" i="101"/>
  <c r="Z191" i="101"/>
  <c r="W191" i="101"/>
  <c r="T191" i="101"/>
  <c r="Q191" i="101"/>
  <c r="BG190" i="101"/>
  <c r="BD190" i="101"/>
  <c r="BA190" i="101"/>
  <c r="AX190" i="101"/>
  <c r="AU190" i="101"/>
  <c r="AR190" i="101"/>
  <c r="AO190" i="101"/>
  <c r="AL190" i="101"/>
  <c r="AI190" i="101"/>
  <c r="AF190" i="101"/>
  <c r="AC190" i="101"/>
  <c r="Z190" i="101"/>
  <c r="W190" i="101"/>
  <c r="T190" i="101"/>
  <c r="Q190" i="101"/>
  <c r="BG189" i="101"/>
  <c r="BD189" i="101"/>
  <c r="BA189" i="101"/>
  <c r="AX189" i="101"/>
  <c r="AU189" i="101"/>
  <c r="AR189" i="101"/>
  <c r="AO189" i="101"/>
  <c r="AL189" i="101"/>
  <c r="AI189" i="101"/>
  <c r="AF189" i="101"/>
  <c r="AC189" i="101"/>
  <c r="Z189" i="101"/>
  <c r="W189" i="101"/>
  <c r="T189" i="101"/>
  <c r="Q189" i="101"/>
  <c r="BG188" i="101"/>
  <c r="BD188" i="101"/>
  <c r="BA188" i="101"/>
  <c r="AX188" i="101"/>
  <c r="AU188" i="101"/>
  <c r="AR188" i="101"/>
  <c r="AO188" i="101"/>
  <c r="AL188" i="101"/>
  <c r="AI188" i="101"/>
  <c r="AF188" i="101"/>
  <c r="AC188" i="101"/>
  <c r="Z188" i="101"/>
  <c r="W188" i="101"/>
  <c r="T188" i="101"/>
  <c r="Q188" i="101"/>
  <c r="BG187" i="101"/>
  <c r="BD187" i="101"/>
  <c r="BA187" i="101"/>
  <c r="AX187" i="101"/>
  <c r="AU187" i="101"/>
  <c r="AR187" i="101"/>
  <c r="AO187" i="101"/>
  <c r="AL187" i="101"/>
  <c r="AI187" i="101"/>
  <c r="AF187" i="101"/>
  <c r="AC187" i="101"/>
  <c r="Z187" i="101"/>
  <c r="W187" i="101"/>
  <c r="T187" i="101"/>
  <c r="Q187" i="101"/>
  <c r="BG186" i="101"/>
  <c r="BD186" i="101"/>
  <c r="BA186" i="101"/>
  <c r="AX186" i="101"/>
  <c r="AU186" i="101"/>
  <c r="AR186" i="101"/>
  <c r="AO186" i="101"/>
  <c r="AL186" i="101"/>
  <c r="AI186" i="101"/>
  <c r="AF186" i="101"/>
  <c r="AC186" i="101"/>
  <c r="Z186" i="101"/>
  <c r="W186" i="101"/>
  <c r="T186" i="101"/>
  <c r="Q186" i="101"/>
  <c r="BG185" i="101"/>
  <c r="BD185" i="101"/>
  <c r="BA185" i="101"/>
  <c r="AX185" i="101"/>
  <c r="AU185" i="101"/>
  <c r="AR185" i="101"/>
  <c r="AO185" i="101"/>
  <c r="AL185" i="101"/>
  <c r="AI185" i="101"/>
  <c r="AF185" i="101"/>
  <c r="AC185" i="101"/>
  <c r="Z185" i="101"/>
  <c r="W185" i="101"/>
  <c r="T185" i="101"/>
  <c r="Q185" i="101"/>
  <c r="BG184" i="101"/>
  <c r="BD184" i="101"/>
  <c r="BA184" i="101"/>
  <c r="AX184" i="101"/>
  <c r="AU184" i="101"/>
  <c r="AR184" i="101"/>
  <c r="AO184" i="101"/>
  <c r="AL184" i="101"/>
  <c r="AI184" i="101"/>
  <c r="AF184" i="101"/>
  <c r="AC184" i="101"/>
  <c r="Z184" i="101"/>
  <c r="W184" i="101"/>
  <c r="T184" i="101"/>
  <c r="Q184" i="101"/>
  <c r="BG183" i="101"/>
  <c r="BD183" i="101"/>
  <c r="BA183" i="101"/>
  <c r="AX183" i="101"/>
  <c r="AU183" i="101"/>
  <c r="AR183" i="101"/>
  <c r="AO183" i="101"/>
  <c r="AL183" i="101"/>
  <c r="AI183" i="101"/>
  <c r="AF183" i="101"/>
  <c r="AC183" i="101"/>
  <c r="Z183" i="101"/>
  <c r="W183" i="101"/>
  <c r="T183" i="101"/>
  <c r="Q183" i="101"/>
  <c r="BS182" i="101"/>
  <c r="BR182" i="101"/>
  <c r="BQ182" i="101"/>
  <c r="BP182" i="101"/>
  <c r="BO182" i="101"/>
  <c r="BN182" i="101"/>
  <c r="BM182" i="101"/>
  <c r="BL182" i="101"/>
  <c r="BK182" i="101"/>
  <c r="BJ182" i="101"/>
  <c r="BI182" i="101"/>
  <c r="BH182" i="101"/>
  <c r="BF182" i="101"/>
  <c r="BE182" i="101"/>
  <c r="BC182" i="101"/>
  <c r="BB182" i="101"/>
  <c r="AZ182" i="101"/>
  <c r="AY182" i="101"/>
  <c r="AW182" i="101"/>
  <c r="AV182" i="101"/>
  <c r="AT182" i="101"/>
  <c r="AS182" i="101"/>
  <c r="AQ182" i="101"/>
  <c r="AP182" i="101"/>
  <c r="AN182" i="101"/>
  <c r="AM182" i="101"/>
  <c r="AK182" i="101"/>
  <c r="AJ182" i="101"/>
  <c r="AH182" i="101"/>
  <c r="AG182" i="101"/>
  <c r="AE182" i="101"/>
  <c r="AD182" i="101"/>
  <c r="AB182" i="101"/>
  <c r="AA182" i="101"/>
  <c r="Y182" i="101"/>
  <c r="X182" i="101"/>
  <c r="V182" i="101"/>
  <c r="U182" i="101"/>
  <c r="S182" i="101"/>
  <c r="R182" i="101"/>
  <c r="P182" i="101"/>
  <c r="O182" i="101"/>
  <c r="F182" i="101"/>
  <c r="C182" i="101" s="1"/>
  <c r="BG181" i="101"/>
  <c r="BD181" i="101"/>
  <c r="BA181" i="101"/>
  <c r="AX181" i="101"/>
  <c r="AU181" i="101"/>
  <c r="AR181" i="101"/>
  <c r="AO181" i="101"/>
  <c r="AL181" i="101"/>
  <c r="AI181" i="101"/>
  <c r="AF181" i="101"/>
  <c r="AC181" i="101"/>
  <c r="Z181" i="101"/>
  <c r="W181" i="101"/>
  <c r="T181" i="101"/>
  <c r="Q181" i="101"/>
  <c r="BG180" i="101"/>
  <c r="BD180" i="101"/>
  <c r="BA180" i="101"/>
  <c r="AX180" i="101"/>
  <c r="AU180" i="101"/>
  <c r="AR180" i="101"/>
  <c r="AO180" i="101"/>
  <c r="AL180" i="101"/>
  <c r="AI180" i="101"/>
  <c r="AF180" i="101"/>
  <c r="AC180" i="101"/>
  <c r="Z180" i="101"/>
  <c r="W180" i="101"/>
  <c r="T180" i="101"/>
  <c r="Q180" i="101"/>
  <c r="BG179" i="101"/>
  <c r="BD179" i="101"/>
  <c r="BA179" i="101"/>
  <c r="AX179" i="101"/>
  <c r="AU179" i="101"/>
  <c r="AR179" i="101"/>
  <c r="AO179" i="101"/>
  <c r="AL179" i="101"/>
  <c r="AI179" i="101"/>
  <c r="AF179" i="101"/>
  <c r="AC179" i="101"/>
  <c r="Z179" i="101"/>
  <c r="W179" i="101"/>
  <c r="T179" i="101"/>
  <c r="Q179" i="101"/>
  <c r="BG178" i="101"/>
  <c r="BD178" i="101"/>
  <c r="BA178" i="101"/>
  <c r="AX178" i="101"/>
  <c r="AU178" i="101"/>
  <c r="AR178" i="101"/>
  <c r="AO178" i="101"/>
  <c r="AL178" i="101"/>
  <c r="AI178" i="101"/>
  <c r="AF178" i="101"/>
  <c r="AC178" i="101"/>
  <c r="Z178" i="101"/>
  <c r="W178" i="101"/>
  <c r="T178" i="101"/>
  <c r="Q178" i="101"/>
  <c r="BG177" i="101"/>
  <c r="BD177" i="101"/>
  <c r="BA177" i="101"/>
  <c r="AX177" i="101"/>
  <c r="AU177" i="101"/>
  <c r="AR177" i="101"/>
  <c r="AO177" i="101"/>
  <c r="AL177" i="101"/>
  <c r="AI177" i="101"/>
  <c r="AF177" i="101"/>
  <c r="AC177" i="101"/>
  <c r="Z177" i="101"/>
  <c r="W177" i="101"/>
  <c r="T177" i="101"/>
  <c r="Q177" i="101"/>
  <c r="BG176" i="101"/>
  <c r="BD176" i="101"/>
  <c r="BA176" i="101"/>
  <c r="AX176" i="101"/>
  <c r="AU176" i="101"/>
  <c r="AR176" i="101"/>
  <c r="AO176" i="101"/>
  <c r="AL176" i="101"/>
  <c r="AI176" i="101"/>
  <c r="AF176" i="101"/>
  <c r="AC176" i="101"/>
  <c r="Z176" i="101"/>
  <c r="W176" i="101"/>
  <c r="T176" i="101"/>
  <c r="Q176" i="101"/>
  <c r="BG175" i="101"/>
  <c r="BD175" i="101"/>
  <c r="BA175" i="101"/>
  <c r="AX175" i="101"/>
  <c r="AU175" i="101"/>
  <c r="AR175" i="101"/>
  <c r="AO175" i="101"/>
  <c r="AL175" i="101"/>
  <c r="AI175" i="101"/>
  <c r="AF175" i="101"/>
  <c r="AC175" i="101"/>
  <c r="Z175" i="101"/>
  <c r="W175" i="101"/>
  <c r="T175" i="101"/>
  <c r="Q175" i="101"/>
  <c r="BG174" i="101"/>
  <c r="BD174" i="101"/>
  <c r="BA174" i="101"/>
  <c r="AX174" i="101"/>
  <c r="AU174" i="101"/>
  <c r="AR174" i="101"/>
  <c r="AO174" i="101"/>
  <c r="AL174" i="101"/>
  <c r="AI174" i="101"/>
  <c r="AF174" i="101"/>
  <c r="AC174" i="101"/>
  <c r="Z174" i="101"/>
  <c r="W174" i="101"/>
  <c r="T174" i="101"/>
  <c r="Q174" i="101"/>
  <c r="BG173" i="101"/>
  <c r="BD173" i="101"/>
  <c r="BA173" i="101"/>
  <c r="AX173" i="101"/>
  <c r="AU173" i="101"/>
  <c r="AR173" i="101"/>
  <c r="AO173" i="101"/>
  <c r="AL173" i="101"/>
  <c r="AI173" i="101"/>
  <c r="AF173" i="101"/>
  <c r="AC173" i="101"/>
  <c r="Z173" i="101"/>
  <c r="W173" i="101"/>
  <c r="T173" i="101"/>
  <c r="Q173" i="101"/>
  <c r="BG172" i="101"/>
  <c r="BD172" i="101"/>
  <c r="BA172" i="101"/>
  <c r="AX172" i="101"/>
  <c r="AU172" i="101"/>
  <c r="AR172" i="101"/>
  <c r="AO172" i="101"/>
  <c r="AL172" i="101"/>
  <c r="AI172" i="101"/>
  <c r="AF172" i="101"/>
  <c r="AC172" i="101"/>
  <c r="Z172" i="101"/>
  <c r="W172" i="101"/>
  <c r="T172" i="101"/>
  <c r="Q172" i="101"/>
  <c r="BG171" i="101"/>
  <c r="BD171" i="101"/>
  <c r="BA171" i="101"/>
  <c r="AX171" i="101"/>
  <c r="AU171" i="101"/>
  <c r="AR171" i="101"/>
  <c r="AO171" i="101"/>
  <c r="AL171" i="101"/>
  <c r="AI171" i="101"/>
  <c r="AF171" i="101"/>
  <c r="AC171" i="101"/>
  <c r="Z171" i="101"/>
  <c r="W171" i="101"/>
  <c r="T171" i="101"/>
  <c r="Q171" i="101"/>
  <c r="BG170" i="101"/>
  <c r="BD170" i="101"/>
  <c r="BA170" i="101"/>
  <c r="AX170" i="101"/>
  <c r="AU170" i="101"/>
  <c r="AR170" i="101"/>
  <c r="AO170" i="101"/>
  <c r="AL170" i="101"/>
  <c r="AI170" i="101"/>
  <c r="AF170" i="101"/>
  <c r="AC170" i="101"/>
  <c r="Z170" i="101"/>
  <c r="W170" i="101"/>
  <c r="T170" i="101"/>
  <c r="Q170" i="101"/>
  <c r="BG169" i="101"/>
  <c r="BD169" i="101"/>
  <c r="BA169" i="101"/>
  <c r="AX169" i="101"/>
  <c r="AU169" i="101"/>
  <c r="AR169" i="101"/>
  <c r="AO169" i="101"/>
  <c r="AL169" i="101"/>
  <c r="AI169" i="101"/>
  <c r="AF169" i="101"/>
  <c r="AC169" i="101"/>
  <c r="Z169" i="101"/>
  <c r="W169" i="101"/>
  <c r="T169" i="101"/>
  <c r="Q169" i="101"/>
  <c r="BG168" i="101"/>
  <c r="BD168" i="101"/>
  <c r="BA168" i="101"/>
  <c r="AX168" i="101"/>
  <c r="AU168" i="101"/>
  <c r="AR168" i="101"/>
  <c r="AO168" i="101"/>
  <c r="AL168" i="101"/>
  <c r="AI168" i="101"/>
  <c r="AF168" i="101"/>
  <c r="AC168" i="101"/>
  <c r="Z168" i="101"/>
  <c r="W168" i="101"/>
  <c r="T168" i="101"/>
  <c r="Q168" i="101"/>
  <c r="BG167" i="101"/>
  <c r="BD167" i="101"/>
  <c r="BA167" i="101"/>
  <c r="AX167" i="101"/>
  <c r="AU167" i="101"/>
  <c r="AR167" i="101"/>
  <c r="AO167" i="101"/>
  <c r="AL167" i="101"/>
  <c r="AI167" i="101"/>
  <c r="AF167" i="101"/>
  <c r="AC167" i="101"/>
  <c r="Z167" i="101"/>
  <c r="W167" i="101"/>
  <c r="T167" i="101"/>
  <c r="Q167" i="101"/>
  <c r="BG166" i="101"/>
  <c r="BD166" i="101"/>
  <c r="BA166" i="101"/>
  <c r="AX166" i="101"/>
  <c r="AU166" i="101"/>
  <c r="AR166" i="101"/>
  <c r="AO166" i="101"/>
  <c r="AL166" i="101"/>
  <c r="AI166" i="101"/>
  <c r="AF166" i="101"/>
  <c r="AC166" i="101"/>
  <c r="Z166" i="101"/>
  <c r="W166" i="101"/>
  <c r="T166" i="101"/>
  <c r="Q166" i="101"/>
  <c r="BG165" i="101"/>
  <c r="BD165" i="101"/>
  <c r="BA165" i="101"/>
  <c r="AX165" i="101"/>
  <c r="AU165" i="101"/>
  <c r="AR165" i="101"/>
  <c r="AO165" i="101"/>
  <c r="AL165" i="101"/>
  <c r="AI165" i="101"/>
  <c r="AF165" i="101"/>
  <c r="AC165" i="101"/>
  <c r="Z165" i="101"/>
  <c r="W165" i="101"/>
  <c r="T165" i="101"/>
  <c r="Q165" i="101"/>
  <c r="BS164" i="101"/>
  <c r="BR164" i="101"/>
  <c r="BQ164" i="101"/>
  <c r="BP164" i="101"/>
  <c r="BO164" i="101"/>
  <c r="BN164" i="101"/>
  <c r="BM164" i="101"/>
  <c r="BL164" i="101"/>
  <c r="BK164" i="101"/>
  <c r="BJ164" i="101"/>
  <c r="BI164" i="101"/>
  <c r="BH164" i="101"/>
  <c r="BF164" i="101"/>
  <c r="BE164" i="101"/>
  <c r="BC164" i="101"/>
  <c r="BB164" i="101"/>
  <c r="AZ164" i="101"/>
  <c r="AY164" i="101"/>
  <c r="AW164" i="101"/>
  <c r="AV164" i="101"/>
  <c r="AT164" i="101"/>
  <c r="AS164" i="101"/>
  <c r="AQ164" i="101"/>
  <c r="AP164" i="101"/>
  <c r="AN164" i="101"/>
  <c r="AM164" i="101"/>
  <c r="AK164" i="101"/>
  <c r="AJ164" i="101"/>
  <c r="AH164" i="101"/>
  <c r="AG164" i="101"/>
  <c r="AE164" i="101"/>
  <c r="AD164" i="101"/>
  <c r="AB164" i="101"/>
  <c r="AA164" i="101"/>
  <c r="Y164" i="101"/>
  <c r="X164" i="101"/>
  <c r="V164" i="101"/>
  <c r="U164" i="101"/>
  <c r="S164" i="101"/>
  <c r="R164" i="101"/>
  <c r="P164" i="101"/>
  <c r="O164" i="101"/>
  <c r="F164" i="101"/>
  <c r="C164" i="101" s="1"/>
  <c r="BG163" i="101"/>
  <c r="BD163" i="101"/>
  <c r="BA163" i="101"/>
  <c r="AX163" i="101"/>
  <c r="AU163" i="101"/>
  <c r="AR163" i="101"/>
  <c r="AO163" i="101"/>
  <c r="AL163" i="101"/>
  <c r="AI163" i="101"/>
  <c r="AF163" i="101"/>
  <c r="AC163" i="101"/>
  <c r="Z163" i="101"/>
  <c r="W163" i="101"/>
  <c r="T163" i="101"/>
  <c r="Q163" i="101"/>
  <c r="BG162" i="101"/>
  <c r="BD162" i="101"/>
  <c r="BA162" i="101"/>
  <c r="AX162" i="101"/>
  <c r="AU162" i="101"/>
  <c r="AR162" i="101"/>
  <c r="AO162" i="101"/>
  <c r="AL162" i="101"/>
  <c r="AI162" i="101"/>
  <c r="AF162" i="101"/>
  <c r="AC162" i="101"/>
  <c r="Z162" i="101"/>
  <c r="W162" i="101"/>
  <c r="T162" i="101"/>
  <c r="Q162" i="101"/>
  <c r="BG161" i="101"/>
  <c r="BD161" i="101"/>
  <c r="BA161" i="101"/>
  <c r="AX161" i="101"/>
  <c r="AU161" i="101"/>
  <c r="AR161" i="101"/>
  <c r="AO161" i="101"/>
  <c r="AL161" i="101"/>
  <c r="AI161" i="101"/>
  <c r="AF161" i="101"/>
  <c r="AC161" i="101"/>
  <c r="Z161" i="101"/>
  <c r="W161" i="101"/>
  <c r="T161" i="101"/>
  <c r="Q161" i="101"/>
  <c r="BG160" i="101"/>
  <c r="BD160" i="101"/>
  <c r="BA160" i="101"/>
  <c r="AX160" i="101"/>
  <c r="AU160" i="101"/>
  <c r="AR160" i="101"/>
  <c r="AO160" i="101"/>
  <c r="AL160" i="101"/>
  <c r="AI160" i="101"/>
  <c r="AF160" i="101"/>
  <c r="AC160" i="101"/>
  <c r="Z160" i="101"/>
  <c r="W160" i="101"/>
  <c r="T160" i="101"/>
  <c r="Q160" i="101"/>
  <c r="BG159" i="101"/>
  <c r="BD159" i="101"/>
  <c r="BA159" i="101"/>
  <c r="AX159" i="101"/>
  <c r="AU159" i="101"/>
  <c r="AR159" i="101"/>
  <c r="AO159" i="101"/>
  <c r="AL159" i="101"/>
  <c r="AI159" i="101"/>
  <c r="AF159" i="101"/>
  <c r="AC159" i="101"/>
  <c r="Z159" i="101"/>
  <c r="W159" i="101"/>
  <c r="T159" i="101"/>
  <c r="Q159" i="101"/>
  <c r="BG158" i="101"/>
  <c r="BD158" i="101"/>
  <c r="BA158" i="101"/>
  <c r="AX158" i="101"/>
  <c r="AU158" i="101"/>
  <c r="AR158" i="101"/>
  <c r="AO158" i="101"/>
  <c r="AL158" i="101"/>
  <c r="AI158" i="101"/>
  <c r="AF158" i="101"/>
  <c r="AC158" i="101"/>
  <c r="Z158" i="101"/>
  <c r="W158" i="101"/>
  <c r="T158" i="101"/>
  <c r="Q158" i="101"/>
  <c r="BG157" i="101"/>
  <c r="BD157" i="101"/>
  <c r="BA157" i="101"/>
  <c r="AX157" i="101"/>
  <c r="AU157" i="101"/>
  <c r="AR157" i="101"/>
  <c r="AO157" i="101"/>
  <c r="AL157" i="101"/>
  <c r="AI157" i="101"/>
  <c r="AF157" i="101"/>
  <c r="AC157" i="101"/>
  <c r="Z157" i="101"/>
  <c r="W157" i="101"/>
  <c r="T157" i="101"/>
  <c r="Q157" i="101"/>
  <c r="BG156" i="101"/>
  <c r="BD156" i="101"/>
  <c r="BA156" i="101"/>
  <c r="AX156" i="101"/>
  <c r="AU156" i="101"/>
  <c r="AR156" i="101"/>
  <c r="AO156" i="101"/>
  <c r="AL156" i="101"/>
  <c r="AI156" i="101"/>
  <c r="AF156" i="101"/>
  <c r="AC156" i="101"/>
  <c r="Z156" i="101"/>
  <c r="W156" i="101"/>
  <c r="T156" i="101"/>
  <c r="Q156" i="101"/>
  <c r="BG155" i="101"/>
  <c r="BD155" i="101"/>
  <c r="BA155" i="101"/>
  <c r="AX155" i="101"/>
  <c r="AU155" i="101"/>
  <c r="AR155" i="101"/>
  <c r="AO155" i="101"/>
  <c r="AL155" i="101"/>
  <c r="AI155" i="101"/>
  <c r="AF155" i="101"/>
  <c r="AC155" i="101"/>
  <c r="Z155" i="101"/>
  <c r="W155" i="101"/>
  <c r="T155" i="101"/>
  <c r="Q155" i="101"/>
  <c r="BG154" i="101"/>
  <c r="BD154" i="101"/>
  <c r="BA154" i="101"/>
  <c r="AX154" i="101"/>
  <c r="AU154" i="101"/>
  <c r="AR154" i="101"/>
  <c r="AO154" i="101"/>
  <c r="AL154" i="101"/>
  <c r="AI154" i="101"/>
  <c r="AF154" i="101"/>
  <c r="AC154" i="101"/>
  <c r="Z154" i="101"/>
  <c r="W154" i="101"/>
  <c r="T154" i="101"/>
  <c r="Q154" i="101"/>
  <c r="BG153" i="101"/>
  <c r="BD153" i="101"/>
  <c r="BA153" i="101"/>
  <c r="AX153" i="101"/>
  <c r="AU153" i="101"/>
  <c r="AR153" i="101"/>
  <c r="AO153" i="101"/>
  <c r="AL153" i="101"/>
  <c r="AI153" i="101"/>
  <c r="AF153" i="101"/>
  <c r="AC153" i="101"/>
  <c r="Z153" i="101"/>
  <c r="W153" i="101"/>
  <c r="T153" i="101"/>
  <c r="Q153" i="101"/>
  <c r="BG152" i="101"/>
  <c r="BD152" i="101"/>
  <c r="BA152" i="101"/>
  <c r="AX152" i="101"/>
  <c r="AU152" i="101"/>
  <c r="AR152" i="101"/>
  <c r="AO152" i="101"/>
  <c r="AL152" i="101"/>
  <c r="AI152" i="101"/>
  <c r="AF152" i="101"/>
  <c r="AC152" i="101"/>
  <c r="Z152" i="101"/>
  <c r="W152" i="101"/>
  <c r="T152" i="101"/>
  <c r="Q152" i="101"/>
  <c r="BG151" i="101"/>
  <c r="BD151" i="101"/>
  <c r="BA151" i="101"/>
  <c r="AX151" i="101"/>
  <c r="AU151" i="101"/>
  <c r="AR151" i="101"/>
  <c r="AO151" i="101"/>
  <c r="AL151" i="101"/>
  <c r="AI151" i="101"/>
  <c r="AF151" i="101"/>
  <c r="AC151" i="101"/>
  <c r="Z151" i="101"/>
  <c r="W151" i="101"/>
  <c r="T151" i="101"/>
  <c r="Q151" i="101"/>
  <c r="BG150" i="101"/>
  <c r="BD150" i="101"/>
  <c r="BA150" i="101"/>
  <c r="AX150" i="101"/>
  <c r="AU150" i="101"/>
  <c r="AR150" i="101"/>
  <c r="AO150" i="101"/>
  <c r="AL150" i="101"/>
  <c r="AI150" i="101"/>
  <c r="AF150" i="101"/>
  <c r="AC150" i="101"/>
  <c r="Z150" i="101"/>
  <c r="W150" i="101"/>
  <c r="T150" i="101"/>
  <c r="Q150" i="101"/>
  <c r="BG149" i="101"/>
  <c r="BD149" i="101"/>
  <c r="BA149" i="101"/>
  <c r="AX149" i="101"/>
  <c r="AU149" i="101"/>
  <c r="AR149" i="101"/>
  <c r="AO149" i="101"/>
  <c r="AL149" i="101"/>
  <c r="AI149" i="101"/>
  <c r="AF149" i="101"/>
  <c r="AC149" i="101"/>
  <c r="Z149" i="101"/>
  <c r="W149" i="101"/>
  <c r="T149" i="101"/>
  <c r="Q149" i="101"/>
  <c r="BG148" i="101"/>
  <c r="BD148" i="101"/>
  <c r="BA148" i="101"/>
  <c r="AX148" i="101"/>
  <c r="AU148" i="101"/>
  <c r="AR148" i="101"/>
  <c r="AO148" i="101"/>
  <c r="AL148" i="101"/>
  <c r="AI148" i="101"/>
  <c r="AF148" i="101"/>
  <c r="AC148" i="101"/>
  <c r="Z148" i="101"/>
  <c r="W148" i="101"/>
  <c r="T148" i="101"/>
  <c r="Q148" i="101"/>
  <c r="BG147" i="101"/>
  <c r="BD147" i="101"/>
  <c r="BA147" i="101"/>
  <c r="AX147" i="101"/>
  <c r="AU147" i="101"/>
  <c r="AR147" i="101"/>
  <c r="AO147" i="101"/>
  <c r="AL147" i="101"/>
  <c r="AI147" i="101"/>
  <c r="AF147" i="101"/>
  <c r="AC147" i="101"/>
  <c r="Z147" i="101"/>
  <c r="W147" i="101"/>
  <c r="T147" i="101"/>
  <c r="Q147" i="101"/>
  <c r="BG146" i="101"/>
  <c r="BD146" i="101"/>
  <c r="BA146" i="101"/>
  <c r="AX146" i="101"/>
  <c r="AU146" i="101"/>
  <c r="AR146" i="101"/>
  <c r="AO146" i="101"/>
  <c r="AL146" i="101"/>
  <c r="AI146" i="101"/>
  <c r="AF146" i="101"/>
  <c r="AC146" i="101"/>
  <c r="Z146" i="101"/>
  <c r="W146" i="101"/>
  <c r="T146" i="101"/>
  <c r="Q146" i="101"/>
  <c r="BG145" i="101"/>
  <c r="BD145" i="101"/>
  <c r="BA145" i="101"/>
  <c r="AX145" i="101"/>
  <c r="AU145" i="101"/>
  <c r="AR145" i="101"/>
  <c r="AO145" i="101"/>
  <c r="AL145" i="101"/>
  <c r="AI145" i="101"/>
  <c r="AF145" i="101"/>
  <c r="AC145" i="101"/>
  <c r="Z145" i="101"/>
  <c r="W145" i="101"/>
  <c r="T145" i="101"/>
  <c r="Q145" i="101"/>
  <c r="BG144" i="101"/>
  <c r="BD144" i="101"/>
  <c r="BA144" i="101"/>
  <c r="AX144" i="101"/>
  <c r="AU144" i="101"/>
  <c r="AR144" i="101"/>
  <c r="AO144" i="101"/>
  <c r="AL144" i="101"/>
  <c r="AI144" i="101"/>
  <c r="AF144" i="101"/>
  <c r="AC144" i="101"/>
  <c r="Z144" i="101"/>
  <c r="W144" i="101"/>
  <c r="T144" i="101"/>
  <c r="Q144" i="101"/>
  <c r="BG143" i="101"/>
  <c r="BD143" i="101"/>
  <c r="BA143" i="101"/>
  <c r="AX143" i="101"/>
  <c r="AU143" i="101"/>
  <c r="AR143" i="101"/>
  <c r="AO143" i="101"/>
  <c r="AL143" i="101"/>
  <c r="AI143" i="101"/>
  <c r="AF143" i="101"/>
  <c r="AC143" i="101"/>
  <c r="Z143" i="101"/>
  <c r="W143" i="101"/>
  <c r="T143" i="101"/>
  <c r="Q143" i="101"/>
  <c r="BG142" i="101"/>
  <c r="BD142" i="101"/>
  <c r="BA142" i="101"/>
  <c r="AX142" i="101"/>
  <c r="AU142" i="101"/>
  <c r="AR142" i="101"/>
  <c r="AO142" i="101"/>
  <c r="AL142" i="101"/>
  <c r="AI142" i="101"/>
  <c r="AF142" i="101"/>
  <c r="AC142" i="101"/>
  <c r="Z142" i="101"/>
  <c r="W142" i="101"/>
  <c r="T142" i="101"/>
  <c r="Q142" i="101"/>
  <c r="BG141" i="101"/>
  <c r="BD141" i="101"/>
  <c r="BA141" i="101"/>
  <c r="AX141" i="101"/>
  <c r="AU141" i="101"/>
  <c r="AR141" i="101"/>
  <c r="AO141" i="101"/>
  <c r="AL141" i="101"/>
  <c r="AI141" i="101"/>
  <c r="AF141" i="101"/>
  <c r="AC141" i="101"/>
  <c r="Z141" i="101"/>
  <c r="W141" i="101"/>
  <c r="T141" i="101"/>
  <c r="Q141" i="101"/>
  <c r="BG140" i="101"/>
  <c r="BD140" i="101"/>
  <c r="BA140" i="101"/>
  <c r="AX140" i="101"/>
  <c r="AU140" i="101"/>
  <c r="AR140" i="101"/>
  <c r="AO140" i="101"/>
  <c r="AL140" i="101"/>
  <c r="AI140" i="101"/>
  <c r="AF140" i="101"/>
  <c r="AC140" i="101"/>
  <c r="Z140" i="101"/>
  <c r="W140" i="101"/>
  <c r="T140" i="101"/>
  <c r="Q140" i="101"/>
  <c r="BG139" i="101"/>
  <c r="BD139" i="101"/>
  <c r="BA139" i="101"/>
  <c r="AX139" i="101"/>
  <c r="AU139" i="101"/>
  <c r="AR139" i="101"/>
  <c r="AO139" i="101"/>
  <c r="AL139" i="101"/>
  <c r="AI139" i="101"/>
  <c r="AF139" i="101"/>
  <c r="AC139" i="101"/>
  <c r="Z139" i="101"/>
  <c r="W139" i="101"/>
  <c r="T139" i="101"/>
  <c r="Q139" i="101"/>
  <c r="BG138" i="101"/>
  <c r="BD138" i="101"/>
  <c r="BA138" i="101"/>
  <c r="AX138" i="101"/>
  <c r="AU138" i="101"/>
  <c r="AR138" i="101"/>
  <c r="AO138" i="101"/>
  <c r="AL138" i="101"/>
  <c r="AI138" i="101"/>
  <c r="AF138" i="101"/>
  <c r="AC138" i="101"/>
  <c r="Z138" i="101"/>
  <c r="W138" i="101"/>
  <c r="T138" i="101"/>
  <c r="Q138" i="101"/>
  <c r="BG137" i="101"/>
  <c r="BD137" i="101"/>
  <c r="BA137" i="101"/>
  <c r="AX137" i="101"/>
  <c r="AU137" i="101"/>
  <c r="AR137" i="101"/>
  <c r="AO137" i="101"/>
  <c r="AL137" i="101"/>
  <c r="AI137" i="101"/>
  <c r="AF137" i="101"/>
  <c r="AC137" i="101"/>
  <c r="Z137" i="101"/>
  <c r="W137" i="101"/>
  <c r="T137" i="101"/>
  <c r="Q137" i="101"/>
  <c r="BG136" i="101"/>
  <c r="BD136" i="101"/>
  <c r="BA136" i="101"/>
  <c r="AX136" i="101"/>
  <c r="AU136" i="101"/>
  <c r="AR136" i="101"/>
  <c r="AO136" i="101"/>
  <c r="AL136" i="101"/>
  <c r="AI136" i="101"/>
  <c r="AF136" i="101"/>
  <c r="AC136" i="101"/>
  <c r="Z136" i="101"/>
  <c r="W136" i="101"/>
  <c r="T136" i="101"/>
  <c r="Q136" i="101"/>
  <c r="BG135" i="101"/>
  <c r="BD135" i="101"/>
  <c r="BA135" i="101"/>
  <c r="AX135" i="101"/>
  <c r="AU135" i="101"/>
  <c r="AR135" i="101"/>
  <c r="AO135" i="101"/>
  <c r="AL135" i="101"/>
  <c r="AI135" i="101"/>
  <c r="AF135" i="101"/>
  <c r="AC135" i="101"/>
  <c r="Z135" i="101"/>
  <c r="W135" i="101"/>
  <c r="T135" i="101"/>
  <c r="Q135" i="101"/>
  <c r="BG134" i="101"/>
  <c r="BD134" i="101"/>
  <c r="BA134" i="101"/>
  <c r="AX134" i="101"/>
  <c r="AU134" i="101"/>
  <c r="AR134" i="101"/>
  <c r="AO134" i="101"/>
  <c r="AL134" i="101"/>
  <c r="AI134" i="101"/>
  <c r="AF134" i="101"/>
  <c r="AC134" i="101"/>
  <c r="Z134" i="101"/>
  <c r="W134" i="101"/>
  <c r="T134" i="101"/>
  <c r="Q134" i="101"/>
  <c r="BG133" i="101"/>
  <c r="BD133" i="101"/>
  <c r="BA133" i="101"/>
  <c r="AX133" i="101"/>
  <c r="AU133" i="101"/>
  <c r="AR133" i="101"/>
  <c r="AO133" i="101"/>
  <c r="AL133" i="101"/>
  <c r="AI133" i="101"/>
  <c r="AF133" i="101"/>
  <c r="AC133" i="101"/>
  <c r="Z133" i="101"/>
  <c r="W133" i="101"/>
  <c r="T133" i="101"/>
  <c r="Q133" i="101"/>
  <c r="BG132" i="101"/>
  <c r="BD132" i="101"/>
  <c r="BA132" i="101"/>
  <c r="AX132" i="101"/>
  <c r="AU132" i="101"/>
  <c r="AR132" i="101"/>
  <c r="AO132" i="101"/>
  <c r="AL132" i="101"/>
  <c r="AI132" i="101"/>
  <c r="AF132" i="101"/>
  <c r="AC132" i="101"/>
  <c r="Z132" i="101"/>
  <c r="W132" i="101"/>
  <c r="T132" i="101"/>
  <c r="Q132" i="101"/>
  <c r="BG131" i="101"/>
  <c r="BD131" i="101"/>
  <c r="BA131" i="101"/>
  <c r="AX131" i="101"/>
  <c r="AU131" i="101"/>
  <c r="AR131" i="101"/>
  <c r="AO131" i="101"/>
  <c r="AL131" i="101"/>
  <c r="AI131" i="101"/>
  <c r="AF131" i="101"/>
  <c r="AC131" i="101"/>
  <c r="Z131" i="101"/>
  <c r="W131" i="101"/>
  <c r="T131" i="101"/>
  <c r="Q131" i="101"/>
  <c r="BG130" i="101"/>
  <c r="BD130" i="101"/>
  <c r="BA130" i="101"/>
  <c r="AX130" i="101"/>
  <c r="AU130" i="101"/>
  <c r="AR130" i="101"/>
  <c r="AO130" i="101"/>
  <c r="AL130" i="101"/>
  <c r="AI130" i="101"/>
  <c r="AF130" i="101"/>
  <c r="AC130" i="101"/>
  <c r="Z130" i="101"/>
  <c r="W130" i="101"/>
  <c r="T130" i="101"/>
  <c r="Q130" i="101"/>
  <c r="BG129" i="101"/>
  <c r="BD129" i="101"/>
  <c r="BA129" i="101"/>
  <c r="AX129" i="101"/>
  <c r="AU129" i="101"/>
  <c r="AR129" i="101"/>
  <c r="AO129" i="101"/>
  <c r="AL129" i="101"/>
  <c r="AI129" i="101"/>
  <c r="AF129" i="101"/>
  <c r="AC129" i="101"/>
  <c r="Z129" i="101"/>
  <c r="W129" i="101"/>
  <c r="T129" i="101"/>
  <c r="Q129" i="101"/>
  <c r="BG128" i="101"/>
  <c r="BD128" i="101"/>
  <c r="BA128" i="101"/>
  <c r="AX128" i="101"/>
  <c r="AU128" i="101"/>
  <c r="AR128" i="101"/>
  <c r="AO128" i="101"/>
  <c r="AL128" i="101"/>
  <c r="AI128" i="101"/>
  <c r="AF128" i="101"/>
  <c r="AC128" i="101"/>
  <c r="Z128" i="101"/>
  <c r="W128" i="101"/>
  <c r="T128" i="101"/>
  <c r="Q128" i="101"/>
  <c r="BG127" i="101"/>
  <c r="BD127" i="101"/>
  <c r="BA127" i="101"/>
  <c r="AX127" i="101"/>
  <c r="AU127" i="101"/>
  <c r="AR127" i="101"/>
  <c r="AO127" i="101"/>
  <c r="AL127" i="101"/>
  <c r="AI127" i="101"/>
  <c r="AF127" i="101"/>
  <c r="AC127" i="101"/>
  <c r="Z127" i="101"/>
  <c r="W127" i="101"/>
  <c r="T127" i="101"/>
  <c r="Q127" i="101"/>
  <c r="BS126" i="101"/>
  <c r="BR126" i="101"/>
  <c r="BQ126" i="101"/>
  <c r="BP126" i="101"/>
  <c r="BO126" i="101"/>
  <c r="BN126" i="101"/>
  <c r="BM126" i="101"/>
  <c r="BL126" i="101"/>
  <c r="BK126" i="101"/>
  <c r="BJ126" i="101"/>
  <c r="BI126" i="101"/>
  <c r="BH126" i="101"/>
  <c r="BF126" i="101"/>
  <c r="BE126" i="101"/>
  <c r="BC126" i="101"/>
  <c r="BB126" i="101"/>
  <c r="AZ126" i="101"/>
  <c r="AY126" i="101"/>
  <c r="AW126" i="101"/>
  <c r="AV126" i="101"/>
  <c r="AT126" i="101"/>
  <c r="AS126" i="101"/>
  <c r="AQ126" i="101"/>
  <c r="AP126" i="101"/>
  <c r="AN126" i="101"/>
  <c r="AM126" i="101"/>
  <c r="AK126" i="101"/>
  <c r="AJ126" i="101"/>
  <c r="AH126" i="101"/>
  <c r="AG126" i="101"/>
  <c r="AE126" i="101"/>
  <c r="AD126" i="101"/>
  <c r="AB126" i="101"/>
  <c r="AA126" i="101"/>
  <c r="Y126" i="101"/>
  <c r="X126" i="101"/>
  <c r="V126" i="101"/>
  <c r="U126" i="101"/>
  <c r="S126" i="101"/>
  <c r="R126" i="101"/>
  <c r="P126" i="101"/>
  <c r="O126" i="101"/>
  <c r="F126" i="101"/>
  <c r="C126" i="101" s="1"/>
  <c r="BG125" i="101"/>
  <c r="BD125" i="101"/>
  <c r="BA125" i="101"/>
  <c r="AX125" i="101"/>
  <c r="AU125" i="101"/>
  <c r="AR125" i="101"/>
  <c r="AO125" i="101"/>
  <c r="AL125" i="101"/>
  <c r="AI125" i="101"/>
  <c r="AF125" i="101"/>
  <c r="AC125" i="101"/>
  <c r="Z125" i="101"/>
  <c r="W125" i="101"/>
  <c r="T125" i="101"/>
  <c r="Q125" i="101"/>
  <c r="BG124" i="101"/>
  <c r="BD124" i="101"/>
  <c r="BA124" i="101"/>
  <c r="AX124" i="101"/>
  <c r="AU124" i="101"/>
  <c r="AR124" i="101"/>
  <c r="AO124" i="101"/>
  <c r="AL124" i="101"/>
  <c r="AI124" i="101"/>
  <c r="AF124" i="101"/>
  <c r="AC124" i="101"/>
  <c r="Z124" i="101"/>
  <c r="W124" i="101"/>
  <c r="T124" i="101"/>
  <c r="Q124" i="101"/>
  <c r="BG123" i="101"/>
  <c r="BD123" i="101"/>
  <c r="BA123" i="101"/>
  <c r="AX123" i="101"/>
  <c r="AU123" i="101"/>
  <c r="AR123" i="101"/>
  <c r="AO123" i="101"/>
  <c r="AL123" i="101"/>
  <c r="AI123" i="101"/>
  <c r="AF123" i="101"/>
  <c r="AC123" i="101"/>
  <c r="Z123" i="101"/>
  <c r="W123" i="101"/>
  <c r="T123" i="101"/>
  <c r="Q123" i="101"/>
  <c r="BG122" i="101"/>
  <c r="BD122" i="101"/>
  <c r="BA122" i="101"/>
  <c r="AX122" i="101"/>
  <c r="AU122" i="101"/>
  <c r="AR122" i="101"/>
  <c r="AO122" i="101"/>
  <c r="AL122" i="101"/>
  <c r="AI122" i="101"/>
  <c r="AF122" i="101"/>
  <c r="AC122" i="101"/>
  <c r="Z122" i="101"/>
  <c r="W122" i="101"/>
  <c r="T122" i="101"/>
  <c r="Q122" i="101"/>
  <c r="BG121" i="101"/>
  <c r="BD121" i="101"/>
  <c r="BA121" i="101"/>
  <c r="AX121" i="101"/>
  <c r="AU121" i="101"/>
  <c r="AR121" i="101"/>
  <c r="AO121" i="101"/>
  <c r="AL121" i="101"/>
  <c r="AI121" i="101"/>
  <c r="AF121" i="101"/>
  <c r="AC121" i="101"/>
  <c r="Z121" i="101"/>
  <c r="W121" i="101"/>
  <c r="T121" i="101"/>
  <c r="Q121" i="101"/>
  <c r="BG120" i="101"/>
  <c r="BD120" i="101"/>
  <c r="BA120" i="101"/>
  <c r="AX120" i="101"/>
  <c r="AU120" i="101"/>
  <c r="AR120" i="101"/>
  <c r="AO120" i="101"/>
  <c r="AL120" i="101"/>
  <c r="AI120" i="101"/>
  <c r="AF120" i="101"/>
  <c r="AC120" i="101"/>
  <c r="Z120" i="101"/>
  <c r="W120" i="101"/>
  <c r="T120" i="101"/>
  <c r="Q120" i="101"/>
  <c r="BG119" i="101"/>
  <c r="BD119" i="101"/>
  <c r="BA119" i="101"/>
  <c r="AX119" i="101"/>
  <c r="AU119" i="101"/>
  <c r="AR119" i="101"/>
  <c r="AO119" i="101"/>
  <c r="AL119" i="101"/>
  <c r="AI119" i="101"/>
  <c r="AF119" i="101"/>
  <c r="AC119" i="101"/>
  <c r="Z119" i="101"/>
  <c r="W119" i="101"/>
  <c r="T119" i="101"/>
  <c r="Q119" i="101"/>
  <c r="BG118" i="101"/>
  <c r="BD118" i="101"/>
  <c r="BA118" i="101"/>
  <c r="AX118" i="101"/>
  <c r="AU118" i="101"/>
  <c r="AR118" i="101"/>
  <c r="AO118" i="101"/>
  <c r="AL118" i="101"/>
  <c r="AI118" i="101"/>
  <c r="AF118" i="101"/>
  <c r="AC118" i="101"/>
  <c r="Z118" i="101"/>
  <c r="W118" i="101"/>
  <c r="T118" i="101"/>
  <c r="Q118" i="101"/>
  <c r="BG117" i="101"/>
  <c r="BD117" i="101"/>
  <c r="BA117" i="101"/>
  <c r="AX117" i="101"/>
  <c r="AU117" i="101"/>
  <c r="AR117" i="101"/>
  <c r="AO117" i="101"/>
  <c r="AL117" i="101"/>
  <c r="AI117" i="101"/>
  <c r="AF117" i="101"/>
  <c r="AC117" i="101"/>
  <c r="Z117" i="101"/>
  <c r="W117" i="101"/>
  <c r="T117" i="101"/>
  <c r="Q117" i="101"/>
  <c r="BG116" i="101"/>
  <c r="BD116" i="101"/>
  <c r="BA116" i="101"/>
  <c r="AX116" i="101"/>
  <c r="AU116" i="101"/>
  <c r="AR116" i="101"/>
  <c r="AO116" i="101"/>
  <c r="AL116" i="101"/>
  <c r="AI116" i="101"/>
  <c r="AF116" i="101"/>
  <c r="AC116" i="101"/>
  <c r="Z116" i="101"/>
  <c r="W116" i="101"/>
  <c r="T116" i="101"/>
  <c r="Q116" i="101"/>
  <c r="BG115" i="101"/>
  <c r="BD115" i="101"/>
  <c r="BA115" i="101"/>
  <c r="AX115" i="101"/>
  <c r="AU115" i="101"/>
  <c r="AR115" i="101"/>
  <c r="AO115" i="101"/>
  <c r="AL115" i="101"/>
  <c r="AI115" i="101"/>
  <c r="AF115" i="101"/>
  <c r="AC115" i="101"/>
  <c r="Z115" i="101"/>
  <c r="W115" i="101"/>
  <c r="T115" i="101"/>
  <c r="Q115" i="101"/>
  <c r="BG114" i="101"/>
  <c r="BD114" i="101"/>
  <c r="BA114" i="101"/>
  <c r="AX114" i="101"/>
  <c r="AU114" i="101"/>
  <c r="AR114" i="101"/>
  <c r="AO114" i="101"/>
  <c r="AL114" i="101"/>
  <c r="AI114" i="101"/>
  <c r="AF114" i="101"/>
  <c r="AC114" i="101"/>
  <c r="Z114" i="101"/>
  <c r="W114" i="101"/>
  <c r="T114" i="101"/>
  <c r="Q114" i="101"/>
  <c r="BG113" i="101"/>
  <c r="BD113" i="101"/>
  <c r="BA113" i="101"/>
  <c r="AX113" i="101"/>
  <c r="AU113" i="101"/>
  <c r="AR113" i="101"/>
  <c r="AO113" i="101"/>
  <c r="AL113" i="101"/>
  <c r="AI113" i="101"/>
  <c r="AF113" i="101"/>
  <c r="AC113" i="101"/>
  <c r="Z113" i="101"/>
  <c r="W113" i="101"/>
  <c r="T113" i="101"/>
  <c r="Q113" i="101"/>
  <c r="BG112" i="101"/>
  <c r="BD112" i="101"/>
  <c r="BA112" i="101"/>
  <c r="AX112" i="101"/>
  <c r="AU112" i="101"/>
  <c r="AR112" i="101"/>
  <c r="AO112" i="101"/>
  <c r="AL112" i="101"/>
  <c r="AI112" i="101"/>
  <c r="AF112" i="101"/>
  <c r="AC112" i="101"/>
  <c r="Z112" i="101"/>
  <c r="W112" i="101"/>
  <c r="T112" i="101"/>
  <c r="Q112" i="101"/>
  <c r="BG111" i="101"/>
  <c r="BD111" i="101"/>
  <c r="BA111" i="101"/>
  <c r="AX111" i="101"/>
  <c r="AU111" i="101"/>
  <c r="AR111" i="101"/>
  <c r="AO111" i="101"/>
  <c r="AL111" i="101"/>
  <c r="AI111" i="101"/>
  <c r="AF111" i="101"/>
  <c r="AC111" i="101"/>
  <c r="Z111" i="101"/>
  <c r="W111" i="101"/>
  <c r="T111" i="101"/>
  <c r="Q111" i="101"/>
  <c r="BG110" i="101"/>
  <c r="BD110" i="101"/>
  <c r="BA110" i="101"/>
  <c r="AX110" i="101"/>
  <c r="AU110" i="101"/>
  <c r="AR110" i="101"/>
  <c r="AO110" i="101"/>
  <c r="AL110" i="101"/>
  <c r="AI110" i="101"/>
  <c r="AF110" i="101"/>
  <c r="AC110" i="101"/>
  <c r="Z110" i="101"/>
  <c r="W110" i="101"/>
  <c r="T110" i="101"/>
  <c r="Q110" i="101"/>
  <c r="BG109" i="101"/>
  <c r="BD109" i="101"/>
  <c r="BA109" i="101"/>
  <c r="AX109" i="101"/>
  <c r="AU109" i="101"/>
  <c r="AR109" i="101"/>
  <c r="AO109" i="101"/>
  <c r="AL109" i="101"/>
  <c r="AI109" i="101"/>
  <c r="AF109" i="101"/>
  <c r="AC109" i="101"/>
  <c r="Z109" i="101"/>
  <c r="W109" i="101"/>
  <c r="T109" i="101"/>
  <c r="Q109" i="101"/>
  <c r="BG108" i="101"/>
  <c r="BD108" i="101"/>
  <c r="BA108" i="101"/>
  <c r="AX108" i="101"/>
  <c r="AU108" i="101"/>
  <c r="AR108" i="101"/>
  <c r="AO108" i="101"/>
  <c r="AL108" i="101"/>
  <c r="AI108" i="101"/>
  <c r="AF108" i="101"/>
  <c r="AC108" i="101"/>
  <c r="Z108" i="101"/>
  <c r="W108" i="101"/>
  <c r="T108" i="101"/>
  <c r="Q108" i="101"/>
  <c r="BG107" i="101"/>
  <c r="BD107" i="101"/>
  <c r="BA107" i="101"/>
  <c r="AX107" i="101"/>
  <c r="AU107" i="101"/>
  <c r="AR107" i="101"/>
  <c r="AO107" i="101"/>
  <c r="AL107" i="101"/>
  <c r="AI107" i="101"/>
  <c r="AF107" i="101"/>
  <c r="AC107" i="101"/>
  <c r="Z107" i="101"/>
  <c r="W107" i="101"/>
  <c r="T107" i="101"/>
  <c r="Q107" i="101"/>
  <c r="BG106" i="101"/>
  <c r="BD106" i="101"/>
  <c r="BA106" i="101"/>
  <c r="AX106" i="101"/>
  <c r="AU106" i="101"/>
  <c r="AR106" i="101"/>
  <c r="AO106" i="101"/>
  <c r="AL106" i="101"/>
  <c r="AI106" i="101"/>
  <c r="AF106" i="101"/>
  <c r="AC106" i="101"/>
  <c r="Z106" i="101"/>
  <c r="W106" i="101"/>
  <c r="T106" i="101"/>
  <c r="Q106" i="101"/>
  <c r="BG105" i="101"/>
  <c r="BD105" i="101"/>
  <c r="BA105" i="101"/>
  <c r="AX105" i="101"/>
  <c r="AU105" i="101"/>
  <c r="AR105" i="101"/>
  <c r="AO105" i="101"/>
  <c r="AL105" i="101"/>
  <c r="AI105" i="101"/>
  <c r="AF105" i="101"/>
  <c r="AC105" i="101"/>
  <c r="Z105" i="101"/>
  <c r="W105" i="101"/>
  <c r="T105" i="101"/>
  <c r="Q105" i="101"/>
  <c r="BG104" i="101"/>
  <c r="BD104" i="101"/>
  <c r="BA104" i="101"/>
  <c r="AX104" i="101"/>
  <c r="AU104" i="101"/>
  <c r="AR104" i="101"/>
  <c r="AO104" i="101"/>
  <c r="AL104" i="101"/>
  <c r="AI104" i="101"/>
  <c r="AF104" i="101"/>
  <c r="AC104" i="101"/>
  <c r="Z104" i="101"/>
  <c r="W104" i="101"/>
  <c r="T104" i="101"/>
  <c r="Q104" i="101"/>
  <c r="BG103" i="101"/>
  <c r="BD103" i="101"/>
  <c r="BA103" i="101"/>
  <c r="AX103" i="101"/>
  <c r="AU103" i="101"/>
  <c r="AR103" i="101"/>
  <c r="AO103" i="101"/>
  <c r="AL103" i="101"/>
  <c r="AI103" i="101"/>
  <c r="AF103" i="101"/>
  <c r="AC103" i="101"/>
  <c r="Z103" i="101"/>
  <c r="W103" i="101"/>
  <c r="T103" i="101"/>
  <c r="Q103" i="101"/>
  <c r="BG102" i="101"/>
  <c r="BD102" i="101"/>
  <c r="BA102" i="101"/>
  <c r="AX102" i="101"/>
  <c r="AU102" i="101"/>
  <c r="AR102" i="101"/>
  <c r="AO102" i="101"/>
  <c r="AL102" i="101"/>
  <c r="AI102" i="101"/>
  <c r="AF102" i="101"/>
  <c r="AC102" i="101"/>
  <c r="Z102" i="101"/>
  <c r="W102" i="101"/>
  <c r="T102" i="101"/>
  <c r="Q102" i="101"/>
  <c r="BG101" i="101"/>
  <c r="BD101" i="101"/>
  <c r="BA101" i="101"/>
  <c r="AX101" i="101"/>
  <c r="AU101" i="101"/>
  <c r="AR101" i="101"/>
  <c r="AO101" i="101"/>
  <c r="AL101" i="101"/>
  <c r="AI101" i="101"/>
  <c r="AF101" i="101"/>
  <c r="AC101" i="101"/>
  <c r="Z101" i="101"/>
  <c r="W101" i="101"/>
  <c r="T101" i="101"/>
  <c r="Q101" i="101"/>
  <c r="BG100" i="101"/>
  <c r="BD100" i="101"/>
  <c r="BA100" i="101"/>
  <c r="AX100" i="101"/>
  <c r="AU100" i="101"/>
  <c r="AR100" i="101"/>
  <c r="AO100" i="101"/>
  <c r="AL100" i="101"/>
  <c r="AI100" i="101"/>
  <c r="AF100" i="101"/>
  <c r="AC100" i="101"/>
  <c r="Z100" i="101"/>
  <c r="W100" i="101"/>
  <c r="T100" i="101"/>
  <c r="Q100" i="101"/>
  <c r="BG99" i="101"/>
  <c r="BD99" i="101"/>
  <c r="BA99" i="101"/>
  <c r="AX99" i="101"/>
  <c r="AU99" i="101"/>
  <c r="AR99" i="101"/>
  <c r="AO99" i="101"/>
  <c r="AL99" i="101"/>
  <c r="AI99" i="101"/>
  <c r="AF99" i="101"/>
  <c r="AC99" i="101"/>
  <c r="Z99" i="101"/>
  <c r="W99" i="101"/>
  <c r="T99" i="101"/>
  <c r="Q99" i="101"/>
  <c r="BS98" i="101"/>
  <c r="BR98" i="101"/>
  <c r="BQ98" i="101"/>
  <c r="BP98" i="101"/>
  <c r="BO98" i="101"/>
  <c r="BN98" i="101"/>
  <c r="BM98" i="101"/>
  <c r="BL98" i="101"/>
  <c r="BK98" i="101"/>
  <c r="BJ98" i="101"/>
  <c r="BI98" i="101"/>
  <c r="BH98" i="101"/>
  <c r="BF98" i="101"/>
  <c r="BE98" i="101"/>
  <c r="BC98" i="101"/>
  <c r="BB98" i="101"/>
  <c r="AZ98" i="101"/>
  <c r="AY98" i="101"/>
  <c r="AW98" i="101"/>
  <c r="AV98" i="101"/>
  <c r="AT98" i="101"/>
  <c r="AS98" i="101"/>
  <c r="AQ98" i="101"/>
  <c r="AP98" i="101"/>
  <c r="AN98" i="101"/>
  <c r="AM98" i="101"/>
  <c r="AK98" i="101"/>
  <c r="AJ98" i="101"/>
  <c r="AH98" i="101"/>
  <c r="AG98" i="101"/>
  <c r="AE98" i="101"/>
  <c r="AD98" i="101"/>
  <c r="AB98" i="101"/>
  <c r="AA98" i="101"/>
  <c r="Y98" i="101"/>
  <c r="X98" i="101"/>
  <c r="V98" i="101"/>
  <c r="U98" i="101"/>
  <c r="S98" i="101"/>
  <c r="R98" i="101"/>
  <c r="P98" i="101"/>
  <c r="O98" i="101"/>
  <c r="F98" i="101"/>
  <c r="C98" i="101" s="1"/>
  <c r="BG97" i="101"/>
  <c r="BD97" i="101"/>
  <c r="BA97" i="101"/>
  <c r="AX97" i="101"/>
  <c r="AU97" i="101"/>
  <c r="AR97" i="101"/>
  <c r="AO97" i="101"/>
  <c r="AL97" i="101"/>
  <c r="AI97" i="101"/>
  <c r="AF97" i="101"/>
  <c r="AC97" i="101"/>
  <c r="Z97" i="101"/>
  <c r="W97" i="101"/>
  <c r="T97" i="101"/>
  <c r="Q97" i="101"/>
  <c r="BG96" i="101"/>
  <c r="BD96" i="101"/>
  <c r="BA96" i="101"/>
  <c r="AX96" i="101"/>
  <c r="AU96" i="101"/>
  <c r="AR96" i="101"/>
  <c r="AO96" i="101"/>
  <c r="AL96" i="101"/>
  <c r="AI96" i="101"/>
  <c r="AF96" i="101"/>
  <c r="AC96" i="101"/>
  <c r="Z96" i="101"/>
  <c r="W96" i="101"/>
  <c r="T96" i="101"/>
  <c r="Q96" i="101"/>
  <c r="BG95" i="101"/>
  <c r="BD95" i="101"/>
  <c r="BA95" i="101"/>
  <c r="AX95" i="101"/>
  <c r="AU95" i="101"/>
  <c r="AR95" i="101"/>
  <c r="AO95" i="101"/>
  <c r="AL95" i="101"/>
  <c r="AI95" i="101"/>
  <c r="AF95" i="101"/>
  <c r="AC95" i="101"/>
  <c r="Z95" i="101"/>
  <c r="W95" i="101"/>
  <c r="T95" i="101"/>
  <c r="Q95" i="101"/>
  <c r="BG94" i="101"/>
  <c r="BD94" i="101"/>
  <c r="BA94" i="101"/>
  <c r="AX94" i="101"/>
  <c r="AU94" i="101"/>
  <c r="AR94" i="101"/>
  <c r="AO94" i="101"/>
  <c r="AL94" i="101"/>
  <c r="AI94" i="101"/>
  <c r="AF94" i="101"/>
  <c r="AC94" i="101"/>
  <c r="Z94" i="101"/>
  <c r="W94" i="101"/>
  <c r="T94" i="101"/>
  <c r="Q94" i="101"/>
  <c r="BG93" i="101"/>
  <c r="BD93" i="101"/>
  <c r="BA93" i="101"/>
  <c r="AX93" i="101"/>
  <c r="AU93" i="101"/>
  <c r="AR93" i="101"/>
  <c r="AO93" i="101"/>
  <c r="AL93" i="101"/>
  <c r="AI93" i="101"/>
  <c r="AF93" i="101"/>
  <c r="AC93" i="101"/>
  <c r="Z93" i="101"/>
  <c r="W93" i="101"/>
  <c r="T93" i="101"/>
  <c r="Q93" i="101"/>
  <c r="BG92" i="101"/>
  <c r="BD92" i="101"/>
  <c r="BA92" i="101"/>
  <c r="AX92" i="101"/>
  <c r="AU92" i="101"/>
  <c r="AR92" i="101"/>
  <c r="AO92" i="101"/>
  <c r="AL92" i="101"/>
  <c r="AI92" i="101"/>
  <c r="AF92" i="101"/>
  <c r="AC92" i="101"/>
  <c r="Z92" i="101"/>
  <c r="W92" i="101"/>
  <c r="T92" i="101"/>
  <c r="Q92" i="101"/>
  <c r="BG91" i="101"/>
  <c r="BD91" i="101"/>
  <c r="BA91" i="101"/>
  <c r="AX91" i="101"/>
  <c r="AU91" i="101"/>
  <c r="AR91" i="101"/>
  <c r="AO91" i="101"/>
  <c r="AL91" i="101"/>
  <c r="AI91" i="101"/>
  <c r="AF91" i="101"/>
  <c r="AC91" i="101"/>
  <c r="Z91" i="101"/>
  <c r="W91" i="101"/>
  <c r="T91" i="101"/>
  <c r="Q91" i="101"/>
  <c r="BG90" i="101"/>
  <c r="BD90" i="101"/>
  <c r="BA90" i="101"/>
  <c r="AX90" i="101"/>
  <c r="AU90" i="101"/>
  <c r="AR90" i="101"/>
  <c r="AO90" i="101"/>
  <c r="AL90" i="101"/>
  <c r="AI90" i="101"/>
  <c r="AF90" i="101"/>
  <c r="AC90" i="101"/>
  <c r="Z90" i="101"/>
  <c r="W90" i="101"/>
  <c r="T90" i="101"/>
  <c r="Q90" i="101"/>
  <c r="BG89" i="101"/>
  <c r="BD89" i="101"/>
  <c r="BA89" i="101"/>
  <c r="AX89" i="101"/>
  <c r="AU89" i="101"/>
  <c r="AR89" i="101"/>
  <c r="AO89" i="101"/>
  <c r="AL89" i="101"/>
  <c r="AI89" i="101"/>
  <c r="AF89" i="101"/>
  <c r="AC89" i="101"/>
  <c r="Z89" i="101"/>
  <c r="W89" i="101"/>
  <c r="T89" i="101"/>
  <c r="Q89" i="101"/>
  <c r="BG88" i="101"/>
  <c r="BD88" i="101"/>
  <c r="BA88" i="101"/>
  <c r="AX88" i="101"/>
  <c r="AU88" i="101"/>
  <c r="AR88" i="101"/>
  <c r="AO88" i="101"/>
  <c r="AL88" i="101"/>
  <c r="AI88" i="101"/>
  <c r="AF88" i="101"/>
  <c r="AC88" i="101"/>
  <c r="Z88" i="101"/>
  <c r="W88" i="101"/>
  <c r="T88" i="101"/>
  <c r="Q88" i="101"/>
  <c r="BG87" i="101"/>
  <c r="BD87" i="101"/>
  <c r="BA87" i="101"/>
  <c r="AX87" i="101"/>
  <c r="AU87" i="101"/>
  <c r="AR87" i="101"/>
  <c r="AO87" i="101"/>
  <c r="AL87" i="101"/>
  <c r="AI87" i="101"/>
  <c r="AF87" i="101"/>
  <c r="AC87" i="101"/>
  <c r="Z87" i="101"/>
  <c r="W87" i="101"/>
  <c r="T87" i="101"/>
  <c r="Q87" i="101"/>
  <c r="BG86" i="101"/>
  <c r="BD86" i="101"/>
  <c r="BA86" i="101"/>
  <c r="AX86" i="101"/>
  <c r="AU86" i="101"/>
  <c r="AR86" i="101"/>
  <c r="AO86" i="101"/>
  <c r="AL86" i="101"/>
  <c r="AI86" i="101"/>
  <c r="AF86" i="101"/>
  <c r="AC86" i="101"/>
  <c r="Z86" i="101"/>
  <c r="W86" i="101"/>
  <c r="T86" i="101"/>
  <c r="Q86" i="101"/>
  <c r="BG85" i="101"/>
  <c r="BD85" i="101"/>
  <c r="BA85" i="101"/>
  <c r="AX85" i="101"/>
  <c r="AU85" i="101"/>
  <c r="AR85" i="101"/>
  <c r="AO85" i="101"/>
  <c r="AL85" i="101"/>
  <c r="AI85" i="101"/>
  <c r="AF85" i="101"/>
  <c r="AC85" i="101"/>
  <c r="Z85" i="101"/>
  <c r="W85" i="101"/>
  <c r="T85" i="101"/>
  <c r="Q85" i="101"/>
  <c r="BG84" i="101"/>
  <c r="BD84" i="101"/>
  <c r="BA84" i="101"/>
  <c r="AX84" i="101"/>
  <c r="AU84" i="101"/>
  <c r="AR84" i="101"/>
  <c r="AO84" i="101"/>
  <c r="AL84" i="101"/>
  <c r="AI84" i="101"/>
  <c r="AF84" i="101"/>
  <c r="AC84" i="101"/>
  <c r="Z84" i="101"/>
  <c r="W84" i="101"/>
  <c r="T84" i="101"/>
  <c r="Q84" i="101"/>
  <c r="BG83" i="101"/>
  <c r="BD83" i="101"/>
  <c r="BA83" i="101"/>
  <c r="AX83" i="101"/>
  <c r="AU83" i="101"/>
  <c r="AR83" i="101"/>
  <c r="AO83" i="101"/>
  <c r="AL83" i="101"/>
  <c r="AI83" i="101"/>
  <c r="AF83" i="101"/>
  <c r="AC83" i="101"/>
  <c r="Z83" i="101"/>
  <c r="W83" i="101"/>
  <c r="T83" i="101"/>
  <c r="Q83" i="101"/>
  <c r="BG82" i="101"/>
  <c r="BD82" i="101"/>
  <c r="BA82" i="101"/>
  <c r="AX82" i="101"/>
  <c r="AU82" i="101"/>
  <c r="AR82" i="101"/>
  <c r="AO82" i="101"/>
  <c r="AL82" i="101"/>
  <c r="AI82" i="101"/>
  <c r="AF82" i="101"/>
  <c r="AC82" i="101"/>
  <c r="Z82" i="101"/>
  <c r="W82" i="101"/>
  <c r="T82" i="101"/>
  <c r="Q82" i="101"/>
  <c r="BS81" i="101"/>
  <c r="BR81" i="101"/>
  <c r="BQ81" i="101"/>
  <c r="BP81" i="101"/>
  <c r="BO81" i="101"/>
  <c r="BN81" i="101"/>
  <c r="BM81" i="101"/>
  <c r="BL81" i="101"/>
  <c r="BK81" i="101"/>
  <c r="BJ81" i="101"/>
  <c r="BI81" i="101"/>
  <c r="BH81" i="101"/>
  <c r="BF81" i="101"/>
  <c r="BE81" i="101"/>
  <c r="BC81" i="101"/>
  <c r="BB81" i="101"/>
  <c r="AZ81" i="101"/>
  <c r="AY81" i="101"/>
  <c r="AW81" i="101"/>
  <c r="AV81" i="101"/>
  <c r="AT81" i="101"/>
  <c r="AS81" i="101"/>
  <c r="AQ81" i="101"/>
  <c r="AP81" i="101"/>
  <c r="AN81" i="101"/>
  <c r="AM81" i="101"/>
  <c r="AK81" i="101"/>
  <c r="AJ81" i="101"/>
  <c r="AH81" i="101"/>
  <c r="AG81" i="101"/>
  <c r="AE81" i="101"/>
  <c r="AD81" i="101"/>
  <c r="AB81" i="101"/>
  <c r="AA81" i="101"/>
  <c r="Y81" i="101"/>
  <c r="X81" i="101"/>
  <c r="V81" i="101"/>
  <c r="U81" i="101"/>
  <c r="S81" i="101"/>
  <c r="R81" i="101"/>
  <c r="P81" i="101"/>
  <c r="O81" i="101"/>
  <c r="F81" i="101"/>
  <c r="C81" i="101" s="1"/>
  <c r="BG80" i="101"/>
  <c r="BD80" i="101"/>
  <c r="BA80" i="101"/>
  <c r="AX80" i="101"/>
  <c r="AU80" i="101"/>
  <c r="AR80" i="101"/>
  <c r="AO80" i="101"/>
  <c r="AL80" i="101"/>
  <c r="AI80" i="101"/>
  <c r="AF80" i="101"/>
  <c r="AC80" i="101"/>
  <c r="Z80" i="101"/>
  <c r="W80" i="101"/>
  <c r="T80" i="101"/>
  <c r="Q80" i="101"/>
  <c r="BG79" i="101"/>
  <c r="BD79" i="101"/>
  <c r="BA79" i="101"/>
  <c r="AX79" i="101"/>
  <c r="AU79" i="101"/>
  <c r="AR79" i="101"/>
  <c r="AO79" i="101"/>
  <c r="AL79" i="101"/>
  <c r="AI79" i="101"/>
  <c r="AF79" i="101"/>
  <c r="AC79" i="101"/>
  <c r="Z79" i="101"/>
  <c r="W79" i="101"/>
  <c r="T79" i="101"/>
  <c r="Q79" i="101"/>
  <c r="BG78" i="101"/>
  <c r="BD78" i="101"/>
  <c r="BA78" i="101"/>
  <c r="AX78" i="101"/>
  <c r="AU78" i="101"/>
  <c r="AR78" i="101"/>
  <c r="AO78" i="101"/>
  <c r="AL78" i="101"/>
  <c r="AI78" i="101"/>
  <c r="AF78" i="101"/>
  <c r="AC78" i="101"/>
  <c r="Z78" i="101"/>
  <c r="W78" i="101"/>
  <c r="T78" i="101"/>
  <c r="Q78" i="101"/>
  <c r="BG77" i="101"/>
  <c r="BD77" i="101"/>
  <c r="BA77" i="101"/>
  <c r="AX77" i="101"/>
  <c r="AU77" i="101"/>
  <c r="AR77" i="101"/>
  <c r="AO77" i="101"/>
  <c r="AL77" i="101"/>
  <c r="AI77" i="101"/>
  <c r="AF77" i="101"/>
  <c r="AC77" i="101"/>
  <c r="Z77" i="101"/>
  <c r="W77" i="101"/>
  <c r="T77" i="101"/>
  <c r="Q77" i="101"/>
  <c r="BG76" i="101"/>
  <c r="BD76" i="101"/>
  <c r="BA76" i="101"/>
  <c r="AX76" i="101"/>
  <c r="AU76" i="101"/>
  <c r="AR76" i="101"/>
  <c r="AO76" i="101"/>
  <c r="AL76" i="101"/>
  <c r="AI76" i="101"/>
  <c r="AF76" i="101"/>
  <c r="AC76" i="101"/>
  <c r="Z76" i="101"/>
  <c r="W76" i="101"/>
  <c r="T76" i="101"/>
  <c r="Q76" i="101"/>
  <c r="BG75" i="101"/>
  <c r="BD75" i="101"/>
  <c r="BA75" i="101"/>
  <c r="AX75" i="101"/>
  <c r="AU75" i="101"/>
  <c r="AR75" i="101"/>
  <c r="AO75" i="101"/>
  <c r="AL75" i="101"/>
  <c r="AI75" i="101"/>
  <c r="AF75" i="101"/>
  <c r="AC75" i="101"/>
  <c r="Z75" i="101"/>
  <c r="W75" i="101"/>
  <c r="T75" i="101"/>
  <c r="Q75" i="101"/>
  <c r="BG74" i="101"/>
  <c r="BD74" i="101"/>
  <c r="BA74" i="101"/>
  <c r="AX74" i="101"/>
  <c r="AU74" i="101"/>
  <c r="AR74" i="101"/>
  <c r="AO74" i="101"/>
  <c r="AL74" i="101"/>
  <c r="AI74" i="101"/>
  <c r="AF74" i="101"/>
  <c r="AC74" i="101"/>
  <c r="Z74" i="101"/>
  <c r="W74" i="101"/>
  <c r="T74" i="101"/>
  <c r="Q74" i="101"/>
  <c r="BG73" i="101"/>
  <c r="BD73" i="101"/>
  <c r="BA73" i="101"/>
  <c r="AX73" i="101"/>
  <c r="AU73" i="101"/>
  <c r="AR73" i="101"/>
  <c r="AO73" i="101"/>
  <c r="AL73" i="101"/>
  <c r="AI73" i="101"/>
  <c r="AF73" i="101"/>
  <c r="AC73" i="101"/>
  <c r="Z73" i="101"/>
  <c r="W73" i="101"/>
  <c r="T73" i="101"/>
  <c r="Q73" i="101"/>
  <c r="BG72" i="101"/>
  <c r="BD72" i="101"/>
  <c r="BA72" i="101"/>
  <c r="AX72" i="101"/>
  <c r="AU72" i="101"/>
  <c r="AR72" i="101"/>
  <c r="AO72" i="101"/>
  <c r="AL72" i="101"/>
  <c r="AI72" i="101"/>
  <c r="AF72" i="101"/>
  <c r="AC72" i="101"/>
  <c r="Z72" i="101"/>
  <c r="W72" i="101"/>
  <c r="T72" i="101"/>
  <c r="Q72" i="101"/>
  <c r="BG71" i="101"/>
  <c r="BD71" i="101"/>
  <c r="BA71" i="101"/>
  <c r="AX71" i="101"/>
  <c r="AU71" i="101"/>
  <c r="AR71" i="101"/>
  <c r="AO71" i="101"/>
  <c r="AL71" i="101"/>
  <c r="AI71" i="101"/>
  <c r="AF71" i="101"/>
  <c r="AC71" i="101"/>
  <c r="Z71" i="101"/>
  <c r="W71" i="101"/>
  <c r="T71" i="101"/>
  <c r="Q71" i="101"/>
  <c r="BG70" i="101"/>
  <c r="BD70" i="101"/>
  <c r="BA70" i="101"/>
  <c r="AX70" i="101"/>
  <c r="AU70" i="101"/>
  <c r="AR70" i="101"/>
  <c r="AO70" i="101"/>
  <c r="AL70" i="101"/>
  <c r="AI70" i="101"/>
  <c r="AF70" i="101"/>
  <c r="AC70" i="101"/>
  <c r="Z70" i="101"/>
  <c r="W70" i="101"/>
  <c r="T70" i="101"/>
  <c r="Q70" i="101"/>
  <c r="BG69" i="101"/>
  <c r="BD69" i="101"/>
  <c r="BA69" i="101"/>
  <c r="AX69" i="101"/>
  <c r="AU69" i="101"/>
  <c r="AR69" i="101"/>
  <c r="AO69" i="101"/>
  <c r="AL69" i="101"/>
  <c r="AI69" i="101"/>
  <c r="AF69" i="101"/>
  <c r="AC69" i="101"/>
  <c r="Z69" i="101"/>
  <c r="W69" i="101"/>
  <c r="T69" i="101"/>
  <c r="Q69" i="101"/>
  <c r="BG68" i="101"/>
  <c r="BD68" i="101"/>
  <c r="BA68" i="101"/>
  <c r="AX68" i="101"/>
  <c r="AU68" i="101"/>
  <c r="AR68" i="101"/>
  <c r="AO68" i="101"/>
  <c r="AL68" i="101"/>
  <c r="AI68" i="101"/>
  <c r="AF68" i="101"/>
  <c r="AC68" i="101"/>
  <c r="Z68" i="101"/>
  <c r="W68" i="101"/>
  <c r="T68" i="101"/>
  <c r="Q68" i="101"/>
  <c r="BG67" i="101"/>
  <c r="BD67" i="101"/>
  <c r="BA67" i="101"/>
  <c r="AX67" i="101"/>
  <c r="AU67" i="101"/>
  <c r="AR67" i="101"/>
  <c r="AO67" i="101"/>
  <c r="AL67" i="101"/>
  <c r="AI67" i="101"/>
  <c r="AF67" i="101"/>
  <c r="AC67" i="101"/>
  <c r="Z67" i="101"/>
  <c r="W67" i="101"/>
  <c r="T67" i="101"/>
  <c r="Q67" i="101"/>
  <c r="BG66" i="101"/>
  <c r="BD66" i="101"/>
  <c r="BA66" i="101"/>
  <c r="AX66" i="101"/>
  <c r="AU66" i="101"/>
  <c r="AR66" i="101"/>
  <c r="AO66" i="101"/>
  <c r="AL66" i="101"/>
  <c r="AI66" i="101"/>
  <c r="AF66" i="101"/>
  <c r="AC66" i="101"/>
  <c r="Z66" i="101"/>
  <c r="W66" i="101"/>
  <c r="T66" i="101"/>
  <c r="Q66" i="101"/>
  <c r="BG65" i="101"/>
  <c r="BD65" i="101"/>
  <c r="BA65" i="101"/>
  <c r="AX65" i="101"/>
  <c r="AU65" i="101"/>
  <c r="AR65" i="101"/>
  <c r="AO65" i="101"/>
  <c r="AL65" i="101"/>
  <c r="AI65" i="101"/>
  <c r="AF65" i="101"/>
  <c r="AC65" i="101"/>
  <c r="Z65" i="101"/>
  <c r="W65" i="101"/>
  <c r="T65" i="101"/>
  <c r="Q65" i="101"/>
  <c r="BG64" i="101"/>
  <c r="BD64" i="101"/>
  <c r="BA64" i="101"/>
  <c r="AX64" i="101"/>
  <c r="AU64" i="101"/>
  <c r="AR64" i="101"/>
  <c r="AO64" i="101"/>
  <c r="AL64" i="101"/>
  <c r="AI64" i="101"/>
  <c r="AF64" i="101"/>
  <c r="AC64" i="101"/>
  <c r="Z64" i="101"/>
  <c r="W64" i="101"/>
  <c r="T64" i="101"/>
  <c r="Q64" i="101"/>
  <c r="BG63" i="101"/>
  <c r="BD63" i="101"/>
  <c r="BA63" i="101"/>
  <c r="AX63" i="101"/>
  <c r="AU63" i="101"/>
  <c r="AR63" i="101"/>
  <c r="AO63" i="101"/>
  <c r="AL63" i="101"/>
  <c r="AI63" i="101"/>
  <c r="AF63" i="101"/>
  <c r="AC63" i="101"/>
  <c r="Z63" i="101"/>
  <c r="W63" i="101"/>
  <c r="T63" i="101"/>
  <c r="Q63" i="101"/>
  <c r="BG62" i="101"/>
  <c r="BD62" i="101"/>
  <c r="BA62" i="101"/>
  <c r="AX62" i="101"/>
  <c r="AU62" i="101"/>
  <c r="AR62" i="101"/>
  <c r="AO62" i="101"/>
  <c r="AL62" i="101"/>
  <c r="AI62" i="101"/>
  <c r="AF62" i="101"/>
  <c r="AC62" i="101"/>
  <c r="Z62" i="101"/>
  <c r="W62" i="101"/>
  <c r="T62" i="101"/>
  <c r="Q62" i="101"/>
  <c r="BG61" i="101"/>
  <c r="BD61" i="101"/>
  <c r="BA61" i="101"/>
  <c r="AX61" i="101"/>
  <c r="AU61" i="101"/>
  <c r="AR61" i="101"/>
  <c r="AO61" i="101"/>
  <c r="AL61" i="101"/>
  <c r="AI61" i="101"/>
  <c r="AF61" i="101"/>
  <c r="AC61" i="101"/>
  <c r="Z61" i="101"/>
  <c r="W61" i="101"/>
  <c r="T61" i="101"/>
  <c r="Q61" i="101"/>
  <c r="BG60" i="101"/>
  <c r="BD60" i="101"/>
  <c r="BA60" i="101"/>
  <c r="AX60" i="101"/>
  <c r="AU60" i="101"/>
  <c r="AR60" i="101"/>
  <c r="AO60" i="101"/>
  <c r="AL60" i="101"/>
  <c r="AI60" i="101"/>
  <c r="AF60" i="101"/>
  <c r="AC60" i="101"/>
  <c r="Z60" i="101"/>
  <c r="W60" i="101"/>
  <c r="T60" i="101"/>
  <c r="Q60" i="101"/>
  <c r="BS59" i="101"/>
  <c r="BR59" i="101"/>
  <c r="BQ59" i="101"/>
  <c r="BP59" i="101"/>
  <c r="BO59" i="101"/>
  <c r="BN59" i="101"/>
  <c r="BM59" i="101"/>
  <c r="BL59" i="101"/>
  <c r="BK59" i="101"/>
  <c r="BJ59" i="101"/>
  <c r="BI59" i="101"/>
  <c r="BH59" i="101"/>
  <c r="BF59" i="101"/>
  <c r="BE59" i="101"/>
  <c r="BC59" i="101"/>
  <c r="BB59" i="101"/>
  <c r="AZ59" i="101"/>
  <c r="AY59" i="101"/>
  <c r="AW59" i="101"/>
  <c r="AV59" i="101"/>
  <c r="AT59" i="101"/>
  <c r="AS59" i="101"/>
  <c r="AQ59" i="101"/>
  <c r="AP59" i="101"/>
  <c r="AN59" i="101"/>
  <c r="AM59" i="101"/>
  <c r="AK59" i="101"/>
  <c r="AJ59" i="101"/>
  <c r="AH59" i="101"/>
  <c r="AG59" i="101"/>
  <c r="AE59" i="101"/>
  <c r="AD59" i="101"/>
  <c r="AB59" i="101"/>
  <c r="AA59" i="101"/>
  <c r="Y59" i="101"/>
  <c r="X59" i="101"/>
  <c r="V59" i="101"/>
  <c r="U59" i="101"/>
  <c r="S59" i="101"/>
  <c r="R59" i="101"/>
  <c r="P59" i="101"/>
  <c r="O59" i="101"/>
  <c r="F59" i="101"/>
  <c r="C59" i="101" s="1"/>
  <c r="BG58" i="101"/>
  <c r="BD58" i="101"/>
  <c r="BA58" i="101"/>
  <c r="AX58" i="101"/>
  <c r="AU58" i="101"/>
  <c r="AR58" i="101"/>
  <c r="AO58" i="101"/>
  <c r="AL58" i="101"/>
  <c r="AI58" i="101"/>
  <c r="AF58" i="101"/>
  <c r="AC58" i="101"/>
  <c r="Z58" i="101"/>
  <c r="W58" i="101"/>
  <c r="T58" i="101"/>
  <c r="Q58" i="101"/>
  <c r="BG57" i="101"/>
  <c r="BD57" i="101"/>
  <c r="BA57" i="101"/>
  <c r="AX57" i="101"/>
  <c r="AU57" i="101"/>
  <c r="AR57" i="101"/>
  <c r="AO57" i="101"/>
  <c r="AL57" i="101"/>
  <c r="AI57" i="101"/>
  <c r="AF57" i="101"/>
  <c r="AC57" i="101"/>
  <c r="Z57" i="101"/>
  <c r="W57" i="101"/>
  <c r="T57" i="101"/>
  <c r="Q57" i="101"/>
  <c r="BG56" i="101"/>
  <c r="BD56" i="101"/>
  <c r="BA56" i="101"/>
  <c r="AX56" i="101"/>
  <c r="AU56" i="101"/>
  <c r="AR56" i="101"/>
  <c r="AO56" i="101"/>
  <c r="AL56" i="101"/>
  <c r="AI56" i="101"/>
  <c r="AF56" i="101"/>
  <c r="AC56" i="101"/>
  <c r="Z56" i="101"/>
  <c r="W56" i="101"/>
  <c r="T56" i="101"/>
  <c r="Q56" i="101"/>
  <c r="BG55" i="101"/>
  <c r="BD55" i="101"/>
  <c r="BA55" i="101"/>
  <c r="AX55" i="101"/>
  <c r="AU55" i="101"/>
  <c r="AR55" i="101"/>
  <c r="AO55" i="101"/>
  <c r="AL55" i="101"/>
  <c r="AI55" i="101"/>
  <c r="AF55" i="101"/>
  <c r="AC55" i="101"/>
  <c r="Z55" i="101"/>
  <c r="W55" i="101"/>
  <c r="T55" i="101"/>
  <c r="Q55" i="101"/>
  <c r="BG54" i="101"/>
  <c r="BD54" i="101"/>
  <c r="BA54" i="101"/>
  <c r="AX54" i="101"/>
  <c r="AU54" i="101"/>
  <c r="AR54" i="101"/>
  <c r="AO54" i="101"/>
  <c r="AL54" i="101"/>
  <c r="AI54" i="101"/>
  <c r="AF54" i="101"/>
  <c r="AC54" i="101"/>
  <c r="Z54" i="101"/>
  <c r="W54" i="101"/>
  <c r="T54" i="101"/>
  <c r="Q54" i="101"/>
  <c r="BG53" i="101"/>
  <c r="BD53" i="101"/>
  <c r="BA53" i="101"/>
  <c r="AX53" i="101"/>
  <c r="AU53" i="101"/>
  <c r="AR53" i="101"/>
  <c r="AO53" i="101"/>
  <c r="AL53" i="101"/>
  <c r="AI53" i="101"/>
  <c r="AF53" i="101"/>
  <c r="AC53" i="101"/>
  <c r="Z53" i="101"/>
  <c r="W53" i="101"/>
  <c r="T53" i="101"/>
  <c r="Q53" i="101"/>
  <c r="BG52" i="101"/>
  <c r="BD52" i="101"/>
  <c r="BA52" i="101"/>
  <c r="AX52" i="101"/>
  <c r="AU52" i="101"/>
  <c r="AR52" i="101"/>
  <c r="AO52" i="101"/>
  <c r="AL52" i="101"/>
  <c r="AI52" i="101"/>
  <c r="AF52" i="101"/>
  <c r="AC52" i="101"/>
  <c r="Z52" i="101"/>
  <c r="W52" i="101"/>
  <c r="T52" i="101"/>
  <c r="Q52" i="101"/>
  <c r="BG51" i="101"/>
  <c r="BD51" i="101"/>
  <c r="BA51" i="101"/>
  <c r="AX51" i="101"/>
  <c r="AU51" i="101"/>
  <c r="AR51" i="101"/>
  <c r="AO51" i="101"/>
  <c r="AL51" i="101"/>
  <c r="AI51" i="101"/>
  <c r="AF51" i="101"/>
  <c r="AC51" i="101"/>
  <c r="Z51" i="101"/>
  <c r="W51" i="101"/>
  <c r="T51" i="101"/>
  <c r="Q51" i="101"/>
  <c r="BG50" i="101"/>
  <c r="BD50" i="101"/>
  <c r="BA50" i="101"/>
  <c r="AX50" i="101"/>
  <c r="AU50" i="101"/>
  <c r="AR50" i="101"/>
  <c r="AO50" i="101"/>
  <c r="AL50" i="101"/>
  <c r="AI50" i="101"/>
  <c r="AF50" i="101"/>
  <c r="AC50" i="101"/>
  <c r="Z50" i="101"/>
  <c r="W50" i="101"/>
  <c r="T50" i="101"/>
  <c r="Q50" i="101"/>
  <c r="BG49" i="101"/>
  <c r="BD49" i="101"/>
  <c r="BA49" i="101"/>
  <c r="AX49" i="101"/>
  <c r="AU49" i="101"/>
  <c r="AR49" i="101"/>
  <c r="AO49" i="101"/>
  <c r="AL49" i="101"/>
  <c r="AI49" i="101"/>
  <c r="AF49" i="101"/>
  <c r="AC49" i="101"/>
  <c r="Z49" i="101"/>
  <c r="W49" i="101"/>
  <c r="T49" i="101"/>
  <c r="Q49" i="101"/>
  <c r="BG48" i="101"/>
  <c r="BD48" i="101"/>
  <c r="BA48" i="101"/>
  <c r="AX48" i="101"/>
  <c r="AU48" i="101"/>
  <c r="AR48" i="101"/>
  <c r="AO48" i="101"/>
  <c r="AL48" i="101"/>
  <c r="AI48" i="101"/>
  <c r="AF48" i="101"/>
  <c r="AC48" i="101"/>
  <c r="Z48" i="101"/>
  <c r="W48" i="101"/>
  <c r="T48" i="101"/>
  <c r="Q48" i="101"/>
  <c r="BG47" i="101"/>
  <c r="BD47" i="101"/>
  <c r="BA47" i="101"/>
  <c r="AX47" i="101"/>
  <c r="AU47" i="101"/>
  <c r="AR47" i="101"/>
  <c r="AO47" i="101"/>
  <c r="AL47" i="101"/>
  <c r="AI47" i="101"/>
  <c r="AF47" i="101"/>
  <c r="AC47" i="101"/>
  <c r="Z47" i="101"/>
  <c r="W47" i="101"/>
  <c r="T47" i="101"/>
  <c r="Q47" i="101"/>
  <c r="BG46" i="101"/>
  <c r="BD46" i="101"/>
  <c r="BA46" i="101"/>
  <c r="AX46" i="101"/>
  <c r="AU46" i="101"/>
  <c r="AR46" i="101"/>
  <c r="AO46" i="101"/>
  <c r="AL46" i="101"/>
  <c r="AI46" i="101"/>
  <c r="AF46" i="101"/>
  <c r="AC46" i="101"/>
  <c r="Z46" i="101"/>
  <c r="W46" i="101"/>
  <c r="T46" i="101"/>
  <c r="Q46" i="101"/>
  <c r="BG45" i="101"/>
  <c r="BD45" i="101"/>
  <c r="BA45" i="101"/>
  <c r="AX45" i="101"/>
  <c r="AU45" i="101"/>
  <c r="AR45" i="101"/>
  <c r="AO45" i="101"/>
  <c r="AL45" i="101"/>
  <c r="AI45" i="101"/>
  <c r="AF45" i="101"/>
  <c r="AC45" i="101"/>
  <c r="Z45" i="101"/>
  <c r="W45" i="101"/>
  <c r="T45" i="101"/>
  <c r="Q45" i="101"/>
  <c r="BG44" i="101"/>
  <c r="BD44" i="101"/>
  <c r="BA44" i="101"/>
  <c r="AX44" i="101"/>
  <c r="AU44" i="101"/>
  <c r="AR44" i="101"/>
  <c r="AO44" i="101"/>
  <c r="AL44" i="101"/>
  <c r="AI44" i="101"/>
  <c r="AF44" i="101"/>
  <c r="AC44" i="101"/>
  <c r="Z44" i="101"/>
  <c r="W44" i="101"/>
  <c r="T44" i="101"/>
  <c r="Q44" i="101"/>
  <c r="BG43" i="101"/>
  <c r="BD43" i="101"/>
  <c r="BA43" i="101"/>
  <c r="AX43" i="101"/>
  <c r="AU43" i="101"/>
  <c r="AR43" i="101"/>
  <c r="AO43" i="101"/>
  <c r="AL43" i="101"/>
  <c r="AI43" i="101"/>
  <c r="AF43" i="101"/>
  <c r="AC43" i="101"/>
  <c r="Z43" i="101"/>
  <c r="W43" i="101"/>
  <c r="T43" i="101"/>
  <c r="Q43" i="101"/>
  <c r="BG42" i="101"/>
  <c r="BD42" i="101"/>
  <c r="BA42" i="101"/>
  <c r="AX42" i="101"/>
  <c r="AU42" i="101"/>
  <c r="AR42" i="101"/>
  <c r="AO42" i="101"/>
  <c r="AL42" i="101"/>
  <c r="AI42" i="101"/>
  <c r="AF42" i="101"/>
  <c r="AC42" i="101"/>
  <c r="Z42" i="101"/>
  <c r="W42" i="101"/>
  <c r="T42" i="101"/>
  <c r="Q42" i="101"/>
  <c r="BG41" i="101"/>
  <c r="BD41" i="101"/>
  <c r="BA41" i="101"/>
  <c r="AX41" i="101"/>
  <c r="AU41" i="101"/>
  <c r="AR41" i="101"/>
  <c r="AO41" i="101"/>
  <c r="AL41" i="101"/>
  <c r="AI41" i="101"/>
  <c r="AF41" i="101"/>
  <c r="AC41" i="101"/>
  <c r="Z41" i="101"/>
  <c r="W41" i="101"/>
  <c r="T41" i="101"/>
  <c r="Q41" i="101"/>
  <c r="BG40" i="101"/>
  <c r="BD40" i="101"/>
  <c r="BA40" i="101"/>
  <c r="AX40" i="101"/>
  <c r="AU40" i="101"/>
  <c r="AR40" i="101"/>
  <c r="AO40" i="101"/>
  <c r="AL40" i="101"/>
  <c r="AI40" i="101"/>
  <c r="AF40" i="101"/>
  <c r="AC40" i="101"/>
  <c r="Z40" i="101"/>
  <c r="W40" i="101"/>
  <c r="T40" i="101"/>
  <c r="Q40" i="101"/>
  <c r="BG39" i="101"/>
  <c r="BD39" i="101"/>
  <c r="BA39" i="101"/>
  <c r="AX39" i="101"/>
  <c r="AU39" i="101"/>
  <c r="AR39" i="101"/>
  <c r="AO39" i="101"/>
  <c r="AL39" i="101"/>
  <c r="AI39" i="101"/>
  <c r="AF39" i="101"/>
  <c r="AC39" i="101"/>
  <c r="Z39" i="101"/>
  <c r="W39" i="101"/>
  <c r="T39" i="101"/>
  <c r="Q39" i="101"/>
  <c r="BG38" i="101"/>
  <c r="BD38" i="101"/>
  <c r="BA38" i="101"/>
  <c r="AX38" i="101"/>
  <c r="AU38" i="101"/>
  <c r="AR38" i="101"/>
  <c r="AO38" i="101"/>
  <c r="AL38" i="101"/>
  <c r="AI38" i="101"/>
  <c r="AF38" i="101"/>
  <c r="AC38" i="101"/>
  <c r="Z38" i="101"/>
  <c r="W38" i="101"/>
  <c r="T38" i="101"/>
  <c r="Q38" i="101"/>
  <c r="BG37" i="101"/>
  <c r="BD37" i="101"/>
  <c r="BA37" i="101"/>
  <c r="AX37" i="101"/>
  <c r="AU37" i="101"/>
  <c r="AR37" i="101"/>
  <c r="AO37" i="101"/>
  <c r="AL37" i="101"/>
  <c r="AI37" i="101"/>
  <c r="AF37" i="101"/>
  <c r="AC37" i="101"/>
  <c r="Z37" i="101"/>
  <c r="W37" i="101"/>
  <c r="T37" i="101"/>
  <c r="Q37" i="101"/>
  <c r="BG36" i="101"/>
  <c r="BD36" i="101"/>
  <c r="BA36" i="101"/>
  <c r="AX36" i="101"/>
  <c r="AU36" i="101"/>
  <c r="AR36" i="101"/>
  <c r="AO36" i="101"/>
  <c r="AL36" i="101"/>
  <c r="AI36" i="101"/>
  <c r="AF36" i="101"/>
  <c r="AC36" i="101"/>
  <c r="Z36" i="101"/>
  <c r="W36" i="101"/>
  <c r="T36" i="101"/>
  <c r="Q36" i="101"/>
  <c r="BG35" i="101"/>
  <c r="BD35" i="101"/>
  <c r="BA35" i="101"/>
  <c r="AX35" i="101"/>
  <c r="AU35" i="101"/>
  <c r="AR35" i="101"/>
  <c r="AO35" i="101"/>
  <c r="AL35" i="101"/>
  <c r="AI35" i="101"/>
  <c r="AF35" i="101"/>
  <c r="AC35" i="101"/>
  <c r="Z35" i="101"/>
  <c r="W35" i="101"/>
  <c r="T35" i="101"/>
  <c r="Q35" i="101"/>
  <c r="BG34" i="101"/>
  <c r="BD34" i="101"/>
  <c r="BA34" i="101"/>
  <c r="AX34" i="101"/>
  <c r="AU34" i="101"/>
  <c r="AR34" i="101"/>
  <c r="AO34" i="101"/>
  <c r="AL34" i="101"/>
  <c r="AI34" i="101"/>
  <c r="AF34" i="101"/>
  <c r="AC34" i="101"/>
  <c r="Z34" i="101"/>
  <c r="W34" i="101"/>
  <c r="T34" i="101"/>
  <c r="Q34" i="101"/>
  <c r="BG33" i="101"/>
  <c r="BD33" i="101"/>
  <c r="BA33" i="101"/>
  <c r="AX33" i="101"/>
  <c r="AU33" i="101"/>
  <c r="AR33" i="101"/>
  <c r="AO33" i="101"/>
  <c r="AL33" i="101"/>
  <c r="AI33" i="101"/>
  <c r="AF33" i="101"/>
  <c r="AC33" i="101"/>
  <c r="Z33" i="101"/>
  <c r="W33" i="101"/>
  <c r="T33" i="101"/>
  <c r="Q33" i="101"/>
  <c r="BG32" i="101"/>
  <c r="BD32" i="101"/>
  <c r="BA32" i="101"/>
  <c r="AX32" i="101"/>
  <c r="AU32" i="101"/>
  <c r="AR32" i="101"/>
  <c r="AO32" i="101"/>
  <c r="AL32" i="101"/>
  <c r="AI32" i="101"/>
  <c r="AF32" i="101"/>
  <c r="AC32" i="101"/>
  <c r="Z32" i="101"/>
  <c r="W32" i="101"/>
  <c r="T32" i="101"/>
  <c r="Q32" i="101"/>
  <c r="BG31" i="101"/>
  <c r="BD31" i="101"/>
  <c r="BA31" i="101"/>
  <c r="AX31" i="101"/>
  <c r="AU31" i="101"/>
  <c r="AR31" i="101"/>
  <c r="AO31" i="101"/>
  <c r="AL31" i="101"/>
  <c r="AI31" i="101"/>
  <c r="AF31" i="101"/>
  <c r="AC31" i="101"/>
  <c r="Z31" i="101"/>
  <c r="W31" i="101"/>
  <c r="T31" i="101"/>
  <c r="Q31" i="101"/>
  <c r="BG30" i="101"/>
  <c r="BD30" i="101"/>
  <c r="BA30" i="101"/>
  <c r="AX30" i="101"/>
  <c r="AU30" i="101"/>
  <c r="AR30" i="101"/>
  <c r="AO30" i="101"/>
  <c r="AL30" i="101"/>
  <c r="AI30" i="101"/>
  <c r="AF30" i="101"/>
  <c r="AC30" i="101"/>
  <c r="Z30" i="101"/>
  <c r="W30" i="101"/>
  <c r="T30" i="101"/>
  <c r="Q30" i="101"/>
  <c r="BG29" i="101"/>
  <c r="BD29" i="101"/>
  <c r="BA29" i="101"/>
  <c r="AX29" i="101"/>
  <c r="AU29" i="101"/>
  <c r="AR29" i="101"/>
  <c r="AO29" i="101"/>
  <c r="AL29" i="101"/>
  <c r="AI29" i="101"/>
  <c r="AF29" i="101"/>
  <c r="AC29" i="101"/>
  <c r="Z29" i="101"/>
  <c r="W29" i="101"/>
  <c r="T29" i="101"/>
  <c r="Q29" i="101"/>
  <c r="BG28" i="101"/>
  <c r="BD28" i="101"/>
  <c r="BA28" i="101"/>
  <c r="AX28" i="101"/>
  <c r="AU28" i="101"/>
  <c r="AR28" i="101"/>
  <c r="AO28" i="101"/>
  <c r="AL28" i="101"/>
  <c r="AI28" i="101"/>
  <c r="AF28" i="101"/>
  <c r="AC28" i="101"/>
  <c r="Z28" i="101"/>
  <c r="W28" i="101"/>
  <c r="T28" i="101"/>
  <c r="Q28" i="101"/>
  <c r="BG27" i="101"/>
  <c r="BD27" i="101"/>
  <c r="BA27" i="101"/>
  <c r="AX27" i="101"/>
  <c r="AU27" i="101"/>
  <c r="AR27" i="101"/>
  <c r="AO27" i="101"/>
  <c r="AL27" i="101"/>
  <c r="AI27" i="101"/>
  <c r="AF27" i="101"/>
  <c r="AC27" i="101"/>
  <c r="Z27" i="101"/>
  <c r="W27" i="101"/>
  <c r="T27" i="101"/>
  <c r="Q27" i="101"/>
  <c r="BG26" i="101"/>
  <c r="BD26" i="101"/>
  <c r="BA26" i="101"/>
  <c r="AX26" i="101"/>
  <c r="AU26" i="101"/>
  <c r="AR26" i="101"/>
  <c r="AO26" i="101"/>
  <c r="AL26" i="101"/>
  <c r="AI26" i="101"/>
  <c r="AF26" i="101"/>
  <c r="AC26" i="101"/>
  <c r="Z26" i="101"/>
  <c r="W26" i="101"/>
  <c r="T26" i="101"/>
  <c r="Q26" i="101"/>
  <c r="BG25" i="101"/>
  <c r="BD25" i="101"/>
  <c r="BA25" i="101"/>
  <c r="AX25" i="101"/>
  <c r="AU25" i="101"/>
  <c r="AR25" i="101"/>
  <c r="AO25" i="101"/>
  <c r="AL25" i="101"/>
  <c r="AI25" i="101"/>
  <c r="AF25" i="101"/>
  <c r="AC25" i="101"/>
  <c r="Z25" i="101"/>
  <c r="W25" i="101"/>
  <c r="T25" i="101"/>
  <c r="Q25" i="101"/>
  <c r="BS24" i="101"/>
  <c r="BR24" i="101"/>
  <c r="BQ24" i="101"/>
  <c r="BP24" i="101"/>
  <c r="BO24" i="101"/>
  <c r="BN24" i="101"/>
  <c r="BM24" i="101"/>
  <c r="BL24" i="101"/>
  <c r="BK24" i="101"/>
  <c r="BJ24" i="101"/>
  <c r="BI24" i="101"/>
  <c r="BH24" i="101"/>
  <c r="BF24" i="101"/>
  <c r="BE24" i="101"/>
  <c r="BC24" i="101"/>
  <c r="BB24" i="101"/>
  <c r="AZ24" i="101"/>
  <c r="AY24" i="101"/>
  <c r="AW24" i="101"/>
  <c r="AV24" i="101"/>
  <c r="AT24" i="101"/>
  <c r="AS24" i="101"/>
  <c r="AQ24" i="101"/>
  <c r="AP24" i="101"/>
  <c r="AN24" i="101"/>
  <c r="AM24" i="101"/>
  <c r="AK24" i="101"/>
  <c r="AJ24" i="101"/>
  <c r="AH24" i="101"/>
  <c r="AG24" i="101"/>
  <c r="AE24" i="101"/>
  <c r="AD24" i="101"/>
  <c r="AB24" i="101"/>
  <c r="AA24" i="101"/>
  <c r="Y24" i="101"/>
  <c r="X24" i="101"/>
  <c r="V24" i="101"/>
  <c r="U24" i="101"/>
  <c r="S24" i="101"/>
  <c r="R24" i="101"/>
  <c r="P24" i="101"/>
  <c r="O24" i="101"/>
  <c r="F24" i="101"/>
  <c r="C24" i="101" s="1"/>
  <c r="BX23" i="101"/>
  <c r="BW23" i="101"/>
  <c r="BU23" i="101"/>
  <c r="BT23" i="101"/>
  <c r="BG23" i="101"/>
  <c r="BD23" i="101"/>
  <c r="BA23" i="101"/>
  <c r="AX23" i="101"/>
  <c r="AU23" i="101"/>
  <c r="AR23" i="101"/>
  <c r="AO23" i="101"/>
  <c r="AL23" i="101"/>
  <c r="AI23" i="101"/>
  <c r="AF23" i="101"/>
  <c r="AC23" i="101"/>
  <c r="Z23" i="101"/>
  <c r="W23" i="101"/>
  <c r="T23" i="101"/>
  <c r="Q23" i="101"/>
  <c r="BX22" i="101"/>
  <c r="BW22" i="101"/>
  <c r="BU22" i="101"/>
  <c r="BT22" i="101"/>
  <c r="BG22" i="101"/>
  <c r="BD22" i="101"/>
  <c r="BA22" i="101"/>
  <c r="AX22" i="101"/>
  <c r="AU22" i="101"/>
  <c r="AR22" i="101"/>
  <c r="AO22" i="101"/>
  <c r="AL22" i="101"/>
  <c r="AI22" i="101"/>
  <c r="AF22" i="101"/>
  <c r="AC22" i="101"/>
  <c r="Z22" i="101"/>
  <c r="W22" i="101"/>
  <c r="T22" i="101"/>
  <c r="Q22" i="101"/>
  <c r="BX21" i="101"/>
  <c r="BW21" i="101"/>
  <c r="BU21" i="101"/>
  <c r="BT21" i="101"/>
  <c r="BG21" i="101"/>
  <c r="BD21" i="101"/>
  <c r="BA21" i="101"/>
  <c r="AX21" i="101"/>
  <c r="AU21" i="101"/>
  <c r="AR21" i="101"/>
  <c r="AO21" i="101"/>
  <c r="AL21" i="101"/>
  <c r="AI21" i="101"/>
  <c r="AF21" i="101"/>
  <c r="AC21" i="101"/>
  <c r="Z21" i="101"/>
  <c r="W21" i="101"/>
  <c r="T21" i="101"/>
  <c r="Q21" i="101"/>
  <c r="BX20" i="101"/>
  <c r="BW20" i="101"/>
  <c r="BU20" i="101"/>
  <c r="BT20" i="101"/>
  <c r="BG20" i="101"/>
  <c r="BD20" i="101"/>
  <c r="BA20" i="101"/>
  <c r="AX20" i="101"/>
  <c r="AU20" i="101"/>
  <c r="AR20" i="101"/>
  <c r="AO20" i="101"/>
  <c r="AL20" i="101"/>
  <c r="AI20" i="101"/>
  <c r="AF20" i="101"/>
  <c r="AC20" i="101"/>
  <c r="Z20" i="101"/>
  <c r="W20" i="101"/>
  <c r="T20" i="101"/>
  <c r="Q20" i="101"/>
  <c r="BX19" i="101"/>
  <c r="BW19" i="101"/>
  <c r="BU19" i="101"/>
  <c r="BT19" i="101"/>
  <c r="BG19" i="101"/>
  <c r="BD19" i="101"/>
  <c r="BA19" i="101"/>
  <c r="AX19" i="101"/>
  <c r="AU19" i="101"/>
  <c r="AR19" i="101"/>
  <c r="AO19" i="101"/>
  <c r="AL19" i="101"/>
  <c r="AI19" i="101"/>
  <c r="AF19" i="101"/>
  <c r="AC19" i="101"/>
  <c r="Z19" i="101"/>
  <c r="W19" i="101"/>
  <c r="T19" i="101"/>
  <c r="Q19" i="101"/>
  <c r="BX18" i="101"/>
  <c r="BW18" i="101"/>
  <c r="BU18" i="101"/>
  <c r="BT18" i="101"/>
  <c r="BG18" i="101"/>
  <c r="BD18" i="101"/>
  <c r="BA18" i="101"/>
  <c r="AX18" i="101"/>
  <c r="AU18" i="101"/>
  <c r="AR18" i="101"/>
  <c r="AO18" i="101"/>
  <c r="AL18" i="101"/>
  <c r="AI18" i="101"/>
  <c r="AF18" i="101"/>
  <c r="AC18" i="101"/>
  <c r="Z18" i="101"/>
  <c r="W18" i="101"/>
  <c r="T18" i="101"/>
  <c r="Q18" i="101"/>
  <c r="BX17" i="101"/>
  <c r="BW17" i="101"/>
  <c r="BU17" i="101"/>
  <c r="BT17" i="101"/>
  <c r="BG17" i="101"/>
  <c r="BD17" i="101"/>
  <c r="BA17" i="101"/>
  <c r="AX17" i="101"/>
  <c r="AU17" i="101"/>
  <c r="AR17" i="101"/>
  <c r="AO17" i="101"/>
  <c r="AL17" i="101"/>
  <c r="AI17" i="101"/>
  <c r="AF17" i="101"/>
  <c r="AC17" i="101"/>
  <c r="Z17" i="101"/>
  <c r="W17" i="101"/>
  <c r="T17" i="101"/>
  <c r="Q17" i="101"/>
  <c r="BX16" i="101"/>
  <c r="BW16" i="101"/>
  <c r="BU16" i="101"/>
  <c r="BT16" i="101"/>
  <c r="BG16" i="101"/>
  <c r="BD16" i="101"/>
  <c r="BA16" i="101"/>
  <c r="AX16" i="101"/>
  <c r="AU16" i="101"/>
  <c r="AR16" i="101"/>
  <c r="AO16" i="101"/>
  <c r="AL16" i="101"/>
  <c r="AI16" i="101"/>
  <c r="AF16" i="101"/>
  <c r="AC16" i="101"/>
  <c r="Z16" i="101"/>
  <c r="W16" i="101"/>
  <c r="T16" i="101"/>
  <c r="Q16" i="101"/>
  <c r="BX15" i="101"/>
  <c r="BW15" i="101"/>
  <c r="BU15" i="101"/>
  <c r="BT15" i="101"/>
  <c r="BG15" i="101"/>
  <c r="BD15" i="101"/>
  <c r="BA15" i="101"/>
  <c r="AX15" i="101"/>
  <c r="AU15" i="101"/>
  <c r="AR15" i="101"/>
  <c r="AO15" i="101"/>
  <c r="AL15" i="101"/>
  <c r="AI15" i="101"/>
  <c r="AF15" i="101"/>
  <c r="AC15" i="101"/>
  <c r="Z15" i="101"/>
  <c r="W15" i="101"/>
  <c r="T15" i="101"/>
  <c r="Q15" i="101"/>
  <c r="BX14" i="101"/>
  <c r="BW14" i="101"/>
  <c r="BU14" i="101"/>
  <c r="BT14" i="101"/>
  <c r="BG14" i="101"/>
  <c r="BD14" i="101"/>
  <c r="BA14" i="101"/>
  <c r="AX14" i="101"/>
  <c r="AU14" i="101"/>
  <c r="AR14" i="101"/>
  <c r="AO14" i="101"/>
  <c r="AL14" i="101"/>
  <c r="AI14" i="101"/>
  <c r="AF14" i="101"/>
  <c r="AC14" i="101"/>
  <c r="Z14" i="101"/>
  <c r="W14" i="101"/>
  <c r="T14" i="101"/>
  <c r="Q14" i="101"/>
  <c r="BX13" i="101"/>
  <c r="BW13" i="101"/>
  <c r="BU13" i="101"/>
  <c r="BT13" i="101"/>
  <c r="BG13" i="101"/>
  <c r="BD13" i="101"/>
  <c r="BA13" i="101"/>
  <c r="AX13" i="101"/>
  <c r="AU13" i="101"/>
  <c r="AR13" i="101"/>
  <c r="AO13" i="101"/>
  <c r="AL13" i="101"/>
  <c r="AI13" i="101"/>
  <c r="AF13" i="101"/>
  <c r="AC13" i="101"/>
  <c r="Z13" i="101"/>
  <c r="W13" i="101"/>
  <c r="T13" i="101"/>
  <c r="Q13" i="101"/>
  <c r="BX12" i="101"/>
  <c r="BW12" i="101"/>
  <c r="BU12" i="101"/>
  <c r="BT12" i="101"/>
  <c r="BG12" i="101"/>
  <c r="BD12" i="101"/>
  <c r="BA12" i="101"/>
  <c r="AX12" i="101"/>
  <c r="AU12" i="101"/>
  <c r="AR12" i="101"/>
  <c r="AO12" i="101"/>
  <c r="AL12" i="101"/>
  <c r="AI12" i="101"/>
  <c r="AF12" i="101"/>
  <c r="AC12" i="101"/>
  <c r="Z12" i="101"/>
  <c r="W12" i="101"/>
  <c r="T12" i="101"/>
  <c r="Q12" i="101"/>
  <c r="BX11" i="101"/>
  <c r="BW11" i="101"/>
  <c r="BU11" i="101"/>
  <c r="BT11" i="101"/>
  <c r="BG11" i="101"/>
  <c r="BD11" i="101"/>
  <c r="BA11" i="101"/>
  <c r="AX11" i="101"/>
  <c r="AU11" i="101"/>
  <c r="AR11" i="101"/>
  <c r="AO11" i="101"/>
  <c r="AL11" i="101"/>
  <c r="AI11" i="101"/>
  <c r="AF11" i="101"/>
  <c r="AC11" i="101"/>
  <c r="Z11" i="101"/>
  <c r="W11" i="101"/>
  <c r="T11" i="101"/>
  <c r="Q11" i="101"/>
  <c r="A11" i="101"/>
  <c r="A12" i="101" s="1"/>
  <c r="A13" i="101" s="1"/>
  <c r="A14" i="101" s="1"/>
  <c r="A15" i="101" s="1"/>
  <c r="A16" i="101" s="1"/>
  <c r="A17" i="101" s="1"/>
  <c r="A18" i="101" s="1"/>
  <c r="A19" i="101" s="1"/>
  <c r="A20" i="101" s="1"/>
  <c r="A21" i="101" s="1"/>
  <c r="A22" i="101" s="1"/>
  <c r="A23" i="101" s="1"/>
  <c r="A25" i="101" s="1"/>
  <c r="A26" i="101" s="1"/>
  <c r="A27" i="101" s="1"/>
  <c r="A28" i="101" s="1"/>
  <c r="A29" i="101" s="1"/>
  <c r="A30" i="101" s="1"/>
  <c r="A31" i="101" s="1"/>
  <c r="A32" i="101" s="1"/>
  <c r="A33" i="101" s="1"/>
  <c r="A34" i="101" s="1"/>
  <c r="A35" i="101" s="1"/>
  <c r="A36" i="101" s="1"/>
  <c r="A37" i="101" s="1"/>
  <c r="A38" i="101" s="1"/>
  <c r="A39" i="101" s="1"/>
  <c r="A40" i="101" s="1"/>
  <c r="A41" i="101" s="1"/>
  <c r="A42" i="101" s="1"/>
  <c r="A43" i="101" s="1"/>
  <c r="A44" i="101" s="1"/>
  <c r="A45" i="101" s="1"/>
  <c r="A46" i="101" s="1"/>
  <c r="A47" i="101" s="1"/>
  <c r="A48" i="101" s="1"/>
  <c r="A49" i="101" s="1"/>
  <c r="A50" i="101" s="1"/>
  <c r="A51" i="101" s="1"/>
  <c r="A52" i="101" s="1"/>
  <c r="A53" i="101" s="1"/>
  <c r="A54" i="101" s="1"/>
  <c r="A55" i="101" s="1"/>
  <c r="A56" i="101" s="1"/>
  <c r="A57" i="101" s="1"/>
  <c r="A58" i="101" s="1"/>
  <c r="A60" i="101" s="1"/>
  <c r="A61" i="101" s="1"/>
  <c r="A62" i="101" s="1"/>
  <c r="A63" i="101" s="1"/>
  <c r="A64" i="101" s="1"/>
  <c r="A65" i="101" s="1"/>
  <c r="A66" i="101" s="1"/>
  <c r="A67" i="101" s="1"/>
  <c r="A68" i="101" s="1"/>
  <c r="A69" i="101" s="1"/>
  <c r="A70" i="101" s="1"/>
  <c r="A71" i="101" s="1"/>
  <c r="A72" i="101" s="1"/>
  <c r="A73" i="101" s="1"/>
  <c r="A74" i="101" s="1"/>
  <c r="A75" i="101" s="1"/>
  <c r="A76" i="101" s="1"/>
  <c r="A77" i="101" s="1"/>
  <c r="A78" i="101" s="1"/>
  <c r="A79" i="101" s="1"/>
  <c r="A80" i="101" s="1"/>
  <c r="A82" i="101" s="1"/>
  <c r="A83" i="101" s="1"/>
  <c r="A84" i="101" s="1"/>
  <c r="A85" i="101" s="1"/>
  <c r="A86" i="101" s="1"/>
  <c r="A87" i="101" s="1"/>
  <c r="A88" i="101" s="1"/>
  <c r="A89" i="101" s="1"/>
  <c r="A90" i="101" s="1"/>
  <c r="A91" i="101" s="1"/>
  <c r="A92" i="101" s="1"/>
  <c r="A93" i="101" s="1"/>
  <c r="A94" i="101" s="1"/>
  <c r="A95" i="101" s="1"/>
  <c r="A96" i="101" s="1"/>
  <c r="A97" i="101" s="1"/>
  <c r="A99" i="101" s="1"/>
  <c r="A100" i="101" s="1"/>
  <c r="A101" i="101" s="1"/>
  <c r="A102" i="101" s="1"/>
  <c r="A103" i="101" s="1"/>
  <c r="A104" i="101" s="1"/>
  <c r="A105" i="101" s="1"/>
  <c r="A106" i="101" s="1"/>
  <c r="A107" i="101" s="1"/>
  <c r="A108" i="101" s="1"/>
  <c r="A109" i="101" s="1"/>
  <c r="A110" i="101" s="1"/>
  <c r="A111" i="101" s="1"/>
  <c r="A112" i="101" s="1"/>
  <c r="A113" i="101" s="1"/>
  <c r="A114" i="101" s="1"/>
  <c r="A115" i="101" s="1"/>
  <c r="A116" i="101" s="1"/>
  <c r="A117" i="101" s="1"/>
  <c r="A118" i="101" s="1"/>
  <c r="A119" i="101" s="1"/>
  <c r="A120" i="101" s="1"/>
  <c r="A121" i="101" s="1"/>
  <c r="A122" i="101" s="1"/>
  <c r="A123" i="101" s="1"/>
  <c r="A124" i="101" s="1"/>
  <c r="A125" i="101" s="1"/>
  <c r="A127" i="101" s="1"/>
  <c r="A128" i="101" s="1"/>
  <c r="A129" i="101" s="1"/>
  <c r="A130" i="101" s="1"/>
  <c r="A131" i="101" s="1"/>
  <c r="A132" i="101" s="1"/>
  <c r="A133" i="101" s="1"/>
  <c r="A134" i="101" s="1"/>
  <c r="A135" i="101" s="1"/>
  <c r="A136" i="101" s="1"/>
  <c r="A137" i="101" s="1"/>
  <c r="A138" i="101" s="1"/>
  <c r="A139" i="101" s="1"/>
  <c r="A140" i="101" s="1"/>
  <c r="A141" i="101" s="1"/>
  <c r="A142" i="101" s="1"/>
  <c r="A143" i="101" s="1"/>
  <c r="A144" i="101" s="1"/>
  <c r="A145" i="101" s="1"/>
  <c r="A146" i="101" s="1"/>
  <c r="A147" i="101" s="1"/>
  <c r="A148" i="101" s="1"/>
  <c r="A149" i="101" s="1"/>
  <c r="A150" i="101" s="1"/>
  <c r="A151" i="101" s="1"/>
  <c r="A152" i="101" s="1"/>
  <c r="A153" i="101" s="1"/>
  <c r="A154" i="101" s="1"/>
  <c r="A155" i="101" s="1"/>
  <c r="A156" i="101" s="1"/>
  <c r="A157" i="101" s="1"/>
  <c r="A158" i="101" s="1"/>
  <c r="A159" i="101" s="1"/>
  <c r="A160" i="101" s="1"/>
  <c r="A161" i="101" s="1"/>
  <c r="A162" i="101" s="1"/>
  <c r="A163" i="101" s="1"/>
  <c r="A165" i="101" s="1"/>
  <c r="A166" i="101" s="1"/>
  <c r="A167" i="101" s="1"/>
  <c r="A168" i="101" s="1"/>
  <c r="A169" i="101" s="1"/>
  <c r="A170" i="101" s="1"/>
  <c r="A171" i="101" s="1"/>
  <c r="A172" i="101" s="1"/>
  <c r="A173" i="101" s="1"/>
  <c r="A174" i="101" s="1"/>
  <c r="A175" i="101" s="1"/>
  <c r="A176" i="101" s="1"/>
  <c r="A177" i="101" s="1"/>
  <c r="A178" i="101" s="1"/>
  <c r="A179" i="101" s="1"/>
  <c r="A180" i="101" s="1"/>
  <c r="A181" i="101" s="1"/>
  <c r="A183" i="101" s="1"/>
  <c r="A184" i="101" s="1"/>
  <c r="A185" i="101" s="1"/>
  <c r="A186" i="101" s="1"/>
  <c r="A187" i="101" s="1"/>
  <c r="A188" i="101" s="1"/>
  <c r="A189" i="101" s="1"/>
  <c r="A190" i="101" s="1"/>
  <c r="A191" i="101" s="1"/>
  <c r="A192" i="101" s="1"/>
  <c r="A193" i="101" s="1"/>
  <c r="A194" i="101" s="1"/>
  <c r="A195" i="101" s="1"/>
  <c r="A196" i="101" s="1"/>
  <c r="A197" i="101" s="1"/>
  <c r="A198" i="101" s="1"/>
  <c r="A199" i="101" s="1"/>
  <c r="A200" i="101" s="1"/>
  <c r="A201" i="101" s="1"/>
  <c r="A202" i="101" s="1"/>
  <c r="A203" i="101" s="1"/>
  <c r="A204" i="101" s="1"/>
  <c r="A205" i="101" s="1"/>
  <c r="A207" i="101" s="1"/>
  <c r="A208" i="101" s="1"/>
  <c r="A209" i="101" s="1"/>
  <c r="A210" i="101" s="1"/>
  <c r="A211" i="101" s="1"/>
  <c r="A212" i="101" s="1"/>
  <c r="A213" i="101" s="1"/>
  <c r="A214" i="101" s="1"/>
  <c r="A215" i="101" s="1"/>
  <c r="A216" i="101" s="1"/>
  <c r="A217" i="101" s="1"/>
  <c r="A218" i="101" s="1"/>
  <c r="A219" i="101" s="1"/>
  <c r="A220" i="101" s="1"/>
  <c r="A221" i="101" s="1"/>
  <c r="A222" i="101" s="1"/>
  <c r="A223" i="101" s="1"/>
  <c r="A224" i="101" s="1"/>
  <c r="A225" i="101" s="1"/>
  <c r="A226" i="101" s="1"/>
  <c r="A227" i="101" s="1"/>
  <c r="A228" i="101" s="1"/>
  <c r="A229" i="101" s="1"/>
  <c r="A230" i="101" s="1"/>
  <c r="A231" i="101" s="1"/>
  <c r="A232" i="101" s="1"/>
  <c r="A233" i="101" s="1"/>
  <c r="A235" i="101" s="1"/>
  <c r="A236" i="101" s="1"/>
  <c r="A237" i="101" s="1"/>
  <c r="A238" i="101" s="1"/>
  <c r="A239" i="101" s="1"/>
  <c r="A240" i="101" s="1"/>
  <c r="A241" i="101" s="1"/>
  <c r="A242" i="101" s="1"/>
  <c r="A243" i="101" s="1"/>
  <c r="A244" i="101" s="1"/>
  <c r="A245" i="101" s="1"/>
  <c r="A246" i="101" s="1"/>
  <c r="A247" i="101" s="1"/>
  <c r="A248" i="101" s="1"/>
  <c r="A249" i="101" s="1"/>
  <c r="A250" i="101" s="1"/>
  <c r="A251" i="101" s="1"/>
  <c r="A252" i="101" s="1"/>
  <c r="A253" i="101" s="1"/>
  <c r="A254" i="101" s="1"/>
  <c r="BX10" i="101"/>
  <c r="BW10" i="101"/>
  <c r="BU10" i="101"/>
  <c r="BT10" i="101"/>
  <c r="BG10" i="101"/>
  <c r="BD10" i="101"/>
  <c r="BA10" i="101"/>
  <c r="AX10" i="101"/>
  <c r="AU10" i="101"/>
  <c r="AR10" i="101"/>
  <c r="AO10" i="101"/>
  <c r="AL10" i="101"/>
  <c r="AI10" i="101"/>
  <c r="AF10" i="101"/>
  <c r="AC10" i="101"/>
  <c r="Z10" i="101"/>
  <c r="W10" i="101"/>
  <c r="T10" i="101"/>
  <c r="Q10" i="101"/>
  <c r="CV43" i="100"/>
  <c r="CU43" i="100"/>
  <c r="CT43" i="100"/>
  <c r="CS43" i="100"/>
  <c r="CR43" i="100"/>
  <c r="CQ43" i="100"/>
  <c r="CM43" i="100"/>
  <c r="CL43" i="100"/>
  <c r="CK43" i="100"/>
  <c r="CJ43" i="100"/>
  <c r="CI43" i="100"/>
  <c r="CH43" i="100"/>
  <c r="CD43" i="100"/>
  <c r="CC43" i="100"/>
  <c r="CB43" i="100"/>
  <c r="CA43" i="100"/>
  <c r="BZ43" i="100"/>
  <c r="BY43" i="100"/>
  <c r="BX43" i="100"/>
  <c r="BW43" i="100"/>
  <c r="BV43" i="100"/>
  <c r="BU43" i="100"/>
  <c r="BT43" i="100"/>
  <c r="BS43" i="100"/>
  <c r="BQ43" i="100"/>
  <c r="BP43" i="100"/>
  <c r="BN43" i="100"/>
  <c r="BM43" i="100"/>
  <c r="BK43" i="100"/>
  <c r="BJ43" i="100"/>
  <c r="BH43" i="100"/>
  <c r="BG43" i="100"/>
  <c r="BE43" i="100"/>
  <c r="BD43" i="100"/>
  <c r="BB43" i="100"/>
  <c r="BA43" i="100"/>
  <c r="AY43" i="100"/>
  <c r="AX43" i="100"/>
  <c r="AV43" i="100"/>
  <c r="AU43" i="100"/>
  <c r="AS43" i="100"/>
  <c r="AR43" i="100"/>
  <c r="AP43" i="100"/>
  <c r="AO43" i="100"/>
  <c r="AM43" i="100"/>
  <c r="AL43" i="100"/>
  <c r="AJ43" i="100"/>
  <c r="AI43" i="100"/>
  <c r="AG43" i="100"/>
  <c r="AF43" i="100"/>
  <c r="AD43" i="100"/>
  <c r="AC43" i="100"/>
  <c r="AA43" i="100"/>
  <c r="Z43" i="100"/>
  <c r="X43" i="100"/>
  <c r="W43" i="100"/>
  <c r="V43" i="100"/>
  <c r="U43" i="100"/>
  <c r="T43" i="100"/>
  <c r="S43" i="100"/>
  <c r="R43" i="100"/>
  <c r="P43" i="100"/>
  <c r="O43" i="100"/>
  <c r="F43" i="100"/>
  <c r="C43" i="100" s="1"/>
  <c r="Y42" i="100"/>
  <c r="CO41" i="100"/>
  <c r="CN41" i="100"/>
  <c r="CF41" i="100"/>
  <c r="CE41" i="100"/>
  <c r="BR41" i="100"/>
  <c r="BO41" i="100"/>
  <c r="BL41" i="100"/>
  <c r="BI41" i="100"/>
  <c r="BF41" i="100"/>
  <c r="BC41" i="100"/>
  <c r="AZ41" i="100"/>
  <c r="AW41" i="100"/>
  <c r="AT41" i="100"/>
  <c r="AQ41" i="100"/>
  <c r="AN41" i="100"/>
  <c r="AK41" i="100"/>
  <c r="AH41" i="100"/>
  <c r="AE41" i="100"/>
  <c r="AB41" i="100"/>
  <c r="Y41" i="100"/>
  <c r="Q41" i="100"/>
  <c r="CO40" i="100"/>
  <c r="CN40" i="100"/>
  <c r="CF40" i="100"/>
  <c r="CE40" i="100"/>
  <c r="BR40" i="100"/>
  <c r="BO40" i="100"/>
  <c r="BL40" i="100"/>
  <c r="BI40" i="100"/>
  <c r="BF40" i="100"/>
  <c r="BC40" i="100"/>
  <c r="AZ40" i="100"/>
  <c r="AW40" i="100"/>
  <c r="AT40" i="100"/>
  <c r="AQ40" i="100"/>
  <c r="AN40" i="100"/>
  <c r="AK40" i="100"/>
  <c r="AH40" i="100"/>
  <c r="AE40" i="100"/>
  <c r="AB40" i="100"/>
  <c r="Y40" i="100"/>
  <c r="Q40" i="100"/>
  <c r="CO39" i="100"/>
  <c r="CN39" i="100"/>
  <c r="CF39" i="100"/>
  <c r="CE39" i="100"/>
  <c r="CG39" i="100" s="1"/>
  <c r="BR39" i="100"/>
  <c r="BO39" i="100"/>
  <c r="BL39" i="100"/>
  <c r="BI39" i="100"/>
  <c r="BF39" i="100"/>
  <c r="BC39" i="100"/>
  <c r="AZ39" i="100"/>
  <c r="AW39" i="100"/>
  <c r="AT39" i="100"/>
  <c r="AQ39" i="100"/>
  <c r="AN39" i="100"/>
  <c r="AK39" i="100"/>
  <c r="AH39" i="100"/>
  <c r="AE39" i="100"/>
  <c r="AE43" i="100" s="1"/>
  <c r="AB39" i="100"/>
  <c r="Y39" i="100"/>
  <c r="Q39" i="100"/>
  <c r="CV38" i="100"/>
  <c r="CU38" i="100"/>
  <c r="CT38" i="100"/>
  <c r="CS38" i="100"/>
  <c r="CR38" i="100"/>
  <c r="CQ38" i="100"/>
  <c r="CM38" i="100"/>
  <c r="CL38" i="100"/>
  <c r="CK38" i="100"/>
  <c r="CJ38" i="100"/>
  <c r="CI38" i="100"/>
  <c r="CH38" i="100"/>
  <c r="CD38" i="100"/>
  <c r="CC38" i="100"/>
  <c r="CB38" i="100"/>
  <c r="CA38" i="100"/>
  <c r="BZ38" i="100"/>
  <c r="BY38" i="100"/>
  <c r="BX38" i="100"/>
  <c r="BW38" i="100"/>
  <c r="BV38" i="100"/>
  <c r="BU38" i="100"/>
  <c r="BT38" i="100"/>
  <c r="BS38" i="100"/>
  <c r="BQ38" i="100"/>
  <c r="BP38" i="100"/>
  <c r="BN38" i="100"/>
  <c r="BM38" i="100"/>
  <c r="BK38" i="100"/>
  <c r="BJ38" i="100"/>
  <c r="BH38" i="100"/>
  <c r="BG38" i="100"/>
  <c r="BE38" i="100"/>
  <c r="BD38" i="100"/>
  <c r="BB38" i="100"/>
  <c r="BA38" i="100"/>
  <c r="AY38" i="100"/>
  <c r="AX38" i="100"/>
  <c r="AV38" i="100"/>
  <c r="AU38" i="100"/>
  <c r="AS38" i="100"/>
  <c r="AR38" i="100"/>
  <c r="AP38" i="100"/>
  <c r="AO38" i="100"/>
  <c r="AM38" i="100"/>
  <c r="AL38" i="100"/>
  <c r="AJ38" i="100"/>
  <c r="AI38" i="100"/>
  <c r="AG38" i="100"/>
  <c r="AF38" i="100"/>
  <c r="AD38" i="100"/>
  <c r="AC38" i="100"/>
  <c r="AA38" i="100"/>
  <c r="Z38" i="100"/>
  <c r="X38" i="100"/>
  <c r="W38" i="100"/>
  <c r="V38" i="100"/>
  <c r="U38" i="100"/>
  <c r="T38" i="100"/>
  <c r="S38" i="100"/>
  <c r="R38" i="100"/>
  <c r="P38" i="100"/>
  <c r="O38" i="100"/>
  <c r="F38" i="100"/>
  <c r="C38" i="100" s="1"/>
  <c r="CO37" i="100"/>
  <c r="CN37" i="100"/>
  <c r="CF37" i="100"/>
  <c r="CE37" i="100"/>
  <c r="BR37" i="100"/>
  <c r="BO37" i="100"/>
  <c r="BL37" i="100"/>
  <c r="BI37" i="100"/>
  <c r="BF37" i="100"/>
  <c r="BC37" i="100"/>
  <c r="AZ37" i="100"/>
  <c r="AW37" i="100"/>
  <c r="AT37" i="100"/>
  <c r="AQ37" i="100"/>
  <c r="AN37" i="100"/>
  <c r="AK37" i="100"/>
  <c r="AH37" i="100"/>
  <c r="AE37" i="100"/>
  <c r="AB37" i="100"/>
  <c r="Y37" i="100"/>
  <c r="Q37" i="100"/>
  <c r="CO36" i="100"/>
  <c r="CN36" i="100"/>
  <c r="CF36" i="100"/>
  <c r="CE36" i="100"/>
  <c r="BR36" i="100"/>
  <c r="BO36" i="100"/>
  <c r="BL36" i="100"/>
  <c r="BI36" i="100"/>
  <c r="BF36" i="100"/>
  <c r="BC36" i="100"/>
  <c r="AZ36" i="100"/>
  <c r="AW36" i="100"/>
  <c r="AT36" i="100"/>
  <c r="AQ36" i="100"/>
  <c r="AN36" i="100"/>
  <c r="AK36" i="100"/>
  <c r="AH36" i="100"/>
  <c r="AE36" i="100"/>
  <c r="AB36" i="100"/>
  <c r="Y36" i="100"/>
  <c r="Q36" i="100"/>
  <c r="CO35" i="100"/>
  <c r="CN35" i="100"/>
  <c r="CF35" i="100"/>
  <c r="CE35" i="100"/>
  <c r="BR35" i="100"/>
  <c r="BO35" i="100"/>
  <c r="BL35" i="100"/>
  <c r="BI35" i="100"/>
  <c r="BF35" i="100"/>
  <c r="BC35" i="100"/>
  <c r="AZ35" i="100"/>
  <c r="AW35" i="100"/>
  <c r="AT35" i="100"/>
  <c r="AQ35" i="100"/>
  <c r="AN35" i="100"/>
  <c r="AK35" i="100"/>
  <c r="AH35" i="100"/>
  <c r="AE35" i="100"/>
  <c r="AB35" i="100"/>
  <c r="Y35" i="100"/>
  <c r="Q35" i="100"/>
  <c r="CV34" i="100"/>
  <c r="CU34" i="100"/>
  <c r="CT34" i="100"/>
  <c r="CS34" i="100"/>
  <c r="CR34" i="100"/>
  <c r="CQ34" i="100"/>
  <c r="CM34" i="100"/>
  <c r="CL34" i="100"/>
  <c r="CK34" i="100"/>
  <c r="CJ34" i="100"/>
  <c r="CI34" i="100"/>
  <c r="CH34" i="100"/>
  <c r="CD34" i="100"/>
  <c r="CC34" i="100"/>
  <c r="CB34" i="100"/>
  <c r="CA34" i="100"/>
  <c r="BZ34" i="100"/>
  <c r="BY34" i="100"/>
  <c r="BX34" i="100"/>
  <c r="BW34" i="100"/>
  <c r="BV34" i="100"/>
  <c r="BU34" i="100"/>
  <c r="BT34" i="100"/>
  <c r="BS34" i="100"/>
  <c r="BQ34" i="100"/>
  <c r="BP34" i="100"/>
  <c r="BN34" i="100"/>
  <c r="BM34" i="100"/>
  <c r="BK34" i="100"/>
  <c r="BJ34" i="100"/>
  <c r="BH34" i="100"/>
  <c r="BG34" i="100"/>
  <c r="BE34" i="100"/>
  <c r="BD34" i="100"/>
  <c r="BB34" i="100"/>
  <c r="BA34" i="100"/>
  <c r="AY34" i="100"/>
  <c r="AX34" i="100"/>
  <c r="AV34" i="100"/>
  <c r="AU34" i="100"/>
  <c r="AS34" i="100"/>
  <c r="AR34" i="100"/>
  <c r="AP34" i="100"/>
  <c r="AO34" i="100"/>
  <c r="AM34" i="100"/>
  <c r="AL34" i="100"/>
  <c r="AJ34" i="100"/>
  <c r="AI34" i="100"/>
  <c r="AG34" i="100"/>
  <c r="AF34" i="100"/>
  <c r="AD34" i="100"/>
  <c r="AC34" i="100"/>
  <c r="AA34" i="100"/>
  <c r="Z34" i="100"/>
  <c r="X34" i="100"/>
  <c r="W34" i="100"/>
  <c r="V34" i="100"/>
  <c r="U34" i="100"/>
  <c r="T34" i="100"/>
  <c r="S34" i="100"/>
  <c r="R34" i="100"/>
  <c r="P34" i="100"/>
  <c r="O34" i="100"/>
  <c r="F34" i="100"/>
  <c r="C34" i="100" s="1"/>
  <c r="CO33" i="100"/>
  <c r="CN33" i="100"/>
  <c r="CF33" i="100"/>
  <c r="CE33" i="100"/>
  <c r="BR33" i="100"/>
  <c r="BO33" i="100"/>
  <c r="BL33" i="100"/>
  <c r="BI33" i="100"/>
  <c r="BF33" i="100"/>
  <c r="BC33" i="100"/>
  <c r="AZ33" i="100"/>
  <c r="AW33" i="100"/>
  <c r="AT33" i="100"/>
  <c r="AQ33" i="100"/>
  <c r="AN33" i="100"/>
  <c r="AK33" i="100"/>
  <c r="AH33" i="100"/>
  <c r="AE33" i="100"/>
  <c r="AB33" i="100"/>
  <c r="Y33" i="100"/>
  <c r="Q33" i="100"/>
  <c r="CO32" i="100"/>
  <c r="CN32" i="100"/>
  <c r="CF32" i="100"/>
  <c r="CG32" i="100" s="1"/>
  <c r="CE32" i="100"/>
  <c r="BR32" i="100"/>
  <c r="BR34" i="100" s="1"/>
  <c r="BO32" i="100"/>
  <c r="BL32" i="100"/>
  <c r="BI32" i="100"/>
  <c r="BF32" i="100"/>
  <c r="BF34" i="100" s="1"/>
  <c r="BC32" i="100"/>
  <c r="AZ32" i="100"/>
  <c r="AW32" i="100"/>
  <c r="AT32" i="100"/>
  <c r="AT34" i="100" s="1"/>
  <c r="AQ32" i="100"/>
  <c r="AN32" i="100"/>
  <c r="AK32" i="100"/>
  <c r="AH32" i="100"/>
  <c r="AH34" i="100" s="1"/>
  <c r="AE32" i="100"/>
  <c r="AB32" i="100"/>
  <c r="Y32" i="100"/>
  <c r="Q32" i="100"/>
  <c r="Q34" i="100" s="1"/>
  <c r="CV31" i="100"/>
  <c r="CU31" i="100"/>
  <c r="CT31" i="100"/>
  <c r="CS31" i="100"/>
  <c r="CR31" i="100"/>
  <c r="CQ31" i="100"/>
  <c r="CM31" i="100"/>
  <c r="CL31" i="100"/>
  <c r="CK31" i="100"/>
  <c r="CJ31" i="100"/>
  <c r="CI31" i="100"/>
  <c r="CH31" i="100"/>
  <c r="CD31" i="100"/>
  <c r="CC31" i="100"/>
  <c r="CB31" i="100"/>
  <c r="CA31" i="100"/>
  <c r="BZ31" i="100"/>
  <c r="BY31" i="100"/>
  <c r="BX31" i="100"/>
  <c r="BW31" i="100"/>
  <c r="BV31" i="100"/>
  <c r="BU31" i="100"/>
  <c r="BT31" i="100"/>
  <c r="BS31" i="100"/>
  <c r="BQ31" i="100"/>
  <c r="BP31" i="100"/>
  <c r="BN31" i="100"/>
  <c r="BM31" i="100"/>
  <c r="BK31" i="100"/>
  <c r="BJ31" i="100"/>
  <c r="BH31" i="100"/>
  <c r="BG31" i="100"/>
  <c r="BE31" i="100"/>
  <c r="BD31" i="100"/>
  <c r="BB31" i="100"/>
  <c r="BA31" i="100"/>
  <c r="AY31" i="100"/>
  <c r="AX31" i="100"/>
  <c r="AV31" i="100"/>
  <c r="AU31" i="100"/>
  <c r="AS31" i="100"/>
  <c r="AR31" i="100"/>
  <c r="AP31" i="100"/>
  <c r="AO31" i="100"/>
  <c r="AM31" i="100"/>
  <c r="AL31" i="100"/>
  <c r="AJ31" i="100"/>
  <c r="AI31" i="100"/>
  <c r="AG31" i="100"/>
  <c r="AF31" i="100"/>
  <c r="AD31" i="100"/>
  <c r="AC31" i="100"/>
  <c r="AA31" i="100"/>
  <c r="Z31" i="100"/>
  <c r="X31" i="100"/>
  <c r="W31" i="100"/>
  <c r="V31" i="100"/>
  <c r="U31" i="100"/>
  <c r="T31" i="100"/>
  <c r="S31" i="100"/>
  <c r="R31" i="100"/>
  <c r="P31" i="100"/>
  <c r="O31" i="100"/>
  <c r="F31" i="100"/>
  <c r="C31" i="100" s="1"/>
  <c r="CO30" i="100"/>
  <c r="CN30" i="100"/>
  <c r="CF30" i="100"/>
  <c r="CE30" i="100"/>
  <c r="BR30" i="100"/>
  <c r="BO30" i="100"/>
  <c r="BL30" i="100"/>
  <c r="BI30" i="100"/>
  <c r="BF30" i="100"/>
  <c r="BC30" i="100"/>
  <c r="AZ30" i="100"/>
  <c r="AW30" i="100"/>
  <c r="AT30" i="100"/>
  <c r="AQ30" i="100"/>
  <c r="AN30" i="100"/>
  <c r="AK30" i="100"/>
  <c r="AH30" i="100"/>
  <c r="AE30" i="100"/>
  <c r="AB30" i="100"/>
  <c r="Y30" i="100"/>
  <c r="Q30" i="100"/>
  <c r="CO29" i="100"/>
  <c r="CN29" i="100"/>
  <c r="CF29" i="100"/>
  <c r="CF31" i="100" s="1"/>
  <c r="CE29" i="100"/>
  <c r="BR29" i="100"/>
  <c r="BO29" i="100"/>
  <c r="BL29" i="100"/>
  <c r="BL31" i="100" s="1"/>
  <c r="BI29" i="100"/>
  <c r="BF29" i="100"/>
  <c r="BC29" i="100"/>
  <c r="AZ29" i="100"/>
  <c r="AZ31" i="100" s="1"/>
  <c r="AW29" i="100"/>
  <c r="AT29" i="100"/>
  <c r="AQ29" i="100"/>
  <c r="AN29" i="100"/>
  <c r="AN31" i="100" s="1"/>
  <c r="AK29" i="100"/>
  <c r="AH29" i="100"/>
  <c r="AE29" i="100"/>
  <c r="AB29" i="100"/>
  <c r="AB31" i="100" s="1"/>
  <c r="Y29" i="100"/>
  <c r="Q29" i="100"/>
  <c r="CV28" i="100"/>
  <c r="CU28" i="100"/>
  <c r="CT28" i="100"/>
  <c r="CS28" i="100"/>
  <c r="CR28" i="100"/>
  <c r="CQ28" i="100"/>
  <c r="CM28" i="100"/>
  <c r="CL28" i="100"/>
  <c r="CK28" i="100"/>
  <c r="CJ28" i="100"/>
  <c r="CI28" i="100"/>
  <c r="CH28" i="100"/>
  <c r="CD28" i="100"/>
  <c r="CC28" i="100"/>
  <c r="CB28" i="100"/>
  <c r="CA28" i="100"/>
  <c r="BZ28" i="100"/>
  <c r="BY28" i="100"/>
  <c r="BX28" i="100"/>
  <c r="BW28" i="100"/>
  <c r="BV28" i="100"/>
  <c r="BU28" i="100"/>
  <c r="BT28" i="100"/>
  <c r="BS28" i="100"/>
  <c r="BQ28" i="100"/>
  <c r="BP28" i="100"/>
  <c r="BN28" i="100"/>
  <c r="BM28" i="100"/>
  <c r="BK28" i="100"/>
  <c r="BJ28" i="100"/>
  <c r="BH28" i="100"/>
  <c r="BG28" i="100"/>
  <c r="BE28" i="100"/>
  <c r="BD28" i="100"/>
  <c r="BB28" i="100"/>
  <c r="BA28" i="100"/>
  <c r="AY28" i="100"/>
  <c r="AX28" i="100"/>
  <c r="AV28" i="100"/>
  <c r="AU28" i="100"/>
  <c r="AS28" i="100"/>
  <c r="AR28" i="100"/>
  <c r="AP28" i="100"/>
  <c r="AO28" i="100"/>
  <c r="AM28" i="100"/>
  <c r="AL28" i="100"/>
  <c r="AJ28" i="100"/>
  <c r="AI28" i="100"/>
  <c r="AG28" i="100"/>
  <c r="AF28" i="100"/>
  <c r="AD28" i="100"/>
  <c r="AC28" i="100"/>
  <c r="AA28" i="100"/>
  <c r="Z28" i="100"/>
  <c r="X28" i="100"/>
  <c r="W28" i="100"/>
  <c r="V28" i="100"/>
  <c r="U28" i="100"/>
  <c r="T28" i="100"/>
  <c r="S28" i="100"/>
  <c r="R28" i="100"/>
  <c r="P28" i="100"/>
  <c r="O28" i="100"/>
  <c r="F28" i="100"/>
  <c r="C28" i="100" s="1"/>
  <c r="CO27" i="100"/>
  <c r="CN27" i="100"/>
  <c r="CF27" i="100"/>
  <c r="CE27" i="100"/>
  <c r="BR27" i="100"/>
  <c r="BO27" i="100"/>
  <c r="BL27" i="100"/>
  <c r="BI27" i="100"/>
  <c r="BF27" i="100"/>
  <c r="BC27" i="100"/>
  <c r="AZ27" i="100"/>
  <c r="AW27" i="100"/>
  <c r="AT27" i="100"/>
  <c r="AQ27" i="100"/>
  <c r="AN27" i="100"/>
  <c r="AK27" i="100"/>
  <c r="AH27" i="100"/>
  <c r="AE27" i="100"/>
  <c r="AB27" i="100"/>
  <c r="Y27" i="100"/>
  <c r="Q27" i="100"/>
  <c r="CO26" i="100"/>
  <c r="CN26" i="100"/>
  <c r="CF26" i="100"/>
  <c r="CE26" i="100"/>
  <c r="BR26" i="100"/>
  <c r="BO26" i="100"/>
  <c r="BL26" i="100"/>
  <c r="BI26" i="100"/>
  <c r="BF26" i="100"/>
  <c r="BC26" i="100"/>
  <c r="AZ26" i="100"/>
  <c r="AW26" i="100"/>
  <c r="AT26" i="100"/>
  <c r="AQ26" i="100"/>
  <c r="AN26" i="100"/>
  <c r="AK26" i="100"/>
  <c r="AH26" i="100"/>
  <c r="AE26" i="100"/>
  <c r="AB26" i="100"/>
  <c r="Y26" i="100"/>
  <c r="Q26" i="100"/>
  <c r="CO25" i="100"/>
  <c r="CN25" i="100"/>
  <c r="CF25" i="100"/>
  <c r="CE25" i="100"/>
  <c r="BR25" i="100"/>
  <c r="BO25" i="100"/>
  <c r="BL25" i="100"/>
  <c r="BI25" i="100"/>
  <c r="BF25" i="100"/>
  <c r="BC25" i="100"/>
  <c r="AZ25" i="100"/>
  <c r="AW25" i="100"/>
  <c r="AT25" i="100"/>
  <c r="AQ25" i="100"/>
  <c r="AN25" i="100"/>
  <c r="AK25" i="100"/>
  <c r="AH25" i="100"/>
  <c r="AE25" i="100"/>
  <c r="AB25" i="100"/>
  <c r="Y25" i="100"/>
  <c r="Q25" i="100"/>
  <c r="CO24" i="100"/>
  <c r="CN24" i="100"/>
  <c r="CF24" i="100"/>
  <c r="CE24" i="100"/>
  <c r="CG24" i="100" s="1"/>
  <c r="BR24" i="100"/>
  <c r="BO24" i="100"/>
  <c r="BL24" i="100"/>
  <c r="BI24" i="100"/>
  <c r="BF24" i="100"/>
  <c r="BC24" i="100"/>
  <c r="AZ24" i="100"/>
  <c r="AW24" i="100"/>
  <c r="AT24" i="100"/>
  <c r="AQ24" i="100"/>
  <c r="AN24" i="100"/>
  <c r="AK24" i="100"/>
  <c r="AH24" i="100"/>
  <c r="AE24" i="100"/>
  <c r="AB24" i="100"/>
  <c r="Y24" i="100"/>
  <c r="Q24" i="100"/>
  <c r="CO23" i="100"/>
  <c r="CN23" i="100"/>
  <c r="CF23" i="100"/>
  <c r="CE23" i="100"/>
  <c r="BR23" i="100"/>
  <c r="BR28" i="100" s="1"/>
  <c r="BO23" i="100"/>
  <c r="BL23" i="100"/>
  <c r="BI23" i="100"/>
  <c r="BF23" i="100"/>
  <c r="BC23" i="100"/>
  <c r="AZ23" i="100"/>
  <c r="AW23" i="100"/>
  <c r="AT23" i="100"/>
  <c r="AQ23" i="100"/>
  <c r="AN23" i="100"/>
  <c r="AK23" i="100"/>
  <c r="AH23" i="100"/>
  <c r="AE23" i="100"/>
  <c r="AB23" i="100"/>
  <c r="Y23" i="100"/>
  <c r="Q23" i="100"/>
  <c r="CV22" i="100"/>
  <c r="CU22" i="100"/>
  <c r="CT22" i="100"/>
  <c r="CS22" i="100"/>
  <c r="CR22" i="100"/>
  <c r="CQ22" i="100"/>
  <c r="CM22" i="100"/>
  <c r="CL22" i="100"/>
  <c r="CK22" i="100"/>
  <c r="CJ22" i="100"/>
  <c r="CI22" i="100"/>
  <c r="CH22" i="100"/>
  <c r="CD22" i="100"/>
  <c r="CC22" i="100"/>
  <c r="CB22" i="100"/>
  <c r="CA22" i="100"/>
  <c r="BZ22" i="100"/>
  <c r="BY22" i="100"/>
  <c r="BX22" i="100"/>
  <c r="BW22" i="100"/>
  <c r="BV22" i="100"/>
  <c r="BU22" i="100"/>
  <c r="BT22" i="100"/>
  <c r="BS22" i="100"/>
  <c r="BQ22" i="100"/>
  <c r="BP22" i="100"/>
  <c r="BN22" i="100"/>
  <c r="BM22" i="100"/>
  <c r="BK22" i="100"/>
  <c r="BJ22" i="100"/>
  <c r="BH22" i="100"/>
  <c r="BG22" i="100"/>
  <c r="BE22" i="100"/>
  <c r="BD22" i="100"/>
  <c r="BB22" i="100"/>
  <c r="BA22" i="100"/>
  <c r="AY22" i="100"/>
  <c r="AX22" i="100"/>
  <c r="AV22" i="100"/>
  <c r="AU22" i="100"/>
  <c r="AS22" i="100"/>
  <c r="AR22" i="100"/>
  <c r="AP22" i="100"/>
  <c r="AO22" i="100"/>
  <c r="AM22" i="100"/>
  <c r="AL22" i="100"/>
  <c r="AJ22" i="100"/>
  <c r="AI22" i="100"/>
  <c r="AG22" i="100"/>
  <c r="AF22" i="100"/>
  <c r="AD22" i="100"/>
  <c r="AC22" i="100"/>
  <c r="AA22" i="100"/>
  <c r="Z22" i="100"/>
  <c r="X22" i="100"/>
  <c r="W22" i="100"/>
  <c r="V22" i="100"/>
  <c r="U22" i="100"/>
  <c r="T22" i="100"/>
  <c r="S22" i="100"/>
  <c r="R22" i="100"/>
  <c r="P22" i="100"/>
  <c r="O22" i="100"/>
  <c r="F22" i="100"/>
  <c r="C22" i="100" s="1"/>
  <c r="CO21" i="100"/>
  <c r="CN21" i="100"/>
  <c r="CN22" i="100" s="1"/>
  <c r="CF21" i="100"/>
  <c r="CF22" i="100" s="1"/>
  <c r="CE21" i="100"/>
  <c r="BR21" i="100"/>
  <c r="BR22" i="100" s="1"/>
  <c r="BO21" i="100"/>
  <c r="BO22" i="100" s="1"/>
  <c r="BL21" i="100"/>
  <c r="BL22" i="100" s="1"/>
  <c r="BI21" i="100"/>
  <c r="BI22" i="100" s="1"/>
  <c r="BF21" i="100"/>
  <c r="BF22" i="100" s="1"/>
  <c r="BC21" i="100"/>
  <c r="BC22" i="100" s="1"/>
  <c r="AZ21" i="100"/>
  <c r="AZ22" i="100" s="1"/>
  <c r="AW21" i="100"/>
  <c r="AW22" i="100" s="1"/>
  <c r="AT21" i="100"/>
  <c r="AT22" i="100" s="1"/>
  <c r="AQ21" i="100"/>
  <c r="AQ22" i="100" s="1"/>
  <c r="AN21" i="100"/>
  <c r="AN22" i="100" s="1"/>
  <c r="AK21" i="100"/>
  <c r="AK22" i="100" s="1"/>
  <c r="AH21" i="100"/>
  <c r="AH22" i="100" s="1"/>
  <c r="AE21" i="100"/>
  <c r="AE22" i="100" s="1"/>
  <c r="AB21" i="100"/>
  <c r="AB22" i="100" s="1"/>
  <c r="Y21" i="100"/>
  <c r="Y22" i="100" s="1"/>
  <c r="Q21" i="100"/>
  <c r="Q22" i="100" s="1"/>
  <c r="CV20" i="100"/>
  <c r="CU20" i="100"/>
  <c r="CT20" i="100"/>
  <c r="CS20" i="100"/>
  <c r="CR20" i="100"/>
  <c r="CQ20" i="100"/>
  <c r="CM20" i="100"/>
  <c r="CL20" i="100"/>
  <c r="CK20" i="100"/>
  <c r="CJ20" i="100"/>
  <c r="CI20" i="100"/>
  <c r="CH20" i="100"/>
  <c r="CD20" i="100"/>
  <c r="CC20" i="100"/>
  <c r="CB20" i="100"/>
  <c r="CA20" i="100"/>
  <c r="BZ20" i="100"/>
  <c r="BY20" i="100"/>
  <c r="BX20" i="100"/>
  <c r="BW20" i="100"/>
  <c r="BV20" i="100"/>
  <c r="BU20" i="100"/>
  <c r="BT20" i="100"/>
  <c r="BS20" i="100"/>
  <c r="BQ20" i="100"/>
  <c r="BP20" i="100"/>
  <c r="BN20" i="100"/>
  <c r="BM20" i="100"/>
  <c r="BK20" i="100"/>
  <c r="BJ20" i="100"/>
  <c r="BH20" i="100"/>
  <c r="BG20" i="100"/>
  <c r="BE20" i="100"/>
  <c r="BD20" i="100"/>
  <c r="BB20" i="100"/>
  <c r="BA20" i="100"/>
  <c r="AY20" i="100"/>
  <c r="AX20" i="100"/>
  <c r="AV20" i="100"/>
  <c r="AU20" i="100"/>
  <c r="AS20" i="100"/>
  <c r="AR20" i="100"/>
  <c r="AP20" i="100"/>
  <c r="AO20" i="100"/>
  <c r="AM20" i="100"/>
  <c r="AL20" i="100"/>
  <c r="AJ20" i="100"/>
  <c r="AI20" i="100"/>
  <c r="AG20" i="100"/>
  <c r="AF20" i="100"/>
  <c r="AD20" i="100"/>
  <c r="AC20" i="100"/>
  <c r="AA20" i="100"/>
  <c r="Z20" i="100"/>
  <c r="X20" i="100"/>
  <c r="W20" i="100"/>
  <c r="V20" i="100"/>
  <c r="U20" i="100"/>
  <c r="T20" i="100"/>
  <c r="S20" i="100"/>
  <c r="R20" i="100"/>
  <c r="P20" i="100"/>
  <c r="O20" i="100"/>
  <c r="F20" i="100"/>
  <c r="C20" i="100" s="1"/>
  <c r="CO19" i="100"/>
  <c r="CN19" i="100"/>
  <c r="CN20" i="100" s="1"/>
  <c r="CF19" i="100"/>
  <c r="CF20" i="100" s="1"/>
  <c r="CE19" i="100"/>
  <c r="BR19" i="100"/>
  <c r="BR20" i="100" s="1"/>
  <c r="BO19" i="100"/>
  <c r="BO20" i="100" s="1"/>
  <c r="BL19" i="100"/>
  <c r="BL20" i="100" s="1"/>
  <c r="BI19" i="100"/>
  <c r="BI20" i="100" s="1"/>
  <c r="BF19" i="100"/>
  <c r="BF20" i="100" s="1"/>
  <c r="BC19" i="100"/>
  <c r="BC20" i="100" s="1"/>
  <c r="AZ19" i="100"/>
  <c r="AZ20" i="100" s="1"/>
  <c r="AW19" i="100"/>
  <c r="AW20" i="100" s="1"/>
  <c r="AT19" i="100"/>
  <c r="AT20" i="100" s="1"/>
  <c r="AQ19" i="100"/>
  <c r="AQ20" i="100" s="1"/>
  <c r="AN19" i="100"/>
  <c r="AN20" i="100" s="1"/>
  <c r="AK19" i="100"/>
  <c r="AK20" i="100" s="1"/>
  <c r="AH19" i="100"/>
  <c r="AH20" i="100" s="1"/>
  <c r="AE19" i="100"/>
  <c r="AE20" i="100" s="1"/>
  <c r="AB19" i="100"/>
  <c r="AB20" i="100" s="1"/>
  <c r="Y19" i="100"/>
  <c r="Y20" i="100" s="1"/>
  <c r="Q19" i="100"/>
  <c r="Q20" i="100" s="1"/>
  <c r="CV18" i="100"/>
  <c r="CU18" i="100"/>
  <c r="CT18" i="100"/>
  <c r="CS18" i="100"/>
  <c r="CR18" i="100"/>
  <c r="CQ18" i="100"/>
  <c r="CP18" i="100"/>
  <c r="CO18" i="100"/>
  <c r="CN18" i="100"/>
  <c r="CM18" i="100"/>
  <c r="CL18" i="100"/>
  <c r="CK18" i="100"/>
  <c r="CJ18" i="100"/>
  <c r="CI18" i="100"/>
  <c r="CH18" i="100"/>
  <c r="CG18" i="100"/>
  <c r="CF18" i="100"/>
  <c r="CE18" i="100"/>
  <c r="CD18" i="100"/>
  <c r="CC18" i="100"/>
  <c r="CB18" i="100"/>
  <c r="CA18" i="100"/>
  <c r="BZ18" i="100"/>
  <c r="BY18" i="100"/>
  <c r="BX18" i="100"/>
  <c r="BW18" i="100"/>
  <c r="BV18" i="100"/>
  <c r="BU18" i="100"/>
  <c r="BT18" i="100"/>
  <c r="BS18" i="100"/>
  <c r="BR18" i="100"/>
  <c r="BQ18" i="100"/>
  <c r="BP18" i="100"/>
  <c r="BO18" i="100"/>
  <c r="BN18" i="100"/>
  <c r="BM18" i="100"/>
  <c r="BL18" i="100"/>
  <c r="BK18" i="100"/>
  <c r="BJ18" i="100"/>
  <c r="BI18" i="100"/>
  <c r="BH18" i="100"/>
  <c r="BG18" i="100"/>
  <c r="BF18" i="100"/>
  <c r="BE18" i="100"/>
  <c r="BD18" i="100"/>
  <c r="BC18" i="100"/>
  <c r="BB18" i="100"/>
  <c r="BA18" i="100"/>
  <c r="AZ18" i="100"/>
  <c r="AY18" i="100"/>
  <c r="AX18" i="100"/>
  <c r="AW18" i="100"/>
  <c r="AV18" i="100"/>
  <c r="AU18" i="100"/>
  <c r="AT18" i="100"/>
  <c r="AS18" i="100"/>
  <c r="AR18" i="100"/>
  <c r="AQ18" i="100"/>
  <c r="AP18" i="100"/>
  <c r="AO18" i="100"/>
  <c r="AN18" i="100"/>
  <c r="AM18" i="100"/>
  <c r="AL18" i="100"/>
  <c r="AK18" i="100"/>
  <c r="AJ18" i="100"/>
  <c r="AI18" i="100"/>
  <c r="AH18" i="100"/>
  <c r="AG18" i="100"/>
  <c r="AF18" i="100"/>
  <c r="AE18" i="100"/>
  <c r="AD18" i="100"/>
  <c r="AC18" i="100"/>
  <c r="AB18" i="100"/>
  <c r="AA18" i="100"/>
  <c r="Z18" i="100"/>
  <c r="X18" i="100"/>
  <c r="W18" i="100"/>
  <c r="V18" i="100"/>
  <c r="U18" i="100"/>
  <c r="T18" i="100"/>
  <c r="S18" i="100"/>
  <c r="R18" i="100"/>
  <c r="Q18" i="100"/>
  <c r="P18" i="100"/>
  <c r="O18" i="100"/>
  <c r="F18" i="100"/>
  <c r="C18" i="100" s="1"/>
  <c r="Y17" i="100"/>
  <c r="Y18" i="100" s="1"/>
  <c r="CV16" i="100"/>
  <c r="CU16" i="100"/>
  <c r="CT16" i="100"/>
  <c r="CS16" i="100"/>
  <c r="CR16" i="100"/>
  <c r="CQ16" i="100"/>
  <c r="CM16" i="100"/>
  <c r="CL16" i="100"/>
  <c r="CK16" i="100"/>
  <c r="CJ16" i="100"/>
  <c r="CI16" i="100"/>
  <c r="CH16" i="100"/>
  <c r="CD16" i="100"/>
  <c r="CC16" i="100"/>
  <c r="CB16" i="100"/>
  <c r="CA16" i="100"/>
  <c r="BZ16" i="100"/>
  <c r="BY16" i="100"/>
  <c r="BX16" i="100"/>
  <c r="BW16" i="100"/>
  <c r="BV16" i="100"/>
  <c r="BU16" i="100"/>
  <c r="BT16" i="100"/>
  <c r="BS16" i="100"/>
  <c r="BQ16" i="100"/>
  <c r="BP16" i="100"/>
  <c r="BN16" i="100"/>
  <c r="BM16" i="100"/>
  <c r="BK16" i="100"/>
  <c r="BJ16" i="100"/>
  <c r="BH16" i="100"/>
  <c r="BG16" i="100"/>
  <c r="BE16" i="100"/>
  <c r="BD16" i="100"/>
  <c r="BB16" i="100"/>
  <c r="BA16" i="100"/>
  <c r="AY16" i="100"/>
  <c r="AX16" i="100"/>
  <c r="AV16" i="100"/>
  <c r="AU16" i="100"/>
  <c r="AS16" i="100"/>
  <c r="AR16" i="100"/>
  <c r="AP16" i="100"/>
  <c r="AO16" i="100"/>
  <c r="AM16" i="100"/>
  <c r="AL16" i="100"/>
  <c r="AJ16" i="100"/>
  <c r="AI16" i="100"/>
  <c r="AG16" i="100"/>
  <c r="AF16" i="100"/>
  <c r="AD16" i="100"/>
  <c r="AC16" i="100"/>
  <c r="AA16" i="100"/>
  <c r="Z16" i="100"/>
  <c r="X16" i="100"/>
  <c r="W16" i="100"/>
  <c r="V16" i="100"/>
  <c r="U16" i="100"/>
  <c r="T16" i="100"/>
  <c r="S16" i="100"/>
  <c r="R16" i="100"/>
  <c r="P16" i="100"/>
  <c r="O16" i="100"/>
  <c r="F16" i="100"/>
  <c r="C16" i="100" s="1"/>
  <c r="CO15" i="100"/>
  <c r="CN15" i="100"/>
  <c r="CF15" i="100"/>
  <c r="CE15" i="100"/>
  <c r="BR15" i="100"/>
  <c r="BO15" i="100"/>
  <c r="BL15" i="100"/>
  <c r="BI15" i="100"/>
  <c r="BF15" i="100"/>
  <c r="BC15" i="100"/>
  <c r="AZ15" i="100"/>
  <c r="AW15" i="100"/>
  <c r="AT15" i="100"/>
  <c r="AQ15" i="100"/>
  <c r="AN15" i="100"/>
  <c r="AK15" i="100"/>
  <c r="AH15" i="100"/>
  <c r="AE15" i="100"/>
  <c r="AB15" i="100"/>
  <c r="Y15" i="100"/>
  <c r="Q15" i="100"/>
  <c r="CO14" i="100"/>
  <c r="CN14" i="100"/>
  <c r="CF14" i="100"/>
  <c r="CE14" i="100"/>
  <c r="BR14" i="100"/>
  <c r="BO14" i="100"/>
  <c r="BL14" i="100"/>
  <c r="BI14" i="100"/>
  <c r="BF14" i="100"/>
  <c r="BC14" i="100"/>
  <c r="AZ14" i="100"/>
  <c r="AW14" i="100"/>
  <c r="AT14" i="100"/>
  <c r="AQ14" i="100"/>
  <c r="AN14" i="100"/>
  <c r="AK14" i="100"/>
  <c r="AH14" i="100"/>
  <c r="AE14" i="100"/>
  <c r="AB14" i="100"/>
  <c r="Y14" i="100"/>
  <c r="Q14" i="100"/>
  <c r="CV13" i="100"/>
  <c r="CU13" i="100"/>
  <c r="CT13" i="100"/>
  <c r="CS13" i="100"/>
  <c r="CR13" i="100"/>
  <c r="CQ13" i="100"/>
  <c r="CM13" i="100"/>
  <c r="CL13" i="100"/>
  <c r="CK13" i="100"/>
  <c r="CJ13" i="100"/>
  <c r="CI13" i="100"/>
  <c r="CH13" i="100"/>
  <c r="CD13" i="100"/>
  <c r="CC13" i="100"/>
  <c r="CB13" i="100"/>
  <c r="CA13" i="100"/>
  <c r="BZ13" i="100"/>
  <c r="BY13" i="100"/>
  <c r="BX13" i="100"/>
  <c r="BW13" i="100"/>
  <c r="BV13" i="100"/>
  <c r="BU13" i="100"/>
  <c r="BT13" i="100"/>
  <c r="BS13" i="100"/>
  <c r="BQ13" i="100"/>
  <c r="BP13" i="100"/>
  <c r="BN13" i="100"/>
  <c r="BM13" i="100"/>
  <c r="BK13" i="100"/>
  <c r="BJ13" i="100"/>
  <c r="BH13" i="100"/>
  <c r="BG13" i="100"/>
  <c r="BE13" i="100"/>
  <c r="BD13" i="100"/>
  <c r="BB13" i="100"/>
  <c r="BA13" i="100"/>
  <c r="AY13" i="100"/>
  <c r="AX13" i="100"/>
  <c r="AV13" i="100"/>
  <c r="AU13" i="100"/>
  <c r="AS13" i="100"/>
  <c r="AR13" i="100"/>
  <c r="AP13" i="100"/>
  <c r="AO13" i="100"/>
  <c r="AM13" i="100"/>
  <c r="AL13" i="100"/>
  <c r="AJ13" i="100"/>
  <c r="AI13" i="100"/>
  <c r="AG13" i="100"/>
  <c r="AF13" i="100"/>
  <c r="AD13" i="100"/>
  <c r="AC13" i="100"/>
  <c r="AA13" i="100"/>
  <c r="Z13" i="100"/>
  <c r="X13" i="100"/>
  <c r="W13" i="100"/>
  <c r="V13" i="100"/>
  <c r="U13" i="100"/>
  <c r="T13" i="100"/>
  <c r="R13" i="100"/>
  <c r="P13" i="100"/>
  <c r="O13" i="100"/>
  <c r="F13" i="100"/>
  <c r="C13" i="100" s="1"/>
  <c r="CO12" i="100"/>
  <c r="CN12" i="100"/>
  <c r="CF12" i="100"/>
  <c r="CE12" i="100"/>
  <c r="BR12" i="100"/>
  <c r="BO12" i="100"/>
  <c r="BL12" i="100"/>
  <c r="BI12" i="100"/>
  <c r="BF12" i="100"/>
  <c r="BC12" i="100"/>
  <c r="AZ12" i="100"/>
  <c r="AW12" i="100"/>
  <c r="AT12" i="100"/>
  <c r="AQ12" i="100"/>
  <c r="AN12" i="100"/>
  <c r="AK12" i="100"/>
  <c r="AH12" i="100"/>
  <c r="AE12" i="100"/>
  <c r="AB12" i="100"/>
  <c r="Y12" i="100"/>
  <c r="Q12" i="100"/>
  <c r="A12" i="100"/>
  <c r="A14" i="100" s="1"/>
  <c r="A15" i="100" s="1"/>
  <c r="A17" i="100" s="1"/>
  <c r="A19" i="100" s="1"/>
  <c r="A21" i="100" s="1"/>
  <c r="A23" i="100" s="1"/>
  <c r="A24" i="100" s="1"/>
  <c r="A25" i="100" s="1"/>
  <c r="A26" i="100" s="1"/>
  <c r="A27" i="100" s="1"/>
  <c r="A29" i="100" s="1"/>
  <c r="A30" i="100" s="1"/>
  <c r="A32" i="100" s="1"/>
  <c r="A33" i="100" s="1"/>
  <c r="A35" i="100" s="1"/>
  <c r="A36" i="100" s="1"/>
  <c r="A37" i="100" s="1"/>
  <c r="A39" i="100" s="1"/>
  <c r="A40" i="100" s="1"/>
  <c r="A41" i="100" s="1"/>
  <c r="A42" i="100" s="1"/>
  <c r="CO11" i="100"/>
  <c r="CN11" i="100"/>
  <c r="CF11" i="100"/>
  <c r="CE11" i="100"/>
  <c r="BR11" i="100"/>
  <c r="BO11" i="100"/>
  <c r="BL11" i="100"/>
  <c r="BI11" i="100"/>
  <c r="BF11" i="100"/>
  <c r="BC11" i="100"/>
  <c r="AZ11" i="100"/>
  <c r="AW11" i="100"/>
  <c r="AT11" i="100"/>
  <c r="AQ11" i="100"/>
  <c r="AN11" i="100"/>
  <c r="AK11" i="100"/>
  <c r="AH11" i="100"/>
  <c r="AE11" i="100"/>
  <c r="AB11" i="100"/>
  <c r="Y11" i="100"/>
  <c r="Q11" i="100"/>
  <c r="CV41" i="99"/>
  <c r="CU41" i="99"/>
  <c r="CT41" i="99"/>
  <c r="CS41" i="99"/>
  <c r="CR41" i="99"/>
  <c r="CQ41" i="99"/>
  <c r="CM41" i="99"/>
  <c r="CL41" i="99"/>
  <c r="CK41" i="99"/>
  <c r="CJ41" i="99"/>
  <c r="CI41" i="99"/>
  <c r="CH41" i="99"/>
  <c r="CD41" i="99"/>
  <c r="CC41" i="99"/>
  <c r="CB41" i="99"/>
  <c r="CA41" i="99"/>
  <c r="BZ41" i="99"/>
  <c r="BY41" i="99"/>
  <c r="BX41" i="99"/>
  <c r="BW41" i="99"/>
  <c r="BV41" i="99"/>
  <c r="BU41" i="99"/>
  <c r="BT41" i="99"/>
  <c r="BS41" i="99"/>
  <c r="BQ41" i="99"/>
  <c r="BP41" i="99"/>
  <c r="BN41" i="99"/>
  <c r="BM41" i="99"/>
  <c r="BK41" i="99"/>
  <c r="BJ41" i="99"/>
  <c r="BH41" i="99"/>
  <c r="BG41" i="99"/>
  <c r="BE41" i="99"/>
  <c r="BD41" i="99"/>
  <c r="BB41" i="99"/>
  <c r="BA41" i="99"/>
  <c r="AY41" i="99"/>
  <c r="AX41" i="99"/>
  <c r="AV41" i="99"/>
  <c r="AU41" i="99"/>
  <c r="AS41" i="99"/>
  <c r="AR41" i="99"/>
  <c r="AP41" i="99"/>
  <c r="AO41" i="99"/>
  <c r="AM41" i="99"/>
  <c r="AL41" i="99"/>
  <c r="AJ41" i="99"/>
  <c r="AI41" i="99"/>
  <c r="AG41" i="99"/>
  <c r="AF41" i="99"/>
  <c r="AD41" i="99"/>
  <c r="AC41" i="99"/>
  <c r="AA41" i="99"/>
  <c r="Z41" i="99"/>
  <c r="X41" i="99"/>
  <c r="W41" i="99"/>
  <c r="V41" i="99"/>
  <c r="U41" i="99"/>
  <c r="T41" i="99"/>
  <c r="S41" i="99"/>
  <c r="R41" i="99"/>
  <c r="P41" i="99"/>
  <c r="O41" i="99"/>
  <c r="F41" i="99"/>
  <c r="C41" i="99" s="1"/>
  <c r="CO40" i="99"/>
  <c r="CN40" i="99"/>
  <c r="CF40" i="99"/>
  <c r="CE40" i="99"/>
  <c r="BR40" i="99"/>
  <c r="BO40" i="99"/>
  <c r="BL40" i="99"/>
  <c r="BI40" i="99"/>
  <c r="BF40" i="99"/>
  <c r="BC40" i="99"/>
  <c r="AZ40" i="99"/>
  <c r="AW40" i="99"/>
  <c r="AT40" i="99"/>
  <c r="AQ40" i="99"/>
  <c r="AN40" i="99"/>
  <c r="AK40" i="99"/>
  <c r="AH40" i="99"/>
  <c r="AE40" i="99"/>
  <c r="AB40" i="99"/>
  <c r="Y40" i="99"/>
  <c r="Q40" i="99"/>
  <c r="CO39" i="99"/>
  <c r="CN39" i="99"/>
  <c r="CF39" i="99"/>
  <c r="CE39" i="99"/>
  <c r="BR39" i="99"/>
  <c r="BO39" i="99"/>
  <c r="BL39" i="99"/>
  <c r="BI39" i="99"/>
  <c r="BF39" i="99"/>
  <c r="BC39" i="99"/>
  <c r="AZ39" i="99"/>
  <c r="AW39" i="99"/>
  <c r="AT39" i="99"/>
  <c r="AQ39" i="99"/>
  <c r="AN39" i="99"/>
  <c r="AK39" i="99"/>
  <c r="AH39" i="99"/>
  <c r="AE39" i="99"/>
  <c r="AB39" i="99"/>
  <c r="Y39" i="99"/>
  <c r="Q39" i="99"/>
  <c r="CO38" i="99"/>
  <c r="CN38" i="99"/>
  <c r="CF38" i="99"/>
  <c r="CE38" i="99"/>
  <c r="BR38" i="99"/>
  <c r="BO38" i="99"/>
  <c r="BL38" i="99"/>
  <c r="BI38" i="99"/>
  <c r="BF38" i="99"/>
  <c r="BC38" i="99"/>
  <c r="AZ38" i="99"/>
  <c r="AW38" i="99"/>
  <c r="AT38" i="99"/>
  <c r="AQ38" i="99"/>
  <c r="AN38" i="99"/>
  <c r="AK38" i="99"/>
  <c r="AH38" i="99"/>
  <c r="AE38" i="99"/>
  <c r="AB38" i="99"/>
  <c r="Y38" i="99"/>
  <c r="Q38" i="99"/>
  <c r="CO37" i="99"/>
  <c r="CN37" i="99"/>
  <c r="CF37" i="99"/>
  <c r="CE37" i="99"/>
  <c r="BR37" i="99"/>
  <c r="BO37" i="99"/>
  <c r="BL37" i="99"/>
  <c r="BI37" i="99"/>
  <c r="BF37" i="99"/>
  <c r="BC37" i="99"/>
  <c r="AZ37" i="99"/>
  <c r="AW37" i="99"/>
  <c r="AT37" i="99"/>
  <c r="AQ37" i="99"/>
  <c r="AN37" i="99"/>
  <c r="AK37" i="99"/>
  <c r="AH37" i="99"/>
  <c r="AE37" i="99"/>
  <c r="AB37" i="99"/>
  <c r="Y37" i="99"/>
  <c r="Q37" i="99"/>
  <c r="CV36" i="99"/>
  <c r="CU36" i="99"/>
  <c r="CT36" i="99"/>
  <c r="CS36" i="99"/>
  <c r="CR36" i="99"/>
  <c r="CQ36" i="99"/>
  <c r="CM36" i="99"/>
  <c r="CL36" i="99"/>
  <c r="CK36" i="99"/>
  <c r="CJ36" i="99"/>
  <c r="CI36" i="99"/>
  <c r="CH36" i="99"/>
  <c r="CD36" i="99"/>
  <c r="CC36" i="99"/>
  <c r="CB36" i="99"/>
  <c r="CA36" i="99"/>
  <c r="BZ36" i="99"/>
  <c r="BY36" i="99"/>
  <c r="BX36" i="99"/>
  <c r="BW36" i="99"/>
  <c r="BV36" i="99"/>
  <c r="BU36" i="99"/>
  <c r="BT36" i="99"/>
  <c r="BS36" i="99"/>
  <c r="BQ36" i="99"/>
  <c r="BP36" i="99"/>
  <c r="BN36" i="99"/>
  <c r="BM36" i="99"/>
  <c r="BK36" i="99"/>
  <c r="BJ36" i="99"/>
  <c r="BH36" i="99"/>
  <c r="BG36" i="99"/>
  <c r="BE36" i="99"/>
  <c r="BD36" i="99"/>
  <c r="BB36" i="99"/>
  <c r="BA36" i="99"/>
  <c r="AY36" i="99"/>
  <c r="AX36" i="99"/>
  <c r="AV36" i="99"/>
  <c r="AU36" i="99"/>
  <c r="AS36" i="99"/>
  <c r="AR36" i="99"/>
  <c r="AP36" i="99"/>
  <c r="AO36" i="99"/>
  <c r="AM36" i="99"/>
  <c r="AL36" i="99"/>
  <c r="AJ36" i="99"/>
  <c r="AI36" i="99"/>
  <c r="AG36" i="99"/>
  <c r="AF36" i="99"/>
  <c r="AD36" i="99"/>
  <c r="AC36" i="99"/>
  <c r="AA36" i="99"/>
  <c r="Z36" i="99"/>
  <c r="X36" i="99"/>
  <c r="W36" i="99"/>
  <c r="V36" i="99"/>
  <c r="U36" i="99"/>
  <c r="T36" i="99"/>
  <c r="S36" i="99"/>
  <c r="R36" i="99"/>
  <c r="P36" i="99"/>
  <c r="O36" i="99"/>
  <c r="F36" i="99"/>
  <c r="C36" i="99" s="1"/>
  <c r="CO35" i="99"/>
  <c r="CN35" i="99"/>
  <c r="CF35" i="99"/>
  <c r="CE35" i="99"/>
  <c r="BR35" i="99"/>
  <c r="BO35" i="99"/>
  <c r="BL35" i="99"/>
  <c r="BI35" i="99"/>
  <c r="BF35" i="99"/>
  <c r="BC35" i="99"/>
  <c r="AZ35" i="99"/>
  <c r="AW35" i="99"/>
  <c r="AT35" i="99"/>
  <c r="AQ35" i="99"/>
  <c r="AN35" i="99"/>
  <c r="AK35" i="99"/>
  <c r="AH35" i="99"/>
  <c r="AE35" i="99"/>
  <c r="AB35" i="99"/>
  <c r="Y35" i="99"/>
  <c r="Q35" i="99"/>
  <c r="CO34" i="99"/>
  <c r="CN34" i="99"/>
  <c r="CF34" i="99"/>
  <c r="CE34" i="99"/>
  <c r="BR34" i="99"/>
  <c r="BO34" i="99"/>
  <c r="BL34" i="99"/>
  <c r="BI34" i="99"/>
  <c r="BF34" i="99"/>
  <c r="BC34" i="99"/>
  <c r="AZ34" i="99"/>
  <c r="AW34" i="99"/>
  <c r="AT34" i="99"/>
  <c r="AQ34" i="99"/>
  <c r="AN34" i="99"/>
  <c r="AK34" i="99"/>
  <c r="AH34" i="99"/>
  <c r="AE34" i="99"/>
  <c r="AB34" i="99"/>
  <c r="Y34" i="99"/>
  <c r="Q34" i="99"/>
  <c r="CO33" i="99"/>
  <c r="CN33" i="99"/>
  <c r="CF33" i="99"/>
  <c r="CE33" i="99"/>
  <c r="BR33" i="99"/>
  <c r="BO33" i="99"/>
  <c r="BL33" i="99"/>
  <c r="BI33" i="99"/>
  <c r="BF33" i="99"/>
  <c r="BC33" i="99"/>
  <c r="AZ33" i="99"/>
  <c r="AW33" i="99"/>
  <c r="AT33" i="99"/>
  <c r="AQ33" i="99"/>
  <c r="AN33" i="99"/>
  <c r="AK33" i="99"/>
  <c r="AH33" i="99"/>
  <c r="AE33" i="99"/>
  <c r="AB33" i="99"/>
  <c r="Y33" i="99"/>
  <c r="Q33" i="99"/>
  <c r="CV32" i="99"/>
  <c r="CU32" i="99"/>
  <c r="CT32" i="99"/>
  <c r="CS32" i="99"/>
  <c r="CR32" i="99"/>
  <c r="CQ32" i="99"/>
  <c r="CM32" i="99"/>
  <c r="CL32" i="99"/>
  <c r="CK32" i="99"/>
  <c r="CJ32" i="99"/>
  <c r="CI32" i="99"/>
  <c r="CH32" i="99"/>
  <c r="CD32" i="99"/>
  <c r="CC32" i="99"/>
  <c r="CB32" i="99"/>
  <c r="CA32" i="99"/>
  <c r="BZ32" i="99"/>
  <c r="BY32" i="99"/>
  <c r="BX32" i="99"/>
  <c r="BW32" i="99"/>
  <c r="BV32" i="99"/>
  <c r="BU32" i="99"/>
  <c r="BT32" i="99"/>
  <c r="BS32" i="99"/>
  <c r="BQ32" i="99"/>
  <c r="BP32" i="99"/>
  <c r="BN32" i="99"/>
  <c r="BM32" i="99"/>
  <c r="BK32" i="99"/>
  <c r="BJ32" i="99"/>
  <c r="BH32" i="99"/>
  <c r="BG32" i="99"/>
  <c r="BE32" i="99"/>
  <c r="BD32" i="99"/>
  <c r="BB32" i="99"/>
  <c r="BA32" i="99"/>
  <c r="AY32" i="99"/>
  <c r="AX32" i="99"/>
  <c r="AV32" i="99"/>
  <c r="AU32" i="99"/>
  <c r="AS32" i="99"/>
  <c r="AR32" i="99"/>
  <c r="AP32" i="99"/>
  <c r="AO32" i="99"/>
  <c r="AM32" i="99"/>
  <c r="AL32" i="99"/>
  <c r="AJ32" i="99"/>
  <c r="AI32" i="99"/>
  <c r="AG32" i="99"/>
  <c r="AF32" i="99"/>
  <c r="AD32" i="99"/>
  <c r="AC32" i="99"/>
  <c r="AA32" i="99"/>
  <c r="Z32" i="99"/>
  <c r="X32" i="99"/>
  <c r="W32" i="99"/>
  <c r="V32" i="99"/>
  <c r="U32" i="99"/>
  <c r="T32" i="99"/>
  <c r="S32" i="99"/>
  <c r="R32" i="99"/>
  <c r="P32" i="99"/>
  <c r="O32" i="99"/>
  <c r="F32" i="99"/>
  <c r="C32" i="99" s="1"/>
  <c r="Y31" i="99"/>
  <c r="CO30" i="99"/>
  <c r="CO32" i="99" s="1"/>
  <c r="CN30" i="99"/>
  <c r="CF30" i="99"/>
  <c r="CF32" i="99" s="1"/>
  <c r="CE30" i="99"/>
  <c r="CE32" i="99" s="1"/>
  <c r="BR30" i="99"/>
  <c r="BR32" i="99" s="1"/>
  <c r="BO30" i="99"/>
  <c r="BO32" i="99" s="1"/>
  <c r="BL30" i="99"/>
  <c r="BL32" i="99" s="1"/>
  <c r="BI30" i="99"/>
  <c r="BI32" i="99" s="1"/>
  <c r="BF30" i="99"/>
  <c r="BF32" i="99" s="1"/>
  <c r="BC30" i="99"/>
  <c r="BC32" i="99" s="1"/>
  <c r="AZ30" i="99"/>
  <c r="AZ32" i="99" s="1"/>
  <c r="AW30" i="99"/>
  <c r="AW32" i="99" s="1"/>
  <c r="AT30" i="99"/>
  <c r="AT32" i="99" s="1"/>
  <c r="AQ30" i="99"/>
  <c r="AQ32" i="99" s="1"/>
  <c r="AN30" i="99"/>
  <c r="AN32" i="99" s="1"/>
  <c r="AK30" i="99"/>
  <c r="AK32" i="99" s="1"/>
  <c r="AH30" i="99"/>
  <c r="AH32" i="99" s="1"/>
  <c r="AE30" i="99"/>
  <c r="AE32" i="99" s="1"/>
  <c r="AB30" i="99"/>
  <c r="AB32" i="99" s="1"/>
  <c r="Y30" i="99"/>
  <c r="Q30" i="99"/>
  <c r="Q32" i="99" s="1"/>
  <c r="CV29" i="99"/>
  <c r="CU29" i="99"/>
  <c r="CT29" i="99"/>
  <c r="CS29" i="99"/>
  <c r="CR29" i="99"/>
  <c r="CQ29" i="99"/>
  <c r="CM29" i="99"/>
  <c r="CL29" i="99"/>
  <c r="CK29" i="99"/>
  <c r="CJ29" i="99"/>
  <c r="CI29" i="99"/>
  <c r="CH29" i="99"/>
  <c r="CD29" i="99"/>
  <c r="CC29" i="99"/>
  <c r="CB29" i="99"/>
  <c r="CA29" i="99"/>
  <c r="BZ29" i="99"/>
  <c r="BY29" i="99"/>
  <c r="BX29" i="99"/>
  <c r="BW29" i="99"/>
  <c r="BV29" i="99"/>
  <c r="BU29" i="99"/>
  <c r="BT29" i="99"/>
  <c r="BS29" i="99"/>
  <c r="BQ29" i="99"/>
  <c r="BP29" i="99"/>
  <c r="BN29" i="99"/>
  <c r="BM29" i="99"/>
  <c r="BK29" i="99"/>
  <c r="BJ29" i="99"/>
  <c r="BH29" i="99"/>
  <c r="BG29" i="99"/>
  <c r="BE29" i="99"/>
  <c r="BD29" i="99"/>
  <c r="BB29" i="99"/>
  <c r="BA29" i="99"/>
  <c r="AY29" i="99"/>
  <c r="AX29" i="99"/>
  <c r="AV29" i="99"/>
  <c r="AU29" i="99"/>
  <c r="AS29" i="99"/>
  <c r="AR29" i="99"/>
  <c r="AP29" i="99"/>
  <c r="AO29" i="99"/>
  <c r="AM29" i="99"/>
  <c r="AL29" i="99"/>
  <c r="AJ29" i="99"/>
  <c r="AI29" i="99"/>
  <c r="AG29" i="99"/>
  <c r="AF29" i="99"/>
  <c r="AD29" i="99"/>
  <c r="AC29" i="99"/>
  <c r="AA29" i="99"/>
  <c r="Z29" i="99"/>
  <c r="X29" i="99"/>
  <c r="W29" i="99"/>
  <c r="V29" i="99"/>
  <c r="U29" i="99"/>
  <c r="T29" i="99"/>
  <c r="S29" i="99"/>
  <c r="R29" i="99"/>
  <c r="P29" i="99"/>
  <c r="O29" i="99"/>
  <c r="F29" i="99"/>
  <c r="C29" i="99" s="1"/>
  <c r="CO28" i="99"/>
  <c r="CN28" i="99"/>
  <c r="CF28" i="99"/>
  <c r="CE28" i="99"/>
  <c r="BR28" i="99"/>
  <c r="BO28" i="99"/>
  <c r="BL28" i="99"/>
  <c r="BI28" i="99"/>
  <c r="BF28" i="99"/>
  <c r="BC28" i="99"/>
  <c r="AZ28" i="99"/>
  <c r="AW28" i="99"/>
  <c r="AT28" i="99"/>
  <c r="AQ28" i="99"/>
  <c r="AN28" i="99"/>
  <c r="AK28" i="99"/>
  <c r="AH28" i="99"/>
  <c r="AE28" i="99"/>
  <c r="AB28" i="99"/>
  <c r="Y28" i="99"/>
  <c r="Q28" i="99"/>
  <c r="CO27" i="99"/>
  <c r="CN27" i="99"/>
  <c r="CF27" i="99"/>
  <c r="CE27" i="99"/>
  <c r="BR27" i="99"/>
  <c r="BO27" i="99"/>
  <c r="BL27" i="99"/>
  <c r="BI27" i="99"/>
  <c r="BF27" i="99"/>
  <c r="BC27" i="99"/>
  <c r="AZ27" i="99"/>
  <c r="AW27" i="99"/>
  <c r="AT27" i="99"/>
  <c r="AQ27" i="99"/>
  <c r="AN27" i="99"/>
  <c r="AK27" i="99"/>
  <c r="AH27" i="99"/>
  <c r="AE27" i="99"/>
  <c r="AB27" i="99"/>
  <c r="Y27" i="99"/>
  <c r="Q27" i="99"/>
  <c r="CV26" i="99"/>
  <c r="CU26" i="99"/>
  <c r="CT26" i="99"/>
  <c r="CS26" i="99"/>
  <c r="CR26" i="99"/>
  <c r="CQ26" i="99"/>
  <c r="CM26" i="99"/>
  <c r="CL26" i="99"/>
  <c r="CK26" i="99"/>
  <c r="CJ26" i="99"/>
  <c r="CI26" i="99"/>
  <c r="CH26" i="99"/>
  <c r="CD26" i="99"/>
  <c r="CC26" i="99"/>
  <c r="CB26" i="99"/>
  <c r="CA26" i="99"/>
  <c r="BZ26" i="99"/>
  <c r="BY26" i="99"/>
  <c r="BX26" i="99"/>
  <c r="BW26" i="99"/>
  <c r="BV26" i="99"/>
  <c r="BU26" i="99"/>
  <c r="BT26" i="99"/>
  <c r="BS26" i="99"/>
  <c r="BQ26" i="99"/>
  <c r="BP26" i="99"/>
  <c r="BN26" i="99"/>
  <c r="BM26" i="99"/>
  <c r="BK26" i="99"/>
  <c r="BJ26" i="99"/>
  <c r="BH26" i="99"/>
  <c r="BG26" i="99"/>
  <c r="BE26" i="99"/>
  <c r="BD26" i="99"/>
  <c r="BB26" i="99"/>
  <c r="BA26" i="99"/>
  <c r="AY26" i="99"/>
  <c r="AX26" i="99"/>
  <c r="AV26" i="99"/>
  <c r="AU26" i="99"/>
  <c r="AS26" i="99"/>
  <c r="AR26" i="99"/>
  <c r="AP26" i="99"/>
  <c r="AO26" i="99"/>
  <c r="AM26" i="99"/>
  <c r="AL26" i="99"/>
  <c r="AJ26" i="99"/>
  <c r="AI26" i="99"/>
  <c r="AG26" i="99"/>
  <c r="AF26" i="99"/>
  <c r="AD26" i="99"/>
  <c r="AC26" i="99"/>
  <c r="AA26" i="99"/>
  <c r="Z26" i="99"/>
  <c r="X26" i="99"/>
  <c r="W26" i="99"/>
  <c r="V26" i="99"/>
  <c r="U26" i="99"/>
  <c r="T26" i="99"/>
  <c r="S26" i="99"/>
  <c r="R26" i="99"/>
  <c r="P26" i="99"/>
  <c r="O26" i="99"/>
  <c r="F26" i="99"/>
  <c r="C26" i="99" s="1"/>
  <c r="CO25" i="99"/>
  <c r="CN25" i="99"/>
  <c r="CF25" i="99"/>
  <c r="CE25" i="99"/>
  <c r="BR25" i="99"/>
  <c r="BO25" i="99"/>
  <c r="BL25" i="99"/>
  <c r="BI25" i="99"/>
  <c r="BF25" i="99"/>
  <c r="BC25" i="99"/>
  <c r="AZ25" i="99"/>
  <c r="AW25" i="99"/>
  <c r="AT25" i="99"/>
  <c r="AQ25" i="99"/>
  <c r="AN25" i="99"/>
  <c r="AK25" i="99"/>
  <c r="AH25" i="99"/>
  <c r="AE25" i="99"/>
  <c r="AB25" i="99"/>
  <c r="Y25" i="99"/>
  <c r="Q25" i="99"/>
  <c r="CO24" i="99"/>
  <c r="CN24" i="99"/>
  <c r="CF24" i="99"/>
  <c r="CE24" i="99"/>
  <c r="BR24" i="99"/>
  <c r="BO24" i="99"/>
  <c r="BL24" i="99"/>
  <c r="BI24" i="99"/>
  <c r="BF24" i="99"/>
  <c r="BC24" i="99"/>
  <c r="AZ24" i="99"/>
  <c r="AW24" i="99"/>
  <c r="AT24" i="99"/>
  <c r="AQ24" i="99"/>
  <c r="AN24" i="99"/>
  <c r="AK24" i="99"/>
  <c r="AH24" i="99"/>
  <c r="AE24" i="99"/>
  <c r="AB24" i="99"/>
  <c r="Y24" i="99"/>
  <c r="Q24" i="99"/>
  <c r="CV23" i="99"/>
  <c r="CU23" i="99"/>
  <c r="CT23" i="99"/>
  <c r="CS23" i="99"/>
  <c r="CR23" i="99"/>
  <c r="CQ23" i="99"/>
  <c r="CM23" i="99"/>
  <c r="CL23" i="99"/>
  <c r="CK23" i="99"/>
  <c r="CJ23" i="99"/>
  <c r="CI23" i="99"/>
  <c r="CH23" i="99"/>
  <c r="CD23" i="99"/>
  <c r="CC23" i="99"/>
  <c r="CB23" i="99"/>
  <c r="CA23" i="99"/>
  <c r="BZ23" i="99"/>
  <c r="BY23" i="99"/>
  <c r="BX23" i="99"/>
  <c r="BW23" i="99"/>
  <c r="BV23" i="99"/>
  <c r="BU23" i="99"/>
  <c r="BT23" i="99"/>
  <c r="BS23" i="99"/>
  <c r="BQ23" i="99"/>
  <c r="BP23" i="99"/>
  <c r="BN23" i="99"/>
  <c r="BM23" i="99"/>
  <c r="BK23" i="99"/>
  <c r="BJ23" i="99"/>
  <c r="BH23" i="99"/>
  <c r="BG23" i="99"/>
  <c r="BE23" i="99"/>
  <c r="BD23" i="99"/>
  <c r="BB23" i="99"/>
  <c r="BA23" i="99"/>
  <c r="AY23" i="99"/>
  <c r="AX23" i="99"/>
  <c r="AV23" i="99"/>
  <c r="AU23" i="99"/>
  <c r="AS23" i="99"/>
  <c r="AR23" i="99"/>
  <c r="AP23" i="99"/>
  <c r="AO23" i="99"/>
  <c r="AM23" i="99"/>
  <c r="AL23" i="99"/>
  <c r="AJ23" i="99"/>
  <c r="AI23" i="99"/>
  <c r="AG23" i="99"/>
  <c r="AF23" i="99"/>
  <c r="AD23" i="99"/>
  <c r="AC23" i="99"/>
  <c r="AA23" i="99"/>
  <c r="Z23" i="99"/>
  <c r="X23" i="99"/>
  <c r="W23" i="99"/>
  <c r="V23" i="99"/>
  <c r="U23" i="99"/>
  <c r="T23" i="99"/>
  <c r="S23" i="99"/>
  <c r="R23" i="99"/>
  <c r="P23" i="99"/>
  <c r="O23" i="99"/>
  <c r="F23" i="99"/>
  <c r="C23" i="99" s="1"/>
  <c r="CO22" i="99"/>
  <c r="CO23" i="99" s="1"/>
  <c r="CN22" i="99"/>
  <c r="CF22" i="99"/>
  <c r="CF23" i="99" s="1"/>
  <c r="CE22" i="99"/>
  <c r="BR22" i="99"/>
  <c r="BR23" i="99" s="1"/>
  <c r="BO22" i="99"/>
  <c r="BO23" i="99" s="1"/>
  <c r="BL22" i="99"/>
  <c r="BL23" i="99" s="1"/>
  <c r="BI22" i="99"/>
  <c r="BI23" i="99" s="1"/>
  <c r="BF22" i="99"/>
  <c r="BF23" i="99" s="1"/>
  <c r="BC22" i="99"/>
  <c r="BC23" i="99" s="1"/>
  <c r="AZ22" i="99"/>
  <c r="AZ23" i="99" s="1"/>
  <c r="AW22" i="99"/>
  <c r="AW23" i="99" s="1"/>
  <c r="AT22" i="99"/>
  <c r="AT23" i="99" s="1"/>
  <c r="AQ22" i="99"/>
  <c r="AQ23" i="99" s="1"/>
  <c r="AN22" i="99"/>
  <c r="AN23" i="99" s="1"/>
  <c r="AK22" i="99"/>
  <c r="AK23" i="99" s="1"/>
  <c r="AH22" i="99"/>
  <c r="AH23" i="99" s="1"/>
  <c r="AE22" i="99"/>
  <c r="AE23" i="99" s="1"/>
  <c r="AB22" i="99"/>
  <c r="AB23" i="99" s="1"/>
  <c r="Y22" i="99"/>
  <c r="Y23" i="99" s="1"/>
  <c r="Q22" i="99"/>
  <c r="Q23" i="99" s="1"/>
  <c r="CV21" i="99"/>
  <c r="CU21" i="99"/>
  <c r="CT21" i="99"/>
  <c r="CS21" i="99"/>
  <c r="CR21" i="99"/>
  <c r="CQ21" i="99"/>
  <c r="CM21" i="99"/>
  <c r="CL21" i="99"/>
  <c r="CK21" i="99"/>
  <c r="CJ21" i="99"/>
  <c r="CI21" i="99"/>
  <c r="CH21" i="99"/>
  <c r="CD21" i="99"/>
  <c r="CC21" i="99"/>
  <c r="CB21" i="99"/>
  <c r="CA21" i="99"/>
  <c r="BZ21" i="99"/>
  <c r="BY21" i="99"/>
  <c r="BX21" i="99"/>
  <c r="BW21" i="99"/>
  <c r="BV21" i="99"/>
  <c r="BU21" i="99"/>
  <c r="BT21" i="99"/>
  <c r="BS21" i="99"/>
  <c r="BQ21" i="99"/>
  <c r="BP21" i="99"/>
  <c r="BN21" i="99"/>
  <c r="BM21" i="99"/>
  <c r="BK21" i="99"/>
  <c r="BJ21" i="99"/>
  <c r="BH21" i="99"/>
  <c r="BG21" i="99"/>
  <c r="BE21" i="99"/>
  <c r="BD21" i="99"/>
  <c r="BB21" i="99"/>
  <c r="BA21" i="99"/>
  <c r="AY21" i="99"/>
  <c r="AX21" i="99"/>
  <c r="AV21" i="99"/>
  <c r="AU21" i="99"/>
  <c r="AS21" i="99"/>
  <c r="AR21" i="99"/>
  <c r="AP21" i="99"/>
  <c r="AO21" i="99"/>
  <c r="AM21" i="99"/>
  <c r="AL21" i="99"/>
  <c r="AJ21" i="99"/>
  <c r="AI21" i="99"/>
  <c r="AG21" i="99"/>
  <c r="AF21" i="99"/>
  <c r="AD21" i="99"/>
  <c r="AC21" i="99"/>
  <c r="AA21" i="99"/>
  <c r="Z21" i="99"/>
  <c r="X21" i="99"/>
  <c r="W21" i="99"/>
  <c r="V21" i="99"/>
  <c r="U21" i="99"/>
  <c r="T21" i="99"/>
  <c r="S21" i="99"/>
  <c r="R21" i="99"/>
  <c r="P21" i="99"/>
  <c r="O21" i="99"/>
  <c r="F21" i="99"/>
  <c r="C21" i="99" s="1"/>
  <c r="CO20" i="99"/>
  <c r="CO21" i="99" s="1"/>
  <c r="CN20" i="99"/>
  <c r="CF20" i="99"/>
  <c r="CE20" i="99"/>
  <c r="CE21" i="99" s="1"/>
  <c r="BR20" i="99"/>
  <c r="BR21" i="99" s="1"/>
  <c r="BO20" i="99"/>
  <c r="BO21" i="99" s="1"/>
  <c r="BL20" i="99"/>
  <c r="BL21" i="99" s="1"/>
  <c r="BI20" i="99"/>
  <c r="BI21" i="99" s="1"/>
  <c r="BF20" i="99"/>
  <c r="BF21" i="99" s="1"/>
  <c r="BC20" i="99"/>
  <c r="BC21" i="99" s="1"/>
  <c r="AZ20" i="99"/>
  <c r="AZ21" i="99" s="1"/>
  <c r="AW20" i="99"/>
  <c r="AW21" i="99" s="1"/>
  <c r="AT20" i="99"/>
  <c r="AT21" i="99" s="1"/>
  <c r="AQ20" i="99"/>
  <c r="AQ21" i="99" s="1"/>
  <c r="AN20" i="99"/>
  <c r="AN21" i="99" s="1"/>
  <c r="AK20" i="99"/>
  <c r="AK21" i="99" s="1"/>
  <c r="AH20" i="99"/>
  <c r="AH21" i="99" s="1"/>
  <c r="AE20" i="99"/>
  <c r="AE21" i="99" s="1"/>
  <c r="AB20" i="99"/>
  <c r="AB21" i="99" s="1"/>
  <c r="Y20" i="99"/>
  <c r="Y21" i="99" s="1"/>
  <c r="Q20" i="99"/>
  <c r="Q21" i="99" s="1"/>
  <c r="CV19" i="99"/>
  <c r="CU19" i="99"/>
  <c r="CT19" i="99"/>
  <c r="CS19" i="99"/>
  <c r="CR19" i="99"/>
  <c r="CQ19" i="99"/>
  <c r="CM19" i="99"/>
  <c r="CL19" i="99"/>
  <c r="CK19" i="99"/>
  <c r="CJ19" i="99"/>
  <c r="CI19" i="99"/>
  <c r="CH19" i="99"/>
  <c r="CD19" i="99"/>
  <c r="CC19" i="99"/>
  <c r="CB19" i="99"/>
  <c r="CA19" i="99"/>
  <c r="BZ19" i="99"/>
  <c r="BY19" i="99"/>
  <c r="BX19" i="99"/>
  <c r="BW19" i="99"/>
  <c r="BV19" i="99"/>
  <c r="BU19" i="99"/>
  <c r="BT19" i="99"/>
  <c r="BS19" i="99"/>
  <c r="BQ19" i="99"/>
  <c r="BP19" i="99"/>
  <c r="BN19" i="99"/>
  <c r="BM19" i="99"/>
  <c r="BK19" i="99"/>
  <c r="BJ19" i="99"/>
  <c r="BH19" i="99"/>
  <c r="BG19" i="99"/>
  <c r="BE19" i="99"/>
  <c r="BD19" i="99"/>
  <c r="BB19" i="99"/>
  <c r="BA19" i="99"/>
  <c r="AY19" i="99"/>
  <c r="AX19" i="99"/>
  <c r="AV19" i="99"/>
  <c r="AU19" i="99"/>
  <c r="AS19" i="99"/>
  <c r="AR19" i="99"/>
  <c r="AP19" i="99"/>
  <c r="AO19" i="99"/>
  <c r="AM19" i="99"/>
  <c r="AL19" i="99"/>
  <c r="AJ19" i="99"/>
  <c r="AI19" i="99"/>
  <c r="AG19" i="99"/>
  <c r="AF19" i="99"/>
  <c r="AD19" i="99"/>
  <c r="AC19" i="99"/>
  <c r="AA19" i="99"/>
  <c r="Z19" i="99"/>
  <c r="X19" i="99"/>
  <c r="W19" i="99"/>
  <c r="V19" i="99"/>
  <c r="U19" i="99"/>
  <c r="T19" i="99"/>
  <c r="S19" i="99"/>
  <c r="R19" i="99"/>
  <c r="P19" i="99"/>
  <c r="O19" i="99"/>
  <c r="F19" i="99"/>
  <c r="C19" i="99" s="1"/>
  <c r="CO18" i="99"/>
  <c r="CN18" i="99"/>
  <c r="CF18" i="99"/>
  <c r="CE18" i="99"/>
  <c r="BR18" i="99"/>
  <c r="BO18" i="99"/>
  <c r="BL18" i="99"/>
  <c r="BI18" i="99"/>
  <c r="BF18" i="99"/>
  <c r="BC18" i="99"/>
  <c r="AZ18" i="99"/>
  <c r="AW18" i="99"/>
  <c r="AT18" i="99"/>
  <c r="AQ18" i="99"/>
  <c r="AN18" i="99"/>
  <c r="AK18" i="99"/>
  <c r="AH18" i="99"/>
  <c r="AE18" i="99"/>
  <c r="AB18" i="99"/>
  <c r="Y18" i="99"/>
  <c r="Q18" i="99"/>
  <c r="CO17" i="99"/>
  <c r="CN17" i="99"/>
  <c r="CF17" i="99"/>
  <c r="CE17" i="99"/>
  <c r="BR17" i="99"/>
  <c r="BO17" i="99"/>
  <c r="BL17" i="99"/>
  <c r="BI17" i="99"/>
  <c r="BF17" i="99"/>
  <c r="BC17" i="99"/>
  <c r="AZ17" i="99"/>
  <c r="AW17" i="99"/>
  <c r="AT17" i="99"/>
  <c r="AQ17" i="99"/>
  <c r="AN17" i="99"/>
  <c r="AK17" i="99"/>
  <c r="AH17" i="99"/>
  <c r="AE17" i="99"/>
  <c r="AB17" i="99"/>
  <c r="Y17" i="99"/>
  <c r="Q17" i="99"/>
  <c r="CO16" i="99"/>
  <c r="CN16" i="99"/>
  <c r="CF16" i="99"/>
  <c r="CE16" i="99"/>
  <c r="CG16" i="99" s="1"/>
  <c r="BR16" i="99"/>
  <c r="BO16" i="99"/>
  <c r="BL16" i="99"/>
  <c r="BI16" i="99"/>
  <c r="BF16" i="99"/>
  <c r="BC16" i="99"/>
  <c r="AZ16" i="99"/>
  <c r="AW16" i="99"/>
  <c r="AT16" i="99"/>
  <c r="AQ16" i="99"/>
  <c r="AN16" i="99"/>
  <c r="AK16" i="99"/>
  <c r="AH16" i="99"/>
  <c r="AE16" i="99"/>
  <c r="AB16" i="99"/>
  <c r="Y16" i="99"/>
  <c r="Q16" i="99"/>
  <c r="CO15" i="99"/>
  <c r="CN15" i="99"/>
  <c r="CF15" i="99"/>
  <c r="CE15" i="99"/>
  <c r="BR15" i="99"/>
  <c r="BO15" i="99"/>
  <c r="BL15" i="99"/>
  <c r="BI15" i="99"/>
  <c r="BF15" i="99"/>
  <c r="BC15" i="99"/>
  <c r="AZ15" i="99"/>
  <c r="AW15" i="99"/>
  <c r="AT15" i="99"/>
  <c r="AQ15" i="99"/>
  <c r="AN15" i="99"/>
  <c r="AK15" i="99"/>
  <c r="AH15" i="99"/>
  <c r="AE15" i="99"/>
  <c r="AB15" i="99"/>
  <c r="Y15" i="99"/>
  <c r="Q15" i="99"/>
  <c r="CV14" i="99"/>
  <c r="CU14" i="99"/>
  <c r="CT14" i="99"/>
  <c r="CS14" i="99"/>
  <c r="CR14" i="99"/>
  <c r="CQ14" i="99"/>
  <c r="CM14" i="99"/>
  <c r="CL14" i="99"/>
  <c r="CK14" i="99"/>
  <c r="CJ14" i="99"/>
  <c r="CI14" i="99"/>
  <c r="CH14" i="99"/>
  <c r="CD14" i="99"/>
  <c r="CC14" i="99"/>
  <c r="CB14" i="99"/>
  <c r="CA14" i="99"/>
  <c r="BZ14" i="99"/>
  <c r="BY14" i="99"/>
  <c r="BX14" i="99"/>
  <c r="BW14" i="99"/>
  <c r="BV14" i="99"/>
  <c r="BU14" i="99"/>
  <c r="BT14" i="99"/>
  <c r="BS14" i="99"/>
  <c r="BQ14" i="99"/>
  <c r="BP14" i="99"/>
  <c r="BN14" i="99"/>
  <c r="BM14" i="99"/>
  <c r="BK14" i="99"/>
  <c r="BJ14" i="99"/>
  <c r="BH14" i="99"/>
  <c r="BG14" i="99"/>
  <c r="BE14" i="99"/>
  <c r="BD14" i="99"/>
  <c r="BB14" i="99"/>
  <c r="BA14" i="99"/>
  <c r="AY14" i="99"/>
  <c r="AX14" i="99"/>
  <c r="AV14" i="99"/>
  <c r="AU14" i="99"/>
  <c r="AS14" i="99"/>
  <c r="AR14" i="99"/>
  <c r="AP14" i="99"/>
  <c r="AO14" i="99"/>
  <c r="AM14" i="99"/>
  <c r="AL14" i="99"/>
  <c r="AJ14" i="99"/>
  <c r="AI14" i="99"/>
  <c r="AG14" i="99"/>
  <c r="AF14" i="99"/>
  <c r="AD14" i="99"/>
  <c r="AC14" i="99"/>
  <c r="AA14" i="99"/>
  <c r="Z14" i="99"/>
  <c r="X14" i="99"/>
  <c r="W14" i="99"/>
  <c r="V14" i="99"/>
  <c r="U14" i="99"/>
  <c r="T14" i="99"/>
  <c r="S14" i="99"/>
  <c r="R14" i="99"/>
  <c r="P14" i="99"/>
  <c r="O14" i="99"/>
  <c r="F14" i="99"/>
  <c r="C14" i="99" s="1"/>
  <c r="CO13" i="99"/>
  <c r="CO14" i="99" s="1"/>
  <c r="CN13" i="99"/>
  <c r="CN14" i="99" s="1"/>
  <c r="CF13" i="99"/>
  <c r="CE13" i="99"/>
  <c r="CE14" i="99" s="1"/>
  <c r="BR13" i="99"/>
  <c r="BR14" i="99" s="1"/>
  <c r="BO13" i="99"/>
  <c r="BO14" i="99" s="1"/>
  <c r="BL13" i="99"/>
  <c r="BL14" i="99" s="1"/>
  <c r="BI13" i="99"/>
  <c r="BI14" i="99" s="1"/>
  <c r="BF13" i="99"/>
  <c r="BF14" i="99" s="1"/>
  <c r="BC13" i="99"/>
  <c r="BC14" i="99" s="1"/>
  <c r="AZ13" i="99"/>
  <c r="AZ14" i="99" s="1"/>
  <c r="AW13" i="99"/>
  <c r="AW14" i="99" s="1"/>
  <c r="AT13" i="99"/>
  <c r="AT14" i="99" s="1"/>
  <c r="AQ13" i="99"/>
  <c r="AQ14" i="99" s="1"/>
  <c r="AN13" i="99"/>
  <c r="AN14" i="99" s="1"/>
  <c r="AK13" i="99"/>
  <c r="AK14" i="99" s="1"/>
  <c r="AH13" i="99"/>
  <c r="AH14" i="99" s="1"/>
  <c r="AE13" i="99"/>
  <c r="AE14" i="99" s="1"/>
  <c r="AB13" i="99"/>
  <c r="AB14" i="99" s="1"/>
  <c r="Y13" i="99"/>
  <c r="Y14" i="99" s="1"/>
  <c r="Q13" i="99"/>
  <c r="Q14" i="99" s="1"/>
  <c r="A13" i="99"/>
  <c r="A15" i="99" s="1"/>
  <c r="A16" i="99" s="1"/>
  <c r="A17" i="99" s="1"/>
  <c r="A18" i="99" s="1"/>
  <c r="A20" i="99" s="1"/>
  <c r="A22" i="99" s="1"/>
  <c r="A24" i="99" s="1"/>
  <c r="A25" i="99" s="1"/>
  <c r="A27" i="99" s="1"/>
  <c r="A28" i="99" s="1"/>
  <c r="A30" i="99" s="1"/>
  <c r="A31" i="99" s="1"/>
  <c r="A33" i="99" s="1"/>
  <c r="A34" i="99" s="1"/>
  <c r="A35" i="99" s="1"/>
  <c r="A37" i="99" s="1"/>
  <c r="A38" i="99" s="1"/>
  <c r="A39" i="99" s="1"/>
  <c r="A40" i="99" s="1"/>
  <c r="CV12" i="99"/>
  <c r="CU12" i="99"/>
  <c r="CT12" i="99"/>
  <c r="CS12" i="99"/>
  <c r="CR12" i="99"/>
  <c r="CQ12" i="99"/>
  <c r="CP12" i="99"/>
  <c r="CO12" i="99"/>
  <c r="CN12" i="99"/>
  <c r="CM12" i="99"/>
  <c r="CL12" i="99"/>
  <c r="CK12" i="99"/>
  <c r="CJ12" i="99"/>
  <c r="CI12" i="99"/>
  <c r="CH12" i="99"/>
  <c r="CG12" i="99"/>
  <c r="CF12" i="99"/>
  <c r="CE12" i="99"/>
  <c r="CD12" i="99"/>
  <c r="CC12" i="99"/>
  <c r="CB12" i="99"/>
  <c r="CA12" i="99"/>
  <c r="BZ12" i="99"/>
  <c r="BY12" i="99"/>
  <c r="BX12" i="99"/>
  <c r="BW12" i="99"/>
  <c r="BV12" i="99"/>
  <c r="BU12" i="99"/>
  <c r="BT12" i="99"/>
  <c r="BS12" i="99"/>
  <c r="BR12" i="99"/>
  <c r="BQ12" i="99"/>
  <c r="BP12" i="99"/>
  <c r="BO12" i="99"/>
  <c r="BN12" i="99"/>
  <c r="BM12" i="99"/>
  <c r="BL12" i="99"/>
  <c r="BK12" i="99"/>
  <c r="BJ12" i="99"/>
  <c r="BI12" i="99"/>
  <c r="BH12" i="99"/>
  <c r="BG12" i="99"/>
  <c r="BF12" i="99"/>
  <c r="BE12" i="99"/>
  <c r="BD12" i="99"/>
  <c r="BC12" i="99"/>
  <c r="BB12" i="99"/>
  <c r="BA12" i="99"/>
  <c r="AZ12" i="99"/>
  <c r="AY12" i="99"/>
  <c r="AX12" i="99"/>
  <c r="AW12" i="99"/>
  <c r="AV12" i="99"/>
  <c r="AU12" i="99"/>
  <c r="AT12" i="99"/>
  <c r="AS12" i="99"/>
  <c r="AR12" i="99"/>
  <c r="AQ12" i="99"/>
  <c r="AP12" i="99"/>
  <c r="AO12" i="99"/>
  <c r="AN12" i="99"/>
  <c r="AM12" i="99"/>
  <c r="AL12" i="99"/>
  <c r="AK12" i="99"/>
  <c r="AJ12" i="99"/>
  <c r="AI12" i="99"/>
  <c r="AH12" i="99"/>
  <c r="AG12" i="99"/>
  <c r="AF12" i="99"/>
  <c r="AE12" i="99"/>
  <c r="AD12" i="99"/>
  <c r="AC12" i="99"/>
  <c r="AB12" i="99"/>
  <c r="AA12" i="99"/>
  <c r="Z12" i="99"/>
  <c r="X12" i="99"/>
  <c r="W12" i="99"/>
  <c r="V12" i="99"/>
  <c r="U12" i="99"/>
  <c r="T12" i="99"/>
  <c r="S12" i="99"/>
  <c r="R12" i="99"/>
  <c r="Q12" i="99"/>
  <c r="P12" i="99"/>
  <c r="O12" i="99"/>
  <c r="F12" i="99"/>
  <c r="C12" i="99" s="1"/>
  <c r="Y11" i="99"/>
  <c r="Y12" i="99" s="1"/>
  <c r="CJ87" i="98"/>
  <c r="CI87" i="98"/>
  <c r="CH87" i="98"/>
  <c r="CG87" i="98"/>
  <c r="CF87" i="98"/>
  <c r="CE87" i="98"/>
  <c r="CA87" i="98"/>
  <c r="BZ87" i="98"/>
  <c r="BY87" i="98"/>
  <c r="BX87" i="98"/>
  <c r="BW87" i="98"/>
  <c r="BV87" i="98"/>
  <c r="BU87" i="98"/>
  <c r="BT87" i="98"/>
  <c r="BS87" i="98"/>
  <c r="BR87" i="98"/>
  <c r="BQ87" i="98"/>
  <c r="BP87" i="98"/>
  <c r="BN87" i="98"/>
  <c r="BM87" i="98"/>
  <c r="BK87" i="98"/>
  <c r="BJ87" i="98"/>
  <c r="BH87" i="98"/>
  <c r="BG87" i="98"/>
  <c r="BE87" i="98"/>
  <c r="BD87" i="98"/>
  <c r="BB87" i="98"/>
  <c r="BA87" i="98"/>
  <c r="AY87" i="98"/>
  <c r="AX87" i="98"/>
  <c r="AV87" i="98"/>
  <c r="AU87" i="98"/>
  <c r="AS87" i="98"/>
  <c r="AR87" i="98"/>
  <c r="AP87" i="98"/>
  <c r="AO87" i="98"/>
  <c r="AM87" i="98"/>
  <c r="AL87" i="98"/>
  <c r="AJ87" i="98"/>
  <c r="AI87" i="98"/>
  <c r="AG87" i="98"/>
  <c r="AF87" i="98"/>
  <c r="AD87" i="98"/>
  <c r="AC87" i="98"/>
  <c r="AA87" i="98"/>
  <c r="Z87" i="98"/>
  <c r="X87" i="98"/>
  <c r="W87" i="98"/>
  <c r="U87" i="98"/>
  <c r="T87" i="98"/>
  <c r="S87" i="98"/>
  <c r="R87" i="98"/>
  <c r="Q87" i="98"/>
  <c r="P87" i="98"/>
  <c r="O87" i="98"/>
  <c r="F87" i="98"/>
  <c r="C87" i="98" s="1"/>
  <c r="CC86" i="98"/>
  <c r="CB86" i="98"/>
  <c r="BO86" i="98"/>
  <c r="BL86" i="98"/>
  <c r="BI86" i="98"/>
  <c r="BF86" i="98"/>
  <c r="BC86" i="98"/>
  <c r="AZ86" i="98"/>
  <c r="AW86" i="98"/>
  <c r="AT86" i="98"/>
  <c r="AQ86" i="98"/>
  <c r="AN86" i="98"/>
  <c r="AK86" i="98"/>
  <c r="AH86" i="98"/>
  <c r="AE86" i="98"/>
  <c r="AB86" i="98"/>
  <c r="Y86" i="98"/>
  <c r="V86" i="98"/>
  <c r="CC85" i="98"/>
  <c r="CD85" i="98" s="1"/>
  <c r="CB85" i="98"/>
  <c r="BO85" i="98"/>
  <c r="BL85" i="98"/>
  <c r="BI85" i="98"/>
  <c r="BF85" i="98"/>
  <c r="BC85" i="98"/>
  <c r="AZ85" i="98"/>
  <c r="AW85" i="98"/>
  <c r="AT85" i="98"/>
  <c r="AQ85" i="98"/>
  <c r="AN85" i="98"/>
  <c r="AK85" i="98"/>
  <c r="AH85" i="98"/>
  <c r="AE85" i="98"/>
  <c r="AB85" i="98"/>
  <c r="Y85" i="98"/>
  <c r="V85" i="98"/>
  <c r="CC84" i="98"/>
  <c r="CB84" i="98"/>
  <c r="BO84" i="98"/>
  <c r="BL84" i="98"/>
  <c r="BI84" i="98"/>
  <c r="BF84" i="98"/>
  <c r="BC84" i="98"/>
  <c r="AZ84" i="98"/>
  <c r="AW84" i="98"/>
  <c r="AT84" i="98"/>
  <c r="AQ84" i="98"/>
  <c r="AN84" i="98"/>
  <c r="AK84" i="98"/>
  <c r="AH84" i="98"/>
  <c r="AE84" i="98"/>
  <c r="AB84" i="98"/>
  <c r="Y84" i="98"/>
  <c r="V84" i="98"/>
  <c r="CC83" i="98"/>
  <c r="CB83" i="98"/>
  <c r="BO83" i="98"/>
  <c r="BL83" i="98"/>
  <c r="BI83" i="98"/>
  <c r="BF83" i="98"/>
  <c r="BC83" i="98"/>
  <c r="AZ83" i="98"/>
  <c r="AW83" i="98"/>
  <c r="AT83" i="98"/>
  <c r="AQ83" i="98"/>
  <c r="AN83" i="98"/>
  <c r="AK83" i="98"/>
  <c r="AH83" i="98"/>
  <c r="AE83" i="98"/>
  <c r="AB83" i="98"/>
  <c r="Y83" i="98"/>
  <c r="V83" i="98"/>
  <c r="CC82" i="98"/>
  <c r="CB82" i="98"/>
  <c r="BO82" i="98"/>
  <c r="BL82" i="98"/>
  <c r="BI82" i="98"/>
  <c r="BF82" i="98"/>
  <c r="BC82" i="98"/>
  <c r="AZ82" i="98"/>
  <c r="AW82" i="98"/>
  <c r="AT82" i="98"/>
  <c r="AQ82" i="98"/>
  <c r="AN82" i="98"/>
  <c r="AK82" i="98"/>
  <c r="AH82" i="98"/>
  <c r="AE82" i="98"/>
  <c r="AB82" i="98"/>
  <c r="Y82" i="98"/>
  <c r="V82" i="98"/>
  <c r="CC81" i="98"/>
  <c r="CB81" i="98"/>
  <c r="BO81" i="98"/>
  <c r="BL81" i="98"/>
  <c r="BI81" i="98"/>
  <c r="BF81" i="98"/>
  <c r="BC81" i="98"/>
  <c r="AZ81" i="98"/>
  <c r="AW81" i="98"/>
  <c r="AT81" i="98"/>
  <c r="AQ81" i="98"/>
  <c r="AN81" i="98"/>
  <c r="AK81" i="98"/>
  <c r="AH81" i="98"/>
  <c r="AE81" i="98"/>
  <c r="AB81" i="98"/>
  <c r="Y81" i="98"/>
  <c r="V81" i="98"/>
  <c r="CC80" i="98"/>
  <c r="CB80" i="98"/>
  <c r="BO80" i="98"/>
  <c r="BL80" i="98"/>
  <c r="BI80" i="98"/>
  <c r="BF80" i="98"/>
  <c r="BC80" i="98"/>
  <c r="AZ80" i="98"/>
  <c r="AW80" i="98"/>
  <c r="AT80" i="98"/>
  <c r="AQ80" i="98"/>
  <c r="AN80" i="98"/>
  <c r="AK80" i="98"/>
  <c r="AH80" i="98"/>
  <c r="AE80" i="98"/>
  <c r="AB80" i="98"/>
  <c r="Y80" i="98"/>
  <c r="V80" i="98"/>
  <c r="CJ79" i="98"/>
  <c r="CI79" i="98"/>
  <c r="CH79" i="98"/>
  <c r="CG79" i="98"/>
  <c r="CF79" i="98"/>
  <c r="CE79" i="98"/>
  <c r="CA79" i="98"/>
  <c r="BZ79" i="98"/>
  <c r="BY79" i="98"/>
  <c r="BX79" i="98"/>
  <c r="BW79" i="98"/>
  <c r="BV79" i="98"/>
  <c r="BU79" i="98"/>
  <c r="BT79" i="98"/>
  <c r="BS79" i="98"/>
  <c r="BR79" i="98"/>
  <c r="BQ79" i="98"/>
  <c r="BP79" i="98"/>
  <c r="BN79" i="98"/>
  <c r="BM79" i="98"/>
  <c r="BK79" i="98"/>
  <c r="BJ79" i="98"/>
  <c r="BH79" i="98"/>
  <c r="BG79" i="98"/>
  <c r="BE79" i="98"/>
  <c r="BD79" i="98"/>
  <c r="BB79" i="98"/>
  <c r="BA79" i="98"/>
  <c r="AY79" i="98"/>
  <c r="AX79" i="98"/>
  <c r="AV79" i="98"/>
  <c r="AU79" i="98"/>
  <c r="AS79" i="98"/>
  <c r="AR79" i="98"/>
  <c r="AP79" i="98"/>
  <c r="AO79" i="98"/>
  <c r="AM79" i="98"/>
  <c r="AL79" i="98"/>
  <c r="AJ79" i="98"/>
  <c r="AI79" i="98"/>
  <c r="AG79" i="98"/>
  <c r="AF79" i="98"/>
  <c r="AD79" i="98"/>
  <c r="AC79" i="98"/>
  <c r="AA79" i="98"/>
  <c r="Z79" i="98"/>
  <c r="X79" i="98"/>
  <c r="W79" i="98"/>
  <c r="U79" i="98"/>
  <c r="T79" i="98"/>
  <c r="S79" i="98"/>
  <c r="R79" i="98"/>
  <c r="Q79" i="98"/>
  <c r="P79" i="98"/>
  <c r="O79" i="98"/>
  <c r="F79" i="98"/>
  <c r="C79" i="98" s="1"/>
  <c r="CC78" i="98"/>
  <c r="CB78" i="98"/>
  <c r="BO78" i="98"/>
  <c r="BL78" i="98"/>
  <c r="BI78" i="98"/>
  <c r="BF78" i="98"/>
  <c r="BC78" i="98"/>
  <c r="AZ78" i="98"/>
  <c r="AW78" i="98"/>
  <c r="AT78" i="98"/>
  <c r="AQ78" i="98"/>
  <c r="AN78" i="98"/>
  <c r="AK78" i="98"/>
  <c r="AH78" i="98"/>
  <c r="AE78" i="98"/>
  <c r="AB78" i="98"/>
  <c r="Y78" i="98"/>
  <c r="V78" i="98"/>
  <c r="CC77" i="98"/>
  <c r="CB77" i="98"/>
  <c r="BO77" i="98"/>
  <c r="BL77" i="98"/>
  <c r="BI77" i="98"/>
  <c r="BF77" i="98"/>
  <c r="BC77" i="98"/>
  <c r="AZ77" i="98"/>
  <c r="AW77" i="98"/>
  <c r="AT77" i="98"/>
  <c r="AQ77" i="98"/>
  <c r="AN77" i="98"/>
  <c r="AK77" i="98"/>
  <c r="AH77" i="98"/>
  <c r="AE77" i="98"/>
  <c r="AB77" i="98"/>
  <c r="Y77" i="98"/>
  <c r="V77" i="98"/>
  <c r="CC76" i="98"/>
  <c r="CB76" i="98"/>
  <c r="BO76" i="98"/>
  <c r="BL76" i="98"/>
  <c r="BI76" i="98"/>
  <c r="BF76" i="98"/>
  <c r="BC76" i="98"/>
  <c r="AZ76" i="98"/>
  <c r="AW76" i="98"/>
  <c r="AT76" i="98"/>
  <c r="AQ76" i="98"/>
  <c r="AN76" i="98"/>
  <c r="AK76" i="98"/>
  <c r="AH76" i="98"/>
  <c r="AE76" i="98"/>
  <c r="AB76" i="98"/>
  <c r="Y76" i="98"/>
  <c r="V76" i="98"/>
  <c r="CC75" i="98"/>
  <c r="CB75" i="98"/>
  <c r="BO75" i="98"/>
  <c r="BL75" i="98"/>
  <c r="BI75" i="98"/>
  <c r="BF75" i="98"/>
  <c r="BC75" i="98"/>
  <c r="AZ75" i="98"/>
  <c r="AW75" i="98"/>
  <c r="AT75" i="98"/>
  <c r="AQ75" i="98"/>
  <c r="AN75" i="98"/>
  <c r="AK75" i="98"/>
  <c r="AH75" i="98"/>
  <c r="AE75" i="98"/>
  <c r="AB75" i="98"/>
  <c r="Y75" i="98"/>
  <c r="V75" i="98"/>
  <c r="CC74" i="98"/>
  <c r="CB74" i="98"/>
  <c r="BO74" i="98"/>
  <c r="BL74" i="98"/>
  <c r="BI74" i="98"/>
  <c r="BF74" i="98"/>
  <c r="BC74" i="98"/>
  <c r="AZ74" i="98"/>
  <c r="AW74" i="98"/>
  <c r="AT74" i="98"/>
  <c r="AQ74" i="98"/>
  <c r="AN74" i="98"/>
  <c r="AK74" i="98"/>
  <c r="AH74" i="98"/>
  <c r="AE74" i="98"/>
  <c r="AB74" i="98"/>
  <c r="Y74" i="98"/>
  <c r="V74" i="98"/>
  <c r="CC73" i="98"/>
  <c r="CB73" i="98"/>
  <c r="BO73" i="98"/>
  <c r="BO79" i="98" s="1"/>
  <c r="BL73" i="98"/>
  <c r="BI73" i="98"/>
  <c r="BF73" i="98"/>
  <c r="BC73" i="98"/>
  <c r="AZ73" i="98"/>
  <c r="AW73" i="98"/>
  <c r="AT73" i="98"/>
  <c r="AQ73" i="98"/>
  <c r="AQ79" i="98" s="1"/>
  <c r="AN73" i="98"/>
  <c r="AK73" i="98"/>
  <c r="AH73" i="98"/>
  <c r="AE73" i="98"/>
  <c r="AE79" i="98" s="1"/>
  <c r="AB73" i="98"/>
  <c r="Y73" i="98"/>
  <c r="Y79" i="98" s="1"/>
  <c r="V73" i="98"/>
  <c r="CJ72" i="98"/>
  <c r="CI72" i="98"/>
  <c r="CH72" i="98"/>
  <c r="CG72" i="98"/>
  <c r="CF72" i="98"/>
  <c r="CE72" i="98"/>
  <c r="CA72" i="98"/>
  <c r="BZ72" i="98"/>
  <c r="BY72" i="98"/>
  <c r="BX72" i="98"/>
  <c r="BW72" i="98"/>
  <c r="BV72" i="98"/>
  <c r="BU72" i="98"/>
  <c r="BT72" i="98"/>
  <c r="BS72" i="98"/>
  <c r="BR72" i="98"/>
  <c r="BQ72" i="98"/>
  <c r="BP72" i="98"/>
  <c r="BN72" i="98"/>
  <c r="BM72" i="98"/>
  <c r="BK72" i="98"/>
  <c r="BJ72" i="98"/>
  <c r="BH72" i="98"/>
  <c r="BG72" i="98"/>
  <c r="BE72" i="98"/>
  <c r="BD72" i="98"/>
  <c r="BB72" i="98"/>
  <c r="BA72" i="98"/>
  <c r="AY72" i="98"/>
  <c r="AX72" i="98"/>
  <c r="AV72" i="98"/>
  <c r="AU72" i="98"/>
  <c r="AS72" i="98"/>
  <c r="AR72" i="98"/>
  <c r="AP72" i="98"/>
  <c r="AO72" i="98"/>
  <c r="AM72" i="98"/>
  <c r="AL72" i="98"/>
  <c r="AJ72" i="98"/>
  <c r="AI72" i="98"/>
  <c r="AG72" i="98"/>
  <c r="AF72" i="98"/>
  <c r="AD72" i="98"/>
  <c r="AC72" i="98"/>
  <c r="AA72" i="98"/>
  <c r="Z72" i="98"/>
  <c r="X72" i="98"/>
  <c r="W72" i="98"/>
  <c r="U72" i="98"/>
  <c r="T72" i="98"/>
  <c r="S72" i="98"/>
  <c r="R72" i="98"/>
  <c r="Q72" i="98"/>
  <c r="P72" i="98"/>
  <c r="O72" i="98"/>
  <c r="F72" i="98"/>
  <c r="C72" i="98" s="1"/>
  <c r="CC71" i="98"/>
  <c r="CB71" i="98"/>
  <c r="BO71" i="98"/>
  <c r="BL71" i="98"/>
  <c r="BI71" i="98"/>
  <c r="BF71" i="98"/>
  <c r="BC71" i="98"/>
  <c r="AZ71" i="98"/>
  <c r="AW71" i="98"/>
  <c r="AT71" i="98"/>
  <c r="AQ71" i="98"/>
  <c r="AN71" i="98"/>
  <c r="AK71" i="98"/>
  <c r="AH71" i="98"/>
  <c r="AE71" i="98"/>
  <c r="AB71" i="98"/>
  <c r="Y71" i="98"/>
  <c r="V71" i="98"/>
  <c r="CC70" i="98"/>
  <c r="CB70" i="98"/>
  <c r="BO70" i="98"/>
  <c r="BL70" i="98"/>
  <c r="BI70" i="98"/>
  <c r="BF70" i="98"/>
  <c r="BC70" i="98"/>
  <c r="AZ70" i="98"/>
  <c r="AW70" i="98"/>
  <c r="AT70" i="98"/>
  <c r="AQ70" i="98"/>
  <c r="AN70" i="98"/>
  <c r="AK70" i="98"/>
  <c r="AH70" i="98"/>
  <c r="AE70" i="98"/>
  <c r="AB70" i="98"/>
  <c r="Y70" i="98"/>
  <c r="V70" i="98"/>
  <c r="CC69" i="98"/>
  <c r="CB69" i="98"/>
  <c r="BO69" i="98"/>
  <c r="BL69" i="98"/>
  <c r="BI69" i="98"/>
  <c r="BF69" i="98"/>
  <c r="BC69" i="98"/>
  <c r="AZ69" i="98"/>
  <c r="AW69" i="98"/>
  <c r="AT69" i="98"/>
  <c r="AQ69" i="98"/>
  <c r="AN69" i="98"/>
  <c r="AK69" i="98"/>
  <c r="AH69" i="98"/>
  <c r="AE69" i="98"/>
  <c r="AB69" i="98"/>
  <c r="Y69" i="98"/>
  <c r="V69" i="98"/>
  <c r="CC68" i="98"/>
  <c r="CB68" i="98"/>
  <c r="BO68" i="98"/>
  <c r="BL68" i="98"/>
  <c r="BI68" i="98"/>
  <c r="BF68" i="98"/>
  <c r="BC68" i="98"/>
  <c r="AZ68" i="98"/>
  <c r="AW68" i="98"/>
  <c r="AT68" i="98"/>
  <c r="AQ68" i="98"/>
  <c r="AN68" i="98"/>
  <c r="AK68" i="98"/>
  <c r="AH68" i="98"/>
  <c r="AE68" i="98"/>
  <c r="AB68" i="98"/>
  <c r="Y68" i="98"/>
  <c r="V68" i="98"/>
  <c r="CJ67" i="98"/>
  <c r="CI67" i="98"/>
  <c r="CH67" i="98"/>
  <c r="CG67" i="98"/>
  <c r="CF67" i="98"/>
  <c r="CE67" i="98"/>
  <c r="CA67" i="98"/>
  <c r="BZ67" i="98"/>
  <c r="BY67" i="98"/>
  <c r="BX67" i="98"/>
  <c r="BW67" i="98"/>
  <c r="BV67" i="98"/>
  <c r="BU67" i="98"/>
  <c r="BT67" i="98"/>
  <c r="BS67" i="98"/>
  <c r="BR67" i="98"/>
  <c r="BQ67" i="98"/>
  <c r="BP67" i="98"/>
  <c r="BN67" i="98"/>
  <c r="BM67" i="98"/>
  <c r="BK67" i="98"/>
  <c r="BJ67" i="98"/>
  <c r="BH67" i="98"/>
  <c r="BG67" i="98"/>
  <c r="BE67" i="98"/>
  <c r="BD67" i="98"/>
  <c r="BB67" i="98"/>
  <c r="BA67" i="98"/>
  <c r="AY67" i="98"/>
  <c r="AX67" i="98"/>
  <c r="AV67" i="98"/>
  <c r="AU67" i="98"/>
  <c r="AS67" i="98"/>
  <c r="AR67" i="98"/>
  <c r="AP67" i="98"/>
  <c r="AO67" i="98"/>
  <c r="AM67" i="98"/>
  <c r="AL67" i="98"/>
  <c r="AJ67" i="98"/>
  <c r="AI67" i="98"/>
  <c r="AG67" i="98"/>
  <c r="AF67" i="98"/>
  <c r="AD67" i="98"/>
  <c r="AC67" i="98"/>
  <c r="AA67" i="98"/>
  <c r="Z67" i="98"/>
  <c r="X67" i="98"/>
  <c r="W67" i="98"/>
  <c r="U67" i="98"/>
  <c r="T67" i="98"/>
  <c r="S67" i="98"/>
  <c r="R67" i="98"/>
  <c r="Q67" i="98"/>
  <c r="P67" i="98"/>
  <c r="O67" i="98"/>
  <c r="F67" i="98"/>
  <c r="C67" i="98" s="1"/>
  <c r="CC66" i="98"/>
  <c r="CB66" i="98"/>
  <c r="BO66" i="98"/>
  <c r="BL66" i="98"/>
  <c r="BI66" i="98"/>
  <c r="BF66" i="98"/>
  <c r="BC66" i="98"/>
  <c r="AZ66" i="98"/>
  <c r="AW66" i="98"/>
  <c r="AT66" i="98"/>
  <c r="AQ66" i="98"/>
  <c r="AN66" i="98"/>
  <c r="AK66" i="98"/>
  <c r="AH66" i="98"/>
  <c r="AE66" i="98"/>
  <c r="AB66" i="98"/>
  <c r="Y66" i="98"/>
  <c r="V66" i="98"/>
  <c r="CC65" i="98"/>
  <c r="CB65" i="98"/>
  <c r="BO65" i="98"/>
  <c r="BL65" i="98"/>
  <c r="BI65" i="98"/>
  <c r="BF65" i="98"/>
  <c r="BC65" i="98"/>
  <c r="AZ65" i="98"/>
  <c r="AW65" i="98"/>
  <c r="AT65" i="98"/>
  <c r="AQ65" i="98"/>
  <c r="AN65" i="98"/>
  <c r="AK65" i="98"/>
  <c r="AH65" i="98"/>
  <c r="AE65" i="98"/>
  <c r="AB65" i="98"/>
  <c r="Y65" i="98"/>
  <c r="V65" i="98"/>
  <c r="CC64" i="98"/>
  <c r="CD64" i="98" s="1"/>
  <c r="CB64" i="98"/>
  <c r="BO64" i="98"/>
  <c r="BL64" i="98"/>
  <c r="BI64" i="98"/>
  <c r="BF64" i="98"/>
  <c r="BC64" i="98"/>
  <c r="AZ64" i="98"/>
  <c r="AW64" i="98"/>
  <c r="AT64" i="98"/>
  <c r="AQ64" i="98"/>
  <c r="AN64" i="98"/>
  <c r="AK64" i="98"/>
  <c r="AH64" i="98"/>
  <c r="AE64" i="98"/>
  <c r="AB64" i="98"/>
  <c r="Y64" i="98"/>
  <c r="V64" i="98"/>
  <c r="CC63" i="98"/>
  <c r="CB63" i="98"/>
  <c r="BO63" i="98"/>
  <c r="BL63" i="98"/>
  <c r="BI63" i="98"/>
  <c r="BF63" i="98"/>
  <c r="BC63" i="98"/>
  <c r="AZ63" i="98"/>
  <c r="AW63" i="98"/>
  <c r="AT63" i="98"/>
  <c r="AQ63" i="98"/>
  <c r="AN63" i="98"/>
  <c r="AK63" i="98"/>
  <c r="AH63" i="98"/>
  <c r="AE63" i="98"/>
  <c r="AB63" i="98"/>
  <c r="Y63" i="98"/>
  <c r="V63" i="98"/>
  <c r="CC62" i="98"/>
  <c r="CB62" i="98"/>
  <c r="BO62" i="98"/>
  <c r="BL62" i="98"/>
  <c r="BI62" i="98"/>
  <c r="BF62" i="98"/>
  <c r="BC62" i="98"/>
  <c r="AZ62" i="98"/>
  <c r="AW62" i="98"/>
  <c r="AT62" i="98"/>
  <c r="AQ62" i="98"/>
  <c r="AN62" i="98"/>
  <c r="AK62" i="98"/>
  <c r="AH62" i="98"/>
  <c r="AE62" i="98"/>
  <c r="AB62" i="98"/>
  <c r="Y62" i="98"/>
  <c r="V62" i="98"/>
  <c r="CC61" i="98"/>
  <c r="CB61" i="98"/>
  <c r="BO61" i="98"/>
  <c r="BL61" i="98"/>
  <c r="BI61" i="98"/>
  <c r="BF61" i="98"/>
  <c r="BC61" i="98"/>
  <c r="AZ61" i="98"/>
  <c r="AW61" i="98"/>
  <c r="AT61" i="98"/>
  <c r="AQ61" i="98"/>
  <c r="AN61" i="98"/>
  <c r="AK61" i="98"/>
  <c r="AH61" i="98"/>
  <c r="AE61" i="98"/>
  <c r="AB61" i="98"/>
  <c r="Y61" i="98"/>
  <c r="V61" i="98"/>
  <c r="CJ60" i="98"/>
  <c r="CI60" i="98"/>
  <c r="CH60" i="98"/>
  <c r="CG60" i="98"/>
  <c r="CF60" i="98"/>
  <c r="CE60" i="98"/>
  <c r="CA60" i="98"/>
  <c r="BZ60" i="98"/>
  <c r="BY60" i="98"/>
  <c r="BX60" i="98"/>
  <c r="BW60" i="98"/>
  <c r="BV60" i="98"/>
  <c r="BU60" i="98"/>
  <c r="BT60" i="98"/>
  <c r="BS60" i="98"/>
  <c r="BR60" i="98"/>
  <c r="BQ60" i="98"/>
  <c r="BP60" i="98"/>
  <c r="BN60" i="98"/>
  <c r="BM60" i="98"/>
  <c r="BK60" i="98"/>
  <c r="BJ60" i="98"/>
  <c r="BH60" i="98"/>
  <c r="BG60" i="98"/>
  <c r="BE60" i="98"/>
  <c r="BD60" i="98"/>
  <c r="BB60" i="98"/>
  <c r="BA60" i="98"/>
  <c r="AY60" i="98"/>
  <c r="AX60" i="98"/>
  <c r="AV60" i="98"/>
  <c r="AU60" i="98"/>
  <c r="AS60" i="98"/>
  <c r="AR60" i="98"/>
  <c r="AP60" i="98"/>
  <c r="AO60" i="98"/>
  <c r="AM60" i="98"/>
  <c r="AL60" i="98"/>
  <c r="AJ60" i="98"/>
  <c r="AI60" i="98"/>
  <c r="AG60" i="98"/>
  <c r="AF60" i="98"/>
  <c r="AD60" i="98"/>
  <c r="AC60" i="98"/>
  <c r="AA60" i="98"/>
  <c r="Z60" i="98"/>
  <c r="X60" i="98"/>
  <c r="W60" i="98"/>
  <c r="U60" i="98"/>
  <c r="T60" i="98"/>
  <c r="S60" i="98"/>
  <c r="R60" i="98"/>
  <c r="Q60" i="98"/>
  <c r="P60" i="98"/>
  <c r="O60" i="98"/>
  <c r="F60" i="98"/>
  <c r="C60" i="98" s="1"/>
  <c r="CC59" i="98"/>
  <c r="CB59" i="98"/>
  <c r="BO59" i="98"/>
  <c r="BL59" i="98"/>
  <c r="BI59" i="98"/>
  <c r="BF59" i="98"/>
  <c r="BC59" i="98"/>
  <c r="AZ59" i="98"/>
  <c r="AW59" i="98"/>
  <c r="AT59" i="98"/>
  <c r="AQ59" i="98"/>
  <c r="AN59" i="98"/>
  <c r="AK59" i="98"/>
  <c r="AH59" i="98"/>
  <c r="AE59" i="98"/>
  <c r="AB59" i="98"/>
  <c r="Y59" i="98"/>
  <c r="V59" i="98"/>
  <c r="CC58" i="98"/>
  <c r="CB58" i="98"/>
  <c r="BO58" i="98"/>
  <c r="BL58" i="98"/>
  <c r="BI58" i="98"/>
  <c r="BF58" i="98"/>
  <c r="BC58" i="98"/>
  <c r="AZ58" i="98"/>
  <c r="AW58" i="98"/>
  <c r="AT58" i="98"/>
  <c r="AQ58" i="98"/>
  <c r="AN58" i="98"/>
  <c r="AK58" i="98"/>
  <c r="AH58" i="98"/>
  <c r="AE58" i="98"/>
  <c r="AB58" i="98"/>
  <c r="Y58" i="98"/>
  <c r="V58" i="98"/>
  <c r="CC57" i="98"/>
  <c r="CB57" i="98"/>
  <c r="BO57" i="98"/>
  <c r="BL57" i="98"/>
  <c r="BI57" i="98"/>
  <c r="BF57" i="98"/>
  <c r="BC57" i="98"/>
  <c r="AZ57" i="98"/>
  <c r="AW57" i="98"/>
  <c r="AT57" i="98"/>
  <c r="AQ57" i="98"/>
  <c r="AN57" i="98"/>
  <c r="AK57" i="98"/>
  <c r="AH57" i="98"/>
  <c r="AE57" i="98"/>
  <c r="AB57" i="98"/>
  <c r="Y57" i="98"/>
  <c r="V57" i="98"/>
  <c r="CC56" i="98"/>
  <c r="CB56" i="98"/>
  <c r="BO56" i="98"/>
  <c r="BL56" i="98"/>
  <c r="BI56" i="98"/>
  <c r="BF56" i="98"/>
  <c r="BC56" i="98"/>
  <c r="AZ56" i="98"/>
  <c r="AW56" i="98"/>
  <c r="AT56" i="98"/>
  <c r="AQ56" i="98"/>
  <c r="AN56" i="98"/>
  <c r="AK56" i="98"/>
  <c r="AH56" i="98"/>
  <c r="AE56" i="98"/>
  <c r="AB56" i="98"/>
  <c r="Y56" i="98"/>
  <c r="V56" i="98"/>
  <c r="CC55" i="98"/>
  <c r="CB55" i="98"/>
  <c r="BO55" i="98"/>
  <c r="BL55" i="98"/>
  <c r="BI55" i="98"/>
  <c r="BF55" i="98"/>
  <c r="BC55" i="98"/>
  <c r="AZ55" i="98"/>
  <c r="AW55" i="98"/>
  <c r="AT55" i="98"/>
  <c r="AQ55" i="98"/>
  <c r="AN55" i="98"/>
  <c r="AK55" i="98"/>
  <c r="AH55" i="98"/>
  <c r="AE55" i="98"/>
  <c r="AB55" i="98"/>
  <c r="Y55" i="98"/>
  <c r="V55" i="98"/>
  <c r="CC54" i="98"/>
  <c r="CB54" i="98"/>
  <c r="BO54" i="98"/>
  <c r="BL54" i="98"/>
  <c r="BI54" i="98"/>
  <c r="BF54" i="98"/>
  <c r="BC54" i="98"/>
  <c r="AZ54" i="98"/>
  <c r="AW54" i="98"/>
  <c r="AT54" i="98"/>
  <c r="AQ54" i="98"/>
  <c r="AN54" i="98"/>
  <c r="AK54" i="98"/>
  <c r="AH54" i="98"/>
  <c r="AE54" i="98"/>
  <c r="AB54" i="98"/>
  <c r="Y54" i="98"/>
  <c r="V54" i="98"/>
  <c r="CC53" i="98"/>
  <c r="CB53" i="98"/>
  <c r="BO53" i="98"/>
  <c r="BL53" i="98"/>
  <c r="BI53" i="98"/>
  <c r="BF53" i="98"/>
  <c r="BC53" i="98"/>
  <c r="AZ53" i="98"/>
  <c r="AW53" i="98"/>
  <c r="AT53" i="98"/>
  <c r="AQ53" i="98"/>
  <c r="AN53" i="98"/>
  <c r="AK53" i="98"/>
  <c r="AH53" i="98"/>
  <c r="AE53" i="98"/>
  <c r="AB53" i="98"/>
  <c r="Y53" i="98"/>
  <c r="V53" i="98"/>
  <c r="CC52" i="98"/>
  <c r="CB52" i="98"/>
  <c r="BO52" i="98"/>
  <c r="BL52" i="98"/>
  <c r="BI52" i="98"/>
  <c r="BF52" i="98"/>
  <c r="BC52" i="98"/>
  <c r="AZ52" i="98"/>
  <c r="AW52" i="98"/>
  <c r="AT52" i="98"/>
  <c r="AQ52" i="98"/>
  <c r="AN52" i="98"/>
  <c r="AK52" i="98"/>
  <c r="AH52" i="98"/>
  <c r="AE52" i="98"/>
  <c r="AB52" i="98"/>
  <c r="Y52" i="98"/>
  <c r="V52" i="98"/>
  <c r="CC51" i="98"/>
  <c r="CB51" i="98"/>
  <c r="BO51" i="98"/>
  <c r="BL51" i="98"/>
  <c r="BI51" i="98"/>
  <c r="BF51" i="98"/>
  <c r="BC51" i="98"/>
  <c r="AZ51" i="98"/>
  <c r="AW51" i="98"/>
  <c r="AT51" i="98"/>
  <c r="AQ51" i="98"/>
  <c r="AN51" i="98"/>
  <c r="AK51" i="98"/>
  <c r="AH51" i="98"/>
  <c r="AE51" i="98"/>
  <c r="AB51" i="98"/>
  <c r="Y51" i="98"/>
  <c r="V51" i="98"/>
  <c r="CC50" i="98"/>
  <c r="CB50" i="98"/>
  <c r="BO50" i="98"/>
  <c r="BL50" i="98"/>
  <c r="BI50" i="98"/>
  <c r="BF50" i="98"/>
  <c r="BC50" i="98"/>
  <c r="AZ50" i="98"/>
  <c r="AW50" i="98"/>
  <c r="AT50" i="98"/>
  <c r="AQ50" i="98"/>
  <c r="AN50" i="98"/>
  <c r="AK50" i="98"/>
  <c r="AH50" i="98"/>
  <c r="AE50" i="98"/>
  <c r="AB50" i="98"/>
  <c r="Y50" i="98"/>
  <c r="V50" i="98"/>
  <c r="CC49" i="98"/>
  <c r="CB49" i="98"/>
  <c r="BO49" i="98"/>
  <c r="BL49" i="98"/>
  <c r="BI49" i="98"/>
  <c r="BF49" i="98"/>
  <c r="BC49" i="98"/>
  <c r="AZ49" i="98"/>
  <c r="AW49" i="98"/>
  <c r="AT49" i="98"/>
  <c r="AQ49" i="98"/>
  <c r="AN49" i="98"/>
  <c r="AK49" i="98"/>
  <c r="AH49" i="98"/>
  <c r="AE49" i="98"/>
  <c r="AB49" i="98"/>
  <c r="Y49" i="98"/>
  <c r="V49" i="98"/>
  <c r="CJ48" i="98"/>
  <c r="CI48" i="98"/>
  <c r="CH48" i="98"/>
  <c r="CG48" i="98"/>
  <c r="CF48" i="98"/>
  <c r="CE48" i="98"/>
  <c r="CA48" i="98"/>
  <c r="BZ48" i="98"/>
  <c r="BY48" i="98"/>
  <c r="BX48" i="98"/>
  <c r="BW48" i="98"/>
  <c r="BV48" i="98"/>
  <c r="BU48" i="98"/>
  <c r="BT48" i="98"/>
  <c r="BS48" i="98"/>
  <c r="BR48" i="98"/>
  <c r="BQ48" i="98"/>
  <c r="BP48" i="98"/>
  <c r="BN48" i="98"/>
  <c r="BM48" i="98"/>
  <c r="BK48" i="98"/>
  <c r="BJ48" i="98"/>
  <c r="BH48" i="98"/>
  <c r="BG48" i="98"/>
  <c r="BE48" i="98"/>
  <c r="BD48" i="98"/>
  <c r="BB48" i="98"/>
  <c r="BA48" i="98"/>
  <c r="AY48" i="98"/>
  <c r="AX48" i="98"/>
  <c r="AV48" i="98"/>
  <c r="AU48" i="98"/>
  <c r="AS48" i="98"/>
  <c r="AR48" i="98"/>
  <c r="AP48" i="98"/>
  <c r="AO48" i="98"/>
  <c r="AM48" i="98"/>
  <c r="AL48" i="98"/>
  <c r="AJ48" i="98"/>
  <c r="AI48" i="98"/>
  <c r="AG48" i="98"/>
  <c r="AF48" i="98"/>
  <c r="AD48" i="98"/>
  <c r="AC48" i="98"/>
  <c r="AA48" i="98"/>
  <c r="Z48" i="98"/>
  <c r="X48" i="98"/>
  <c r="W48" i="98"/>
  <c r="U48" i="98"/>
  <c r="T48" i="98"/>
  <c r="S48" i="98"/>
  <c r="R48" i="98"/>
  <c r="Q48" i="98"/>
  <c r="P48" i="98"/>
  <c r="O48" i="98"/>
  <c r="F48" i="98"/>
  <c r="C48" i="98" s="1"/>
  <c r="CC47" i="98"/>
  <c r="CB47" i="98"/>
  <c r="BO47" i="98"/>
  <c r="BL47" i="98"/>
  <c r="BI47" i="98"/>
  <c r="BF47" i="98"/>
  <c r="BC47" i="98"/>
  <c r="AZ47" i="98"/>
  <c r="AW47" i="98"/>
  <c r="AT47" i="98"/>
  <c r="AQ47" i="98"/>
  <c r="AN47" i="98"/>
  <c r="AK47" i="98"/>
  <c r="AH47" i="98"/>
  <c r="AE47" i="98"/>
  <c r="AB47" i="98"/>
  <c r="Y47" i="98"/>
  <c r="V47" i="98"/>
  <c r="CC46" i="98"/>
  <c r="CB46" i="98"/>
  <c r="BO46" i="98"/>
  <c r="BL46" i="98"/>
  <c r="BI46" i="98"/>
  <c r="BF46" i="98"/>
  <c r="BC46" i="98"/>
  <c r="AZ46" i="98"/>
  <c r="AW46" i="98"/>
  <c r="AT46" i="98"/>
  <c r="AQ46" i="98"/>
  <c r="AN46" i="98"/>
  <c r="AK46" i="98"/>
  <c r="AH46" i="98"/>
  <c r="AE46" i="98"/>
  <c r="AB46" i="98"/>
  <c r="Y46" i="98"/>
  <c r="V46" i="98"/>
  <c r="CC45" i="98"/>
  <c r="CB45" i="98"/>
  <c r="BO45" i="98"/>
  <c r="BL45" i="98"/>
  <c r="BI45" i="98"/>
  <c r="BF45" i="98"/>
  <c r="BC45" i="98"/>
  <c r="AZ45" i="98"/>
  <c r="AW45" i="98"/>
  <c r="AT45" i="98"/>
  <c r="AQ45" i="98"/>
  <c r="AN45" i="98"/>
  <c r="AK45" i="98"/>
  <c r="AH45" i="98"/>
  <c r="AE45" i="98"/>
  <c r="AB45" i="98"/>
  <c r="Y45" i="98"/>
  <c r="V45" i="98"/>
  <c r="CC44" i="98"/>
  <c r="CB44" i="98"/>
  <c r="BO44" i="98"/>
  <c r="BL44" i="98"/>
  <c r="BI44" i="98"/>
  <c r="BF44" i="98"/>
  <c r="BC44" i="98"/>
  <c r="AZ44" i="98"/>
  <c r="AW44" i="98"/>
  <c r="AT44" i="98"/>
  <c r="AQ44" i="98"/>
  <c r="AN44" i="98"/>
  <c r="AK44" i="98"/>
  <c r="AH44" i="98"/>
  <c r="AE44" i="98"/>
  <c r="AB44" i="98"/>
  <c r="Y44" i="98"/>
  <c r="V44" i="98"/>
  <c r="CC43" i="98"/>
  <c r="CB43" i="98"/>
  <c r="BO43" i="98"/>
  <c r="BL43" i="98"/>
  <c r="BI43" i="98"/>
  <c r="BF43" i="98"/>
  <c r="BC43" i="98"/>
  <c r="AZ43" i="98"/>
  <c r="AW43" i="98"/>
  <c r="AT43" i="98"/>
  <c r="AQ43" i="98"/>
  <c r="AN43" i="98"/>
  <c r="AK43" i="98"/>
  <c r="AH43" i="98"/>
  <c r="AE43" i="98"/>
  <c r="AB43" i="98"/>
  <c r="Y43" i="98"/>
  <c r="V43" i="98"/>
  <c r="CC42" i="98"/>
  <c r="CB42" i="98"/>
  <c r="BO42" i="98"/>
  <c r="BL42" i="98"/>
  <c r="BI42" i="98"/>
  <c r="BF42" i="98"/>
  <c r="BC42" i="98"/>
  <c r="AZ42" i="98"/>
  <c r="AW42" i="98"/>
  <c r="AT42" i="98"/>
  <c r="AQ42" i="98"/>
  <c r="AN42" i="98"/>
  <c r="AK42" i="98"/>
  <c r="AH42" i="98"/>
  <c r="AE42" i="98"/>
  <c r="AB42" i="98"/>
  <c r="Y42" i="98"/>
  <c r="V42" i="98"/>
  <c r="CC41" i="98"/>
  <c r="CB41" i="98"/>
  <c r="BO41" i="98"/>
  <c r="BL41" i="98"/>
  <c r="BI41" i="98"/>
  <c r="BF41" i="98"/>
  <c r="BC41" i="98"/>
  <c r="AZ41" i="98"/>
  <c r="AW41" i="98"/>
  <c r="AT41" i="98"/>
  <c r="AQ41" i="98"/>
  <c r="AN41" i="98"/>
  <c r="AK41" i="98"/>
  <c r="AH41" i="98"/>
  <c r="AE41" i="98"/>
  <c r="AB41" i="98"/>
  <c r="Y41" i="98"/>
  <c r="V41" i="98"/>
  <c r="CC40" i="98"/>
  <c r="CB40" i="98"/>
  <c r="BO40" i="98"/>
  <c r="BL40" i="98"/>
  <c r="BI40" i="98"/>
  <c r="BF40" i="98"/>
  <c r="BC40" i="98"/>
  <c r="AZ40" i="98"/>
  <c r="AW40" i="98"/>
  <c r="AT40" i="98"/>
  <c r="AQ40" i="98"/>
  <c r="AN40" i="98"/>
  <c r="AK40" i="98"/>
  <c r="AH40" i="98"/>
  <c r="AE40" i="98"/>
  <c r="AB40" i="98"/>
  <c r="Y40" i="98"/>
  <c r="V40" i="98"/>
  <c r="CC39" i="98"/>
  <c r="CB39" i="98"/>
  <c r="BO39" i="98"/>
  <c r="BL39" i="98"/>
  <c r="BI39" i="98"/>
  <c r="BF39" i="98"/>
  <c r="BC39" i="98"/>
  <c r="AZ39" i="98"/>
  <c r="AW39" i="98"/>
  <c r="AT39" i="98"/>
  <c r="AQ39" i="98"/>
  <c r="AQ48" i="98" s="1"/>
  <c r="AN39" i="98"/>
  <c r="AK39" i="98"/>
  <c r="AH39" i="98"/>
  <c r="AH48" i="98" s="1"/>
  <c r="AE39" i="98"/>
  <c r="AB39" i="98"/>
  <c r="Y39" i="98"/>
  <c r="V39" i="98"/>
  <c r="CJ38" i="98"/>
  <c r="CI38" i="98"/>
  <c r="CH38" i="98"/>
  <c r="CG38" i="98"/>
  <c r="CF38" i="98"/>
  <c r="CE38" i="98"/>
  <c r="CA38" i="98"/>
  <c r="BZ38" i="98"/>
  <c r="BY38" i="98"/>
  <c r="BX38" i="98"/>
  <c r="BW38" i="98"/>
  <c r="BV38" i="98"/>
  <c r="BU38" i="98"/>
  <c r="BT38" i="98"/>
  <c r="BS38" i="98"/>
  <c r="BR38" i="98"/>
  <c r="BQ38" i="98"/>
  <c r="BP38" i="98"/>
  <c r="BN38" i="98"/>
  <c r="BM38" i="98"/>
  <c r="BK38" i="98"/>
  <c r="BJ38" i="98"/>
  <c r="BH38" i="98"/>
  <c r="BG38" i="98"/>
  <c r="BE38" i="98"/>
  <c r="BD38" i="98"/>
  <c r="BB38" i="98"/>
  <c r="BA38" i="98"/>
  <c r="AY38" i="98"/>
  <c r="AX38" i="98"/>
  <c r="AV38" i="98"/>
  <c r="AU38" i="98"/>
  <c r="AS38" i="98"/>
  <c r="AR38" i="98"/>
  <c r="AP38" i="98"/>
  <c r="AO38" i="98"/>
  <c r="AM38" i="98"/>
  <c r="AL38" i="98"/>
  <c r="AJ38" i="98"/>
  <c r="AI38" i="98"/>
  <c r="AG38" i="98"/>
  <c r="AF38" i="98"/>
  <c r="AD38" i="98"/>
  <c r="AC38" i="98"/>
  <c r="AA38" i="98"/>
  <c r="Z38" i="98"/>
  <c r="X38" i="98"/>
  <c r="W38" i="98"/>
  <c r="U38" i="98"/>
  <c r="T38" i="98"/>
  <c r="S38" i="98"/>
  <c r="R38" i="98"/>
  <c r="Q38" i="98"/>
  <c r="P38" i="98"/>
  <c r="O38" i="98"/>
  <c r="F38" i="98"/>
  <c r="C38" i="98" s="1"/>
  <c r="CC37" i="98"/>
  <c r="CB37" i="98"/>
  <c r="BO37" i="98"/>
  <c r="BL37" i="98"/>
  <c r="BI37" i="98"/>
  <c r="BF37" i="98"/>
  <c r="BC37" i="98"/>
  <c r="AZ37" i="98"/>
  <c r="AW37" i="98"/>
  <c r="AT37" i="98"/>
  <c r="AQ37" i="98"/>
  <c r="AN37" i="98"/>
  <c r="AK37" i="98"/>
  <c r="AH37" i="98"/>
  <c r="AE37" i="98"/>
  <c r="AB37" i="98"/>
  <c r="Y37" i="98"/>
  <c r="V37" i="98"/>
  <c r="CC36" i="98"/>
  <c r="CB36" i="98"/>
  <c r="BO36" i="98"/>
  <c r="BL36" i="98"/>
  <c r="BI36" i="98"/>
  <c r="BF36" i="98"/>
  <c r="BC36" i="98"/>
  <c r="AZ36" i="98"/>
  <c r="AW36" i="98"/>
  <c r="AT36" i="98"/>
  <c r="AQ36" i="98"/>
  <c r="AN36" i="98"/>
  <c r="AK36" i="98"/>
  <c r="AH36" i="98"/>
  <c r="AE36" i="98"/>
  <c r="AB36" i="98"/>
  <c r="Y36" i="98"/>
  <c r="V36" i="98"/>
  <c r="CC35" i="98"/>
  <c r="CB35" i="98"/>
  <c r="BO35" i="98"/>
  <c r="BL35" i="98"/>
  <c r="BI35" i="98"/>
  <c r="BF35" i="98"/>
  <c r="BC35" i="98"/>
  <c r="AZ35" i="98"/>
  <c r="AW35" i="98"/>
  <c r="AT35" i="98"/>
  <c r="AQ35" i="98"/>
  <c r="AN35" i="98"/>
  <c r="AK35" i="98"/>
  <c r="AH35" i="98"/>
  <c r="AE35" i="98"/>
  <c r="AB35" i="98"/>
  <c r="Y35" i="98"/>
  <c r="V35" i="98"/>
  <c r="CC34" i="98"/>
  <c r="CB34" i="98"/>
  <c r="BO34" i="98"/>
  <c r="BL34" i="98"/>
  <c r="BI34" i="98"/>
  <c r="BF34" i="98"/>
  <c r="BC34" i="98"/>
  <c r="AZ34" i="98"/>
  <c r="AW34" i="98"/>
  <c r="AT34" i="98"/>
  <c r="AQ34" i="98"/>
  <c r="AN34" i="98"/>
  <c r="AK34" i="98"/>
  <c r="AH34" i="98"/>
  <c r="AE34" i="98"/>
  <c r="AB34" i="98"/>
  <c r="Y34" i="98"/>
  <c r="V34" i="98"/>
  <c r="CC33" i="98"/>
  <c r="CB33" i="98"/>
  <c r="BO33" i="98"/>
  <c r="BL33" i="98"/>
  <c r="BI33" i="98"/>
  <c r="BF33" i="98"/>
  <c r="BC33" i="98"/>
  <c r="AZ33" i="98"/>
  <c r="AW33" i="98"/>
  <c r="AW38" i="98" s="1"/>
  <c r="AT33" i="98"/>
  <c r="AQ33" i="98"/>
  <c r="AN33" i="98"/>
  <c r="AK33" i="98"/>
  <c r="AH33" i="98"/>
  <c r="AE33" i="98"/>
  <c r="AB33" i="98"/>
  <c r="Y33" i="98"/>
  <c r="V33" i="98"/>
  <c r="CJ32" i="98"/>
  <c r="CI32" i="98"/>
  <c r="CH32" i="98"/>
  <c r="CG32" i="98"/>
  <c r="CF32" i="98"/>
  <c r="CE32" i="98"/>
  <c r="CA32" i="98"/>
  <c r="BZ32" i="98"/>
  <c r="BY32" i="98"/>
  <c r="BX32" i="98"/>
  <c r="BW32" i="98"/>
  <c r="BV32" i="98"/>
  <c r="BU32" i="98"/>
  <c r="BT32" i="98"/>
  <c r="BS32" i="98"/>
  <c r="BR32" i="98"/>
  <c r="BQ32" i="98"/>
  <c r="BP32" i="98"/>
  <c r="BN32" i="98"/>
  <c r="BM32" i="98"/>
  <c r="BK32" i="98"/>
  <c r="BJ32" i="98"/>
  <c r="BH32" i="98"/>
  <c r="BG32" i="98"/>
  <c r="BE32" i="98"/>
  <c r="BD32" i="98"/>
  <c r="BB32" i="98"/>
  <c r="BA32" i="98"/>
  <c r="AY32" i="98"/>
  <c r="AX32" i="98"/>
  <c r="AV32" i="98"/>
  <c r="AU32" i="98"/>
  <c r="AS32" i="98"/>
  <c r="AR32" i="98"/>
  <c r="AP32" i="98"/>
  <c r="AO32" i="98"/>
  <c r="AM32" i="98"/>
  <c r="AL32" i="98"/>
  <c r="AJ32" i="98"/>
  <c r="AI32" i="98"/>
  <c r="AG32" i="98"/>
  <c r="AF32" i="98"/>
  <c r="AD32" i="98"/>
  <c r="AC32" i="98"/>
  <c r="AA32" i="98"/>
  <c r="Z32" i="98"/>
  <c r="X32" i="98"/>
  <c r="W32" i="98"/>
  <c r="U32" i="98"/>
  <c r="T32" i="98"/>
  <c r="S32" i="98"/>
  <c r="R32" i="98"/>
  <c r="Q32" i="98"/>
  <c r="P32" i="98"/>
  <c r="O32" i="98"/>
  <c r="F32" i="98"/>
  <c r="C32" i="98" s="1"/>
  <c r="CC31" i="98"/>
  <c r="CB31" i="98"/>
  <c r="BO31" i="98"/>
  <c r="BL31" i="98"/>
  <c r="BI31" i="98"/>
  <c r="BF31" i="98"/>
  <c r="BC31" i="98"/>
  <c r="AZ31" i="98"/>
  <c r="AW31" i="98"/>
  <c r="AT31" i="98"/>
  <c r="AQ31" i="98"/>
  <c r="AN31" i="98"/>
  <c r="AK31" i="98"/>
  <c r="AH31" i="98"/>
  <c r="AE31" i="98"/>
  <c r="AB31" i="98"/>
  <c r="Y31" i="98"/>
  <c r="V31" i="98"/>
  <c r="CC30" i="98"/>
  <c r="CB30" i="98"/>
  <c r="BO30" i="98"/>
  <c r="BL30" i="98"/>
  <c r="BI30" i="98"/>
  <c r="BF30" i="98"/>
  <c r="BC30" i="98"/>
  <c r="AZ30" i="98"/>
  <c r="AW30" i="98"/>
  <c r="AT30" i="98"/>
  <c r="AQ30" i="98"/>
  <c r="AN30" i="98"/>
  <c r="AK30" i="98"/>
  <c r="AH30" i="98"/>
  <c r="AE30" i="98"/>
  <c r="AB30" i="98"/>
  <c r="Y30" i="98"/>
  <c r="V30" i="98"/>
  <c r="CC29" i="98"/>
  <c r="CB29" i="98"/>
  <c r="BO29" i="98"/>
  <c r="BL29" i="98"/>
  <c r="BI29" i="98"/>
  <c r="BF29" i="98"/>
  <c r="BC29" i="98"/>
  <c r="AZ29" i="98"/>
  <c r="AW29" i="98"/>
  <c r="AT29" i="98"/>
  <c r="AQ29" i="98"/>
  <c r="AN29" i="98"/>
  <c r="AK29" i="98"/>
  <c r="AH29" i="98"/>
  <c r="AE29" i="98"/>
  <c r="AB29" i="98"/>
  <c r="Y29" i="98"/>
  <c r="V29" i="98"/>
  <c r="CC28" i="98"/>
  <c r="CB28" i="98"/>
  <c r="BO28" i="98"/>
  <c r="BL28" i="98"/>
  <c r="BI28" i="98"/>
  <c r="BF28" i="98"/>
  <c r="BC28" i="98"/>
  <c r="AZ28" i="98"/>
  <c r="AW28" i="98"/>
  <c r="AT28" i="98"/>
  <c r="AQ28" i="98"/>
  <c r="AN28" i="98"/>
  <c r="AK28" i="98"/>
  <c r="AH28" i="98"/>
  <c r="AE28" i="98"/>
  <c r="AB28" i="98"/>
  <c r="Y28" i="98"/>
  <c r="V28" i="98"/>
  <c r="CC27" i="98"/>
  <c r="CB27" i="98"/>
  <c r="BO27" i="98"/>
  <c r="BL27" i="98"/>
  <c r="BI27" i="98"/>
  <c r="BF27" i="98"/>
  <c r="BC27" i="98"/>
  <c r="AZ27" i="98"/>
  <c r="AW27" i="98"/>
  <c r="AT27" i="98"/>
  <c r="AQ27" i="98"/>
  <c r="AN27" i="98"/>
  <c r="AK27" i="98"/>
  <c r="AH27" i="98"/>
  <c r="AE27" i="98"/>
  <c r="AB27" i="98"/>
  <c r="Y27" i="98"/>
  <c r="V27" i="98"/>
  <c r="CC26" i="98"/>
  <c r="CB26" i="98"/>
  <c r="BO26" i="98"/>
  <c r="BL26" i="98"/>
  <c r="BI26" i="98"/>
  <c r="BF26" i="98"/>
  <c r="BC26" i="98"/>
  <c r="AZ26" i="98"/>
  <c r="AZ32" i="98" s="1"/>
  <c r="AW26" i="98"/>
  <c r="AT26" i="98"/>
  <c r="AQ26" i="98"/>
  <c r="AN26" i="98"/>
  <c r="AK26" i="98"/>
  <c r="AH26" i="98"/>
  <c r="AE26" i="98"/>
  <c r="AB26" i="98"/>
  <c r="AB32" i="98" s="1"/>
  <c r="Y26" i="98"/>
  <c r="V26" i="98"/>
  <c r="CJ25" i="98"/>
  <c r="CI25" i="98"/>
  <c r="CH25" i="98"/>
  <c r="CG25" i="98"/>
  <c r="CF25" i="98"/>
  <c r="CE25" i="98"/>
  <c r="CA25" i="98"/>
  <c r="BZ25" i="98"/>
  <c r="BY25" i="98"/>
  <c r="BX25" i="98"/>
  <c r="BW25" i="98"/>
  <c r="BV25" i="98"/>
  <c r="BU25" i="98"/>
  <c r="BT25" i="98"/>
  <c r="BS25" i="98"/>
  <c r="BR25" i="98"/>
  <c r="BQ25" i="98"/>
  <c r="BP25" i="98"/>
  <c r="BN25" i="98"/>
  <c r="BM25" i="98"/>
  <c r="BK25" i="98"/>
  <c r="BJ25" i="98"/>
  <c r="BH25" i="98"/>
  <c r="BG25" i="98"/>
  <c r="BE25" i="98"/>
  <c r="BD25" i="98"/>
  <c r="BB25" i="98"/>
  <c r="BA25" i="98"/>
  <c r="AY25" i="98"/>
  <c r="AX25" i="98"/>
  <c r="AV25" i="98"/>
  <c r="AU25" i="98"/>
  <c r="AS25" i="98"/>
  <c r="AR25" i="98"/>
  <c r="AP25" i="98"/>
  <c r="AO25" i="98"/>
  <c r="AM25" i="98"/>
  <c r="AL25" i="98"/>
  <c r="AJ25" i="98"/>
  <c r="AI25" i="98"/>
  <c r="AG25" i="98"/>
  <c r="AF25" i="98"/>
  <c r="AD25" i="98"/>
  <c r="AC25" i="98"/>
  <c r="AA25" i="98"/>
  <c r="Z25" i="98"/>
  <c r="X25" i="98"/>
  <c r="W25" i="98"/>
  <c r="U25" i="98"/>
  <c r="T25" i="98"/>
  <c r="S25" i="98"/>
  <c r="R25" i="98"/>
  <c r="Q25" i="98"/>
  <c r="P25" i="98"/>
  <c r="O25" i="98"/>
  <c r="F25" i="98"/>
  <c r="C25" i="98" s="1"/>
  <c r="CC24" i="98"/>
  <c r="CB24" i="98"/>
  <c r="BO24" i="98"/>
  <c r="BL24" i="98"/>
  <c r="BI24" i="98"/>
  <c r="BF24" i="98"/>
  <c r="BC24" i="98"/>
  <c r="AZ24" i="98"/>
  <c r="AW24" i="98"/>
  <c r="AT24" i="98"/>
  <c r="AQ24" i="98"/>
  <c r="AN24" i="98"/>
  <c r="AK24" i="98"/>
  <c r="AH24" i="98"/>
  <c r="AE24" i="98"/>
  <c r="AB24" i="98"/>
  <c r="Y24" i="98"/>
  <c r="V24" i="98"/>
  <c r="CC23" i="98"/>
  <c r="CB23" i="98"/>
  <c r="BO23" i="98"/>
  <c r="BL23" i="98"/>
  <c r="BI23" i="98"/>
  <c r="BF23" i="98"/>
  <c r="BC23" i="98"/>
  <c r="AZ23" i="98"/>
  <c r="AW23" i="98"/>
  <c r="AT23" i="98"/>
  <c r="AQ23" i="98"/>
  <c r="AN23" i="98"/>
  <c r="AK23" i="98"/>
  <c r="AH23" i="98"/>
  <c r="AE23" i="98"/>
  <c r="AB23" i="98"/>
  <c r="Y23" i="98"/>
  <c r="V23" i="98"/>
  <c r="CC22" i="98"/>
  <c r="CB22" i="98"/>
  <c r="BO22" i="98"/>
  <c r="BL22" i="98"/>
  <c r="BI22" i="98"/>
  <c r="BF22" i="98"/>
  <c r="BC22" i="98"/>
  <c r="AZ22" i="98"/>
  <c r="AW22" i="98"/>
  <c r="AT22" i="98"/>
  <c r="AQ22" i="98"/>
  <c r="AN22" i="98"/>
  <c r="AK22" i="98"/>
  <c r="AH22" i="98"/>
  <c r="AE22" i="98"/>
  <c r="AB22" i="98"/>
  <c r="Y22" i="98"/>
  <c r="V22" i="98"/>
  <c r="CC21" i="98"/>
  <c r="CB21" i="98"/>
  <c r="BO21" i="98"/>
  <c r="BL21" i="98"/>
  <c r="BI21" i="98"/>
  <c r="BF21" i="98"/>
  <c r="BC21" i="98"/>
  <c r="AZ21" i="98"/>
  <c r="AW21" i="98"/>
  <c r="AT21" i="98"/>
  <c r="AQ21" i="98"/>
  <c r="AN21" i="98"/>
  <c r="AK21" i="98"/>
  <c r="AH21" i="98"/>
  <c r="AE21" i="98"/>
  <c r="AB21" i="98"/>
  <c r="Y21" i="98"/>
  <c r="V21" i="98"/>
  <c r="CC20" i="98"/>
  <c r="CB20" i="98"/>
  <c r="BO20" i="98"/>
  <c r="BL20" i="98"/>
  <c r="BI20" i="98"/>
  <c r="BF20" i="98"/>
  <c r="BC20" i="98"/>
  <c r="AZ20" i="98"/>
  <c r="AW20" i="98"/>
  <c r="AT20" i="98"/>
  <c r="AQ20" i="98"/>
  <c r="AN20" i="98"/>
  <c r="AK20" i="98"/>
  <c r="AH20" i="98"/>
  <c r="AE20" i="98"/>
  <c r="AB20" i="98"/>
  <c r="Y20" i="98"/>
  <c r="V20" i="98"/>
  <c r="CC19" i="98"/>
  <c r="CB19" i="98"/>
  <c r="BO19" i="98"/>
  <c r="BL19" i="98"/>
  <c r="BI19" i="98"/>
  <c r="BF19" i="98"/>
  <c r="BC19" i="98"/>
  <c r="AZ19" i="98"/>
  <c r="AW19" i="98"/>
  <c r="AT19" i="98"/>
  <c r="AQ19" i="98"/>
  <c r="AN19" i="98"/>
  <c r="AK19" i="98"/>
  <c r="AH19" i="98"/>
  <c r="AE19" i="98"/>
  <c r="AB19" i="98"/>
  <c r="Y19" i="98"/>
  <c r="V19" i="98"/>
  <c r="CC18" i="98"/>
  <c r="CB18" i="98"/>
  <c r="BO18" i="98"/>
  <c r="BL18" i="98"/>
  <c r="BI18" i="98"/>
  <c r="BF18" i="98"/>
  <c r="BC18" i="98"/>
  <c r="AZ18" i="98"/>
  <c r="AW18" i="98"/>
  <c r="AT18" i="98"/>
  <c r="AQ18" i="98"/>
  <c r="AN18" i="98"/>
  <c r="AK18" i="98"/>
  <c r="AH18" i="98"/>
  <c r="AE18" i="98"/>
  <c r="AB18" i="98"/>
  <c r="Y18" i="98"/>
  <c r="V18" i="98"/>
  <c r="CC17" i="98"/>
  <c r="CB17" i="98"/>
  <c r="BO17" i="98"/>
  <c r="BL17" i="98"/>
  <c r="BI17" i="98"/>
  <c r="BF17" i="98"/>
  <c r="BC17" i="98"/>
  <c r="AZ17" i="98"/>
  <c r="AW17" i="98"/>
  <c r="AT17" i="98"/>
  <c r="AQ17" i="98"/>
  <c r="AN17" i="98"/>
  <c r="AK17" i="98"/>
  <c r="AH17" i="98"/>
  <c r="AE17" i="98"/>
  <c r="AB17" i="98"/>
  <c r="Y17" i="98"/>
  <c r="V17" i="98"/>
  <c r="CJ16" i="98"/>
  <c r="CI16" i="98"/>
  <c r="CH16" i="98"/>
  <c r="CG16" i="98"/>
  <c r="CF16" i="98"/>
  <c r="CE16" i="98"/>
  <c r="CA16" i="98"/>
  <c r="BZ16" i="98"/>
  <c r="BY16" i="98"/>
  <c r="BX16" i="98"/>
  <c r="BW16" i="98"/>
  <c r="BV16" i="98"/>
  <c r="BU16" i="98"/>
  <c r="BT16" i="98"/>
  <c r="BS16" i="98"/>
  <c r="BR16" i="98"/>
  <c r="BQ16" i="98"/>
  <c r="BP16" i="98"/>
  <c r="BN16" i="98"/>
  <c r="BM16" i="98"/>
  <c r="BK16" i="98"/>
  <c r="BJ16" i="98"/>
  <c r="BH16" i="98"/>
  <c r="BG16" i="98"/>
  <c r="BE16" i="98"/>
  <c r="BD16" i="98"/>
  <c r="BB16" i="98"/>
  <c r="BA16" i="98"/>
  <c r="AY16" i="98"/>
  <c r="AX16" i="98"/>
  <c r="AV16" i="98"/>
  <c r="AU16" i="98"/>
  <c r="AS16" i="98"/>
  <c r="AR16" i="98"/>
  <c r="AP16" i="98"/>
  <c r="AO16" i="98"/>
  <c r="AM16" i="98"/>
  <c r="AL16" i="98"/>
  <c r="AJ16" i="98"/>
  <c r="AI16" i="98"/>
  <c r="AG16" i="98"/>
  <c r="AF16" i="98"/>
  <c r="AD16" i="98"/>
  <c r="AC16" i="98"/>
  <c r="AA16" i="98"/>
  <c r="Z16" i="98"/>
  <c r="X16" i="98"/>
  <c r="W16" i="98"/>
  <c r="U16" i="98"/>
  <c r="T16" i="98"/>
  <c r="S16" i="98"/>
  <c r="R16" i="98"/>
  <c r="Q16" i="98"/>
  <c r="P16" i="98"/>
  <c r="O16" i="98"/>
  <c r="F16" i="98"/>
  <c r="C16" i="98" s="1"/>
  <c r="CC15" i="98"/>
  <c r="CB15" i="98"/>
  <c r="BO15" i="98"/>
  <c r="BL15" i="98"/>
  <c r="BI15" i="98"/>
  <c r="BF15" i="98"/>
  <c r="BC15" i="98"/>
  <c r="AZ15" i="98"/>
  <c r="AW15" i="98"/>
  <c r="AT15" i="98"/>
  <c r="AQ15" i="98"/>
  <c r="AN15" i="98"/>
  <c r="AK15" i="98"/>
  <c r="AH15" i="98"/>
  <c r="AE15" i="98"/>
  <c r="AB15" i="98"/>
  <c r="Y15" i="98"/>
  <c r="V15" i="98"/>
  <c r="CC14" i="98"/>
  <c r="CB14" i="98"/>
  <c r="BO14" i="98"/>
  <c r="BL14" i="98"/>
  <c r="BI14" i="98"/>
  <c r="BF14" i="98"/>
  <c r="BC14" i="98"/>
  <c r="AZ14" i="98"/>
  <c r="AW14" i="98"/>
  <c r="AT14" i="98"/>
  <c r="AQ14" i="98"/>
  <c r="AN14" i="98"/>
  <c r="AK14" i="98"/>
  <c r="AH14" i="98"/>
  <c r="AE14" i="98"/>
  <c r="AB14" i="98"/>
  <c r="Y14" i="98"/>
  <c r="V14" i="98"/>
  <c r="CC13" i="98"/>
  <c r="CB13" i="98"/>
  <c r="BO13" i="98"/>
  <c r="BL13" i="98"/>
  <c r="BI13" i="98"/>
  <c r="BF13" i="98"/>
  <c r="BC13" i="98"/>
  <c r="AZ13" i="98"/>
  <c r="AW13" i="98"/>
  <c r="AT13" i="98"/>
  <c r="AQ13" i="98"/>
  <c r="AN13" i="98"/>
  <c r="AK13" i="98"/>
  <c r="AH13" i="98"/>
  <c r="AE13" i="98"/>
  <c r="AB13" i="98"/>
  <c r="Y13" i="98"/>
  <c r="V13" i="98"/>
  <c r="CC12" i="98"/>
  <c r="CB12" i="98"/>
  <c r="BO12" i="98"/>
  <c r="BL12" i="98"/>
  <c r="BI12" i="98"/>
  <c r="BF12" i="98"/>
  <c r="BC12" i="98"/>
  <c r="AZ12" i="98"/>
  <c r="AW12" i="98"/>
  <c r="AT12" i="98"/>
  <c r="AQ12" i="98"/>
  <c r="AN12" i="98"/>
  <c r="AK12" i="98"/>
  <c r="AH12" i="98"/>
  <c r="AE12" i="98"/>
  <c r="AB12" i="98"/>
  <c r="Y12" i="98"/>
  <c r="V12" i="98"/>
  <c r="A12" i="98"/>
  <c r="A13" i="98" s="1"/>
  <c r="A14" i="98" s="1"/>
  <c r="A15" i="98" s="1"/>
  <c r="A17" i="98" s="1"/>
  <c r="A18" i="98" s="1"/>
  <c r="A19" i="98" s="1"/>
  <c r="A20" i="98" s="1"/>
  <c r="A21" i="98" s="1"/>
  <c r="A22" i="98" s="1"/>
  <c r="A23" i="98" s="1"/>
  <c r="A24" i="98" s="1"/>
  <c r="A26" i="98" s="1"/>
  <c r="A27" i="98" s="1"/>
  <c r="A28" i="98" s="1"/>
  <c r="A29" i="98" s="1"/>
  <c r="A30" i="98" s="1"/>
  <c r="A31" i="98" s="1"/>
  <c r="A33" i="98" s="1"/>
  <c r="A34" i="98" s="1"/>
  <c r="A35" i="98" s="1"/>
  <c r="A36" i="98" s="1"/>
  <c r="A37" i="98" s="1"/>
  <c r="A39" i="98" s="1"/>
  <c r="A40" i="98" s="1"/>
  <c r="A41" i="98" s="1"/>
  <c r="A42" i="98" s="1"/>
  <c r="A43" i="98" s="1"/>
  <c r="A44" i="98" s="1"/>
  <c r="A45" i="98" s="1"/>
  <c r="A46" i="98" s="1"/>
  <c r="A47" i="98" s="1"/>
  <c r="A49" i="98" s="1"/>
  <c r="A50" i="98" s="1"/>
  <c r="A51" i="98" s="1"/>
  <c r="A52" i="98" s="1"/>
  <c r="A53" i="98" s="1"/>
  <c r="A54" i="98" s="1"/>
  <c r="A55" i="98" s="1"/>
  <c r="A56" i="98" s="1"/>
  <c r="A57" i="98" s="1"/>
  <c r="A58" i="98" s="1"/>
  <c r="A59" i="98" s="1"/>
  <c r="A61" i="98" s="1"/>
  <c r="A62" i="98" s="1"/>
  <c r="A63" i="98" s="1"/>
  <c r="A64" i="98" s="1"/>
  <c r="A65" i="98" s="1"/>
  <c r="A66" i="98" s="1"/>
  <c r="A68" i="98" s="1"/>
  <c r="A69" i="98" s="1"/>
  <c r="A70" i="98" s="1"/>
  <c r="A71" i="98" s="1"/>
  <c r="A73" i="98" s="1"/>
  <c r="A74" i="98" s="1"/>
  <c r="A75" i="98" s="1"/>
  <c r="A76" i="98" s="1"/>
  <c r="A77" i="98" s="1"/>
  <c r="A78" i="98" s="1"/>
  <c r="A80" i="98" s="1"/>
  <c r="A81" i="98" s="1"/>
  <c r="A82" i="98" s="1"/>
  <c r="A83" i="98" s="1"/>
  <c r="A84" i="98" s="1"/>
  <c r="A85" i="98" s="1"/>
  <c r="A86" i="98" s="1"/>
  <c r="CC11" i="98"/>
  <c r="CB11" i="98"/>
  <c r="BO11" i="98"/>
  <c r="BL11" i="98"/>
  <c r="BI11" i="98"/>
  <c r="BF11" i="98"/>
  <c r="BC11" i="98"/>
  <c r="AZ11" i="98"/>
  <c r="AW11" i="98"/>
  <c r="AT11" i="98"/>
  <c r="AQ11" i="98"/>
  <c r="AN11" i="98"/>
  <c r="AK11" i="98"/>
  <c r="AH11" i="98"/>
  <c r="AE11" i="98"/>
  <c r="AB11" i="98"/>
  <c r="Y11" i="98"/>
  <c r="V11" i="98"/>
  <c r="CA256" i="97"/>
  <c r="BZ256" i="97"/>
  <c r="BY256" i="97"/>
  <c r="BX256" i="97"/>
  <c r="BW256" i="97"/>
  <c r="BV256" i="97"/>
  <c r="BU256" i="97"/>
  <c r="BT256" i="97"/>
  <c r="BS256" i="97"/>
  <c r="BR256" i="97"/>
  <c r="BQ256" i="97"/>
  <c r="BP256" i="97"/>
  <c r="BN256" i="97"/>
  <c r="BM256" i="97"/>
  <c r="BK256" i="97"/>
  <c r="BJ256" i="97"/>
  <c r="BH256" i="97"/>
  <c r="BG256" i="97"/>
  <c r="BE256" i="97"/>
  <c r="BD256" i="97"/>
  <c r="BB256" i="97"/>
  <c r="BA256" i="97"/>
  <c r="AY256" i="97"/>
  <c r="AX256" i="97"/>
  <c r="AV256" i="97"/>
  <c r="AU256" i="97"/>
  <c r="AS256" i="97"/>
  <c r="AR256" i="97"/>
  <c r="AP256" i="97"/>
  <c r="AO256" i="97"/>
  <c r="AM256" i="97"/>
  <c r="AL256" i="97"/>
  <c r="AJ256" i="97"/>
  <c r="AI256" i="97"/>
  <c r="AG256" i="97"/>
  <c r="AF256" i="97"/>
  <c r="AD256" i="97"/>
  <c r="AC256" i="97"/>
  <c r="AA256" i="97"/>
  <c r="Z256" i="97"/>
  <c r="X256" i="97"/>
  <c r="W256" i="97"/>
  <c r="U256" i="97"/>
  <c r="T256" i="97"/>
  <c r="S256" i="97"/>
  <c r="R256" i="97"/>
  <c r="Q256" i="97"/>
  <c r="P256" i="97"/>
  <c r="O256" i="97"/>
  <c r="F256" i="97"/>
  <c r="C256" i="97" s="1"/>
  <c r="BO255" i="97"/>
  <c r="BL255" i="97"/>
  <c r="BI255" i="97"/>
  <c r="BF255" i="97"/>
  <c r="BC255" i="97"/>
  <c r="AZ255" i="97"/>
  <c r="AW255" i="97"/>
  <c r="AT255" i="97"/>
  <c r="AQ255" i="97"/>
  <c r="AN255" i="97"/>
  <c r="AK255" i="97"/>
  <c r="AH255" i="97"/>
  <c r="AE255" i="97"/>
  <c r="AB255" i="97"/>
  <c r="Y255" i="97"/>
  <c r="V255" i="97"/>
  <c r="BO254" i="97"/>
  <c r="BL254" i="97"/>
  <c r="BI254" i="97"/>
  <c r="BF254" i="97"/>
  <c r="BC254" i="97"/>
  <c r="AZ254" i="97"/>
  <c r="AW254" i="97"/>
  <c r="AT254" i="97"/>
  <c r="AQ254" i="97"/>
  <c r="AN254" i="97"/>
  <c r="AK254" i="97"/>
  <c r="AH254" i="97"/>
  <c r="AE254" i="97"/>
  <c r="AB254" i="97"/>
  <c r="Y254" i="97"/>
  <c r="V254" i="97"/>
  <c r="BO253" i="97"/>
  <c r="BL253" i="97"/>
  <c r="BI253" i="97"/>
  <c r="BF253" i="97"/>
  <c r="BC253" i="97"/>
  <c r="AZ253" i="97"/>
  <c r="AW253" i="97"/>
  <c r="AT253" i="97"/>
  <c r="AQ253" i="97"/>
  <c r="AN253" i="97"/>
  <c r="AK253" i="97"/>
  <c r="AH253" i="97"/>
  <c r="AE253" i="97"/>
  <c r="AB253" i="97"/>
  <c r="Y253" i="97"/>
  <c r="V253" i="97"/>
  <c r="BO252" i="97"/>
  <c r="BL252" i="97"/>
  <c r="BI252" i="97"/>
  <c r="BF252" i="97"/>
  <c r="BC252" i="97"/>
  <c r="AZ252" i="97"/>
  <c r="AW252" i="97"/>
  <c r="AT252" i="97"/>
  <c r="AQ252" i="97"/>
  <c r="AN252" i="97"/>
  <c r="AK252" i="97"/>
  <c r="AH252" i="97"/>
  <c r="AE252" i="97"/>
  <c r="AB252" i="97"/>
  <c r="Y252" i="97"/>
  <c r="V252" i="97"/>
  <c r="BO251" i="97"/>
  <c r="BL251" i="97"/>
  <c r="BI251" i="97"/>
  <c r="BF251" i="97"/>
  <c r="BC251" i="97"/>
  <c r="AZ251" i="97"/>
  <c r="AW251" i="97"/>
  <c r="AT251" i="97"/>
  <c r="AQ251" i="97"/>
  <c r="AN251" i="97"/>
  <c r="AK251" i="97"/>
  <c r="AH251" i="97"/>
  <c r="AE251" i="97"/>
  <c r="AB251" i="97"/>
  <c r="Y251" i="97"/>
  <c r="V251" i="97"/>
  <c r="BO250" i="97"/>
  <c r="BL250" i="97"/>
  <c r="BI250" i="97"/>
  <c r="BF250" i="97"/>
  <c r="BC250" i="97"/>
  <c r="AZ250" i="97"/>
  <c r="AW250" i="97"/>
  <c r="AT250" i="97"/>
  <c r="AQ250" i="97"/>
  <c r="AN250" i="97"/>
  <c r="AK250" i="97"/>
  <c r="AH250" i="97"/>
  <c r="AE250" i="97"/>
  <c r="AB250" i="97"/>
  <c r="Y250" i="97"/>
  <c r="V250" i="97"/>
  <c r="BO249" i="97"/>
  <c r="BL249" i="97"/>
  <c r="BI249" i="97"/>
  <c r="BF249" i="97"/>
  <c r="BC249" i="97"/>
  <c r="AZ249" i="97"/>
  <c r="AW249" i="97"/>
  <c r="AT249" i="97"/>
  <c r="AQ249" i="97"/>
  <c r="AN249" i="97"/>
  <c r="AK249" i="97"/>
  <c r="AH249" i="97"/>
  <c r="AE249" i="97"/>
  <c r="AB249" i="97"/>
  <c r="Y249" i="97"/>
  <c r="V249" i="97"/>
  <c r="BO248" i="97"/>
  <c r="BL248" i="97"/>
  <c r="BI248" i="97"/>
  <c r="BF248" i="97"/>
  <c r="BC248" i="97"/>
  <c r="AZ248" i="97"/>
  <c r="AW248" i="97"/>
  <c r="AT248" i="97"/>
  <c r="AQ248" i="97"/>
  <c r="AN248" i="97"/>
  <c r="AK248" i="97"/>
  <c r="AH248" i="97"/>
  <c r="AE248" i="97"/>
  <c r="AB248" i="97"/>
  <c r="Y248" i="97"/>
  <c r="V248" i="97"/>
  <c r="BO247" i="97"/>
  <c r="BL247" i="97"/>
  <c r="BI247" i="97"/>
  <c r="BF247" i="97"/>
  <c r="BC247" i="97"/>
  <c r="AZ247" i="97"/>
  <c r="AW247" i="97"/>
  <c r="AT247" i="97"/>
  <c r="AQ247" i="97"/>
  <c r="AN247" i="97"/>
  <c r="AK247" i="97"/>
  <c r="AH247" i="97"/>
  <c r="AE247" i="97"/>
  <c r="AB247" i="97"/>
  <c r="Y247" i="97"/>
  <c r="V247" i="97"/>
  <c r="BO246" i="97"/>
  <c r="BL246" i="97"/>
  <c r="BI246" i="97"/>
  <c r="BF246" i="97"/>
  <c r="BC246" i="97"/>
  <c r="AZ246" i="97"/>
  <c r="AW246" i="97"/>
  <c r="AT246" i="97"/>
  <c r="AQ246" i="97"/>
  <c r="AN246" i="97"/>
  <c r="AK246" i="97"/>
  <c r="AH246" i="97"/>
  <c r="AE246" i="97"/>
  <c r="AB246" i="97"/>
  <c r="Y246" i="97"/>
  <c r="V246" i="97"/>
  <c r="BO245" i="97"/>
  <c r="BL245" i="97"/>
  <c r="BI245" i="97"/>
  <c r="BF245" i="97"/>
  <c r="BC245" i="97"/>
  <c r="AZ245" i="97"/>
  <c r="AW245" i="97"/>
  <c r="AT245" i="97"/>
  <c r="AQ245" i="97"/>
  <c r="AN245" i="97"/>
  <c r="AK245" i="97"/>
  <c r="AH245" i="97"/>
  <c r="AE245" i="97"/>
  <c r="AB245" i="97"/>
  <c r="Y245" i="97"/>
  <c r="V245" i="97"/>
  <c r="BO244" i="97"/>
  <c r="BL244" i="97"/>
  <c r="BI244" i="97"/>
  <c r="BF244" i="97"/>
  <c r="BC244" i="97"/>
  <c r="AZ244" i="97"/>
  <c r="AW244" i="97"/>
  <c r="AT244" i="97"/>
  <c r="AQ244" i="97"/>
  <c r="AN244" i="97"/>
  <c r="AK244" i="97"/>
  <c r="AH244" i="97"/>
  <c r="AE244" i="97"/>
  <c r="AB244" i="97"/>
  <c r="Y244" i="97"/>
  <c r="V244" i="97"/>
  <c r="BO243" i="97"/>
  <c r="BL243" i="97"/>
  <c r="BI243" i="97"/>
  <c r="BF243" i="97"/>
  <c r="BC243" i="97"/>
  <c r="AZ243" i="97"/>
  <c r="AW243" i="97"/>
  <c r="AT243" i="97"/>
  <c r="AQ243" i="97"/>
  <c r="AN243" i="97"/>
  <c r="AK243" i="97"/>
  <c r="AH243" i="97"/>
  <c r="AE243" i="97"/>
  <c r="AB243" i="97"/>
  <c r="Y243" i="97"/>
  <c r="V243" i="97"/>
  <c r="BO242" i="97"/>
  <c r="BL242" i="97"/>
  <c r="BI242" i="97"/>
  <c r="BF242" i="97"/>
  <c r="BC242" i="97"/>
  <c r="AZ242" i="97"/>
  <c r="AW242" i="97"/>
  <c r="AT242" i="97"/>
  <c r="AQ242" i="97"/>
  <c r="AN242" i="97"/>
  <c r="AK242" i="97"/>
  <c r="AH242" i="97"/>
  <c r="AE242" i="97"/>
  <c r="AB242" i="97"/>
  <c r="Y242" i="97"/>
  <c r="V242" i="97"/>
  <c r="BO241" i="97"/>
  <c r="BL241" i="97"/>
  <c r="BI241" i="97"/>
  <c r="BF241" i="97"/>
  <c r="BC241" i="97"/>
  <c r="AZ241" i="97"/>
  <c r="AW241" i="97"/>
  <c r="AT241" i="97"/>
  <c r="AQ241" i="97"/>
  <c r="AN241" i="97"/>
  <c r="AK241" i="97"/>
  <c r="AH241" i="97"/>
  <c r="AE241" i="97"/>
  <c r="AB241" i="97"/>
  <c r="Y241" i="97"/>
  <c r="V241" i="97"/>
  <c r="BO240" i="97"/>
  <c r="BL240" i="97"/>
  <c r="BI240" i="97"/>
  <c r="BF240" i="97"/>
  <c r="BC240" i="97"/>
  <c r="AZ240" i="97"/>
  <c r="AW240" i="97"/>
  <c r="AT240" i="97"/>
  <c r="AQ240" i="97"/>
  <c r="AN240" i="97"/>
  <c r="AK240" i="97"/>
  <c r="AH240" i="97"/>
  <c r="AE240" i="97"/>
  <c r="AB240" i="97"/>
  <c r="Y240" i="97"/>
  <c r="V240" i="97"/>
  <c r="BO239" i="97"/>
  <c r="BL239" i="97"/>
  <c r="BI239" i="97"/>
  <c r="BF239" i="97"/>
  <c r="BC239" i="97"/>
  <c r="AZ239" i="97"/>
  <c r="AW239" i="97"/>
  <c r="AT239" i="97"/>
  <c r="AQ239" i="97"/>
  <c r="AN239" i="97"/>
  <c r="AK239" i="97"/>
  <c r="AH239" i="97"/>
  <c r="AE239" i="97"/>
  <c r="AB239" i="97"/>
  <c r="Y239" i="97"/>
  <c r="V239" i="97"/>
  <c r="BO238" i="97"/>
  <c r="BL238" i="97"/>
  <c r="BI238" i="97"/>
  <c r="BF238" i="97"/>
  <c r="BC238" i="97"/>
  <c r="AZ238" i="97"/>
  <c r="AW238" i="97"/>
  <c r="AT238" i="97"/>
  <c r="AQ238" i="97"/>
  <c r="AN238" i="97"/>
  <c r="AK238" i="97"/>
  <c r="AH238" i="97"/>
  <c r="AE238" i="97"/>
  <c r="AB238" i="97"/>
  <c r="Y238" i="97"/>
  <c r="V238" i="97"/>
  <c r="BO237" i="97"/>
  <c r="BL237" i="97"/>
  <c r="BI237" i="97"/>
  <c r="BF237" i="97"/>
  <c r="BC237" i="97"/>
  <c r="AZ237" i="97"/>
  <c r="AW237" i="97"/>
  <c r="AT237" i="97"/>
  <c r="AQ237" i="97"/>
  <c r="AN237" i="97"/>
  <c r="AK237" i="97"/>
  <c r="AH237" i="97"/>
  <c r="AE237" i="97"/>
  <c r="AB237" i="97"/>
  <c r="Y237" i="97"/>
  <c r="V237" i="97"/>
  <c r="BO236" i="97"/>
  <c r="BL236" i="97"/>
  <c r="BL256" i="97" s="1"/>
  <c r="BI236" i="97"/>
  <c r="BF236" i="97"/>
  <c r="BC236" i="97"/>
  <c r="AZ236" i="97"/>
  <c r="AZ256" i="97" s="1"/>
  <c r="AW236" i="97"/>
  <c r="AT236" i="97"/>
  <c r="AQ236" i="97"/>
  <c r="AN236" i="97"/>
  <c r="AN256" i="97" s="1"/>
  <c r="AK236" i="97"/>
  <c r="AH236" i="97"/>
  <c r="AE236" i="97"/>
  <c r="AB236" i="97"/>
  <c r="AB256" i="97" s="1"/>
  <c r="Y236" i="97"/>
  <c r="V236" i="97"/>
  <c r="CA235" i="97"/>
  <c r="BZ235" i="97"/>
  <c r="BY235" i="97"/>
  <c r="BX235" i="97"/>
  <c r="BW235" i="97"/>
  <c r="BV235" i="97"/>
  <c r="BU235" i="97"/>
  <c r="BT235" i="97"/>
  <c r="BS235" i="97"/>
  <c r="BR235" i="97"/>
  <c r="BQ235" i="97"/>
  <c r="BP235" i="97"/>
  <c r="BN235" i="97"/>
  <c r="BM235" i="97"/>
  <c r="BK235" i="97"/>
  <c r="BJ235" i="97"/>
  <c r="BH235" i="97"/>
  <c r="BG235" i="97"/>
  <c r="BE235" i="97"/>
  <c r="BD235" i="97"/>
  <c r="BB235" i="97"/>
  <c r="BA235" i="97"/>
  <c r="AY235" i="97"/>
  <c r="AX235" i="97"/>
  <c r="AV235" i="97"/>
  <c r="AU235" i="97"/>
  <c r="AS235" i="97"/>
  <c r="AR235" i="97"/>
  <c r="AP235" i="97"/>
  <c r="AO235" i="97"/>
  <c r="AM235" i="97"/>
  <c r="AL235" i="97"/>
  <c r="AJ235" i="97"/>
  <c r="AI235" i="97"/>
  <c r="AG235" i="97"/>
  <c r="AF235" i="97"/>
  <c r="AD235" i="97"/>
  <c r="AC235" i="97"/>
  <c r="AA235" i="97"/>
  <c r="Z235" i="97"/>
  <c r="X235" i="97"/>
  <c r="W235" i="97"/>
  <c r="U235" i="97"/>
  <c r="T235" i="97"/>
  <c r="S235" i="97"/>
  <c r="R235" i="97"/>
  <c r="Q235" i="97"/>
  <c r="P235" i="97"/>
  <c r="O235" i="97"/>
  <c r="F235" i="97"/>
  <c r="C235" i="97" s="1"/>
  <c r="BO234" i="97"/>
  <c r="BL234" i="97"/>
  <c r="BI234" i="97"/>
  <c r="BF234" i="97"/>
  <c r="BC234" i="97"/>
  <c r="AZ234" i="97"/>
  <c r="AW234" i="97"/>
  <c r="AT234" i="97"/>
  <c r="AQ234" i="97"/>
  <c r="AN234" i="97"/>
  <c r="AK234" i="97"/>
  <c r="AH234" i="97"/>
  <c r="AE234" i="97"/>
  <c r="AB234" i="97"/>
  <c r="Y234" i="97"/>
  <c r="V234" i="97"/>
  <c r="BO233" i="97"/>
  <c r="BL233" i="97"/>
  <c r="BI233" i="97"/>
  <c r="BF233" i="97"/>
  <c r="BC233" i="97"/>
  <c r="AZ233" i="97"/>
  <c r="AW233" i="97"/>
  <c r="AT233" i="97"/>
  <c r="AQ233" i="97"/>
  <c r="AN233" i="97"/>
  <c r="AK233" i="97"/>
  <c r="AH233" i="97"/>
  <c r="AE233" i="97"/>
  <c r="AB233" i="97"/>
  <c r="Y233" i="97"/>
  <c r="V233" i="97"/>
  <c r="BO232" i="97"/>
  <c r="BL232" i="97"/>
  <c r="BI232" i="97"/>
  <c r="BF232" i="97"/>
  <c r="BC232" i="97"/>
  <c r="AZ232" i="97"/>
  <c r="AW232" i="97"/>
  <c r="AT232" i="97"/>
  <c r="AQ232" i="97"/>
  <c r="AN232" i="97"/>
  <c r="AK232" i="97"/>
  <c r="AH232" i="97"/>
  <c r="AE232" i="97"/>
  <c r="AB232" i="97"/>
  <c r="Y232" i="97"/>
  <c r="V232" i="97"/>
  <c r="BO231" i="97"/>
  <c r="BL231" i="97"/>
  <c r="BI231" i="97"/>
  <c r="BF231" i="97"/>
  <c r="BC231" i="97"/>
  <c r="AZ231" i="97"/>
  <c r="AW231" i="97"/>
  <c r="AT231" i="97"/>
  <c r="AQ231" i="97"/>
  <c r="AN231" i="97"/>
  <c r="AK231" i="97"/>
  <c r="AH231" i="97"/>
  <c r="AE231" i="97"/>
  <c r="AB231" i="97"/>
  <c r="Y231" i="97"/>
  <c r="V231" i="97"/>
  <c r="BO230" i="97"/>
  <c r="BL230" i="97"/>
  <c r="BI230" i="97"/>
  <c r="BF230" i="97"/>
  <c r="BC230" i="97"/>
  <c r="AZ230" i="97"/>
  <c r="AW230" i="97"/>
  <c r="AT230" i="97"/>
  <c r="AQ230" i="97"/>
  <c r="AN230" i="97"/>
  <c r="AK230" i="97"/>
  <c r="AH230" i="97"/>
  <c r="AE230" i="97"/>
  <c r="AB230" i="97"/>
  <c r="Y230" i="97"/>
  <c r="V230" i="97"/>
  <c r="BO229" i="97"/>
  <c r="BL229" i="97"/>
  <c r="BI229" i="97"/>
  <c r="BF229" i="97"/>
  <c r="BC229" i="97"/>
  <c r="AZ229" i="97"/>
  <c r="AW229" i="97"/>
  <c r="AT229" i="97"/>
  <c r="AQ229" i="97"/>
  <c r="AN229" i="97"/>
  <c r="AK229" i="97"/>
  <c r="AH229" i="97"/>
  <c r="AE229" i="97"/>
  <c r="AB229" i="97"/>
  <c r="Y229" i="97"/>
  <c r="V229" i="97"/>
  <c r="BO228" i="97"/>
  <c r="BL228" i="97"/>
  <c r="BI228" i="97"/>
  <c r="BF228" i="97"/>
  <c r="BC228" i="97"/>
  <c r="AZ228" i="97"/>
  <c r="AW228" i="97"/>
  <c r="AT228" i="97"/>
  <c r="AQ228" i="97"/>
  <c r="AN228" i="97"/>
  <c r="AK228" i="97"/>
  <c r="AH228" i="97"/>
  <c r="AE228" i="97"/>
  <c r="AB228" i="97"/>
  <c r="Y228" i="97"/>
  <c r="V228" i="97"/>
  <c r="BO227" i="97"/>
  <c r="BL227" i="97"/>
  <c r="BI227" i="97"/>
  <c r="BF227" i="97"/>
  <c r="BC227" i="97"/>
  <c r="AZ227" i="97"/>
  <c r="AW227" i="97"/>
  <c r="AT227" i="97"/>
  <c r="AQ227" i="97"/>
  <c r="AN227" i="97"/>
  <c r="AK227" i="97"/>
  <c r="AH227" i="97"/>
  <c r="AE227" i="97"/>
  <c r="AB227" i="97"/>
  <c r="Y227" i="97"/>
  <c r="V227" i="97"/>
  <c r="BO226" i="97"/>
  <c r="BL226" i="97"/>
  <c r="BI226" i="97"/>
  <c r="BF226" i="97"/>
  <c r="BC226" i="97"/>
  <c r="AZ226" i="97"/>
  <c r="AW226" i="97"/>
  <c r="AT226" i="97"/>
  <c r="AQ226" i="97"/>
  <c r="AN226" i="97"/>
  <c r="AK226" i="97"/>
  <c r="AH226" i="97"/>
  <c r="AE226" i="97"/>
  <c r="AB226" i="97"/>
  <c r="Y226" i="97"/>
  <c r="V226" i="97"/>
  <c r="BO225" i="97"/>
  <c r="BL225" i="97"/>
  <c r="BI225" i="97"/>
  <c r="BF225" i="97"/>
  <c r="BC225" i="97"/>
  <c r="AZ225" i="97"/>
  <c r="AW225" i="97"/>
  <c r="AT225" i="97"/>
  <c r="AQ225" i="97"/>
  <c r="AN225" i="97"/>
  <c r="AK225" i="97"/>
  <c r="AH225" i="97"/>
  <c r="AE225" i="97"/>
  <c r="AB225" i="97"/>
  <c r="Y225" i="97"/>
  <c r="V225" i="97"/>
  <c r="BO224" i="97"/>
  <c r="BL224" i="97"/>
  <c r="BI224" i="97"/>
  <c r="BF224" i="97"/>
  <c r="BC224" i="97"/>
  <c r="AZ224" i="97"/>
  <c r="AW224" i="97"/>
  <c r="AT224" i="97"/>
  <c r="AQ224" i="97"/>
  <c r="AN224" i="97"/>
  <c r="AK224" i="97"/>
  <c r="AH224" i="97"/>
  <c r="AE224" i="97"/>
  <c r="AB224" i="97"/>
  <c r="Y224" i="97"/>
  <c r="V224" i="97"/>
  <c r="BO223" i="97"/>
  <c r="BL223" i="97"/>
  <c r="BI223" i="97"/>
  <c r="BF223" i="97"/>
  <c r="BC223" i="97"/>
  <c r="AZ223" i="97"/>
  <c r="AW223" i="97"/>
  <c r="AT223" i="97"/>
  <c r="AQ223" i="97"/>
  <c r="AN223" i="97"/>
  <c r="AK223" i="97"/>
  <c r="AH223" i="97"/>
  <c r="AE223" i="97"/>
  <c r="AB223" i="97"/>
  <c r="Y223" i="97"/>
  <c r="V223" i="97"/>
  <c r="BO222" i="97"/>
  <c r="BL222" i="97"/>
  <c r="BI222" i="97"/>
  <c r="BF222" i="97"/>
  <c r="BC222" i="97"/>
  <c r="AZ222" i="97"/>
  <c r="AW222" i="97"/>
  <c r="AT222" i="97"/>
  <c r="AQ222" i="97"/>
  <c r="AN222" i="97"/>
  <c r="AK222" i="97"/>
  <c r="AH222" i="97"/>
  <c r="AE222" i="97"/>
  <c r="AB222" i="97"/>
  <c r="Y222" i="97"/>
  <c r="V222" i="97"/>
  <c r="BO221" i="97"/>
  <c r="BL221" i="97"/>
  <c r="BI221" i="97"/>
  <c r="BF221" i="97"/>
  <c r="BC221" i="97"/>
  <c r="AZ221" i="97"/>
  <c r="AW221" i="97"/>
  <c r="AT221" i="97"/>
  <c r="AQ221" i="97"/>
  <c r="AN221" i="97"/>
  <c r="AK221" i="97"/>
  <c r="AH221" i="97"/>
  <c r="AE221" i="97"/>
  <c r="AB221" i="97"/>
  <c r="Y221" i="97"/>
  <c r="V221" i="97"/>
  <c r="BO220" i="97"/>
  <c r="BL220" i="97"/>
  <c r="BI220" i="97"/>
  <c r="BF220" i="97"/>
  <c r="BC220" i="97"/>
  <c r="AZ220" i="97"/>
  <c r="AW220" i="97"/>
  <c r="AT220" i="97"/>
  <c r="AQ220" i="97"/>
  <c r="AN220" i="97"/>
  <c r="AK220" i="97"/>
  <c r="AH220" i="97"/>
  <c r="AE220" i="97"/>
  <c r="AB220" i="97"/>
  <c r="Y220" i="97"/>
  <c r="V220" i="97"/>
  <c r="BO219" i="97"/>
  <c r="BL219" i="97"/>
  <c r="BI219" i="97"/>
  <c r="BF219" i="97"/>
  <c r="BC219" i="97"/>
  <c r="AZ219" i="97"/>
  <c r="AW219" i="97"/>
  <c r="AT219" i="97"/>
  <c r="AQ219" i="97"/>
  <c r="AN219" i="97"/>
  <c r="AK219" i="97"/>
  <c r="AH219" i="97"/>
  <c r="AE219" i="97"/>
  <c r="AB219" i="97"/>
  <c r="Y219" i="97"/>
  <c r="V219" i="97"/>
  <c r="BO218" i="97"/>
  <c r="BL218" i="97"/>
  <c r="BI218" i="97"/>
  <c r="BF218" i="97"/>
  <c r="BC218" i="97"/>
  <c r="AZ218" i="97"/>
  <c r="AW218" i="97"/>
  <c r="AT218" i="97"/>
  <c r="AQ218" i="97"/>
  <c r="AN218" i="97"/>
  <c r="AK218" i="97"/>
  <c r="AH218" i="97"/>
  <c r="AE218" i="97"/>
  <c r="AB218" i="97"/>
  <c r="Y218" i="97"/>
  <c r="V218" i="97"/>
  <c r="BO217" i="97"/>
  <c r="BL217" i="97"/>
  <c r="BI217" i="97"/>
  <c r="BF217" i="97"/>
  <c r="BC217" i="97"/>
  <c r="AZ217" i="97"/>
  <c r="AW217" i="97"/>
  <c r="AT217" i="97"/>
  <c r="AQ217" i="97"/>
  <c r="AN217" i="97"/>
  <c r="AK217" i="97"/>
  <c r="AH217" i="97"/>
  <c r="AE217" i="97"/>
  <c r="AB217" i="97"/>
  <c r="Y217" i="97"/>
  <c r="V217" i="97"/>
  <c r="BO216" i="97"/>
  <c r="BL216" i="97"/>
  <c r="BI216" i="97"/>
  <c r="BF216" i="97"/>
  <c r="BC216" i="97"/>
  <c r="AZ216" i="97"/>
  <c r="AW216" i="97"/>
  <c r="AT216" i="97"/>
  <c r="AQ216" i="97"/>
  <c r="AN216" i="97"/>
  <c r="AK216" i="97"/>
  <c r="AH216" i="97"/>
  <c r="AE216" i="97"/>
  <c r="AB216" i="97"/>
  <c r="Y216" i="97"/>
  <c r="V216" i="97"/>
  <c r="BO215" i="97"/>
  <c r="BL215" i="97"/>
  <c r="BI215" i="97"/>
  <c r="BF215" i="97"/>
  <c r="BC215" i="97"/>
  <c r="AZ215" i="97"/>
  <c r="AW215" i="97"/>
  <c r="AT215" i="97"/>
  <c r="AQ215" i="97"/>
  <c r="AN215" i="97"/>
  <c r="AK215" i="97"/>
  <c r="AH215" i="97"/>
  <c r="AE215" i="97"/>
  <c r="AB215" i="97"/>
  <c r="Y215" i="97"/>
  <c r="V215" i="97"/>
  <c r="BO214" i="97"/>
  <c r="BL214" i="97"/>
  <c r="BI214" i="97"/>
  <c r="BF214" i="97"/>
  <c r="BC214" i="97"/>
  <c r="AZ214" i="97"/>
  <c r="AW214" i="97"/>
  <c r="AT214" i="97"/>
  <c r="AQ214" i="97"/>
  <c r="AN214" i="97"/>
  <c r="AK214" i="97"/>
  <c r="AH214" i="97"/>
  <c r="AE214" i="97"/>
  <c r="AB214" i="97"/>
  <c r="Y214" i="97"/>
  <c r="V214" i="97"/>
  <c r="BO213" i="97"/>
  <c r="BL213" i="97"/>
  <c r="BI213" i="97"/>
  <c r="BF213" i="97"/>
  <c r="BC213" i="97"/>
  <c r="AZ213" i="97"/>
  <c r="AW213" i="97"/>
  <c r="AT213" i="97"/>
  <c r="AQ213" i="97"/>
  <c r="AN213" i="97"/>
  <c r="AK213" i="97"/>
  <c r="AH213" i="97"/>
  <c r="AE213" i="97"/>
  <c r="AB213" i="97"/>
  <c r="Y213" i="97"/>
  <c r="V213" i="97"/>
  <c r="BO212" i="97"/>
  <c r="BL212" i="97"/>
  <c r="BI212" i="97"/>
  <c r="BF212" i="97"/>
  <c r="BC212" i="97"/>
  <c r="AZ212" i="97"/>
  <c r="AW212" i="97"/>
  <c r="AT212" i="97"/>
  <c r="AQ212" i="97"/>
  <c r="AN212" i="97"/>
  <c r="AK212" i="97"/>
  <c r="AH212" i="97"/>
  <c r="AE212" i="97"/>
  <c r="AB212" i="97"/>
  <c r="Y212" i="97"/>
  <c r="V212" i="97"/>
  <c r="BO211" i="97"/>
  <c r="BL211" i="97"/>
  <c r="BI211" i="97"/>
  <c r="BF211" i="97"/>
  <c r="BC211" i="97"/>
  <c r="AZ211" i="97"/>
  <c r="AW211" i="97"/>
  <c r="AT211" i="97"/>
  <c r="AQ211" i="97"/>
  <c r="AN211" i="97"/>
  <c r="AK211" i="97"/>
  <c r="AH211" i="97"/>
  <c r="AE211" i="97"/>
  <c r="AB211" i="97"/>
  <c r="Y211" i="97"/>
  <c r="V211" i="97"/>
  <c r="BO210" i="97"/>
  <c r="BL210" i="97"/>
  <c r="BI210" i="97"/>
  <c r="BF210" i="97"/>
  <c r="BC210" i="97"/>
  <c r="AZ210" i="97"/>
  <c r="AW210" i="97"/>
  <c r="AT210" i="97"/>
  <c r="AQ210" i="97"/>
  <c r="AN210" i="97"/>
  <c r="AK210" i="97"/>
  <c r="AH210" i="97"/>
  <c r="AE210" i="97"/>
  <c r="AB210" i="97"/>
  <c r="Y210" i="97"/>
  <c r="V210" i="97"/>
  <c r="BO209" i="97"/>
  <c r="BL209" i="97"/>
  <c r="BI209" i="97"/>
  <c r="BF209" i="97"/>
  <c r="BC209" i="97"/>
  <c r="AZ209" i="97"/>
  <c r="AW209" i="97"/>
  <c r="AT209" i="97"/>
  <c r="AQ209" i="97"/>
  <c r="AN209" i="97"/>
  <c r="AK209" i="97"/>
  <c r="AH209" i="97"/>
  <c r="AE209" i="97"/>
  <c r="AB209" i="97"/>
  <c r="Y209" i="97"/>
  <c r="V209" i="97"/>
  <c r="BO208" i="97"/>
  <c r="BO235" i="97" s="1"/>
  <c r="BL208" i="97"/>
  <c r="BI208" i="97"/>
  <c r="BI235" i="97" s="1"/>
  <c r="BF208" i="97"/>
  <c r="BC208" i="97"/>
  <c r="BC235" i="97" s="1"/>
  <c r="AZ208" i="97"/>
  <c r="AW208" i="97"/>
  <c r="AW235" i="97" s="1"/>
  <c r="AT208" i="97"/>
  <c r="AQ208" i="97"/>
  <c r="AN208" i="97"/>
  <c r="AK208" i="97"/>
  <c r="AK235" i="97" s="1"/>
  <c r="AH208" i="97"/>
  <c r="AE208" i="97"/>
  <c r="AE235" i="97" s="1"/>
  <c r="AB208" i="97"/>
  <c r="Y208" i="97"/>
  <c r="Y235" i="97" s="1"/>
  <c r="V208" i="97"/>
  <c r="CA207" i="97"/>
  <c r="BZ207" i="97"/>
  <c r="BY207" i="97"/>
  <c r="BX207" i="97"/>
  <c r="BW207" i="97"/>
  <c r="BV207" i="97"/>
  <c r="BU207" i="97"/>
  <c r="BT207" i="97"/>
  <c r="BS207" i="97"/>
  <c r="BR207" i="97"/>
  <c r="BQ207" i="97"/>
  <c r="BP207" i="97"/>
  <c r="BN207" i="97"/>
  <c r="BM207" i="97"/>
  <c r="BK207" i="97"/>
  <c r="BJ207" i="97"/>
  <c r="BH207" i="97"/>
  <c r="BG207" i="97"/>
  <c r="BE207" i="97"/>
  <c r="BD207" i="97"/>
  <c r="BB207" i="97"/>
  <c r="BA207" i="97"/>
  <c r="AY207" i="97"/>
  <c r="AX207" i="97"/>
  <c r="AV207" i="97"/>
  <c r="AU207" i="97"/>
  <c r="AS207" i="97"/>
  <c r="AR207" i="97"/>
  <c r="AP207" i="97"/>
  <c r="AO207" i="97"/>
  <c r="AM207" i="97"/>
  <c r="AL207" i="97"/>
  <c r="AJ207" i="97"/>
  <c r="AI207" i="97"/>
  <c r="AG207" i="97"/>
  <c r="AF207" i="97"/>
  <c r="AD207" i="97"/>
  <c r="AC207" i="97"/>
  <c r="AA207" i="97"/>
  <c r="Z207" i="97"/>
  <c r="X207" i="97"/>
  <c r="W207" i="97"/>
  <c r="U207" i="97"/>
  <c r="T207" i="97"/>
  <c r="S207" i="97"/>
  <c r="R207" i="97"/>
  <c r="Q207" i="97"/>
  <c r="P207" i="97"/>
  <c r="O207" i="97"/>
  <c r="F207" i="97"/>
  <c r="C207" i="97" s="1"/>
  <c r="BO206" i="97"/>
  <c r="BL206" i="97"/>
  <c r="BI206" i="97"/>
  <c r="BF206" i="97"/>
  <c r="BC206" i="97"/>
  <c r="AZ206" i="97"/>
  <c r="AW206" i="97"/>
  <c r="AT206" i="97"/>
  <c r="AQ206" i="97"/>
  <c r="AN206" i="97"/>
  <c r="AK206" i="97"/>
  <c r="AH206" i="97"/>
  <c r="AE206" i="97"/>
  <c r="AB206" i="97"/>
  <c r="Y206" i="97"/>
  <c r="V206" i="97"/>
  <c r="BO205" i="97"/>
  <c r="BL205" i="97"/>
  <c r="BI205" i="97"/>
  <c r="BF205" i="97"/>
  <c r="BC205" i="97"/>
  <c r="AZ205" i="97"/>
  <c r="AW205" i="97"/>
  <c r="AT205" i="97"/>
  <c r="AQ205" i="97"/>
  <c r="AN205" i="97"/>
  <c r="AK205" i="97"/>
  <c r="AH205" i="97"/>
  <c r="AE205" i="97"/>
  <c r="AB205" i="97"/>
  <c r="Y205" i="97"/>
  <c r="V205" i="97"/>
  <c r="BO204" i="97"/>
  <c r="BL204" i="97"/>
  <c r="BI204" i="97"/>
  <c r="BF204" i="97"/>
  <c r="BC204" i="97"/>
  <c r="AZ204" i="97"/>
  <c r="AW204" i="97"/>
  <c r="AT204" i="97"/>
  <c r="AQ204" i="97"/>
  <c r="AN204" i="97"/>
  <c r="AK204" i="97"/>
  <c r="AH204" i="97"/>
  <c r="AE204" i="97"/>
  <c r="AB204" i="97"/>
  <c r="Y204" i="97"/>
  <c r="V204" i="97"/>
  <c r="BO203" i="97"/>
  <c r="BL203" i="97"/>
  <c r="BI203" i="97"/>
  <c r="BF203" i="97"/>
  <c r="BC203" i="97"/>
  <c r="AZ203" i="97"/>
  <c r="AW203" i="97"/>
  <c r="AT203" i="97"/>
  <c r="AQ203" i="97"/>
  <c r="AN203" i="97"/>
  <c r="AK203" i="97"/>
  <c r="AH203" i="97"/>
  <c r="AE203" i="97"/>
  <c r="AB203" i="97"/>
  <c r="Y203" i="97"/>
  <c r="V203" i="97"/>
  <c r="BO202" i="97"/>
  <c r="BL202" i="97"/>
  <c r="BI202" i="97"/>
  <c r="BF202" i="97"/>
  <c r="BC202" i="97"/>
  <c r="AZ202" i="97"/>
  <c r="AW202" i="97"/>
  <c r="AT202" i="97"/>
  <c r="AQ202" i="97"/>
  <c r="AN202" i="97"/>
  <c r="AK202" i="97"/>
  <c r="AH202" i="97"/>
  <c r="AE202" i="97"/>
  <c r="AB202" i="97"/>
  <c r="Y202" i="97"/>
  <c r="V202" i="97"/>
  <c r="BO201" i="97"/>
  <c r="BL201" i="97"/>
  <c r="BI201" i="97"/>
  <c r="BF201" i="97"/>
  <c r="BC201" i="97"/>
  <c r="AZ201" i="97"/>
  <c r="AW201" i="97"/>
  <c r="AT201" i="97"/>
  <c r="AQ201" i="97"/>
  <c r="AN201" i="97"/>
  <c r="AK201" i="97"/>
  <c r="AH201" i="97"/>
  <c r="AE201" i="97"/>
  <c r="AB201" i="97"/>
  <c r="Y201" i="97"/>
  <c r="V201" i="97"/>
  <c r="BO200" i="97"/>
  <c r="BL200" i="97"/>
  <c r="BI200" i="97"/>
  <c r="BF200" i="97"/>
  <c r="BC200" i="97"/>
  <c r="AZ200" i="97"/>
  <c r="AW200" i="97"/>
  <c r="AT200" i="97"/>
  <c r="AQ200" i="97"/>
  <c r="AN200" i="97"/>
  <c r="AK200" i="97"/>
  <c r="AH200" i="97"/>
  <c r="AE200" i="97"/>
  <c r="AB200" i="97"/>
  <c r="Y200" i="97"/>
  <c r="V200" i="97"/>
  <c r="BO199" i="97"/>
  <c r="BL199" i="97"/>
  <c r="BI199" i="97"/>
  <c r="BF199" i="97"/>
  <c r="BC199" i="97"/>
  <c r="AZ199" i="97"/>
  <c r="AW199" i="97"/>
  <c r="AT199" i="97"/>
  <c r="AQ199" i="97"/>
  <c r="AN199" i="97"/>
  <c r="AK199" i="97"/>
  <c r="AH199" i="97"/>
  <c r="AE199" i="97"/>
  <c r="AB199" i="97"/>
  <c r="Y199" i="97"/>
  <c r="V199" i="97"/>
  <c r="BO198" i="97"/>
  <c r="BL198" i="97"/>
  <c r="BI198" i="97"/>
  <c r="BF198" i="97"/>
  <c r="BC198" i="97"/>
  <c r="AZ198" i="97"/>
  <c r="AW198" i="97"/>
  <c r="AT198" i="97"/>
  <c r="AQ198" i="97"/>
  <c r="AN198" i="97"/>
  <c r="AK198" i="97"/>
  <c r="AH198" i="97"/>
  <c r="AE198" i="97"/>
  <c r="AB198" i="97"/>
  <c r="Y198" i="97"/>
  <c r="V198" i="97"/>
  <c r="BO197" i="97"/>
  <c r="BL197" i="97"/>
  <c r="BI197" i="97"/>
  <c r="BF197" i="97"/>
  <c r="BC197" i="97"/>
  <c r="AZ197" i="97"/>
  <c r="AW197" i="97"/>
  <c r="AT197" i="97"/>
  <c r="AQ197" i="97"/>
  <c r="AN197" i="97"/>
  <c r="AK197" i="97"/>
  <c r="AH197" i="97"/>
  <c r="AE197" i="97"/>
  <c r="AB197" i="97"/>
  <c r="Y197" i="97"/>
  <c r="V197" i="97"/>
  <c r="BO196" i="97"/>
  <c r="BL196" i="97"/>
  <c r="BI196" i="97"/>
  <c r="BF196" i="97"/>
  <c r="BC196" i="97"/>
  <c r="AZ196" i="97"/>
  <c r="AW196" i="97"/>
  <c r="AT196" i="97"/>
  <c r="AQ196" i="97"/>
  <c r="AN196" i="97"/>
  <c r="AK196" i="97"/>
  <c r="AH196" i="97"/>
  <c r="AE196" i="97"/>
  <c r="AB196" i="97"/>
  <c r="Y196" i="97"/>
  <c r="V196" i="97"/>
  <c r="BO195" i="97"/>
  <c r="BL195" i="97"/>
  <c r="BI195" i="97"/>
  <c r="BF195" i="97"/>
  <c r="BC195" i="97"/>
  <c r="AZ195" i="97"/>
  <c r="AW195" i="97"/>
  <c r="AT195" i="97"/>
  <c r="AQ195" i="97"/>
  <c r="AN195" i="97"/>
  <c r="AK195" i="97"/>
  <c r="AH195" i="97"/>
  <c r="AE195" i="97"/>
  <c r="AB195" i="97"/>
  <c r="Y195" i="97"/>
  <c r="V195" i="97"/>
  <c r="BO194" i="97"/>
  <c r="BL194" i="97"/>
  <c r="BI194" i="97"/>
  <c r="BF194" i="97"/>
  <c r="BC194" i="97"/>
  <c r="AZ194" i="97"/>
  <c r="AW194" i="97"/>
  <c r="AT194" i="97"/>
  <c r="AQ194" i="97"/>
  <c r="AN194" i="97"/>
  <c r="AK194" i="97"/>
  <c r="AH194" i="97"/>
  <c r="AE194" i="97"/>
  <c r="AB194" i="97"/>
  <c r="Y194" i="97"/>
  <c r="V194" i="97"/>
  <c r="BO193" i="97"/>
  <c r="BL193" i="97"/>
  <c r="BI193" i="97"/>
  <c r="BF193" i="97"/>
  <c r="BC193" i="97"/>
  <c r="AZ193" i="97"/>
  <c r="AW193" i="97"/>
  <c r="AT193" i="97"/>
  <c r="AQ193" i="97"/>
  <c r="AN193" i="97"/>
  <c r="AK193" i="97"/>
  <c r="AH193" i="97"/>
  <c r="AE193" i="97"/>
  <c r="AB193" i="97"/>
  <c r="Y193" i="97"/>
  <c r="V193" i="97"/>
  <c r="BO192" i="97"/>
  <c r="BL192" i="97"/>
  <c r="BI192" i="97"/>
  <c r="BF192" i="97"/>
  <c r="BC192" i="97"/>
  <c r="AZ192" i="97"/>
  <c r="AW192" i="97"/>
  <c r="AT192" i="97"/>
  <c r="AQ192" i="97"/>
  <c r="AN192" i="97"/>
  <c r="AK192" i="97"/>
  <c r="AH192" i="97"/>
  <c r="AE192" i="97"/>
  <c r="AB192" i="97"/>
  <c r="Y192" i="97"/>
  <c r="V192" i="97"/>
  <c r="BO191" i="97"/>
  <c r="BL191" i="97"/>
  <c r="BI191" i="97"/>
  <c r="BF191" i="97"/>
  <c r="BC191" i="97"/>
  <c r="AZ191" i="97"/>
  <c r="AW191" i="97"/>
  <c r="AT191" i="97"/>
  <c r="AQ191" i="97"/>
  <c r="AN191" i="97"/>
  <c r="AK191" i="97"/>
  <c r="AH191" i="97"/>
  <c r="AE191" i="97"/>
  <c r="AB191" i="97"/>
  <c r="Y191" i="97"/>
  <c r="V191" i="97"/>
  <c r="BO190" i="97"/>
  <c r="BL190" i="97"/>
  <c r="BI190" i="97"/>
  <c r="BF190" i="97"/>
  <c r="BC190" i="97"/>
  <c r="AZ190" i="97"/>
  <c r="AW190" i="97"/>
  <c r="AT190" i="97"/>
  <c r="AQ190" i="97"/>
  <c r="AN190" i="97"/>
  <c r="AK190" i="97"/>
  <c r="AH190" i="97"/>
  <c r="AE190" i="97"/>
  <c r="AB190" i="97"/>
  <c r="Y190" i="97"/>
  <c r="V190" i="97"/>
  <c r="BO189" i="97"/>
  <c r="BL189" i="97"/>
  <c r="BI189" i="97"/>
  <c r="BF189" i="97"/>
  <c r="BC189" i="97"/>
  <c r="AZ189" i="97"/>
  <c r="AW189" i="97"/>
  <c r="AT189" i="97"/>
  <c r="AQ189" i="97"/>
  <c r="AN189" i="97"/>
  <c r="AK189" i="97"/>
  <c r="AH189" i="97"/>
  <c r="AE189" i="97"/>
  <c r="AB189" i="97"/>
  <c r="Y189" i="97"/>
  <c r="V189" i="97"/>
  <c r="BO188" i="97"/>
  <c r="BL188" i="97"/>
  <c r="BI188" i="97"/>
  <c r="BF188" i="97"/>
  <c r="BC188" i="97"/>
  <c r="AZ188" i="97"/>
  <c r="AW188" i="97"/>
  <c r="AT188" i="97"/>
  <c r="AQ188" i="97"/>
  <c r="AN188" i="97"/>
  <c r="AK188" i="97"/>
  <c r="AH188" i="97"/>
  <c r="AE188" i="97"/>
  <c r="AB188" i="97"/>
  <c r="Y188" i="97"/>
  <c r="V188" i="97"/>
  <c r="BO187" i="97"/>
  <c r="BL187" i="97"/>
  <c r="BI187" i="97"/>
  <c r="BF187" i="97"/>
  <c r="BC187" i="97"/>
  <c r="AZ187" i="97"/>
  <c r="AW187" i="97"/>
  <c r="AT187" i="97"/>
  <c r="AQ187" i="97"/>
  <c r="AN187" i="97"/>
  <c r="AK187" i="97"/>
  <c r="AH187" i="97"/>
  <c r="AE187" i="97"/>
  <c r="AB187" i="97"/>
  <c r="Y187" i="97"/>
  <c r="V187" i="97"/>
  <c r="BO186" i="97"/>
  <c r="BL186" i="97"/>
  <c r="BI186" i="97"/>
  <c r="BF186" i="97"/>
  <c r="BC186" i="97"/>
  <c r="AZ186" i="97"/>
  <c r="AW186" i="97"/>
  <c r="AT186" i="97"/>
  <c r="AQ186" i="97"/>
  <c r="AN186" i="97"/>
  <c r="AK186" i="97"/>
  <c r="AH186" i="97"/>
  <c r="AE186" i="97"/>
  <c r="AB186" i="97"/>
  <c r="Y186" i="97"/>
  <c r="V186" i="97"/>
  <c r="BO185" i="97"/>
  <c r="BL185" i="97"/>
  <c r="BI185" i="97"/>
  <c r="BF185" i="97"/>
  <c r="BC185" i="97"/>
  <c r="AZ185" i="97"/>
  <c r="AW185" i="97"/>
  <c r="AT185" i="97"/>
  <c r="AQ185" i="97"/>
  <c r="AN185" i="97"/>
  <c r="AK185" i="97"/>
  <c r="AH185" i="97"/>
  <c r="AE185" i="97"/>
  <c r="AB185" i="97"/>
  <c r="Y185" i="97"/>
  <c r="V185" i="97"/>
  <c r="BO184" i="97"/>
  <c r="BO207" i="97" s="1"/>
  <c r="BL184" i="97"/>
  <c r="BL207" i="97" s="1"/>
  <c r="BI184" i="97"/>
  <c r="BI207" i="97" s="1"/>
  <c r="BF184" i="97"/>
  <c r="BC184" i="97"/>
  <c r="BC207" i="97" s="1"/>
  <c r="AZ184" i="97"/>
  <c r="AZ207" i="97" s="1"/>
  <c r="AW184" i="97"/>
  <c r="AT184" i="97"/>
  <c r="AQ184" i="97"/>
  <c r="AN184" i="97"/>
  <c r="AN207" i="97" s="1"/>
  <c r="AK184" i="97"/>
  <c r="AK207" i="97" s="1"/>
  <c r="AH184" i="97"/>
  <c r="AE184" i="97"/>
  <c r="AE207" i="97" s="1"/>
  <c r="AB184" i="97"/>
  <c r="AB207" i="97" s="1"/>
  <c r="Y184" i="97"/>
  <c r="V184" i="97"/>
  <c r="CA183" i="97"/>
  <c r="BZ183" i="97"/>
  <c r="BY183" i="97"/>
  <c r="BX183" i="97"/>
  <c r="BW183" i="97"/>
  <c r="BV183" i="97"/>
  <c r="BU183" i="97"/>
  <c r="BT183" i="97"/>
  <c r="BS183" i="97"/>
  <c r="BR183" i="97"/>
  <c r="BQ183" i="97"/>
  <c r="BP183" i="97"/>
  <c r="BN183" i="97"/>
  <c r="BM183" i="97"/>
  <c r="BK183" i="97"/>
  <c r="BJ183" i="97"/>
  <c r="BH183" i="97"/>
  <c r="BG183" i="97"/>
  <c r="BE183" i="97"/>
  <c r="BD183" i="97"/>
  <c r="BB183" i="97"/>
  <c r="BA183" i="97"/>
  <c r="AY183" i="97"/>
  <c r="AX183" i="97"/>
  <c r="AV183" i="97"/>
  <c r="AU183" i="97"/>
  <c r="AS183" i="97"/>
  <c r="AR183" i="97"/>
  <c r="AP183" i="97"/>
  <c r="AO183" i="97"/>
  <c r="AM183" i="97"/>
  <c r="AL183" i="97"/>
  <c r="AJ183" i="97"/>
  <c r="AI183" i="97"/>
  <c r="AG183" i="97"/>
  <c r="AF183" i="97"/>
  <c r="AD183" i="97"/>
  <c r="AC183" i="97"/>
  <c r="AA183" i="97"/>
  <c r="Z183" i="97"/>
  <c r="X183" i="97"/>
  <c r="W183" i="97"/>
  <c r="U183" i="97"/>
  <c r="T183" i="97"/>
  <c r="S183" i="97"/>
  <c r="R183" i="97"/>
  <c r="Q183" i="97"/>
  <c r="P183" i="97"/>
  <c r="O183" i="97"/>
  <c r="F183" i="97"/>
  <c r="C183" i="97" s="1"/>
  <c r="BO182" i="97"/>
  <c r="BL182" i="97"/>
  <c r="BI182" i="97"/>
  <c r="BF182" i="97"/>
  <c r="BC182" i="97"/>
  <c r="AZ182" i="97"/>
  <c r="AW182" i="97"/>
  <c r="AT182" i="97"/>
  <c r="AQ182" i="97"/>
  <c r="AN182" i="97"/>
  <c r="AK182" i="97"/>
  <c r="AH182" i="97"/>
  <c r="AE182" i="97"/>
  <c r="AB182" i="97"/>
  <c r="Y182" i="97"/>
  <c r="V182" i="97"/>
  <c r="BO181" i="97"/>
  <c r="BL181" i="97"/>
  <c r="BI181" i="97"/>
  <c r="BF181" i="97"/>
  <c r="BC181" i="97"/>
  <c r="AZ181" i="97"/>
  <c r="AW181" i="97"/>
  <c r="AT181" i="97"/>
  <c r="AQ181" i="97"/>
  <c r="AN181" i="97"/>
  <c r="AK181" i="97"/>
  <c r="AH181" i="97"/>
  <c r="AE181" i="97"/>
  <c r="AB181" i="97"/>
  <c r="Y181" i="97"/>
  <c r="V181" i="97"/>
  <c r="BO180" i="97"/>
  <c r="BL180" i="97"/>
  <c r="BI180" i="97"/>
  <c r="BF180" i="97"/>
  <c r="BC180" i="97"/>
  <c r="AZ180" i="97"/>
  <c r="AW180" i="97"/>
  <c r="AT180" i="97"/>
  <c r="AQ180" i="97"/>
  <c r="AN180" i="97"/>
  <c r="AK180" i="97"/>
  <c r="AH180" i="97"/>
  <c r="AE180" i="97"/>
  <c r="AB180" i="97"/>
  <c r="Y180" i="97"/>
  <c r="V180" i="97"/>
  <c r="BO179" i="97"/>
  <c r="BL179" i="97"/>
  <c r="BI179" i="97"/>
  <c r="BF179" i="97"/>
  <c r="BC179" i="97"/>
  <c r="AZ179" i="97"/>
  <c r="AW179" i="97"/>
  <c r="AT179" i="97"/>
  <c r="AQ179" i="97"/>
  <c r="AN179" i="97"/>
  <c r="AK179" i="97"/>
  <c r="AH179" i="97"/>
  <c r="AE179" i="97"/>
  <c r="AB179" i="97"/>
  <c r="Y179" i="97"/>
  <c r="V179" i="97"/>
  <c r="BO178" i="97"/>
  <c r="BL178" i="97"/>
  <c r="BI178" i="97"/>
  <c r="BF178" i="97"/>
  <c r="BC178" i="97"/>
  <c r="AZ178" i="97"/>
  <c r="AW178" i="97"/>
  <c r="AT178" i="97"/>
  <c r="AQ178" i="97"/>
  <c r="AN178" i="97"/>
  <c r="AK178" i="97"/>
  <c r="AH178" i="97"/>
  <c r="AE178" i="97"/>
  <c r="AB178" i="97"/>
  <c r="Y178" i="97"/>
  <c r="V178" i="97"/>
  <c r="BO177" i="97"/>
  <c r="BL177" i="97"/>
  <c r="BI177" i="97"/>
  <c r="BF177" i="97"/>
  <c r="BC177" i="97"/>
  <c r="AZ177" i="97"/>
  <c r="AW177" i="97"/>
  <c r="AT177" i="97"/>
  <c r="AQ177" i="97"/>
  <c r="AN177" i="97"/>
  <c r="AK177" i="97"/>
  <c r="AH177" i="97"/>
  <c r="AE177" i="97"/>
  <c r="AB177" i="97"/>
  <c r="Y177" i="97"/>
  <c r="V177" i="97"/>
  <c r="BO176" i="97"/>
  <c r="BL176" i="97"/>
  <c r="BI176" i="97"/>
  <c r="BF176" i="97"/>
  <c r="BC176" i="97"/>
  <c r="AZ176" i="97"/>
  <c r="AW176" i="97"/>
  <c r="AT176" i="97"/>
  <c r="AQ176" i="97"/>
  <c r="AN176" i="97"/>
  <c r="AK176" i="97"/>
  <c r="AH176" i="97"/>
  <c r="AE176" i="97"/>
  <c r="AB176" i="97"/>
  <c r="Y176" i="97"/>
  <c r="V176" i="97"/>
  <c r="BO175" i="97"/>
  <c r="BL175" i="97"/>
  <c r="BI175" i="97"/>
  <c r="BF175" i="97"/>
  <c r="BC175" i="97"/>
  <c r="AZ175" i="97"/>
  <c r="AW175" i="97"/>
  <c r="AT175" i="97"/>
  <c r="AQ175" i="97"/>
  <c r="AN175" i="97"/>
  <c r="AK175" i="97"/>
  <c r="AH175" i="97"/>
  <c r="AE175" i="97"/>
  <c r="AB175" i="97"/>
  <c r="Y175" i="97"/>
  <c r="V175" i="97"/>
  <c r="BO174" i="97"/>
  <c r="BL174" i="97"/>
  <c r="BI174" i="97"/>
  <c r="BF174" i="97"/>
  <c r="BC174" i="97"/>
  <c r="AZ174" i="97"/>
  <c r="AW174" i="97"/>
  <c r="AT174" i="97"/>
  <c r="AQ174" i="97"/>
  <c r="AN174" i="97"/>
  <c r="AK174" i="97"/>
  <c r="AH174" i="97"/>
  <c r="AE174" i="97"/>
  <c r="AB174" i="97"/>
  <c r="Y174" i="97"/>
  <c r="V174" i="97"/>
  <c r="BO173" i="97"/>
  <c r="BL173" i="97"/>
  <c r="BI173" i="97"/>
  <c r="BF173" i="97"/>
  <c r="BC173" i="97"/>
  <c r="AZ173" i="97"/>
  <c r="AW173" i="97"/>
  <c r="AT173" i="97"/>
  <c r="AQ173" i="97"/>
  <c r="AN173" i="97"/>
  <c r="AK173" i="97"/>
  <c r="AH173" i="97"/>
  <c r="AE173" i="97"/>
  <c r="AB173" i="97"/>
  <c r="Y173" i="97"/>
  <c r="V173" i="97"/>
  <c r="BO172" i="97"/>
  <c r="BL172" i="97"/>
  <c r="BI172" i="97"/>
  <c r="BF172" i="97"/>
  <c r="BC172" i="97"/>
  <c r="AZ172" i="97"/>
  <c r="AW172" i="97"/>
  <c r="AT172" i="97"/>
  <c r="AQ172" i="97"/>
  <c r="AN172" i="97"/>
  <c r="AK172" i="97"/>
  <c r="AH172" i="97"/>
  <c r="AE172" i="97"/>
  <c r="AB172" i="97"/>
  <c r="Y172" i="97"/>
  <c r="V172" i="97"/>
  <c r="BO171" i="97"/>
  <c r="BL171" i="97"/>
  <c r="BI171" i="97"/>
  <c r="BF171" i="97"/>
  <c r="BC171" i="97"/>
  <c r="AZ171" i="97"/>
  <c r="AW171" i="97"/>
  <c r="AT171" i="97"/>
  <c r="AQ171" i="97"/>
  <c r="AN171" i="97"/>
  <c r="AK171" i="97"/>
  <c r="AH171" i="97"/>
  <c r="AE171" i="97"/>
  <c r="AB171" i="97"/>
  <c r="Y171" i="97"/>
  <c r="V171" i="97"/>
  <c r="BO170" i="97"/>
  <c r="BL170" i="97"/>
  <c r="BI170" i="97"/>
  <c r="BF170" i="97"/>
  <c r="BC170" i="97"/>
  <c r="AZ170" i="97"/>
  <c r="AW170" i="97"/>
  <c r="AT170" i="97"/>
  <c r="AQ170" i="97"/>
  <c r="AN170" i="97"/>
  <c r="AK170" i="97"/>
  <c r="AH170" i="97"/>
  <c r="AE170" i="97"/>
  <c r="AB170" i="97"/>
  <c r="Y170" i="97"/>
  <c r="V170" i="97"/>
  <c r="BO169" i="97"/>
  <c r="BL169" i="97"/>
  <c r="BI169" i="97"/>
  <c r="BF169" i="97"/>
  <c r="BC169" i="97"/>
  <c r="AZ169" i="97"/>
  <c r="AW169" i="97"/>
  <c r="AT169" i="97"/>
  <c r="AQ169" i="97"/>
  <c r="AN169" i="97"/>
  <c r="AK169" i="97"/>
  <c r="AH169" i="97"/>
  <c r="AE169" i="97"/>
  <c r="AB169" i="97"/>
  <c r="Y169" i="97"/>
  <c r="V169" i="97"/>
  <c r="BO168" i="97"/>
  <c r="BL168" i="97"/>
  <c r="BI168" i="97"/>
  <c r="BF168" i="97"/>
  <c r="BC168" i="97"/>
  <c r="AZ168" i="97"/>
  <c r="AW168" i="97"/>
  <c r="AT168" i="97"/>
  <c r="AQ168" i="97"/>
  <c r="AN168" i="97"/>
  <c r="AK168" i="97"/>
  <c r="AH168" i="97"/>
  <c r="AE168" i="97"/>
  <c r="AB168" i="97"/>
  <c r="Y168" i="97"/>
  <c r="V168" i="97"/>
  <c r="BO167" i="97"/>
  <c r="BL167" i="97"/>
  <c r="BI167" i="97"/>
  <c r="BF167" i="97"/>
  <c r="BC167" i="97"/>
  <c r="AZ167" i="97"/>
  <c r="AW167" i="97"/>
  <c r="AT167" i="97"/>
  <c r="AQ167" i="97"/>
  <c r="AN167" i="97"/>
  <c r="AK167" i="97"/>
  <c r="AH167" i="97"/>
  <c r="AE167" i="97"/>
  <c r="AB167" i="97"/>
  <c r="Y167" i="97"/>
  <c r="V167" i="97"/>
  <c r="BO166" i="97"/>
  <c r="BL166" i="97"/>
  <c r="BI166" i="97"/>
  <c r="BI183" i="97" s="1"/>
  <c r="BF166" i="97"/>
  <c r="BC166" i="97"/>
  <c r="AZ166" i="97"/>
  <c r="AW166" i="97"/>
  <c r="AW183" i="97" s="1"/>
  <c r="AT166" i="97"/>
  <c r="AQ166" i="97"/>
  <c r="AN166" i="97"/>
  <c r="AK166" i="97"/>
  <c r="AK183" i="97" s="1"/>
  <c r="AH166" i="97"/>
  <c r="AE166" i="97"/>
  <c r="AB166" i="97"/>
  <c r="Y166" i="97"/>
  <c r="Y183" i="97" s="1"/>
  <c r="V166" i="97"/>
  <c r="CA165" i="97"/>
  <c r="BZ165" i="97"/>
  <c r="BY165" i="97"/>
  <c r="BX165" i="97"/>
  <c r="BW165" i="97"/>
  <c r="BV165" i="97"/>
  <c r="BU165" i="97"/>
  <c r="BT165" i="97"/>
  <c r="BS165" i="97"/>
  <c r="BR165" i="97"/>
  <c r="BQ165" i="97"/>
  <c r="BP165" i="97"/>
  <c r="BN165" i="97"/>
  <c r="BM165" i="97"/>
  <c r="BK165" i="97"/>
  <c r="BJ165" i="97"/>
  <c r="BH165" i="97"/>
  <c r="BG165" i="97"/>
  <c r="BE165" i="97"/>
  <c r="BD165" i="97"/>
  <c r="BB165" i="97"/>
  <c r="BA165" i="97"/>
  <c r="AY165" i="97"/>
  <c r="AX165" i="97"/>
  <c r="AV165" i="97"/>
  <c r="AU165" i="97"/>
  <c r="AS165" i="97"/>
  <c r="AR165" i="97"/>
  <c r="AP165" i="97"/>
  <c r="AO165" i="97"/>
  <c r="AM165" i="97"/>
  <c r="AL165" i="97"/>
  <c r="AJ165" i="97"/>
  <c r="AI165" i="97"/>
  <c r="AG165" i="97"/>
  <c r="AF165" i="97"/>
  <c r="AD165" i="97"/>
  <c r="AC165" i="97"/>
  <c r="AA165" i="97"/>
  <c r="Z165" i="97"/>
  <c r="X165" i="97"/>
  <c r="W165" i="97"/>
  <c r="U165" i="97"/>
  <c r="T165" i="97"/>
  <c r="S165" i="97"/>
  <c r="R165" i="97"/>
  <c r="Q165" i="97"/>
  <c r="P165" i="97"/>
  <c r="O165" i="97"/>
  <c r="F165" i="97"/>
  <c r="C165" i="97" s="1"/>
  <c r="BO164" i="97"/>
  <c r="BL164" i="97"/>
  <c r="BI164" i="97"/>
  <c r="BF164" i="97"/>
  <c r="BC164" i="97"/>
  <c r="AZ164" i="97"/>
  <c r="AW164" i="97"/>
  <c r="AT164" i="97"/>
  <c r="AQ164" i="97"/>
  <c r="AN164" i="97"/>
  <c r="AK164" i="97"/>
  <c r="AH164" i="97"/>
  <c r="AE164" i="97"/>
  <c r="AB164" i="97"/>
  <c r="Y164" i="97"/>
  <c r="V164" i="97"/>
  <c r="BO163" i="97"/>
  <c r="BL163" i="97"/>
  <c r="BI163" i="97"/>
  <c r="BF163" i="97"/>
  <c r="BC163" i="97"/>
  <c r="AZ163" i="97"/>
  <c r="AW163" i="97"/>
  <c r="AT163" i="97"/>
  <c r="AQ163" i="97"/>
  <c r="AN163" i="97"/>
  <c r="AK163" i="97"/>
  <c r="AH163" i="97"/>
  <c r="AE163" i="97"/>
  <c r="AB163" i="97"/>
  <c r="Y163" i="97"/>
  <c r="V163" i="97"/>
  <c r="BO162" i="97"/>
  <c r="BL162" i="97"/>
  <c r="BI162" i="97"/>
  <c r="BF162" i="97"/>
  <c r="BC162" i="97"/>
  <c r="AZ162" i="97"/>
  <c r="AW162" i="97"/>
  <c r="AT162" i="97"/>
  <c r="AQ162" i="97"/>
  <c r="AN162" i="97"/>
  <c r="AK162" i="97"/>
  <c r="AH162" i="97"/>
  <c r="AE162" i="97"/>
  <c r="AB162" i="97"/>
  <c r="Y162" i="97"/>
  <c r="V162" i="97"/>
  <c r="BO161" i="97"/>
  <c r="BL161" i="97"/>
  <c r="BI161" i="97"/>
  <c r="BF161" i="97"/>
  <c r="BC161" i="97"/>
  <c r="AZ161" i="97"/>
  <c r="AW161" i="97"/>
  <c r="AT161" i="97"/>
  <c r="AQ161" i="97"/>
  <c r="AN161" i="97"/>
  <c r="AK161" i="97"/>
  <c r="AH161" i="97"/>
  <c r="AE161" i="97"/>
  <c r="AB161" i="97"/>
  <c r="Y161" i="97"/>
  <c r="V161" i="97"/>
  <c r="BO160" i="97"/>
  <c r="BL160" i="97"/>
  <c r="BI160" i="97"/>
  <c r="BF160" i="97"/>
  <c r="BC160" i="97"/>
  <c r="AZ160" i="97"/>
  <c r="AW160" i="97"/>
  <c r="AT160" i="97"/>
  <c r="AQ160" i="97"/>
  <c r="AN160" i="97"/>
  <c r="AK160" i="97"/>
  <c r="AH160" i="97"/>
  <c r="AE160" i="97"/>
  <c r="AB160" i="97"/>
  <c r="Y160" i="97"/>
  <c r="V160" i="97"/>
  <c r="BO159" i="97"/>
  <c r="BL159" i="97"/>
  <c r="BI159" i="97"/>
  <c r="BF159" i="97"/>
  <c r="BC159" i="97"/>
  <c r="AZ159" i="97"/>
  <c r="AW159" i="97"/>
  <c r="AT159" i="97"/>
  <c r="AQ159" i="97"/>
  <c r="AN159" i="97"/>
  <c r="AK159" i="97"/>
  <c r="AH159" i="97"/>
  <c r="AE159" i="97"/>
  <c r="AB159" i="97"/>
  <c r="Y159" i="97"/>
  <c r="V159" i="97"/>
  <c r="BO158" i="97"/>
  <c r="BL158" i="97"/>
  <c r="BI158" i="97"/>
  <c r="BF158" i="97"/>
  <c r="BC158" i="97"/>
  <c r="AZ158" i="97"/>
  <c r="AW158" i="97"/>
  <c r="AT158" i="97"/>
  <c r="AQ158" i="97"/>
  <c r="AN158" i="97"/>
  <c r="AK158" i="97"/>
  <c r="AH158" i="97"/>
  <c r="AE158" i="97"/>
  <c r="AB158" i="97"/>
  <c r="Y158" i="97"/>
  <c r="V158" i="97"/>
  <c r="BO157" i="97"/>
  <c r="BL157" i="97"/>
  <c r="BI157" i="97"/>
  <c r="BF157" i="97"/>
  <c r="BC157" i="97"/>
  <c r="AZ157" i="97"/>
  <c r="AW157" i="97"/>
  <c r="AT157" i="97"/>
  <c r="AQ157" i="97"/>
  <c r="AN157" i="97"/>
  <c r="AK157" i="97"/>
  <c r="AH157" i="97"/>
  <c r="AE157" i="97"/>
  <c r="AB157" i="97"/>
  <c r="Y157" i="97"/>
  <c r="V157" i="97"/>
  <c r="BO156" i="97"/>
  <c r="BL156" i="97"/>
  <c r="BI156" i="97"/>
  <c r="BF156" i="97"/>
  <c r="BC156" i="97"/>
  <c r="AZ156" i="97"/>
  <c r="AW156" i="97"/>
  <c r="AT156" i="97"/>
  <c r="AQ156" i="97"/>
  <c r="AN156" i="97"/>
  <c r="AK156" i="97"/>
  <c r="AH156" i="97"/>
  <c r="AE156" i="97"/>
  <c r="AB156" i="97"/>
  <c r="Y156" i="97"/>
  <c r="V156" i="97"/>
  <c r="BO155" i="97"/>
  <c r="BL155" i="97"/>
  <c r="BI155" i="97"/>
  <c r="BF155" i="97"/>
  <c r="BC155" i="97"/>
  <c r="AZ155" i="97"/>
  <c r="AW155" i="97"/>
  <c r="AT155" i="97"/>
  <c r="AQ155" i="97"/>
  <c r="AN155" i="97"/>
  <c r="AK155" i="97"/>
  <c r="AH155" i="97"/>
  <c r="AE155" i="97"/>
  <c r="AB155" i="97"/>
  <c r="Y155" i="97"/>
  <c r="V155" i="97"/>
  <c r="BO154" i="97"/>
  <c r="BL154" i="97"/>
  <c r="BI154" i="97"/>
  <c r="BF154" i="97"/>
  <c r="BC154" i="97"/>
  <c r="AZ154" i="97"/>
  <c r="AW154" i="97"/>
  <c r="AT154" i="97"/>
  <c r="AQ154" i="97"/>
  <c r="AN154" i="97"/>
  <c r="AK154" i="97"/>
  <c r="AH154" i="97"/>
  <c r="AE154" i="97"/>
  <c r="AB154" i="97"/>
  <c r="Y154" i="97"/>
  <c r="V154" i="97"/>
  <c r="BO153" i="97"/>
  <c r="BL153" i="97"/>
  <c r="BI153" i="97"/>
  <c r="BF153" i="97"/>
  <c r="BC153" i="97"/>
  <c r="AZ153" i="97"/>
  <c r="AW153" i="97"/>
  <c r="AT153" i="97"/>
  <c r="AQ153" i="97"/>
  <c r="AN153" i="97"/>
  <c r="AK153" i="97"/>
  <c r="AH153" i="97"/>
  <c r="AE153" i="97"/>
  <c r="AB153" i="97"/>
  <c r="Y153" i="97"/>
  <c r="V153" i="97"/>
  <c r="BO152" i="97"/>
  <c r="BL152" i="97"/>
  <c r="BI152" i="97"/>
  <c r="BF152" i="97"/>
  <c r="BC152" i="97"/>
  <c r="AZ152" i="97"/>
  <c r="AW152" i="97"/>
  <c r="AT152" i="97"/>
  <c r="AQ152" i="97"/>
  <c r="AN152" i="97"/>
  <c r="AK152" i="97"/>
  <c r="AH152" i="97"/>
  <c r="AE152" i="97"/>
  <c r="AB152" i="97"/>
  <c r="Y152" i="97"/>
  <c r="V152" i="97"/>
  <c r="BO151" i="97"/>
  <c r="BL151" i="97"/>
  <c r="BI151" i="97"/>
  <c r="BF151" i="97"/>
  <c r="BC151" i="97"/>
  <c r="AZ151" i="97"/>
  <c r="AW151" i="97"/>
  <c r="AT151" i="97"/>
  <c r="AQ151" i="97"/>
  <c r="AN151" i="97"/>
  <c r="AK151" i="97"/>
  <c r="AH151" i="97"/>
  <c r="AE151" i="97"/>
  <c r="AB151" i="97"/>
  <c r="Y151" i="97"/>
  <c r="V151" i="97"/>
  <c r="BO150" i="97"/>
  <c r="BL150" i="97"/>
  <c r="BI150" i="97"/>
  <c r="BF150" i="97"/>
  <c r="BC150" i="97"/>
  <c r="AZ150" i="97"/>
  <c r="AW150" i="97"/>
  <c r="AT150" i="97"/>
  <c r="AQ150" i="97"/>
  <c r="AN150" i="97"/>
  <c r="AK150" i="97"/>
  <c r="AH150" i="97"/>
  <c r="AE150" i="97"/>
  <c r="AB150" i="97"/>
  <c r="Y150" i="97"/>
  <c r="V150" i="97"/>
  <c r="BO149" i="97"/>
  <c r="BL149" i="97"/>
  <c r="BI149" i="97"/>
  <c r="BF149" i="97"/>
  <c r="BC149" i="97"/>
  <c r="AZ149" i="97"/>
  <c r="AW149" i="97"/>
  <c r="AT149" i="97"/>
  <c r="AQ149" i="97"/>
  <c r="AN149" i="97"/>
  <c r="AK149" i="97"/>
  <c r="AH149" i="97"/>
  <c r="AE149" i="97"/>
  <c r="AB149" i="97"/>
  <c r="Y149" i="97"/>
  <c r="V149" i="97"/>
  <c r="BO148" i="97"/>
  <c r="BL148" i="97"/>
  <c r="BI148" i="97"/>
  <c r="BF148" i="97"/>
  <c r="BC148" i="97"/>
  <c r="AZ148" i="97"/>
  <c r="AW148" i="97"/>
  <c r="AT148" i="97"/>
  <c r="AQ148" i="97"/>
  <c r="AN148" i="97"/>
  <c r="AK148" i="97"/>
  <c r="AH148" i="97"/>
  <c r="AE148" i="97"/>
  <c r="AB148" i="97"/>
  <c r="Y148" i="97"/>
  <c r="V148" i="97"/>
  <c r="BO147" i="97"/>
  <c r="BL147" i="97"/>
  <c r="BI147" i="97"/>
  <c r="BF147" i="97"/>
  <c r="BC147" i="97"/>
  <c r="AZ147" i="97"/>
  <c r="AW147" i="97"/>
  <c r="AT147" i="97"/>
  <c r="AQ147" i="97"/>
  <c r="AN147" i="97"/>
  <c r="AK147" i="97"/>
  <c r="AH147" i="97"/>
  <c r="AE147" i="97"/>
  <c r="AB147" i="97"/>
  <c r="Y147" i="97"/>
  <c r="V147" i="97"/>
  <c r="BO146" i="97"/>
  <c r="BL146" i="97"/>
  <c r="BI146" i="97"/>
  <c r="BF146" i="97"/>
  <c r="BC146" i="97"/>
  <c r="AZ146" i="97"/>
  <c r="AW146" i="97"/>
  <c r="AT146" i="97"/>
  <c r="AQ146" i="97"/>
  <c r="AN146" i="97"/>
  <c r="AK146" i="97"/>
  <c r="AH146" i="97"/>
  <c r="AE146" i="97"/>
  <c r="AB146" i="97"/>
  <c r="Y146" i="97"/>
  <c r="V146" i="97"/>
  <c r="BO145" i="97"/>
  <c r="BL145" i="97"/>
  <c r="BI145" i="97"/>
  <c r="BF145" i="97"/>
  <c r="BC145" i="97"/>
  <c r="AZ145" i="97"/>
  <c r="AW145" i="97"/>
  <c r="AT145" i="97"/>
  <c r="AQ145" i="97"/>
  <c r="AN145" i="97"/>
  <c r="AK145" i="97"/>
  <c r="AH145" i="97"/>
  <c r="AE145" i="97"/>
  <c r="AB145" i="97"/>
  <c r="Y145" i="97"/>
  <c r="V145" i="97"/>
  <c r="BO144" i="97"/>
  <c r="BL144" i="97"/>
  <c r="BI144" i="97"/>
  <c r="BF144" i="97"/>
  <c r="BC144" i="97"/>
  <c r="AZ144" i="97"/>
  <c r="AW144" i="97"/>
  <c r="AT144" i="97"/>
  <c r="AQ144" i="97"/>
  <c r="AN144" i="97"/>
  <c r="AK144" i="97"/>
  <c r="AH144" i="97"/>
  <c r="AE144" i="97"/>
  <c r="AB144" i="97"/>
  <c r="Y144" i="97"/>
  <c r="V144" i="97"/>
  <c r="BO143" i="97"/>
  <c r="BL143" i="97"/>
  <c r="BI143" i="97"/>
  <c r="BF143" i="97"/>
  <c r="BC143" i="97"/>
  <c r="AZ143" i="97"/>
  <c r="AW143" i="97"/>
  <c r="AT143" i="97"/>
  <c r="AQ143" i="97"/>
  <c r="AN143" i="97"/>
  <c r="AK143" i="97"/>
  <c r="AH143" i="97"/>
  <c r="AE143" i="97"/>
  <c r="AB143" i="97"/>
  <c r="Y143" i="97"/>
  <c r="V143" i="97"/>
  <c r="BO142" i="97"/>
  <c r="BL142" i="97"/>
  <c r="BI142" i="97"/>
  <c r="BF142" i="97"/>
  <c r="BC142" i="97"/>
  <c r="AZ142" i="97"/>
  <c r="AW142" i="97"/>
  <c r="AT142" i="97"/>
  <c r="AQ142" i="97"/>
  <c r="AN142" i="97"/>
  <c r="AK142" i="97"/>
  <c r="AH142" i="97"/>
  <c r="AE142" i="97"/>
  <c r="AB142" i="97"/>
  <c r="Y142" i="97"/>
  <c r="V142" i="97"/>
  <c r="BO141" i="97"/>
  <c r="BL141" i="97"/>
  <c r="BI141" i="97"/>
  <c r="BF141" i="97"/>
  <c r="BC141" i="97"/>
  <c r="AZ141" i="97"/>
  <c r="AW141" i="97"/>
  <c r="AT141" i="97"/>
  <c r="AQ141" i="97"/>
  <c r="AN141" i="97"/>
  <c r="AK141" i="97"/>
  <c r="AH141" i="97"/>
  <c r="AE141" i="97"/>
  <c r="AB141" i="97"/>
  <c r="Y141" i="97"/>
  <c r="V141" i="97"/>
  <c r="BO140" i="97"/>
  <c r="BL140" i="97"/>
  <c r="BI140" i="97"/>
  <c r="BF140" i="97"/>
  <c r="BC140" i="97"/>
  <c r="AZ140" i="97"/>
  <c r="AW140" i="97"/>
  <c r="AT140" i="97"/>
  <c r="AQ140" i="97"/>
  <c r="AN140" i="97"/>
  <c r="AK140" i="97"/>
  <c r="AH140" i="97"/>
  <c r="AE140" i="97"/>
  <c r="AB140" i="97"/>
  <c r="Y140" i="97"/>
  <c r="V140" i="97"/>
  <c r="BO139" i="97"/>
  <c r="BL139" i="97"/>
  <c r="BI139" i="97"/>
  <c r="BF139" i="97"/>
  <c r="BC139" i="97"/>
  <c r="AZ139" i="97"/>
  <c r="AW139" i="97"/>
  <c r="AT139" i="97"/>
  <c r="AQ139" i="97"/>
  <c r="AN139" i="97"/>
  <c r="AK139" i="97"/>
  <c r="AH139" i="97"/>
  <c r="AE139" i="97"/>
  <c r="AB139" i="97"/>
  <c r="Y139" i="97"/>
  <c r="V139" i="97"/>
  <c r="BO138" i="97"/>
  <c r="BL138" i="97"/>
  <c r="BI138" i="97"/>
  <c r="BF138" i="97"/>
  <c r="BC138" i="97"/>
  <c r="AZ138" i="97"/>
  <c r="AW138" i="97"/>
  <c r="AT138" i="97"/>
  <c r="AQ138" i="97"/>
  <c r="AN138" i="97"/>
  <c r="AK138" i="97"/>
  <c r="AH138" i="97"/>
  <c r="AE138" i="97"/>
  <c r="AB138" i="97"/>
  <c r="Y138" i="97"/>
  <c r="V138" i="97"/>
  <c r="BO137" i="97"/>
  <c r="BL137" i="97"/>
  <c r="BI137" i="97"/>
  <c r="BF137" i="97"/>
  <c r="BC137" i="97"/>
  <c r="AZ137" i="97"/>
  <c r="AW137" i="97"/>
  <c r="AT137" i="97"/>
  <c r="AQ137" i="97"/>
  <c r="AN137" i="97"/>
  <c r="AK137" i="97"/>
  <c r="AH137" i="97"/>
  <c r="AE137" i="97"/>
  <c r="AB137" i="97"/>
  <c r="Y137" i="97"/>
  <c r="V137" i="97"/>
  <c r="BO136" i="97"/>
  <c r="BL136" i="97"/>
  <c r="BI136" i="97"/>
  <c r="BF136" i="97"/>
  <c r="BC136" i="97"/>
  <c r="AZ136" i="97"/>
  <c r="AW136" i="97"/>
  <c r="AT136" i="97"/>
  <c r="AQ136" i="97"/>
  <c r="AN136" i="97"/>
  <c r="AK136" i="97"/>
  <c r="AH136" i="97"/>
  <c r="AE136" i="97"/>
  <c r="AB136" i="97"/>
  <c r="Y136" i="97"/>
  <c r="V136" i="97"/>
  <c r="BO135" i="97"/>
  <c r="BL135" i="97"/>
  <c r="BI135" i="97"/>
  <c r="BF135" i="97"/>
  <c r="BC135" i="97"/>
  <c r="AZ135" i="97"/>
  <c r="AW135" i="97"/>
  <c r="AT135" i="97"/>
  <c r="AQ135" i="97"/>
  <c r="AN135" i="97"/>
  <c r="AK135" i="97"/>
  <c r="AH135" i="97"/>
  <c r="AE135" i="97"/>
  <c r="AB135" i="97"/>
  <c r="Y135" i="97"/>
  <c r="V135" i="97"/>
  <c r="BO134" i="97"/>
  <c r="BL134" i="97"/>
  <c r="BI134" i="97"/>
  <c r="BF134" i="97"/>
  <c r="BC134" i="97"/>
  <c r="AZ134" i="97"/>
  <c r="AW134" i="97"/>
  <c r="AT134" i="97"/>
  <c r="AQ134" i="97"/>
  <c r="AN134" i="97"/>
  <c r="AK134" i="97"/>
  <c r="AH134" i="97"/>
  <c r="AE134" i="97"/>
  <c r="AB134" i="97"/>
  <c r="Y134" i="97"/>
  <c r="V134" i="97"/>
  <c r="BO133" i="97"/>
  <c r="BL133" i="97"/>
  <c r="BI133" i="97"/>
  <c r="BF133" i="97"/>
  <c r="BC133" i="97"/>
  <c r="AZ133" i="97"/>
  <c r="AW133" i="97"/>
  <c r="AT133" i="97"/>
  <c r="AQ133" i="97"/>
  <c r="AN133" i="97"/>
  <c r="AK133" i="97"/>
  <c r="AH133" i="97"/>
  <c r="AE133" i="97"/>
  <c r="AB133" i="97"/>
  <c r="Y133" i="97"/>
  <c r="V133" i="97"/>
  <c r="BO132" i="97"/>
  <c r="BL132" i="97"/>
  <c r="BI132" i="97"/>
  <c r="BF132" i="97"/>
  <c r="BC132" i="97"/>
  <c r="AZ132" i="97"/>
  <c r="AW132" i="97"/>
  <c r="AT132" i="97"/>
  <c r="AQ132" i="97"/>
  <c r="AN132" i="97"/>
  <c r="AK132" i="97"/>
  <c r="AH132" i="97"/>
  <c r="AE132" i="97"/>
  <c r="AB132" i="97"/>
  <c r="Y132" i="97"/>
  <c r="V132" i="97"/>
  <c r="BO131" i="97"/>
  <c r="BL131" i="97"/>
  <c r="BI131" i="97"/>
  <c r="BF131" i="97"/>
  <c r="BC131" i="97"/>
  <c r="AZ131" i="97"/>
  <c r="AW131" i="97"/>
  <c r="AT131" i="97"/>
  <c r="AQ131" i="97"/>
  <c r="AN131" i="97"/>
  <c r="AK131" i="97"/>
  <c r="AH131" i="97"/>
  <c r="AE131" i="97"/>
  <c r="AB131" i="97"/>
  <c r="Y131" i="97"/>
  <c r="V131" i="97"/>
  <c r="BO130" i="97"/>
  <c r="BL130" i="97"/>
  <c r="BI130" i="97"/>
  <c r="BF130" i="97"/>
  <c r="BC130" i="97"/>
  <c r="AZ130" i="97"/>
  <c r="AW130" i="97"/>
  <c r="AT130" i="97"/>
  <c r="AQ130" i="97"/>
  <c r="AN130" i="97"/>
  <c r="AK130" i="97"/>
  <c r="AH130" i="97"/>
  <c r="AE130" i="97"/>
  <c r="AB130" i="97"/>
  <c r="Y130" i="97"/>
  <c r="V130" i="97"/>
  <c r="BO129" i="97"/>
  <c r="BL129" i="97"/>
  <c r="BI129" i="97"/>
  <c r="BF129" i="97"/>
  <c r="BC129" i="97"/>
  <c r="AZ129" i="97"/>
  <c r="AW129" i="97"/>
  <c r="AT129" i="97"/>
  <c r="AQ129" i="97"/>
  <c r="AN129" i="97"/>
  <c r="AK129" i="97"/>
  <c r="AH129" i="97"/>
  <c r="AE129" i="97"/>
  <c r="AB129" i="97"/>
  <c r="Y129" i="97"/>
  <c r="V129" i="97"/>
  <c r="BO128" i="97"/>
  <c r="BL128" i="97"/>
  <c r="BL165" i="97" s="1"/>
  <c r="BI128" i="97"/>
  <c r="BI165" i="97" s="1"/>
  <c r="BF128" i="97"/>
  <c r="BF165" i="97" s="1"/>
  <c r="BC128" i="97"/>
  <c r="AZ128" i="97"/>
  <c r="AZ165" i="97" s="1"/>
  <c r="AW128" i="97"/>
  <c r="AW165" i="97" s="1"/>
  <c r="AT128" i="97"/>
  <c r="AT165" i="97" s="1"/>
  <c r="AQ128" i="97"/>
  <c r="AN128" i="97"/>
  <c r="AN165" i="97" s="1"/>
  <c r="AK128" i="97"/>
  <c r="AK165" i="97" s="1"/>
  <c r="AH128" i="97"/>
  <c r="AH165" i="97" s="1"/>
  <c r="AE128" i="97"/>
  <c r="AB128" i="97"/>
  <c r="AB165" i="97" s="1"/>
  <c r="Y128" i="97"/>
  <c r="Y165" i="97" s="1"/>
  <c r="V128" i="97"/>
  <c r="CA127" i="97"/>
  <c r="BZ127" i="97"/>
  <c r="BY127" i="97"/>
  <c r="BX127" i="97"/>
  <c r="BW127" i="97"/>
  <c r="BV127" i="97"/>
  <c r="BU127" i="97"/>
  <c r="BT127" i="97"/>
  <c r="BS127" i="97"/>
  <c r="BR127" i="97"/>
  <c r="BQ127" i="97"/>
  <c r="BP127" i="97"/>
  <c r="BN127" i="97"/>
  <c r="BM127" i="97"/>
  <c r="BK127" i="97"/>
  <c r="BJ127" i="97"/>
  <c r="BH127" i="97"/>
  <c r="BG127" i="97"/>
  <c r="BE127" i="97"/>
  <c r="BD127" i="97"/>
  <c r="BB127" i="97"/>
  <c r="BA127" i="97"/>
  <c r="AY127" i="97"/>
  <c r="AX127" i="97"/>
  <c r="AV127" i="97"/>
  <c r="AU127" i="97"/>
  <c r="AS127" i="97"/>
  <c r="AR127" i="97"/>
  <c r="AP127" i="97"/>
  <c r="AO127" i="97"/>
  <c r="AM127" i="97"/>
  <c r="AL127" i="97"/>
  <c r="AJ127" i="97"/>
  <c r="AI127" i="97"/>
  <c r="AG127" i="97"/>
  <c r="AF127" i="97"/>
  <c r="AD127" i="97"/>
  <c r="AC127" i="97"/>
  <c r="AA127" i="97"/>
  <c r="Z127" i="97"/>
  <c r="X127" i="97"/>
  <c r="W127" i="97"/>
  <c r="U127" i="97"/>
  <c r="T127" i="97"/>
  <c r="S127" i="97"/>
  <c r="R127" i="97"/>
  <c r="Q127" i="97"/>
  <c r="P127" i="97"/>
  <c r="O127" i="97"/>
  <c r="F127" i="97"/>
  <c r="C127" i="97" s="1"/>
  <c r="BO126" i="97"/>
  <c r="BL126" i="97"/>
  <c r="BI126" i="97"/>
  <c r="BF126" i="97"/>
  <c r="BC126" i="97"/>
  <c r="AZ126" i="97"/>
  <c r="AW126" i="97"/>
  <c r="AT126" i="97"/>
  <c r="AQ126" i="97"/>
  <c r="AN126" i="97"/>
  <c r="AK126" i="97"/>
  <c r="AH126" i="97"/>
  <c r="AE126" i="97"/>
  <c r="AB126" i="97"/>
  <c r="Y126" i="97"/>
  <c r="V126" i="97"/>
  <c r="BO125" i="97"/>
  <c r="BL125" i="97"/>
  <c r="BI125" i="97"/>
  <c r="BF125" i="97"/>
  <c r="BC125" i="97"/>
  <c r="AZ125" i="97"/>
  <c r="AW125" i="97"/>
  <c r="AT125" i="97"/>
  <c r="AQ125" i="97"/>
  <c r="AN125" i="97"/>
  <c r="AK125" i="97"/>
  <c r="AH125" i="97"/>
  <c r="AE125" i="97"/>
  <c r="AB125" i="97"/>
  <c r="Y125" i="97"/>
  <c r="V125" i="97"/>
  <c r="BO124" i="97"/>
  <c r="BL124" i="97"/>
  <c r="BI124" i="97"/>
  <c r="BF124" i="97"/>
  <c r="BC124" i="97"/>
  <c r="AZ124" i="97"/>
  <c r="AW124" i="97"/>
  <c r="AT124" i="97"/>
  <c r="AQ124" i="97"/>
  <c r="AN124" i="97"/>
  <c r="AK124" i="97"/>
  <c r="AH124" i="97"/>
  <c r="AE124" i="97"/>
  <c r="AB124" i="97"/>
  <c r="Y124" i="97"/>
  <c r="V124" i="97"/>
  <c r="BO123" i="97"/>
  <c r="BL123" i="97"/>
  <c r="BI123" i="97"/>
  <c r="BF123" i="97"/>
  <c r="BC123" i="97"/>
  <c r="AZ123" i="97"/>
  <c r="AW123" i="97"/>
  <c r="AT123" i="97"/>
  <c r="AQ123" i="97"/>
  <c r="AN123" i="97"/>
  <c r="AK123" i="97"/>
  <c r="AH123" i="97"/>
  <c r="AE123" i="97"/>
  <c r="AB123" i="97"/>
  <c r="Y123" i="97"/>
  <c r="V123" i="97"/>
  <c r="BO122" i="97"/>
  <c r="BL122" i="97"/>
  <c r="BI122" i="97"/>
  <c r="BF122" i="97"/>
  <c r="BC122" i="97"/>
  <c r="AZ122" i="97"/>
  <c r="AW122" i="97"/>
  <c r="AT122" i="97"/>
  <c r="AQ122" i="97"/>
  <c r="AN122" i="97"/>
  <c r="AK122" i="97"/>
  <c r="AH122" i="97"/>
  <c r="AE122" i="97"/>
  <c r="AB122" i="97"/>
  <c r="Y122" i="97"/>
  <c r="V122" i="97"/>
  <c r="BO121" i="97"/>
  <c r="BL121" i="97"/>
  <c r="BI121" i="97"/>
  <c r="BF121" i="97"/>
  <c r="BC121" i="97"/>
  <c r="AZ121" i="97"/>
  <c r="AW121" i="97"/>
  <c r="AT121" i="97"/>
  <c r="AQ121" i="97"/>
  <c r="AN121" i="97"/>
  <c r="AK121" i="97"/>
  <c r="AH121" i="97"/>
  <c r="AE121" i="97"/>
  <c r="AB121" i="97"/>
  <c r="Y121" i="97"/>
  <c r="V121" i="97"/>
  <c r="BO120" i="97"/>
  <c r="BL120" i="97"/>
  <c r="BI120" i="97"/>
  <c r="BF120" i="97"/>
  <c r="BC120" i="97"/>
  <c r="AZ120" i="97"/>
  <c r="AW120" i="97"/>
  <c r="AT120" i="97"/>
  <c r="AQ120" i="97"/>
  <c r="AN120" i="97"/>
  <c r="AK120" i="97"/>
  <c r="AH120" i="97"/>
  <c r="AE120" i="97"/>
  <c r="AB120" i="97"/>
  <c r="Y120" i="97"/>
  <c r="V120" i="97"/>
  <c r="BO119" i="97"/>
  <c r="BL119" i="97"/>
  <c r="BI119" i="97"/>
  <c r="BF119" i="97"/>
  <c r="BC119" i="97"/>
  <c r="AZ119" i="97"/>
  <c r="AW119" i="97"/>
  <c r="AT119" i="97"/>
  <c r="AQ119" i="97"/>
  <c r="AN119" i="97"/>
  <c r="AK119" i="97"/>
  <c r="AH119" i="97"/>
  <c r="AE119" i="97"/>
  <c r="AB119" i="97"/>
  <c r="Y119" i="97"/>
  <c r="V119" i="97"/>
  <c r="BO118" i="97"/>
  <c r="BL118" i="97"/>
  <c r="BI118" i="97"/>
  <c r="BF118" i="97"/>
  <c r="BC118" i="97"/>
  <c r="AZ118" i="97"/>
  <c r="AW118" i="97"/>
  <c r="AT118" i="97"/>
  <c r="AQ118" i="97"/>
  <c r="AN118" i="97"/>
  <c r="AK118" i="97"/>
  <c r="AH118" i="97"/>
  <c r="AE118" i="97"/>
  <c r="AB118" i="97"/>
  <c r="Y118" i="97"/>
  <c r="V118" i="97"/>
  <c r="BO117" i="97"/>
  <c r="BL117" i="97"/>
  <c r="BI117" i="97"/>
  <c r="BF117" i="97"/>
  <c r="BC117" i="97"/>
  <c r="AZ117" i="97"/>
  <c r="AW117" i="97"/>
  <c r="AT117" i="97"/>
  <c r="AQ117" i="97"/>
  <c r="AN117" i="97"/>
  <c r="AK117" i="97"/>
  <c r="AH117" i="97"/>
  <c r="AE117" i="97"/>
  <c r="AB117" i="97"/>
  <c r="Y117" i="97"/>
  <c r="V117" i="97"/>
  <c r="BO116" i="97"/>
  <c r="BL116" i="97"/>
  <c r="BI116" i="97"/>
  <c r="BF116" i="97"/>
  <c r="BC116" i="97"/>
  <c r="AZ116" i="97"/>
  <c r="AW116" i="97"/>
  <c r="AT116" i="97"/>
  <c r="AQ116" i="97"/>
  <c r="AN116" i="97"/>
  <c r="AK116" i="97"/>
  <c r="AH116" i="97"/>
  <c r="AE116" i="97"/>
  <c r="AB116" i="97"/>
  <c r="Y116" i="97"/>
  <c r="V116" i="97"/>
  <c r="BO115" i="97"/>
  <c r="BL115" i="97"/>
  <c r="BI115" i="97"/>
  <c r="BF115" i="97"/>
  <c r="BC115" i="97"/>
  <c r="AZ115" i="97"/>
  <c r="AW115" i="97"/>
  <c r="AT115" i="97"/>
  <c r="AQ115" i="97"/>
  <c r="AN115" i="97"/>
  <c r="AK115" i="97"/>
  <c r="AH115" i="97"/>
  <c r="AE115" i="97"/>
  <c r="AB115" i="97"/>
  <c r="Y115" i="97"/>
  <c r="V115" i="97"/>
  <c r="BO114" i="97"/>
  <c r="BL114" i="97"/>
  <c r="BI114" i="97"/>
  <c r="BF114" i="97"/>
  <c r="BC114" i="97"/>
  <c r="AZ114" i="97"/>
  <c r="AW114" i="97"/>
  <c r="AT114" i="97"/>
  <c r="AQ114" i="97"/>
  <c r="AN114" i="97"/>
  <c r="AK114" i="97"/>
  <c r="AH114" i="97"/>
  <c r="AE114" i="97"/>
  <c r="AB114" i="97"/>
  <c r="Y114" i="97"/>
  <c r="V114" i="97"/>
  <c r="BO113" i="97"/>
  <c r="BL113" i="97"/>
  <c r="BI113" i="97"/>
  <c r="BF113" i="97"/>
  <c r="BC113" i="97"/>
  <c r="AZ113" i="97"/>
  <c r="AW113" i="97"/>
  <c r="AT113" i="97"/>
  <c r="AQ113" i="97"/>
  <c r="AN113" i="97"/>
  <c r="AK113" i="97"/>
  <c r="AH113" i="97"/>
  <c r="AE113" i="97"/>
  <c r="AB113" i="97"/>
  <c r="Y113" i="97"/>
  <c r="V113" i="97"/>
  <c r="BO112" i="97"/>
  <c r="BL112" i="97"/>
  <c r="BI112" i="97"/>
  <c r="BF112" i="97"/>
  <c r="BC112" i="97"/>
  <c r="AZ112" i="97"/>
  <c r="AW112" i="97"/>
  <c r="AT112" i="97"/>
  <c r="AQ112" i="97"/>
  <c r="AN112" i="97"/>
  <c r="AK112" i="97"/>
  <c r="AH112" i="97"/>
  <c r="AE112" i="97"/>
  <c r="AB112" i="97"/>
  <c r="Y112" i="97"/>
  <c r="V112" i="97"/>
  <c r="BO111" i="97"/>
  <c r="BL111" i="97"/>
  <c r="BI111" i="97"/>
  <c r="BF111" i="97"/>
  <c r="BC111" i="97"/>
  <c r="AZ111" i="97"/>
  <c r="AW111" i="97"/>
  <c r="AT111" i="97"/>
  <c r="AQ111" i="97"/>
  <c r="AN111" i="97"/>
  <c r="AK111" i="97"/>
  <c r="AH111" i="97"/>
  <c r="AE111" i="97"/>
  <c r="AB111" i="97"/>
  <c r="Y111" i="97"/>
  <c r="V111" i="97"/>
  <c r="BO110" i="97"/>
  <c r="BL110" i="97"/>
  <c r="BI110" i="97"/>
  <c r="BF110" i="97"/>
  <c r="BC110" i="97"/>
  <c r="AZ110" i="97"/>
  <c r="AW110" i="97"/>
  <c r="AT110" i="97"/>
  <c r="AQ110" i="97"/>
  <c r="AN110" i="97"/>
  <c r="AK110" i="97"/>
  <c r="AH110" i="97"/>
  <c r="AE110" i="97"/>
  <c r="AB110" i="97"/>
  <c r="Y110" i="97"/>
  <c r="V110" i="97"/>
  <c r="BO109" i="97"/>
  <c r="BL109" i="97"/>
  <c r="BI109" i="97"/>
  <c r="BF109" i="97"/>
  <c r="BC109" i="97"/>
  <c r="AZ109" i="97"/>
  <c r="AW109" i="97"/>
  <c r="AT109" i="97"/>
  <c r="AQ109" i="97"/>
  <c r="AN109" i="97"/>
  <c r="AK109" i="97"/>
  <c r="AH109" i="97"/>
  <c r="AE109" i="97"/>
  <c r="AB109" i="97"/>
  <c r="Y109" i="97"/>
  <c r="V109" i="97"/>
  <c r="BO108" i="97"/>
  <c r="BL108" i="97"/>
  <c r="BI108" i="97"/>
  <c r="BF108" i="97"/>
  <c r="BC108" i="97"/>
  <c r="AZ108" i="97"/>
  <c r="AW108" i="97"/>
  <c r="AT108" i="97"/>
  <c r="AQ108" i="97"/>
  <c r="AN108" i="97"/>
  <c r="AK108" i="97"/>
  <c r="AH108" i="97"/>
  <c r="AE108" i="97"/>
  <c r="AB108" i="97"/>
  <c r="Y108" i="97"/>
  <c r="V108" i="97"/>
  <c r="BO107" i="97"/>
  <c r="BL107" i="97"/>
  <c r="BI107" i="97"/>
  <c r="BF107" i="97"/>
  <c r="BC107" i="97"/>
  <c r="AZ107" i="97"/>
  <c r="AW107" i="97"/>
  <c r="AT107" i="97"/>
  <c r="AQ107" i="97"/>
  <c r="AN107" i="97"/>
  <c r="AK107" i="97"/>
  <c r="AH107" i="97"/>
  <c r="AE107" i="97"/>
  <c r="AB107" i="97"/>
  <c r="Y107" i="97"/>
  <c r="V107" i="97"/>
  <c r="BO106" i="97"/>
  <c r="BL106" i="97"/>
  <c r="BI106" i="97"/>
  <c r="BF106" i="97"/>
  <c r="BC106" i="97"/>
  <c r="AZ106" i="97"/>
  <c r="AW106" i="97"/>
  <c r="AT106" i="97"/>
  <c r="AQ106" i="97"/>
  <c r="AN106" i="97"/>
  <c r="AK106" i="97"/>
  <c r="AH106" i="97"/>
  <c r="AE106" i="97"/>
  <c r="AB106" i="97"/>
  <c r="Y106" i="97"/>
  <c r="V106" i="97"/>
  <c r="BO105" i="97"/>
  <c r="BL105" i="97"/>
  <c r="BI105" i="97"/>
  <c r="BF105" i="97"/>
  <c r="BC105" i="97"/>
  <c r="AZ105" i="97"/>
  <c r="AW105" i="97"/>
  <c r="AT105" i="97"/>
  <c r="AQ105" i="97"/>
  <c r="AN105" i="97"/>
  <c r="AK105" i="97"/>
  <c r="AH105" i="97"/>
  <c r="AE105" i="97"/>
  <c r="AB105" i="97"/>
  <c r="Y105" i="97"/>
  <c r="V105" i="97"/>
  <c r="BO104" i="97"/>
  <c r="BL104" i="97"/>
  <c r="BI104" i="97"/>
  <c r="BF104" i="97"/>
  <c r="BC104" i="97"/>
  <c r="AZ104" i="97"/>
  <c r="AW104" i="97"/>
  <c r="AT104" i="97"/>
  <c r="AQ104" i="97"/>
  <c r="AN104" i="97"/>
  <c r="AK104" i="97"/>
  <c r="AH104" i="97"/>
  <c r="AE104" i="97"/>
  <c r="AB104" i="97"/>
  <c r="Y104" i="97"/>
  <c r="V104" i="97"/>
  <c r="BO103" i="97"/>
  <c r="BL103" i="97"/>
  <c r="BI103" i="97"/>
  <c r="BF103" i="97"/>
  <c r="BC103" i="97"/>
  <c r="AZ103" i="97"/>
  <c r="AW103" i="97"/>
  <c r="AT103" i="97"/>
  <c r="AQ103" i="97"/>
  <c r="AN103" i="97"/>
  <c r="AK103" i="97"/>
  <c r="AH103" i="97"/>
  <c r="AE103" i="97"/>
  <c r="AB103" i="97"/>
  <c r="Y103" i="97"/>
  <c r="V103" i="97"/>
  <c r="BO102" i="97"/>
  <c r="BL102" i="97"/>
  <c r="BI102" i="97"/>
  <c r="BF102" i="97"/>
  <c r="BC102" i="97"/>
  <c r="AZ102" i="97"/>
  <c r="AW102" i="97"/>
  <c r="AT102" i="97"/>
  <c r="AQ102" i="97"/>
  <c r="AN102" i="97"/>
  <c r="AK102" i="97"/>
  <c r="AH102" i="97"/>
  <c r="AE102" i="97"/>
  <c r="AB102" i="97"/>
  <c r="Y102" i="97"/>
  <c r="V102" i="97"/>
  <c r="BO101" i="97"/>
  <c r="BL101" i="97"/>
  <c r="BI101" i="97"/>
  <c r="BF101" i="97"/>
  <c r="BC101" i="97"/>
  <c r="AZ101" i="97"/>
  <c r="AW101" i="97"/>
  <c r="AT101" i="97"/>
  <c r="AQ101" i="97"/>
  <c r="AN101" i="97"/>
  <c r="AK101" i="97"/>
  <c r="AH101" i="97"/>
  <c r="AE101" i="97"/>
  <c r="AB101" i="97"/>
  <c r="Y101" i="97"/>
  <c r="V101" i="97"/>
  <c r="BO100" i="97"/>
  <c r="BL100" i="97"/>
  <c r="BI100" i="97"/>
  <c r="BF100" i="97"/>
  <c r="BC100" i="97"/>
  <c r="AZ100" i="97"/>
  <c r="AW100" i="97"/>
  <c r="AT100" i="97"/>
  <c r="AQ100" i="97"/>
  <c r="AN100" i="97"/>
  <c r="AK100" i="97"/>
  <c r="AH100" i="97"/>
  <c r="AE100" i="97"/>
  <c r="AB100" i="97"/>
  <c r="Y100" i="97"/>
  <c r="V100" i="97"/>
  <c r="CA99" i="97"/>
  <c r="BZ99" i="97"/>
  <c r="BY99" i="97"/>
  <c r="BX99" i="97"/>
  <c r="BW99" i="97"/>
  <c r="BV99" i="97"/>
  <c r="BU99" i="97"/>
  <c r="BT99" i="97"/>
  <c r="BS99" i="97"/>
  <c r="BR99" i="97"/>
  <c r="BQ99" i="97"/>
  <c r="BP99" i="97"/>
  <c r="BN99" i="97"/>
  <c r="BM99" i="97"/>
  <c r="BK99" i="97"/>
  <c r="BJ99" i="97"/>
  <c r="BH99" i="97"/>
  <c r="BG99" i="97"/>
  <c r="BE99" i="97"/>
  <c r="BD99" i="97"/>
  <c r="BB99" i="97"/>
  <c r="BA99" i="97"/>
  <c r="AY99" i="97"/>
  <c r="AX99" i="97"/>
  <c r="AV99" i="97"/>
  <c r="AU99" i="97"/>
  <c r="AS99" i="97"/>
  <c r="AR99" i="97"/>
  <c r="AP99" i="97"/>
  <c r="AO99" i="97"/>
  <c r="AM99" i="97"/>
  <c r="AL99" i="97"/>
  <c r="AJ99" i="97"/>
  <c r="AI99" i="97"/>
  <c r="AG99" i="97"/>
  <c r="AF99" i="97"/>
  <c r="AD99" i="97"/>
  <c r="AC99" i="97"/>
  <c r="AA99" i="97"/>
  <c r="Z99" i="97"/>
  <c r="X99" i="97"/>
  <c r="W99" i="97"/>
  <c r="U99" i="97"/>
  <c r="T99" i="97"/>
  <c r="S99" i="97"/>
  <c r="R99" i="97"/>
  <c r="Q99" i="97"/>
  <c r="P99" i="97"/>
  <c r="O99" i="97"/>
  <c r="F99" i="97"/>
  <c r="C99" i="97" s="1"/>
  <c r="BO98" i="97"/>
  <c r="BL98" i="97"/>
  <c r="BI98" i="97"/>
  <c r="BF98" i="97"/>
  <c r="BC98" i="97"/>
  <c r="AZ98" i="97"/>
  <c r="AW98" i="97"/>
  <c r="AT98" i="97"/>
  <c r="AQ98" i="97"/>
  <c r="AN98" i="97"/>
  <c r="AK98" i="97"/>
  <c r="AH98" i="97"/>
  <c r="AE98" i="97"/>
  <c r="AB98" i="97"/>
  <c r="Y98" i="97"/>
  <c r="V98" i="97"/>
  <c r="BO97" i="97"/>
  <c r="BL97" i="97"/>
  <c r="BI97" i="97"/>
  <c r="BF97" i="97"/>
  <c r="BC97" i="97"/>
  <c r="AZ97" i="97"/>
  <c r="AW97" i="97"/>
  <c r="AT97" i="97"/>
  <c r="AQ97" i="97"/>
  <c r="AN97" i="97"/>
  <c r="AK97" i="97"/>
  <c r="AH97" i="97"/>
  <c r="AE97" i="97"/>
  <c r="AB97" i="97"/>
  <c r="Y97" i="97"/>
  <c r="V97" i="97"/>
  <c r="BO96" i="97"/>
  <c r="BL96" i="97"/>
  <c r="BI96" i="97"/>
  <c r="BF96" i="97"/>
  <c r="BC96" i="97"/>
  <c r="AZ96" i="97"/>
  <c r="AW96" i="97"/>
  <c r="AT96" i="97"/>
  <c r="AQ96" i="97"/>
  <c r="AN96" i="97"/>
  <c r="AK96" i="97"/>
  <c r="AH96" i="97"/>
  <c r="AE96" i="97"/>
  <c r="AB96" i="97"/>
  <c r="Y96" i="97"/>
  <c r="V96" i="97"/>
  <c r="BO95" i="97"/>
  <c r="BL95" i="97"/>
  <c r="BI95" i="97"/>
  <c r="BF95" i="97"/>
  <c r="BC95" i="97"/>
  <c r="AZ95" i="97"/>
  <c r="AW95" i="97"/>
  <c r="AT95" i="97"/>
  <c r="AQ95" i="97"/>
  <c r="AN95" i="97"/>
  <c r="AK95" i="97"/>
  <c r="AH95" i="97"/>
  <c r="AE95" i="97"/>
  <c r="AB95" i="97"/>
  <c r="Y95" i="97"/>
  <c r="V95" i="97"/>
  <c r="BO94" i="97"/>
  <c r="BL94" i="97"/>
  <c r="BI94" i="97"/>
  <c r="BF94" i="97"/>
  <c r="BC94" i="97"/>
  <c r="AZ94" i="97"/>
  <c r="AW94" i="97"/>
  <c r="AT94" i="97"/>
  <c r="AQ94" i="97"/>
  <c r="AN94" i="97"/>
  <c r="AK94" i="97"/>
  <c r="AH94" i="97"/>
  <c r="AE94" i="97"/>
  <c r="AB94" i="97"/>
  <c r="Y94" i="97"/>
  <c r="V94" i="97"/>
  <c r="BO93" i="97"/>
  <c r="BL93" i="97"/>
  <c r="BI93" i="97"/>
  <c r="BF93" i="97"/>
  <c r="BC93" i="97"/>
  <c r="AZ93" i="97"/>
  <c r="AW93" i="97"/>
  <c r="AT93" i="97"/>
  <c r="AQ93" i="97"/>
  <c r="AN93" i="97"/>
  <c r="AK93" i="97"/>
  <c r="AH93" i="97"/>
  <c r="AE93" i="97"/>
  <c r="AB93" i="97"/>
  <c r="Y93" i="97"/>
  <c r="V93" i="97"/>
  <c r="BO92" i="97"/>
  <c r="BL92" i="97"/>
  <c r="BI92" i="97"/>
  <c r="BF92" i="97"/>
  <c r="BC92" i="97"/>
  <c r="AZ92" i="97"/>
  <c r="AW92" i="97"/>
  <c r="AT92" i="97"/>
  <c r="AQ92" i="97"/>
  <c r="AN92" i="97"/>
  <c r="AK92" i="97"/>
  <c r="AH92" i="97"/>
  <c r="AE92" i="97"/>
  <c r="AB92" i="97"/>
  <c r="Y92" i="97"/>
  <c r="V92" i="97"/>
  <c r="BO91" i="97"/>
  <c r="BL91" i="97"/>
  <c r="BI91" i="97"/>
  <c r="BF91" i="97"/>
  <c r="BC91" i="97"/>
  <c r="AZ91" i="97"/>
  <c r="AW91" i="97"/>
  <c r="AT91" i="97"/>
  <c r="AQ91" i="97"/>
  <c r="AN91" i="97"/>
  <c r="AK91" i="97"/>
  <c r="AH91" i="97"/>
  <c r="AE91" i="97"/>
  <c r="AB91" i="97"/>
  <c r="Y91" i="97"/>
  <c r="V91" i="97"/>
  <c r="BO90" i="97"/>
  <c r="BL90" i="97"/>
  <c r="BI90" i="97"/>
  <c r="BF90" i="97"/>
  <c r="BC90" i="97"/>
  <c r="AZ90" i="97"/>
  <c r="AW90" i="97"/>
  <c r="AT90" i="97"/>
  <c r="AQ90" i="97"/>
  <c r="AN90" i="97"/>
  <c r="AK90" i="97"/>
  <c r="AH90" i="97"/>
  <c r="AE90" i="97"/>
  <c r="AB90" i="97"/>
  <c r="Y90" i="97"/>
  <c r="V90" i="97"/>
  <c r="BO89" i="97"/>
  <c r="BL89" i="97"/>
  <c r="BI89" i="97"/>
  <c r="BF89" i="97"/>
  <c r="BC89" i="97"/>
  <c r="AZ89" i="97"/>
  <c r="AW89" i="97"/>
  <c r="AT89" i="97"/>
  <c r="AQ89" i="97"/>
  <c r="AN89" i="97"/>
  <c r="AK89" i="97"/>
  <c r="AH89" i="97"/>
  <c r="AE89" i="97"/>
  <c r="AB89" i="97"/>
  <c r="Y89" i="97"/>
  <c r="V89" i="97"/>
  <c r="BO88" i="97"/>
  <c r="BL88" i="97"/>
  <c r="BI88" i="97"/>
  <c r="BF88" i="97"/>
  <c r="BC88" i="97"/>
  <c r="AZ88" i="97"/>
  <c r="AW88" i="97"/>
  <c r="AT88" i="97"/>
  <c r="AQ88" i="97"/>
  <c r="AN88" i="97"/>
  <c r="AK88" i="97"/>
  <c r="AH88" i="97"/>
  <c r="AE88" i="97"/>
  <c r="AB88" i="97"/>
  <c r="Y88" i="97"/>
  <c r="V88" i="97"/>
  <c r="BO87" i="97"/>
  <c r="BL87" i="97"/>
  <c r="BI87" i="97"/>
  <c r="BF87" i="97"/>
  <c r="BC87" i="97"/>
  <c r="AZ87" i="97"/>
  <c r="AW87" i="97"/>
  <c r="AT87" i="97"/>
  <c r="AQ87" i="97"/>
  <c r="AN87" i="97"/>
  <c r="AK87" i="97"/>
  <c r="AH87" i="97"/>
  <c r="AE87" i="97"/>
  <c r="AB87" i="97"/>
  <c r="Y87" i="97"/>
  <c r="V87" i="97"/>
  <c r="BO86" i="97"/>
  <c r="BL86" i="97"/>
  <c r="BI86" i="97"/>
  <c r="BF86" i="97"/>
  <c r="BC86" i="97"/>
  <c r="AZ86" i="97"/>
  <c r="AW86" i="97"/>
  <c r="AT86" i="97"/>
  <c r="AQ86" i="97"/>
  <c r="AN86" i="97"/>
  <c r="AK86" i="97"/>
  <c r="AH86" i="97"/>
  <c r="AE86" i="97"/>
  <c r="AB86" i="97"/>
  <c r="Y86" i="97"/>
  <c r="V86" i="97"/>
  <c r="BO85" i="97"/>
  <c r="BL85" i="97"/>
  <c r="BI85" i="97"/>
  <c r="BF85" i="97"/>
  <c r="BC85" i="97"/>
  <c r="AZ85" i="97"/>
  <c r="AW85" i="97"/>
  <c r="AT85" i="97"/>
  <c r="AQ85" i="97"/>
  <c r="AN85" i="97"/>
  <c r="AK85" i="97"/>
  <c r="AH85" i="97"/>
  <c r="AE85" i="97"/>
  <c r="AB85" i="97"/>
  <c r="Y85" i="97"/>
  <c r="V85" i="97"/>
  <c r="BO84" i="97"/>
  <c r="BL84" i="97"/>
  <c r="BI84" i="97"/>
  <c r="BF84" i="97"/>
  <c r="BC84" i="97"/>
  <c r="AZ84" i="97"/>
  <c r="AW84" i="97"/>
  <c r="AT84" i="97"/>
  <c r="AQ84" i="97"/>
  <c r="AN84" i="97"/>
  <c r="AK84" i="97"/>
  <c r="AH84" i="97"/>
  <c r="AE84" i="97"/>
  <c r="AB84" i="97"/>
  <c r="Y84" i="97"/>
  <c r="V84" i="97"/>
  <c r="BO83" i="97"/>
  <c r="BO99" i="97" s="1"/>
  <c r="BL83" i="97"/>
  <c r="BI83" i="97"/>
  <c r="BI99" i="97" s="1"/>
  <c r="BF83" i="97"/>
  <c r="BC83" i="97"/>
  <c r="BC99" i="97" s="1"/>
  <c r="AZ83" i="97"/>
  <c r="AW83" i="97"/>
  <c r="AW99" i="97" s="1"/>
  <c r="AT83" i="97"/>
  <c r="AQ83" i="97"/>
  <c r="AQ99" i="97" s="1"/>
  <c r="AN83" i="97"/>
  <c r="AK83" i="97"/>
  <c r="AK99" i="97" s="1"/>
  <c r="AH83" i="97"/>
  <c r="AE83" i="97"/>
  <c r="AE99" i="97" s="1"/>
  <c r="AB83" i="97"/>
  <c r="Y83" i="97"/>
  <c r="Y99" i="97" s="1"/>
  <c r="V83" i="97"/>
  <c r="CA82" i="97"/>
  <c r="BZ82" i="97"/>
  <c r="BY82" i="97"/>
  <c r="BX82" i="97"/>
  <c r="BW82" i="97"/>
  <c r="BV82" i="97"/>
  <c r="BU82" i="97"/>
  <c r="BT82" i="97"/>
  <c r="BS82" i="97"/>
  <c r="BR82" i="97"/>
  <c r="BQ82" i="97"/>
  <c r="BP82" i="97"/>
  <c r="BN82" i="97"/>
  <c r="BM82" i="97"/>
  <c r="BK82" i="97"/>
  <c r="BJ82" i="97"/>
  <c r="BH82" i="97"/>
  <c r="BG82" i="97"/>
  <c r="BE82" i="97"/>
  <c r="BD82" i="97"/>
  <c r="BB82" i="97"/>
  <c r="BA82" i="97"/>
  <c r="AY82" i="97"/>
  <c r="AX82" i="97"/>
  <c r="AV82" i="97"/>
  <c r="AU82" i="97"/>
  <c r="AS82" i="97"/>
  <c r="AR82" i="97"/>
  <c r="AP82" i="97"/>
  <c r="AO82" i="97"/>
  <c r="AM82" i="97"/>
  <c r="AL82" i="97"/>
  <c r="AJ82" i="97"/>
  <c r="AI82" i="97"/>
  <c r="AG82" i="97"/>
  <c r="AF82" i="97"/>
  <c r="AD82" i="97"/>
  <c r="AC82" i="97"/>
  <c r="AA82" i="97"/>
  <c r="Z82" i="97"/>
  <c r="X82" i="97"/>
  <c r="W82" i="97"/>
  <c r="U82" i="97"/>
  <c r="T82" i="97"/>
  <c r="S82" i="97"/>
  <c r="R82" i="97"/>
  <c r="Q82" i="97"/>
  <c r="P82" i="97"/>
  <c r="O82" i="97"/>
  <c r="F82" i="97"/>
  <c r="C82" i="97" s="1"/>
  <c r="BO81" i="97"/>
  <c r="BL81" i="97"/>
  <c r="BI81" i="97"/>
  <c r="BF81" i="97"/>
  <c r="BC81" i="97"/>
  <c r="AZ81" i="97"/>
  <c r="AW81" i="97"/>
  <c r="AT81" i="97"/>
  <c r="AQ81" i="97"/>
  <c r="AN81" i="97"/>
  <c r="AK81" i="97"/>
  <c r="AH81" i="97"/>
  <c r="AE81" i="97"/>
  <c r="AB81" i="97"/>
  <c r="Y81" i="97"/>
  <c r="V81" i="97"/>
  <c r="BO80" i="97"/>
  <c r="BL80" i="97"/>
  <c r="BI80" i="97"/>
  <c r="BF80" i="97"/>
  <c r="BC80" i="97"/>
  <c r="AZ80" i="97"/>
  <c r="AW80" i="97"/>
  <c r="AT80" i="97"/>
  <c r="AQ80" i="97"/>
  <c r="AN80" i="97"/>
  <c r="AK80" i="97"/>
  <c r="AH80" i="97"/>
  <c r="AE80" i="97"/>
  <c r="AB80" i="97"/>
  <c r="Y80" i="97"/>
  <c r="V80" i="97"/>
  <c r="BO79" i="97"/>
  <c r="BL79" i="97"/>
  <c r="BI79" i="97"/>
  <c r="BF79" i="97"/>
  <c r="BC79" i="97"/>
  <c r="AZ79" i="97"/>
  <c r="AW79" i="97"/>
  <c r="AT79" i="97"/>
  <c r="AQ79" i="97"/>
  <c r="AN79" i="97"/>
  <c r="AK79" i="97"/>
  <c r="AH79" i="97"/>
  <c r="AE79" i="97"/>
  <c r="AB79" i="97"/>
  <c r="Y79" i="97"/>
  <c r="V79" i="97"/>
  <c r="BO78" i="97"/>
  <c r="BL78" i="97"/>
  <c r="BI78" i="97"/>
  <c r="BF78" i="97"/>
  <c r="BC78" i="97"/>
  <c r="AZ78" i="97"/>
  <c r="AW78" i="97"/>
  <c r="AT78" i="97"/>
  <c r="AQ78" i="97"/>
  <c r="AN78" i="97"/>
  <c r="AK78" i="97"/>
  <c r="AH78" i="97"/>
  <c r="AE78" i="97"/>
  <c r="AB78" i="97"/>
  <c r="Y78" i="97"/>
  <c r="V78" i="97"/>
  <c r="BO77" i="97"/>
  <c r="BL77" i="97"/>
  <c r="BI77" i="97"/>
  <c r="BF77" i="97"/>
  <c r="BC77" i="97"/>
  <c r="AZ77" i="97"/>
  <c r="AW77" i="97"/>
  <c r="AT77" i="97"/>
  <c r="AQ77" i="97"/>
  <c r="AN77" i="97"/>
  <c r="AK77" i="97"/>
  <c r="AH77" i="97"/>
  <c r="AE77" i="97"/>
  <c r="AB77" i="97"/>
  <c r="Y77" i="97"/>
  <c r="V77" i="97"/>
  <c r="BO76" i="97"/>
  <c r="BL76" i="97"/>
  <c r="BI76" i="97"/>
  <c r="BF76" i="97"/>
  <c r="BC76" i="97"/>
  <c r="AZ76" i="97"/>
  <c r="AW76" i="97"/>
  <c r="AT76" i="97"/>
  <c r="AQ76" i="97"/>
  <c r="AN76" i="97"/>
  <c r="AK76" i="97"/>
  <c r="AH76" i="97"/>
  <c r="AE76" i="97"/>
  <c r="AB76" i="97"/>
  <c r="Y76" i="97"/>
  <c r="V76" i="97"/>
  <c r="BO75" i="97"/>
  <c r="BL75" i="97"/>
  <c r="BI75" i="97"/>
  <c r="BF75" i="97"/>
  <c r="BC75" i="97"/>
  <c r="AZ75" i="97"/>
  <c r="AW75" i="97"/>
  <c r="AT75" i="97"/>
  <c r="AQ75" i="97"/>
  <c r="AN75" i="97"/>
  <c r="AK75" i="97"/>
  <c r="AH75" i="97"/>
  <c r="AE75" i="97"/>
  <c r="AB75" i="97"/>
  <c r="Y75" i="97"/>
  <c r="V75" i="97"/>
  <c r="BO74" i="97"/>
  <c r="BL74" i="97"/>
  <c r="BI74" i="97"/>
  <c r="BF74" i="97"/>
  <c r="BC74" i="97"/>
  <c r="AZ74" i="97"/>
  <c r="AW74" i="97"/>
  <c r="AT74" i="97"/>
  <c r="AQ74" i="97"/>
  <c r="AN74" i="97"/>
  <c r="AK74" i="97"/>
  <c r="AH74" i="97"/>
  <c r="AE74" i="97"/>
  <c r="AB74" i="97"/>
  <c r="Y74" i="97"/>
  <c r="V74" i="97"/>
  <c r="BO73" i="97"/>
  <c r="BL73" i="97"/>
  <c r="BI73" i="97"/>
  <c r="BF73" i="97"/>
  <c r="BC73" i="97"/>
  <c r="AZ73" i="97"/>
  <c r="AW73" i="97"/>
  <c r="AT73" i="97"/>
  <c r="AQ73" i="97"/>
  <c r="AN73" i="97"/>
  <c r="AK73" i="97"/>
  <c r="AH73" i="97"/>
  <c r="AE73" i="97"/>
  <c r="AB73" i="97"/>
  <c r="Y73" i="97"/>
  <c r="V73" i="97"/>
  <c r="BO72" i="97"/>
  <c r="BL72" i="97"/>
  <c r="BI72" i="97"/>
  <c r="BF72" i="97"/>
  <c r="BC72" i="97"/>
  <c r="AZ72" i="97"/>
  <c r="AW72" i="97"/>
  <c r="AT72" i="97"/>
  <c r="AQ72" i="97"/>
  <c r="AN72" i="97"/>
  <c r="AK72" i="97"/>
  <c r="AH72" i="97"/>
  <c r="AE72" i="97"/>
  <c r="AB72" i="97"/>
  <c r="Y72" i="97"/>
  <c r="V72" i="97"/>
  <c r="BO71" i="97"/>
  <c r="BL71" i="97"/>
  <c r="BI71" i="97"/>
  <c r="BF71" i="97"/>
  <c r="BC71" i="97"/>
  <c r="AZ71" i="97"/>
  <c r="AW71" i="97"/>
  <c r="AT71" i="97"/>
  <c r="AQ71" i="97"/>
  <c r="AN71" i="97"/>
  <c r="AK71" i="97"/>
  <c r="AH71" i="97"/>
  <c r="AE71" i="97"/>
  <c r="AB71" i="97"/>
  <c r="Y71" i="97"/>
  <c r="V71" i="97"/>
  <c r="BO70" i="97"/>
  <c r="BL70" i="97"/>
  <c r="BI70" i="97"/>
  <c r="BF70" i="97"/>
  <c r="BC70" i="97"/>
  <c r="AZ70" i="97"/>
  <c r="AW70" i="97"/>
  <c r="AT70" i="97"/>
  <c r="AQ70" i="97"/>
  <c r="AN70" i="97"/>
  <c r="AK70" i="97"/>
  <c r="AH70" i="97"/>
  <c r="AE70" i="97"/>
  <c r="AB70" i="97"/>
  <c r="Y70" i="97"/>
  <c r="V70" i="97"/>
  <c r="BO69" i="97"/>
  <c r="BL69" i="97"/>
  <c r="BI69" i="97"/>
  <c r="BF69" i="97"/>
  <c r="BC69" i="97"/>
  <c r="AZ69" i="97"/>
  <c r="AW69" i="97"/>
  <c r="AT69" i="97"/>
  <c r="AQ69" i="97"/>
  <c r="AN69" i="97"/>
  <c r="AK69" i="97"/>
  <c r="AH69" i="97"/>
  <c r="AE69" i="97"/>
  <c r="AB69" i="97"/>
  <c r="Y69" i="97"/>
  <c r="V69" i="97"/>
  <c r="BO68" i="97"/>
  <c r="BL68" i="97"/>
  <c r="BI68" i="97"/>
  <c r="BF68" i="97"/>
  <c r="BC68" i="97"/>
  <c r="AZ68" i="97"/>
  <c r="AW68" i="97"/>
  <c r="AT68" i="97"/>
  <c r="AQ68" i="97"/>
  <c r="AN68" i="97"/>
  <c r="AK68" i="97"/>
  <c r="AH68" i="97"/>
  <c r="AE68" i="97"/>
  <c r="AB68" i="97"/>
  <c r="Y68" i="97"/>
  <c r="V68" i="97"/>
  <c r="BO67" i="97"/>
  <c r="BL67" i="97"/>
  <c r="BI67" i="97"/>
  <c r="BF67" i="97"/>
  <c r="BC67" i="97"/>
  <c r="AZ67" i="97"/>
  <c r="AW67" i="97"/>
  <c r="AT67" i="97"/>
  <c r="AQ67" i="97"/>
  <c r="AN67" i="97"/>
  <c r="AK67" i="97"/>
  <c r="AH67" i="97"/>
  <c r="AE67" i="97"/>
  <c r="AB67" i="97"/>
  <c r="Y67" i="97"/>
  <c r="V67" i="97"/>
  <c r="BO66" i="97"/>
  <c r="BL66" i="97"/>
  <c r="BI66" i="97"/>
  <c r="BF66" i="97"/>
  <c r="BC66" i="97"/>
  <c r="AZ66" i="97"/>
  <c r="AW66" i="97"/>
  <c r="AT66" i="97"/>
  <c r="AQ66" i="97"/>
  <c r="AN66" i="97"/>
  <c r="AK66" i="97"/>
  <c r="AH66" i="97"/>
  <c r="AE66" i="97"/>
  <c r="AB66" i="97"/>
  <c r="Y66" i="97"/>
  <c r="V66" i="97"/>
  <c r="BO65" i="97"/>
  <c r="BL65" i="97"/>
  <c r="BI65" i="97"/>
  <c r="BF65" i="97"/>
  <c r="BC65" i="97"/>
  <c r="AZ65" i="97"/>
  <c r="AW65" i="97"/>
  <c r="AT65" i="97"/>
  <c r="AQ65" i="97"/>
  <c r="AN65" i="97"/>
  <c r="AK65" i="97"/>
  <c r="AH65" i="97"/>
  <c r="AE65" i="97"/>
  <c r="AB65" i="97"/>
  <c r="Y65" i="97"/>
  <c r="V65" i="97"/>
  <c r="BO64" i="97"/>
  <c r="BL64" i="97"/>
  <c r="BI64" i="97"/>
  <c r="BF64" i="97"/>
  <c r="BC64" i="97"/>
  <c r="AZ64" i="97"/>
  <c r="AW64" i="97"/>
  <c r="AT64" i="97"/>
  <c r="AQ64" i="97"/>
  <c r="AN64" i="97"/>
  <c r="AK64" i="97"/>
  <c r="AH64" i="97"/>
  <c r="AE64" i="97"/>
  <c r="AB64" i="97"/>
  <c r="Y64" i="97"/>
  <c r="V64" i="97"/>
  <c r="BO63" i="97"/>
  <c r="BL63" i="97"/>
  <c r="BI63" i="97"/>
  <c r="BF63" i="97"/>
  <c r="BC63" i="97"/>
  <c r="AZ63" i="97"/>
  <c r="AW63" i="97"/>
  <c r="AT63" i="97"/>
  <c r="AQ63" i="97"/>
  <c r="AN63" i="97"/>
  <c r="AK63" i="97"/>
  <c r="AH63" i="97"/>
  <c r="AE63" i="97"/>
  <c r="AB63" i="97"/>
  <c r="Y63" i="97"/>
  <c r="V63" i="97"/>
  <c r="BO62" i="97"/>
  <c r="BL62" i="97"/>
  <c r="BI62" i="97"/>
  <c r="BF62" i="97"/>
  <c r="BC62" i="97"/>
  <c r="AZ62" i="97"/>
  <c r="AW62" i="97"/>
  <c r="AT62" i="97"/>
  <c r="AQ62" i="97"/>
  <c r="AN62" i="97"/>
  <c r="AK62" i="97"/>
  <c r="AH62" i="97"/>
  <c r="AE62" i="97"/>
  <c r="AB62" i="97"/>
  <c r="Y62" i="97"/>
  <c r="V62" i="97"/>
  <c r="BO61" i="97"/>
  <c r="BL61" i="97"/>
  <c r="BI61" i="97"/>
  <c r="BF61" i="97"/>
  <c r="BC61" i="97"/>
  <c r="AZ61" i="97"/>
  <c r="AW61" i="97"/>
  <c r="AT61" i="97"/>
  <c r="AQ61" i="97"/>
  <c r="AN61" i="97"/>
  <c r="AK61" i="97"/>
  <c r="AH61" i="97"/>
  <c r="AE61" i="97"/>
  <c r="AB61" i="97"/>
  <c r="Y61" i="97"/>
  <c r="V61" i="97"/>
  <c r="CA60" i="97"/>
  <c r="BZ60" i="97"/>
  <c r="BY60" i="97"/>
  <c r="BX60" i="97"/>
  <c r="BW60" i="97"/>
  <c r="BV60" i="97"/>
  <c r="BU60" i="97"/>
  <c r="BT60" i="97"/>
  <c r="BS60" i="97"/>
  <c r="BR60" i="97"/>
  <c r="BQ60" i="97"/>
  <c r="BP60" i="97"/>
  <c r="BN60" i="97"/>
  <c r="BM60" i="97"/>
  <c r="BK60" i="97"/>
  <c r="BJ60" i="97"/>
  <c r="BH60" i="97"/>
  <c r="BG60" i="97"/>
  <c r="BE60" i="97"/>
  <c r="BD60" i="97"/>
  <c r="BB60" i="97"/>
  <c r="BA60" i="97"/>
  <c r="AY60" i="97"/>
  <c r="AX60" i="97"/>
  <c r="AV60" i="97"/>
  <c r="AU60" i="97"/>
  <c r="AS60" i="97"/>
  <c r="AR60" i="97"/>
  <c r="AP60" i="97"/>
  <c r="AO60" i="97"/>
  <c r="AM60" i="97"/>
  <c r="AL60" i="97"/>
  <c r="AJ60" i="97"/>
  <c r="AI60" i="97"/>
  <c r="AG60" i="97"/>
  <c r="AF60" i="97"/>
  <c r="AD60" i="97"/>
  <c r="AC60" i="97"/>
  <c r="AA60" i="97"/>
  <c r="Z60" i="97"/>
  <c r="X60" i="97"/>
  <c r="W60" i="97"/>
  <c r="U60" i="97"/>
  <c r="T60" i="97"/>
  <c r="S60" i="97"/>
  <c r="R60" i="97"/>
  <c r="Q60" i="97"/>
  <c r="P60" i="97"/>
  <c r="O60" i="97"/>
  <c r="F60" i="97"/>
  <c r="C60" i="97" s="1"/>
  <c r="BO59" i="97"/>
  <c r="BL59" i="97"/>
  <c r="BI59" i="97"/>
  <c r="BF59" i="97"/>
  <c r="BC59" i="97"/>
  <c r="AZ59" i="97"/>
  <c r="AW59" i="97"/>
  <c r="AT59" i="97"/>
  <c r="AQ59" i="97"/>
  <c r="AN59" i="97"/>
  <c r="AK59" i="97"/>
  <c r="AH59" i="97"/>
  <c r="AE59" i="97"/>
  <c r="AB59" i="97"/>
  <c r="Y59" i="97"/>
  <c r="V59" i="97"/>
  <c r="BO58" i="97"/>
  <c r="BL58" i="97"/>
  <c r="BI58" i="97"/>
  <c r="BF58" i="97"/>
  <c r="BC58" i="97"/>
  <c r="AZ58" i="97"/>
  <c r="AW58" i="97"/>
  <c r="AT58" i="97"/>
  <c r="AQ58" i="97"/>
  <c r="AN58" i="97"/>
  <c r="AK58" i="97"/>
  <c r="AH58" i="97"/>
  <c r="AE58" i="97"/>
  <c r="AB58" i="97"/>
  <c r="Y58" i="97"/>
  <c r="V58" i="97"/>
  <c r="BO57" i="97"/>
  <c r="BL57" i="97"/>
  <c r="BI57" i="97"/>
  <c r="BF57" i="97"/>
  <c r="BC57" i="97"/>
  <c r="AZ57" i="97"/>
  <c r="AW57" i="97"/>
  <c r="AT57" i="97"/>
  <c r="AQ57" i="97"/>
  <c r="AN57" i="97"/>
  <c r="AK57" i="97"/>
  <c r="AH57" i="97"/>
  <c r="AE57" i="97"/>
  <c r="AB57" i="97"/>
  <c r="Y57" i="97"/>
  <c r="V57" i="97"/>
  <c r="BO56" i="97"/>
  <c r="BL56" i="97"/>
  <c r="BI56" i="97"/>
  <c r="BF56" i="97"/>
  <c r="BC56" i="97"/>
  <c r="AZ56" i="97"/>
  <c r="AW56" i="97"/>
  <c r="AT56" i="97"/>
  <c r="AQ56" i="97"/>
  <c r="AN56" i="97"/>
  <c r="AK56" i="97"/>
  <c r="AH56" i="97"/>
  <c r="AE56" i="97"/>
  <c r="AB56" i="97"/>
  <c r="Y56" i="97"/>
  <c r="V56" i="97"/>
  <c r="BO55" i="97"/>
  <c r="BL55" i="97"/>
  <c r="BI55" i="97"/>
  <c r="BF55" i="97"/>
  <c r="BC55" i="97"/>
  <c r="AZ55" i="97"/>
  <c r="AW55" i="97"/>
  <c r="AT55" i="97"/>
  <c r="AQ55" i="97"/>
  <c r="AN55" i="97"/>
  <c r="AK55" i="97"/>
  <c r="AH55" i="97"/>
  <c r="AE55" i="97"/>
  <c r="AB55" i="97"/>
  <c r="Y55" i="97"/>
  <c r="V55" i="97"/>
  <c r="BO54" i="97"/>
  <c r="BL54" i="97"/>
  <c r="BI54" i="97"/>
  <c r="BF54" i="97"/>
  <c r="BC54" i="97"/>
  <c r="AZ54" i="97"/>
  <c r="AW54" i="97"/>
  <c r="AT54" i="97"/>
  <c r="AQ54" i="97"/>
  <c r="AN54" i="97"/>
  <c r="AK54" i="97"/>
  <c r="AH54" i="97"/>
  <c r="AE54" i="97"/>
  <c r="AB54" i="97"/>
  <c r="Y54" i="97"/>
  <c r="V54" i="97"/>
  <c r="BO53" i="97"/>
  <c r="BL53" i="97"/>
  <c r="BI53" i="97"/>
  <c r="BF53" i="97"/>
  <c r="BC53" i="97"/>
  <c r="AZ53" i="97"/>
  <c r="AW53" i="97"/>
  <c r="AT53" i="97"/>
  <c r="AQ53" i="97"/>
  <c r="AN53" i="97"/>
  <c r="AK53" i="97"/>
  <c r="AH53" i="97"/>
  <c r="AE53" i="97"/>
  <c r="AB53" i="97"/>
  <c r="Y53" i="97"/>
  <c r="V53" i="97"/>
  <c r="BO52" i="97"/>
  <c r="BL52" i="97"/>
  <c r="BI52" i="97"/>
  <c r="BF52" i="97"/>
  <c r="BC52" i="97"/>
  <c r="AZ52" i="97"/>
  <c r="AW52" i="97"/>
  <c r="AT52" i="97"/>
  <c r="AQ52" i="97"/>
  <c r="AN52" i="97"/>
  <c r="AK52" i="97"/>
  <c r="AH52" i="97"/>
  <c r="AE52" i="97"/>
  <c r="AB52" i="97"/>
  <c r="Y52" i="97"/>
  <c r="V52" i="97"/>
  <c r="BO51" i="97"/>
  <c r="BL51" i="97"/>
  <c r="BI51" i="97"/>
  <c r="BF51" i="97"/>
  <c r="BC51" i="97"/>
  <c r="AZ51" i="97"/>
  <c r="AW51" i="97"/>
  <c r="AT51" i="97"/>
  <c r="AQ51" i="97"/>
  <c r="AN51" i="97"/>
  <c r="AK51" i="97"/>
  <c r="AH51" i="97"/>
  <c r="AE51" i="97"/>
  <c r="AB51" i="97"/>
  <c r="Y51" i="97"/>
  <c r="V51" i="97"/>
  <c r="BO50" i="97"/>
  <c r="BL50" i="97"/>
  <c r="BI50" i="97"/>
  <c r="BF50" i="97"/>
  <c r="BC50" i="97"/>
  <c r="AZ50" i="97"/>
  <c r="AW50" i="97"/>
  <c r="AT50" i="97"/>
  <c r="AQ50" i="97"/>
  <c r="AN50" i="97"/>
  <c r="AK50" i="97"/>
  <c r="AH50" i="97"/>
  <c r="AE50" i="97"/>
  <c r="AB50" i="97"/>
  <c r="Y50" i="97"/>
  <c r="V50" i="97"/>
  <c r="BO49" i="97"/>
  <c r="BL49" i="97"/>
  <c r="BI49" i="97"/>
  <c r="BF49" i="97"/>
  <c r="BC49" i="97"/>
  <c r="AZ49" i="97"/>
  <c r="AW49" i="97"/>
  <c r="AT49" i="97"/>
  <c r="AQ49" i="97"/>
  <c r="AN49" i="97"/>
  <c r="AK49" i="97"/>
  <c r="AH49" i="97"/>
  <c r="AE49" i="97"/>
  <c r="AB49" i="97"/>
  <c r="Y49" i="97"/>
  <c r="V49" i="97"/>
  <c r="BO48" i="97"/>
  <c r="BL48" i="97"/>
  <c r="BI48" i="97"/>
  <c r="BF48" i="97"/>
  <c r="BC48" i="97"/>
  <c r="AZ48" i="97"/>
  <c r="AW48" i="97"/>
  <c r="AT48" i="97"/>
  <c r="AQ48" i="97"/>
  <c r="AN48" i="97"/>
  <c r="AK48" i="97"/>
  <c r="AH48" i="97"/>
  <c r="AE48" i="97"/>
  <c r="AB48" i="97"/>
  <c r="Y48" i="97"/>
  <c r="V48" i="97"/>
  <c r="BO47" i="97"/>
  <c r="BL47" i="97"/>
  <c r="BI47" i="97"/>
  <c r="BF47" i="97"/>
  <c r="BC47" i="97"/>
  <c r="AZ47" i="97"/>
  <c r="AW47" i="97"/>
  <c r="AT47" i="97"/>
  <c r="AQ47" i="97"/>
  <c r="AN47" i="97"/>
  <c r="AK47" i="97"/>
  <c r="AH47" i="97"/>
  <c r="AE47" i="97"/>
  <c r="AB47" i="97"/>
  <c r="Y47" i="97"/>
  <c r="V47" i="97"/>
  <c r="BO46" i="97"/>
  <c r="BL46" i="97"/>
  <c r="BI46" i="97"/>
  <c r="BF46" i="97"/>
  <c r="BC46" i="97"/>
  <c r="AZ46" i="97"/>
  <c r="AW46" i="97"/>
  <c r="AT46" i="97"/>
  <c r="AQ46" i="97"/>
  <c r="AN46" i="97"/>
  <c r="AK46" i="97"/>
  <c r="AH46" i="97"/>
  <c r="AE46" i="97"/>
  <c r="AB46" i="97"/>
  <c r="Y46" i="97"/>
  <c r="V46" i="97"/>
  <c r="BO45" i="97"/>
  <c r="BL45" i="97"/>
  <c r="BI45" i="97"/>
  <c r="BF45" i="97"/>
  <c r="BC45" i="97"/>
  <c r="AZ45" i="97"/>
  <c r="AW45" i="97"/>
  <c r="AT45" i="97"/>
  <c r="AQ45" i="97"/>
  <c r="AN45" i="97"/>
  <c r="AK45" i="97"/>
  <c r="AH45" i="97"/>
  <c r="AE45" i="97"/>
  <c r="AB45" i="97"/>
  <c r="Y45" i="97"/>
  <c r="V45" i="97"/>
  <c r="BO44" i="97"/>
  <c r="BL44" i="97"/>
  <c r="BI44" i="97"/>
  <c r="BF44" i="97"/>
  <c r="BC44" i="97"/>
  <c r="AZ44" i="97"/>
  <c r="AW44" i="97"/>
  <c r="AT44" i="97"/>
  <c r="AQ44" i="97"/>
  <c r="AN44" i="97"/>
  <c r="AK44" i="97"/>
  <c r="AH44" i="97"/>
  <c r="AE44" i="97"/>
  <c r="AB44" i="97"/>
  <c r="Y44" i="97"/>
  <c r="V44" i="97"/>
  <c r="BO43" i="97"/>
  <c r="BL43" i="97"/>
  <c r="BI43" i="97"/>
  <c r="BF43" i="97"/>
  <c r="BC43" i="97"/>
  <c r="AZ43" i="97"/>
  <c r="AW43" i="97"/>
  <c r="AT43" i="97"/>
  <c r="AQ43" i="97"/>
  <c r="AN43" i="97"/>
  <c r="AK43" i="97"/>
  <c r="AH43" i="97"/>
  <c r="AE43" i="97"/>
  <c r="AB43" i="97"/>
  <c r="Y43" i="97"/>
  <c r="V43" i="97"/>
  <c r="BO42" i="97"/>
  <c r="BL42" i="97"/>
  <c r="BI42" i="97"/>
  <c r="BF42" i="97"/>
  <c r="BC42" i="97"/>
  <c r="AZ42" i="97"/>
  <c r="AW42" i="97"/>
  <c r="AT42" i="97"/>
  <c r="AQ42" i="97"/>
  <c r="AN42" i="97"/>
  <c r="AK42" i="97"/>
  <c r="AH42" i="97"/>
  <c r="AE42" i="97"/>
  <c r="AB42" i="97"/>
  <c r="Y42" i="97"/>
  <c r="V42" i="97"/>
  <c r="BO41" i="97"/>
  <c r="BL41" i="97"/>
  <c r="BI41" i="97"/>
  <c r="BF41" i="97"/>
  <c r="BC41" i="97"/>
  <c r="AZ41" i="97"/>
  <c r="AW41" i="97"/>
  <c r="AT41" i="97"/>
  <c r="AQ41" i="97"/>
  <c r="AN41" i="97"/>
  <c r="AK41" i="97"/>
  <c r="AH41" i="97"/>
  <c r="AE41" i="97"/>
  <c r="AB41" i="97"/>
  <c r="Y41" i="97"/>
  <c r="V41" i="97"/>
  <c r="BO40" i="97"/>
  <c r="BL40" i="97"/>
  <c r="BI40" i="97"/>
  <c r="BF40" i="97"/>
  <c r="BC40" i="97"/>
  <c r="AZ40" i="97"/>
  <c r="AW40" i="97"/>
  <c r="AT40" i="97"/>
  <c r="AQ40" i="97"/>
  <c r="AN40" i="97"/>
  <c r="AK40" i="97"/>
  <c r="AH40" i="97"/>
  <c r="AE40" i="97"/>
  <c r="AB40" i="97"/>
  <c r="Y40" i="97"/>
  <c r="V40" i="97"/>
  <c r="BO39" i="97"/>
  <c r="BL39" i="97"/>
  <c r="BI39" i="97"/>
  <c r="BF39" i="97"/>
  <c r="BC39" i="97"/>
  <c r="AZ39" i="97"/>
  <c r="AW39" i="97"/>
  <c r="AT39" i="97"/>
  <c r="AQ39" i="97"/>
  <c r="AN39" i="97"/>
  <c r="AK39" i="97"/>
  <c r="AH39" i="97"/>
  <c r="AE39" i="97"/>
  <c r="AB39" i="97"/>
  <c r="Y39" i="97"/>
  <c r="V39" i="97"/>
  <c r="BO38" i="97"/>
  <c r="BL38" i="97"/>
  <c r="BI38" i="97"/>
  <c r="BF38" i="97"/>
  <c r="BC38" i="97"/>
  <c r="AZ38" i="97"/>
  <c r="AW38" i="97"/>
  <c r="AT38" i="97"/>
  <c r="AQ38" i="97"/>
  <c r="AN38" i="97"/>
  <c r="AK38" i="97"/>
  <c r="AH38" i="97"/>
  <c r="AE38" i="97"/>
  <c r="AB38" i="97"/>
  <c r="Y38" i="97"/>
  <c r="V38" i="97"/>
  <c r="BO37" i="97"/>
  <c r="BL37" i="97"/>
  <c r="BI37" i="97"/>
  <c r="BF37" i="97"/>
  <c r="BC37" i="97"/>
  <c r="AZ37" i="97"/>
  <c r="AW37" i="97"/>
  <c r="AT37" i="97"/>
  <c r="AQ37" i="97"/>
  <c r="AN37" i="97"/>
  <c r="AK37" i="97"/>
  <c r="AH37" i="97"/>
  <c r="AE37" i="97"/>
  <c r="AB37" i="97"/>
  <c r="Y37" i="97"/>
  <c r="V37" i="97"/>
  <c r="BO36" i="97"/>
  <c r="BL36" i="97"/>
  <c r="BI36" i="97"/>
  <c r="BF36" i="97"/>
  <c r="BC36" i="97"/>
  <c r="AZ36" i="97"/>
  <c r="AW36" i="97"/>
  <c r="AT36" i="97"/>
  <c r="AQ36" i="97"/>
  <c r="AN36" i="97"/>
  <c r="AK36" i="97"/>
  <c r="AH36" i="97"/>
  <c r="AE36" i="97"/>
  <c r="AB36" i="97"/>
  <c r="Y36" i="97"/>
  <c r="V36" i="97"/>
  <c r="BO35" i="97"/>
  <c r="BL35" i="97"/>
  <c r="BI35" i="97"/>
  <c r="BF35" i="97"/>
  <c r="BC35" i="97"/>
  <c r="AZ35" i="97"/>
  <c r="AW35" i="97"/>
  <c r="AT35" i="97"/>
  <c r="AQ35" i="97"/>
  <c r="AN35" i="97"/>
  <c r="AK35" i="97"/>
  <c r="AH35" i="97"/>
  <c r="AE35" i="97"/>
  <c r="AB35" i="97"/>
  <c r="Y35" i="97"/>
  <c r="V35" i="97"/>
  <c r="BO34" i="97"/>
  <c r="BL34" i="97"/>
  <c r="BI34" i="97"/>
  <c r="BF34" i="97"/>
  <c r="BC34" i="97"/>
  <c r="AZ34" i="97"/>
  <c r="AW34" i="97"/>
  <c r="AT34" i="97"/>
  <c r="AQ34" i="97"/>
  <c r="AN34" i="97"/>
  <c r="AK34" i="97"/>
  <c r="AH34" i="97"/>
  <c r="AE34" i="97"/>
  <c r="AB34" i="97"/>
  <c r="Y34" i="97"/>
  <c r="V34" i="97"/>
  <c r="BO33" i="97"/>
  <c r="BL33" i="97"/>
  <c r="BI33" i="97"/>
  <c r="BF33" i="97"/>
  <c r="BC33" i="97"/>
  <c r="AZ33" i="97"/>
  <c r="AW33" i="97"/>
  <c r="AT33" i="97"/>
  <c r="AQ33" i="97"/>
  <c r="AN33" i="97"/>
  <c r="AK33" i="97"/>
  <c r="AH33" i="97"/>
  <c r="AE33" i="97"/>
  <c r="AB33" i="97"/>
  <c r="Y33" i="97"/>
  <c r="V33" i="97"/>
  <c r="BO32" i="97"/>
  <c r="BL32" i="97"/>
  <c r="BI32" i="97"/>
  <c r="BF32" i="97"/>
  <c r="BC32" i="97"/>
  <c r="AZ32" i="97"/>
  <c r="AW32" i="97"/>
  <c r="AT32" i="97"/>
  <c r="AQ32" i="97"/>
  <c r="AN32" i="97"/>
  <c r="AK32" i="97"/>
  <c r="AH32" i="97"/>
  <c r="AE32" i="97"/>
  <c r="AB32" i="97"/>
  <c r="Y32" i="97"/>
  <c r="V32" i="97"/>
  <c r="BO31" i="97"/>
  <c r="BL31" i="97"/>
  <c r="BI31" i="97"/>
  <c r="BF31" i="97"/>
  <c r="BC31" i="97"/>
  <c r="AZ31" i="97"/>
  <c r="AW31" i="97"/>
  <c r="AT31" i="97"/>
  <c r="AQ31" i="97"/>
  <c r="AN31" i="97"/>
  <c r="AK31" i="97"/>
  <c r="AH31" i="97"/>
  <c r="AE31" i="97"/>
  <c r="AB31" i="97"/>
  <c r="Y31" i="97"/>
  <c r="V31" i="97"/>
  <c r="BO30" i="97"/>
  <c r="BL30" i="97"/>
  <c r="BI30" i="97"/>
  <c r="BF30" i="97"/>
  <c r="BC30" i="97"/>
  <c r="AZ30" i="97"/>
  <c r="AW30" i="97"/>
  <c r="AT30" i="97"/>
  <c r="AQ30" i="97"/>
  <c r="AN30" i="97"/>
  <c r="AK30" i="97"/>
  <c r="AH30" i="97"/>
  <c r="AE30" i="97"/>
  <c r="AB30" i="97"/>
  <c r="Y30" i="97"/>
  <c r="V30" i="97"/>
  <c r="BO29" i="97"/>
  <c r="BL29" i="97"/>
  <c r="BI29" i="97"/>
  <c r="BF29" i="97"/>
  <c r="BC29" i="97"/>
  <c r="AZ29" i="97"/>
  <c r="AW29" i="97"/>
  <c r="AT29" i="97"/>
  <c r="AQ29" i="97"/>
  <c r="AN29" i="97"/>
  <c r="AK29" i="97"/>
  <c r="AH29" i="97"/>
  <c r="AE29" i="97"/>
  <c r="AB29" i="97"/>
  <c r="Y29" i="97"/>
  <c r="V29" i="97"/>
  <c r="BO28" i="97"/>
  <c r="BL28" i="97"/>
  <c r="BI28" i="97"/>
  <c r="BF28" i="97"/>
  <c r="BC28" i="97"/>
  <c r="AZ28" i="97"/>
  <c r="AW28" i="97"/>
  <c r="AT28" i="97"/>
  <c r="AQ28" i="97"/>
  <c r="AN28" i="97"/>
  <c r="AK28" i="97"/>
  <c r="AH28" i="97"/>
  <c r="AE28" i="97"/>
  <c r="AB28" i="97"/>
  <c r="Y28" i="97"/>
  <c r="V28" i="97"/>
  <c r="BO27" i="97"/>
  <c r="BL27" i="97"/>
  <c r="BI27" i="97"/>
  <c r="BF27" i="97"/>
  <c r="BC27" i="97"/>
  <c r="AZ27" i="97"/>
  <c r="AW27" i="97"/>
  <c r="AT27" i="97"/>
  <c r="AQ27" i="97"/>
  <c r="AN27" i="97"/>
  <c r="AK27" i="97"/>
  <c r="AH27" i="97"/>
  <c r="AE27" i="97"/>
  <c r="AB27" i="97"/>
  <c r="Y27" i="97"/>
  <c r="V27" i="97"/>
  <c r="BO26" i="97"/>
  <c r="BL26" i="97"/>
  <c r="BI26" i="97"/>
  <c r="BF26" i="97"/>
  <c r="BC26" i="97"/>
  <c r="BC60" i="97" s="1"/>
  <c r="AZ26" i="97"/>
  <c r="AW26" i="97"/>
  <c r="AW60" i="97" s="1"/>
  <c r="AT26" i="97"/>
  <c r="AQ26" i="97"/>
  <c r="AQ60" i="97" s="1"/>
  <c r="AN26" i="97"/>
  <c r="AK26" i="97"/>
  <c r="AH26" i="97"/>
  <c r="AE26" i="97"/>
  <c r="AE60" i="97" s="1"/>
  <c r="AB26" i="97"/>
  <c r="Y26" i="97"/>
  <c r="V26" i="97"/>
  <c r="CA25" i="97"/>
  <c r="BZ25" i="97"/>
  <c r="BY25" i="97"/>
  <c r="BX25" i="97"/>
  <c r="BW25" i="97"/>
  <c r="BV25" i="97"/>
  <c r="BU25" i="97"/>
  <c r="BT25" i="97"/>
  <c r="BS25" i="97"/>
  <c r="BR25" i="97"/>
  <c r="BQ25" i="97"/>
  <c r="BP25" i="97"/>
  <c r="BN25" i="97"/>
  <c r="BM25" i="97"/>
  <c r="BK25" i="97"/>
  <c r="BJ25" i="97"/>
  <c r="BH25" i="97"/>
  <c r="BG25" i="97"/>
  <c r="BE25" i="97"/>
  <c r="BD25" i="97"/>
  <c r="BB25" i="97"/>
  <c r="BA25" i="97"/>
  <c r="AY25" i="97"/>
  <c r="AX25" i="97"/>
  <c r="AV25" i="97"/>
  <c r="AU25" i="97"/>
  <c r="AS25" i="97"/>
  <c r="AR25" i="97"/>
  <c r="AP25" i="97"/>
  <c r="AO25" i="97"/>
  <c r="AM25" i="97"/>
  <c r="AL25" i="97"/>
  <c r="AJ25" i="97"/>
  <c r="AI25" i="97"/>
  <c r="AG25" i="97"/>
  <c r="AF25" i="97"/>
  <c r="AD25" i="97"/>
  <c r="AC25" i="97"/>
  <c r="AA25" i="97"/>
  <c r="Z25" i="97"/>
  <c r="X25" i="97"/>
  <c r="W25" i="97"/>
  <c r="U25" i="97"/>
  <c r="T25" i="97"/>
  <c r="S25" i="97"/>
  <c r="R25" i="97"/>
  <c r="Q25" i="97"/>
  <c r="P25" i="97"/>
  <c r="O25" i="97"/>
  <c r="F25" i="97"/>
  <c r="C25" i="97" s="1"/>
  <c r="BO24" i="97"/>
  <c r="BL24" i="97"/>
  <c r="BI24" i="97"/>
  <c r="BF24" i="97"/>
  <c r="BC24" i="97"/>
  <c r="AZ24" i="97"/>
  <c r="AW24" i="97"/>
  <c r="AT24" i="97"/>
  <c r="AQ24" i="97"/>
  <c r="AN24" i="97"/>
  <c r="AK24" i="97"/>
  <c r="AH24" i="97"/>
  <c r="AE24" i="97"/>
  <c r="AB24" i="97"/>
  <c r="Y24" i="97"/>
  <c r="V24" i="97"/>
  <c r="BO23" i="97"/>
  <c r="BL23" i="97"/>
  <c r="BI23" i="97"/>
  <c r="BF23" i="97"/>
  <c r="BC23" i="97"/>
  <c r="AZ23" i="97"/>
  <c r="AW23" i="97"/>
  <c r="AT23" i="97"/>
  <c r="AQ23" i="97"/>
  <c r="AN23" i="97"/>
  <c r="AK23" i="97"/>
  <c r="AH23" i="97"/>
  <c r="AE23" i="97"/>
  <c r="AB23" i="97"/>
  <c r="Y23" i="97"/>
  <c r="V23" i="97"/>
  <c r="BO22" i="97"/>
  <c r="BL22" i="97"/>
  <c r="BI22" i="97"/>
  <c r="BF22" i="97"/>
  <c r="BC22" i="97"/>
  <c r="AZ22" i="97"/>
  <c r="AW22" i="97"/>
  <c r="AT22" i="97"/>
  <c r="AQ22" i="97"/>
  <c r="AN22" i="97"/>
  <c r="AK22" i="97"/>
  <c r="AH22" i="97"/>
  <c r="AE22" i="97"/>
  <c r="AB22" i="97"/>
  <c r="Y22" i="97"/>
  <c r="V22" i="97"/>
  <c r="BO21" i="97"/>
  <c r="BL21" i="97"/>
  <c r="BI21" i="97"/>
  <c r="BF21" i="97"/>
  <c r="BC21" i="97"/>
  <c r="AZ21" i="97"/>
  <c r="AW21" i="97"/>
  <c r="AT21" i="97"/>
  <c r="AQ21" i="97"/>
  <c r="AN21" i="97"/>
  <c r="AK21" i="97"/>
  <c r="AH21" i="97"/>
  <c r="AE21" i="97"/>
  <c r="AB21" i="97"/>
  <c r="Y21" i="97"/>
  <c r="V21" i="97"/>
  <c r="BO20" i="97"/>
  <c r="BL20" i="97"/>
  <c r="BI20" i="97"/>
  <c r="BF20" i="97"/>
  <c r="BC20" i="97"/>
  <c r="AZ20" i="97"/>
  <c r="AW20" i="97"/>
  <c r="AT20" i="97"/>
  <c r="AQ20" i="97"/>
  <c r="AN20" i="97"/>
  <c r="AK20" i="97"/>
  <c r="AH20" i="97"/>
  <c r="AE20" i="97"/>
  <c r="AB20" i="97"/>
  <c r="Y20" i="97"/>
  <c r="V20" i="97"/>
  <c r="BO19" i="97"/>
  <c r="BL19" i="97"/>
  <c r="BI19" i="97"/>
  <c r="BF19" i="97"/>
  <c r="BC19" i="97"/>
  <c r="AZ19" i="97"/>
  <c r="AW19" i="97"/>
  <c r="AT19" i="97"/>
  <c r="AQ19" i="97"/>
  <c r="AN19" i="97"/>
  <c r="AK19" i="97"/>
  <c r="AH19" i="97"/>
  <c r="AE19" i="97"/>
  <c r="AB19" i="97"/>
  <c r="Y19" i="97"/>
  <c r="V19" i="97"/>
  <c r="BO18" i="97"/>
  <c r="BL18" i="97"/>
  <c r="BI18" i="97"/>
  <c r="BF18" i="97"/>
  <c r="BC18" i="97"/>
  <c r="AZ18" i="97"/>
  <c r="AW18" i="97"/>
  <c r="AT18" i="97"/>
  <c r="AQ18" i="97"/>
  <c r="AN18" i="97"/>
  <c r="AK18" i="97"/>
  <c r="AH18" i="97"/>
  <c r="AE18" i="97"/>
  <c r="AB18" i="97"/>
  <c r="Y18" i="97"/>
  <c r="V18" i="97"/>
  <c r="BO17" i="97"/>
  <c r="BL17" i="97"/>
  <c r="BI17" i="97"/>
  <c r="BF17" i="97"/>
  <c r="BC17" i="97"/>
  <c r="AZ17" i="97"/>
  <c r="AW17" i="97"/>
  <c r="AT17" i="97"/>
  <c r="AQ17" i="97"/>
  <c r="AN17" i="97"/>
  <c r="AK17" i="97"/>
  <c r="AH17" i="97"/>
  <c r="AE17" i="97"/>
  <c r="AB17" i="97"/>
  <c r="Y17" i="97"/>
  <c r="V17" i="97"/>
  <c r="BO16" i="97"/>
  <c r="BL16" i="97"/>
  <c r="BI16" i="97"/>
  <c r="BF16" i="97"/>
  <c r="BC16" i="97"/>
  <c r="AZ16" i="97"/>
  <c r="AW16" i="97"/>
  <c r="AT16" i="97"/>
  <c r="AQ16" i="97"/>
  <c r="AN16" i="97"/>
  <c r="AK16" i="97"/>
  <c r="AH16" i="97"/>
  <c r="AE16" i="97"/>
  <c r="AB16" i="97"/>
  <c r="Y16" i="97"/>
  <c r="V16" i="97"/>
  <c r="BO15" i="97"/>
  <c r="BL15" i="97"/>
  <c r="BI15" i="97"/>
  <c r="BF15" i="97"/>
  <c r="BC15" i="97"/>
  <c r="AZ15" i="97"/>
  <c r="AW15" i="97"/>
  <c r="AT15" i="97"/>
  <c r="AQ15" i="97"/>
  <c r="AN15" i="97"/>
  <c r="AK15" i="97"/>
  <c r="AH15" i="97"/>
  <c r="AE15" i="97"/>
  <c r="AB15" i="97"/>
  <c r="Y15" i="97"/>
  <c r="V15" i="97"/>
  <c r="BO14" i="97"/>
  <c r="BL14" i="97"/>
  <c r="BI14" i="97"/>
  <c r="BF14" i="97"/>
  <c r="BC14" i="97"/>
  <c r="AZ14" i="97"/>
  <c r="AW14" i="97"/>
  <c r="AT14" i="97"/>
  <c r="AQ14" i="97"/>
  <c r="AN14" i="97"/>
  <c r="AK14" i="97"/>
  <c r="AH14" i="97"/>
  <c r="AE14" i="97"/>
  <c r="AB14" i="97"/>
  <c r="Y14" i="97"/>
  <c r="V14" i="97"/>
  <c r="BO13" i="97"/>
  <c r="BL13" i="97"/>
  <c r="BI13" i="97"/>
  <c r="BF13" i="97"/>
  <c r="BC13" i="97"/>
  <c r="AZ13" i="97"/>
  <c r="AW13" i="97"/>
  <c r="AT13" i="97"/>
  <c r="AQ13" i="97"/>
  <c r="AN13" i="97"/>
  <c r="AK13" i="97"/>
  <c r="AH13" i="97"/>
  <c r="AE13" i="97"/>
  <c r="AB13" i="97"/>
  <c r="Y13" i="97"/>
  <c r="V13" i="97"/>
  <c r="BO12" i="97"/>
  <c r="BL12" i="97"/>
  <c r="BI12" i="97"/>
  <c r="BF12" i="97"/>
  <c r="BC12" i="97"/>
  <c r="AZ12" i="97"/>
  <c r="AW12" i="97"/>
  <c r="AT12" i="97"/>
  <c r="AQ12" i="97"/>
  <c r="AN12" i="97"/>
  <c r="AK12" i="97"/>
  <c r="AH12" i="97"/>
  <c r="AE12" i="97"/>
  <c r="AB12" i="97"/>
  <c r="Y12" i="97"/>
  <c r="V12" i="97"/>
  <c r="A12" i="97"/>
  <c r="A13" i="97" s="1"/>
  <c r="A14" i="97" s="1"/>
  <c r="A15" i="97" s="1"/>
  <c r="A16" i="97" s="1"/>
  <c r="A17" i="97" s="1"/>
  <c r="A18" i="97" s="1"/>
  <c r="A19" i="97" s="1"/>
  <c r="A20" i="97" s="1"/>
  <c r="A21" i="97" s="1"/>
  <c r="A22" i="97" s="1"/>
  <c r="A23" i="97" s="1"/>
  <c r="A24" i="97" s="1"/>
  <c r="A26" i="97" s="1"/>
  <c r="A27" i="97" s="1"/>
  <c r="A28" i="97" s="1"/>
  <c r="A29" i="97" s="1"/>
  <c r="A30" i="97" s="1"/>
  <c r="A31" i="97" s="1"/>
  <c r="A32" i="97" s="1"/>
  <c r="A33" i="97" s="1"/>
  <c r="A34" i="97" s="1"/>
  <c r="A35" i="97" s="1"/>
  <c r="A36" i="97" s="1"/>
  <c r="A37" i="97" s="1"/>
  <c r="A38" i="97" s="1"/>
  <c r="A39" i="97" s="1"/>
  <c r="A40" i="97" s="1"/>
  <c r="A41" i="97" s="1"/>
  <c r="A42" i="97" s="1"/>
  <c r="A43" i="97" s="1"/>
  <c r="A44" i="97" s="1"/>
  <c r="A45" i="97" s="1"/>
  <c r="A46" i="97" s="1"/>
  <c r="A47" i="97" s="1"/>
  <c r="A48" i="97" s="1"/>
  <c r="A49" i="97" s="1"/>
  <c r="A50" i="97" s="1"/>
  <c r="A51" i="97" s="1"/>
  <c r="A52" i="97" s="1"/>
  <c r="A53" i="97" s="1"/>
  <c r="A54" i="97" s="1"/>
  <c r="A55" i="97" s="1"/>
  <c r="A56" i="97" s="1"/>
  <c r="A57" i="97" s="1"/>
  <c r="A58" i="97" s="1"/>
  <c r="A59" i="97" s="1"/>
  <c r="A61" i="97" s="1"/>
  <c r="A62" i="97" s="1"/>
  <c r="A63" i="97" s="1"/>
  <c r="A64" i="97" s="1"/>
  <c r="A65" i="97" s="1"/>
  <c r="A66" i="97" s="1"/>
  <c r="A67" i="97" s="1"/>
  <c r="A68" i="97" s="1"/>
  <c r="A69" i="97" s="1"/>
  <c r="A70" i="97" s="1"/>
  <c r="A71" i="97" s="1"/>
  <c r="A72" i="97" s="1"/>
  <c r="A73" i="97" s="1"/>
  <c r="A74" i="97" s="1"/>
  <c r="A75" i="97" s="1"/>
  <c r="A76" i="97" s="1"/>
  <c r="A77" i="97" s="1"/>
  <c r="A78" i="97" s="1"/>
  <c r="A79" i="97" s="1"/>
  <c r="A80" i="97" s="1"/>
  <c r="A81" i="97" s="1"/>
  <c r="A83" i="97" s="1"/>
  <c r="A84" i="97" s="1"/>
  <c r="A85" i="97" s="1"/>
  <c r="A86" i="97" s="1"/>
  <c r="A87" i="97" s="1"/>
  <c r="A88" i="97" s="1"/>
  <c r="A89" i="97" s="1"/>
  <c r="A90" i="97" s="1"/>
  <c r="A91" i="97" s="1"/>
  <c r="A92" i="97" s="1"/>
  <c r="A93" i="97" s="1"/>
  <c r="A94" i="97" s="1"/>
  <c r="A95" i="97" s="1"/>
  <c r="A96" i="97" s="1"/>
  <c r="A97" i="97" s="1"/>
  <c r="A98" i="97" s="1"/>
  <c r="A100" i="97" s="1"/>
  <c r="A101" i="97" s="1"/>
  <c r="A102" i="97" s="1"/>
  <c r="A103" i="97" s="1"/>
  <c r="A104" i="97" s="1"/>
  <c r="A105" i="97" s="1"/>
  <c r="A106" i="97" s="1"/>
  <c r="A107" i="97" s="1"/>
  <c r="A108" i="97" s="1"/>
  <c r="A109" i="97" s="1"/>
  <c r="A110" i="97" s="1"/>
  <c r="A111" i="97" s="1"/>
  <c r="A112" i="97" s="1"/>
  <c r="A113" i="97" s="1"/>
  <c r="A114" i="97" s="1"/>
  <c r="A115" i="97" s="1"/>
  <c r="A116" i="97" s="1"/>
  <c r="A117" i="97" s="1"/>
  <c r="A118" i="97" s="1"/>
  <c r="A119" i="97" s="1"/>
  <c r="A120" i="97" s="1"/>
  <c r="A121" i="97" s="1"/>
  <c r="A122" i="97" s="1"/>
  <c r="A123" i="97" s="1"/>
  <c r="A124" i="97" s="1"/>
  <c r="A125" i="97" s="1"/>
  <c r="A126" i="97" s="1"/>
  <c r="A128" i="97" s="1"/>
  <c r="A129" i="97" s="1"/>
  <c r="A130" i="97" s="1"/>
  <c r="A131" i="97" s="1"/>
  <c r="A132" i="97" s="1"/>
  <c r="A133" i="97" s="1"/>
  <c r="A134" i="97" s="1"/>
  <c r="A135" i="97" s="1"/>
  <c r="A136" i="97" s="1"/>
  <c r="A137" i="97" s="1"/>
  <c r="A138" i="97" s="1"/>
  <c r="A139" i="97" s="1"/>
  <c r="A140" i="97" s="1"/>
  <c r="A141" i="97" s="1"/>
  <c r="A142" i="97" s="1"/>
  <c r="A143" i="97" s="1"/>
  <c r="A144" i="97" s="1"/>
  <c r="A145" i="97" s="1"/>
  <c r="A146" i="97" s="1"/>
  <c r="A147" i="97" s="1"/>
  <c r="A148" i="97" s="1"/>
  <c r="A149" i="97" s="1"/>
  <c r="A150" i="97" s="1"/>
  <c r="A151" i="97" s="1"/>
  <c r="A152" i="97" s="1"/>
  <c r="A153" i="97" s="1"/>
  <c r="A154" i="97" s="1"/>
  <c r="A155" i="97" s="1"/>
  <c r="A156" i="97" s="1"/>
  <c r="A157" i="97" s="1"/>
  <c r="A158" i="97" s="1"/>
  <c r="A159" i="97" s="1"/>
  <c r="A160" i="97" s="1"/>
  <c r="A161" i="97" s="1"/>
  <c r="A162" i="97" s="1"/>
  <c r="A163" i="97" s="1"/>
  <c r="A164" i="97" s="1"/>
  <c r="A166" i="97" s="1"/>
  <c r="A167" i="97" s="1"/>
  <c r="A168" i="97" s="1"/>
  <c r="A169" i="97" s="1"/>
  <c r="A170" i="97" s="1"/>
  <c r="A171" i="97" s="1"/>
  <c r="A172" i="97" s="1"/>
  <c r="A173" i="97" s="1"/>
  <c r="A174" i="97" s="1"/>
  <c r="A175" i="97" s="1"/>
  <c r="A176" i="97" s="1"/>
  <c r="A177" i="97" s="1"/>
  <c r="A178" i="97" s="1"/>
  <c r="A179" i="97" s="1"/>
  <c r="A180" i="97" s="1"/>
  <c r="A181" i="97" s="1"/>
  <c r="A182" i="97" s="1"/>
  <c r="A184" i="97" s="1"/>
  <c r="A185" i="97" s="1"/>
  <c r="A186" i="97" s="1"/>
  <c r="A187" i="97" s="1"/>
  <c r="A188" i="97" s="1"/>
  <c r="A189" i="97" s="1"/>
  <c r="A190" i="97" s="1"/>
  <c r="A191" i="97" s="1"/>
  <c r="A192" i="97" s="1"/>
  <c r="A193" i="97" s="1"/>
  <c r="A194" i="97" s="1"/>
  <c r="A195" i="97" s="1"/>
  <c r="A196" i="97" s="1"/>
  <c r="A197" i="97" s="1"/>
  <c r="A198" i="97" s="1"/>
  <c r="A199" i="97" s="1"/>
  <c r="A200" i="97" s="1"/>
  <c r="A201" i="97" s="1"/>
  <c r="A202" i="97" s="1"/>
  <c r="A203" i="97" s="1"/>
  <c r="A204" i="97" s="1"/>
  <c r="A205" i="97" s="1"/>
  <c r="A206" i="97" s="1"/>
  <c r="A208" i="97" s="1"/>
  <c r="A209" i="97" s="1"/>
  <c r="A210" i="97" s="1"/>
  <c r="A211" i="97" s="1"/>
  <c r="A212" i="97" s="1"/>
  <c r="A213" i="97" s="1"/>
  <c r="A214" i="97" s="1"/>
  <c r="A215" i="97" s="1"/>
  <c r="A216" i="97" s="1"/>
  <c r="A217" i="97" s="1"/>
  <c r="A218" i="97" s="1"/>
  <c r="A219" i="97" s="1"/>
  <c r="A220" i="97" s="1"/>
  <c r="A221" i="97" s="1"/>
  <c r="A222" i="97" s="1"/>
  <c r="A223" i="97" s="1"/>
  <c r="A224" i="97" s="1"/>
  <c r="A225" i="97" s="1"/>
  <c r="A226" i="97" s="1"/>
  <c r="A227" i="97" s="1"/>
  <c r="A228" i="97" s="1"/>
  <c r="A229" i="97" s="1"/>
  <c r="A230" i="97" s="1"/>
  <c r="A231" i="97" s="1"/>
  <c r="A232" i="97" s="1"/>
  <c r="A233" i="97" s="1"/>
  <c r="A234" i="97" s="1"/>
  <c r="A236" i="97" s="1"/>
  <c r="A237" i="97" s="1"/>
  <c r="A238" i="97" s="1"/>
  <c r="A239" i="97" s="1"/>
  <c r="A240" i="97" s="1"/>
  <c r="A241" i="97" s="1"/>
  <c r="A242" i="97" s="1"/>
  <c r="A243" i="97" s="1"/>
  <c r="A244" i="97" s="1"/>
  <c r="A245" i="97" s="1"/>
  <c r="A246" i="97" s="1"/>
  <c r="A247" i="97" s="1"/>
  <c r="A248" i="97" s="1"/>
  <c r="A249" i="97" s="1"/>
  <c r="A250" i="97" s="1"/>
  <c r="A251" i="97" s="1"/>
  <c r="A252" i="97" s="1"/>
  <c r="A253" i="97" s="1"/>
  <c r="A254" i="97" s="1"/>
  <c r="A255" i="97" s="1"/>
  <c r="BO11" i="97"/>
  <c r="BL11" i="97"/>
  <c r="BI11" i="97"/>
  <c r="BF11" i="97"/>
  <c r="BC11" i="97"/>
  <c r="AZ11" i="97"/>
  <c r="AW11" i="97"/>
  <c r="AT11" i="97"/>
  <c r="AQ11" i="97"/>
  <c r="AN11" i="97"/>
  <c r="AK11" i="97"/>
  <c r="AH11" i="97"/>
  <c r="AE11" i="97"/>
  <c r="AB11" i="97"/>
  <c r="Y11" i="97"/>
  <c r="V11" i="97"/>
  <c r="E13" i="48"/>
  <c r="JB20" i="96"/>
  <c r="IK20" i="95"/>
  <c r="GM20" i="95"/>
  <c r="GI20" i="95"/>
  <c r="GA20" i="95"/>
  <c r="FW20" i="95"/>
  <c r="CD12" i="98" l="1"/>
  <c r="CD29" i="98"/>
  <c r="CD36" i="98"/>
  <c r="CD49" i="98"/>
  <c r="CD50" i="98"/>
  <c r="CD53" i="98"/>
  <c r="Y87" i="98"/>
  <c r="CE256" i="101"/>
  <c r="AA33" i="110"/>
  <c r="G18" i="116"/>
  <c r="CD57" i="98"/>
  <c r="CD58" i="98"/>
  <c r="CD70" i="98"/>
  <c r="CD80" i="98"/>
  <c r="CP24" i="99"/>
  <c r="Y29" i="99"/>
  <c r="AK29" i="99"/>
  <c r="AW29" i="99"/>
  <c r="BI29" i="99"/>
  <c r="CP34" i="99"/>
  <c r="CP39" i="99"/>
  <c r="CG12" i="100"/>
  <c r="AB16" i="100"/>
  <c r="CG14" i="100"/>
  <c r="AW16" i="100"/>
  <c r="BI16" i="100"/>
  <c r="CN31" i="100"/>
  <c r="CO43" i="100"/>
  <c r="T59" i="102"/>
  <c r="AF59" i="102"/>
  <c r="AR59" i="102"/>
  <c r="W81" i="102"/>
  <c r="AI81" i="102"/>
  <c r="AU81" i="102"/>
  <c r="BG81" i="102"/>
  <c r="W98" i="102"/>
  <c r="T126" i="102"/>
  <c r="AF126" i="102"/>
  <c r="AR126" i="102"/>
  <c r="BD126" i="102"/>
  <c r="Q164" i="102"/>
  <c r="AC164" i="102"/>
  <c r="AO164" i="102"/>
  <c r="BA164" i="102"/>
  <c r="BD164" i="102"/>
  <c r="W182" i="102"/>
  <c r="AU182" i="102"/>
  <c r="Q206" i="102"/>
  <c r="AC206" i="102"/>
  <c r="AO206" i="102"/>
  <c r="BA206" i="102"/>
  <c r="W206" i="102"/>
  <c r="AU206" i="102"/>
  <c r="AC234" i="102"/>
  <c r="BA234" i="102"/>
  <c r="BA12" i="104"/>
  <c r="BA20" i="104"/>
  <c r="BA22" i="104"/>
  <c r="BA31" i="104"/>
  <c r="BA33" i="104"/>
  <c r="BA48" i="104"/>
  <c r="BA66" i="104"/>
  <c r="BA69" i="104"/>
  <c r="BA80" i="104"/>
  <c r="BA84" i="104"/>
  <c r="AR11" i="105"/>
  <c r="Z18" i="105"/>
  <c r="AL18" i="105"/>
  <c r="AX22" i="105"/>
  <c r="BD25" i="105"/>
  <c r="AI35" i="105"/>
  <c r="AU35" i="105"/>
  <c r="AU40" i="105"/>
  <c r="T14" i="106"/>
  <c r="AF14" i="106"/>
  <c r="AZ14" i="106"/>
  <c r="AU20" i="106"/>
  <c r="AR26" i="106"/>
  <c r="AU36" i="106"/>
  <c r="AN16" i="98"/>
  <c r="V16" i="98"/>
  <c r="CD28" i="98"/>
  <c r="CD30" i="98"/>
  <c r="CD37" i="98"/>
  <c r="AB72" i="98"/>
  <c r="AN72" i="98"/>
  <c r="AZ72" i="98"/>
  <c r="CD69" i="98"/>
  <c r="CD74" i="98"/>
  <c r="CD76" i="98"/>
  <c r="CD78" i="98"/>
  <c r="BL87" i="98"/>
  <c r="AB29" i="99"/>
  <c r="AN29" i="99"/>
  <c r="BL29" i="99"/>
  <c r="CO13" i="100"/>
  <c r="BF38" i="100"/>
  <c r="Z81" i="102"/>
  <c r="AX81" i="102"/>
  <c r="AI182" i="102"/>
  <c r="BG182" i="102"/>
  <c r="Z182" i="102"/>
  <c r="AX182" i="102"/>
  <c r="Z206" i="102"/>
  <c r="AL206" i="102"/>
  <c r="AX206" i="102"/>
  <c r="Q28" i="105"/>
  <c r="Z14" i="106"/>
  <c r="AL14" i="106"/>
  <c r="U182" i="107"/>
  <c r="U255" i="107"/>
  <c r="AH25" i="97"/>
  <c r="AT25" i="97"/>
  <c r="BF25" i="97"/>
  <c r="CC87" i="98"/>
  <c r="CP12" i="100"/>
  <c r="AE16" i="100"/>
  <c r="AQ16" i="100"/>
  <c r="BC16" i="100"/>
  <c r="BO16" i="100"/>
  <c r="CP14" i="100"/>
  <c r="Q31" i="100"/>
  <c r="AH31" i="100"/>
  <c r="AT31" i="100"/>
  <c r="BF31" i="100"/>
  <c r="BR31" i="100"/>
  <c r="AB34" i="100"/>
  <c r="CF34" i="100"/>
  <c r="BR38" i="100"/>
  <c r="CP37" i="100"/>
  <c r="Z59" i="102"/>
  <c r="AL59" i="102"/>
  <c r="AX59" i="102"/>
  <c r="BD59" i="102"/>
  <c r="AX98" i="102"/>
  <c r="Q126" i="102"/>
  <c r="AO126" i="102"/>
  <c r="BC181" i="103"/>
  <c r="BA9" i="104"/>
  <c r="BA15" i="104"/>
  <c r="AX26" i="106"/>
  <c r="T29" i="106"/>
  <c r="AF29" i="106"/>
  <c r="AZ29" i="106"/>
  <c r="U24" i="107"/>
  <c r="U81" i="107"/>
  <c r="U126" i="107"/>
  <c r="U206" i="107"/>
  <c r="AA12" i="110"/>
  <c r="AB25" i="97"/>
  <c r="AN25" i="97"/>
  <c r="AZ25" i="97"/>
  <c r="BL25" i="97"/>
  <c r="Q24" i="102"/>
  <c r="AC24" i="102"/>
  <c r="AO24" i="102"/>
  <c r="BA24" i="102"/>
  <c r="T164" i="102"/>
  <c r="AF164" i="102"/>
  <c r="AR164" i="102"/>
  <c r="AL182" i="102"/>
  <c r="BI256" i="102"/>
  <c r="T234" i="102"/>
  <c r="AF234" i="102"/>
  <c r="AR234" i="102"/>
  <c r="BD234" i="102"/>
  <c r="Q234" i="102"/>
  <c r="AO234" i="102"/>
  <c r="Q255" i="102"/>
  <c r="AC255" i="102"/>
  <c r="AO255" i="102"/>
  <c r="BA255" i="102"/>
  <c r="T255" i="102"/>
  <c r="AR255" i="102"/>
  <c r="BA47" i="104"/>
  <c r="AR28" i="105"/>
  <c r="AR35" i="105"/>
  <c r="AU11" i="106"/>
  <c r="BA13" i="106"/>
  <c r="AX14" i="106"/>
  <c r="U98" i="107"/>
  <c r="CG20" i="99"/>
  <c r="CG21" i="99" s="1"/>
  <c r="AQ13" i="100"/>
  <c r="CP24" i="100"/>
  <c r="AF24" i="102"/>
  <c r="BD24" i="102"/>
  <c r="CA11" i="102"/>
  <c r="Z98" i="102"/>
  <c r="AI206" i="102"/>
  <c r="BG206" i="102"/>
  <c r="AF255" i="102"/>
  <c r="BD255" i="102"/>
  <c r="T10" i="2"/>
  <c r="AC28" i="105"/>
  <c r="AO28" i="105"/>
  <c r="BA12" i="105"/>
  <c r="W18" i="105"/>
  <c r="AI18" i="105"/>
  <c r="BD18" i="105"/>
  <c r="AR31" i="105"/>
  <c r="AX31" i="105"/>
  <c r="AY35" i="105"/>
  <c r="AS41" i="105"/>
  <c r="AX13" i="105"/>
  <c r="Q25" i="105"/>
  <c r="AO25" i="105"/>
  <c r="BA24" i="105"/>
  <c r="AU28" i="105"/>
  <c r="AT29" i="99"/>
  <c r="CE19" i="99"/>
  <c r="AT41" i="99"/>
  <c r="CO19" i="99"/>
  <c r="AE19" i="99"/>
  <c r="AQ19" i="99"/>
  <c r="BC19" i="99"/>
  <c r="BO19" i="99"/>
  <c r="Q26" i="99"/>
  <c r="AH26" i="99"/>
  <c r="AT26" i="99"/>
  <c r="BF26" i="99"/>
  <c r="BR26" i="99"/>
  <c r="CO26" i="99"/>
  <c r="CP25" i="99"/>
  <c r="CP26" i="99" s="1"/>
  <c r="AZ36" i="99"/>
  <c r="AE41" i="99"/>
  <c r="BC41" i="99"/>
  <c r="CP17" i="99"/>
  <c r="CO29" i="99"/>
  <c r="AE20" i="96"/>
  <c r="AY20" i="96"/>
  <c r="CA20" i="96"/>
  <c r="CU20" i="96"/>
  <c r="DC20" i="96"/>
  <c r="DK20" i="96"/>
  <c r="DS20" i="96"/>
  <c r="EA20" i="96"/>
  <c r="EI20" i="96"/>
  <c r="EQ20" i="96"/>
  <c r="EY20" i="96"/>
  <c r="FG20" i="96"/>
  <c r="FO20" i="96"/>
  <c r="GO20" i="96"/>
  <c r="HO20" i="96"/>
  <c r="KQ20" i="96"/>
  <c r="KY20" i="96"/>
  <c r="FT20" i="96"/>
  <c r="GR20" i="96"/>
  <c r="JZ20" i="96"/>
  <c r="LN20" i="96"/>
  <c r="LR20" i="96"/>
  <c r="LZ20" i="96"/>
  <c r="MH20" i="96"/>
  <c r="FS20" i="96"/>
  <c r="AX20" i="96"/>
  <c r="HZ20" i="96"/>
  <c r="KI20" i="96"/>
  <c r="FX20" i="96"/>
  <c r="KJ20" i="96"/>
  <c r="LJ20" i="96"/>
  <c r="GN20" i="96"/>
  <c r="IX20" i="96"/>
  <c r="JT20" i="96"/>
  <c r="KL20" i="96"/>
  <c r="BP20" i="96"/>
  <c r="GK20" i="96"/>
  <c r="LS20" i="96"/>
  <c r="O20" i="96"/>
  <c r="S20" i="96"/>
  <c r="IM20" i="96"/>
  <c r="Z20" i="96"/>
  <c r="CT20" i="96"/>
  <c r="GB20" i="96"/>
  <c r="ID20" i="96"/>
  <c r="IH20" i="96"/>
  <c r="JX20" i="96"/>
  <c r="KB20" i="96"/>
  <c r="LP20" i="96"/>
  <c r="MB20" i="96"/>
  <c r="MF20" i="96"/>
  <c r="MJ20" i="96"/>
  <c r="IC20" i="96"/>
  <c r="Q20" i="96"/>
  <c r="AA20" i="96"/>
  <c r="BC20" i="96"/>
  <c r="BW20" i="96"/>
  <c r="CY20" i="96"/>
  <c r="DG20" i="96"/>
  <c r="DO20" i="96"/>
  <c r="DW20" i="96"/>
  <c r="EE20" i="96"/>
  <c r="EM20" i="96"/>
  <c r="EU20" i="96"/>
  <c r="FC20" i="96"/>
  <c r="FK20" i="96"/>
  <c r="GI20" i="96"/>
  <c r="IE20" i="96"/>
  <c r="KU20" i="96"/>
  <c r="FV20" i="96"/>
  <c r="JF20" i="96"/>
  <c r="MD20" i="96"/>
  <c r="CB20" i="96"/>
  <c r="HN20" i="96"/>
  <c r="GV20" i="96"/>
  <c r="KF20" i="96"/>
  <c r="IR20" i="96"/>
  <c r="JD20" i="96"/>
  <c r="CN20" i="96"/>
  <c r="KG20" i="96"/>
  <c r="KK20" i="96"/>
  <c r="LG20" i="96"/>
  <c r="KH20" i="96"/>
  <c r="LV20" i="96"/>
  <c r="IZ20" i="95"/>
  <c r="BI20" i="95"/>
  <c r="CK20" i="95"/>
  <c r="CS20" i="95"/>
  <c r="HU20" i="95"/>
  <c r="KG20" i="95"/>
  <c r="LM20" i="95"/>
  <c r="AV20" i="95"/>
  <c r="CY20" i="95"/>
  <c r="HH20" i="95"/>
  <c r="JH20" i="95"/>
  <c r="JP20" i="95"/>
  <c r="KR20" i="95"/>
  <c r="KZ20" i="95"/>
  <c r="BQ20" i="95"/>
  <c r="HI20" i="95"/>
  <c r="AB20" i="95"/>
  <c r="AK20" i="95"/>
  <c r="DA20" i="95"/>
  <c r="DM20" i="95"/>
  <c r="DU20" i="95"/>
  <c r="EC20" i="95"/>
  <c r="EK20" i="95"/>
  <c r="ES20" i="95"/>
  <c r="FA20" i="95"/>
  <c r="FI20" i="95"/>
  <c r="HY20" i="95"/>
  <c r="JY20" i="95"/>
  <c r="LE20" i="95"/>
  <c r="P20" i="95"/>
  <c r="AZ20" i="95"/>
  <c r="KF20" i="95"/>
  <c r="MB20" i="95"/>
  <c r="MJ20" i="95"/>
  <c r="FQ20" i="95"/>
  <c r="FU20" i="95"/>
  <c r="GC20" i="95"/>
  <c r="GG20" i="95"/>
  <c r="GO20" i="95"/>
  <c r="AJ20" i="95"/>
  <c r="AO20" i="95"/>
  <c r="AS20" i="95"/>
  <c r="AW20" i="95"/>
  <c r="BY20" i="95"/>
  <c r="JE20" i="95"/>
  <c r="JX20" i="95"/>
  <c r="LY20" i="95"/>
  <c r="MC20" i="95"/>
  <c r="MG20" i="95"/>
  <c r="AY20" i="95"/>
  <c r="BC20" i="95"/>
  <c r="BH20" i="95"/>
  <c r="CJ20" i="95"/>
  <c r="CR20" i="95"/>
  <c r="IJ20" i="95"/>
  <c r="KB20" i="95"/>
  <c r="LP20" i="95"/>
  <c r="IB20" i="95"/>
  <c r="LD20" i="95"/>
  <c r="AC20" i="95"/>
  <c r="BE20" i="95"/>
  <c r="CF20" i="95"/>
  <c r="CO20" i="95"/>
  <c r="HE20" i="95"/>
  <c r="IW20" i="95"/>
  <c r="KK20" i="95"/>
  <c r="LQ20" i="95"/>
  <c r="AN20" i="95"/>
  <c r="CU20" i="95"/>
  <c r="HL20" i="95"/>
  <c r="JL20" i="95"/>
  <c r="KV20" i="95"/>
  <c r="BM20" i="95"/>
  <c r="BU20" i="95"/>
  <c r="HM20" i="95"/>
  <c r="HT20" i="95"/>
  <c r="AG20" i="95"/>
  <c r="CW20" i="95"/>
  <c r="DE20" i="95"/>
  <c r="DI20" i="95"/>
  <c r="DQ20" i="95"/>
  <c r="DY20" i="95"/>
  <c r="EG20" i="95"/>
  <c r="EO20" i="95"/>
  <c r="EW20" i="95"/>
  <c r="FE20" i="95"/>
  <c r="FM20" i="95"/>
  <c r="LI20" i="95"/>
  <c r="X20" i="95"/>
  <c r="HP20" i="95"/>
  <c r="IV20" i="95"/>
  <c r="KJ20" i="95"/>
  <c r="MF20" i="95"/>
  <c r="FT20" i="95"/>
  <c r="FX20" i="95"/>
  <c r="GF20" i="95"/>
  <c r="GJ20" i="95"/>
  <c r="Q20" i="95"/>
  <c r="U20" i="95"/>
  <c r="Y20" i="95"/>
  <c r="JI20" i="95"/>
  <c r="JM20" i="95"/>
  <c r="JQ20" i="95"/>
  <c r="GK20" i="95"/>
  <c r="HD20" i="95"/>
  <c r="BV20" i="95"/>
  <c r="BA20" i="95"/>
  <c r="BX20" i="95"/>
  <c r="CC20" i="95"/>
  <c r="CG20" i="95"/>
  <c r="IG20" i="95"/>
  <c r="IS20" i="95"/>
  <c r="KO20" i="95"/>
  <c r="KS20" i="95"/>
  <c r="KW20" i="95"/>
  <c r="LX20" i="95"/>
  <c r="BG20" i="95"/>
  <c r="BL20" i="95"/>
  <c r="BT20" i="95"/>
  <c r="CV20" i="95"/>
  <c r="CZ20" i="95"/>
  <c r="DD20" i="95"/>
  <c r="DH20" i="95"/>
  <c r="DL20" i="95"/>
  <c r="DP20" i="95"/>
  <c r="DT20" i="95"/>
  <c r="DX20" i="95"/>
  <c r="EB20" i="95"/>
  <c r="EF20" i="95"/>
  <c r="EJ20" i="95"/>
  <c r="EN20" i="95"/>
  <c r="ER20" i="95"/>
  <c r="EV20" i="95"/>
  <c r="EZ20" i="95"/>
  <c r="FD20" i="95"/>
  <c r="FH20" i="95"/>
  <c r="FL20" i="95"/>
  <c r="FP20" i="95"/>
  <c r="GV20" i="95"/>
  <c r="HX20" i="95"/>
  <c r="IN20" i="95"/>
  <c r="LH20" i="95"/>
  <c r="KG20" i="94"/>
  <c r="HA20" i="94"/>
  <c r="AW20" i="94"/>
  <c r="BF20" i="94"/>
  <c r="MC20" i="94"/>
  <c r="MK20" i="94"/>
  <c r="CC20" i="94"/>
  <c r="GC20" i="94"/>
  <c r="HH20" i="94"/>
  <c r="HL20" i="94"/>
  <c r="IW20" i="94"/>
  <c r="JC20" i="94"/>
  <c r="JH20" i="94"/>
  <c r="JP20" i="94"/>
  <c r="KI20" i="94"/>
  <c r="Y20" i="94"/>
  <c r="GG20" i="94"/>
  <c r="R20" i="94"/>
  <c r="BN20" i="94"/>
  <c r="JI20" i="94"/>
  <c r="JQ20" i="94"/>
  <c r="KO20" i="94"/>
  <c r="KW20" i="94"/>
  <c r="HM20" i="94"/>
  <c r="IK20" i="94"/>
  <c r="BU20" i="94"/>
  <c r="HY20" i="94"/>
  <c r="IE20" i="94"/>
  <c r="KK20" i="94"/>
  <c r="EV20" i="93"/>
  <c r="GQ20" i="93"/>
  <c r="BZ20" i="93"/>
  <c r="CE20" i="93"/>
  <c r="ET20" i="93"/>
  <c r="GS20" i="93"/>
  <c r="HE20" i="93"/>
  <c r="JB20" i="93"/>
  <c r="LI20" i="93"/>
  <c r="G18" i="115"/>
  <c r="I18" i="113"/>
  <c r="G18" i="112"/>
  <c r="G18" i="114"/>
  <c r="U256" i="107"/>
  <c r="Q43" i="110"/>
  <c r="Y43" i="110"/>
  <c r="AA42" i="110"/>
  <c r="AA27" i="110"/>
  <c r="S43" i="110"/>
  <c r="T87" i="108"/>
  <c r="O256" i="107"/>
  <c r="S256" i="107"/>
  <c r="T256" i="107"/>
  <c r="P256" i="107"/>
  <c r="R256" i="107"/>
  <c r="P87" i="108"/>
  <c r="Q256" i="107"/>
  <c r="Z87" i="108"/>
  <c r="X87" i="108"/>
  <c r="O87" i="108"/>
  <c r="R41" i="109"/>
  <c r="V41" i="109"/>
  <c r="Z41" i="109"/>
  <c r="W87" i="108"/>
  <c r="AA87" i="108"/>
  <c r="R43" i="110"/>
  <c r="V43" i="110"/>
  <c r="Z43" i="110"/>
  <c r="R87" i="108"/>
  <c r="V87" i="108"/>
  <c r="W41" i="109"/>
  <c r="Q87" i="108"/>
  <c r="U87" i="108"/>
  <c r="Y87" i="108"/>
  <c r="O41" i="109"/>
  <c r="S41" i="109"/>
  <c r="U43" i="110"/>
  <c r="Q41" i="109"/>
  <c r="U41" i="109"/>
  <c r="Y41" i="109"/>
  <c r="O43" i="110"/>
  <c r="W43" i="110"/>
  <c r="AA15" i="110"/>
  <c r="P41" i="109"/>
  <c r="T41" i="109"/>
  <c r="X41" i="109"/>
  <c r="AA30" i="110"/>
  <c r="P43" i="110"/>
  <c r="T43" i="110"/>
  <c r="X43" i="110"/>
  <c r="AX16" i="106"/>
  <c r="BA17" i="106"/>
  <c r="AX20" i="106"/>
  <c r="BA28" i="106"/>
  <c r="AX29" i="106"/>
  <c r="Z41" i="106"/>
  <c r="AR16" i="106"/>
  <c r="AR14" i="106"/>
  <c r="AC29" i="106"/>
  <c r="AY29" i="106"/>
  <c r="W36" i="106"/>
  <c r="AI36" i="106"/>
  <c r="BD36" i="106"/>
  <c r="W41" i="106"/>
  <c r="AI41" i="106"/>
  <c r="Q41" i="106"/>
  <c r="AC41" i="106"/>
  <c r="AO41" i="106"/>
  <c r="AU14" i="106"/>
  <c r="AX18" i="106"/>
  <c r="Q26" i="106"/>
  <c r="AO26" i="106"/>
  <c r="AU29" i="106"/>
  <c r="T36" i="106"/>
  <c r="AF36" i="106"/>
  <c r="BA34" i="106"/>
  <c r="O42" i="106"/>
  <c r="AE42" i="106"/>
  <c r="AU16" i="106"/>
  <c r="AR18" i="106"/>
  <c r="AR20" i="106"/>
  <c r="BA20" i="106" s="1"/>
  <c r="AC26" i="106"/>
  <c r="BA16" i="106"/>
  <c r="T26" i="106"/>
  <c r="AF26" i="106"/>
  <c r="BA21" i="106"/>
  <c r="AZ26" i="106"/>
  <c r="BA22" i="106"/>
  <c r="BA25" i="106"/>
  <c r="Q32" i="106"/>
  <c r="AC32" i="106"/>
  <c r="AO32" i="106"/>
  <c r="AY32" i="106"/>
  <c r="Z36" i="106"/>
  <c r="AL36" i="106"/>
  <c r="BA35" i="106"/>
  <c r="BA39" i="106"/>
  <c r="AQ42" i="106"/>
  <c r="W11" i="106"/>
  <c r="AI11" i="106"/>
  <c r="W14" i="106"/>
  <c r="AI14" i="106"/>
  <c r="BD14" i="106"/>
  <c r="BA24" i="106"/>
  <c r="W29" i="106"/>
  <c r="AI29" i="106"/>
  <c r="AR29" i="106"/>
  <c r="Z32" i="106"/>
  <c r="AL32" i="106"/>
  <c r="AR32" i="106"/>
  <c r="BA33" i="106"/>
  <c r="Q36" i="106"/>
  <c r="AO36" i="106"/>
  <c r="T41" i="106"/>
  <c r="AF41" i="106"/>
  <c r="BA37" i="106"/>
  <c r="AZ41" i="106"/>
  <c r="BA40" i="106"/>
  <c r="AD42" i="106"/>
  <c r="AR41" i="106"/>
  <c r="T11" i="106"/>
  <c r="AF11" i="106"/>
  <c r="BA9" i="106"/>
  <c r="Z11" i="106"/>
  <c r="AL11" i="106"/>
  <c r="Z26" i="106"/>
  <c r="AL26" i="106"/>
  <c r="BA27" i="106"/>
  <c r="Q29" i="106"/>
  <c r="AO29" i="106"/>
  <c r="S42" i="106"/>
  <c r="T32" i="106"/>
  <c r="AF32" i="106"/>
  <c r="AZ32" i="106"/>
  <c r="AU32" i="106"/>
  <c r="BA32" i="106" s="1"/>
  <c r="AL41" i="106"/>
  <c r="BA10" i="106"/>
  <c r="AM42" i="106"/>
  <c r="BA19" i="106"/>
  <c r="W26" i="106"/>
  <c r="AI26" i="106"/>
  <c r="BD26" i="106"/>
  <c r="AU26" i="106"/>
  <c r="BA26" i="106" s="1"/>
  <c r="BB42" i="106"/>
  <c r="Z29" i="106"/>
  <c r="BC42" i="106"/>
  <c r="V42" i="106"/>
  <c r="AZ36" i="106"/>
  <c r="BA38" i="106"/>
  <c r="Q80" i="103"/>
  <c r="AO80" i="103"/>
  <c r="W80" i="103"/>
  <c r="AU80" i="103"/>
  <c r="AL97" i="103"/>
  <c r="AF97" i="103"/>
  <c r="Z163" i="103"/>
  <c r="AX163" i="103"/>
  <c r="AC181" i="103"/>
  <c r="AO181" i="103"/>
  <c r="BA181" i="103"/>
  <c r="BD168" i="103"/>
  <c r="BD172" i="103"/>
  <c r="BD176" i="103"/>
  <c r="BD180" i="103"/>
  <c r="BC233" i="103"/>
  <c r="AF254" i="103"/>
  <c r="BA26" i="104"/>
  <c r="AL36" i="104"/>
  <c r="BA38" i="104"/>
  <c r="BA41" i="104"/>
  <c r="BA45" i="104"/>
  <c r="BA72" i="104"/>
  <c r="BA74" i="104"/>
  <c r="BA76" i="104"/>
  <c r="AZ77" i="104"/>
  <c r="BA16" i="104"/>
  <c r="AO36" i="104"/>
  <c r="AY46" i="104"/>
  <c r="BA52" i="104"/>
  <c r="BA54" i="104"/>
  <c r="BA56" i="104"/>
  <c r="AU13" i="105"/>
  <c r="AU25" i="105"/>
  <c r="BD28" i="105"/>
  <c r="BA10" i="105"/>
  <c r="AU11" i="105"/>
  <c r="AZ13" i="105"/>
  <c r="T18" i="105"/>
  <c r="AF18" i="105"/>
  <c r="BA15" i="105"/>
  <c r="BA19" i="105"/>
  <c r="AU20" i="105"/>
  <c r="T28" i="105"/>
  <c r="AF28" i="105"/>
  <c r="AZ28" i="105"/>
  <c r="Q35" i="105"/>
  <c r="AR18" i="105"/>
  <c r="O40" i="105"/>
  <c r="O41" i="105" s="1"/>
  <c r="AZ20" i="105"/>
  <c r="AX20" i="105"/>
  <c r="AA40" i="105"/>
  <c r="AA41" i="105" s="1"/>
  <c r="Z28" i="105"/>
  <c r="AL28" i="105"/>
  <c r="AC35" i="105"/>
  <c r="BD40" i="105"/>
  <c r="AV41" i="105"/>
  <c r="AB40" i="105"/>
  <c r="AB41" i="105" s="1"/>
  <c r="AN40" i="105"/>
  <c r="AN41" i="105" s="1"/>
  <c r="AO18" i="105"/>
  <c r="AR22" i="105"/>
  <c r="T25" i="105"/>
  <c r="AI28" i="105"/>
  <c r="AX35" i="105"/>
  <c r="BA39" i="105"/>
  <c r="BA16" i="105"/>
  <c r="BA17" i="105"/>
  <c r="AZ18" i="105"/>
  <c r="BA21" i="105"/>
  <c r="AU22" i="105"/>
  <c r="BA22" i="105" s="1"/>
  <c r="AC25" i="105"/>
  <c r="AU31" i="105"/>
  <c r="Z35" i="105"/>
  <c r="AL35" i="105"/>
  <c r="AL40" i="105" s="1"/>
  <c r="AL41" i="105" s="1"/>
  <c r="W35" i="105"/>
  <c r="BA38" i="105"/>
  <c r="AX40" i="105"/>
  <c r="P40" i="105"/>
  <c r="P41" i="105" s="1"/>
  <c r="X40" i="105"/>
  <c r="X41" i="105" s="1"/>
  <c r="AJ40" i="105"/>
  <c r="AJ41" i="105" s="1"/>
  <c r="BA14" i="105"/>
  <c r="AU18" i="105"/>
  <c r="AE40" i="105"/>
  <c r="AE41" i="105" s="1"/>
  <c r="AF25" i="105"/>
  <c r="BA23" i="105"/>
  <c r="W28" i="105"/>
  <c r="BA26" i="105"/>
  <c r="BA27" i="105"/>
  <c r="AX28" i="105"/>
  <c r="BA30" i="105"/>
  <c r="AO35" i="105"/>
  <c r="BA35" i="105"/>
  <c r="BA36" i="105"/>
  <c r="Q18" i="105"/>
  <c r="V40" i="105"/>
  <c r="V41" i="105" s="1"/>
  <c r="W25" i="105"/>
  <c r="AI25" i="105"/>
  <c r="BA29" i="105"/>
  <c r="AZ31" i="105"/>
  <c r="BA37" i="105"/>
  <c r="BA32" i="104"/>
  <c r="BA37" i="104"/>
  <c r="BA39" i="104"/>
  <c r="BA44" i="104"/>
  <c r="BA59" i="104"/>
  <c r="T70" i="104"/>
  <c r="AR77" i="104"/>
  <c r="W14" i="104"/>
  <c r="AI14" i="104"/>
  <c r="AU14" i="104"/>
  <c r="BA13" i="104"/>
  <c r="BA25" i="104"/>
  <c r="BA29" i="104"/>
  <c r="AY36" i="104"/>
  <c r="BA53" i="104"/>
  <c r="BA55" i="104"/>
  <c r="AR70" i="104"/>
  <c r="AF77" i="104"/>
  <c r="BA73" i="104"/>
  <c r="BA75" i="104"/>
  <c r="BA79" i="104"/>
  <c r="BA81" i="104"/>
  <c r="Q65" i="104"/>
  <c r="AO65" i="104"/>
  <c r="BA61" i="104"/>
  <c r="AF70" i="104"/>
  <c r="T77" i="104"/>
  <c r="AY14" i="104"/>
  <c r="AO23" i="104"/>
  <c r="AZ23" i="104"/>
  <c r="T30" i="104"/>
  <c r="AF30" i="104"/>
  <c r="AR30" i="104"/>
  <c r="Q36" i="104"/>
  <c r="AC36" i="104"/>
  <c r="BA34" i="104"/>
  <c r="T85" i="104"/>
  <c r="AF85" i="104"/>
  <c r="AC30" i="104"/>
  <c r="AX36" i="104"/>
  <c r="AX46" i="104"/>
  <c r="Z65" i="104"/>
  <c r="AX65" i="104"/>
  <c r="AZ70" i="104"/>
  <c r="AI77" i="104"/>
  <c r="BA10" i="104"/>
  <c r="BA11" i="104"/>
  <c r="Z23" i="104"/>
  <c r="AX23" i="104"/>
  <c r="Z30" i="104"/>
  <c r="AL30" i="104"/>
  <c r="AS86" i="104"/>
  <c r="BA42" i="104"/>
  <c r="BA43" i="104"/>
  <c r="AL58" i="104"/>
  <c r="AI70" i="104"/>
  <c r="Q85" i="104"/>
  <c r="AZ14" i="104"/>
  <c r="AC23" i="104"/>
  <c r="Q23" i="104"/>
  <c r="BA18" i="104"/>
  <c r="W30" i="104"/>
  <c r="AI30" i="104"/>
  <c r="AU30" i="104"/>
  <c r="BA27" i="104"/>
  <c r="AZ30" i="104"/>
  <c r="BA35" i="104"/>
  <c r="W46" i="104"/>
  <c r="AI46" i="104"/>
  <c r="AU46" i="104"/>
  <c r="AZ46" i="104"/>
  <c r="BA46" i="104" s="1"/>
  <c r="Q58" i="104"/>
  <c r="AC58" i="104"/>
  <c r="AO58" i="104"/>
  <c r="BA49" i="104"/>
  <c r="BA50" i="104"/>
  <c r="BA57" i="104"/>
  <c r="AY58" i="104"/>
  <c r="BA58" i="104" s="1"/>
  <c r="W65" i="104"/>
  <c r="AI65" i="104"/>
  <c r="AU65" i="104"/>
  <c r="AY65" i="104"/>
  <c r="AW86" i="104"/>
  <c r="Q70" i="104"/>
  <c r="AC70" i="104"/>
  <c r="AO70" i="104"/>
  <c r="BA67" i="104"/>
  <c r="BA68" i="104"/>
  <c r="BA71" i="104"/>
  <c r="AY77" i="104"/>
  <c r="BA77" i="104" s="1"/>
  <c r="Z85" i="104"/>
  <c r="AL85" i="104"/>
  <c r="AX85" i="104"/>
  <c r="AI85" i="104"/>
  <c r="AU85" i="104"/>
  <c r="AR85" i="104"/>
  <c r="BA82" i="104"/>
  <c r="AY85" i="104"/>
  <c r="AM86" i="104"/>
  <c r="Q30" i="104"/>
  <c r="AO30" i="104"/>
  <c r="Z36" i="104"/>
  <c r="Z46" i="104"/>
  <c r="AL46" i="104"/>
  <c r="AL65" i="104"/>
  <c r="X86" i="104"/>
  <c r="W77" i="104"/>
  <c r="AU77" i="104"/>
  <c r="AL23" i="104"/>
  <c r="AX30" i="104"/>
  <c r="Z58" i="104"/>
  <c r="AX58" i="104"/>
  <c r="BA64" i="104"/>
  <c r="W70" i="104"/>
  <c r="AU70" i="104"/>
  <c r="BA78" i="104"/>
  <c r="AN86" i="104"/>
  <c r="T58" i="104"/>
  <c r="AF58" i="104"/>
  <c r="AR58" i="104"/>
  <c r="T65" i="104"/>
  <c r="AF65" i="104"/>
  <c r="AR65" i="104"/>
  <c r="AC65" i="104"/>
  <c r="AY70" i="104"/>
  <c r="Z77" i="104"/>
  <c r="AL77" i="104"/>
  <c r="AX77" i="104"/>
  <c r="BD27" i="103"/>
  <c r="BD31" i="103"/>
  <c r="BD35" i="103"/>
  <c r="BD39" i="103"/>
  <c r="BD43" i="103"/>
  <c r="BD47" i="103"/>
  <c r="BD51" i="103"/>
  <c r="BC58" i="103"/>
  <c r="BD60" i="103"/>
  <c r="AC80" i="103"/>
  <c r="BA80" i="103"/>
  <c r="T97" i="103"/>
  <c r="AR97" i="103"/>
  <c r="BD99" i="103"/>
  <c r="BD107" i="103"/>
  <c r="BD115" i="103"/>
  <c r="BD123" i="103"/>
  <c r="T205" i="103"/>
  <c r="AF205" i="103"/>
  <c r="BD209" i="103"/>
  <c r="BD213" i="103"/>
  <c r="BD217" i="103"/>
  <c r="BD221" i="103"/>
  <c r="BD225" i="103"/>
  <c r="BD229" i="103"/>
  <c r="T23" i="103"/>
  <c r="AR23" i="103"/>
  <c r="AF23" i="103"/>
  <c r="BC23" i="103"/>
  <c r="AI80" i="103"/>
  <c r="BD64" i="103"/>
  <c r="BD66" i="103"/>
  <c r="BD68" i="103"/>
  <c r="BD70" i="103"/>
  <c r="BD72" i="103"/>
  <c r="BD74" i="103"/>
  <c r="BD76" i="103"/>
  <c r="BD89" i="103"/>
  <c r="BB205" i="103"/>
  <c r="BD14" i="103"/>
  <c r="BD18" i="103"/>
  <c r="BD22" i="103"/>
  <c r="Z97" i="103"/>
  <c r="AX97" i="103"/>
  <c r="T181" i="103"/>
  <c r="AF181" i="103"/>
  <c r="AR181" i="103"/>
  <c r="AR205" i="103"/>
  <c r="AL233" i="103"/>
  <c r="BD208" i="103"/>
  <c r="BD212" i="103"/>
  <c r="BD216" i="103"/>
  <c r="BD220" i="103"/>
  <c r="BD224" i="103"/>
  <c r="BD228" i="103"/>
  <c r="BD232" i="103"/>
  <c r="AI254" i="103"/>
  <c r="AU254" i="103"/>
  <c r="BD236" i="103"/>
  <c r="AO254" i="103"/>
  <c r="BA254" i="103"/>
  <c r="BD242" i="103"/>
  <c r="BD244" i="103"/>
  <c r="BD250" i="103"/>
  <c r="BD252" i="103"/>
  <c r="AR254" i="103"/>
  <c r="W23" i="103"/>
  <c r="AI23" i="103"/>
  <c r="AU23" i="103"/>
  <c r="BD10" i="103"/>
  <c r="BD13" i="103"/>
  <c r="BD17" i="103"/>
  <c r="BD21" i="103"/>
  <c r="BD24" i="103"/>
  <c r="AF58" i="103"/>
  <c r="AR58" i="103"/>
  <c r="BD28" i="103"/>
  <c r="BD32" i="103"/>
  <c r="BD36" i="103"/>
  <c r="BD40" i="103"/>
  <c r="BD44" i="103"/>
  <c r="BD49" i="103"/>
  <c r="BD77" i="103"/>
  <c r="BD84" i="103"/>
  <c r="BD88" i="103"/>
  <c r="BD92" i="103"/>
  <c r="BD101" i="103"/>
  <c r="BD104" i="103"/>
  <c r="BD105" i="103"/>
  <c r="AC125" i="103"/>
  <c r="BD109" i="103"/>
  <c r="BD112" i="103"/>
  <c r="BA125" i="103"/>
  <c r="BD117" i="103"/>
  <c r="BD120" i="103"/>
  <c r="BD121" i="103"/>
  <c r="BB125" i="103"/>
  <c r="Q163" i="103"/>
  <c r="AC163" i="103"/>
  <c r="AO163" i="103"/>
  <c r="BA163" i="103"/>
  <c r="BD128" i="103"/>
  <c r="BD132" i="103"/>
  <c r="BD136" i="103"/>
  <c r="BD140" i="103"/>
  <c r="BD144" i="103"/>
  <c r="BD148" i="103"/>
  <c r="BD152" i="103"/>
  <c r="BD156" i="103"/>
  <c r="BD160" i="103"/>
  <c r="BC163" i="103"/>
  <c r="Z181" i="103"/>
  <c r="AL181" i="103"/>
  <c r="AX181" i="103"/>
  <c r="W181" i="103"/>
  <c r="AI181" i="103"/>
  <c r="AU181" i="103"/>
  <c r="W205" i="103"/>
  <c r="AI205" i="103"/>
  <c r="AU205" i="103"/>
  <c r="BD184" i="103"/>
  <c r="BD185" i="103"/>
  <c r="BD188" i="103"/>
  <c r="BD189" i="103"/>
  <c r="BD192" i="103"/>
  <c r="BD193" i="103"/>
  <c r="BD196" i="103"/>
  <c r="BD197" i="103"/>
  <c r="BD200" i="103"/>
  <c r="BD201" i="103"/>
  <c r="BD204" i="103"/>
  <c r="W233" i="103"/>
  <c r="AI233" i="103"/>
  <c r="AU233" i="103"/>
  <c r="BB233" i="103"/>
  <c r="BD233" i="103" s="1"/>
  <c r="BD239" i="103"/>
  <c r="BD247" i="103"/>
  <c r="BB254" i="103"/>
  <c r="BD62" i="103"/>
  <c r="Z23" i="103"/>
  <c r="AL23" i="103"/>
  <c r="AX23" i="103"/>
  <c r="BD12" i="103"/>
  <c r="BD16" i="103"/>
  <c r="BD20" i="103"/>
  <c r="Z58" i="103"/>
  <c r="AX58" i="103"/>
  <c r="BD29" i="103"/>
  <c r="BD33" i="103"/>
  <c r="BD37" i="103"/>
  <c r="BD41" i="103"/>
  <c r="BD45" i="103"/>
  <c r="BD52" i="103"/>
  <c r="BD56" i="103"/>
  <c r="BD78" i="103"/>
  <c r="BD87" i="103"/>
  <c r="BD95" i="103"/>
  <c r="BD102" i="103"/>
  <c r="BD103" i="103"/>
  <c r="BD110" i="103"/>
  <c r="BD111" i="103"/>
  <c r="BD118" i="103"/>
  <c r="BD119" i="103"/>
  <c r="BC125" i="103"/>
  <c r="AL163" i="103"/>
  <c r="BB163" i="103"/>
  <c r="BD163" i="103" s="1"/>
  <c r="AE255" i="103"/>
  <c r="BD166" i="103"/>
  <c r="BD170" i="103"/>
  <c r="BD174" i="103"/>
  <c r="BD178" i="103"/>
  <c r="AF233" i="103"/>
  <c r="AR233" i="103"/>
  <c r="BD207" i="103"/>
  <c r="AC233" i="103"/>
  <c r="AO233" i="103"/>
  <c r="BA233" i="103"/>
  <c r="BD210" i="103"/>
  <c r="BD211" i="103"/>
  <c r="BD214" i="103"/>
  <c r="BD215" i="103"/>
  <c r="BD218" i="103"/>
  <c r="BD219" i="103"/>
  <c r="BD222" i="103"/>
  <c r="BD223" i="103"/>
  <c r="BD226" i="103"/>
  <c r="BD227" i="103"/>
  <c r="BD230" i="103"/>
  <c r="BD231" i="103"/>
  <c r="BD238" i="103"/>
  <c r="BD240" i="103"/>
  <c r="BD246" i="103"/>
  <c r="BD248" i="103"/>
  <c r="Q23" i="103"/>
  <c r="AC23" i="103"/>
  <c r="AO23" i="103"/>
  <c r="BA23" i="103"/>
  <c r="BD11" i="103"/>
  <c r="BD15" i="103"/>
  <c r="BD19" i="103"/>
  <c r="BB23" i="103"/>
  <c r="BD23" i="103" s="1"/>
  <c r="AL58" i="103"/>
  <c r="BD26" i="103"/>
  <c r="BD30" i="103"/>
  <c r="BD34" i="103"/>
  <c r="BD38" i="103"/>
  <c r="BD42" i="103"/>
  <c r="BD46" i="103"/>
  <c r="BD55" i="103"/>
  <c r="BB58" i="103"/>
  <c r="BD58" i="103" s="1"/>
  <c r="BD61" i="103"/>
  <c r="BD63" i="103"/>
  <c r="BD65" i="103"/>
  <c r="BD67" i="103"/>
  <c r="BD69" i="103"/>
  <c r="BD71" i="103"/>
  <c r="BD73" i="103"/>
  <c r="BD75" i="103"/>
  <c r="BD79" i="103"/>
  <c r="BD82" i="103"/>
  <c r="BD86" i="103"/>
  <c r="BD90" i="103"/>
  <c r="BD94" i="103"/>
  <c r="BD100" i="103"/>
  <c r="BD106" i="103"/>
  <c r="BD108" i="103"/>
  <c r="BD114" i="103"/>
  <c r="BD116" i="103"/>
  <c r="BD122" i="103"/>
  <c r="BD124" i="103"/>
  <c r="T163" i="103"/>
  <c r="AF163" i="103"/>
  <c r="AR163" i="103"/>
  <c r="BD130" i="103"/>
  <c r="BD134" i="103"/>
  <c r="BD138" i="103"/>
  <c r="BD142" i="103"/>
  <c r="BD146" i="103"/>
  <c r="BD150" i="103"/>
  <c r="BD154" i="103"/>
  <c r="BD158" i="103"/>
  <c r="BD162" i="103"/>
  <c r="BD182" i="103"/>
  <c r="AC205" i="103"/>
  <c r="AO205" i="103"/>
  <c r="BA205" i="103"/>
  <c r="Z205" i="103"/>
  <c r="AL205" i="103"/>
  <c r="AX205" i="103"/>
  <c r="BD186" i="103"/>
  <c r="BD187" i="103"/>
  <c r="BD190" i="103"/>
  <c r="BD191" i="103"/>
  <c r="BD194" i="103"/>
  <c r="BD195" i="103"/>
  <c r="BD198" i="103"/>
  <c r="BD199" i="103"/>
  <c r="BD202" i="103"/>
  <c r="BD203" i="103"/>
  <c r="Z233" i="103"/>
  <c r="AX233" i="103"/>
  <c r="Z254" i="103"/>
  <c r="AL254" i="103"/>
  <c r="AX254" i="103"/>
  <c r="BD237" i="103"/>
  <c r="BD245" i="103"/>
  <c r="BD253" i="103"/>
  <c r="T125" i="103"/>
  <c r="BD98" i="103"/>
  <c r="BD96" i="103"/>
  <c r="BD113" i="103"/>
  <c r="U255" i="103"/>
  <c r="Q58" i="103"/>
  <c r="AC58" i="103"/>
  <c r="AO58" i="103"/>
  <c r="BA58" i="103"/>
  <c r="BD48" i="103"/>
  <c r="T58" i="103"/>
  <c r="T80" i="103"/>
  <c r="AF80" i="103"/>
  <c r="AR80" i="103"/>
  <c r="BB80" i="103"/>
  <c r="BC80" i="103"/>
  <c r="Q97" i="103"/>
  <c r="AC97" i="103"/>
  <c r="AO97" i="103"/>
  <c r="BA97" i="103"/>
  <c r="BB97" i="103"/>
  <c r="AF125" i="103"/>
  <c r="AR125" i="103"/>
  <c r="AP255" i="103"/>
  <c r="AK255" i="103"/>
  <c r="AL14" i="104"/>
  <c r="Q181" i="103"/>
  <c r="BD164" i="103"/>
  <c r="BB181" i="103"/>
  <c r="BD181" i="103" s="1"/>
  <c r="O255" i="103"/>
  <c r="W254" i="103"/>
  <c r="BD234" i="103"/>
  <c r="BD25" i="103"/>
  <c r="BD50" i="103"/>
  <c r="BD54" i="103"/>
  <c r="BD83" i="103"/>
  <c r="BD91" i="103"/>
  <c r="BC97" i="103"/>
  <c r="Q125" i="103"/>
  <c r="AO125" i="103"/>
  <c r="W163" i="103"/>
  <c r="BD126" i="103"/>
  <c r="BD9" i="103"/>
  <c r="W58" i="103"/>
  <c r="AI58" i="103"/>
  <c r="AU58" i="103"/>
  <c r="BD53" i="103"/>
  <c r="BD57" i="103"/>
  <c r="Z80" i="103"/>
  <c r="AL80" i="103"/>
  <c r="AX80" i="103"/>
  <c r="BD59" i="103"/>
  <c r="W97" i="103"/>
  <c r="AI97" i="103"/>
  <c r="AU97" i="103"/>
  <c r="BD85" i="103"/>
  <c r="BD93" i="103"/>
  <c r="Z125" i="103"/>
  <c r="AL125" i="103"/>
  <c r="AX125" i="103"/>
  <c r="AI163" i="103"/>
  <c r="AU163" i="103"/>
  <c r="BD165" i="103"/>
  <c r="BD167" i="103"/>
  <c r="BD169" i="103"/>
  <c r="BD171" i="103"/>
  <c r="BD173" i="103"/>
  <c r="BD175" i="103"/>
  <c r="BD177" i="103"/>
  <c r="BD179" i="103"/>
  <c r="S255" i="103"/>
  <c r="Q205" i="103"/>
  <c r="Q233" i="103"/>
  <c r="AA255" i="103"/>
  <c r="AT255" i="103"/>
  <c r="AJ255" i="103"/>
  <c r="AS255" i="103"/>
  <c r="Z14" i="104"/>
  <c r="AX14" i="104"/>
  <c r="T23" i="104"/>
  <c r="AF23" i="104"/>
  <c r="AR23" i="104"/>
  <c r="S86" i="104"/>
  <c r="AY255" i="103"/>
  <c r="BD183" i="103"/>
  <c r="BC205" i="103"/>
  <c r="AD255" i="103"/>
  <c r="Q254" i="103"/>
  <c r="AC254" i="103"/>
  <c r="R255" i="103"/>
  <c r="X255" i="103"/>
  <c r="AH255" i="103"/>
  <c r="AN255" i="103"/>
  <c r="AW255" i="103"/>
  <c r="BD206" i="103"/>
  <c r="T233" i="103"/>
  <c r="BD81" i="103"/>
  <c r="W125" i="103"/>
  <c r="AI125" i="103"/>
  <c r="AU125" i="103"/>
  <c r="BD127" i="103"/>
  <c r="BD129" i="103"/>
  <c r="BD131" i="103"/>
  <c r="BD133" i="103"/>
  <c r="BD135" i="103"/>
  <c r="BD137" i="103"/>
  <c r="BD139" i="103"/>
  <c r="BD141" i="103"/>
  <c r="BD143" i="103"/>
  <c r="BD145" i="103"/>
  <c r="BD147" i="103"/>
  <c r="BD149" i="103"/>
  <c r="BD151" i="103"/>
  <c r="BD153" i="103"/>
  <c r="BD155" i="103"/>
  <c r="BD157" i="103"/>
  <c r="BD159" i="103"/>
  <c r="BD161" i="103"/>
  <c r="Y255" i="103"/>
  <c r="AM255" i="103"/>
  <c r="AQ255" i="103"/>
  <c r="T254" i="103"/>
  <c r="V255" i="103"/>
  <c r="AB255" i="103"/>
  <c r="AG255" i="103"/>
  <c r="AB86" i="104"/>
  <c r="AY20" i="105"/>
  <c r="AR20" i="105"/>
  <c r="Z70" i="104"/>
  <c r="AL70" i="104"/>
  <c r="AX70" i="104"/>
  <c r="AC85" i="104"/>
  <c r="AO85" i="104"/>
  <c r="V86" i="104"/>
  <c r="AH86" i="104"/>
  <c r="AV86" i="104"/>
  <c r="BC41" i="105"/>
  <c r="BA14" i="104"/>
  <c r="BA17" i="104"/>
  <c r="BA21" i="104"/>
  <c r="W36" i="104"/>
  <c r="AI36" i="104"/>
  <c r="AU36" i="104"/>
  <c r="P86" i="104"/>
  <c r="U86" i="104"/>
  <c r="AA86" i="104"/>
  <c r="AK86" i="104"/>
  <c r="AQ86" i="104"/>
  <c r="Z13" i="105"/>
  <c r="Z40" i="105" s="1"/>
  <c r="Z41" i="105" s="1"/>
  <c r="AT42" i="106"/>
  <c r="AW42" i="106"/>
  <c r="AX41" i="106"/>
  <c r="BD241" i="103"/>
  <c r="BD249" i="103"/>
  <c r="AV255" i="103"/>
  <c r="AZ255" i="103"/>
  <c r="T14" i="104"/>
  <c r="AF14" i="104"/>
  <c r="AR14" i="104"/>
  <c r="W23" i="104"/>
  <c r="AI23" i="104"/>
  <c r="AU23" i="104"/>
  <c r="AY23" i="104"/>
  <c r="BA23" i="104" s="1"/>
  <c r="BA24" i="104"/>
  <c r="BA28" i="104"/>
  <c r="T36" i="104"/>
  <c r="AF36" i="104"/>
  <c r="AR36" i="104"/>
  <c r="T46" i="104"/>
  <c r="AF46" i="104"/>
  <c r="AR46" i="104"/>
  <c r="W58" i="104"/>
  <c r="AI58" i="104"/>
  <c r="AU58" i="104"/>
  <c r="Q77" i="104"/>
  <c r="AC77" i="104"/>
  <c r="AO77" i="104"/>
  <c r="W85" i="104"/>
  <c r="O86" i="104"/>
  <c r="Y86" i="104"/>
  <c r="AE86" i="104"/>
  <c r="AJ86" i="104"/>
  <c r="AZ85" i="104"/>
  <c r="BA85" i="104" s="1"/>
  <c r="AG86" i="104"/>
  <c r="S40" i="105"/>
  <c r="S41" i="105" s="1"/>
  <c r="AM40" i="105"/>
  <c r="AM41" i="105" s="1"/>
  <c r="AX11" i="105"/>
  <c r="BA11" i="105" s="1"/>
  <c r="AC18" i="105"/>
  <c r="BD35" i="105"/>
  <c r="AZ35" i="105"/>
  <c r="U42" i="106"/>
  <c r="P255" i="103"/>
  <c r="BC254" i="103"/>
  <c r="AZ40" i="105"/>
  <c r="AQ41" i="105"/>
  <c r="BD235" i="103"/>
  <c r="BD243" i="103"/>
  <c r="BD251" i="103"/>
  <c r="Q14" i="104"/>
  <c r="AC14" i="104"/>
  <c r="AO14" i="104"/>
  <c r="AY30" i="104"/>
  <c r="AZ36" i="104"/>
  <c r="Q46" i="104"/>
  <c r="AC46" i="104"/>
  <c r="AO46" i="104"/>
  <c r="AZ65" i="104"/>
  <c r="R86" i="104"/>
  <c r="AD86" i="104"/>
  <c r="AZ11" i="105"/>
  <c r="AY28" i="105"/>
  <c r="AY13" i="105"/>
  <c r="AR13" i="105"/>
  <c r="BA13" i="105" s="1"/>
  <c r="AP41" i="105"/>
  <c r="AR40" i="105"/>
  <c r="BA83" i="104"/>
  <c r="AP86" i="104"/>
  <c r="AT86" i="104"/>
  <c r="R40" i="105"/>
  <c r="R41" i="105" s="1"/>
  <c r="AD40" i="105"/>
  <c r="AD41" i="105" s="1"/>
  <c r="AH40" i="105"/>
  <c r="AH41" i="105" s="1"/>
  <c r="AY11" i="105"/>
  <c r="AX18" i="105"/>
  <c r="AZ22" i="105"/>
  <c r="AZ25" i="105"/>
  <c r="AY31" i="105"/>
  <c r="BA33" i="105"/>
  <c r="AY40" i="105"/>
  <c r="BA30" i="106"/>
  <c r="AY25" i="105"/>
  <c r="AR25" i="105"/>
  <c r="BA25" i="105" s="1"/>
  <c r="U40" i="105"/>
  <c r="U41" i="105" s="1"/>
  <c r="Y40" i="105"/>
  <c r="Y41" i="105" s="1"/>
  <c r="AG40" i="105"/>
  <c r="AG41" i="105" s="1"/>
  <c r="AK40" i="105"/>
  <c r="AK41" i="105" s="1"/>
  <c r="AY18" i="105"/>
  <c r="AY22" i="105"/>
  <c r="AT41" i="105"/>
  <c r="AB42" i="106"/>
  <c r="BA32" i="105"/>
  <c r="BA34" i="105"/>
  <c r="AW41" i="105"/>
  <c r="BB41" i="105"/>
  <c r="BD11" i="106"/>
  <c r="AZ11" i="106"/>
  <c r="AA42" i="106"/>
  <c r="AC36" i="106"/>
  <c r="AJ42" i="106"/>
  <c r="BD41" i="106"/>
  <c r="AY41" i="106"/>
  <c r="Y42" i="106"/>
  <c r="AH42" i="106"/>
  <c r="AY11" i="106"/>
  <c r="AR11" i="106"/>
  <c r="BA11" i="106" s="1"/>
  <c r="AU41" i="106"/>
  <c r="AS42" i="106"/>
  <c r="R42" i="106"/>
  <c r="BA12" i="106"/>
  <c r="AU18" i="106"/>
  <c r="BA18" i="106" s="1"/>
  <c r="AY26" i="106"/>
  <c r="BD29" i="106"/>
  <c r="BA31" i="106"/>
  <c r="AY36" i="106"/>
  <c r="P42" i="106"/>
  <c r="AN42" i="106"/>
  <c r="AG42" i="106"/>
  <c r="AV42" i="106"/>
  <c r="AX36" i="106"/>
  <c r="BA36" i="106" s="1"/>
  <c r="BA23" i="106"/>
  <c r="X42" i="106"/>
  <c r="AK42" i="106"/>
  <c r="AP42" i="106"/>
  <c r="W59" i="102"/>
  <c r="AI59" i="102"/>
  <c r="AU59" i="102"/>
  <c r="BG59" i="102"/>
  <c r="Q81" i="102"/>
  <c r="AC81" i="102"/>
  <c r="AO81" i="102"/>
  <c r="BA81" i="102"/>
  <c r="Z164" i="102"/>
  <c r="AL164" i="102"/>
  <c r="AX164" i="102"/>
  <c r="Q182" i="102"/>
  <c r="AC182" i="102"/>
  <c r="AO182" i="102"/>
  <c r="BA182" i="102"/>
  <c r="Y256" i="102"/>
  <c r="AD256" i="102"/>
  <c r="AH256" i="102"/>
  <c r="AW256" i="102"/>
  <c r="BF256" i="102"/>
  <c r="Z255" i="102"/>
  <c r="AL255" i="102"/>
  <c r="AX255" i="102"/>
  <c r="CE256" i="102"/>
  <c r="U256" i="102"/>
  <c r="AI98" i="102"/>
  <c r="AU98" i="102"/>
  <c r="BG98" i="102"/>
  <c r="Z126" i="102"/>
  <c r="AL126" i="102"/>
  <c r="AX126" i="102"/>
  <c r="Z234" i="102"/>
  <c r="AL234" i="102"/>
  <c r="AX234" i="102"/>
  <c r="AG256" i="102"/>
  <c r="BE256" i="102"/>
  <c r="BJ256" i="102"/>
  <c r="BN256" i="102"/>
  <c r="BR256" i="102"/>
  <c r="BV256" i="102"/>
  <c r="AJ256" i="102"/>
  <c r="AS256" i="102"/>
  <c r="Q59" i="102"/>
  <c r="AC59" i="102"/>
  <c r="AO59" i="102"/>
  <c r="BA59" i="102"/>
  <c r="T98" i="102"/>
  <c r="AF98" i="102"/>
  <c r="AR98" i="102"/>
  <c r="BD98" i="102"/>
  <c r="W126" i="102"/>
  <c r="AI126" i="102"/>
  <c r="AU126" i="102"/>
  <c r="BG126" i="102"/>
  <c r="BY256" i="102"/>
  <c r="T206" i="102"/>
  <c r="AF206" i="102"/>
  <c r="AR206" i="102"/>
  <c r="BD206" i="102"/>
  <c r="W234" i="102"/>
  <c r="AI234" i="102"/>
  <c r="AU234" i="102"/>
  <c r="BG234" i="102"/>
  <c r="AK256" i="102"/>
  <c r="BM256" i="102"/>
  <c r="BQ256" i="102"/>
  <c r="AZ256" i="102"/>
  <c r="AB256" i="102"/>
  <c r="BU14" i="102"/>
  <c r="BU22" i="102"/>
  <c r="T81" i="102"/>
  <c r="AR81" i="102"/>
  <c r="AA256" i="102"/>
  <c r="AE256" i="102"/>
  <c r="BC256" i="102"/>
  <c r="BL256" i="102"/>
  <c r="CB256" i="102"/>
  <c r="Z24" i="102"/>
  <c r="AL24" i="102"/>
  <c r="AX24" i="102"/>
  <c r="BU15" i="102"/>
  <c r="BU23" i="102"/>
  <c r="W164" i="102"/>
  <c r="AI164" i="102"/>
  <c r="AU164" i="102"/>
  <c r="BG164" i="102"/>
  <c r="T182" i="102"/>
  <c r="AF182" i="102"/>
  <c r="AR182" i="102"/>
  <c r="BD182" i="102"/>
  <c r="R256" i="102"/>
  <c r="V256" i="102"/>
  <c r="AP256" i="102"/>
  <c r="AT256" i="102"/>
  <c r="P256" i="102"/>
  <c r="AN256" i="102"/>
  <c r="BK256" i="102"/>
  <c r="BO256" i="102"/>
  <c r="BS256" i="102"/>
  <c r="BB256" i="102"/>
  <c r="BU10" i="102"/>
  <c r="AF81" i="102"/>
  <c r="AF256" i="102" s="1"/>
  <c r="BD81" i="102"/>
  <c r="AY256" i="102"/>
  <c r="BH256" i="102"/>
  <c r="BP256" i="102"/>
  <c r="W24" i="102"/>
  <c r="AI24" i="102"/>
  <c r="AU24" i="102"/>
  <c r="BG24" i="102"/>
  <c r="Q98" i="102"/>
  <c r="AC98" i="102"/>
  <c r="AO98" i="102"/>
  <c r="BA98" i="102"/>
  <c r="BA256" i="102" s="1"/>
  <c r="W255" i="102"/>
  <c r="AI255" i="102"/>
  <c r="AU255" i="102"/>
  <c r="BG255" i="102"/>
  <c r="O256" i="102"/>
  <c r="Q259" i="102" s="1"/>
  <c r="S256" i="102"/>
  <c r="X256" i="102"/>
  <c r="AM256" i="102"/>
  <c r="AQ256" i="102"/>
  <c r="AV256" i="102"/>
  <c r="BU17" i="102"/>
  <c r="CB256" i="101"/>
  <c r="BV20" i="101"/>
  <c r="BZ20" i="101" s="1"/>
  <c r="CB20" i="101" s="1"/>
  <c r="BV22" i="101"/>
  <c r="BZ22" i="101" s="1"/>
  <c r="CB22" i="101" s="1"/>
  <c r="BV12" i="101"/>
  <c r="BZ12" i="101" s="1"/>
  <c r="CB12" i="101" s="1"/>
  <c r="BV14" i="101"/>
  <c r="BZ14" i="101" s="1"/>
  <c r="CB14" i="101" s="1"/>
  <c r="BY20" i="101"/>
  <c r="CA20" i="101" s="1"/>
  <c r="BV10" i="101"/>
  <c r="BZ10" i="101" s="1"/>
  <c r="CB10" i="101" s="1"/>
  <c r="BY12" i="101"/>
  <c r="CA12" i="101" s="1"/>
  <c r="BY22" i="101"/>
  <c r="CA22" i="101" s="1"/>
  <c r="W164" i="101"/>
  <c r="AI164" i="101"/>
  <c r="AU164" i="101"/>
  <c r="BG164" i="101"/>
  <c r="W24" i="101"/>
  <c r="AI24" i="101"/>
  <c r="AU24" i="101"/>
  <c r="BG24" i="101"/>
  <c r="BY16" i="101"/>
  <c r="CA16" i="101" s="1"/>
  <c r="T59" i="101"/>
  <c r="AF59" i="101"/>
  <c r="AR59" i="101"/>
  <c r="BD59" i="101"/>
  <c r="Z98" i="101"/>
  <c r="AL98" i="101"/>
  <c r="AX98" i="101"/>
  <c r="BY15" i="101"/>
  <c r="CA15" i="101" s="1"/>
  <c r="BV16" i="101"/>
  <c r="BZ16" i="101" s="1"/>
  <c r="CB16" i="101" s="1"/>
  <c r="BV18" i="101"/>
  <c r="BZ18" i="101" s="1"/>
  <c r="CB18" i="101" s="1"/>
  <c r="BY19" i="101"/>
  <c r="CA19" i="101" s="1"/>
  <c r="Q164" i="101"/>
  <c r="AC164" i="101"/>
  <c r="AO164" i="101"/>
  <c r="BA164" i="101"/>
  <c r="W234" i="101"/>
  <c r="AI234" i="101"/>
  <c r="AU234" i="101"/>
  <c r="BG234" i="101"/>
  <c r="Z126" i="101"/>
  <c r="W126" i="101"/>
  <c r="AI126" i="101"/>
  <c r="AU126" i="101"/>
  <c r="BG126" i="101"/>
  <c r="AL126" i="101"/>
  <c r="Z164" i="101"/>
  <c r="AL164" i="101"/>
  <c r="AX164" i="101"/>
  <c r="W182" i="101"/>
  <c r="AI182" i="101"/>
  <c r="AU182" i="101"/>
  <c r="BG182" i="101"/>
  <c r="AR234" i="101"/>
  <c r="AF24" i="101"/>
  <c r="BD24" i="101"/>
  <c r="BY10" i="101"/>
  <c r="CA10" i="101" s="1"/>
  <c r="Q24" i="101"/>
  <c r="AO24" i="101"/>
  <c r="BA24" i="101"/>
  <c r="BY18" i="101"/>
  <c r="CA18" i="101" s="1"/>
  <c r="AC59" i="101"/>
  <c r="BA59" i="101"/>
  <c r="AL59" i="101"/>
  <c r="AX59" i="101"/>
  <c r="AF81" i="101"/>
  <c r="BD81" i="101"/>
  <c r="BY13" i="101"/>
  <c r="CA13" i="101" s="1"/>
  <c r="BY17" i="101"/>
  <c r="CA17" i="101" s="1"/>
  <c r="BY21" i="101"/>
  <c r="CA21" i="101" s="1"/>
  <c r="Q81" i="101"/>
  <c r="AC81" i="101"/>
  <c r="AO81" i="101"/>
  <c r="BA81" i="101"/>
  <c r="W81" i="101"/>
  <c r="AI81" i="101"/>
  <c r="AU81" i="101"/>
  <c r="BG81" i="101"/>
  <c r="T98" i="101"/>
  <c r="AF98" i="101"/>
  <c r="AR98" i="101"/>
  <c r="BD98" i="101"/>
  <c r="AP256" i="101"/>
  <c r="T234" i="101"/>
  <c r="AX126" i="101"/>
  <c r="T24" i="101"/>
  <c r="AR24" i="101"/>
  <c r="AC24" i="101"/>
  <c r="BY14" i="101"/>
  <c r="CA14" i="101" s="1"/>
  <c r="Q59" i="101"/>
  <c r="AO59" i="101"/>
  <c r="Z59" i="101"/>
  <c r="T81" i="101"/>
  <c r="AR81" i="101"/>
  <c r="Z24" i="101"/>
  <c r="AL24" i="101"/>
  <c r="AX24" i="101"/>
  <c r="BY23" i="101"/>
  <c r="CA23" i="101" s="1"/>
  <c r="W59" i="101"/>
  <c r="AI59" i="101"/>
  <c r="AU59" i="101"/>
  <c r="BG59" i="101"/>
  <c r="Z81" i="101"/>
  <c r="AL81" i="101"/>
  <c r="AX81" i="101"/>
  <c r="Q98" i="101"/>
  <c r="AC98" i="101"/>
  <c r="AO98" i="101"/>
  <c r="BA98" i="101"/>
  <c r="T164" i="101"/>
  <c r="AF164" i="101"/>
  <c r="AR164" i="101"/>
  <c r="BD164" i="101"/>
  <c r="Q182" i="101"/>
  <c r="AC182" i="101"/>
  <c r="AO182" i="101"/>
  <c r="BA182" i="101"/>
  <c r="Z255" i="101"/>
  <c r="AL255" i="101"/>
  <c r="AX255" i="101"/>
  <c r="W255" i="101"/>
  <c r="AI255" i="101"/>
  <c r="AU255" i="101"/>
  <c r="BG255" i="101"/>
  <c r="Q234" i="101"/>
  <c r="AC234" i="101"/>
  <c r="AO234" i="101"/>
  <c r="BA234" i="101"/>
  <c r="T255" i="101"/>
  <c r="AF255" i="101"/>
  <c r="AR255" i="101"/>
  <c r="BD255" i="101"/>
  <c r="W98" i="101"/>
  <c r="AI98" i="101"/>
  <c r="AU98" i="101"/>
  <c r="BG98" i="101"/>
  <c r="BF256" i="101"/>
  <c r="AL182" i="101"/>
  <c r="Q206" i="101"/>
  <c r="AO206" i="101"/>
  <c r="AC206" i="101"/>
  <c r="BA206" i="101"/>
  <c r="Q255" i="101"/>
  <c r="AC255" i="101"/>
  <c r="AO255" i="101"/>
  <c r="BA255" i="101"/>
  <c r="BY11" i="101"/>
  <c r="CA11" i="101" s="1"/>
  <c r="Q126" i="101"/>
  <c r="AC126" i="101"/>
  <c r="AO126" i="101"/>
  <c r="BA126" i="101"/>
  <c r="BV11" i="101"/>
  <c r="BZ11" i="101" s="1"/>
  <c r="CB11" i="101" s="1"/>
  <c r="BV15" i="101"/>
  <c r="BZ15" i="101" s="1"/>
  <c r="CB15" i="101" s="1"/>
  <c r="BV19" i="101"/>
  <c r="BZ19" i="101" s="1"/>
  <c r="CB19" i="101" s="1"/>
  <c r="BV23" i="101"/>
  <c r="BZ23" i="101" s="1"/>
  <c r="CB23" i="101" s="1"/>
  <c r="BJ256" i="101"/>
  <c r="BN256" i="101"/>
  <c r="BR256" i="101"/>
  <c r="R256" i="101"/>
  <c r="BV13" i="101"/>
  <c r="BZ13" i="101" s="1"/>
  <c r="CB13" i="101" s="1"/>
  <c r="BV17" i="101"/>
  <c r="BZ17" i="101" s="1"/>
  <c r="CB17" i="101" s="1"/>
  <c r="BV21" i="101"/>
  <c r="BZ21" i="101" s="1"/>
  <c r="CB21" i="101" s="1"/>
  <c r="T126" i="101"/>
  <c r="AF126" i="101"/>
  <c r="AR126" i="101"/>
  <c r="BD126" i="101"/>
  <c r="AH256" i="101"/>
  <c r="Z182" i="101"/>
  <c r="AX182" i="101"/>
  <c r="V256" i="101"/>
  <c r="AB256" i="101"/>
  <c r="T182" i="101"/>
  <c r="AF182" i="101"/>
  <c r="AR182" i="101"/>
  <c r="BD182" i="101"/>
  <c r="AF234" i="101"/>
  <c r="BD234" i="101"/>
  <c r="BE256" i="101"/>
  <c r="BI256" i="101"/>
  <c r="BM256" i="101"/>
  <c r="BQ256" i="101"/>
  <c r="BB256" i="101"/>
  <c r="BH256" i="101"/>
  <c r="BL256" i="101"/>
  <c r="BP256" i="101"/>
  <c r="AG256" i="101"/>
  <c r="AK256" i="101"/>
  <c r="Z234" i="101"/>
  <c r="AL234" i="101"/>
  <c r="AX234" i="101"/>
  <c r="AD256" i="101"/>
  <c r="AJ256" i="101"/>
  <c r="AT256" i="101"/>
  <c r="AZ256" i="101"/>
  <c r="BK256" i="101"/>
  <c r="BO256" i="101"/>
  <c r="BS256" i="101"/>
  <c r="X256" i="101"/>
  <c r="AN256" i="101"/>
  <c r="AS256" i="101"/>
  <c r="AW256" i="101"/>
  <c r="W206" i="101"/>
  <c r="AI206" i="101"/>
  <c r="AU206" i="101"/>
  <c r="BG206" i="101"/>
  <c r="P256" i="101"/>
  <c r="AV256" i="101"/>
  <c r="U256" i="101"/>
  <c r="Y256" i="101"/>
  <c r="Z206" i="101"/>
  <c r="AL206" i="101"/>
  <c r="AX206" i="101"/>
  <c r="AA256" i="101"/>
  <c r="AE256" i="101"/>
  <c r="AY256" i="101"/>
  <c r="BC256" i="101"/>
  <c r="T206" i="101"/>
  <c r="AF206" i="101"/>
  <c r="AR206" i="101"/>
  <c r="BD206" i="101"/>
  <c r="O256" i="101"/>
  <c r="S256" i="101"/>
  <c r="AM256" i="101"/>
  <c r="AQ256" i="101"/>
  <c r="BA88" i="98"/>
  <c r="V99" i="97"/>
  <c r="AR44" i="100"/>
  <c r="AK16" i="100"/>
  <c r="AK31" i="100"/>
  <c r="BI31" i="100"/>
  <c r="AE34" i="100"/>
  <c r="BC34" i="100"/>
  <c r="CP32" i="100"/>
  <c r="BC43" i="100"/>
  <c r="BO43" i="100"/>
  <c r="CG41" i="100"/>
  <c r="Q16" i="100"/>
  <c r="AH16" i="100"/>
  <c r="AT16" i="100"/>
  <c r="BF16" i="100"/>
  <c r="BR16" i="100"/>
  <c r="CO16" i="100"/>
  <c r="CP15" i="100"/>
  <c r="CP16" i="100" s="1"/>
  <c r="CP25" i="100"/>
  <c r="CO31" i="100"/>
  <c r="AN34" i="100"/>
  <c r="AZ34" i="100"/>
  <c r="BL34" i="100"/>
  <c r="Q38" i="100"/>
  <c r="AH38" i="100"/>
  <c r="AT38" i="100"/>
  <c r="CP36" i="100"/>
  <c r="AB43" i="100"/>
  <c r="AN43" i="100"/>
  <c r="AZ43" i="100"/>
  <c r="BL43" i="100"/>
  <c r="CF43" i="100"/>
  <c r="Y31" i="100"/>
  <c r="AW31" i="100"/>
  <c r="CG29" i="100"/>
  <c r="AQ34" i="100"/>
  <c r="BO34" i="100"/>
  <c r="AQ43" i="100"/>
  <c r="CN43" i="100"/>
  <c r="Y13" i="100"/>
  <c r="AK13" i="100"/>
  <c r="AW13" i="100"/>
  <c r="BI13" i="100"/>
  <c r="CE13" i="100"/>
  <c r="Y28" i="100"/>
  <c r="AK28" i="100"/>
  <c r="AW28" i="100"/>
  <c r="BI28" i="100"/>
  <c r="AH28" i="100"/>
  <c r="AE38" i="100"/>
  <c r="AQ38" i="100"/>
  <c r="BC38" i="100"/>
  <c r="BO38" i="100"/>
  <c r="CP35" i="100"/>
  <c r="CG37" i="100"/>
  <c r="X44" i="100"/>
  <c r="CE31" i="100"/>
  <c r="CR44" i="100"/>
  <c r="BU44" i="100"/>
  <c r="BY44" i="100"/>
  <c r="AZ16" i="100"/>
  <c r="BL16" i="100"/>
  <c r="BD44" i="100"/>
  <c r="AB38" i="100"/>
  <c r="AZ38" i="100"/>
  <c r="CF38" i="100"/>
  <c r="Y43" i="100"/>
  <c r="AW43" i="100"/>
  <c r="Z44" i="100"/>
  <c r="AP44" i="100"/>
  <c r="AE13" i="100"/>
  <c r="BC13" i="100"/>
  <c r="BO13" i="100"/>
  <c r="CG11" i="100"/>
  <c r="CG13" i="100" s="1"/>
  <c r="Y16" i="100"/>
  <c r="CF16" i="100"/>
  <c r="AT28" i="100"/>
  <c r="BF28" i="100"/>
  <c r="CP26" i="100"/>
  <c r="CP27" i="100"/>
  <c r="AE31" i="100"/>
  <c r="AQ31" i="100"/>
  <c r="BC31" i="100"/>
  <c r="BO31" i="100"/>
  <c r="CG30" i="100"/>
  <c r="Y34" i="100"/>
  <c r="AK34" i="100"/>
  <c r="AW34" i="100"/>
  <c r="BI34" i="100"/>
  <c r="Y38" i="100"/>
  <c r="AK38" i="100"/>
  <c r="AW38" i="100"/>
  <c r="BI38" i="100"/>
  <c r="CP40" i="100"/>
  <c r="BH44" i="100"/>
  <c r="CV44" i="100"/>
  <c r="CC44" i="100"/>
  <c r="AN16" i="100"/>
  <c r="CG15" i="100"/>
  <c r="CG16" i="100" s="1"/>
  <c r="CG25" i="100"/>
  <c r="CG27" i="100"/>
  <c r="CP30" i="100"/>
  <c r="AN38" i="100"/>
  <c r="BL38" i="100"/>
  <c r="AK43" i="100"/>
  <c r="BI43" i="100"/>
  <c r="U44" i="100"/>
  <c r="CT44" i="100"/>
  <c r="AB13" i="100"/>
  <c r="AN13" i="100"/>
  <c r="AZ13" i="100"/>
  <c r="BL13" i="100"/>
  <c r="CF13" i="100"/>
  <c r="Q13" i="100"/>
  <c r="AH13" i="100"/>
  <c r="AT13" i="100"/>
  <c r="BF13" i="100"/>
  <c r="BR13" i="100"/>
  <c r="CJ44" i="100"/>
  <c r="CO38" i="100"/>
  <c r="CG40" i="100"/>
  <c r="BE44" i="100"/>
  <c r="BK44" i="100"/>
  <c r="CG17" i="99"/>
  <c r="AQ29" i="99"/>
  <c r="BO29" i="99"/>
  <c r="Y32" i="99"/>
  <c r="Y36" i="99"/>
  <c r="AW36" i="99"/>
  <c r="BL41" i="99"/>
  <c r="CG13" i="99"/>
  <c r="CG14" i="99" s="1"/>
  <c r="AB26" i="99"/>
  <c r="AN26" i="99"/>
  <c r="AZ26" i="99"/>
  <c r="BL26" i="99"/>
  <c r="CF26" i="99"/>
  <c r="CF29" i="99"/>
  <c r="CG28" i="99"/>
  <c r="AO42" i="99"/>
  <c r="AE29" i="99"/>
  <c r="CP27" i="99"/>
  <c r="AK36" i="99"/>
  <c r="BI36" i="99"/>
  <c r="CP40" i="99"/>
  <c r="AB19" i="99"/>
  <c r="AN19" i="99"/>
  <c r="AZ19" i="99"/>
  <c r="BL19" i="99"/>
  <c r="CF19" i="99"/>
  <c r="CP16" i="99"/>
  <c r="CG18" i="99"/>
  <c r="Y26" i="99"/>
  <c r="AK26" i="99"/>
  <c r="AW26" i="99"/>
  <c r="BI26" i="99"/>
  <c r="CG30" i="99"/>
  <c r="CG32" i="99" s="1"/>
  <c r="AE36" i="99"/>
  <c r="AQ36" i="99"/>
  <c r="BC36" i="99"/>
  <c r="BO36" i="99"/>
  <c r="AB36" i="99"/>
  <c r="AN36" i="99"/>
  <c r="BL36" i="99"/>
  <c r="CF36" i="99"/>
  <c r="Q41" i="99"/>
  <c r="AH41" i="99"/>
  <c r="BF41" i="99"/>
  <c r="BR41" i="99"/>
  <c r="CO41" i="99"/>
  <c r="AQ41" i="99"/>
  <c r="BO41" i="99"/>
  <c r="CP38" i="99"/>
  <c r="CF14" i="99"/>
  <c r="Y19" i="99"/>
  <c r="AK19" i="99"/>
  <c r="AW19" i="99"/>
  <c r="BI19" i="99"/>
  <c r="CG15" i="99"/>
  <c r="CP20" i="99"/>
  <c r="CP21" i="99" s="1"/>
  <c r="CK42" i="99"/>
  <c r="CS42" i="99"/>
  <c r="Q29" i="99"/>
  <c r="AH29" i="99"/>
  <c r="BF29" i="99"/>
  <c r="BR29" i="99"/>
  <c r="CP28" i="99"/>
  <c r="Q36" i="99"/>
  <c r="AH36" i="99"/>
  <c r="AT36" i="99"/>
  <c r="BF36" i="99"/>
  <c r="BR36" i="99"/>
  <c r="CO36" i="99"/>
  <c r="CG34" i="99"/>
  <c r="CG35" i="99"/>
  <c r="BE42" i="99"/>
  <c r="Y41" i="99"/>
  <c r="AK41" i="99"/>
  <c r="AW41" i="99"/>
  <c r="BI41" i="99"/>
  <c r="BI42" i="99" s="1"/>
  <c r="CG38" i="99"/>
  <c r="CG40" i="99"/>
  <c r="CI42" i="99"/>
  <c r="CM42" i="99"/>
  <c r="BQ42" i="99"/>
  <c r="X42" i="99"/>
  <c r="Q19" i="99"/>
  <c r="AT19" i="99"/>
  <c r="BR19" i="99"/>
  <c r="AQ26" i="99"/>
  <c r="BO26" i="99"/>
  <c r="BA42" i="99"/>
  <c r="T42" i="99"/>
  <c r="AH19" i="99"/>
  <c r="BF19" i="99"/>
  <c r="AE26" i="99"/>
  <c r="AE42" i="99" s="1"/>
  <c r="BC26" i="99"/>
  <c r="CP13" i="99"/>
  <c r="CP14" i="99" s="1"/>
  <c r="CN19" i="99"/>
  <c r="CP18" i="99"/>
  <c r="CF21" i="99"/>
  <c r="BU42" i="99"/>
  <c r="CG25" i="99"/>
  <c r="AZ29" i="99"/>
  <c r="BC29" i="99"/>
  <c r="AC42" i="99"/>
  <c r="CN41" i="99"/>
  <c r="CD15" i="98"/>
  <c r="CD18" i="98"/>
  <c r="CD22" i="98"/>
  <c r="AQ38" i="98"/>
  <c r="CD35" i="98"/>
  <c r="CD40" i="98"/>
  <c r="CD44" i="98"/>
  <c r="CD59" i="98"/>
  <c r="CD62" i="98"/>
  <c r="CD66" i="98"/>
  <c r="AK72" i="98"/>
  <c r="CC72" i="98"/>
  <c r="CD81" i="98"/>
  <c r="CD83" i="98"/>
  <c r="AB16" i="98"/>
  <c r="BL16" i="98"/>
  <c r="V32" i="98"/>
  <c r="AB48" i="98"/>
  <c r="AZ48" i="98"/>
  <c r="V48" i="98"/>
  <c r="Y67" i="98"/>
  <c r="BC67" i="98"/>
  <c r="AH72" i="98"/>
  <c r="AT72" i="98"/>
  <c r="BF72" i="98"/>
  <c r="BL72" i="98"/>
  <c r="AZ16" i="98"/>
  <c r="CD17" i="98"/>
  <c r="CD21" i="98"/>
  <c r="CD54" i="98"/>
  <c r="CD61" i="98"/>
  <c r="CD63" i="98"/>
  <c r="CD77" i="98"/>
  <c r="CD84" i="98"/>
  <c r="CD86" i="98"/>
  <c r="AE16" i="98"/>
  <c r="BO16" i="98"/>
  <c r="CG88" i="98"/>
  <c r="AH79" i="98"/>
  <c r="AT79" i="98"/>
  <c r="AH87" i="98"/>
  <c r="V87" i="98"/>
  <c r="AP88" i="98"/>
  <c r="CD19" i="98"/>
  <c r="BI25" i="98"/>
  <c r="CD23" i="98"/>
  <c r="AT48" i="98"/>
  <c r="BF48" i="98"/>
  <c r="CB48" i="98"/>
  <c r="BV88" i="98"/>
  <c r="BO60" i="98"/>
  <c r="CD51" i="98"/>
  <c r="CD55" i="98"/>
  <c r="BI67" i="98"/>
  <c r="CC67" i="98"/>
  <c r="V72" i="98"/>
  <c r="BC79" i="98"/>
  <c r="BQ88" i="98"/>
  <c r="BU88" i="98"/>
  <c r="BY88" i="98"/>
  <c r="AN25" i="98"/>
  <c r="BL25" i="98"/>
  <c r="BI32" i="98"/>
  <c r="Z88" i="98"/>
  <c r="BC60" i="98"/>
  <c r="V60" i="98"/>
  <c r="AN67" i="98"/>
  <c r="BL67" i="98"/>
  <c r="AQ16" i="98"/>
  <c r="AB25" i="98"/>
  <c r="AZ25" i="98"/>
  <c r="BO38" i="98"/>
  <c r="BF38" i="98"/>
  <c r="V38" i="98"/>
  <c r="AF88" i="98"/>
  <c r="AE60" i="98"/>
  <c r="AB67" i="98"/>
  <c r="Y16" i="98"/>
  <c r="AK16" i="98"/>
  <c r="AW16" i="98"/>
  <c r="BI16" i="98"/>
  <c r="AT16" i="98"/>
  <c r="CB16" i="98"/>
  <c r="AH16" i="98"/>
  <c r="BF16" i="98"/>
  <c r="CD13" i="98"/>
  <c r="CD14" i="98"/>
  <c r="AK25" i="98"/>
  <c r="V25" i="98"/>
  <c r="AN32" i="98"/>
  <c r="BL32" i="98"/>
  <c r="CD39" i="98"/>
  <c r="AN48" i="98"/>
  <c r="BL48" i="98"/>
  <c r="CD42" i="98"/>
  <c r="CD43" i="98"/>
  <c r="CD46" i="98"/>
  <c r="CD47" i="98"/>
  <c r="CD52" i="98"/>
  <c r="AQ60" i="98"/>
  <c r="AE67" i="98"/>
  <c r="AQ67" i="98"/>
  <c r="BO67" i="98"/>
  <c r="AK67" i="98"/>
  <c r="AW67" i="98"/>
  <c r="P88" i="98"/>
  <c r="AJ88" i="98"/>
  <c r="Y72" i="98"/>
  <c r="AW72" i="98"/>
  <c r="BI72" i="98"/>
  <c r="AE72" i="98"/>
  <c r="BC72" i="98"/>
  <c r="BO72" i="98"/>
  <c r="CD71" i="98"/>
  <c r="AK87" i="98"/>
  <c r="AW87" i="98"/>
  <c r="BI87" i="98"/>
  <c r="U88" i="98"/>
  <c r="AH207" i="97"/>
  <c r="AQ207" i="97"/>
  <c r="V207" i="97"/>
  <c r="BF207" i="97"/>
  <c r="V25" i="97"/>
  <c r="V183" i="97"/>
  <c r="BO60" i="97"/>
  <c r="Y25" i="97"/>
  <c r="AK25" i="97"/>
  <c r="AW25" i="97"/>
  <c r="BI25" i="97"/>
  <c r="AB60" i="97"/>
  <c r="AN60" i="97"/>
  <c r="AZ60" i="97"/>
  <c r="BL60" i="97"/>
  <c r="AH82" i="97"/>
  <c r="AT82" i="97"/>
  <c r="BF82" i="97"/>
  <c r="Y82" i="97"/>
  <c r="AK82" i="97"/>
  <c r="AW82" i="97"/>
  <c r="BI82" i="97"/>
  <c r="AH127" i="97"/>
  <c r="AT127" i="97"/>
  <c r="BF127" i="97"/>
  <c r="AB99" i="97"/>
  <c r="AN99" i="97"/>
  <c r="AZ99" i="97"/>
  <c r="BL99" i="97"/>
  <c r="Y127" i="97"/>
  <c r="AK127" i="97"/>
  <c r="AW127" i="97"/>
  <c r="BI127" i="97"/>
  <c r="BH257" i="97"/>
  <c r="AT207" i="97"/>
  <c r="Y60" i="97"/>
  <c r="AK60" i="97"/>
  <c r="BI60" i="97"/>
  <c r="AE25" i="97"/>
  <c r="AQ25" i="97"/>
  <c r="BC25" i="97"/>
  <c r="BO25" i="97"/>
  <c r="AH60" i="97"/>
  <c r="AT60" i="97"/>
  <c r="BF60" i="97"/>
  <c r="AB82" i="97"/>
  <c r="AN82" i="97"/>
  <c r="AZ82" i="97"/>
  <c r="BL82" i="97"/>
  <c r="AH99" i="97"/>
  <c r="AT99" i="97"/>
  <c r="BF99" i="97"/>
  <c r="AB127" i="97"/>
  <c r="AN127" i="97"/>
  <c r="AZ127" i="97"/>
  <c r="BL127" i="97"/>
  <c r="AH235" i="97"/>
  <c r="AT235" i="97"/>
  <c r="BF235" i="97"/>
  <c r="V235" i="97"/>
  <c r="S257" i="97"/>
  <c r="AI257" i="97"/>
  <c r="Y256" i="97"/>
  <c r="AK256" i="97"/>
  <c r="AW256" i="97"/>
  <c r="BI256" i="97"/>
  <c r="AH256" i="97"/>
  <c r="AT256" i="97"/>
  <c r="BF256" i="97"/>
  <c r="AE127" i="97"/>
  <c r="AQ127" i="97"/>
  <c r="BC127" i="97"/>
  <c r="BO127" i="97"/>
  <c r="V127" i="97"/>
  <c r="AE165" i="97"/>
  <c r="AQ165" i="97"/>
  <c r="BC165" i="97"/>
  <c r="BO165" i="97"/>
  <c r="AB183" i="97"/>
  <c r="AN183" i="97"/>
  <c r="AZ183" i="97"/>
  <c r="BL183" i="97"/>
  <c r="AU257" i="97"/>
  <c r="W257" i="97"/>
  <c r="AM257" i="97"/>
  <c r="AY257" i="97"/>
  <c r="BS257" i="97"/>
  <c r="AB235" i="97"/>
  <c r="AN235" i="97"/>
  <c r="AZ235" i="97"/>
  <c r="BL235" i="97"/>
  <c r="AQ235" i="97"/>
  <c r="AA257" i="97"/>
  <c r="AE256" i="97"/>
  <c r="AQ256" i="97"/>
  <c r="BC256" i="97"/>
  <c r="BO256" i="97"/>
  <c r="V60" i="97"/>
  <c r="AE82" i="97"/>
  <c r="AQ82" i="97"/>
  <c r="BC82" i="97"/>
  <c r="BO82" i="97"/>
  <c r="V82" i="97"/>
  <c r="V165" i="97"/>
  <c r="AH183" i="97"/>
  <c r="AT183" i="97"/>
  <c r="BF183" i="97"/>
  <c r="AE183" i="97"/>
  <c r="AQ183" i="97"/>
  <c r="BC183" i="97"/>
  <c r="BO183" i="97"/>
  <c r="BX257" i="97"/>
  <c r="Y207" i="97"/>
  <c r="AW207" i="97"/>
  <c r="BN257" i="97"/>
  <c r="CC16" i="98"/>
  <c r="CD11" i="98"/>
  <c r="BD257" i="97"/>
  <c r="AC257" i="97"/>
  <c r="AS257" i="97"/>
  <c r="AX257" i="97"/>
  <c r="BW257" i="97"/>
  <c r="CA257" i="97"/>
  <c r="AV88" i="98"/>
  <c r="CD65" i="98"/>
  <c r="CB67" i="98"/>
  <c r="AR257" i="97"/>
  <c r="AK257" i="97"/>
  <c r="R257" i="97"/>
  <c r="V256" i="97"/>
  <c r="AG257" i="97"/>
  <c r="AL257" i="97"/>
  <c r="BB257" i="97"/>
  <c r="BG257" i="97"/>
  <c r="BR257" i="97"/>
  <c r="BV257" i="97"/>
  <c r="BZ257" i="97"/>
  <c r="O257" i="97"/>
  <c r="X257" i="97"/>
  <c r="AF257" i="97"/>
  <c r="AV257" i="97"/>
  <c r="Q257" i="97"/>
  <c r="U257" i="97"/>
  <c r="Z257" i="97"/>
  <c r="AP257" i="97"/>
  <c r="BA257" i="97"/>
  <c r="BK257" i="97"/>
  <c r="BC16" i="98"/>
  <c r="Y25" i="98"/>
  <c r="AW25" i="98"/>
  <c r="CC25" i="98"/>
  <c r="Y32" i="98"/>
  <c r="AK32" i="98"/>
  <c r="AW32" i="98"/>
  <c r="CC32" i="98"/>
  <c r="Y38" i="98"/>
  <c r="AK38" i="98"/>
  <c r="BI38" i="98"/>
  <c r="CC38" i="98"/>
  <c r="AE38" i="98"/>
  <c r="BC38" i="98"/>
  <c r="AE48" i="98"/>
  <c r="BC48" i="98"/>
  <c r="BO48" i="98"/>
  <c r="BZ88" i="98"/>
  <c r="CB32" i="98"/>
  <c r="CD26" i="98"/>
  <c r="CB38" i="98"/>
  <c r="CD33" i="98"/>
  <c r="P257" i="97"/>
  <c r="T257" i="97"/>
  <c r="AJ257" i="97"/>
  <c r="BT257" i="97"/>
  <c r="AD257" i="97"/>
  <c r="AO257" i="97"/>
  <c r="BJ257" i="97"/>
  <c r="BP257" i="97"/>
  <c r="AT25" i="98"/>
  <c r="CB25" i="98"/>
  <c r="AH25" i="98"/>
  <c r="BF25" i="98"/>
  <c r="AH32" i="98"/>
  <c r="AT32" i="98"/>
  <c r="BF32" i="98"/>
  <c r="AH38" i="98"/>
  <c r="AT38" i="98"/>
  <c r="CG33" i="99"/>
  <c r="CE36" i="99"/>
  <c r="CO20" i="100"/>
  <c r="CP19" i="100"/>
  <c r="CP20" i="100" s="1"/>
  <c r="T88" i="98"/>
  <c r="AO88" i="98"/>
  <c r="AU88" i="98"/>
  <c r="CD73" i="98"/>
  <c r="CC79" i="98"/>
  <c r="CD82" i="98"/>
  <c r="CB87" i="98"/>
  <c r="BE257" i="97"/>
  <c r="BM257" i="97"/>
  <c r="BQ257" i="97"/>
  <c r="BU257" i="97"/>
  <c r="BY257" i="97"/>
  <c r="CD20" i="98"/>
  <c r="CD24" i="98"/>
  <c r="AE32" i="98"/>
  <c r="AQ32" i="98"/>
  <c r="BC32" i="98"/>
  <c r="BO32" i="98"/>
  <c r="CD27" i="98"/>
  <c r="CD31" i="98"/>
  <c r="CD34" i="98"/>
  <c r="AH60" i="98"/>
  <c r="AT60" i="98"/>
  <c r="BF60" i="98"/>
  <c r="CB60" i="98"/>
  <c r="Y60" i="98"/>
  <c r="AK60" i="98"/>
  <c r="AW60" i="98"/>
  <c r="BI60" i="98"/>
  <c r="CC60" i="98"/>
  <c r="CD56" i="98"/>
  <c r="BE88" i="98"/>
  <c r="AK79" i="98"/>
  <c r="AW79" i="98"/>
  <c r="BI79" i="98"/>
  <c r="AD88" i="98"/>
  <c r="AB87" i="98"/>
  <c r="AN87" i="98"/>
  <c r="AZ87" i="98"/>
  <c r="AT87" i="98"/>
  <c r="BF87" i="98"/>
  <c r="X88" i="98"/>
  <c r="AC88" i="98"/>
  <c r="AS88" i="98"/>
  <c r="AY88" i="98"/>
  <c r="BP88" i="98"/>
  <c r="BT88" i="98"/>
  <c r="BX88" i="98"/>
  <c r="CH88" i="98"/>
  <c r="AB38" i="98"/>
  <c r="AN38" i="98"/>
  <c r="AZ38" i="98"/>
  <c r="BL38" i="98"/>
  <c r="CD41" i="98"/>
  <c r="CD45" i="98"/>
  <c r="AH67" i="98"/>
  <c r="AT67" i="98"/>
  <c r="BF67" i="98"/>
  <c r="BF79" i="98"/>
  <c r="V79" i="98"/>
  <c r="BJ88" i="98"/>
  <c r="AG88" i="98"/>
  <c r="AL88" i="98"/>
  <c r="AR88" i="98"/>
  <c r="AX88" i="98"/>
  <c r="BD88" i="98"/>
  <c r="BN88" i="98"/>
  <c r="AE25" i="98"/>
  <c r="AQ25" i="98"/>
  <c r="BC25" i="98"/>
  <c r="BO25" i="98"/>
  <c r="Y48" i="98"/>
  <c r="AK48" i="98"/>
  <c r="AW48" i="98"/>
  <c r="BI48" i="98"/>
  <c r="CC48" i="98"/>
  <c r="AB60" i="98"/>
  <c r="AN60" i="98"/>
  <c r="AZ60" i="98"/>
  <c r="BL60" i="98"/>
  <c r="CD60" i="98"/>
  <c r="AZ67" i="98"/>
  <c r="AQ72" i="98"/>
  <c r="R88" i="98"/>
  <c r="Q88" i="98"/>
  <c r="BB88" i="98"/>
  <c r="BH88" i="98"/>
  <c r="BM88" i="98"/>
  <c r="BR88" i="98"/>
  <c r="CF88" i="98"/>
  <c r="CJ88" i="98"/>
  <c r="AG42" i="99"/>
  <c r="O42" i="99"/>
  <c r="AY42" i="99"/>
  <c r="CE23" i="99"/>
  <c r="CG22" i="99"/>
  <c r="CG23" i="99" s="1"/>
  <c r="CE22" i="100"/>
  <c r="CG21" i="100"/>
  <c r="CG22" i="100" s="1"/>
  <c r="V67" i="98"/>
  <c r="CB79" i="98"/>
  <c r="BG88" i="98"/>
  <c r="BK88" i="98"/>
  <c r="CG24" i="99"/>
  <c r="BY42" i="99"/>
  <c r="CC42" i="99"/>
  <c r="AB41" i="99"/>
  <c r="AN41" i="99"/>
  <c r="AZ41" i="99"/>
  <c r="CF41" i="99"/>
  <c r="BT44" i="100"/>
  <c r="CB72" i="98"/>
  <c r="CD68" i="98"/>
  <c r="CG27" i="99"/>
  <c r="CE29" i="99"/>
  <c r="O88" i="98"/>
  <c r="S88" i="98"/>
  <c r="W88" i="98"/>
  <c r="AA88" i="98"/>
  <c r="BS88" i="98"/>
  <c r="BW88" i="98"/>
  <c r="CA88" i="98"/>
  <c r="CE88" i="98"/>
  <c r="CI88" i="98"/>
  <c r="U42" i="99"/>
  <c r="AL42" i="99"/>
  <c r="BG42" i="99"/>
  <c r="AB79" i="98"/>
  <c r="AN79" i="98"/>
  <c r="AZ79" i="98"/>
  <c r="BL79" i="98"/>
  <c r="CD75" i="98"/>
  <c r="AE87" i="98"/>
  <c r="AQ87" i="98"/>
  <c r="BC87" i="98"/>
  <c r="BO87" i="98"/>
  <c r="AI88" i="98"/>
  <c r="AM88" i="98"/>
  <c r="CN21" i="99"/>
  <c r="CP22" i="99"/>
  <c r="CP23" i="99" s="1"/>
  <c r="CN26" i="99"/>
  <c r="AS42" i="99"/>
  <c r="BM42" i="99"/>
  <c r="AP42" i="99"/>
  <c r="CG37" i="99"/>
  <c r="CE41" i="99"/>
  <c r="CO22" i="100"/>
  <c r="CP21" i="100"/>
  <c r="CP22" i="100" s="1"/>
  <c r="CE28" i="100"/>
  <c r="CG23" i="100"/>
  <c r="CN23" i="99"/>
  <c r="CE26" i="99"/>
  <c r="CN29" i="99"/>
  <c r="CP33" i="99"/>
  <c r="CP35" i="99"/>
  <c r="CP37" i="99"/>
  <c r="CG39" i="99"/>
  <c r="S42" i="99"/>
  <c r="W42" i="99"/>
  <c r="AF42" i="99"/>
  <c r="AJ42" i="99"/>
  <c r="AX42" i="99"/>
  <c r="BB42" i="99"/>
  <c r="BK42" i="99"/>
  <c r="BP42" i="99"/>
  <c r="BT42" i="99"/>
  <c r="BX42" i="99"/>
  <c r="CB42" i="99"/>
  <c r="CH42" i="99"/>
  <c r="CL42" i="99"/>
  <c r="CR42" i="99"/>
  <c r="CV42" i="99"/>
  <c r="AF44" i="100"/>
  <c r="AV44" i="100"/>
  <c r="CO28" i="100"/>
  <c r="CP23" i="100"/>
  <c r="R42" i="99"/>
  <c r="V42" i="99"/>
  <c r="AA42" i="99"/>
  <c r="AI42" i="99"/>
  <c r="AR42" i="99"/>
  <c r="AV42" i="99"/>
  <c r="BJ42" i="99"/>
  <c r="BN42" i="99"/>
  <c r="BS42" i="99"/>
  <c r="BW42" i="99"/>
  <c r="CA42" i="99"/>
  <c r="CQ42" i="99"/>
  <c r="CU42" i="99"/>
  <c r="CN16" i="100"/>
  <c r="P44" i="100"/>
  <c r="AJ44" i="100"/>
  <c r="BP44" i="100"/>
  <c r="CI44" i="100"/>
  <c r="CM44" i="100"/>
  <c r="CE20" i="100"/>
  <c r="CG19" i="100"/>
  <c r="CG20" i="100" s="1"/>
  <c r="CP15" i="99"/>
  <c r="CP30" i="99"/>
  <c r="CP32" i="99" s="1"/>
  <c r="CN32" i="99"/>
  <c r="CN36" i="99"/>
  <c r="P42" i="99"/>
  <c r="Z42" i="99"/>
  <c r="AD42" i="99"/>
  <c r="AM42" i="99"/>
  <c r="AU42" i="99"/>
  <c r="BD42" i="99"/>
  <c r="BH42" i="99"/>
  <c r="BV42" i="99"/>
  <c r="BZ42" i="99"/>
  <c r="CD42" i="99"/>
  <c r="CJ42" i="99"/>
  <c r="CT42" i="99"/>
  <c r="CN13" i="100"/>
  <c r="T44" i="100"/>
  <c r="BX44" i="100"/>
  <c r="CB44" i="100"/>
  <c r="AU44" i="100"/>
  <c r="BA44" i="100"/>
  <c r="CP11" i="100"/>
  <c r="CP13" i="100" s="1"/>
  <c r="CE16" i="100"/>
  <c r="CG26" i="100"/>
  <c r="CO34" i="100"/>
  <c r="CP33" i="100"/>
  <c r="CG36" i="100"/>
  <c r="Q43" i="100"/>
  <c r="AH43" i="100"/>
  <c r="AH44" i="100" s="1"/>
  <c r="AT43" i="100"/>
  <c r="BF43" i="100"/>
  <c r="BR43" i="100"/>
  <c r="BR44" i="100" s="1"/>
  <c r="CP41" i="100"/>
  <c r="O44" i="100"/>
  <c r="AD44" i="100"/>
  <c r="AI44" i="100"/>
  <c r="AO44" i="100"/>
  <c r="AS44" i="100"/>
  <c r="AY44" i="100"/>
  <c r="BJ44" i="100"/>
  <c r="CH44" i="100"/>
  <c r="CL44" i="100"/>
  <c r="CS44" i="100"/>
  <c r="CE38" i="100"/>
  <c r="CG35" i="100"/>
  <c r="CG38" i="100" s="1"/>
  <c r="AE28" i="100"/>
  <c r="AQ28" i="100"/>
  <c r="BC28" i="100"/>
  <c r="BO28" i="100"/>
  <c r="W44" i="100"/>
  <c r="AC44" i="100"/>
  <c r="AG44" i="100"/>
  <c r="AM44" i="100"/>
  <c r="AX44" i="100"/>
  <c r="BN44" i="100"/>
  <c r="BS44" i="100"/>
  <c r="BW44" i="100"/>
  <c r="CA44" i="100"/>
  <c r="CE43" i="100"/>
  <c r="CK44" i="100"/>
  <c r="CG33" i="100"/>
  <c r="CG34" i="100" s="1"/>
  <c r="CE34" i="100"/>
  <c r="AB28" i="100"/>
  <c r="AB44" i="100" s="1"/>
  <c r="AN28" i="100"/>
  <c r="AZ28" i="100"/>
  <c r="BL28" i="100"/>
  <c r="CF28" i="100"/>
  <c r="CF44" i="100" s="1"/>
  <c r="Q28" i="100"/>
  <c r="CN28" i="100"/>
  <c r="CN34" i="100"/>
  <c r="R44" i="100"/>
  <c r="V44" i="100"/>
  <c r="AA44" i="100"/>
  <c r="AL44" i="100"/>
  <c r="BB44" i="100"/>
  <c r="BG44" i="100"/>
  <c r="BM44" i="100"/>
  <c r="BQ44" i="100"/>
  <c r="BV44" i="100"/>
  <c r="BZ44" i="100"/>
  <c r="CD44" i="100"/>
  <c r="CQ44" i="100"/>
  <c r="CU44" i="100"/>
  <c r="CP29" i="100"/>
  <c r="CP31" i="100" s="1"/>
  <c r="CP39" i="100"/>
  <c r="CN38" i="100"/>
  <c r="GS20" i="96"/>
  <c r="AO20" i="96"/>
  <c r="BM20" i="96"/>
  <c r="CK20" i="96"/>
  <c r="HU20" i="96"/>
  <c r="HY20" i="96"/>
  <c r="JY20" i="96"/>
  <c r="LY20" i="96"/>
  <c r="MC20" i="96"/>
  <c r="MG20" i="96"/>
  <c r="BV20" i="96"/>
  <c r="CH20" i="96"/>
  <c r="AC20" i="96"/>
  <c r="AM20" i="96"/>
  <c r="AQ20" i="96"/>
  <c r="BA20" i="96"/>
  <c r="BK20" i="96"/>
  <c r="BO20" i="96"/>
  <c r="BY20" i="96"/>
  <c r="CI20" i="96"/>
  <c r="CM20" i="96"/>
  <c r="CW20" i="96"/>
  <c r="DA20" i="96"/>
  <c r="DE20" i="96"/>
  <c r="DI20" i="96"/>
  <c r="DM20" i="96"/>
  <c r="DQ20" i="96"/>
  <c r="DU20" i="96"/>
  <c r="DY20" i="96"/>
  <c r="EC20" i="96"/>
  <c r="EG20" i="96"/>
  <c r="EK20" i="96"/>
  <c r="EO20" i="96"/>
  <c r="ES20" i="96"/>
  <c r="EW20" i="96"/>
  <c r="FA20" i="96"/>
  <c r="FE20" i="96"/>
  <c r="FI20" i="96"/>
  <c r="FM20" i="96"/>
  <c r="FQ20" i="96"/>
  <c r="FU20" i="96"/>
  <c r="GA20" i="96"/>
  <c r="IS20" i="96"/>
  <c r="IW20" i="96"/>
  <c r="JC20" i="96"/>
  <c r="JW20" i="96"/>
  <c r="KA20" i="96"/>
  <c r="LE20" i="96"/>
  <c r="LI20" i="96"/>
  <c r="MA20" i="96"/>
  <c r="ME20" i="96"/>
  <c r="MI20" i="96"/>
  <c r="IL20" i="96"/>
  <c r="AL20" i="96"/>
  <c r="BJ20" i="96"/>
  <c r="GH20" i="96"/>
  <c r="U20" i="96"/>
  <c r="Y20" i="96"/>
  <c r="AS20" i="96"/>
  <c r="AW20" i="96"/>
  <c r="BQ20" i="96"/>
  <c r="BU20" i="96"/>
  <c r="CO20" i="96"/>
  <c r="CS20" i="96"/>
  <c r="HE20" i="96"/>
  <c r="KO20" i="96"/>
  <c r="KS20" i="96"/>
  <c r="KW20" i="96"/>
  <c r="W20" i="96"/>
  <c r="AU20" i="96"/>
  <c r="BS20" i="96"/>
  <c r="CQ20" i="96"/>
  <c r="GU20" i="96"/>
  <c r="GY20" i="96"/>
  <c r="HG20" i="96"/>
  <c r="HK20" i="96"/>
  <c r="IA20" i="96"/>
  <c r="IG20" i="96"/>
  <c r="IK20" i="96"/>
  <c r="IQ20" i="96"/>
  <c r="JK20" i="96"/>
  <c r="JO20" i="96"/>
  <c r="JS20" i="96"/>
  <c r="LO20" i="96"/>
  <c r="T20" i="96"/>
  <c r="IU20" i="96"/>
  <c r="AG20" i="96"/>
  <c r="AK20" i="96"/>
  <c r="BE20" i="96"/>
  <c r="BI20" i="96"/>
  <c r="CC20" i="96"/>
  <c r="CG20" i="96"/>
  <c r="FY20" i="96"/>
  <c r="AI20" i="96"/>
  <c r="BG20" i="96"/>
  <c r="CE20" i="96"/>
  <c r="FW20" i="96"/>
  <c r="GC20" i="96"/>
  <c r="GG20" i="96"/>
  <c r="GM20" i="96"/>
  <c r="HI20" i="96"/>
  <c r="HM20" i="96"/>
  <c r="HS20" i="96"/>
  <c r="IY20" i="96"/>
  <c r="JE20" i="96"/>
  <c r="JI20" i="96"/>
  <c r="JM20" i="96"/>
  <c r="JQ20" i="96"/>
  <c r="LM20" i="96"/>
  <c r="LQ20" i="96"/>
  <c r="LW20" i="96"/>
  <c r="GE20" i="96"/>
  <c r="GQ20" i="96"/>
  <c r="KD20" i="96"/>
  <c r="HT20" i="96"/>
  <c r="IO20" i="96"/>
  <c r="JA20" i="96"/>
  <c r="R20" i="96"/>
  <c r="V20" i="96"/>
  <c r="AD20" i="96"/>
  <c r="AH20" i="96"/>
  <c r="AP20" i="96"/>
  <c r="AT20" i="96"/>
  <c r="BB20" i="96"/>
  <c r="BF20" i="96"/>
  <c r="BN20" i="96"/>
  <c r="BR20" i="96"/>
  <c r="BZ20" i="96"/>
  <c r="CD20" i="96"/>
  <c r="CL20" i="96"/>
  <c r="CP20" i="96"/>
  <c r="CX20" i="96"/>
  <c r="DB20" i="96"/>
  <c r="DF20" i="96"/>
  <c r="DJ20" i="96"/>
  <c r="DN20" i="96"/>
  <c r="DR20" i="96"/>
  <c r="DV20" i="96"/>
  <c r="DZ20" i="96"/>
  <c r="ED20" i="96"/>
  <c r="EH20" i="96"/>
  <c r="EL20" i="96"/>
  <c r="EP20" i="96"/>
  <c r="ET20" i="96"/>
  <c r="EX20" i="96"/>
  <c r="FB20" i="96"/>
  <c r="FF20" i="96"/>
  <c r="FJ20" i="96"/>
  <c r="FN20" i="96"/>
  <c r="FR20" i="96"/>
  <c r="GL20" i="96"/>
  <c r="GP20" i="96"/>
  <c r="HJ20" i="96"/>
  <c r="HX20" i="96"/>
  <c r="IB20" i="96"/>
  <c r="IV20" i="96"/>
  <c r="IZ20" i="96"/>
  <c r="JJ20" i="96"/>
  <c r="JN20" i="96"/>
  <c r="JR20" i="96"/>
  <c r="KP20" i="96"/>
  <c r="KT20" i="96"/>
  <c r="KX20" i="96"/>
  <c r="LD20" i="96"/>
  <c r="LH20" i="96"/>
  <c r="LT20" i="96"/>
  <c r="GF20" i="96"/>
  <c r="GJ20" i="96"/>
  <c r="HR20" i="96"/>
  <c r="HV20" i="96"/>
  <c r="IF20" i="96"/>
  <c r="IP20" i="96"/>
  <c r="IT20" i="96"/>
  <c r="HW20" i="96"/>
  <c r="LK20" i="96"/>
  <c r="KM20" i="96"/>
  <c r="P20" i="96"/>
  <c r="X20" i="96"/>
  <c r="AB20" i="96"/>
  <c r="AJ20" i="96"/>
  <c r="AN20" i="96"/>
  <c r="AV20" i="96"/>
  <c r="AZ20" i="96"/>
  <c r="BH20" i="96"/>
  <c r="BL20" i="96"/>
  <c r="BT20" i="96"/>
  <c r="BX20" i="96"/>
  <c r="CF20" i="96"/>
  <c r="CJ20" i="96"/>
  <c r="CR20" i="96"/>
  <c r="CV20" i="96"/>
  <c r="CZ20" i="96"/>
  <c r="DD20" i="96"/>
  <c r="DH20" i="96"/>
  <c r="DL20" i="96"/>
  <c r="DP20" i="96"/>
  <c r="DT20" i="96"/>
  <c r="DX20" i="96"/>
  <c r="EB20" i="96"/>
  <c r="EF20" i="96"/>
  <c r="EJ20" i="96"/>
  <c r="EN20" i="96"/>
  <c r="ER20" i="96"/>
  <c r="EV20" i="96"/>
  <c r="EZ20" i="96"/>
  <c r="FD20" i="96"/>
  <c r="FH20" i="96"/>
  <c r="FL20" i="96"/>
  <c r="FP20" i="96"/>
  <c r="FZ20" i="96"/>
  <c r="GD20" i="96"/>
  <c r="GX20" i="96"/>
  <c r="HD20" i="96"/>
  <c r="HL20" i="96"/>
  <c r="HP20" i="96"/>
  <c r="IJ20" i="96"/>
  <c r="IN20" i="96"/>
  <c r="JH20" i="96"/>
  <c r="JL20" i="96"/>
  <c r="JP20" i="96"/>
  <c r="KR20" i="96"/>
  <c r="KV20" i="96"/>
  <c r="KZ20" i="96"/>
  <c r="LF20" i="96"/>
  <c r="AR20" i="95"/>
  <c r="GZ20" i="95"/>
  <c r="IR20" i="95"/>
  <c r="JG20" i="95"/>
  <c r="T20" i="95"/>
  <c r="IF20" i="95"/>
  <c r="CN20" i="95"/>
  <c r="GB20" i="95"/>
  <c r="GN20" i="95"/>
  <c r="AF20" i="95"/>
  <c r="BD20" i="95"/>
  <c r="CB20" i="95"/>
  <c r="BP20" i="95"/>
  <c r="JD20" i="95"/>
  <c r="FY20" i="95"/>
  <c r="AP20" i="95"/>
  <c r="AT20" i="95"/>
  <c r="CL20" i="95"/>
  <c r="CP20" i="95"/>
  <c r="HW20" i="95"/>
  <c r="II20" i="95"/>
  <c r="LT20" i="95"/>
  <c r="HQ20" i="95"/>
  <c r="IC20" i="95"/>
  <c r="JA20" i="95"/>
  <c r="JU20" i="95"/>
  <c r="LK20" i="95"/>
  <c r="HF20" i="95"/>
  <c r="R20" i="95"/>
  <c r="V20" i="95"/>
  <c r="AA20" i="95"/>
  <c r="AE20" i="95"/>
  <c r="AI20" i="95"/>
  <c r="BN20" i="95"/>
  <c r="BR20" i="95"/>
  <c r="BW20" i="95"/>
  <c r="CA20" i="95"/>
  <c r="CE20" i="95"/>
  <c r="HR20" i="95"/>
  <c r="HV20" i="95"/>
  <c r="IA20" i="95"/>
  <c r="IP20" i="95"/>
  <c r="IT20" i="95"/>
  <c r="IY20" i="95"/>
  <c r="JZ20" i="95"/>
  <c r="LG20" i="95"/>
  <c r="GW20" i="95"/>
  <c r="GU20" i="95"/>
  <c r="FR20" i="95"/>
  <c r="FZ20" i="95"/>
  <c r="GD20" i="95"/>
  <c r="GH20" i="95"/>
  <c r="GL20" i="95"/>
  <c r="GP20" i="95"/>
  <c r="KM20" i="95"/>
  <c r="AD20" i="95"/>
  <c r="AH20" i="95"/>
  <c r="AM20" i="95"/>
  <c r="AQ20" i="95"/>
  <c r="AU20" i="95"/>
  <c r="BZ20" i="95"/>
  <c r="CD20" i="95"/>
  <c r="CI20" i="95"/>
  <c r="CM20" i="95"/>
  <c r="CQ20" i="95"/>
  <c r="HG20" i="95"/>
  <c r="HK20" i="95"/>
  <c r="IE20" i="95"/>
  <c r="JC20" i="95"/>
  <c r="JK20" i="95"/>
  <c r="JO20" i="95"/>
  <c r="JS20" i="95"/>
  <c r="KI20" i="95"/>
  <c r="LF20" i="95"/>
  <c r="LO20" i="95"/>
  <c r="DC20" i="95"/>
  <c r="DG20" i="95"/>
  <c r="DK20" i="95"/>
  <c r="DO20" i="95"/>
  <c r="DS20" i="95"/>
  <c r="DW20" i="95"/>
  <c r="EA20" i="95"/>
  <c r="EE20" i="95"/>
  <c r="EI20" i="95"/>
  <c r="EM20" i="95"/>
  <c r="EQ20" i="95"/>
  <c r="EU20" i="95"/>
  <c r="EY20" i="95"/>
  <c r="FC20" i="95"/>
  <c r="FG20" i="95"/>
  <c r="FK20" i="95"/>
  <c r="FO20" i="95"/>
  <c r="GY20" i="95"/>
  <c r="HJ20" i="95"/>
  <c r="HO20" i="95"/>
  <c r="ID20" i="95"/>
  <c r="IH20" i="95"/>
  <c r="IM20" i="95"/>
  <c r="JB20" i="95"/>
  <c r="JF20" i="95"/>
  <c r="JJ20" i="95"/>
  <c r="JN20" i="95"/>
  <c r="JR20" i="95"/>
  <c r="KH20" i="95"/>
  <c r="KQ20" i="95"/>
  <c r="KU20" i="95"/>
  <c r="KY20" i="95"/>
  <c r="LN20" i="95"/>
  <c r="LR20" i="95"/>
  <c r="LW20" i="95"/>
  <c r="MA20" i="95"/>
  <c r="ME20" i="95"/>
  <c r="MI20" i="95"/>
  <c r="GS20" i="95"/>
  <c r="LA20" i="95"/>
  <c r="CT20" i="95"/>
  <c r="FV20" i="95"/>
  <c r="JT20" i="95"/>
  <c r="FS20" i="95"/>
  <c r="GE20" i="95"/>
  <c r="GQ20" i="95"/>
  <c r="HZ20" i="95"/>
  <c r="IX20" i="95"/>
  <c r="Z20" i="95"/>
  <c r="AX20" i="95"/>
  <c r="HN20" i="95"/>
  <c r="IL20" i="95"/>
  <c r="O20" i="95"/>
  <c r="S20" i="95"/>
  <c r="W20" i="95"/>
  <c r="BB20" i="95"/>
  <c r="BF20" i="95"/>
  <c r="BK20" i="95"/>
  <c r="BO20" i="95"/>
  <c r="BS20" i="95"/>
  <c r="CX20" i="95"/>
  <c r="DB20" i="95"/>
  <c r="DF20" i="95"/>
  <c r="DJ20" i="95"/>
  <c r="DN20" i="95"/>
  <c r="DR20" i="95"/>
  <c r="DV20" i="95"/>
  <c r="DZ20" i="95"/>
  <c r="ED20" i="95"/>
  <c r="EH20" i="95"/>
  <c r="EL20" i="95"/>
  <c r="EP20" i="95"/>
  <c r="ET20" i="95"/>
  <c r="EX20" i="95"/>
  <c r="FB20" i="95"/>
  <c r="FF20" i="95"/>
  <c r="FJ20" i="95"/>
  <c r="FN20" i="95"/>
  <c r="GX20" i="95"/>
  <c r="HS20" i="95"/>
  <c r="IQ20" i="95"/>
  <c r="JW20" i="95"/>
  <c r="KA20" i="95"/>
  <c r="KP20" i="95"/>
  <c r="KT20" i="95"/>
  <c r="KX20" i="95"/>
  <c r="LV20" i="95"/>
  <c r="LZ20" i="95"/>
  <c r="MD20" i="95"/>
  <c r="MH20" i="95"/>
  <c r="GR20" i="95"/>
  <c r="GO20" i="94"/>
  <c r="DA20" i="94"/>
  <c r="DI20" i="94"/>
  <c r="DQ20" i="94"/>
  <c r="DY20" i="94"/>
  <c r="EG20" i="94"/>
  <c r="EO20" i="94"/>
  <c r="EZ20" i="94"/>
  <c r="FH20" i="94"/>
  <c r="FP20" i="94"/>
  <c r="FX20" i="94"/>
  <c r="GV20" i="94"/>
  <c r="MB20" i="94"/>
  <c r="MJ20" i="94"/>
  <c r="CK20" i="94"/>
  <c r="IJ20" i="94"/>
  <c r="IZ20" i="94"/>
  <c r="BE20" i="94"/>
  <c r="CS20" i="94"/>
  <c r="O20" i="94"/>
  <c r="S20" i="94"/>
  <c r="X20" i="94"/>
  <c r="AC20" i="94"/>
  <c r="AH20" i="94"/>
  <c r="AP20" i="94"/>
  <c r="AU20" i="94"/>
  <c r="AY20" i="94"/>
  <c r="BC20" i="94"/>
  <c r="BH20" i="94"/>
  <c r="BR20" i="94"/>
  <c r="CO20" i="94"/>
  <c r="CW20" i="94"/>
  <c r="DE20" i="94"/>
  <c r="DM20" i="94"/>
  <c r="DU20" i="94"/>
  <c r="EC20" i="94"/>
  <c r="EK20" i="94"/>
  <c r="ES20" i="94"/>
  <c r="FD20" i="94"/>
  <c r="FL20" i="94"/>
  <c r="FT20" i="94"/>
  <c r="FZ20" i="94"/>
  <c r="GF20" i="94"/>
  <c r="GU20" i="94"/>
  <c r="KF20" i="94"/>
  <c r="LM20" i="94"/>
  <c r="Q20" i="94"/>
  <c r="BM20" i="94"/>
  <c r="IS20" i="94"/>
  <c r="AG20" i="94"/>
  <c r="AO20" i="94"/>
  <c r="HV20" i="94"/>
  <c r="IB20" i="94"/>
  <c r="IG20" i="94"/>
  <c r="JY20" i="94"/>
  <c r="KV20" i="94"/>
  <c r="JX20" i="94"/>
  <c r="DB20" i="94"/>
  <c r="DJ20" i="94"/>
  <c r="DR20" i="94"/>
  <c r="DZ20" i="94"/>
  <c r="EH20" i="94"/>
  <c r="EP20" i="94"/>
  <c r="FA20" i="94"/>
  <c r="FI20" i="94"/>
  <c r="FQ20" i="94"/>
  <c r="HU20" i="94"/>
  <c r="LE20" i="94"/>
  <c r="V20" i="94"/>
  <c r="AS20" i="94"/>
  <c r="BA20" i="94"/>
  <c r="BK20" i="94"/>
  <c r="BO20" i="94"/>
  <c r="BT20" i="94"/>
  <c r="BY20" i="94"/>
  <c r="CD20" i="94"/>
  <c r="CL20" i="94"/>
  <c r="CQ20" i="94"/>
  <c r="CU20" i="94"/>
  <c r="CY20" i="94"/>
  <c r="DC20" i="94"/>
  <c r="DG20" i="94"/>
  <c r="DK20" i="94"/>
  <c r="DO20" i="94"/>
  <c r="DS20" i="94"/>
  <c r="DW20" i="94"/>
  <c r="EA20" i="94"/>
  <c r="EE20" i="94"/>
  <c r="EI20" i="94"/>
  <c r="EM20" i="94"/>
  <c r="EQ20" i="94"/>
  <c r="EX20" i="94"/>
  <c r="FB20" i="94"/>
  <c r="FF20" i="94"/>
  <c r="FJ20" i="94"/>
  <c r="FN20" i="94"/>
  <c r="FR20" i="94"/>
  <c r="FW20" i="94"/>
  <c r="GR20" i="94"/>
  <c r="GX20" i="94"/>
  <c r="LD20" i="94"/>
  <c r="IT20" i="94"/>
  <c r="JE20" i="94"/>
  <c r="KR20" i="94"/>
  <c r="KZ20" i="94"/>
  <c r="LQ20" i="94"/>
  <c r="LY20" i="94"/>
  <c r="MG20" i="94"/>
  <c r="P20" i="94"/>
  <c r="U20" i="94"/>
  <c r="AD20" i="94"/>
  <c r="BI20" i="94"/>
  <c r="BX20" i="94"/>
  <c r="CG20" i="94"/>
  <c r="CP20" i="94"/>
  <c r="CX20" i="94"/>
  <c r="DF20" i="94"/>
  <c r="DN20" i="94"/>
  <c r="DV20" i="94"/>
  <c r="ED20" i="94"/>
  <c r="EL20" i="94"/>
  <c r="ET20" i="94"/>
  <c r="FE20" i="94"/>
  <c r="FM20" i="94"/>
  <c r="FU20" i="94"/>
  <c r="GA20" i="94"/>
  <c r="HB20" i="94"/>
  <c r="HI20" i="94"/>
  <c r="HR20" i="94"/>
  <c r="HX20" i="94"/>
  <c r="IN20" i="94"/>
  <c r="IY20" i="94"/>
  <c r="JM20" i="94"/>
  <c r="JZ20" i="94"/>
  <c r="KJ20" i="94"/>
  <c r="LI20" i="94"/>
  <c r="LP20" i="94"/>
  <c r="LW20" i="94"/>
  <c r="MF20" i="94"/>
  <c r="GS20" i="94"/>
  <c r="JL20" i="94"/>
  <c r="KP20" i="94"/>
  <c r="KT20" i="94"/>
  <c r="KX20" i="94"/>
  <c r="LH20" i="94"/>
  <c r="LV20" i="94"/>
  <c r="MA20" i="94"/>
  <c r="ME20" i="94"/>
  <c r="MI20" i="94"/>
  <c r="AB20" i="94"/>
  <c r="AK20" i="94"/>
  <c r="AT20" i="94"/>
  <c r="BB20" i="94"/>
  <c r="BG20" i="94"/>
  <c r="BL20" i="94"/>
  <c r="BQ20" i="94"/>
  <c r="BZ20" i="94"/>
  <c r="GD20" i="94"/>
  <c r="GJ20" i="94"/>
  <c r="GY20" i="94"/>
  <c r="HP20" i="94"/>
  <c r="IA20" i="94"/>
  <c r="IP20" i="94"/>
  <c r="IV20" i="94"/>
  <c r="KB20" i="94"/>
  <c r="KS20" i="94"/>
  <c r="LG20" i="94"/>
  <c r="LN20" i="94"/>
  <c r="LR20" i="94"/>
  <c r="LZ20" i="94"/>
  <c r="MD20" i="94"/>
  <c r="MH20" i="94"/>
  <c r="W20" i="94"/>
  <c r="AA20" i="94"/>
  <c r="AE20" i="94"/>
  <c r="AJ20" i="94"/>
  <c r="AN20" i="94"/>
  <c r="BS20" i="94"/>
  <c r="BW20" i="94"/>
  <c r="CA20" i="94"/>
  <c r="CF20" i="94"/>
  <c r="CJ20" i="94"/>
  <c r="GI20" i="94"/>
  <c r="GM20" i="94"/>
  <c r="HK20" i="94"/>
  <c r="ID20" i="94"/>
  <c r="IH20" i="94"/>
  <c r="JB20" i="94"/>
  <c r="JF20" i="94"/>
  <c r="JK20" i="94"/>
  <c r="JO20" i="94"/>
  <c r="JS20" i="94"/>
  <c r="KH20" i="94"/>
  <c r="LF20" i="94"/>
  <c r="AI20" i="94"/>
  <c r="AM20" i="94"/>
  <c r="AQ20" i="94"/>
  <c r="AV20" i="94"/>
  <c r="AZ20" i="94"/>
  <c r="CE20" i="94"/>
  <c r="CI20" i="94"/>
  <c r="CM20" i="94"/>
  <c r="CR20" i="94"/>
  <c r="CV20" i="94"/>
  <c r="CZ20" i="94"/>
  <c r="DD20" i="94"/>
  <c r="DH20" i="94"/>
  <c r="DL20" i="94"/>
  <c r="DP20" i="94"/>
  <c r="DT20" i="94"/>
  <c r="DX20" i="94"/>
  <c r="EB20" i="94"/>
  <c r="EF20" i="94"/>
  <c r="EJ20" i="94"/>
  <c r="EN20" i="94"/>
  <c r="ER20" i="94"/>
  <c r="EY20" i="94"/>
  <c r="FC20" i="94"/>
  <c r="FG20" i="94"/>
  <c r="FK20" i="94"/>
  <c r="FO20" i="94"/>
  <c r="FS20" i="94"/>
  <c r="GL20" i="94"/>
  <c r="GP20" i="94"/>
  <c r="HJ20" i="94"/>
  <c r="HO20" i="94"/>
  <c r="HS20" i="94"/>
  <c r="IM20" i="94"/>
  <c r="IQ20" i="94"/>
  <c r="JJ20" i="94"/>
  <c r="JN20" i="94"/>
  <c r="JR20" i="94"/>
  <c r="JW20" i="94"/>
  <c r="KA20" i="94"/>
  <c r="KQ20" i="94"/>
  <c r="KU20" i="94"/>
  <c r="KY20" i="94"/>
  <c r="LO20" i="94"/>
  <c r="HG20" i="94"/>
  <c r="LG20" i="93"/>
  <c r="AI20" i="93"/>
  <c r="BG20" i="93"/>
  <c r="DB20" i="93"/>
  <c r="DJ20" i="93"/>
  <c r="DR20" i="93"/>
  <c r="DZ20" i="93"/>
  <c r="EH20" i="93"/>
  <c r="EP20" i="93"/>
  <c r="FA20" i="93"/>
  <c r="FI20" i="93"/>
  <c r="FQ20" i="93"/>
  <c r="GG20" i="93"/>
  <c r="HR20" i="93"/>
  <c r="IP20" i="93"/>
  <c r="JM20" i="93"/>
  <c r="JQ20" i="93"/>
  <c r="KT20" i="93"/>
  <c r="LB20" i="93"/>
  <c r="Q20" i="93"/>
  <c r="AJ20" i="93"/>
  <c r="AO20" i="93"/>
  <c r="BH20" i="93"/>
  <c r="BM20" i="93"/>
  <c r="CF20" i="93"/>
  <c r="CK20" i="93"/>
  <c r="GA20" i="93"/>
  <c r="LK20" i="93"/>
  <c r="AD20" i="93"/>
  <c r="BB20" i="93"/>
  <c r="CX20" i="93"/>
  <c r="DF20" i="93"/>
  <c r="DN20" i="93"/>
  <c r="DV20" i="93"/>
  <c r="ED20" i="93"/>
  <c r="EL20" i="93"/>
  <c r="FE20" i="93"/>
  <c r="FM20" i="93"/>
  <c r="FU20" i="93"/>
  <c r="HM20" i="93"/>
  <c r="ID20" i="93"/>
  <c r="JU20" i="93"/>
  <c r="KX20" i="93"/>
  <c r="GR20" i="93"/>
  <c r="HD20" i="93"/>
  <c r="IM20" i="93"/>
  <c r="JC20" i="93"/>
  <c r="KB20" i="93"/>
  <c r="LV20" i="93"/>
  <c r="BV20" i="93"/>
  <c r="HK20" i="93"/>
  <c r="HO20" i="93"/>
  <c r="IE20" i="93"/>
  <c r="KR20" i="93"/>
  <c r="KV20" i="93"/>
  <c r="KZ20" i="93"/>
  <c r="MB20" i="93"/>
  <c r="MF20" i="93"/>
  <c r="MJ20" i="93"/>
  <c r="MN20" i="93"/>
  <c r="O20" i="93"/>
  <c r="S20" i="93"/>
  <c r="AH20" i="93"/>
  <c r="AM20" i="93"/>
  <c r="AQ20" i="93"/>
  <c r="BF20" i="93"/>
  <c r="BK20" i="93"/>
  <c r="BO20" i="93"/>
  <c r="CD20" i="93"/>
  <c r="CI20" i="93"/>
  <c r="CM20" i="93"/>
  <c r="FZ20" i="93"/>
  <c r="GL20" i="93"/>
  <c r="GX20" i="93"/>
  <c r="HV20" i="93"/>
  <c r="IH20" i="93"/>
  <c r="IT20" i="93"/>
  <c r="JF20" i="93"/>
  <c r="KL20" i="93"/>
  <c r="KS20" i="93"/>
  <c r="KW20" i="93"/>
  <c r="LA20" i="93"/>
  <c r="LZ20" i="93"/>
  <c r="AB20" i="93"/>
  <c r="AG20" i="93"/>
  <c r="AK20" i="93"/>
  <c r="AZ20" i="93"/>
  <c r="BE20" i="93"/>
  <c r="BI20" i="93"/>
  <c r="BX20" i="93"/>
  <c r="CC20" i="93"/>
  <c r="CG20" i="93"/>
  <c r="CV20" i="93"/>
  <c r="CZ20" i="93"/>
  <c r="DD20" i="93"/>
  <c r="DH20" i="93"/>
  <c r="DL20" i="93"/>
  <c r="DP20" i="93"/>
  <c r="DT20" i="93"/>
  <c r="DX20" i="93"/>
  <c r="EB20" i="93"/>
  <c r="EF20" i="93"/>
  <c r="EJ20" i="93"/>
  <c r="EN20" i="93"/>
  <c r="ER20" i="93"/>
  <c r="EY20" i="93"/>
  <c r="FC20" i="93"/>
  <c r="FG20" i="93"/>
  <c r="FK20" i="93"/>
  <c r="FO20" i="93"/>
  <c r="FS20" i="93"/>
  <c r="FW20" i="93"/>
  <c r="GM20" i="93"/>
  <c r="P20" i="93"/>
  <c r="U20" i="93"/>
  <c r="Y20" i="93"/>
  <c r="AN20" i="93"/>
  <c r="AS20" i="93"/>
  <c r="AW20" i="93"/>
  <c r="BL20" i="93"/>
  <c r="BQ20" i="93"/>
  <c r="BU20" i="93"/>
  <c r="CJ20" i="93"/>
  <c r="CO20" i="93"/>
  <c r="CS20" i="93"/>
  <c r="GF20" i="93"/>
  <c r="GJ20" i="93"/>
  <c r="GV20" i="93"/>
  <c r="HS20" i="93"/>
  <c r="IJ20" i="93"/>
  <c r="IV20" i="93"/>
  <c r="IZ20" i="93"/>
  <c r="JK20" i="93"/>
  <c r="JO20" i="93"/>
  <c r="JS20" i="93"/>
  <c r="KJ20" i="93"/>
  <c r="KN20" i="93"/>
  <c r="LP20" i="93"/>
  <c r="LT20" i="93"/>
  <c r="ME20" i="93"/>
  <c r="MI20" i="93"/>
  <c r="MM20" i="93"/>
  <c r="R20" i="93"/>
  <c r="W20" i="93"/>
  <c r="AP20" i="93"/>
  <c r="AU20" i="93"/>
  <c r="BN20" i="93"/>
  <c r="BS20" i="93"/>
  <c r="CL20" i="93"/>
  <c r="CQ20" i="93"/>
  <c r="GD20" i="93"/>
  <c r="GP20" i="93"/>
  <c r="HB20" i="93"/>
  <c r="HU20" i="93"/>
  <c r="IG20" i="93"/>
  <c r="IS20" i="93"/>
  <c r="JE20" i="93"/>
  <c r="JZ20" i="93"/>
  <c r="KD20" i="93"/>
  <c r="KK20" i="93"/>
  <c r="LR20" i="93"/>
  <c r="LY20" i="93"/>
  <c r="MD20" i="93"/>
  <c r="MH20" i="93"/>
  <c r="ML20" i="93"/>
  <c r="CH20" i="93"/>
  <c r="GU20" i="93"/>
  <c r="HX20" i="93"/>
  <c r="IB20" i="93"/>
  <c r="IN20" i="93"/>
  <c r="IY20" i="93"/>
  <c r="KI20" i="93"/>
  <c r="KM20" i="93"/>
  <c r="LH20" i="93"/>
  <c r="LL20" i="93"/>
  <c r="X20" i="93"/>
  <c r="AC20" i="93"/>
  <c r="AV20" i="93"/>
  <c r="BA20" i="93"/>
  <c r="BT20" i="93"/>
  <c r="BY20" i="93"/>
  <c r="CR20" i="93"/>
  <c r="CW20" i="93"/>
  <c r="DA20" i="93"/>
  <c r="DE20" i="93"/>
  <c r="DI20" i="93"/>
  <c r="DM20" i="93"/>
  <c r="DQ20" i="93"/>
  <c r="DU20" i="93"/>
  <c r="DY20" i="93"/>
  <c r="EC20" i="93"/>
  <c r="EG20" i="93"/>
  <c r="EK20" i="93"/>
  <c r="EO20" i="93"/>
  <c r="ES20" i="93"/>
  <c r="EZ20" i="93"/>
  <c r="FD20" i="93"/>
  <c r="FH20" i="93"/>
  <c r="FL20" i="93"/>
  <c r="FP20" i="93"/>
  <c r="FT20" i="93"/>
  <c r="FX20" i="93"/>
  <c r="GI20" i="93"/>
  <c r="GY20" i="93"/>
  <c r="HL20" i="93"/>
  <c r="HP20" i="93"/>
  <c r="IA20" i="93"/>
  <c r="IQ20" i="93"/>
  <c r="JH20" i="93"/>
  <c r="JL20" i="93"/>
  <c r="JP20" i="93"/>
  <c r="JT20" i="93"/>
  <c r="KA20" i="93"/>
  <c r="KE20" i="93"/>
  <c r="KU20" i="93"/>
  <c r="KY20" i="93"/>
  <c r="LC20" i="93"/>
  <c r="LS20" i="93"/>
  <c r="V20" i="93"/>
  <c r="AA20" i="93"/>
  <c r="AE20" i="93"/>
  <c r="AT20" i="93"/>
  <c r="AY20" i="93"/>
  <c r="BC20" i="93"/>
  <c r="BR20" i="93"/>
  <c r="BW20" i="93"/>
  <c r="CA20" i="93"/>
  <c r="CP20" i="93"/>
  <c r="CU20" i="93"/>
  <c r="CY20" i="93"/>
  <c r="DC20" i="93"/>
  <c r="DG20" i="93"/>
  <c r="DG21" i="93" s="1"/>
  <c r="DK20" i="93"/>
  <c r="DO20" i="93"/>
  <c r="DS20" i="93"/>
  <c r="DW20" i="93"/>
  <c r="DW21" i="93" s="1"/>
  <c r="EA20" i="93"/>
  <c r="EE20" i="93"/>
  <c r="EI20" i="93"/>
  <c r="EM20" i="93"/>
  <c r="EQ20" i="93"/>
  <c r="EX20" i="93"/>
  <c r="FB20" i="93"/>
  <c r="FF20" i="93"/>
  <c r="FJ20" i="93"/>
  <c r="FN20" i="93"/>
  <c r="FR20" i="93"/>
  <c r="GC20" i="93"/>
  <c r="GO20" i="93"/>
  <c r="HA20" i="93"/>
  <c r="HJ20" i="93"/>
  <c r="HN20" i="93"/>
  <c r="HY20" i="93"/>
  <c r="IK20" i="93"/>
  <c r="IW20" i="93"/>
  <c r="JI20" i="93"/>
  <c r="JN20" i="93"/>
  <c r="JR20" i="93"/>
  <c r="JV20" i="93"/>
  <c r="KC20" i="93"/>
  <c r="LJ20" i="93"/>
  <c r="LQ20" i="93"/>
  <c r="LU20" i="93"/>
  <c r="MC20" i="93"/>
  <c r="MG20" i="93"/>
  <c r="MK20" i="93"/>
  <c r="CD48" i="98" l="1"/>
  <c r="CP34" i="100"/>
  <c r="AO42" i="106"/>
  <c r="CD87" i="98"/>
  <c r="AL86" i="104"/>
  <c r="W42" i="106"/>
  <c r="AT257" i="97"/>
  <c r="AH42" i="99"/>
  <c r="Y44" i="100"/>
  <c r="CP38" i="100"/>
  <c r="CP44" i="100" s="1"/>
  <c r="AR256" i="102"/>
  <c r="BD80" i="103"/>
  <c r="AZ42" i="106"/>
  <c r="DO24" i="96"/>
  <c r="EA24" i="96"/>
  <c r="U259" i="102"/>
  <c r="DC23" i="96"/>
  <c r="CP41" i="99"/>
  <c r="BO257" i="97"/>
  <c r="AN257" i="97"/>
  <c r="AC262" i="97" s="1"/>
  <c r="AW257" i="97"/>
  <c r="CG43" i="100"/>
  <c r="AK44" i="100"/>
  <c r="CG31" i="100"/>
  <c r="AX256" i="102"/>
  <c r="BD41" i="105"/>
  <c r="BD205" i="103"/>
  <c r="BA70" i="104"/>
  <c r="BA31" i="105"/>
  <c r="AF40" i="105"/>
  <c r="AF41" i="105" s="1"/>
  <c r="AC40" i="105"/>
  <c r="AC41" i="105" s="1"/>
  <c r="AU41" i="105"/>
  <c r="Q40" i="105"/>
  <c r="Q41" i="105" s="1"/>
  <c r="W40" i="105"/>
  <c r="W41" i="105" s="1"/>
  <c r="BA18" i="105"/>
  <c r="BC42" i="99"/>
  <c r="CG29" i="99"/>
  <c r="Y42" i="99"/>
  <c r="BF42" i="99"/>
  <c r="CP36" i="99"/>
  <c r="AK42" i="99"/>
  <c r="AT42" i="99"/>
  <c r="CP29" i="99"/>
  <c r="MK20" i="96"/>
  <c r="AR20" i="96"/>
  <c r="HA20" i="96"/>
  <c r="JU20" i="96"/>
  <c r="HQ20" i="96"/>
  <c r="JG20" i="96"/>
  <c r="BD20" i="96"/>
  <c r="LB20" i="96"/>
  <c r="II20" i="96"/>
  <c r="AF20" i="96"/>
  <c r="LX20" i="96"/>
  <c r="GZ20" i="96"/>
  <c r="HF20" i="96"/>
  <c r="HB20" i="96"/>
  <c r="JV20" i="96"/>
  <c r="KC20" i="95"/>
  <c r="LS20" i="95"/>
  <c r="KD20" i="95"/>
  <c r="KN20" i="95"/>
  <c r="IU20" i="95"/>
  <c r="LB20" i="95"/>
  <c r="IO20" i="95"/>
  <c r="KL20" i="95"/>
  <c r="IX20" i="94"/>
  <c r="EV20" i="94"/>
  <c r="GE20" i="94"/>
  <c r="GQ20" i="94"/>
  <c r="IL20" i="94"/>
  <c r="AR20" i="94"/>
  <c r="IF20" i="94"/>
  <c r="GN20" i="94"/>
  <c r="BV20" i="94"/>
  <c r="IC20" i="94"/>
  <c r="Z20" i="94"/>
  <c r="JT20" i="94"/>
  <c r="CN20" i="94"/>
  <c r="JD20" i="94"/>
  <c r="KC20" i="94"/>
  <c r="HT20" i="94"/>
  <c r="CH20" i="94"/>
  <c r="JG20" i="94"/>
  <c r="GK20" i="94"/>
  <c r="AL20" i="94"/>
  <c r="HC20" i="94"/>
  <c r="II20" i="94"/>
  <c r="GB20" i="94"/>
  <c r="HN20" i="94"/>
  <c r="JA20" i="94"/>
  <c r="HW20" i="94"/>
  <c r="LK20" i="94"/>
  <c r="IU20" i="94"/>
  <c r="JU20" i="94"/>
  <c r="HQ20" i="94"/>
  <c r="AX20" i="94"/>
  <c r="T20" i="94"/>
  <c r="HZ20" i="94"/>
  <c r="LB20" i="94"/>
  <c r="IR20" i="94"/>
  <c r="BJ20" i="94"/>
  <c r="CT20" i="94"/>
  <c r="EU20" i="94"/>
  <c r="GZ20" i="94"/>
  <c r="BP20" i="94"/>
  <c r="IO20" i="94"/>
  <c r="HE20" i="94"/>
  <c r="EP22" i="94"/>
  <c r="FH21" i="93"/>
  <c r="DY21" i="93"/>
  <c r="EC21" i="93"/>
  <c r="HT24" i="93"/>
  <c r="EG21" i="93"/>
  <c r="ES24" i="93"/>
  <c r="GE20" i="93"/>
  <c r="LD20" i="93"/>
  <c r="HT20" i="93"/>
  <c r="LX20" i="93"/>
  <c r="JD20" i="93"/>
  <c r="EU20" i="93"/>
  <c r="KF20" i="93"/>
  <c r="DQ21" i="93"/>
  <c r="GN20" i="93"/>
  <c r="AR20" i="93"/>
  <c r="GW20" i="93"/>
  <c r="BJ20" i="93"/>
  <c r="HC20" i="93"/>
  <c r="AX20" i="93"/>
  <c r="HG20" i="93"/>
  <c r="JA20" i="93"/>
  <c r="JJ20" i="93"/>
  <c r="Z20" i="93"/>
  <c r="EZ21" i="93"/>
  <c r="HQ20" i="93"/>
  <c r="FR21" i="93"/>
  <c r="FB21" i="93"/>
  <c r="EI21" i="93"/>
  <c r="DS21" i="93"/>
  <c r="DC21" i="93"/>
  <c r="IO20" i="93"/>
  <c r="FL21" i="93"/>
  <c r="T20" i="93"/>
  <c r="GK20" i="93"/>
  <c r="AL20" i="93"/>
  <c r="LN20" i="93"/>
  <c r="EY24" i="93"/>
  <c r="DP24" i="93"/>
  <c r="BP20" i="93"/>
  <c r="IL20" i="93"/>
  <c r="DU21" i="93"/>
  <c r="GZ20" i="93"/>
  <c r="GT20" i="93"/>
  <c r="IF20" i="93"/>
  <c r="IX20" i="93"/>
  <c r="IR20" i="93"/>
  <c r="KP20" i="93"/>
  <c r="JX20" i="93"/>
  <c r="GB20" i="93"/>
  <c r="IC20" i="93"/>
  <c r="HX23" i="93"/>
  <c r="FY20" i="93"/>
  <c r="HZ20" i="93"/>
  <c r="CT20" i="93"/>
  <c r="HF20" i="93"/>
  <c r="CB20" i="93"/>
  <c r="KO20" i="93"/>
  <c r="EB24" i="93"/>
  <c r="CN20" i="93"/>
  <c r="EM21" i="93"/>
  <c r="FP21" i="93"/>
  <c r="FD21" i="93"/>
  <c r="AA43" i="110"/>
  <c r="AR42" i="106"/>
  <c r="Q42" i="106"/>
  <c r="BA14" i="106"/>
  <c r="Z42" i="106"/>
  <c r="AL42" i="106"/>
  <c r="AF42" i="106"/>
  <c r="AI42" i="106"/>
  <c r="T42" i="106"/>
  <c r="AC42" i="106"/>
  <c r="BA29" i="106"/>
  <c r="BC255" i="103"/>
  <c r="AL255" i="103"/>
  <c r="BA30" i="104"/>
  <c r="BA65" i="104"/>
  <c r="AF86" i="104"/>
  <c r="T86" i="104"/>
  <c r="AI40" i="105"/>
  <c r="AI41" i="105" s="1"/>
  <c r="AX41" i="105"/>
  <c r="T40" i="105"/>
  <c r="T41" i="105" s="1"/>
  <c r="BA20" i="105"/>
  <c r="AO40" i="105"/>
  <c r="AO41" i="105" s="1"/>
  <c r="BA28" i="105"/>
  <c r="AU86" i="104"/>
  <c r="BA36" i="104"/>
  <c r="Z86" i="104"/>
  <c r="AR86" i="104"/>
  <c r="AC86" i="104"/>
  <c r="AX86" i="104"/>
  <c r="Q86" i="104"/>
  <c r="W86" i="104"/>
  <c r="AI86" i="104"/>
  <c r="T255" i="103"/>
  <c r="AF255" i="103"/>
  <c r="BD125" i="103"/>
  <c r="BA255" i="103"/>
  <c r="AX255" i="103"/>
  <c r="BD254" i="103"/>
  <c r="AC255" i="103"/>
  <c r="AO255" i="103"/>
  <c r="AR255" i="103"/>
  <c r="AU255" i="103"/>
  <c r="Z255" i="103"/>
  <c r="AI255" i="103"/>
  <c r="BD42" i="106"/>
  <c r="AZ86" i="104"/>
  <c r="AX42" i="106"/>
  <c r="BB255" i="103"/>
  <c r="BD97" i="103"/>
  <c r="BA41" i="106"/>
  <c r="BA42" i="106" s="1"/>
  <c r="AU42" i="106"/>
  <c r="BA40" i="105"/>
  <c r="AR41" i="105"/>
  <c r="AZ41" i="105"/>
  <c r="AO86" i="104"/>
  <c r="AY86" i="104"/>
  <c r="Q255" i="103"/>
  <c r="AY42" i="106"/>
  <c r="AY41" i="105"/>
  <c r="W255" i="103"/>
  <c r="Q256" i="102"/>
  <c r="BD256" i="102"/>
  <c r="AI256" i="102"/>
  <c r="AC256" i="102"/>
  <c r="Z256" i="102"/>
  <c r="AO256" i="102"/>
  <c r="AL256" i="102"/>
  <c r="T256" i="102"/>
  <c r="BT10" i="102"/>
  <c r="BT15" i="102"/>
  <c r="BV15" i="102" s="1"/>
  <c r="BT22" i="102"/>
  <c r="BV22" i="102" s="1"/>
  <c r="BT12" i="102"/>
  <c r="BT14" i="102"/>
  <c r="BV14" i="102" s="1"/>
  <c r="BT23" i="102"/>
  <c r="BV23" i="102" s="1"/>
  <c r="BT20" i="102"/>
  <c r="BV20" i="102" s="1"/>
  <c r="BT21" i="102"/>
  <c r="BV21" i="102" s="1"/>
  <c r="BT16" i="102"/>
  <c r="BV16" i="102" s="1"/>
  <c r="BT11" i="102"/>
  <c r="BV11" i="102" s="1"/>
  <c r="Q260" i="102"/>
  <c r="BU12" i="102"/>
  <c r="CA22" i="102"/>
  <c r="CA14" i="102"/>
  <c r="Y259" i="102"/>
  <c r="BG256" i="102"/>
  <c r="BT19" i="102"/>
  <c r="BV19" i="102" s="1"/>
  <c r="BZ11" i="102"/>
  <c r="CB11" i="102" s="1"/>
  <c r="BT17" i="102"/>
  <c r="CA17" i="102"/>
  <c r="AU256" i="102"/>
  <c r="BU20" i="102"/>
  <c r="CA20" i="102" s="1"/>
  <c r="BU13" i="102"/>
  <c r="CA13" i="102" s="1"/>
  <c r="CA23" i="102"/>
  <c r="CA15" i="102"/>
  <c r="W256" i="102"/>
  <c r="BU16" i="102"/>
  <c r="CA16" i="102" s="1"/>
  <c r="Y260" i="102"/>
  <c r="U260" i="102"/>
  <c r="BU19" i="102"/>
  <c r="CA19" i="102" s="1"/>
  <c r="CA10" i="102"/>
  <c r="BU18" i="102"/>
  <c r="CA18" i="102" s="1"/>
  <c r="BU21" i="102"/>
  <c r="CA21" i="102" s="1"/>
  <c r="AC256" i="101"/>
  <c r="AI256" i="101"/>
  <c r="AO256" i="101"/>
  <c r="Q259" i="101"/>
  <c r="Z256" i="101"/>
  <c r="BG256" i="101"/>
  <c r="BU256" i="101"/>
  <c r="Q256" i="101"/>
  <c r="BD256" i="101"/>
  <c r="AU256" i="101"/>
  <c r="AF256" i="101"/>
  <c r="BW256" i="101"/>
  <c r="BA256" i="101"/>
  <c r="T256" i="101"/>
  <c r="AR256" i="101"/>
  <c r="Y260" i="101"/>
  <c r="Y259" i="101"/>
  <c r="BT256" i="101"/>
  <c r="Q260" i="101"/>
  <c r="W256" i="101"/>
  <c r="AX256" i="101"/>
  <c r="U260" i="101"/>
  <c r="U259" i="101"/>
  <c r="AL256" i="101"/>
  <c r="BX256" i="101"/>
  <c r="BL42" i="99"/>
  <c r="CN42" i="99"/>
  <c r="AQ42" i="99"/>
  <c r="CO42" i="99"/>
  <c r="CF42" i="99"/>
  <c r="BI88" i="98"/>
  <c r="AC261" i="97"/>
  <c r="V257" i="97"/>
  <c r="BF257" i="97"/>
  <c r="AQ257" i="97"/>
  <c r="BL257" i="97"/>
  <c r="AB257" i="97"/>
  <c r="AE257" i="97"/>
  <c r="BI44" i="100"/>
  <c r="BO44" i="100"/>
  <c r="AQ44" i="100"/>
  <c r="CP43" i="100"/>
  <c r="AZ44" i="100"/>
  <c r="CP28" i="100"/>
  <c r="BF44" i="100"/>
  <c r="AW44" i="100"/>
  <c r="AN44" i="100"/>
  <c r="CO44" i="100"/>
  <c r="AE44" i="100"/>
  <c r="CN44" i="100"/>
  <c r="BL44" i="100"/>
  <c r="BC44" i="100"/>
  <c r="AT44" i="100"/>
  <c r="CP19" i="99"/>
  <c r="CP42" i="99" s="1"/>
  <c r="AB42" i="99"/>
  <c r="BO42" i="99"/>
  <c r="AW42" i="99"/>
  <c r="CG19" i="99"/>
  <c r="CG41" i="99"/>
  <c r="BR42" i="99"/>
  <c r="AN42" i="99"/>
  <c r="Q42" i="99"/>
  <c r="CG26" i="99"/>
  <c r="AZ42" i="99"/>
  <c r="CG36" i="99"/>
  <c r="BL88" i="98"/>
  <c r="CD72" i="98"/>
  <c r="AW88" i="98"/>
  <c r="CD67" i="98"/>
  <c r="AH88" i="98"/>
  <c r="Y88" i="98"/>
  <c r="CD32" i="98"/>
  <c r="AQ88" i="98"/>
  <c r="BC88" i="98"/>
  <c r="BO88" i="98"/>
  <c r="CC88" i="98"/>
  <c r="V88" i="98"/>
  <c r="AK88" i="98"/>
  <c r="CD25" i="98"/>
  <c r="CD16" i="98"/>
  <c r="BI257" i="97"/>
  <c r="Y257" i="97"/>
  <c r="Y262" i="97" s="1"/>
  <c r="AH257" i="97"/>
  <c r="AZ257" i="97"/>
  <c r="BC257" i="97"/>
  <c r="Y260" i="97"/>
  <c r="AG260" i="97"/>
  <c r="Y261" i="97"/>
  <c r="CE44" i="100"/>
  <c r="CD79" i="98"/>
  <c r="AG261" i="97"/>
  <c r="AC260" i="97"/>
  <c r="AZ88" i="98"/>
  <c r="Q44" i="100"/>
  <c r="AT88" i="98"/>
  <c r="AB88" i="98"/>
  <c r="CB88" i="98"/>
  <c r="CD38" i="98"/>
  <c r="CG28" i="100"/>
  <c r="CG44" i="100" s="1"/>
  <c r="CE42" i="99"/>
  <c r="AE88" i="98"/>
  <c r="BF88" i="98"/>
  <c r="AN88" i="98"/>
  <c r="GT20" i="96"/>
  <c r="HC20" i="96"/>
  <c r="LC20" i="96"/>
  <c r="GW20" i="96"/>
  <c r="KC20" i="96"/>
  <c r="LA20" i="96"/>
  <c r="LL20" i="96"/>
  <c r="KE20" i="96"/>
  <c r="GT20" i="95"/>
  <c r="HC20" i="95"/>
  <c r="HA20" i="95"/>
  <c r="BJ20" i="95"/>
  <c r="LJ20" i="95"/>
  <c r="LU20" i="95"/>
  <c r="HB20" i="95"/>
  <c r="CH20" i="95"/>
  <c r="LL20" i="95"/>
  <c r="JV20" i="95"/>
  <c r="AL20" i="95"/>
  <c r="KE20" i="95"/>
  <c r="HF20" i="94"/>
  <c r="HD20" i="94"/>
  <c r="LA20" i="94"/>
  <c r="LS20" i="94"/>
  <c r="LJ20" i="94"/>
  <c r="KM20" i="94"/>
  <c r="LX20" i="94"/>
  <c r="FY20" i="94"/>
  <c r="GH20" i="94"/>
  <c r="AF20" i="94"/>
  <c r="LT20" i="94"/>
  <c r="GW20" i="94"/>
  <c r="CB20" i="94"/>
  <c r="FV20" i="94"/>
  <c r="GT20" i="94"/>
  <c r="BD20" i="94"/>
  <c r="KL20" i="94"/>
  <c r="KD20" i="94"/>
  <c r="LO20" i="93"/>
  <c r="FG23" i="93"/>
  <c r="FF21" i="93"/>
  <c r="EB23" i="93"/>
  <c r="EA21" i="93"/>
  <c r="DB24" i="93"/>
  <c r="JW20" i="93"/>
  <c r="II20" i="93"/>
  <c r="HX24" i="93"/>
  <c r="FJ21" i="93"/>
  <c r="EQ21" i="93"/>
  <c r="DK21" i="93"/>
  <c r="KG20" i="93"/>
  <c r="EO21" i="93"/>
  <c r="DI21" i="93"/>
  <c r="LM20" i="93"/>
  <c r="GH20" i="93"/>
  <c r="AF20" i="93"/>
  <c r="MA20" i="93"/>
  <c r="IU20" i="93"/>
  <c r="HT23" i="93"/>
  <c r="DB23" i="93"/>
  <c r="DA21" i="93"/>
  <c r="EK21" i="93"/>
  <c r="EL23" i="93"/>
  <c r="EY23" i="93"/>
  <c r="EX21" i="93"/>
  <c r="DP23" i="93"/>
  <c r="DO21" i="93"/>
  <c r="IB24" i="93"/>
  <c r="HW20" i="93"/>
  <c r="EL24" i="93"/>
  <c r="DE21" i="93"/>
  <c r="LE20" i="93"/>
  <c r="FV20" i="93"/>
  <c r="HH20" i="93"/>
  <c r="FN21" i="93"/>
  <c r="EE21" i="93"/>
  <c r="ES21" i="93"/>
  <c r="DM21" i="93"/>
  <c r="LW20" i="93"/>
  <c r="BD20" i="93"/>
  <c r="FG24" i="93"/>
  <c r="JG20" i="93"/>
  <c r="IB23" i="93"/>
  <c r="BD255" i="103" l="1"/>
  <c r="BA86" i="104"/>
  <c r="BZ15" i="102"/>
  <c r="CB15" i="102" s="1"/>
  <c r="DC25" i="96"/>
  <c r="BZ23" i="102"/>
  <c r="CB23" i="102" s="1"/>
  <c r="BZ22" i="102"/>
  <c r="CB22" i="102" s="1"/>
  <c r="LU20" i="96"/>
  <c r="LC20" i="95"/>
  <c r="KE20" i="94"/>
  <c r="LU20" i="94"/>
  <c r="LL20" i="94"/>
  <c r="LC20" i="94"/>
  <c r="EW20" i="94"/>
  <c r="KN20" i="94"/>
  <c r="JV20" i="94"/>
  <c r="DP25" i="93"/>
  <c r="EB25" i="93"/>
  <c r="HT25" i="93"/>
  <c r="HX25" i="93"/>
  <c r="IB25" i="93"/>
  <c r="KH20" i="93"/>
  <c r="EY25" i="93"/>
  <c r="JY20" i="93"/>
  <c r="LF20" i="93"/>
  <c r="DB25" i="93"/>
  <c r="KQ20" i="93"/>
  <c r="EL25" i="93"/>
  <c r="BA41" i="105"/>
  <c r="Q261" i="102"/>
  <c r="U261" i="102"/>
  <c r="BZ20" i="102"/>
  <c r="CB20" i="102" s="1"/>
  <c r="BZ14" i="102"/>
  <c r="CB14" i="102" s="1"/>
  <c r="BV10" i="102"/>
  <c r="BZ10" i="102" s="1"/>
  <c r="CB10" i="102" s="1"/>
  <c r="BV17" i="102"/>
  <c r="BZ17" i="102" s="1"/>
  <c r="CB17" i="102" s="1"/>
  <c r="BV12" i="102"/>
  <c r="BZ12" i="102" s="1"/>
  <c r="CB12" i="102" s="1"/>
  <c r="BZ21" i="102"/>
  <c r="CB21" i="102" s="1"/>
  <c r="Y261" i="102"/>
  <c r="BT13" i="102"/>
  <c r="BV13" i="102" s="1"/>
  <c r="BZ16" i="102"/>
  <c r="CB16" i="102" s="1"/>
  <c r="CA12" i="102"/>
  <c r="BT18" i="102"/>
  <c r="BV18" i="102" s="1"/>
  <c r="BZ19" i="102"/>
  <c r="CB19" i="102" s="1"/>
  <c r="Q261" i="101"/>
  <c r="U261" i="101"/>
  <c r="BY256" i="101"/>
  <c r="Y261" i="101"/>
  <c r="BV256" i="101"/>
  <c r="CG42" i="99"/>
  <c r="CD88" i="98"/>
  <c r="AG262" i="97"/>
  <c r="AC264" i="97" s="1"/>
  <c r="KN20" i="96"/>
  <c r="HI20" i="93"/>
  <c r="FG25" i="93"/>
  <c r="HX27" i="93" l="1"/>
  <c r="BZ13" i="102"/>
  <c r="CB13" i="102" s="1"/>
  <c r="U263" i="102"/>
  <c r="BZ18" i="102"/>
  <c r="CB18" i="102" s="1"/>
  <c r="U263" i="101"/>
  <c r="Y10" i="13" l="1"/>
  <c r="AE19" i="13"/>
  <c r="Z19" i="13"/>
  <c r="AG19" i="13" s="1"/>
  <c r="Y19" i="13"/>
  <c r="AF19" i="13" s="1"/>
  <c r="AE18" i="13"/>
  <c r="Z18" i="13"/>
  <c r="AG18" i="13" s="1"/>
  <c r="Y18" i="13"/>
  <c r="AE17" i="13"/>
  <c r="Z17" i="13"/>
  <c r="AG17" i="13" s="1"/>
  <c r="Y17" i="13"/>
  <c r="AF17" i="13" s="1"/>
  <c r="AE16" i="13"/>
  <c r="Z16" i="13"/>
  <c r="AG16" i="13" s="1"/>
  <c r="Y16" i="13"/>
  <c r="AF16" i="13" s="1"/>
  <c r="AE15" i="13"/>
  <c r="Z15" i="13"/>
  <c r="AG15" i="13" s="1"/>
  <c r="Y15" i="13"/>
  <c r="AF15" i="13" s="1"/>
  <c r="AE14" i="13"/>
  <c r="Z14" i="13"/>
  <c r="AG14" i="13" s="1"/>
  <c r="Y14" i="13"/>
  <c r="AE13" i="13"/>
  <c r="Z13" i="13"/>
  <c r="AG13" i="13" s="1"/>
  <c r="Y13" i="13"/>
  <c r="AE12" i="13"/>
  <c r="Z12" i="13"/>
  <c r="AG12" i="13" s="1"/>
  <c r="Y12" i="13"/>
  <c r="AF12" i="13" s="1"/>
  <c r="AE11" i="13"/>
  <c r="Z11" i="13"/>
  <c r="AG11" i="13" s="1"/>
  <c r="Y11" i="13"/>
  <c r="AF11" i="13" s="1"/>
  <c r="AE10" i="13"/>
  <c r="Z10" i="13"/>
  <c r="AG10" i="13" s="1"/>
  <c r="X19" i="12"/>
  <c r="X17" i="12"/>
  <c r="X16" i="12"/>
  <c r="AA16" i="12" s="1"/>
  <c r="X15" i="12"/>
  <c r="X14" i="12"/>
  <c r="AA14" i="12" s="1"/>
  <c r="X13" i="12"/>
  <c r="AA13" i="12" s="1"/>
  <c r="X12" i="12"/>
  <c r="X11" i="12"/>
  <c r="X10" i="12"/>
  <c r="AA10" i="12" s="1"/>
  <c r="Z19" i="12"/>
  <c r="Z17" i="12"/>
  <c r="Z16" i="12"/>
  <c r="Y16" i="12"/>
  <c r="Z15" i="12"/>
  <c r="Z14" i="12"/>
  <c r="Y14" i="12"/>
  <c r="Z13" i="12"/>
  <c r="Z12" i="12"/>
  <c r="Y12" i="12"/>
  <c r="Z11" i="12"/>
  <c r="Z10" i="12"/>
  <c r="Y10" i="12"/>
  <c r="L18" i="12"/>
  <c r="K18" i="12"/>
  <c r="O17" i="12"/>
  <c r="AA16" i="13" l="1"/>
  <c r="AH16" i="13" s="1"/>
  <c r="AA13" i="13"/>
  <c r="AH13" i="13" s="1"/>
  <c r="AA10" i="13"/>
  <c r="AA15" i="13"/>
  <c r="AH15" i="13" s="1"/>
  <c r="AA18" i="13"/>
  <c r="K17" i="162"/>
  <c r="K19" i="162" s="1"/>
  <c r="K20" i="162" s="1"/>
  <c r="W18" i="160"/>
  <c r="W20" i="160" s="1"/>
  <c r="V18" i="12"/>
  <c r="AA11" i="13"/>
  <c r="AA12" i="13"/>
  <c r="AH12" i="13" s="1"/>
  <c r="AA19" i="13"/>
  <c r="X18" i="160"/>
  <c r="X20" i="160" s="1"/>
  <c r="L17" i="162"/>
  <c r="L19" i="162" s="1"/>
  <c r="AE6" i="13"/>
  <c r="AA14" i="13"/>
  <c r="AH14" i="13" s="1"/>
  <c r="AH18" i="13"/>
  <c r="AH11" i="13"/>
  <c r="AH19" i="13"/>
  <c r="AH10" i="13"/>
  <c r="AF13" i="13"/>
  <c r="AF18" i="13"/>
  <c r="AA17" i="13"/>
  <c r="AH17" i="13" s="1"/>
  <c r="AF10" i="13"/>
  <c r="AF14" i="13"/>
  <c r="AA17" i="12"/>
  <c r="AA11" i="12"/>
  <c r="AA12" i="12"/>
  <c r="AA19" i="12"/>
  <c r="AA15" i="12"/>
  <c r="Y11" i="12"/>
  <c r="Y13" i="12"/>
  <c r="Y15" i="12"/>
  <c r="Y17" i="12"/>
  <c r="Y19" i="12"/>
  <c r="W18" i="12" l="1"/>
  <c r="Y18" i="12"/>
  <c r="W21" i="160"/>
  <c r="Y10" i="11"/>
  <c r="Z10" i="11" s="1"/>
  <c r="AG10" i="11" s="1"/>
  <c r="Y19" i="11"/>
  <c r="AF19" i="11" s="1"/>
  <c r="X19" i="11"/>
  <c r="Y18" i="11"/>
  <c r="AF18" i="11" s="1"/>
  <c r="X18" i="11"/>
  <c r="AE18" i="11" s="1"/>
  <c r="Y17" i="11"/>
  <c r="AF17" i="11" s="1"/>
  <c r="X17" i="11"/>
  <c r="Y16" i="11"/>
  <c r="AF16" i="11" s="1"/>
  <c r="X16" i="11"/>
  <c r="AE16" i="11" s="1"/>
  <c r="Y15" i="11"/>
  <c r="AF15" i="11" s="1"/>
  <c r="X15" i="11"/>
  <c r="Y14" i="11"/>
  <c r="AF14" i="11" s="1"/>
  <c r="X14" i="11"/>
  <c r="Y13" i="11"/>
  <c r="AF13" i="11" s="1"/>
  <c r="X13" i="11"/>
  <c r="Y12" i="11"/>
  <c r="AF12" i="11" s="1"/>
  <c r="Y11" i="11"/>
  <c r="AF11" i="11" s="1"/>
  <c r="X11" i="11"/>
  <c r="AE10" i="11"/>
  <c r="AM10" i="10"/>
  <c r="AG19" i="10"/>
  <c r="AG17" i="10"/>
  <c r="AN17" i="10" s="1"/>
  <c r="AG15" i="10"/>
  <c r="AG11" i="10"/>
  <c r="AN11" i="10" s="1"/>
  <c r="AF11" i="10"/>
  <c r="AM11" i="10" s="1"/>
  <c r="AG10" i="10"/>
  <c r="AN10" i="10" s="1"/>
  <c r="W20" i="12" l="1"/>
  <c r="Z18" i="12"/>
  <c r="AH10" i="10"/>
  <c r="AO10" i="10" s="1"/>
  <c r="AF10" i="11"/>
  <c r="X18" i="12"/>
  <c r="AA18" i="12" s="1"/>
  <c r="AN15" i="10"/>
  <c r="AN19" i="10"/>
  <c r="AH11" i="10"/>
  <c r="AO11" i="10" s="1"/>
  <c r="Z18" i="11"/>
  <c r="AG18" i="11" s="1"/>
  <c r="Z15" i="11"/>
  <c r="AG15" i="11" s="1"/>
  <c r="Z16" i="11"/>
  <c r="AG16" i="11" s="1"/>
  <c r="Z14" i="11"/>
  <c r="AG14" i="11" s="1"/>
  <c r="Z11" i="11"/>
  <c r="AG11" i="11" s="1"/>
  <c r="Z17" i="11"/>
  <c r="AG17" i="11" s="1"/>
  <c r="AE14" i="11"/>
  <c r="Z19" i="11"/>
  <c r="AG19" i="11" s="1"/>
  <c r="Z13" i="11"/>
  <c r="AG13" i="11" s="1"/>
  <c r="AE11" i="11"/>
  <c r="AE13" i="11"/>
  <c r="AE15" i="11"/>
  <c r="AE17" i="11"/>
  <c r="AE19" i="11"/>
  <c r="F20" i="14" l="1"/>
  <c r="F16" i="14"/>
  <c r="F12" i="14"/>
  <c r="F7" i="14"/>
  <c r="O19" i="12"/>
  <c r="O18" i="12"/>
  <c r="O16" i="12"/>
  <c r="O15" i="12"/>
  <c r="O14" i="12"/>
  <c r="O13" i="12"/>
  <c r="O12" i="12"/>
  <c r="O11" i="12"/>
  <c r="O10" i="12"/>
  <c r="O19" i="11"/>
  <c r="O18" i="11"/>
  <c r="O17" i="11"/>
  <c r="O16" i="11"/>
  <c r="O15" i="11"/>
  <c r="O14" i="11"/>
  <c r="O13" i="11"/>
  <c r="O11" i="11"/>
  <c r="O10" i="11"/>
  <c r="E12" i="11"/>
  <c r="O12" i="11" s="1"/>
  <c r="U17" i="10"/>
  <c r="U11" i="10"/>
  <c r="E19" i="10"/>
  <c r="F18" i="10"/>
  <c r="E18" i="10"/>
  <c r="U18" i="10" s="1"/>
  <c r="E17" i="10"/>
  <c r="F16" i="10"/>
  <c r="E16" i="10"/>
  <c r="E15" i="10"/>
  <c r="F14" i="10"/>
  <c r="E14" i="10"/>
  <c r="F13" i="10"/>
  <c r="E13" i="10"/>
  <c r="F12" i="10"/>
  <c r="E12" i="10"/>
  <c r="N163" i="9"/>
  <c r="N162" i="9"/>
  <c r="N161" i="9"/>
  <c r="N160" i="9"/>
  <c r="N159" i="9"/>
  <c r="N158" i="9"/>
  <c r="N157" i="9"/>
  <c r="N156" i="9"/>
  <c r="H163" i="9"/>
  <c r="H161" i="9"/>
  <c r="H160" i="9"/>
  <c r="H159" i="9"/>
  <c r="H158" i="9"/>
  <c r="H157" i="9"/>
  <c r="H156" i="9"/>
  <c r="H155" i="9"/>
  <c r="H164" i="9" s="1"/>
  <c r="X12" i="11" l="1"/>
  <c r="Z12" i="11" s="1"/>
  <c r="AG12" i="11" s="1"/>
  <c r="K11" i="161"/>
  <c r="K19" i="161" s="1"/>
  <c r="K20" i="161" s="1"/>
  <c r="R21" i="161" s="1"/>
  <c r="K12" i="160"/>
  <c r="K20" i="160" s="1"/>
  <c r="K21" i="160" s="1"/>
  <c r="U12" i="11"/>
  <c r="W12" i="11" s="1"/>
  <c r="W20" i="11" s="1"/>
  <c r="Q12" i="10"/>
  <c r="X12" i="10"/>
  <c r="Z12" i="10" s="1"/>
  <c r="AF12" i="10"/>
  <c r="Q14" i="10"/>
  <c r="X14" i="10"/>
  <c r="Z14" i="10" s="1"/>
  <c r="AF14" i="10"/>
  <c r="R16" i="10"/>
  <c r="AG16" i="10"/>
  <c r="AN16" i="10" s="1"/>
  <c r="Q19" i="10"/>
  <c r="X19" i="10"/>
  <c r="Z19" i="10" s="1"/>
  <c r="AF19" i="10"/>
  <c r="R13" i="10"/>
  <c r="AG13" i="10"/>
  <c r="AN13" i="10" s="1"/>
  <c r="Q16" i="10"/>
  <c r="X16" i="10"/>
  <c r="Z16" i="10" s="1"/>
  <c r="AF16" i="10"/>
  <c r="R18" i="10"/>
  <c r="AG18" i="10"/>
  <c r="AN18" i="10" s="1"/>
  <c r="Q13" i="10"/>
  <c r="X13" i="10"/>
  <c r="Z13" i="10" s="1"/>
  <c r="AF13" i="10"/>
  <c r="Q15" i="10"/>
  <c r="X15" i="10"/>
  <c r="Z15" i="10" s="1"/>
  <c r="AF15" i="10"/>
  <c r="Q18" i="10"/>
  <c r="X18" i="10"/>
  <c r="Z18" i="10" s="1"/>
  <c r="AF18" i="10"/>
  <c r="R12" i="10"/>
  <c r="AG12" i="10"/>
  <c r="AN12" i="10" s="1"/>
  <c r="R14" i="10"/>
  <c r="AG14" i="10"/>
  <c r="AN14" i="10" s="1"/>
  <c r="Q17" i="10"/>
  <c r="X17" i="10"/>
  <c r="Z17" i="10" s="1"/>
  <c r="AF17" i="10"/>
  <c r="U14" i="10"/>
  <c r="U13" i="10"/>
  <c r="U12" i="10"/>
  <c r="U16" i="10"/>
  <c r="U15" i="10"/>
  <c r="U19" i="10"/>
  <c r="AE12" i="11"/>
  <c r="Q91" i="9"/>
  <c r="Q90" i="9"/>
  <c r="Q89" i="9"/>
  <c r="Q88" i="9"/>
  <c r="Q87" i="9"/>
  <c r="Q86" i="9"/>
  <c r="Q85" i="9"/>
  <c r="Q84" i="9"/>
  <c r="Q83" i="9"/>
  <c r="Q82" i="9"/>
  <c r="N91" i="9"/>
  <c r="N90" i="9"/>
  <c r="N89" i="9"/>
  <c r="N88" i="9"/>
  <c r="N87" i="9"/>
  <c r="N86" i="9"/>
  <c r="N85" i="9"/>
  <c r="N84" i="9"/>
  <c r="N83" i="9"/>
  <c r="N82" i="9"/>
  <c r="H91" i="9"/>
  <c r="H90" i="9"/>
  <c r="H89" i="9"/>
  <c r="H88" i="9"/>
  <c r="H87" i="9"/>
  <c r="H86" i="9"/>
  <c r="H85" i="9"/>
  <c r="H84" i="9"/>
  <c r="H83" i="9"/>
  <c r="H82" i="9"/>
  <c r="U20" i="10" l="1"/>
  <c r="R20" i="10"/>
  <c r="AH13" i="10"/>
  <c r="AO13" i="10" s="1"/>
  <c r="AM13" i="10"/>
  <c r="AH17" i="10"/>
  <c r="AO17" i="10" s="1"/>
  <c r="AM17" i="10"/>
  <c r="AH14" i="10"/>
  <c r="AO14" i="10" s="1"/>
  <c r="AM14" i="10"/>
  <c r="AH18" i="10"/>
  <c r="AO18" i="10" s="1"/>
  <c r="AM18" i="10"/>
  <c r="AM19" i="10"/>
  <c r="AH19" i="10"/>
  <c r="AO19" i="10" s="1"/>
  <c r="AM12" i="10"/>
  <c r="AH12" i="10"/>
  <c r="AO12" i="10" s="1"/>
  <c r="Q20" i="10"/>
  <c r="Z20" i="10"/>
  <c r="AM15" i="10"/>
  <c r="AH15" i="10"/>
  <c r="AO15" i="10" s="1"/>
  <c r="AH16" i="10"/>
  <c r="AO16" i="10" s="1"/>
  <c r="AM16" i="10"/>
  <c r="Q21" i="10" l="1"/>
  <c r="F17" i="15"/>
  <c r="E17" i="15"/>
  <c r="D17" i="15"/>
  <c r="C17" i="15"/>
  <c r="C15" i="15"/>
  <c r="F14" i="15"/>
  <c r="E14" i="15"/>
  <c r="D14" i="15"/>
  <c r="C14" i="15"/>
  <c r="F10" i="15"/>
  <c r="E10" i="15"/>
  <c r="D10" i="15"/>
  <c r="C10" i="15"/>
  <c r="F7" i="15"/>
  <c r="E7" i="15"/>
  <c r="D7" i="15"/>
  <c r="C7" i="15"/>
  <c r="A8" i="92"/>
  <c r="A9" i="92" s="1"/>
  <c r="A10" i="92" s="1"/>
  <c r="A11" i="92" s="1"/>
  <c r="A12" i="92" s="1"/>
  <c r="A13" i="92" s="1"/>
  <c r="A14" i="92" s="1"/>
  <c r="A15" i="92" s="1"/>
  <c r="A16" i="92" s="1"/>
  <c r="A17" i="92" s="1"/>
  <c r="A18" i="92" s="1"/>
  <c r="A19" i="92" s="1"/>
  <c r="A20" i="92" s="1"/>
  <c r="A21" i="92" s="1"/>
  <c r="A22" i="92" s="1"/>
  <c r="A23" i="92" s="1"/>
  <c r="A24" i="92" s="1"/>
  <c r="A25" i="92" s="1"/>
  <c r="A26" i="92" s="1"/>
  <c r="A27" i="92" s="1"/>
  <c r="A28" i="92" s="1"/>
  <c r="A29" i="92" s="1"/>
  <c r="A30" i="92" s="1"/>
  <c r="A31" i="92" s="1"/>
  <c r="A32" i="92" s="1"/>
  <c r="A33" i="92" s="1"/>
  <c r="A34" i="92" s="1"/>
  <c r="A35" i="92" s="1"/>
  <c r="A36" i="92" s="1"/>
  <c r="A37" i="92" s="1"/>
  <c r="A38" i="92" s="1"/>
  <c r="A39" i="92" s="1"/>
  <c r="A40" i="92" s="1"/>
  <c r="A41" i="92" s="1"/>
  <c r="A42" i="92" s="1"/>
  <c r="A43" i="92" s="1"/>
  <c r="A44" i="92" s="1"/>
  <c r="A45" i="92" s="1"/>
  <c r="A46" i="92" s="1"/>
  <c r="A47" i="92" s="1"/>
  <c r="A48" i="92" s="1"/>
  <c r="A49" i="92" s="1"/>
  <c r="A50" i="92" s="1"/>
  <c r="A51" i="92" s="1"/>
  <c r="A52" i="92" s="1"/>
  <c r="A53" i="92" s="1"/>
  <c r="A54" i="92" s="1"/>
  <c r="A55" i="92" s="1"/>
  <c r="A56" i="92" s="1"/>
  <c r="A57" i="92" s="1"/>
  <c r="A58" i="92" s="1"/>
  <c r="A59" i="92" s="1"/>
  <c r="A60" i="92" s="1"/>
  <c r="A61" i="92" s="1"/>
  <c r="A62" i="92" s="1"/>
  <c r="A63" i="92" s="1"/>
  <c r="A64" i="92" s="1"/>
  <c r="A65" i="92" s="1"/>
  <c r="A66" i="92" s="1"/>
  <c r="A67" i="92" s="1"/>
  <c r="A68" i="92" s="1"/>
  <c r="A69" i="92" s="1"/>
  <c r="A70" i="92" s="1"/>
  <c r="A71" i="92" s="1"/>
  <c r="A72" i="92" s="1"/>
  <c r="A73" i="92" s="1"/>
  <c r="A74" i="92" s="1"/>
  <c r="A75" i="92" s="1"/>
  <c r="A76" i="92" s="1"/>
  <c r="A77" i="92" s="1"/>
  <c r="A78" i="92" s="1"/>
  <c r="A79" i="92" s="1"/>
  <c r="A80" i="92" s="1"/>
  <c r="A81" i="92" s="1"/>
  <c r="A82" i="92" s="1"/>
  <c r="A83" i="92" s="1"/>
  <c r="A84" i="92" s="1"/>
  <c r="A85" i="92" s="1"/>
  <c r="A86" i="92" s="1"/>
  <c r="A87" i="92" s="1"/>
  <c r="A88" i="92" s="1"/>
  <c r="A89" i="92" s="1"/>
  <c r="A90" i="92" s="1"/>
  <c r="A91" i="92" s="1"/>
  <c r="A92" i="92" s="1"/>
  <c r="A93" i="92" s="1"/>
  <c r="A94" i="92" s="1"/>
  <c r="A95" i="92" s="1"/>
  <c r="A96" i="92" s="1"/>
  <c r="A97" i="92" s="1"/>
  <c r="A98" i="92" s="1"/>
  <c r="A99" i="92" s="1"/>
  <c r="A100" i="92" s="1"/>
  <c r="A101" i="92" s="1"/>
  <c r="A102" i="92" s="1"/>
  <c r="A103" i="92" s="1"/>
  <c r="A104" i="92" s="1"/>
  <c r="A105" i="92" s="1"/>
  <c r="A106" i="92" s="1"/>
  <c r="A107" i="92" s="1"/>
  <c r="A108" i="92" s="1"/>
  <c r="A109" i="92" s="1"/>
  <c r="A110" i="92" s="1"/>
  <c r="A111" i="92" s="1"/>
  <c r="A112" i="92" s="1"/>
  <c r="A113" i="92" s="1"/>
  <c r="A114" i="92" s="1"/>
  <c r="A115" i="92" s="1"/>
  <c r="A116" i="92" s="1"/>
  <c r="A117" i="92" s="1"/>
  <c r="A118" i="92" s="1"/>
  <c r="A119" i="92" s="1"/>
  <c r="A120" i="92" s="1"/>
  <c r="A121" i="92" s="1"/>
  <c r="A122" i="92" s="1"/>
  <c r="A123" i="92" s="1"/>
  <c r="A124" i="92" s="1"/>
  <c r="A125" i="92" s="1"/>
  <c r="A126" i="92" s="1"/>
  <c r="A127" i="92" s="1"/>
  <c r="A128" i="92" s="1"/>
  <c r="A129" i="92" s="1"/>
  <c r="A130" i="92" s="1"/>
  <c r="A131" i="92" s="1"/>
  <c r="A132" i="92" s="1"/>
  <c r="A133" i="92" s="1"/>
  <c r="A134" i="92" s="1"/>
  <c r="A135" i="92" s="1"/>
  <c r="A136" i="92" s="1"/>
  <c r="A137" i="92" s="1"/>
  <c r="A138" i="92" s="1"/>
  <c r="A139" i="92" s="1"/>
  <c r="A140" i="92" s="1"/>
  <c r="A141" i="92" s="1"/>
  <c r="A142" i="92" s="1"/>
  <c r="A143" i="92" s="1"/>
  <c r="A144" i="92" s="1"/>
  <c r="A145" i="92" s="1"/>
  <c r="A146" i="92" s="1"/>
  <c r="A147" i="92" s="1"/>
  <c r="A148" i="92" s="1"/>
  <c r="A149" i="92" s="1"/>
  <c r="A150" i="92" s="1"/>
  <c r="A151" i="92" s="1"/>
  <c r="A152" i="92" s="1"/>
  <c r="A153" i="92" s="1"/>
  <c r="A154" i="92" s="1"/>
  <c r="A155" i="92" s="1"/>
  <c r="A156" i="92" s="1"/>
  <c r="A157" i="92" s="1"/>
  <c r="A158" i="92" s="1"/>
  <c r="A159" i="92" s="1"/>
  <c r="A160" i="92" s="1"/>
  <c r="A161" i="92" s="1"/>
  <c r="A162" i="92" s="1"/>
  <c r="A163" i="92" s="1"/>
  <c r="A164" i="92" s="1"/>
  <c r="A165" i="92" s="1"/>
  <c r="A166" i="92" s="1"/>
  <c r="A167" i="92" s="1"/>
  <c r="A168" i="92" s="1"/>
  <c r="A169" i="92" s="1"/>
  <c r="A170" i="92" s="1"/>
  <c r="A171" i="92" s="1"/>
  <c r="A172" i="92" s="1"/>
  <c r="A173" i="92" s="1"/>
  <c r="A174" i="92" s="1"/>
  <c r="A175" i="92" s="1"/>
  <c r="A176" i="92" s="1"/>
  <c r="A177" i="92" s="1"/>
  <c r="A178" i="92" s="1"/>
  <c r="A179" i="92" s="1"/>
  <c r="A180" i="92" s="1"/>
  <c r="A181" i="92" s="1"/>
  <c r="A182" i="92" s="1"/>
  <c r="A183" i="92" s="1"/>
  <c r="A184" i="92" s="1"/>
  <c r="A185" i="92" s="1"/>
  <c r="A186" i="92" s="1"/>
  <c r="A187" i="92" s="1"/>
  <c r="A188" i="92" s="1"/>
  <c r="A189" i="92" s="1"/>
  <c r="A190" i="92" s="1"/>
  <c r="A191" i="92" s="1"/>
  <c r="A192" i="92" s="1"/>
  <c r="A193" i="92" s="1"/>
  <c r="A194" i="92" s="1"/>
  <c r="A195" i="92" s="1"/>
  <c r="A196" i="92" s="1"/>
  <c r="A197" i="92" s="1"/>
  <c r="A198" i="92" s="1"/>
  <c r="A199" i="92" s="1"/>
  <c r="A200" i="92" s="1"/>
  <c r="A201" i="92" s="1"/>
  <c r="A202" i="92" s="1"/>
  <c r="A203" i="92" s="1"/>
  <c r="A204" i="92" s="1"/>
  <c r="A205" i="92" s="1"/>
  <c r="A206" i="92" s="1"/>
  <c r="A207" i="92" s="1"/>
  <c r="A208" i="92" s="1"/>
  <c r="A209" i="92" s="1"/>
  <c r="A210" i="92" s="1"/>
  <c r="A211" i="92" s="1"/>
  <c r="A212" i="92" s="1"/>
  <c r="A213" i="92" s="1"/>
  <c r="A214" i="92" s="1"/>
  <c r="A215" i="92" s="1"/>
  <c r="A216" i="92" s="1"/>
  <c r="A217" i="92" s="1"/>
  <c r="A218" i="92" s="1"/>
  <c r="A219" i="92" s="1"/>
  <c r="A220" i="92" s="1"/>
  <c r="A221" i="92" s="1"/>
  <c r="A222" i="92" s="1"/>
  <c r="A223" i="92" s="1"/>
  <c r="A224" i="92" s="1"/>
  <c r="A225" i="92" s="1"/>
  <c r="A226" i="92" s="1"/>
  <c r="A227" i="92" s="1"/>
  <c r="A228" i="92" s="1"/>
  <c r="A229" i="92" s="1"/>
  <c r="A230" i="92" s="1"/>
  <c r="A231" i="92" s="1"/>
  <c r="A232" i="92" s="1"/>
  <c r="A233" i="92" s="1"/>
  <c r="A234" i="92" s="1"/>
  <c r="A235" i="92" s="1"/>
  <c r="A236" i="92" s="1"/>
  <c r="A237" i="92" s="1"/>
  <c r="A238" i="92" s="1"/>
  <c r="A239" i="92" s="1"/>
  <c r="A240" i="92" s="1"/>
  <c r="A241" i="92" s="1"/>
  <c r="A242" i="92" s="1"/>
  <c r="A243" i="92" s="1"/>
  <c r="A244" i="92" s="1"/>
  <c r="A245" i="92" s="1"/>
  <c r="A246" i="92" s="1"/>
  <c r="A247" i="92" s="1"/>
  <c r="A248" i="92" s="1"/>
  <c r="A249" i="92" s="1"/>
  <c r="A250" i="92" s="1"/>
  <c r="A251" i="92" s="1"/>
  <c r="A252" i="92" s="1"/>
  <c r="A253" i="92" s="1"/>
  <c r="A254" i="92" s="1"/>
  <c r="A255" i="92" s="1"/>
  <c r="A256" i="92" s="1"/>
  <c r="A257" i="92" s="1"/>
  <c r="A258" i="92" s="1"/>
  <c r="A259" i="92" s="1"/>
  <c r="A260" i="92" s="1"/>
  <c r="A261" i="92" s="1"/>
  <c r="A262" i="92" s="1"/>
  <c r="A263" i="92" s="1"/>
  <c r="A264" i="92" s="1"/>
  <c r="A265" i="92" s="1"/>
  <c r="A266" i="92" s="1"/>
  <c r="A267" i="92" s="1"/>
  <c r="A268" i="92" s="1"/>
  <c r="A269" i="92" s="1"/>
  <c r="A270" i="92" s="1"/>
  <c r="A271" i="92" s="1"/>
  <c r="A272" i="92" s="1"/>
  <c r="A273" i="92" s="1"/>
  <c r="A274" i="92" s="1"/>
  <c r="A275" i="92" s="1"/>
  <c r="A276" i="92" s="1"/>
  <c r="A277" i="92" s="1"/>
  <c r="A278" i="92" s="1"/>
  <c r="A279" i="92" s="1"/>
  <c r="A280" i="92" s="1"/>
  <c r="A281" i="92" s="1"/>
  <c r="A282" i="92" s="1"/>
  <c r="A283" i="92" s="1"/>
  <c r="A284" i="92" s="1"/>
  <c r="A285" i="92" s="1"/>
  <c r="A286" i="92" s="1"/>
  <c r="A287" i="92" s="1"/>
  <c r="A288" i="92" s="1"/>
  <c r="A289" i="92" s="1"/>
  <c r="A290" i="92" s="1"/>
  <c r="A291" i="92" s="1"/>
  <c r="A292" i="92" s="1"/>
  <c r="A293" i="92" s="1"/>
  <c r="A294" i="92" s="1"/>
  <c r="A295" i="92" s="1"/>
  <c r="A296" i="92" s="1"/>
  <c r="A297" i="92" s="1"/>
  <c r="A298" i="92" s="1"/>
  <c r="A299" i="92" s="1"/>
  <c r="A300" i="92" s="1"/>
  <c r="A301" i="92" s="1"/>
  <c r="A302" i="92" s="1"/>
  <c r="A303" i="92" s="1"/>
  <c r="A304" i="92" s="1"/>
  <c r="A305" i="92" s="1"/>
  <c r="A306" i="92" s="1"/>
  <c r="A307" i="92" s="1"/>
  <c r="A308" i="92" s="1"/>
  <c r="A309" i="92" s="1"/>
  <c r="A310" i="92" s="1"/>
  <c r="A311" i="92" s="1"/>
  <c r="A312" i="92" s="1"/>
  <c r="A313" i="92" s="1"/>
  <c r="A314" i="92" s="1"/>
  <c r="A315" i="92" s="1"/>
  <c r="A316" i="92" s="1"/>
  <c r="A317" i="92" s="1"/>
  <c r="A318" i="92" s="1"/>
  <c r="A319" i="92" s="1"/>
  <c r="A320" i="92" s="1"/>
  <c r="A321" i="92" s="1"/>
  <c r="A322" i="92" s="1"/>
  <c r="A323" i="92" s="1"/>
  <c r="A324" i="92" s="1"/>
  <c r="A325" i="92" s="1"/>
  <c r="A326" i="92" s="1"/>
  <c r="A327" i="92" s="1"/>
  <c r="A328" i="92" s="1"/>
  <c r="A329" i="92" s="1"/>
  <c r="A330" i="92" s="1"/>
  <c r="A331" i="92" s="1"/>
  <c r="A332" i="92" s="1"/>
  <c r="A333" i="92" s="1"/>
  <c r="A334" i="92" s="1"/>
  <c r="A335" i="92" s="1"/>
  <c r="A336" i="92" s="1"/>
  <c r="A337" i="92" s="1"/>
  <c r="A338" i="92" s="1"/>
  <c r="A339" i="92" s="1"/>
  <c r="A340" i="92" s="1"/>
  <c r="A341" i="92" s="1"/>
  <c r="A342" i="92" s="1"/>
  <c r="A343" i="92" s="1"/>
  <c r="A344" i="92" s="1"/>
  <c r="A345" i="92" s="1"/>
  <c r="A346" i="92" s="1"/>
  <c r="A347" i="92" s="1"/>
  <c r="A348" i="92" s="1"/>
  <c r="A349" i="92" s="1"/>
  <c r="A350" i="92" s="1"/>
  <c r="A351" i="92" s="1"/>
  <c r="A352" i="92" s="1"/>
  <c r="A353" i="92" s="1"/>
  <c r="A354" i="92" s="1"/>
  <c r="A355" i="92" s="1"/>
  <c r="A356" i="92" s="1"/>
  <c r="A357" i="92" s="1"/>
  <c r="A358" i="92" s="1"/>
  <c r="A359" i="92" s="1"/>
  <c r="A360" i="92" s="1"/>
  <c r="A361" i="92" s="1"/>
  <c r="A362" i="92" s="1"/>
  <c r="A363" i="92" s="1"/>
  <c r="A364" i="92" s="1"/>
  <c r="A365" i="92" s="1"/>
  <c r="A366" i="92" s="1"/>
  <c r="A367" i="92" s="1"/>
  <c r="A368" i="92" s="1"/>
  <c r="A369" i="92" s="1"/>
  <c r="A370" i="92" s="1"/>
  <c r="A371" i="92" s="1"/>
  <c r="A372" i="92" s="1"/>
  <c r="A373" i="92" s="1"/>
  <c r="A374" i="92" s="1"/>
  <c r="A375" i="92" s="1"/>
  <c r="A376" i="92" s="1"/>
  <c r="A377" i="92" s="1"/>
  <c r="A378" i="92" s="1"/>
  <c r="A379" i="92" s="1"/>
  <c r="A380" i="92" s="1"/>
  <c r="A381" i="92" s="1"/>
  <c r="A382" i="92" s="1"/>
  <c r="A383" i="92" s="1"/>
  <c r="A384" i="92" s="1"/>
  <c r="A385" i="92" s="1"/>
  <c r="A386" i="92" s="1"/>
  <c r="A387" i="92" s="1"/>
  <c r="A388" i="92" s="1"/>
  <c r="A389" i="92" s="1"/>
  <c r="A390" i="92" s="1"/>
  <c r="A391" i="92" s="1"/>
  <c r="A392" i="92" s="1"/>
  <c r="A393" i="92" s="1"/>
  <c r="A394" i="92" s="1"/>
  <c r="A395" i="92" s="1"/>
  <c r="A396" i="92" s="1"/>
  <c r="A397" i="92" s="1"/>
  <c r="A398" i="92" s="1"/>
  <c r="A399" i="92" s="1"/>
  <c r="A400" i="92" s="1"/>
  <c r="A401" i="92" s="1"/>
  <c r="A402" i="92" s="1"/>
  <c r="A403" i="92" s="1"/>
  <c r="A404" i="92" s="1"/>
  <c r="A405" i="92" s="1"/>
  <c r="A406" i="92" s="1"/>
  <c r="A407" i="92" s="1"/>
  <c r="A408" i="92" s="1"/>
  <c r="A409" i="92" s="1"/>
  <c r="A410" i="92" s="1"/>
  <c r="A411" i="92" s="1"/>
  <c r="A412" i="92" s="1"/>
  <c r="A413" i="92" s="1"/>
  <c r="A414" i="92" s="1"/>
  <c r="A415" i="92" s="1"/>
  <c r="A416" i="92" s="1"/>
  <c r="A417" i="92" s="1"/>
  <c r="A418" i="92" s="1"/>
  <c r="A419" i="92" s="1"/>
  <c r="A420" i="92" s="1"/>
  <c r="A421" i="92" s="1"/>
  <c r="A422" i="92" s="1"/>
  <c r="A423" i="92" s="1"/>
  <c r="A424" i="92" s="1"/>
  <c r="A425" i="92" s="1"/>
  <c r="A426" i="92" s="1"/>
  <c r="A427" i="92" s="1"/>
  <c r="A428" i="92" s="1"/>
  <c r="A429" i="92" s="1"/>
  <c r="A430" i="92" s="1"/>
  <c r="A431" i="92" s="1"/>
  <c r="A432" i="92" s="1"/>
  <c r="A433" i="92" s="1"/>
  <c r="A434" i="92" s="1"/>
  <c r="A435" i="92" s="1"/>
  <c r="A436" i="92" s="1"/>
  <c r="A437" i="92" s="1"/>
  <c r="A438" i="92" s="1"/>
  <c r="A439" i="92" s="1"/>
  <c r="A440" i="92" s="1"/>
  <c r="A441" i="92" s="1"/>
  <c r="A442" i="92" s="1"/>
  <c r="A443" i="92" s="1"/>
  <c r="A444" i="92" s="1"/>
  <c r="A445" i="92" s="1"/>
  <c r="A446" i="92" s="1"/>
  <c r="A447" i="92" s="1"/>
  <c r="A448" i="92" s="1"/>
  <c r="A449" i="92" s="1"/>
  <c r="D16" i="90" l="1"/>
  <c r="AA18" i="69"/>
  <c r="AA17" i="69"/>
  <c r="AA16" i="69"/>
  <c r="AA15" i="69"/>
  <c r="AA14" i="69"/>
  <c r="AA13" i="69"/>
  <c r="AA12" i="69"/>
  <c r="AA11" i="69"/>
  <c r="AA9" i="69"/>
  <c r="V18" i="69"/>
  <c r="V17" i="69"/>
  <c r="V16" i="69"/>
  <c r="V15" i="69"/>
  <c r="V14" i="69"/>
  <c r="V13" i="69"/>
  <c r="V12" i="69"/>
  <c r="V11" i="69"/>
  <c r="V19" i="69" s="1"/>
  <c r="V9" i="69"/>
  <c r="Q18" i="69"/>
  <c r="Q17" i="69"/>
  <c r="Q16" i="69"/>
  <c r="Q15" i="69"/>
  <c r="Q14" i="69"/>
  <c r="Q13" i="69"/>
  <c r="Q12" i="69"/>
  <c r="Q11" i="69"/>
  <c r="Q9" i="69"/>
  <c r="L18" i="69"/>
  <c r="L17" i="69"/>
  <c r="L16" i="69"/>
  <c r="L15" i="69"/>
  <c r="L14" i="69"/>
  <c r="L13" i="69"/>
  <c r="L12" i="69"/>
  <c r="L11" i="69"/>
  <c r="L9" i="69"/>
  <c r="Z19" i="69"/>
  <c r="U19" i="69"/>
  <c r="P19" i="69"/>
  <c r="K19" i="69"/>
  <c r="G18" i="69"/>
  <c r="G17" i="69"/>
  <c r="G16" i="69"/>
  <c r="G15" i="69"/>
  <c r="G14" i="69"/>
  <c r="G13" i="69"/>
  <c r="G12" i="69"/>
  <c r="G11" i="69"/>
  <c r="G9" i="69"/>
  <c r="F19" i="69"/>
  <c r="GI20" i="35"/>
  <c r="A10" i="88"/>
  <c r="A12" i="88" s="1"/>
  <c r="A13" i="88" s="1"/>
  <c r="A15" i="88" s="1"/>
  <c r="A16" i="88" s="1"/>
  <c r="A18" i="88" s="1"/>
  <c r="A19" i="88" s="1"/>
  <c r="A20" i="88" s="1"/>
  <c r="A21" i="88" s="1"/>
  <c r="A22" i="88" s="1"/>
  <c r="A23" i="88" s="1"/>
  <c r="A24" i="88" s="1"/>
  <c r="A26" i="88" s="1"/>
  <c r="A28" i="88" s="1"/>
  <c r="A30" i="88" s="1"/>
  <c r="A31" i="88" s="1"/>
  <c r="A33" i="88" s="1"/>
  <c r="A10" i="86"/>
  <c r="A11" i="86" s="1"/>
  <c r="F38" i="83"/>
  <c r="E38" i="83"/>
  <c r="G37" i="83"/>
  <c r="G36" i="83"/>
  <c r="G35" i="83"/>
  <c r="F34" i="83"/>
  <c r="E34" i="83"/>
  <c r="G33" i="83"/>
  <c r="G32" i="83"/>
  <c r="F31" i="83"/>
  <c r="E31" i="83"/>
  <c r="G30" i="83"/>
  <c r="G29" i="83"/>
  <c r="F28" i="83"/>
  <c r="E28" i="83"/>
  <c r="G27" i="83"/>
  <c r="G28" i="83" s="1"/>
  <c r="F26" i="83"/>
  <c r="E26" i="83"/>
  <c r="G25" i="83"/>
  <c r="G26" i="83" s="1"/>
  <c r="F24" i="83"/>
  <c r="E24" i="83"/>
  <c r="G23" i="83"/>
  <c r="G22" i="83"/>
  <c r="G21" i="83"/>
  <c r="G20" i="83"/>
  <c r="G19" i="83"/>
  <c r="G18" i="83"/>
  <c r="G17" i="83"/>
  <c r="F16" i="83"/>
  <c r="E16" i="83"/>
  <c r="G15" i="83"/>
  <c r="G14" i="83"/>
  <c r="F13" i="83"/>
  <c r="E13" i="83"/>
  <c r="G12" i="83"/>
  <c r="G11" i="83"/>
  <c r="F10" i="83"/>
  <c r="E10" i="83"/>
  <c r="G9" i="83"/>
  <c r="A9" i="83"/>
  <c r="A11" i="83" s="1"/>
  <c r="A12" i="83" s="1"/>
  <c r="A14" i="83" s="1"/>
  <c r="A15" i="83" s="1"/>
  <c r="A17" i="83" s="1"/>
  <c r="A18" i="83" s="1"/>
  <c r="A19" i="83" s="1"/>
  <c r="A20" i="83" s="1"/>
  <c r="A21" i="83" s="1"/>
  <c r="A22" i="83" s="1"/>
  <c r="A23" i="83" s="1"/>
  <c r="A25" i="83" s="1"/>
  <c r="A27" i="83" s="1"/>
  <c r="A29" i="83" s="1"/>
  <c r="A30" i="83" s="1"/>
  <c r="A32" i="83" s="1"/>
  <c r="A33" i="83" s="1"/>
  <c r="A35" i="83" s="1"/>
  <c r="A36" i="83" s="1"/>
  <c r="A37" i="83" s="1"/>
  <c r="G8" i="83"/>
  <c r="E60" i="82"/>
  <c r="D60" i="82"/>
  <c r="F59" i="82"/>
  <c r="F58" i="82"/>
  <c r="F57" i="82"/>
  <c r="F56" i="82"/>
  <c r="F55" i="82"/>
  <c r="F54" i="82"/>
  <c r="E53" i="82"/>
  <c r="D53" i="82"/>
  <c r="F52" i="82"/>
  <c r="F51" i="82"/>
  <c r="F50" i="82"/>
  <c r="F49" i="82"/>
  <c r="F48" i="82"/>
  <c r="E47" i="82"/>
  <c r="D47" i="82"/>
  <c r="F46" i="82"/>
  <c r="F45" i="82"/>
  <c r="F44" i="82"/>
  <c r="F43" i="82"/>
  <c r="F42" i="82"/>
  <c r="F41" i="82"/>
  <c r="E40" i="82"/>
  <c r="D40" i="82"/>
  <c r="F39" i="82"/>
  <c r="F38" i="82"/>
  <c r="E37" i="82"/>
  <c r="D37" i="82"/>
  <c r="F36" i="82"/>
  <c r="F35" i="82"/>
  <c r="F34" i="82"/>
  <c r="E33" i="82"/>
  <c r="D33" i="82"/>
  <c r="F32" i="82"/>
  <c r="F31" i="82"/>
  <c r="F30" i="82"/>
  <c r="E29" i="82"/>
  <c r="D29" i="82"/>
  <c r="F28" i="82"/>
  <c r="F27" i="82"/>
  <c r="F26" i="82"/>
  <c r="E25" i="82"/>
  <c r="D25" i="82"/>
  <c r="F24" i="82"/>
  <c r="F23" i="82"/>
  <c r="F22" i="82"/>
  <c r="F21" i="82"/>
  <c r="F20" i="82"/>
  <c r="F19" i="82"/>
  <c r="F18" i="82"/>
  <c r="F17" i="82"/>
  <c r="E16" i="82"/>
  <c r="D16" i="82"/>
  <c r="F15" i="82"/>
  <c r="F14" i="82"/>
  <c r="F13" i="82"/>
  <c r="F12" i="82"/>
  <c r="E11" i="82"/>
  <c r="D11" i="82"/>
  <c r="F10" i="82"/>
  <c r="F9" i="82"/>
  <c r="A9" i="82"/>
  <c r="A10" i="82" s="1"/>
  <c r="A12" i="82" s="1"/>
  <c r="A13" i="82" s="1"/>
  <c r="A14" i="82" s="1"/>
  <c r="A15" i="82" s="1"/>
  <c r="A17" i="82" s="1"/>
  <c r="A18" i="82" s="1"/>
  <c r="A19" i="82" s="1"/>
  <c r="A20" i="82" s="1"/>
  <c r="A21" i="82" s="1"/>
  <c r="A22" i="82" s="1"/>
  <c r="A23" i="82" s="1"/>
  <c r="A24" i="82" s="1"/>
  <c r="A26" i="82" s="1"/>
  <c r="A27" i="82" s="1"/>
  <c r="A28" i="82" s="1"/>
  <c r="A30" i="82" s="1"/>
  <c r="A31" i="82" s="1"/>
  <c r="A32" i="82" s="1"/>
  <c r="A34" i="82" s="1"/>
  <c r="A35" i="82" s="1"/>
  <c r="A36" i="82" s="1"/>
  <c r="A38" i="82" s="1"/>
  <c r="A39" i="82" s="1"/>
  <c r="A41" i="82" s="1"/>
  <c r="A42" i="82" s="1"/>
  <c r="A43" i="82" s="1"/>
  <c r="A44" i="82" s="1"/>
  <c r="A45" i="82" s="1"/>
  <c r="A46" i="82" s="1"/>
  <c r="A48" i="82" s="1"/>
  <c r="A49" i="82" s="1"/>
  <c r="A50" i="82" s="1"/>
  <c r="A51" i="82" s="1"/>
  <c r="A52" i="82" s="1"/>
  <c r="A54" i="82" s="1"/>
  <c r="A55" i="82" s="1"/>
  <c r="A56" i="82" s="1"/>
  <c r="A57" i="82" s="1"/>
  <c r="A58" i="82" s="1"/>
  <c r="A59" i="82" s="1"/>
  <c r="F8" i="82"/>
  <c r="I34" i="81"/>
  <c r="H34" i="81"/>
  <c r="E33" i="81"/>
  <c r="D33" i="81"/>
  <c r="F32" i="81"/>
  <c r="F33" i="81" s="1"/>
  <c r="E31" i="81"/>
  <c r="D31" i="81"/>
  <c r="F30" i="81"/>
  <c r="F31" i="81" s="1"/>
  <c r="E29" i="81"/>
  <c r="D29" i="81"/>
  <c r="F28" i="81"/>
  <c r="F27" i="81"/>
  <c r="F26" i="81"/>
  <c r="F25" i="81"/>
  <c r="E24" i="81"/>
  <c r="D24" i="81"/>
  <c r="F23" i="81"/>
  <c r="F22" i="81"/>
  <c r="E21" i="81"/>
  <c r="D21" i="81"/>
  <c r="F20" i="81"/>
  <c r="F21" i="81" s="1"/>
  <c r="E19" i="81"/>
  <c r="D19" i="81"/>
  <c r="F18" i="81"/>
  <c r="F17" i="81"/>
  <c r="F16" i="81"/>
  <c r="H9" i="81"/>
  <c r="I9" i="81" s="1"/>
  <c r="F15" i="81"/>
  <c r="E14" i="81"/>
  <c r="D14" i="81"/>
  <c r="F13" i="81"/>
  <c r="F14" i="81" s="1"/>
  <c r="E12" i="81"/>
  <c r="D12" i="81"/>
  <c r="F11" i="81"/>
  <c r="F10" i="81"/>
  <c r="F9" i="81"/>
  <c r="A9" i="81"/>
  <c r="A10" i="81" s="1"/>
  <c r="A11" i="81" s="1"/>
  <c r="A13" i="81" s="1"/>
  <c r="A15" i="81" s="1"/>
  <c r="A16" i="81" s="1"/>
  <c r="A17" i="81" s="1"/>
  <c r="A18" i="81" s="1"/>
  <c r="A20" i="81" s="1"/>
  <c r="A22" i="81" s="1"/>
  <c r="A23" i="81" s="1"/>
  <c r="A25" i="81" s="1"/>
  <c r="A26" i="81" s="1"/>
  <c r="A27" i="81" s="1"/>
  <c r="A28" i="81" s="1"/>
  <c r="A30" i="81" s="1"/>
  <c r="A32" i="81" s="1"/>
  <c r="F8" i="81"/>
  <c r="I36" i="78"/>
  <c r="H36" i="78"/>
  <c r="E35" i="78"/>
  <c r="D35" i="78"/>
  <c r="E33" i="78"/>
  <c r="F33" i="78"/>
  <c r="E25" i="78"/>
  <c r="D25" i="78"/>
  <c r="E22" i="78"/>
  <c r="D22" i="78"/>
  <c r="F22" i="78"/>
  <c r="E20" i="78"/>
  <c r="D20" i="78"/>
  <c r="E15" i="78"/>
  <c r="D15" i="78"/>
  <c r="F15" i="78"/>
  <c r="E13" i="78"/>
  <c r="D13" i="78"/>
  <c r="A10" i="78"/>
  <c r="A11" i="78" s="1"/>
  <c r="A12" i="78" s="1"/>
  <c r="A14" i="78" s="1"/>
  <c r="A16" i="78" s="1"/>
  <c r="A17" i="78" s="1"/>
  <c r="A18" i="78" s="1"/>
  <c r="A19" i="78" s="1"/>
  <c r="A21" i="78" s="1"/>
  <c r="A23" i="78" s="1"/>
  <c r="A24" i="78" s="1"/>
  <c r="A26" i="78" s="1"/>
  <c r="A27" i="78" s="1"/>
  <c r="A28" i="78" s="1"/>
  <c r="A29" i="78" s="1"/>
  <c r="F13" i="78"/>
  <c r="A30" i="78" l="1"/>
  <c r="A32" i="78" s="1"/>
  <c r="A34" i="78" s="1"/>
  <c r="L19" i="69"/>
  <c r="Q19" i="69"/>
  <c r="A35" i="88"/>
  <c r="A36" i="88" s="1"/>
  <c r="A37" i="88" s="1"/>
  <c r="AA19" i="69"/>
  <c r="D36" i="78"/>
  <c r="A12" i="86"/>
  <c r="A14" i="86" s="1"/>
  <c r="A15" i="86" s="1"/>
  <c r="A16" i="86" s="1"/>
  <c r="A17" i="86" s="1"/>
  <c r="A19" i="86" s="1"/>
  <c r="A20" i="86" s="1"/>
  <c r="A21" i="86" s="1"/>
  <c r="A22" i="86" s="1"/>
  <c r="A23" i="86" s="1"/>
  <c r="A24" i="86" s="1"/>
  <c r="A25" i="86" s="1"/>
  <c r="A26" i="86" s="1"/>
  <c r="G10" i="83"/>
  <c r="G13" i="83"/>
  <c r="G16" i="83"/>
  <c r="E39" i="83"/>
  <c r="F19" i="81"/>
  <c r="F29" i="81"/>
  <c r="D34" i="81"/>
  <c r="F12" i="81"/>
  <c r="F24" i="81"/>
  <c r="E34" i="81"/>
  <c r="F37" i="82"/>
  <c r="F25" i="82"/>
  <c r="F16" i="82"/>
  <c r="F29" i="82"/>
  <c r="F53" i="82"/>
  <c r="E61" i="82"/>
  <c r="F33" i="82"/>
  <c r="F40" i="82"/>
  <c r="F47" i="82"/>
  <c r="F60" i="82"/>
  <c r="D61" i="82"/>
  <c r="F11" i="82"/>
  <c r="G24" i="83"/>
  <c r="G31" i="83"/>
  <c r="G34" i="83"/>
  <c r="F39" i="83"/>
  <c r="G38" i="83"/>
  <c r="F25" i="78"/>
  <c r="F20" i="78"/>
  <c r="H9" i="78"/>
  <c r="I9" i="78" s="1"/>
  <c r="E36" i="78"/>
  <c r="H8" i="81"/>
  <c r="I9" i="75"/>
  <c r="A9" i="75"/>
  <c r="A10" i="75" s="1"/>
  <c r="F61" i="82" l="1"/>
  <c r="A28" i="86"/>
  <c r="A29" i="86" s="1"/>
  <c r="A30" i="86" s="1"/>
  <c r="A31" i="86" s="1"/>
  <c r="A11" i="75"/>
  <c r="A12" i="75" s="1"/>
  <c r="A14" i="75" s="1"/>
  <c r="A15" i="75" s="1"/>
  <c r="A16" i="75" s="1"/>
  <c r="A18" i="75" s="1"/>
  <c r="A20" i="75" s="1"/>
  <c r="A22" i="75" s="1"/>
  <c r="A23" i="75" s="1"/>
  <c r="A25" i="75" s="1"/>
  <c r="J9" i="75"/>
  <c r="I11" i="75"/>
  <c r="G39" i="83"/>
  <c r="F34" i="81"/>
  <c r="F36" i="78"/>
  <c r="H10" i="78"/>
  <c r="I8" i="81"/>
  <c r="H10" i="81"/>
  <c r="H11" i="81" s="1"/>
  <c r="I8" i="75"/>
  <c r="A33" i="86" l="1"/>
  <c r="A34" i="86" s="1"/>
  <c r="A35" i="86" s="1"/>
  <c r="I10" i="78"/>
  <c r="H11" i="78"/>
  <c r="H12" i="78" s="1"/>
  <c r="J8" i="75"/>
  <c r="I10" i="75"/>
  <c r="I12" i="75" s="1"/>
  <c r="A37" i="86" l="1"/>
  <c r="A38" i="86" s="1"/>
  <c r="A39" i="86" s="1"/>
  <c r="D8" i="5"/>
  <c r="F8" i="71"/>
  <c r="M19" i="71"/>
  <c r="M21" i="71" s="1"/>
  <c r="M10" i="71"/>
  <c r="M13" i="71" s="1"/>
  <c r="M7" i="71"/>
  <c r="A41" i="86" l="1"/>
  <c r="A42" i="86" s="1"/>
  <c r="F9" i="71"/>
  <c r="F7" i="71"/>
  <c r="A44" i="86" l="1"/>
  <c r="A45" i="86" s="1"/>
  <c r="A46" i="86" s="1"/>
  <c r="A47" i="86" s="1"/>
  <c r="A48" i="86" s="1"/>
  <c r="A49" i="86" s="1"/>
  <c r="A50" i="86" s="1"/>
  <c r="V18" i="70"/>
  <c r="U18" i="70"/>
  <c r="T18" i="70"/>
  <c r="S18" i="70"/>
  <c r="R18" i="70"/>
  <c r="Q18" i="70"/>
  <c r="P18" i="70"/>
  <c r="O18" i="70"/>
  <c r="N18" i="70"/>
  <c r="M18" i="70"/>
  <c r="L18" i="70"/>
  <c r="K18" i="70"/>
  <c r="J18" i="70"/>
  <c r="I18" i="70"/>
  <c r="H18" i="70"/>
  <c r="G18" i="70"/>
  <c r="F18" i="70"/>
  <c r="E18" i="70"/>
  <c r="D18" i="70"/>
  <c r="C18" i="70"/>
  <c r="Y19" i="69"/>
  <c r="X19" i="69"/>
  <c r="W19" i="69"/>
  <c r="T19" i="69"/>
  <c r="S19" i="69"/>
  <c r="R19" i="69"/>
  <c r="O19" i="69"/>
  <c r="N19" i="69"/>
  <c r="M19" i="69"/>
  <c r="J19" i="69"/>
  <c r="I19" i="69"/>
  <c r="H19" i="69"/>
  <c r="G19" i="69"/>
  <c r="E19" i="69"/>
  <c r="D19" i="69"/>
  <c r="C19" i="69"/>
  <c r="C8" i="5"/>
  <c r="D9" i="6"/>
  <c r="D10" i="6" s="1"/>
  <c r="F9" i="6"/>
  <c r="F10" i="6" s="1"/>
  <c r="E10" i="6"/>
  <c r="N11" i="6"/>
  <c r="F8" i="6"/>
  <c r="N9" i="6"/>
  <c r="N8" i="6"/>
  <c r="A52" i="86" l="1"/>
  <c r="A53" i="86" s="1"/>
  <c r="A54" i="86" s="1"/>
  <c r="A55" i="86" s="1"/>
  <c r="A56" i="86" s="1"/>
  <c r="E14" i="48"/>
  <c r="I26" i="64"/>
  <c r="A8" i="64"/>
  <c r="A9" i="64" s="1"/>
  <c r="A10" i="64" s="1"/>
  <c r="A11" i="64" s="1"/>
  <c r="A12" i="64" s="1"/>
  <c r="A13" i="64" s="1"/>
  <c r="A14" i="64" s="1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8" i="63"/>
  <c r="A9" i="63" s="1"/>
  <c r="A10" i="63" s="1"/>
  <c r="A11" i="63" s="1"/>
  <c r="A12" i="63" s="1"/>
  <c r="A13" i="63" s="1"/>
  <c r="A14" i="63" s="1"/>
  <c r="A15" i="63" s="1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8" i="62"/>
  <c r="A9" i="62" s="1"/>
  <c r="A10" i="62" s="1"/>
  <c r="A11" i="62" s="1"/>
  <c r="A12" i="62" s="1"/>
  <c r="A13" i="62" s="1"/>
  <c r="A14" i="62" s="1"/>
  <c r="A15" i="62" s="1"/>
  <c r="A16" i="62" s="1"/>
  <c r="A17" i="62" s="1"/>
  <c r="A18" i="62" s="1"/>
  <c r="A19" i="62" s="1"/>
  <c r="A20" i="62" s="1"/>
  <c r="A21" i="62" s="1"/>
  <c r="A22" i="62" s="1"/>
  <c r="A23" i="62" s="1"/>
  <c r="A24" i="62" s="1"/>
  <c r="A25" i="62" s="1"/>
  <c r="A26" i="62" s="1"/>
  <c r="A27" i="62" s="1"/>
  <c r="A28" i="62" s="1"/>
  <c r="A29" i="62" s="1"/>
  <c r="A30" i="62" s="1"/>
  <c r="A31" i="62" s="1"/>
  <c r="A32" i="62" s="1"/>
  <c r="A33" i="62" s="1"/>
  <c r="A34" i="62" s="1"/>
  <c r="A35" i="62" s="1"/>
  <c r="A36" i="62" s="1"/>
  <c r="A37" i="62" s="1"/>
  <c r="A38" i="62" s="1"/>
  <c r="A39" i="62" s="1"/>
  <c r="A40" i="62" s="1"/>
  <c r="A41" i="62" s="1"/>
  <c r="A42" i="62" s="1"/>
  <c r="A43" i="62" s="1"/>
  <c r="A44" i="62" s="1"/>
  <c r="A45" i="62" s="1"/>
  <c r="A46" i="62" s="1"/>
  <c r="A47" i="62" s="1"/>
  <c r="A48" i="62" s="1"/>
  <c r="A49" i="62" s="1"/>
  <c r="A50" i="62" s="1"/>
  <c r="A51" i="62" s="1"/>
  <c r="A52" i="62" s="1"/>
  <c r="A53" i="62" s="1"/>
  <c r="A54" i="62" s="1"/>
  <c r="A55" i="62" s="1"/>
  <c r="A56" i="62" s="1"/>
  <c r="A57" i="62" s="1"/>
  <c r="A58" i="62" s="1"/>
  <c r="A59" i="62" s="1"/>
  <c r="A60" i="62" s="1"/>
  <c r="A61" i="62" s="1"/>
  <c r="A62" i="62" s="1"/>
  <c r="A63" i="62" s="1"/>
  <c r="A64" i="62" s="1"/>
  <c r="A65" i="62" s="1"/>
  <c r="A66" i="62" s="1"/>
  <c r="A67" i="62" s="1"/>
  <c r="A68" i="62" s="1"/>
  <c r="A69" i="62" s="1"/>
  <c r="A70" i="62" s="1"/>
  <c r="A71" i="62" s="1"/>
  <c r="A72" i="62" s="1"/>
  <c r="A73" i="62" s="1"/>
  <c r="C249" i="61"/>
  <c r="B226" i="61"/>
  <c r="B227" i="61" s="1"/>
  <c r="B228" i="61" s="1"/>
  <c r="B229" i="61" s="1"/>
  <c r="B230" i="61" s="1"/>
  <c r="B231" i="61" s="1"/>
  <c r="B232" i="61" s="1"/>
  <c r="B233" i="61" s="1"/>
  <c r="B234" i="61" s="1"/>
  <c r="B235" i="61" s="1"/>
  <c r="B236" i="61" s="1"/>
  <c r="B237" i="61" s="1"/>
  <c r="B238" i="61" s="1"/>
  <c r="B239" i="61" s="1"/>
  <c r="B240" i="61" s="1"/>
  <c r="B241" i="61" s="1"/>
  <c r="B242" i="61" s="1"/>
  <c r="B243" i="61" s="1"/>
  <c r="B244" i="61" s="1"/>
  <c r="B198" i="61"/>
  <c r="B199" i="61" s="1"/>
  <c r="B200" i="61" s="1"/>
  <c r="B201" i="61" s="1"/>
  <c r="B202" i="61" s="1"/>
  <c r="B203" i="61" s="1"/>
  <c r="B204" i="61" s="1"/>
  <c r="B205" i="61" s="1"/>
  <c r="B206" i="61" s="1"/>
  <c r="B207" i="61" s="1"/>
  <c r="B208" i="61" s="1"/>
  <c r="B209" i="61" s="1"/>
  <c r="B210" i="61" s="1"/>
  <c r="B211" i="61" s="1"/>
  <c r="B212" i="61" s="1"/>
  <c r="B213" i="61" s="1"/>
  <c r="B214" i="61" s="1"/>
  <c r="B215" i="61" s="1"/>
  <c r="B216" i="61" s="1"/>
  <c r="B217" i="61" s="1"/>
  <c r="B218" i="61" s="1"/>
  <c r="B219" i="61" s="1"/>
  <c r="B220" i="61" s="1"/>
  <c r="B221" i="61" s="1"/>
  <c r="B222" i="61" s="1"/>
  <c r="B223" i="61" s="1"/>
  <c r="B224" i="61" s="1"/>
  <c r="B175" i="61"/>
  <c r="B176" i="61" s="1"/>
  <c r="B177" i="61" s="1"/>
  <c r="B178" i="61" s="1"/>
  <c r="B179" i="61" s="1"/>
  <c r="B180" i="61" s="1"/>
  <c r="B181" i="61" s="1"/>
  <c r="B182" i="61" s="1"/>
  <c r="B183" i="61" s="1"/>
  <c r="B184" i="61" s="1"/>
  <c r="B185" i="61" s="1"/>
  <c r="B186" i="61" s="1"/>
  <c r="B187" i="61" s="1"/>
  <c r="B188" i="61" s="1"/>
  <c r="B189" i="61" s="1"/>
  <c r="B190" i="61" s="1"/>
  <c r="B191" i="61" s="1"/>
  <c r="B192" i="61" s="1"/>
  <c r="B193" i="61" s="1"/>
  <c r="B194" i="61" s="1"/>
  <c r="B195" i="61" s="1"/>
  <c r="B196" i="61" s="1"/>
  <c r="B158" i="61"/>
  <c r="B159" i="61" s="1"/>
  <c r="B160" i="61" s="1"/>
  <c r="B161" i="61" s="1"/>
  <c r="B162" i="61" s="1"/>
  <c r="B163" i="61" s="1"/>
  <c r="B164" i="61" s="1"/>
  <c r="B165" i="61" s="1"/>
  <c r="B166" i="61" s="1"/>
  <c r="B167" i="61" s="1"/>
  <c r="B168" i="61" s="1"/>
  <c r="B169" i="61" s="1"/>
  <c r="B170" i="61" s="1"/>
  <c r="B171" i="61" s="1"/>
  <c r="B172" i="61" s="1"/>
  <c r="B173" i="61" s="1"/>
  <c r="B121" i="61"/>
  <c r="B122" i="61" s="1"/>
  <c r="B123" i="61" s="1"/>
  <c r="B124" i="61" s="1"/>
  <c r="B125" i="61" s="1"/>
  <c r="B126" i="61" s="1"/>
  <c r="B127" i="61" s="1"/>
  <c r="B128" i="61" s="1"/>
  <c r="B129" i="61" s="1"/>
  <c r="B130" i="61" s="1"/>
  <c r="B131" i="61" s="1"/>
  <c r="B132" i="61" s="1"/>
  <c r="B133" i="61" s="1"/>
  <c r="B134" i="61" s="1"/>
  <c r="B135" i="61" s="1"/>
  <c r="B136" i="61" s="1"/>
  <c r="B137" i="61" s="1"/>
  <c r="B138" i="61" s="1"/>
  <c r="B139" i="61" s="1"/>
  <c r="B140" i="61" s="1"/>
  <c r="B141" i="61" s="1"/>
  <c r="B142" i="61" s="1"/>
  <c r="B143" i="61" s="1"/>
  <c r="B144" i="61" s="1"/>
  <c r="B145" i="61" s="1"/>
  <c r="B146" i="61" s="1"/>
  <c r="B147" i="61" s="1"/>
  <c r="B148" i="61" s="1"/>
  <c r="B149" i="61" s="1"/>
  <c r="B150" i="61" s="1"/>
  <c r="B151" i="61" s="1"/>
  <c r="B152" i="61" s="1"/>
  <c r="B153" i="61" s="1"/>
  <c r="B154" i="61" s="1"/>
  <c r="B155" i="61" s="1"/>
  <c r="B156" i="61" s="1"/>
  <c r="B94" i="61"/>
  <c r="B95" i="61" s="1"/>
  <c r="B96" i="61" s="1"/>
  <c r="B97" i="61" s="1"/>
  <c r="B98" i="61" s="1"/>
  <c r="B99" i="61" s="1"/>
  <c r="B100" i="61" s="1"/>
  <c r="B101" i="61" s="1"/>
  <c r="B102" i="61" s="1"/>
  <c r="B103" i="61" s="1"/>
  <c r="B104" i="61" s="1"/>
  <c r="B105" i="61" s="1"/>
  <c r="B106" i="61" s="1"/>
  <c r="B107" i="61" s="1"/>
  <c r="B108" i="61" s="1"/>
  <c r="B109" i="61" s="1"/>
  <c r="B110" i="61" s="1"/>
  <c r="B111" i="61" s="1"/>
  <c r="B112" i="61" s="1"/>
  <c r="B113" i="61" s="1"/>
  <c r="B114" i="61" s="1"/>
  <c r="B115" i="61" s="1"/>
  <c r="B116" i="61" s="1"/>
  <c r="B117" i="61" s="1"/>
  <c r="B118" i="61" s="1"/>
  <c r="B119" i="61" s="1"/>
  <c r="B78" i="61"/>
  <c r="B79" i="61" s="1"/>
  <c r="B80" i="61" s="1"/>
  <c r="B81" i="61" s="1"/>
  <c r="B82" i="61" s="1"/>
  <c r="B83" i="61" s="1"/>
  <c r="B84" i="61" s="1"/>
  <c r="B85" i="61" s="1"/>
  <c r="B86" i="61" s="1"/>
  <c r="B87" i="61" s="1"/>
  <c r="B88" i="61" s="1"/>
  <c r="B89" i="61" s="1"/>
  <c r="B90" i="61" s="1"/>
  <c r="B91" i="61" s="1"/>
  <c r="B92" i="61" s="1"/>
  <c r="B57" i="61"/>
  <c r="B58" i="61" s="1"/>
  <c r="B59" i="61" s="1"/>
  <c r="B60" i="61" s="1"/>
  <c r="B61" i="61" s="1"/>
  <c r="B62" i="61" s="1"/>
  <c r="B63" i="61" s="1"/>
  <c r="B64" i="61" s="1"/>
  <c r="B65" i="61" s="1"/>
  <c r="B66" i="61" s="1"/>
  <c r="B67" i="61" s="1"/>
  <c r="B68" i="61" s="1"/>
  <c r="B69" i="61" s="1"/>
  <c r="B70" i="61" s="1"/>
  <c r="B71" i="61" s="1"/>
  <c r="B72" i="61" s="1"/>
  <c r="B73" i="61" s="1"/>
  <c r="B74" i="61" s="1"/>
  <c r="B75" i="61" s="1"/>
  <c r="B76" i="61" s="1"/>
  <c r="B23" i="61"/>
  <c r="B24" i="61" s="1"/>
  <c r="B25" i="61" s="1"/>
  <c r="B26" i="61" s="1"/>
  <c r="B27" i="61" s="1"/>
  <c r="B28" i="61" s="1"/>
  <c r="B29" i="61" s="1"/>
  <c r="B30" i="61" s="1"/>
  <c r="B31" i="61" s="1"/>
  <c r="B32" i="61" s="1"/>
  <c r="B33" i="61" s="1"/>
  <c r="B34" i="61" s="1"/>
  <c r="B35" i="61" s="1"/>
  <c r="B36" i="61" s="1"/>
  <c r="B37" i="61" s="1"/>
  <c r="B38" i="61" s="1"/>
  <c r="B39" i="61" s="1"/>
  <c r="B40" i="61" s="1"/>
  <c r="B41" i="61" s="1"/>
  <c r="B42" i="61" s="1"/>
  <c r="B43" i="61" s="1"/>
  <c r="B44" i="61" s="1"/>
  <c r="B45" i="61" s="1"/>
  <c r="B46" i="61" s="1"/>
  <c r="B47" i="61" s="1"/>
  <c r="B48" i="61" s="1"/>
  <c r="B49" i="61" s="1"/>
  <c r="B50" i="61" s="1"/>
  <c r="B51" i="61" s="1"/>
  <c r="B52" i="61" s="1"/>
  <c r="B53" i="61" s="1"/>
  <c r="B54" i="61" s="1"/>
  <c r="B55" i="61" s="1"/>
  <c r="B8" i="61"/>
  <c r="B9" i="61" s="1"/>
  <c r="B10" i="61" s="1"/>
  <c r="B11" i="61" s="1"/>
  <c r="B12" i="61" s="1"/>
  <c r="B13" i="61" s="1"/>
  <c r="B14" i="61" s="1"/>
  <c r="B15" i="61" s="1"/>
  <c r="B16" i="61" s="1"/>
  <c r="B17" i="61" s="1"/>
  <c r="B18" i="61" s="1"/>
  <c r="B19" i="61" s="1"/>
  <c r="B20" i="61" s="1"/>
  <c r="B21" i="61" s="1"/>
  <c r="A8" i="61"/>
  <c r="A9" i="61" s="1"/>
  <c r="A10" i="61" s="1"/>
  <c r="A11" i="61" s="1"/>
  <c r="A12" i="61" s="1"/>
  <c r="A13" i="61" s="1"/>
  <c r="A14" i="61" s="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 s="1"/>
  <c r="A28" i="61" s="1"/>
  <c r="A29" i="61" s="1"/>
  <c r="A30" i="61" s="1"/>
  <c r="A31" i="61" s="1"/>
  <c r="A32" i="61" s="1"/>
  <c r="A33" i="61" s="1"/>
  <c r="A34" i="61" s="1"/>
  <c r="A35" i="61" s="1"/>
  <c r="A36" i="61" s="1"/>
  <c r="A37" i="61" s="1"/>
  <c r="A38" i="61" s="1"/>
  <c r="A39" i="61" s="1"/>
  <c r="A40" i="61" s="1"/>
  <c r="A41" i="61" s="1"/>
  <c r="A42" i="61" s="1"/>
  <c r="A43" i="61" s="1"/>
  <c r="A44" i="61" s="1"/>
  <c r="A45" i="61" s="1"/>
  <c r="A46" i="61" s="1"/>
  <c r="A47" i="61" s="1"/>
  <c r="A48" i="61" s="1"/>
  <c r="A49" i="61" s="1"/>
  <c r="A50" i="61" s="1"/>
  <c r="A51" i="61" s="1"/>
  <c r="A52" i="61" s="1"/>
  <c r="A53" i="61" s="1"/>
  <c r="A54" i="61" s="1"/>
  <c r="A55" i="61" s="1"/>
  <c r="A56" i="61" s="1"/>
  <c r="A57" i="61" s="1"/>
  <c r="A58" i="61" s="1"/>
  <c r="A59" i="61" s="1"/>
  <c r="A60" i="61" s="1"/>
  <c r="A61" i="61" s="1"/>
  <c r="A62" i="61" s="1"/>
  <c r="A63" i="61" s="1"/>
  <c r="A64" i="61" s="1"/>
  <c r="A65" i="61" s="1"/>
  <c r="A66" i="61" s="1"/>
  <c r="A67" i="61" s="1"/>
  <c r="A68" i="61" s="1"/>
  <c r="A69" i="61" s="1"/>
  <c r="A70" i="61" s="1"/>
  <c r="A71" i="61" s="1"/>
  <c r="A72" i="61" s="1"/>
  <c r="A73" i="61" s="1"/>
  <c r="A74" i="61" s="1"/>
  <c r="A75" i="61" s="1"/>
  <c r="A76" i="61" s="1"/>
  <c r="A77" i="61" s="1"/>
  <c r="A78" i="61" s="1"/>
  <c r="A79" i="61" s="1"/>
  <c r="A80" i="61" s="1"/>
  <c r="A81" i="61" s="1"/>
  <c r="A82" i="61" s="1"/>
  <c r="A83" i="61" s="1"/>
  <c r="A84" i="61" s="1"/>
  <c r="A85" i="61" s="1"/>
  <c r="A86" i="61" s="1"/>
  <c r="A87" i="61" s="1"/>
  <c r="A88" i="61" s="1"/>
  <c r="A89" i="61" s="1"/>
  <c r="A90" i="61" s="1"/>
  <c r="A91" i="61" s="1"/>
  <c r="A92" i="61" s="1"/>
  <c r="A93" i="61" s="1"/>
  <c r="A94" i="61" s="1"/>
  <c r="A95" i="61" s="1"/>
  <c r="A96" i="61" s="1"/>
  <c r="A97" i="61" s="1"/>
  <c r="A98" i="61" s="1"/>
  <c r="A99" i="61" s="1"/>
  <c r="A100" i="61" s="1"/>
  <c r="A101" i="61" s="1"/>
  <c r="A102" i="61" s="1"/>
  <c r="A103" i="61" s="1"/>
  <c r="A104" i="61" s="1"/>
  <c r="A105" i="61" s="1"/>
  <c r="A106" i="61" s="1"/>
  <c r="A107" i="61" s="1"/>
  <c r="A108" i="61" s="1"/>
  <c r="A109" i="61" s="1"/>
  <c r="A110" i="61" s="1"/>
  <c r="A111" i="61" s="1"/>
  <c r="A112" i="61" s="1"/>
  <c r="A113" i="61" s="1"/>
  <c r="A114" i="61" s="1"/>
  <c r="A115" i="61" s="1"/>
  <c r="A116" i="61" s="1"/>
  <c r="A117" i="61" s="1"/>
  <c r="A118" i="61" s="1"/>
  <c r="A119" i="61" s="1"/>
  <c r="A120" i="61" s="1"/>
  <c r="A121" i="61" s="1"/>
  <c r="A122" i="61" s="1"/>
  <c r="A123" i="61" s="1"/>
  <c r="A124" i="61" s="1"/>
  <c r="A125" i="61" s="1"/>
  <c r="A126" i="61" s="1"/>
  <c r="A127" i="61" s="1"/>
  <c r="A128" i="61" s="1"/>
  <c r="A129" i="61" s="1"/>
  <c r="A130" i="61" s="1"/>
  <c r="A131" i="61" s="1"/>
  <c r="A132" i="61" s="1"/>
  <c r="A133" i="61" s="1"/>
  <c r="A134" i="61" s="1"/>
  <c r="A135" i="61" s="1"/>
  <c r="A136" i="61" s="1"/>
  <c r="A137" i="61" s="1"/>
  <c r="A138" i="61" s="1"/>
  <c r="A139" i="61" s="1"/>
  <c r="A140" i="61" s="1"/>
  <c r="A141" i="61" s="1"/>
  <c r="A142" i="61" s="1"/>
  <c r="A143" i="61" s="1"/>
  <c r="A144" i="61" s="1"/>
  <c r="A145" i="61" s="1"/>
  <c r="A146" i="61" s="1"/>
  <c r="A147" i="61" s="1"/>
  <c r="A148" i="61" s="1"/>
  <c r="A149" i="61" s="1"/>
  <c r="A150" i="61" s="1"/>
  <c r="A151" i="61" s="1"/>
  <c r="A152" i="61" s="1"/>
  <c r="A153" i="61" s="1"/>
  <c r="A154" i="61" s="1"/>
  <c r="A155" i="61" s="1"/>
  <c r="A156" i="61" s="1"/>
  <c r="A157" i="61" s="1"/>
  <c r="A158" i="61" s="1"/>
  <c r="A159" i="61" s="1"/>
  <c r="A160" i="61" s="1"/>
  <c r="A161" i="61" s="1"/>
  <c r="A162" i="61" s="1"/>
  <c r="A163" i="61" s="1"/>
  <c r="A164" i="61" s="1"/>
  <c r="A165" i="61" s="1"/>
  <c r="A166" i="61" s="1"/>
  <c r="A167" i="61" s="1"/>
  <c r="A168" i="61" s="1"/>
  <c r="A169" i="61" s="1"/>
  <c r="A170" i="61" s="1"/>
  <c r="A171" i="61" s="1"/>
  <c r="A172" i="61" s="1"/>
  <c r="A173" i="61" s="1"/>
  <c r="A174" i="61" s="1"/>
  <c r="A175" i="61" s="1"/>
  <c r="A176" i="61" s="1"/>
  <c r="A177" i="61" s="1"/>
  <c r="A178" i="61" s="1"/>
  <c r="A179" i="61" s="1"/>
  <c r="A180" i="61" s="1"/>
  <c r="A181" i="61" s="1"/>
  <c r="A182" i="61" s="1"/>
  <c r="A183" i="61" s="1"/>
  <c r="A184" i="61" s="1"/>
  <c r="A185" i="61" s="1"/>
  <c r="A186" i="61" s="1"/>
  <c r="A187" i="61" s="1"/>
  <c r="A188" i="61" s="1"/>
  <c r="A189" i="61" s="1"/>
  <c r="A190" i="61" s="1"/>
  <c r="A191" i="61" s="1"/>
  <c r="A192" i="61" s="1"/>
  <c r="A193" i="61" s="1"/>
  <c r="A194" i="61" s="1"/>
  <c r="A195" i="61" s="1"/>
  <c r="A196" i="61" s="1"/>
  <c r="A197" i="61" s="1"/>
  <c r="A198" i="61" s="1"/>
  <c r="A199" i="61" s="1"/>
  <c r="A200" i="61" s="1"/>
  <c r="A201" i="61" s="1"/>
  <c r="A202" i="61" s="1"/>
  <c r="A203" i="61" s="1"/>
  <c r="A204" i="61" s="1"/>
  <c r="A205" i="61" s="1"/>
  <c r="A206" i="61" s="1"/>
  <c r="A207" i="61" s="1"/>
  <c r="A208" i="61" s="1"/>
  <c r="A209" i="61" s="1"/>
  <c r="A210" i="61" s="1"/>
  <c r="A211" i="61" s="1"/>
  <c r="A212" i="61" s="1"/>
  <c r="A213" i="61" s="1"/>
  <c r="A214" i="61" s="1"/>
  <c r="A215" i="61" s="1"/>
  <c r="A216" i="61" s="1"/>
  <c r="A217" i="61" s="1"/>
  <c r="A218" i="61" s="1"/>
  <c r="A219" i="61" s="1"/>
  <c r="A220" i="61" s="1"/>
  <c r="A221" i="61" s="1"/>
  <c r="A222" i="61" s="1"/>
  <c r="A223" i="61" s="1"/>
  <c r="A224" i="61" s="1"/>
  <c r="A225" i="61" s="1"/>
  <c r="A226" i="61" s="1"/>
  <c r="A227" i="61" s="1"/>
  <c r="A228" i="61" s="1"/>
  <c r="A229" i="61" s="1"/>
  <c r="A230" i="61" s="1"/>
  <c r="A231" i="61" s="1"/>
  <c r="A232" i="61" s="1"/>
  <c r="A233" i="61" s="1"/>
  <c r="A234" i="61" s="1"/>
  <c r="A235" i="61" s="1"/>
  <c r="A236" i="61" s="1"/>
  <c r="A237" i="61" s="1"/>
  <c r="A238" i="61" s="1"/>
  <c r="A239" i="61" s="1"/>
  <c r="A240" i="61" s="1"/>
  <c r="A241" i="61" s="1"/>
  <c r="A242" i="61" s="1"/>
  <c r="A243" i="61" s="1"/>
  <c r="A244" i="61" s="1"/>
  <c r="A58" i="86" l="1"/>
  <c r="A59" i="86" s="1"/>
  <c r="A60" i="86" s="1"/>
  <c r="A61" i="86" s="1"/>
  <c r="A62" i="86" s="1"/>
  <c r="A63" i="86" s="1"/>
  <c r="A64" i="86" s="1"/>
  <c r="F18" i="52"/>
  <c r="E18" i="52"/>
  <c r="D18" i="52"/>
  <c r="C18" i="52"/>
  <c r="G17" i="52"/>
  <c r="G16" i="52"/>
  <c r="G15" i="52"/>
  <c r="G14" i="52"/>
  <c r="G13" i="52"/>
  <c r="G12" i="52"/>
  <c r="G11" i="52"/>
  <c r="G10" i="52"/>
  <c r="G9" i="52"/>
  <c r="F18" i="50"/>
  <c r="E18" i="50"/>
  <c r="D18" i="50"/>
  <c r="C18" i="50"/>
  <c r="F18" i="53"/>
  <c r="E18" i="53"/>
  <c r="D18" i="53"/>
  <c r="C18" i="53"/>
  <c r="G17" i="53"/>
  <c r="G16" i="53"/>
  <c r="G15" i="53"/>
  <c r="G14" i="53"/>
  <c r="G13" i="53"/>
  <c r="G12" i="53"/>
  <c r="G11" i="53"/>
  <c r="G10" i="53"/>
  <c r="G9" i="53"/>
  <c r="G8" i="53"/>
  <c r="G17" i="51"/>
  <c r="G16" i="51"/>
  <c r="G15" i="51"/>
  <c r="G14" i="51"/>
  <c r="G13" i="51"/>
  <c r="G12" i="51"/>
  <c r="G11" i="51"/>
  <c r="G10" i="51"/>
  <c r="G9" i="51"/>
  <c r="G8" i="51"/>
  <c r="G17" i="49"/>
  <c r="G16" i="49"/>
  <c r="G15" i="49"/>
  <c r="G14" i="49"/>
  <c r="G13" i="49"/>
  <c r="G12" i="49"/>
  <c r="G11" i="49"/>
  <c r="G10" i="49"/>
  <c r="G9" i="49"/>
  <c r="G8" i="49"/>
  <c r="CJ19" i="55"/>
  <c r="CI19" i="55"/>
  <c r="CH19" i="55"/>
  <c r="CG19" i="55"/>
  <c r="CF19" i="55"/>
  <c r="CE19" i="55"/>
  <c r="CD19" i="55"/>
  <c r="CC19" i="55"/>
  <c r="CB19" i="55"/>
  <c r="CA19" i="55"/>
  <c r="BZ19" i="55"/>
  <c r="BY19" i="55"/>
  <c r="BX19" i="55"/>
  <c r="BW19" i="55"/>
  <c r="BV19" i="55"/>
  <c r="BU19" i="55"/>
  <c r="BT19" i="55"/>
  <c r="BS19" i="55"/>
  <c r="BR19" i="55"/>
  <c r="BQ19" i="55"/>
  <c r="BP19" i="55"/>
  <c r="BO19" i="55"/>
  <c r="BN19" i="55"/>
  <c r="BM19" i="55"/>
  <c r="BL19" i="55"/>
  <c r="BK19" i="55"/>
  <c r="BJ19" i="55"/>
  <c r="BI19" i="55"/>
  <c r="BH19" i="55"/>
  <c r="BG19" i="55"/>
  <c r="BF19" i="55"/>
  <c r="BE19" i="55"/>
  <c r="BD19" i="55"/>
  <c r="BC19" i="55"/>
  <c r="BB19" i="55"/>
  <c r="BA19" i="55"/>
  <c r="AZ19" i="55"/>
  <c r="AY19" i="55"/>
  <c r="AX19" i="55"/>
  <c r="AW19" i="55"/>
  <c r="AV19" i="55"/>
  <c r="AU19" i="55"/>
  <c r="AT19" i="55"/>
  <c r="AS19" i="55"/>
  <c r="AR19" i="55"/>
  <c r="AQ19" i="55"/>
  <c r="AO19" i="55"/>
  <c r="AN19" i="55"/>
  <c r="AM19" i="55"/>
  <c r="AL19" i="55"/>
  <c r="AJ19" i="55"/>
  <c r="AI19" i="55"/>
  <c r="AH19" i="55"/>
  <c r="AG19" i="55"/>
  <c r="AF19" i="55"/>
  <c r="AE19" i="55"/>
  <c r="AD19" i="55"/>
  <c r="AC19" i="55"/>
  <c r="AB19" i="55"/>
  <c r="AA19" i="55"/>
  <c r="Z19" i="55"/>
  <c r="Y19" i="55"/>
  <c r="X19" i="55"/>
  <c r="W19" i="55"/>
  <c r="V19" i="55"/>
  <c r="U19" i="55"/>
  <c r="T19" i="55"/>
  <c r="S19" i="55"/>
  <c r="R19" i="55"/>
  <c r="Q19" i="55"/>
  <c r="P19" i="55"/>
  <c r="O19" i="55"/>
  <c r="N19" i="55"/>
  <c r="M19" i="55"/>
  <c r="K19" i="55"/>
  <c r="J19" i="55"/>
  <c r="I19" i="55"/>
  <c r="H19" i="55"/>
  <c r="F19" i="55"/>
  <c r="E19" i="55"/>
  <c r="D19" i="55"/>
  <c r="C19" i="55"/>
  <c r="AP18" i="55"/>
  <c r="AK18" i="55"/>
  <c r="L18" i="55"/>
  <c r="G18" i="55"/>
  <c r="AP17" i="55"/>
  <c r="AK17" i="55"/>
  <c r="L17" i="55"/>
  <c r="G17" i="55"/>
  <c r="AP16" i="55"/>
  <c r="AK16" i="55"/>
  <c r="L16" i="55"/>
  <c r="G16" i="55"/>
  <c r="AP15" i="55"/>
  <c r="AK15" i="55"/>
  <c r="L15" i="55"/>
  <c r="G15" i="55"/>
  <c r="AP14" i="55"/>
  <c r="AK14" i="55"/>
  <c r="L14" i="55"/>
  <c r="G14" i="55"/>
  <c r="AP13" i="55"/>
  <c r="AK13" i="55"/>
  <c r="L13" i="55"/>
  <c r="G13" i="55"/>
  <c r="AP12" i="55"/>
  <c r="AK12" i="55"/>
  <c r="L12" i="55"/>
  <c r="G12" i="55"/>
  <c r="AP11" i="55"/>
  <c r="AK11" i="55"/>
  <c r="L11" i="55"/>
  <c r="G11" i="55"/>
  <c r="AP10" i="55"/>
  <c r="AK10" i="55"/>
  <c r="L10" i="55"/>
  <c r="G10" i="55"/>
  <c r="AP9" i="55"/>
  <c r="AP19" i="55" s="1"/>
  <c r="AK9" i="55"/>
  <c r="AK19" i="55" s="1"/>
  <c r="L9" i="55"/>
  <c r="L19" i="55" s="1"/>
  <c r="G9" i="55"/>
  <c r="G19" i="55" s="1"/>
  <c r="CF19" i="54"/>
  <c r="CE19" i="54"/>
  <c r="CD19" i="54"/>
  <c r="CC19" i="54"/>
  <c r="CB19" i="54"/>
  <c r="CA19" i="54"/>
  <c r="BZ19" i="54"/>
  <c r="BY19" i="54"/>
  <c r="BX19" i="54"/>
  <c r="BW19" i="54"/>
  <c r="BV19" i="54"/>
  <c r="BU19" i="54"/>
  <c r="BT19" i="54"/>
  <c r="BS19" i="54"/>
  <c r="BR19" i="54"/>
  <c r="BQ19" i="54"/>
  <c r="BP19" i="54"/>
  <c r="BO19" i="54"/>
  <c r="BN19" i="54"/>
  <c r="BM19" i="54"/>
  <c r="BL19" i="54"/>
  <c r="BK19" i="54"/>
  <c r="BJ19" i="54"/>
  <c r="BI19" i="54"/>
  <c r="BH19" i="54"/>
  <c r="BG19" i="54"/>
  <c r="BF19" i="54"/>
  <c r="BE19" i="54"/>
  <c r="BD19" i="54"/>
  <c r="BC19" i="54"/>
  <c r="BB19" i="54"/>
  <c r="BA19" i="54"/>
  <c r="AZ19" i="54"/>
  <c r="AY19" i="54"/>
  <c r="AX19" i="54"/>
  <c r="AW19" i="54"/>
  <c r="AV19" i="54"/>
  <c r="AU19" i="54"/>
  <c r="AT19" i="54"/>
  <c r="AS19" i="54"/>
  <c r="AR19" i="54"/>
  <c r="AQ19" i="54"/>
  <c r="AP19" i="54"/>
  <c r="AO19" i="54"/>
  <c r="AM19" i="54"/>
  <c r="AL19" i="54"/>
  <c r="AK19" i="54"/>
  <c r="AJ19" i="54"/>
  <c r="AH19" i="54"/>
  <c r="AG19" i="54"/>
  <c r="AF19" i="54"/>
  <c r="AE19" i="54"/>
  <c r="AD19" i="54"/>
  <c r="AC19" i="54"/>
  <c r="AB19" i="54"/>
  <c r="AA19" i="54"/>
  <c r="Z19" i="54"/>
  <c r="Y19" i="54"/>
  <c r="X19" i="54"/>
  <c r="W19" i="54"/>
  <c r="V19" i="54"/>
  <c r="U19" i="54"/>
  <c r="T19" i="54"/>
  <c r="S19" i="54"/>
  <c r="R19" i="54"/>
  <c r="Q19" i="54"/>
  <c r="P19" i="54"/>
  <c r="O19" i="54"/>
  <c r="N19" i="54"/>
  <c r="M19" i="54"/>
  <c r="L19" i="54"/>
  <c r="K19" i="54"/>
  <c r="J19" i="54"/>
  <c r="I19" i="54"/>
  <c r="H19" i="54"/>
  <c r="G19" i="54"/>
  <c r="F19" i="54"/>
  <c r="E19" i="54"/>
  <c r="D19" i="54"/>
  <c r="C19" i="54"/>
  <c r="AN18" i="54"/>
  <c r="AI18" i="54"/>
  <c r="AN17" i="54"/>
  <c r="AI17" i="54"/>
  <c r="AN16" i="54"/>
  <c r="AI16" i="54"/>
  <c r="AN15" i="54"/>
  <c r="AI15" i="54"/>
  <c r="AN14" i="54"/>
  <c r="AI14" i="54"/>
  <c r="AN13" i="54"/>
  <c r="AI13" i="54"/>
  <c r="AN12" i="54"/>
  <c r="AI12" i="54"/>
  <c r="AN11" i="54"/>
  <c r="AI11" i="54"/>
  <c r="AN10" i="54"/>
  <c r="AI10" i="54"/>
  <c r="AN9" i="54"/>
  <c r="AN19" i="54" s="1"/>
  <c r="AI9" i="54"/>
  <c r="AI19" i="54" s="1"/>
  <c r="G18" i="53" l="1"/>
  <c r="G18" i="52"/>
  <c r="C21" i="54"/>
  <c r="L8" i="48" l="1"/>
  <c r="F11" i="4"/>
  <c r="L30" i="48"/>
  <c r="M30" i="48" s="1"/>
  <c r="N30" i="48" s="1"/>
  <c r="K28" i="48"/>
  <c r="L26" i="48"/>
  <c r="M26" i="48" s="1"/>
  <c r="N26" i="48" s="1"/>
  <c r="L22" i="48"/>
  <c r="M22" i="48" s="1"/>
  <c r="N22" i="48" s="1"/>
  <c r="L16" i="48"/>
  <c r="M16" i="48" s="1"/>
  <c r="N16" i="48" s="1"/>
  <c r="L12" i="48"/>
  <c r="M12" i="48" s="1"/>
  <c r="N12" i="48" s="1"/>
  <c r="A9" i="53"/>
  <c r="A10" i="53" s="1"/>
  <c r="A11" i="53" s="1"/>
  <c r="A12" i="53" s="1"/>
  <c r="A13" i="53" s="1"/>
  <c r="A14" i="53" s="1"/>
  <c r="A15" i="53" s="1"/>
  <c r="A16" i="53" s="1"/>
  <c r="A17" i="53" s="1"/>
  <c r="A9" i="52"/>
  <c r="A10" i="52" s="1"/>
  <c r="A11" i="52" s="1"/>
  <c r="A12" i="52" s="1"/>
  <c r="A13" i="52" s="1"/>
  <c r="A14" i="52" s="1"/>
  <c r="A15" i="52" s="1"/>
  <c r="A16" i="52" s="1"/>
  <c r="A17" i="52" s="1"/>
  <c r="G18" i="51"/>
  <c r="F18" i="51"/>
  <c r="E18" i="51"/>
  <c r="D18" i="51"/>
  <c r="C18" i="51"/>
  <c r="A9" i="51"/>
  <c r="A10" i="51" s="1"/>
  <c r="A11" i="51" s="1"/>
  <c r="A12" i="51" s="1"/>
  <c r="A13" i="51" s="1"/>
  <c r="A14" i="51" s="1"/>
  <c r="A15" i="51" s="1"/>
  <c r="A16" i="51" s="1"/>
  <c r="A17" i="51" s="1"/>
  <c r="A9" i="50"/>
  <c r="A10" i="50" s="1"/>
  <c r="A11" i="50" s="1"/>
  <c r="A12" i="50" s="1"/>
  <c r="A13" i="50" s="1"/>
  <c r="A14" i="50" s="1"/>
  <c r="A15" i="50" s="1"/>
  <c r="A16" i="50" s="1"/>
  <c r="A17" i="50" s="1"/>
  <c r="G18" i="49"/>
  <c r="F18" i="49"/>
  <c r="E18" i="49"/>
  <c r="D18" i="49"/>
  <c r="C18" i="49"/>
  <c r="A9" i="49"/>
  <c r="A10" i="49" s="1"/>
  <c r="A11" i="49" s="1"/>
  <c r="A12" i="49" s="1"/>
  <c r="A13" i="49" s="1"/>
  <c r="A14" i="49" s="1"/>
  <c r="A15" i="49" s="1"/>
  <c r="A16" i="49" s="1"/>
  <c r="A17" i="49" s="1"/>
  <c r="M8" i="48" l="1"/>
  <c r="N8" i="48" s="1"/>
  <c r="F199" i="9" l="1"/>
  <c r="C164" i="9"/>
  <c r="M199" i="9"/>
  <c r="L199" i="9"/>
  <c r="J199" i="9"/>
  <c r="I199" i="9"/>
  <c r="G199" i="9"/>
  <c r="D199" i="9"/>
  <c r="C199" i="9"/>
  <c r="I164" i="9"/>
  <c r="G164" i="9"/>
  <c r="S164" i="9"/>
  <c r="R164" i="9"/>
  <c r="P164" i="9"/>
  <c r="O164" i="9"/>
  <c r="M164" i="9"/>
  <c r="L164" i="9"/>
  <c r="K164" i="9"/>
  <c r="J164" i="9"/>
  <c r="F164" i="9"/>
  <c r="D164" i="9"/>
  <c r="M129" i="9"/>
  <c r="L129" i="9"/>
  <c r="J129" i="9"/>
  <c r="I129" i="9"/>
  <c r="G129" i="9"/>
  <c r="F129" i="9"/>
  <c r="D129" i="9"/>
  <c r="C129" i="9"/>
  <c r="S92" i="9"/>
  <c r="R92" i="9"/>
  <c r="P92" i="9"/>
  <c r="F19" i="14" s="1"/>
  <c r="O92" i="9"/>
  <c r="N92" i="9"/>
  <c r="M92" i="9"/>
  <c r="F18" i="14" s="1"/>
  <c r="F17" i="14" s="1"/>
  <c r="L92" i="9"/>
  <c r="K92" i="9"/>
  <c r="J92" i="9"/>
  <c r="F15" i="14" s="1"/>
  <c r="F14" i="14" s="1"/>
  <c r="I92" i="9"/>
  <c r="H92" i="9"/>
  <c r="G92" i="9"/>
  <c r="F11" i="14" s="1"/>
  <c r="F10" i="14" s="1"/>
  <c r="F92" i="9"/>
  <c r="D92" i="9"/>
  <c r="C92" i="9"/>
  <c r="M49" i="8"/>
  <c r="L49" i="8"/>
  <c r="J49" i="8"/>
  <c r="I49" i="8"/>
  <c r="G49" i="8"/>
  <c r="F49" i="8"/>
  <c r="D49" i="8"/>
  <c r="C49" i="8"/>
  <c r="S18" i="8"/>
  <c r="R18" i="8"/>
  <c r="P18" i="8"/>
  <c r="O18" i="8"/>
  <c r="M18" i="8"/>
  <c r="L18" i="8"/>
  <c r="J18" i="8"/>
  <c r="I18" i="8"/>
  <c r="G18" i="8"/>
  <c r="D18" i="8"/>
  <c r="C18" i="8"/>
  <c r="F18" i="8"/>
  <c r="AD22" i="34"/>
  <c r="K194" i="9"/>
  <c r="AW22" i="34" l="1"/>
  <c r="CX21" i="35"/>
  <c r="ED21" i="35"/>
  <c r="FJ21" i="35"/>
  <c r="DD21" i="35"/>
  <c r="DN21" i="35"/>
  <c r="DT21" i="35"/>
  <c r="EJ21" i="35"/>
  <c r="ET21" i="35"/>
  <c r="EZ21" i="35"/>
  <c r="FP21" i="35"/>
  <c r="FZ21" i="35"/>
  <c r="GF21" i="35"/>
  <c r="AX22" i="34"/>
  <c r="CH21" i="35"/>
  <c r="CN21" i="35"/>
  <c r="AI22" i="34"/>
  <c r="CK21" i="36"/>
  <c r="CS21" i="36"/>
  <c r="DA21" i="36"/>
  <c r="DQ21" i="36"/>
  <c r="DY21" i="36"/>
  <c r="EG21" i="36"/>
  <c r="EO21" i="36"/>
  <c r="EW21" i="36"/>
  <c r="FE21" i="36"/>
  <c r="FM21" i="36"/>
  <c r="FU21" i="36"/>
  <c r="GC21" i="36"/>
  <c r="DF21" i="35"/>
  <c r="DV21" i="35"/>
  <c r="EL21" i="35"/>
  <c r="FB21" i="35"/>
  <c r="FR21" i="35"/>
  <c r="X21" i="35"/>
  <c r="CD21" i="35"/>
  <c r="CL21" i="35"/>
  <c r="CP21" i="35"/>
  <c r="CT21" i="35"/>
  <c r="CZ21" i="35"/>
  <c r="DH21" i="35"/>
  <c r="DP21" i="35"/>
  <c r="DX21" i="35"/>
  <c r="EB21" i="35"/>
  <c r="EF21" i="35"/>
  <c r="EN21" i="35"/>
  <c r="ER21" i="35"/>
  <c r="EV21" i="35"/>
  <c r="FD21" i="35"/>
  <c r="FH21" i="35"/>
  <c r="FL21" i="35"/>
  <c r="FT21" i="35"/>
  <c r="FX21" i="35"/>
  <c r="GB21" i="35"/>
  <c r="BX21" i="35"/>
  <c r="BC21" i="35"/>
  <c r="DL21" i="35"/>
  <c r="CF21" i="35"/>
  <c r="BB21" i="35"/>
  <c r="AJ22" i="34"/>
  <c r="AH22" i="34"/>
  <c r="CO21" i="36"/>
  <c r="EK21" i="36"/>
  <c r="CW21" i="36"/>
  <c r="DU21" i="36"/>
  <c r="ES21" i="36"/>
  <c r="FY21" i="36"/>
  <c r="FQ21" i="36"/>
  <c r="FA21" i="36"/>
  <c r="GG21" i="36"/>
  <c r="EC21" i="36"/>
  <c r="FI21" i="36"/>
  <c r="BF21" i="36"/>
  <c r="BA21" i="36"/>
  <c r="DK21" i="36"/>
  <c r="AM21" i="36"/>
  <c r="BH21" i="36"/>
  <c r="CM21" i="36"/>
  <c r="CQ21" i="36"/>
  <c r="CU21" i="36"/>
  <c r="CY21" i="36"/>
  <c r="DO21" i="36"/>
  <c r="DS21" i="36"/>
  <c r="DW21" i="36"/>
  <c r="EA21" i="36"/>
  <c r="EE21" i="36"/>
  <c r="EI21" i="36"/>
  <c r="EM21" i="36"/>
  <c r="EQ21" i="36"/>
  <c r="EU21" i="36"/>
  <c r="EY21" i="36"/>
  <c r="FC21" i="36"/>
  <c r="FG21" i="36"/>
  <c r="FK21" i="36"/>
  <c r="FO21" i="36"/>
  <c r="FS21" i="36"/>
  <c r="FW21" i="36"/>
  <c r="GA21" i="36"/>
  <c r="GE21" i="36"/>
  <c r="AO21" i="36"/>
  <c r="X21" i="36"/>
  <c r="CG21" i="36"/>
  <c r="DG21" i="36"/>
  <c r="BB21" i="36"/>
  <c r="DI21" i="36"/>
  <c r="BY21" i="36"/>
  <c r="AW21" i="36"/>
  <c r="V21" i="36"/>
  <c r="AI21" i="36"/>
  <c r="AQ21" i="36"/>
  <c r="AU21" i="36"/>
  <c r="AY21" i="36"/>
  <c r="BL21" i="36"/>
  <c r="BU21" i="36"/>
  <c r="CC21" i="36"/>
  <c r="AK21" i="36"/>
  <c r="AS21" i="36"/>
  <c r="BJ21" i="36"/>
  <c r="BN21" i="36"/>
  <c r="BS21" i="36"/>
  <c r="BW21" i="36"/>
  <c r="CA21" i="36"/>
  <c r="CE21" i="36"/>
  <c r="CI21" i="36"/>
  <c r="AN21" i="35"/>
  <c r="AX21" i="35"/>
  <c r="BV21" i="35"/>
  <c r="AV21" i="35"/>
  <c r="BZ21" i="35"/>
  <c r="L21" i="35"/>
  <c r="J21" i="35"/>
  <c r="AB21" i="35"/>
  <c r="AF21" i="35"/>
  <c r="AL21" i="35"/>
  <c r="AP21" i="35"/>
  <c r="AT21" i="35"/>
  <c r="V22" i="34"/>
  <c r="EK22" i="34"/>
  <c r="FQ22" i="34"/>
  <c r="DC22" i="34"/>
  <c r="BE22" i="34"/>
  <c r="T22" i="34"/>
  <c r="AL22" i="34"/>
  <c r="CO22" i="34"/>
  <c r="DU22" i="34"/>
  <c r="FA22" i="34"/>
  <c r="GG22" i="34"/>
  <c r="BC22" i="34"/>
  <c r="CM22" i="34"/>
  <c r="DS22" i="34"/>
  <c r="EI22" i="34"/>
  <c r="EY22" i="34"/>
  <c r="FO22" i="34"/>
  <c r="GE22" i="34"/>
  <c r="DE22" i="34"/>
  <c r="T21" i="35"/>
  <c r="CS22" i="34"/>
  <c r="BX22" i="34"/>
  <c r="AB22" i="34"/>
  <c r="AT22" i="34"/>
  <c r="CG22" i="34"/>
  <c r="H21" i="36"/>
  <c r="AD21" i="36"/>
  <c r="AR22" i="34"/>
  <c r="CE22" i="34"/>
  <c r="GA22" i="34"/>
  <c r="GI22" i="34"/>
  <c r="CU22" i="34"/>
  <c r="DK22" i="34"/>
  <c r="H22" i="34"/>
  <c r="L22" i="34"/>
  <c r="Z22" i="34"/>
  <c r="AN22" i="34"/>
  <c r="AV22" i="34"/>
  <c r="BG22" i="34"/>
  <c r="CA22" i="34"/>
  <c r="CI22" i="34"/>
  <c r="CW22" i="34"/>
  <c r="DA22" i="34"/>
  <c r="DI22" i="34"/>
  <c r="DM22" i="34"/>
  <c r="I22" i="34"/>
  <c r="M22" i="34"/>
  <c r="W22" i="34"/>
  <c r="AA22" i="34"/>
  <c r="AE22" i="34"/>
  <c r="AK22" i="34"/>
  <c r="AO22" i="34"/>
  <c r="AS22" i="34"/>
  <c r="AZ22" i="34"/>
  <c r="BD22" i="34"/>
  <c r="CB22" i="34"/>
  <c r="CF22" i="34"/>
  <c r="CJ22" i="34"/>
  <c r="CN22" i="34"/>
  <c r="BY22" i="34"/>
  <c r="CY21" i="35"/>
  <c r="DC21" i="35"/>
  <c r="DG21" i="35"/>
  <c r="DK21" i="35"/>
  <c r="DO21" i="35"/>
  <c r="DS21" i="35"/>
  <c r="DW21" i="35"/>
  <c r="EA21" i="35"/>
  <c r="EE21" i="35"/>
  <c r="EI21" i="35"/>
  <c r="EM21" i="35"/>
  <c r="EQ21" i="35"/>
  <c r="EU21" i="35"/>
  <c r="EY21" i="35"/>
  <c r="FC21" i="35"/>
  <c r="FG21" i="35"/>
  <c r="FK21" i="35"/>
  <c r="FO21" i="35"/>
  <c r="FS21" i="35"/>
  <c r="FW21" i="35"/>
  <c r="GA21" i="35"/>
  <c r="GE21" i="35"/>
  <c r="J21" i="36"/>
  <c r="T21" i="36"/>
  <c r="AB21" i="36"/>
  <c r="EA22" i="34"/>
  <c r="EQ22" i="34"/>
  <c r="FG22" i="34"/>
  <c r="FW22" i="34"/>
  <c r="DQ22" i="34"/>
  <c r="DY22" i="34"/>
  <c r="EC22" i="34"/>
  <c r="EG22" i="34"/>
  <c r="EO22" i="34"/>
  <c r="ES22" i="34"/>
  <c r="EW22" i="34"/>
  <c r="FE22" i="34"/>
  <c r="FI22" i="34"/>
  <c r="FM22" i="34"/>
  <c r="FU22" i="34"/>
  <c r="FY22" i="34"/>
  <c r="GC22" i="34"/>
  <c r="Z21" i="35"/>
  <c r="J22" i="34"/>
  <c r="X22" i="34"/>
  <c r="AF22" i="34"/>
  <c r="AP22" i="34"/>
  <c r="BA22" i="34"/>
  <c r="CC22" i="34"/>
  <c r="CK22" i="34"/>
  <c r="CY22" i="34"/>
  <c r="DG22" i="34"/>
  <c r="CV22" i="34"/>
  <c r="CZ22" i="34"/>
  <c r="DD22" i="34"/>
  <c r="DH22" i="34"/>
  <c r="DL22" i="34"/>
  <c r="H21" i="35"/>
  <c r="V21" i="35"/>
  <c r="AD21" i="35"/>
  <c r="AJ21" i="35"/>
  <c r="AR21" i="35"/>
  <c r="AZ21" i="35"/>
  <c r="BT21" i="35"/>
  <c r="CB21" i="35"/>
  <c r="CJ21" i="35"/>
  <c r="CR21" i="35"/>
  <c r="AM21" i="35"/>
  <c r="AQ21" i="35"/>
  <c r="AU21" i="35"/>
  <c r="AY21" i="35"/>
  <c r="BW21" i="35"/>
  <c r="CA21" i="35"/>
  <c r="CE21" i="35"/>
  <c r="CI21" i="35"/>
  <c r="CM21" i="35"/>
  <c r="CQ21" i="35"/>
  <c r="L21" i="36"/>
  <c r="Z21" i="36"/>
  <c r="AJ21" i="36"/>
  <c r="AN21" i="36"/>
  <c r="AR21" i="36"/>
  <c r="AV21" i="36"/>
  <c r="AZ21" i="36"/>
  <c r="BG21" i="36"/>
  <c r="BK21" i="36"/>
  <c r="BO21" i="36"/>
  <c r="BT21" i="36"/>
  <c r="BX21" i="36"/>
  <c r="CB21" i="36"/>
  <c r="CF21" i="36"/>
  <c r="CJ21" i="36"/>
  <c r="CN21" i="36"/>
  <c r="CR21" i="36"/>
  <c r="CV21" i="36"/>
  <c r="CZ21" i="36"/>
  <c r="DP21" i="36"/>
  <c r="DT21" i="36"/>
  <c r="DX21" i="36"/>
  <c r="EB21" i="36"/>
  <c r="EF21" i="36"/>
  <c r="EJ21" i="36"/>
  <c r="EN21" i="36"/>
  <c r="ER21" i="36"/>
  <c r="EV21" i="36"/>
  <c r="EZ21" i="36"/>
  <c r="FD21" i="36"/>
  <c r="FH21" i="36"/>
  <c r="FL21" i="36"/>
  <c r="FP21" i="36"/>
  <c r="FT21" i="36"/>
  <c r="FX21" i="36"/>
  <c r="GB21" i="36"/>
  <c r="GF21" i="36"/>
  <c r="DO22" i="34"/>
  <c r="DW22" i="34"/>
  <c r="EE22" i="34"/>
  <c r="EM22" i="34"/>
  <c r="EU22" i="34"/>
  <c r="FC22" i="34"/>
  <c r="FK22" i="34"/>
  <c r="FS22" i="34"/>
  <c r="DP22" i="34"/>
  <c r="DT22" i="34"/>
  <c r="DX22" i="34"/>
  <c r="EB22" i="34"/>
  <c r="EF22" i="34"/>
  <c r="EJ22" i="34"/>
  <c r="EN22" i="34"/>
  <c r="ER22" i="34"/>
  <c r="EV22" i="34"/>
  <c r="EZ22" i="34"/>
  <c r="FD22" i="34"/>
  <c r="FH22" i="34"/>
  <c r="FL22" i="34"/>
  <c r="FP22" i="34"/>
  <c r="FT22" i="34"/>
  <c r="FX22" i="34"/>
  <c r="GB22" i="34"/>
  <c r="GF22" i="34"/>
  <c r="GJ22" i="34"/>
  <c r="DB21" i="35"/>
  <c r="DJ21" i="35"/>
  <c r="DR21" i="35"/>
  <c r="DZ21" i="35"/>
  <c r="EH21" i="35"/>
  <c r="EP21" i="35"/>
  <c r="EX21" i="35"/>
  <c r="FF21" i="35"/>
  <c r="FN21" i="35"/>
  <c r="FV21" i="35"/>
  <c r="GD21" i="35"/>
  <c r="G21" i="35"/>
  <c r="K21" i="35"/>
  <c r="U21" i="35"/>
  <c r="Y21" i="35"/>
  <c r="AC21" i="35"/>
  <c r="AG21" i="35"/>
  <c r="DF21" i="36"/>
  <c r="DJ21" i="36"/>
  <c r="G22" i="34"/>
  <c r="K22" i="34"/>
  <c r="U22" i="34"/>
  <c r="Y22" i="34"/>
  <c r="AC22" i="34"/>
  <c r="AG22" i="34"/>
  <c r="AM22" i="34"/>
  <c r="AQ22" i="34"/>
  <c r="AU22" i="34"/>
  <c r="BB22" i="34"/>
  <c r="BF22" i="34"/>
  <c r="BZ22" i="34"/>
  <c r="CD22" i="34"/>
  <c r="CH22" i="34"/>
  <c r="CL22" i="34"/>
  <c r="AK21" i="35"/>
  <c r="AO21" i="35"/>
  <c r="AS21" i="35"/>
  <c r="AW21" i="35"/>
  <c r="BA21" i="35"/>
  <c r="BU21" i="35"/>
  <c r="BY21" i="35"/>
  <c r="CC21" i="35"/>
  <c r="CG21" i="35"/>
  <c r="CK21" i="35"/>
  <c r="CO21" i="35"/>
  <c r="CS21" i="35"/>
  <c r="I21" i="36"/>
  <c r="M21" i="36"/>
  <c r="W21" i="36"/>
  <c r="AA21" i="36"/>
  <c r="AE21" i="36"/>
  <c r="DN21" i="36"/>
  <c r="DR21" i="36"/>
  <c r="DV21" i="36"/>
  <c r="DZ21" i="36"/>
  <c r="ED21" i="36"/>
  <c r="EH21" i="36"/>
  <c r="EL21" i="36"/>
  <c r="EP21" i="36"/>
  <c r="ET21" i="36"/>
  <c r="EX21" i="36"/>
  <c r="FB21" i="36"/>
  <c r="FF21" i="36"/>
  <c r="FJ21" i="36"/>
  <c r="FN21" i="36"/>
  <c r="FR21" i="36"/>
  <c r="FV21" i="36"/>
  <c r="FZ21" i="36"/>
  <c r="GD21" i="36"/>
  <c r="GH21" i="36"/>
  <c r="CT22" i="34"/>
  <c r="CX22" i="34"/>
  <c r="DB22" i="34"/>
  <c r="DF22" i="34"/>
  <c r="DJ22" i="34"/>
  <c r="DR22" i="34"/>
  <c r="DV22" i="34"/>
  <c r="DZ22" i="34"/>
  <c r="ED22" i="34"/>
  <c r="EH22" i="34"/>
  <c r="EL22" i="34"/>
  <c r="EP22" i="34"/>
  <c r="ET22" i="34"/>
  <c r="EX22" i="34"/>
  <c r="FB22" i="34"/>
  <c r="FF22" i="34"/>
  <c r="FJ22" i="34"/>
  <c r="FN22" i="34"/>
  <c r="FR22" i="34"/>
  <c r="FV22" i="34"/>
  <c r="FZ22" i="34"/>
  <c r="GD22" i="34"/>
  <c r="GH22" i="34"/>
  <c r="I21" i="35"/>
  <c r="M21" i="35"/>
  <c r="W21" i="35"/>
  <c r="AA21" i="35"/>
  <c r="AE21" i="35"/>
  <c r="DA21" i="35"/>
  <c r="DE21" i="35"/>
  <c r="DI21" i="35"/>
  <c r="DM21" i="35"/>
  <c r="DQ21" i="35"/>
  <c r="DU21" i="35"/>
  <c r="DY21" i="35"/>
  <c r="EC21" i="35"/>
  <c r="EG21" i="35"/>
  <c r="EK21" i="35"/>
  <c r="EO21" i="35"/>
  <c r="ES21" i="35"/>
  <c r="EW21" i="35"/>
  <c r="FA21" i="35"/>
  <c r="FE21" i="35"/>
  <c r="FI21" i="35"/>
  <c r="FM21" i="35"/>
  <c r="FQ21" i="35"/>
  <c r="FU21" i="35"/>
  <c r="FY21" i="35"/>
  <c r="GC21" i="35"/>
  <c r="G21" i="36"/>
  <c r="K21" i="36"/>
  <c r="Y21" i="36"/>
  <c r="AC21" i="36"/>
  <c r="AL21" i="36"/>
  <c r="AP21" i="36"/>
  <c r="AT21" i="36"/>
  <c r="AX21" i="36"/>
  <c r="BI21" i="36"/>
  <c r="BM21" i="36"/>
  <c r="BV21" i="36"/>
  <c r="BZ21" i="36"/>
  <c r="CD21" i="36"/>
  <c r="CH21" i="36"/>
  <c r="CL21" i="36"/>
  <c r="CP21" i="36"/>
  <c r="CT21" i="36"/>
  <c r="CX21" i="36"/>
  <c r="DB21" i="36"/>
  <c r="DH21" i="36"/>
  <c r="DL21" i="36"/>
  <c r="U21" i="36"/>
  <c r="F10" i="148" l="1"/>
  <c r="H10" i="148" s="1"/>
  <c r="F9" i="140"/>
  <c r="E9" i="139"/>
  <c r="F9" i="148"/>
  <c r="H9" i="148" s="1"/>
  <c r="E8" i="139"/>
  <c r="F8" i="140"/>
  <c r="F11" i="148"/>
  <c r="H11" i="148" s="1"/>
  <c r="E10" i="139"/>
  <c r="F10" i="140"/>
  <c r="F8" i="148"/>
  <c r="F7" i="140"/>
  <c r="F11" i="140" s="1"/>
  <c r="E7" i="139"/>
  <c r="GI21" i="35"/>
  <c r="BI22" i="34"/>
  <c r="BE21" i="35"/>
  <c r="AY22" i="34"/>
  <c r="AY24" i="34" s="1"/>
  <c r="BD21" i="35"/>
  <c r="BH22" i="34"/>
  <c r="CV21" i="35"/>
  <c r="BF21" i="35"/>
  <c r="BJ22" i="34"/>
  <c r="DC21" i="36"/>
  <c r="BD21" i="36"/>
  <c r="BC21" i="36"/>
  <c r="DM21" i="36"/>
  <c r="AI21" i="35"/>
  <c r="AH21" i="35"/>
  <c r="CQ22" i="34"/>
  <c r="CU21" i="35"/>
  <c r="DN22" i="34"/>
  <c r="AF21" i="36"/>
  <c r="DD21" i="36"/>
  <c r="CP22" i="34"/>
  <c r="E161" i="9"/>
  <c r="E159" i="9"/>
  <c r="E157" i="9"/>
  <c r="E155" i="9"/>
  <c r="E154" i="9"/>
  <c r="E163" i="9"/>
  <c r="E162" i="9"/>
  <c r="E160" i="9"/>
  <c r="E158" i="9"/>
  <c r="E156" i="9"/>
  <c r="E89" i="9"/>
  <c r="E87" i="9"/>
  <c r="E85" i="9"/>
  <c r="E83" i="9"/>
  <c r="E82" i="9"/>
  <c r="E91" i="9"/>
  <c r="E90" i="9"/>
  <c r="E88" i="9"/>
  <c r="E86" i="9"/>
  <c r="E84" i="9"/>
  <c r="E29" i="139" l="1"/>
  <c r="G7" i="139"/>
  <c r="E11" i="139"/>
  <c r="G10" i="139"/>
  <c r="E32" i="139"/>
  <c r="G32" i="139" s="1"/>
  <c r="G9" i="139"/>
  <c r="E31" i="139"/>
  <c r="G31" i="139" s="1"/>
  <c r="H8" i="148"/>
  <c r="H12" i="148" s="1"/>
  <c r="F12" i="148"/>
  <c r="G8" i="139"/>
  <c r="E30" i="139"/>
  <c r="G30" i="139" s="1"/>
  <c r="CW21" i="35"/>
  <c r="E164" i="9"/>
  <c r="E92" i="9"/>
  <c r="GG21" i="35"/>
  <c r="BE21" i="36"/>
  <c r="AH21" i="36"/>
  <c r="CR22" i="34"/>
  <c r="DE21" i="36"/>
  <c r="K21" i="29"/>
  <c r="M21" i="29"/>
  <c r="G21" i="29"/>
  <c r="K21" i="28"/>
  <c r="I21" i="28"/>
  <c r="G21" i="28"/>
  <c r="M21" i="28"/>
  <c r="J21" i="28"/>
  <c r="I21" i="29"/>
  <c r="J21" i="29"/>
  <c r="H21" i="28"/>
  <c r="L21" i="28"/>
  <c r="H21" i="29"/>
  <c r="L21" i="29"/>
  <c r="G11" i="139" l="1"/>
  <c r="G29" i="139"/>
  <c r="G33" i="139" s="1"/>
  <c r="E33" i="139"/>
  <c r="G17" i="15"/>
  <c r="G14" i="15"/>
  <c r="G10" i="15"/>
  <c r="G7" i="15"/>
  <c r="F10" i="4" l="1"/>
  <c r="F9" i="4"/>
  <c r="G11" i="3"/>
  <c r="G10" i="3"/>
  <c r="G9" i="3"/>
  <c r="AF23" i="10" l="1"/>
  <c r="AF24" i="10"/>
  <c r="X28" i="11"/>
  <c r="X27" i="11"/>
  <c r="Q26" i="12"/>
  <c r="X29" i="11" l="1"/>
  <c r="Q25" i="12"/>
  <c r="C16" i="14" l="1"/>
  <c r="C20" i="14"/>
  <c r="C19" i="14"/>
  <c r="C18" i="14"/>
  <c r="C15" i="14"/>
  <c r="C12" i="14"/>
  <c r="C11" i="14"/>
  <c r="C8" i="14"/>
  <c r="C7" i="14"/>
  <c r="D20" i="14"/>
  <c r="D19" i="14"/>
  <c r="D17" i="14" s="1"/>
  <c r="D18" i="14"/>
  <c r="D16" i="14"/>
  <c r="D14" i="14" s="1"/>
  <c r="D15" i="14"/>
  <c r="D12" i="14"/>
  <c r="D10" i="14" s="1"/>
  <c r="D11" i="14"/>
  <c r="D8" i="14"/>
  <c r="D9" i="14"/>
  <c r="E20" i="14"/>
  <c r="E16" i="14"/>
  <c r="E12" i="14"/>
  <c r="E9" i="14"/>
  <c r="E19" i="14"/>
  <c r="E18" i="14"/>
  <c r="E15" i="14"/>
  <c r="E11" i="14"/>
  <c r="E8" i="14"/>
  <c r="M21" i="13"/>
  <c r="K21" i="13"/>
  <c r="D27" i="13" s="1"/>
  <c r="Q23" i="12" s="1"/>
  <c r="I21" i="13"/>
  <c r="G21" i="13"/>
  <c r="C21" i="13"/>
  <c r="E10" i="14" l="1"/>
  <c r="E17" i="14"/>
  <c r="E7" i="14"/>
  <c r="E14" i="14"/>
  <c r="C17" i="14"/>
  <c r="C10" i="14"/>
  <c r="D26" i="13"/>
  <c r="X25" i="11" s="1"/>
  <c r="D7" i="14"/>
  <c r="D28" i="13"/>
  <c r="C14" i="14"/>
  <c r="T162" i="9"/>
  <c r="N155" i="9"/>
  <c r="N154" i="9"/>
  <c r="N164" i="9" l="1"/>
  <c r="O19" i="13"/>
  <c r="O18" i="13"/>
  <c r="O17" i="13"/>
  <c r="O16" i="13"/>
  <c r="O15" i="13"/>
  <c r="O14" i="13"/>
  <c r="O13" i="13"/>
  <c r="O12" i="13"/>
  <c r="O11" i="13"/>
  <c r="O10" i="13"/>
  <c r="O20" i="13" s="1"/>
  <c r="O20" i="12"/>
  <c r="O21" i="12" s="1"/>
  <c r="N20" i="12"/>
  <c r="M20" i="12"/>
  <c r="L20" i="12"/>
  <c r="K20" i="12"/>
  <c r="J20" i="12"/>
  <c r="I20" i="12"/>
  <c r="H20" i="12"/>
  <c r="G20" i="12"/>
  <c r="F20" i="12"/>
  <c r="D20" i="12"/>
  <c r="C20" i="12"/>
  <c r="O20" i="11"/>
  <c r="O21" i="11" s="1"/>
  <c r="N20" i="11"/>
  <c r="M20" i="11"/>
  <c r="L20" i="11"/>
  <c r="K20" i="11"/>
  <c r="J20" i="11"/>
  <c r="I20" i="11"/>
  <c r="H20" i="11"/>
  <c r="G20" i="11"/>
  <c r="F20" i="11"/>
  <c r="E20" i="11"/>
  <c r="D20" i="11"/>
  <c r="C20" i="11"/>
  <c r="U21" i="10"/>
  <c r="N20" i="10"/>
  <c r="M20" i="10"/>
  <c r="L20" i="10"/>
  <c r="K20" i="10"/>
  <c r="J20" i="10"/>
  <c r="I20" i="10"/>
  <c r="H20" i="10"/>
  <c r="G20" i="10"/>
  <c r="F20" i="10"/>
  <c r="G25" i="10" s="1"/>
  <c r="E20" i="10"/>
  <c r="D20" i="10"/>
  <c r="C20" i="10"/>
  <c r="AF20" i="10" s="1"/>
  <c r="F25" i="10" l="1"/>
  <c r="AG20" i="10"/>
  <c r="AH20" i="10" s="1"/>
  <c r="C21" i="11"/>
  <c r="G21" i="11"/>
  <c r="K21" i="11"/>
  <c r="I21" i="12"/>
  <c r="E21" i="11"/>
  <c r="I21" i="11"/>
  <c r="M21" i="11"/>
  <c r="U23" i="11" s="1"/>
  <c r="O21" i="13"/>
  <c r="G21" i="12"/>
  <c r="E21" i="12"/>
  <c r="M21" i="12"/>
  <c r="C21" i="12"/>
  <c r="C26" i="12" s="1"/>
  <c r="X24" i="11" s="1"/>
  <c r="K21" i="12"/>
  <c r="E21" i="10"/>
  <c r="M21" i="10"/>
  <c r="I21" i="10"/>
  <c r="C21" i="10"/>
  <c r="G21" i="10"/>
  <c r="K21" i="10"/>
  <c r="D26" i="11" l="1"/>
  <c r="Y21" i="162"/>
  <c r="AK22" i="160"/>
  <c r="Y21" i="161"/>
  <c r="D26" i="10"/>
  <c r="D25" i="10"/>
  <c r="C27" i="12"/>
  <c r="D27" i="11"/>
  <c r="X23" i="11" s="1"/>
  <c r="AF22" i="10"/>
  <c r="D28" i="11"/>
  <c r="Q24" i="12" s="1"/>
  <c r="C28" i="12"/>
  <c r="Q22" i="12"/>
  <c r="AF21" i="10"/>
  <c r="D24" i="10"/>
  <c r="X26" i="11"/>
  <c r="N196" i="9"/>
  <c r="K196" i="9"/>
  <c r="H196" i="9"/>
  <c r="N194" i="9"/>
  <c r="N192" i="9"/>
  <c r="K192" i="9"/>
  <c r="H192" i="9"/>
  <c r="N190" i="9"/>
  <c r="K190" i="9"/>
  <c r="H190" i="9"/>
  <c r="N189" i="9"/>
  <c r="K189" i="9"/>
  <c r="H189" i="9"/>
  <c r="N198" i="9"/>
  <c r="K198" i="9"/>
  <c r="H198" i="9"/>
  <c r="N197" i="9"/>
  <c r="K197" i="9"/>
  <c r="H197" i="9"/>
  <c r="N195" i="9"/>
  <c r="K195" i="9"/>
  <c r="H195" i="9"/>
  <c r="N193" i="9"/>
  <c r="K193" i="9"/>
  <c r="H193" i="9"/>
  <c r="N191" i="9"/>
  <c r="K191" i="9"/>
  <c r="H191" i="9"/>
  <c r="T161" i="9"/>
  <c r="T159" i="9"/>
  <c r="T157" i="9"/>
  <c r="T155" i="9"/>
  <c r="T154" i="9"/>
  <c r="T163" i="9"/>
  <c r="T160" i="9"/>
  <c r="T158" i="9"/>
  <c r="T156" i="9"/>
  <c r="Q156" i="9"/>
  <c r="Q164" i="9" s="1"/>
  <c r="X30" i="11" l="1"/>
  <c r="AF25" i="10"/>
  <c r="Q27" i="12"/>
  <c r="E199" i="9"/>
  <c r="K199" i="9"/>
  <c r="H199" i="9"/>
  <c r="N199" i="9"/>
  <c r="T164" i="9"/>
  <c r="N41" i="8"/>
  <c r="K41" i="8"/>
  <c r="N126" i="9"/>
  <c r="K126" i="9"/>
  <c r="H126" i="9"/>
  <c r="N124" i="9"/>
  <c r="K124" i="9"/>
  <c r="H124" i="9"/>
  <c r="N122" i="9"/>
  <c r="K122" i="9"/>
  <c r="H122" i="9"/>
  <c r="N120" i="9"/>
  <c r="K120" i="9"/>
  <c r="H120" i="9"/>
  <c r="N119" i="9"/>
  <c r="K119" i="9"/>
  <c r="H119" i="9"/>
  <c r="E119" i="9"/>
  <c r="N128" i="9"/>
  <c r="K128" i="9"/>
  <c r="H128" i="9"/>
  <c r="N127" i="9"/>
  <c r="K127" i="9"/>
  <c r="H127" i="9"/>
  <c r="N125" i="9"/>
  <c r="K125" i="9"/>
  <c r="H125" i="9"/>
  <c r="N123" i="9"/>
  <c r="K123" i="9"/>
  <c r="H123" i="9"/>
  <c r="N121" i="9"/>
  <c r="K121" i="9"/>
  <c r="H121" i="9"/>
  <c r="N46" i="8"/>
  <c r="K46" i="8"/>
  <c r="H46" i="8"/>
  <c r="E46" i="8"/>
  <c r="N44" i="8"/>
  <c r="K44" i="8"/>
  <c r="H44" i="8"/>
  <c r="E44" i="8"/>
  <c r="N42" i="8"/>
  <c r="K42" i="8"/>
  <c r="H42" i="8"/>
  <c r="E42" i="8"/>
  <c r="N40" i="8"/>
  <c r="K40" i="8"/>
  <c r="H40" i="8"/>
  <c r="E40" i="8"/>
  <c r="N39" i="8"/>
  <c r="K39" i="8"/>
  <c r="H39" i="8"/>
  <c r="E39" i="8"/>
  <c r="N48" i="8"/>
  <c r="K48" i="8"/>
  <c r="H48" i="8"/>
  <c r="E48" i="8"/>
  <c r="N47" i="8"/>
  <c r="K47" i="8"/>
  <c r="H47" i="8"/>
  <c r="E47" i="8"/>
  <c r="N45" i="8"/>
  <c r="K45" i="8"/>
  <c r="H45" i="8"/>
  <c r="E45" i="8"/>
  <c r="N43" i="8"/>
  <c r="K43" i="8"/>
  <c r="H43" i="8"/>
  <c r="E43" i="8"/>
  <c r="H41" i="8"/>
  <c r="E41" i="8"/>
  <c r="T89" i="9"/>
  <c r="T87" i="9"/>
  <c r="T85" i="9"/>
  <c r="T83" i="9"/>
  <c r="T82" i="9"/>
  <c r="T91" i="9"/>
  <c r="T90" i="9"/>
  <c r="T88" i="9"/>
  <c r="T86" i="9"/>
  <c r="G15" i="14"/>
  <c r="T84" i="9"/>
  <c r="G18" i="14"/>
  <c r="G11" i="14"/>
  <c r="T15" i="8"/>
  <c r="Q15" i="8"/>
  <c r="N15" i="8"/>
  <c r="K15" i="8"/>
  <c r="H15" i="8"/>
  <c r="E15" i="8"/>
  <c r="T13" i="8"/>
  <c r="Q13" i="8"/>
  <c r="N13" i="8"/>
  <c r="K13" i="8"/>
  <c r="H13" i="8"/>
  <c r="E13" i="8"/>
  <c r="T11" i="8"/>
  <c r="Q11" i="8"/>
  <c r="N11" i="8"/>
  <c r="K11" i="8"/>
  <c r="H11" i="8"/>
  <c r="E11" i="8"/>
  <c r="T9" i="8"/>
  <c r="Q9" i="8"/>
  <c r="N9" i="8"/>
  <c r="K9" i="8"/>
  <c r="H9" i="8"/>
  <c r="E9" i="8"/>
  <c r="T8" i="8"/>
  <c r="Q8" i="8"/>
  <c r="N8" i="8"/>
  <c r="K8" i="8"/>
  <c r="H8" i="8"/>
  <c r="E8" i="8"/>
  <c r="T17" i="8"/>
  <c r="Q17" i="8"/>
  <c r="N17" i="8"/>
  <c r="K17" i="8"/>
  <c r="H17" i="8"/>
  <c r="E17" i="8"/>
  <c r="T16" i="8"/>
  <c r="Q16" i="8"/>
  <c r="N16" i="8"/>
  <c r="K16" i="8"/>
  <c r="H16" i="8"/>
  <c r="E16" i="8"/>
  <c r="T14" i="8"/>
  <c r="Q14" i="8"/>
  <c r="N14" i="8"/>
  <c r="K14" i="8"/>
  <c r="H14" i="8"/>
  <c r="E14" i="8"/>
  <c r="T12" i="8"/>
  <c r="Q12" i="8"/>
  <c r="N12" i="8"/>
  <c r="K12" i="8"/>
  <c r="H12" i="8"/>
  <c r="E12" i="8"/>
  <c r="T10" i="8"/>
  <c r="Q10" i="8"/>
  <c r="N10" i="8"/>
  <c r="K10" i="8"/>
  <c r="H10" i="8"/>
  <c r="E10" i="8"/>
  <c r="H49" i="8" l="1"/>
  <c r="N49" i="8"/>
  <c r="E49" i="8"/>
  <c r="K49" i="8"/>
  <c r="K129" i="9"/>
  <c r="G16" i="14" s="1"/>
  <c r="G14" i="14" s="1"/>
  <c r="E129" i="9"/>
  <c r="G9" i="14" s="1"/>
  <c r="G7" i="14" s="1"/>
  <c r="H129" i="9"/>
  <c r="G12" i="14" s="1"/>
  <c r="G10" i="14" s="1"/>
  <c r="N129" i="9"/>
  <c r="G20" i="14" s="1"/>
  <c r="Q92" i="9"/>
  <c r="G19" i="14" s="1"/>
  <c r="T92" i="9"/>
  <c r="K18" i="8"/>
  <c r="H18" i="8"/>
  <c r="T18" i="8"/>
  <c r="E18" i="8"/>
  <c r="Q18" i="8"/>
  <c r="N18" i="8"/>
  <c r="D12" i="7"/>
  <c r="C12" i="7"/>
  <c r="F22" i="1"/>
  <c r="F21" i="1"/>
  <c r="F20" i="1"/>
  <c r="F19" i="1"/>
  <c r="F11" i="1"/>
  <c r="HH20" i="96"/>
  <c r="G17" i="14" l="1"/>
  <c r="S13" i="100"/>
  <c r="S44" i="100"/>
</calcChain>
</file>

<file path=xl/sharedStrings.xml><?xml version="1.0" encoding="utf-8"?>
<sst xmlns="http://schemas.openxmlformats.org/spreadsheetml/2006/main" count="27333" uniqueCount="2982">
  <si>
    <t>a.</t>
  </si>
  <si>
    <t>Luas Wilayah</t>
  </si>
  <si>
    <t>Jumlah Penduduk Seluruhnya</t>
  </si>
  <si>
    <t>Jumlah Penduduk Usia 7 - 12 Tahun</t>
  </si>
  <si>
    <t>Jumlah Penduduk Usia 13 - 15 Tahun</t>
  </si>
  <si>
    <t>Jumlah Penduduk Usia 16 - 18 Tahun</t>
  </si>
  <si>
    <t xml:space="preserve">Persentase Tingkat Pendidikan penduduk usia 15 tahun keatas </t>
  </si>
  <si>
    <t>b.</t>
  </si>
  <si>
    <t>c.</t>
  </si>
  <si>
    <t>d.</t>
  </si>
  <si>
    <t>Tidak/belum tamat SD</t>
  </si>
  <si>
    <t>Tamat SD/MI</t>
  </si>
  <si>
    <t>Tamat SMP/MTs sederajat</t>
  </si>
  <si>
    <t>Tamat SMA/SMK/MA sederajat</t>
  </si>
  <si>
    <t>Kecamatan</t>
  </si>
  <si>
    <t>Desa/Kelurahan</t>
  </si>
  <si>
    <t>:</t>
  </si>
  <si>
    <t>Tamat D1/D2/D3</t>
  </si>
  <si>
    <t>Tamat S1</t>
  </si>
  <si>
    <t>Tamat S2/S3</t>
  </si>
  <si>
    <t>No</t>
  </si>
  <si>
    <t>Jenjang Pendidikan</t>
  </si>
  <si>
    <t>2012/2013</t>
  </si>
  <si>
    <t>2013/2014</t>
  </si>
  <si>
    <t>2014/2015</t>
  </si>
  <si>
    <t>2015/2016</t>
  </si>
  <si>
    <t>1.</t>
  </si>
  <si>
    <t>ANGKA PARTISIPASI KASAR (APK)</t>
  </si>
  <si>
    <t>Kelompok Usia</t>
  </si>
  <si>
    <t>Penduduk Usia Sekolah</t>
  </si>
  <si>
    <t>Siswa</t>
  </si>
  <si>
    <t>APK (%)</t>
  </si>
  <si>
    <t>TK/RA/PAUD</t>
  </si>
  <si>
    <t>SD/MI/Paket A</t>
  </si>
  <si>
    <t>SMP/MTs/Paket B</t>
  </si>
  <si>
    <t>SMA/SMK/MA/Paket C</t>
  </si>
  <si>
    <t>ANGKA PARTISIPASI MURNI (APM)</t>
  </si>
  <si>
    <t>Siswa usia sekolah</t>
  </si>
  <si>
    <t>APM (%)</t>
  </si>
  <si>
    <t>Catatan : Data Penduduk tahun 2015, BPS</t>
  </si>
  <si>
    <t>APK =</t>
  </si>
  <si>
    <t>Jumlah siswa di jenjang pendidikan tertentu</t>
  </si>
  <si>
    <t>Jumlah penduduk kelompok usia tertentu</t>
  </si>
  <si>
    <t>x 100</t>
  </si>
  <si>
    <t>Rumus APK</t>
  </si>
  <si>
    <t>Rumus APM</t>
  </si>
  <si>
    <t>APM =</t>
  </si>
  <si>
    <t>Jumlah siswa kel. Usia sekolah di jenjang pendidikan tertentu</t>
  </si>
  <si>
    <t>PERKEMBANGAN APK DAN APM</t>
  </si>
  <si>
    <t>Uraian</t>
  </si>
  <si>
    <t>RLS</t>
  </si>
  <si>
    <t>AMH</t>
  </si>
  <si>
    <t>ABH</t>
  </si>
  <si>
    <t>PERKEMBANGAN RATA LAMA SEKOLAH (RLM), ANGKA MELEK HURUF (AMH)</t>
  </si>
  <si>
    <t>DAN ANGKA BUTA HURUF (ABH)</t>
  </si>
  <si>
    <t>RLM =</t>
  </si>
  <si>
    <t>Jumlah Penduduk usia 15 Tahun keatas</t>
  </si>
  <si>
    <t>AMH =</t>
  </si>
  <si>
    <t>Persentase penduduk usia 15 Th keatas yang bisa baca tuslis</t>
  </si>
  <si>
    <t>Jumlah Konversi kelas yang ditamatkan seluruh penduduk usia 15 Th keatas</t>
  </si>
  <si>
    <t>Persentase penduduk usia 15 Th keatas yang tidak bisa baca tuslis</t>
  </si>
  <si>
    <t>PENDUDUK USIA SEKOLAH DAN YANG BERSEKOLAH</t>
  </si>
  <si>
    <t>TAHUN 2015/2016</t>
  </si>
  <si>
    <t>Variabel</t>
  </si>
  <si>
    <t>Besekolah</t>
  </si>
  <si>
    <t>Tidak/belum bersekolah</t>
  </si>
  <si>
    <t>Penduduk Kelompok Sekolah</t>
  </si>
  <si>
    <t>Jumlah</t>
  </si>
  <si>
    <t>a.  4-6</t>
  </si>
  <si>
    <t>b.  7-12</t>
  </si>
  <si>
    <t>c.  13-15</t>
  </si>
  <si>
    <t>d.  16-18</t>
  </si>
  <si>
    <t>TK</t>
  </si>
  <si>
    <t>SD</t>
  </si>
  <si>
    <t>SMP</t>
  </si>
  <si>
    <t>SMA</t>
  </si>
  <si>
    <t>SMK</t>
  </si>
  <si>
    <t>SLB</t>
  </si>
  <si>
    <t>N</t>
  </si>
  <si>
    <t>S</t>
  </si>
  <si>
    <t>JML</t>
  </si>
  <si>
    <t>Kec. Bathin VIII</t>
  </si>
  <si>
    <t>Kec. Limun</t>
  </si>
  <si>
    <t>Kec. Pauh</t>
  </si>
  <si>
    <t>Kec. Sarolangun</t>
  </si>
  <si>
    <t>Kec. Singkut</t>
  </si>
  <si>
    <t>Kec. Air Hitam</t>
  </si>
  <si>
    <t>Kec. Batang Asai</t>
  </si>
  <si>
    <t>Kec. Cermin Nan Gedang</t>
  </si>
  <si>
    <t>Kec. Mandiangin</t>
  </si>
  <si>
    <t>Kec. Pelawan</t>
  </si>
  <si>
    <t>Total</t>
  </si>
  <si>
    <t>KEPALA DINAS PENDIDIKAN</t>
  </si>
  <si>
    <t>KABUPATEN SAROLANGUN</t>
  </si>
  <si>
    <t>DAFTAR SEKOLAH TK, SD, SMP, SMA, SMK DAN SLB PERKECAMATAN</t>
  </si>
  <si>
    <t>L</t>
  </si>
  <si>
    <t>P</t>
  </si>
  <si>
    <t>DAFTAR SEKOLAH RA, MI, MTs, DAN MA PERKECAMATAN</t>
  </si>
  <si>
    <t>RA</t>
  </si>
  <si>
    <t>MI</t>
  </si>
  <si>
    <t>MTs</t>
  </si>
  <si>
    <t>MA</t>
  </si>
  <si>
    <t>DAFTAR SISWA TK, SD, SMP, SMA, SMK DAN SLB NEGERI PERKECAMATAN</t>
  </si>
  <si>
    <t>DAFTAR SISWA RA, MI, MTs, DAN MA NEGERI PERKECAMATAN</t>
  </si>
  <si>
    <t>DAFTAR SISWA TK, SD, SMP, SMA, SMK DAN SLB SWASTA PERKECAMATAN</t>
  </si>
  <si>
    <t>DAFTAR SISWA RA, MI, MTs, DAN MA SWASTA PERKECAMATAN</t>
  </si>
  <si>
    <t>SD NEGERI</t>
  </si>
  <si>
    <t>SMP NEGERI</t>
  </si>
  <si>
    <t>SMA NEGERI</t>
  </si>
  <si>
    <t>SMK NEGERI</t>
  </si>
  <si>
    <t>SLB NEGERI</t>
  </si>
  <si>
    <t>TK NEGERI</t>
  </si>
  <si>
    <t>RA NEGERI</t>
  </si>
  <si>
    <t>MI NEGERI</t>
  </si>
  <si>
    <t>MTs NEGERI</t>
  </si>
  <si>
    <t>MA NEGERI</t>
  </si>
  <si>
    <t>SD SWASTA</t>
  </si>
  <si>
    <t>SMP SWASTA</t>
  </si>
  <si>
    <t>SMA SWASTA</t>
  </si>
  <si>
    <t>SMK SWASTA</t>
  </si>
  <si>
    <t>SLB SWASTA</t>
  </si>
  <si>
    <t>RA SWASTA</t>
  </si>
  <si>
    <t>MI SWASTA</t>
  </si>
  <si>
    <t>MTs SWASTA</t>
  </si>
  <si>
    <t>MA SWASTA</t>
  </si>
  <si>
    <t>Kab. Sarolangun</t>
  </si>
  <si>
    <t>Negeri</t>
  </si>
  <si>
    <t>Swasta</t>
  </si>
  <si>
    <t>&lt;=6 Tahun</t>
  </si>
  <si>
    <t>7-12 Tahun</t>
  </si>
  <si>
    <t>=&gt; 13 Tahun</t>
  </si>
  <si>
    <t>&lt;=12 Tahun</t>
  </si>
  <si>
    <t>13-15 Tahun</t>
  </si>
  <si>
    <t>=&gt; 16 Tahun</t>
  </si>
  <si>
    <t>&lt;= 15</t>
  </si>
  <si>
    <t>16-18</t>
  </si>
  <si>
    <t>=&gt;19</t>
  </si>
  <si>
    <t>16-18 Tahun</t>
  </si>
  <si>
    <t>=&gt;19 Tahun</t>
  </si>
  <si>
    <t>&lt;= 15 Tahun</t>
  </si>
  <si>
    <t>Penduduk</t>
  </si>
  <si>
    <t>A</t>
  </si>
  <si>
    <t>APK</t>
  </si>
  <si>
    <t>B</t>
  </si>
  <si>
    <t>APM</t>
  </si>
  <si>
    <t>PERKEMBANGAN SISWA MENURUT PENDIDIKAN</t>
  </si>
  <si>
    <t>TK + RA</t>
  </si>
  <si>
    <t>a. TK</t>
  </si>
  <si>
    <t>b. RA</t>
  </si>
  <si>
    <t>SD + MI</t>
  </si>
  <si>
    <t>a. SD</t>
  </si>
  <si>
    <t>b. MI</t>
  </si>
  <si>
    <t>SMP + MTs</t>
  </si>
  <si>
    <t>a. SMP</t>
  </si>
  <si>
    <t>b. MTs</t>
  </si>
  <si>
    <t>SM + MA</t>
  </si>
  <si>
    <t>a. SMA</t>
  </si>
  <si>
    <t>b. SMK</t>
  </si>
  <si>
    <t>c. MA</t>
  </si>
  <si>
    <t>PERKEMBANGAN SEKOLAH MENURUT JENJANG PENDIDIKAN</t>
  </si>
  <si>
    <t>4 - 6  tahun</t>
  </si>
  <si>
    <t>7 - 12 tahun</t>
  </si>
  <si>
    <t>13 - 15 tahun</t>
  </si>
  <si>
    <t>16 - 18 tahun</t>
  </si>
  <si>
    <t>Usia</t>
  </si>
  <si>
    <t>JUMLAH</t>
  </si>
  <si>
    <t>NPSN</t>
  </si>
  <si>
    <t>NSS</t>
  </si>
  <si>
    <t>Nama Sekolah</t>
  </si>
  <si>
    <t>Alamat</t>
  </si>
  <si>
    <t>Status</t>
  </si>
  <si>
    <t>Jumlah Siswa</t>
  </si>
  <si>
    <t>Jml</t>
  </si>
  <si>
    <t>PNS</t>
  </si>
  <si>
    <t>Non PNS</t>
  </si>
  <si>
    <t>111 150 304 001</t>
  </si>
  <si>
    <t>MIN SAROLANGUN</t>
  </si>
  <si>
    <t>Kel. Aur Gading</t>
  </si>
  <si>
    <t>Sarolangun</t>
  </si>
  <si>
    <t>112 150 503 076</t>
  </si>
  <si>
    <t>MIS LADANG PANJANG</t>
  </si>
  <si>
    <t>Ladang Panjang</t>
  </si>
  <si>
    <t>112 150 503 008</t>
  </si>
  <si>
    <t>MIS NURUL HIDAYAH</t>
  </si>
  <si>
    <t>Desa Lidung</t>
  </si>
  <si>
    <t>MIS KAMPUNG IV</t>
  </si>
  <si>
    <t>Desa Ujung Tanjung</t>
  </si>
  <si>
    <t>111 150 305 004</t>
  </si>
  <si>
    <t>MIN PAUH</t>
  </si>
  <si>
    <t>Pauh</t>
  </si>
  <si>
    <t>Data : 3 Maret 2015</t>
  </si>
  <si>
    <t>111 150 307 005</t>
  </si>
  <si>
    <t>MIN PEMATANG KABAU</t>
  </si>
  <si>
    <t>Pematang Kabau</t>
  </si>
  <si>
    <t>Air Hitam</t>
  </si>
  <si>
    <t>112 150 507 117</t>
  </si>
  <si>
    <t>MIS NURUL HUDA</t>
  </si>
  <si>
    <t>Bukit Suban</t>
  </si>
  <si>
    <t>112 150 507 006</t>
  </si>
  <si>
    <t>MIS NURUSSA'ADAH</t>
  </si>
  <si>
    <t>Desa Baru</t>
  </si>
  <si>
    <t>112 150 507 007</t>
  </si>
  <si>
    <t>Mentawak Ulu</t>
  </si>
  <si>
    <t>111 150 306 006</t>
  </si>
  <si>
    <t>MIN MANDIANGIN</t>
  </si>
  <si>
    <t>Mandiangin</t>
  </si>
  <si>
    <t>112 150 505 181</t>
  </si>
  <si>
    <t>MIN PELAWAN SINGKUT</t>
  </si>
  <si>
    <t>Siliwangi</t>
  </si>
  <si>
    <t>Singkut</t>
  </si>
  <si>
    <t>112 150 505 002</t>
  </si>
  <si>
    <t>MIS FATHUL HUDA</t>
  </si>
  <si>
    <t>Pasar Singkut</t>
  </si>
  <si>
    <t>112 150 505 003</t>
  </si>
  <si>
    <t>MIS AL MUHAJIRIN</t>
  </si>
  <si>
    <t>Batu Putih</t>
  </si>
  <si>
    <t>Pelawan</t>
  </si>
  <si>
    <t>112 150 505 004</t>
  </si>
  <si>
    <t>MIS BABUSSALAM</t>
  </si>
  <si>
    <t>Pematang Kolim</t>
  </si>
  <si>
    <t>MIS SA'ADATUDDINIYAH</t>
  </si>
  <si>
    <t>Desa Bukit</t>
  </si>
  <si>
    <t>MIS AL MA'ARIF</t>
  </si>
  <si>
    <t>Singkut IV</t>
  </si>
  <si>
    <t>112 150 508 001</t>
  </si>
  <si>
    <t>MIS NURUSSIBIYAN RANTAU GEDANG</t>
  </si>
  <si>
    <t>Rantau Gedang</t>
  </si>
  <si>
    <t>Bathin VIII</t>
  </si>
  <si>
    <t>MIS NUSRUSSA'ADAH</t>
  </si>
  <si>
    <t>Desa Teluk Tigo</t>
  </si>
  <si>
    <t>CNG</t>
  </si>
  <si>
    <t>Catatan : Sumber data dari Depag Kab. Sarolangun</t>
  </si>
  <si>
    <t>Jumlah Guru</t>
  </si>
  <si>
    <t>10503975</t>
  </si>
  <si>
    <t>211 150 204 001</t>
  </si>
  <si>
    <t>MTsN Sarolangun</t>
  </si>
  <si>
    <t>10503974</t>
  </si>
  <si>
    <t>212 150 501 003</t>
  </si>
  <si>
    <t>MTsN Ladang Panjang</t>
  </si>
  <si>
    <t>MTsS Al Ikhlas</t>
  </si>
  <si>
    <t>Desa Sei. Abang</t>
  </si>
  <si>
    <t>10503963</t>
  </si>
  <si>
    <t>211 150 501 403</t>
  </si>
  <si>
    <t>MTsN Tanjung</t>
  </si>
  <si>
    <t>Tanjung</t>
  </si>
  <si>
    <t>212 150 508 029</t>
  </si>
  <si>
    <t>MTsS Istiqomah</t>
  </si>
  <si>
    <t>Penarun</t>
  </si>
  <si>
    <t>212 150 503 027</t>
  </si>
  <si>
    <t>MTsS Miftahul Ulum</t>
  </si>
  <si>
    <t>Limbur Tembesi</t>
  </si>
  <si>
    <t>MTsS Hafiz Alfatah</t>
  </si>
  <si>
    <t>Teluk Kecimbung</t>
  </si>
  <si>
    <t>10503964</t>
  </si>
  <si>
    <t>211 150 300 403</t>
  </si>
  <si>
    <t>MTsN Singkut</t>
  </si>
  <si>
    <t xml:space="preserve">Singkut </t>
  </si>
  <si>
    <t>212 150 304 015</t>
  </si>
  <si>
    <t>MTsS Al Fatah</t>
  </si>
  <si>
    <t>Payo Lebar</t>
  </si>
  <si>
    <t>212 150 505 012</t>
  </si>
  <si>
    <t>MTsS Darul Aula</t>
  </si>
  <si>
    <t>Bukit Tigo</t>
  </si>
  <si>
    <t>212 150 505 014</t>
  </si>
  <si>
    <t>MTsS Wali Songo</t>
  </si>
  <si>
    <t>Sei. Gedang</t>
  </si>
  <si>
    <t>212 150 505 017</t>
  </si>
  <si>
    <t>MTsS Salaful Muhajirin</t>
  </si>
  <si>
    <t>Bukit Murau</t>
  </si>
  <si>
    <t>212 150 505 019</t>
  </si>
  <si>
    <t>MTsS Hidayatul Mubtadien</t>
  </si>
  <si>
    <t>212 150 508 003</t>
  </si>
  <si>
    <t>Sei. Merah</t>
  </si>
  <si>
    <t>MTsS Salafiyah Syafi'iyah</t>
  </si>
  <si>
    <t>212 150 504 009</t>
  </si>
  <si>
    <t>MTsN 6 Sarolangun</t>
  </si>
  <si>
    <t>10505907</t>
  </si>
  <si>
    <t>212 150 30 5 038</t>
  </si>
  <si>
    <t>MTsS Assafi'iyah</t>
  </si>
  <si>
    <t>MTsS Nurussalam</t>
  </si>
  <si>
    <t>Semaran</t>
  </si>
  <si>
    <t>10503996</t>
  </si>
  <si>
    <t>212 150 503 004</t>
  </si>
  <si>
    <t>MTsN Limun</t>
  </si>
  <si>
    <t>Pulau Pandan</t>
  </si>
  <si>
    <t>Limun</t>
  </si>
  <si>
    <t>10503997</t>
  </si>
  <si>
    <t>212 150 302 005</t>
  </si>
  <si>
    <t>MTsS Nurul Wathon</t>
  </si>
  <si>
    <t>Meribung</t>
  </si>
  <si>
    <t>MTsS Nurussibiyan</t>
  </si>
  <si>
    <t>Ma. Mensao</t>
  </si>
  <si>
    <t>10503993</t>
  </si>
  <si>
    <t>212 150 501 004</t>
  </si>
  <si>
    <t>MTsS Nurul Falah</t>
  </si>
  <si>
    <t>Padang Jering</t>
  </si>
  <si>
    <t>Batang Asai</t>
  </si>
  <si>
    <t>10503961</t>
  </si>
  <si>
    <t>212 150 501 012</t>
  </si>
  <si>
    <t>MTsS Jauharussa'adah</t>
  </si>
  <si>
    <t>Lubuk Bangkar</t>
  </si>
  <si>
    <t>212 150 510 004</t>
  </si>
  <si>
    <t>MTsS Darul Muttaqin</t>
  </si>
  <si>
    <t>Pekan Gedang</t>
  </si>
  <si>
    <t>10504001</t>
  </si>
  <si>
    <t>212 150 502 005</t>
  </si>
  <si>
    <t>MTsS Nurussa'adah</t>
  </si>
  <si>
    <t>Teluk Tigo</t>
  </si>
  <si>
    <t>Cermin Nan Gedang</t>
  </si>
  <si>
    <t>212 150 502 032</t>
  </si>
  <si>
    <t xml:space="preserve">MTs Fajar Islam </t>
  </si>
  <si>
    <t>Lubuk Resam</t>
  </si>
  <si>
    <t>10505825</t>
  </si>
  <si>
    <t>212 150 505 010</t>
  </si>
  <si>
    <t>MTsS Asalamah 45</t>
  </si>
  <si>
    <t>Suka Jaya</t>
  </si>
  <si>
    <t>212 150 310 040</t>
  </si>
  <si>
    <t>MTsS Ihya Ul Ulum</t>
  </si>
  <si>
    <t>212 150 505 015</t>
  </si>
  <si>
    <t>MTsS Sa'adatul Islamiyah</t>
  </si>
  <si>
    <t>Lubuk Sepuh</t>
  </si>
  <si>
    <t>212 150 505 016</t>
  </si>
  <si>
    <t>MTsS Tarbiyatussa'adah</t>
  </si>
  <si>
    <t>Penegah</t>
  </si>
  <si>
    <t>212 150 505 018</t>
  </si>
  <si>
    <t>MTsS Sa'adah</t>
  </si>
  <si>
    <t>Suko Mulyo</t>
  </si>
  <si>
    <t>212 150 505 040</t>
  </si>
  <si>
    <t>MTsS Sa'adatuddiniyah</t>
  </si>
  <si>
    <t>212 150 506 022</t>
  </si>
  <si>
    <t>MTsS Raudatuttholibin</t>
  </si>
  <si>
    <t>Meranti Baru</t>
  </si>
  <si>
    <t>212 150 506 203</t>
  </si>
  <si>
    <t>MTsS Mambaul Hikmah</t>
  </si>
  <si>
    <t>212 150 504 403</t>
  </si>
  <si>
    <t>MTsS Nurul Huda</t>
  </si>
  <si>
    <t>212 150 506 020</t>
  </si>
  <si>
    <t>MTsS Nurul Yaqin</t>
  </si>
  <si>
    <t>Kerto Pati</t>
  </si>
  <si>
    <t>212 150 506 003</t>
  </si>
  <si>
    <t>MTsS Al Hikmah</t>
  </si>
  <si>
    <t>Rangkiling</t>
  </si>
  <si>
    <t>212 150 504 035</t>
  </si>
  <si>
    <t>212 150 507 028</t>
  </si>
  <si>
    <t>MTsS Riyadussholihin</t>
  </si>
  <si>
    <t>Jernih</t>
  </si>
  <si>
    <t>MTsS Raudatul Muttaqin</t>
  </si>
  <si>
    <t>212 150 408 004</t>
  </si>
  <si>
    <t>MTsS Majmaul Bahrain</t>
  </si>
  <si>
    <t>Mentawak</t>
  </si>
  <si>
    <t>MTsS Al Ikhwaniyah</t>
  </si>
  <si>
    <t>Dusun Baru</t>
  </si>
  <si>
    <t>Jumlah Total</t>
  </si>
  <si>
    <t xml:space="preserve">Kecamatan </t>
  </si>
  <si>
    <t>10503895</t>
  </si>
  <si>
    <t>212 150 503 014</t>
  </si>
  <si>
    <t>MAN  SAROLANGUN</t>
  </si>
  <si>
    <t>Jl. Lintas Sumatera Km. 2</t>
  </si>
  <si>
    <t>10505917</t>
  </si>
  <si>
    <t>312 150 503 001</t>
  </si>
  <si>
    <t>MAS LADANG PANJANG</t>
  </si>
  <si>
    <t>10506899</t>
  </si>
  <si>
    <t>312 150 503 002</t>
  </si>
  <si>
    <t>MAN 2 SAROLANGUN</t>
  </si>
  <si>
    <t xml:space="preserve">Jl. Lintas Sumatera KM. 26 </t>
  </si>
  <si>
    <t>10503908</t>
  </si>
  <si>
    <t>312 150 304 024</t>
  </si>
  <si>
    <t>MAS TANJUNG</t>
  </si>
  <si>
    <t>10503912</t>
  </si>
  <si>
    <t>312 150 305 028</t>
  </si>
  <si>
    <t>MAS AL-MANAR</t>
  </si>
  <si>
    <t>Karang Mendapo</t>
  </si>
  <si>
    <t>10505922</t>
  </si>
  <si>
    <t>312 150 504 003</t>
  </si>
  <si>
    <t>MAS ISLAMIYAH</t>
  </si>
  <si>
    <t>10503910</t>
  </si>
  <si>
    <t>312 150 304 068</t>
  </si>
  <si>
    <t>MAS AL-FATAH</t>
  </si>
  <si>
    <t>10506052</t>
  </si>
  <si>
    <t>312 150 310 031</t>
  </si>
  <si>
    <t>MAS WALI SONGO</t>
  </si>
  <si>
    <t>10503914</t>
  </si>
  <si>
    <t>312 150 305 004</t>
  </si>
  <si>
    <t>MAS DARUL AULA</t>
  </si>
  <si>
    <t>10505406</t>
  </si>
  <si>
    <t>312 150 505 001</t>
  </si>
  <si>
    <t>MAS SALAFUL MUHAJIRIN</t>
  </si>
  <si>
    <t>302 150 305 005</t>
  </si>
  <si>
    <t>MAS NURUL IMAN</t>
  </si>
  <si>
    <t>MAS NURUL JADID</t>
  </si>
  <si>
    <t>MAS SALLAFIYAH SYAFI'IYAH</t>
  </si>
  <si>
    <t>10503919</t>
  </si>
  <si>
    <t>312 150 302 001</t>
  </si>
  <si>
    <t>MAS NURUSSA'ADAH</t>
  </si>
  <si>
    <t>10506907</t>
  </si>
  <si>
    <t>312 150 305 008</t>
  </si>
  <si>
    <t>MAS JAUHARUSSA'ADAH</t>
  </si>
  <si>
    <t>Sei. Baung</t>
  </si>
  <si>
    <t>10506142</t>
  </si>
  <si>
    <t>312 150 508 002</t>
  </si>
  <si>
    <t>MAS RIYADUSSHOLIHIN</t>
  </si>
  <si>
    <t>312 150 508 003</t>
  </si>
  <si>
    <t>MAS AL IKHWANIYAH</t>
  </si>
  <si>
    <t>10503920</t>
  </si>
  <si>
    <t>312 150 302 012</t>
  </si>
  <si>
    <t>MAS RAUDATUTTHOLIBIN</t>
  </si>
  <si>
    <t>312 150 302 013</t>
  </si>
  <si>
    <t>MAS ASSYUKURIAH</t>
  </si>
  <si>
    <t>10505996</t>
  </si>
  <si>
    <t>312 150 505 008</t>
  </si>
  <si>
    <t>MAS SA'ADATUDDINIYAH</t>
  </si>
  <si>
    <t>10506903</t>
  </si>
  <si>
    <t>312 150 304 089</t>
  </si>
  <si>
    <t>MAS ASSALAMAH 45</t>
  </si>
  <si>
    <t>Pelawan Jaya</t>
  </si>
  <si>
    <t>Peawan</t>
  </si>
  <si>
    <t>10503915</t>
  </si>
  <si>
    <t>312 150 305 003</t>
  </si>
  <si>
    <t>MAS IHYA UL ULUM</t>
  </si>
  <si>
    <t>TAHUN 2012-2015</t>
  </si>
  <si>
    <t>Periode Data : 2016-03-30</t>
  </si>
  <si>
    <t>JUMLAH GURU SD BERDASARKAN PENDIDIKAN</t>
  </si>
  <si>
    <t>TAHUN AJARAN 2015/2016</t>
  </si>
  <si>
    <t>Akreditasi</t>
  </si>
  <si>
    <t>Ruang Kelas</t>
  </si>
  <si>
    <t>Ruang Perpustakaan</t>
  </si>
  <si>
    <t>Lab. IPA</t>
  </si>
  <si>
    <t>Lab. Komputer</t>
  </si>
  <si>
    <t>Ruang Kepsek</t>
  </si>
  <si>
    <t>Ruang Guru</t>
  </si>
  <si>
    <t>Kepala Sekolah</t>
  </si>
  <si>
    <t>Robongan Belajar</t>
  </si>
  <si>
    <t>Siswa Berdasarkan Tingkat</t>
  </si>
  <si>
    <t>Siswa Berdasarkan Agama</t>
  </si>
  <si>
    <r>
      <t xml:space="preserve">Usia </t>
    </r>
    <r>
      <rPr>
        <b/>
        <u/>
        <sz val="11"/>
        <rFont val="Calibri"/>
        <family val="2"/>
      </rPr>
      <t>&lt;</t>
    </r>
    <r>
      <rPr>
        <b/>
        <sz val="11"/>
        <rFont val="Calibri"/>
        <family val="2"/>
      </rPr>
      <t xml:space="preserve"> 5 Tahun</t>
    </r>
  </si>
  <si>
    <t>Usia 6 Tahun</t>
  </si>
  <si>
    <t>Usia 7 Tahun</t>
  </si>
  <si>
    <t>Usia 8 Tahun</t>
  </si>
  <si>
    <t>Usia 9 Tahun</t>
  </si>
  <si>
    <t>Usia 10 Tahun</t>
  </si>
  <si>
    <t>Usia 11 Tahun</t>
  </si>
  <si>
    <t>Usia 12 Tahun</t>
  </si>
  <si>
    <t>Usia 13 Tahun</t>
  </si>
  <si>
    <t>Usia 14 Tahun</t>
  </si>
  <si>
    <t>Usia 15 Tahun</t>
  </si>
  <si>
    <t>Usia 16 Tahun</t>
  </si>
  <si>
    <t>Usia 17 Tahun</t>
  </si>
  <si>
    <t>Usia 18 Tahun</t>
  </si>
  <si>
    <t>Usia 19 Tahun</t>
  </si>
  <si>
    <t>Usia 0 - 6 Tahun</t>
  </si>
  <si>
    <t>Usia 7 - 12 Tahun</t>
  </si>
  <si>
    <t>Usia 13 - 15 Tahun</t>
  </si>
  <si>
    <t>Usia 16 - 18 Tahun</t>
  </si>
  <si>
    <r>
      <t xml:space="preserve">Usia </t>
    </r>
    <r>
      <rPr>
        <b/>
        <u/>
        <sz val="11"/>
        <rFont val="Calibri"/>
        <family val="2"/>
      </rPr>
      <t>&gt;</t>
    </r>
    <r>
      <rPr>
        <b/>
        <sz val="11"/>
        <rFont val="Calibri"/>
        <family val="2"/>
      </rPr>
      <t xml:space="preserve"> 19 Tahun</t>
    </r>
  </si>
  <si>
    <t>Nama Kepala Sekolah</t>
  </si>
  <si>
    <t>Jenis Kelamin</t>
  </si>
  <si>
    <t>Pendidikan</t>
  </si>
  <si>
    <t>Status Kepegawaian</t>
  </si>
  <si>
    <t>masa_kerja</t>
  </si>
  <si>
    <t>D1</t>
  </si>
  <si>
    <t>D2</t>
  </si>
  <si>
    <t>D3</t>
  </si>
  <si>
    <t>S1</t>
  </si>
  <si>
    <t>S2</t>
  </si>
  <si>
    <t>S3</t>
  </si>
  <si>
    <t>usia 0 - 19</t>
  </si>
  <si>
    <t>usia 20 - 29</t>
  </si>
  <si>
    <t>usia 30 - 39</t>
  </si>
  <si>
    <t>usia 40 - 49</t>
  </si>
  <si>
    <t>usia 50 - 59</t>
  </si>
  <si>
    <r>
      <t xml:space="preserve">usia </t>
    </r>
    <r>
      <rPr>
        <b/>
        <u/>
        <sz val="11"/>
        <rFont val="Calibri"/>
        <family val="2"/>
      </rPr>
      <t>&lt;</t>
    </r>
    <r>
      <rPr>
        <b/>
        <sz val="11"/>
        <rFont val="Calibri"/>
        <family val="2"/>
      </rPr>
      <t xml:space="preserve"> 60</t>
    </r>
  </si>
  <si>
    <t>Gol. I</t>
  </si>
  <si>
    <t>Gol. II</t>
  </si>
  <si>
    <t>Gol. III</t>
  </si>
  <si>
    <t>Gol. IV</t>
  </si>
  <si>
    <t>Guru Yayasan /GTY</t>
  </si>
  <si>
    <t>Guru Tidak Tetap /GTT</t>
  </si>
  <si>
    <t>Guru Bantu Pusat /GBP</t>
  </si>
  <si>
    <t>Honor Sekolah</t>
  </si>
  <si>
    <t>Lain-lainnya</t>
  </si>
  <si>
    <t>Tingkat 1</t>
  </si>
  <si>
    <t>Tingkat 2</t>
  </si>
  <si>
    <t>Tingkat 3</t>
  </si>
  <si>
    <t>Tingkat 4</t>
  </si>
  <si>
    <t>Tingkat 5</t>
  </si>
  <si>
    <t>Tingkat 6</t>
  </si>
  <si>
    <t>Tingkat 8</t>
  </si>
  <si>
    <t>Tingkat 9</t>
  </si>
  <si>
    <t>Tingkat 10</t>
  </si>
  <si>
    <t>Tingkat 11</t>
  </si>
  <si>
    <t>Tingkat 12</t>
  </si>
  <si>
    <t>Isalm</t>
  </si>
  <si>
    <t>Kristen</t>
  </si>
  <si>
    <t>Katholik</t>
  </si>
  <si>
    <t>Hindu</t>
  </si>
  <si>
    <t>Budha</t>
  </si>
  <si>
    <t>Konghuchu</t>
  </si>
  <si>
    <t>pd_agama_tidak_diisi</t>
  </si>
  <si>
    <t>Tingkat 7</t>
  </si>
  <si>
    <t>10504006</t>
  </si>
  <si>
    <t>SD NEGERI 011VII LUBUK KEPAYANG</t>
  </si>
  <si>
    <t>Lubuk Kepayang</t>
  </si>
  <si>
    <t>10503818</t>
  </si>
  <si>
    <t>SD NEGERI 175VII BUKIT SUBAN</t>
  </si>
  <si>
    <t>10503721</t>
  </si>
  <si>
    <t>SD NEGERI 52/VII JERNIH II AIR HITAM</t>
  </si>
  <si>
    <t>DESA JERNIH</t>
  </si>
  <si>
    <t>10503834</t>
  </si>
  <si>
    <t>SD NEGERI 163VII BUKIT SUBAN I</t>
  </si>
  <si>
    <t>10503680</t>
  </si>
  <si>
    <t>SD NEGERI 027VII JERNIH I</t>
  </si>
  <si>
    <t>10503681</t>
  </si>
  <si>
    <t>SD NEGERI 026VII SEMURUNG</t>
  </si>
  <si>
    <t>SEMURUNG</t>
  </si>
  <si>
    <t>10503812</t>
  </si>
  <si>
    <t>SD NEGERI 169/VII MENTAWAK BARU</t>
  </si>
  <si>
    <t>Mentawak Baru</t>
  </si>
  <si>
    <t>10503748</t>
  </si>
  <si>
    <t>SD NEGERI 191VII PEMATANG KABAU II</t>
  </si>
  <si>
    <t>10507285</t>
  </si>
  <si>
    <t>SDIT RIYADHUSSHALIHIN</t>
  </si>
  <si>
    <t>JERNIH</t>
  </si>
  <si>
    <t>10505843</t>
  </si>
  <si>
    <t>SD NEGERI 177VII PEMATANG KABAU</t>
  </si>
  <si>
    <t>10503638</t>
  </si>
  <si>
    <t>SD NEGERI 097VII DESA BARU</t>
  </si>
  <si>
    <t>10506796</t>
  </si>
  <si>
    <t>SD NEGERI 211/VII MENTAWAK</t>
  </si>
  <si>
    <t>Desa Mentawak baru</t>
  </si>
  <si>
    <t>10503668</t>
  </si>
  <si>
    <t>SD NEGERI 028/VII LUBUK JERING</t>
  </si>
  <si>
    <t>LUBUK JERING</t>
  </si>
  <si>
    <t>10503813</t>
  </si>
  <si>
    <t>SD NEGERI 170VII MENTAWAK BARU</t>
  </si>
  <si>
    <t>10503827</t>
  </si>
  <si>
    <t>SDN 156/VII PADANG JERING II</t>
  </si>
  <si>
    <t>10503634</t>
  </si>
  <si>
    <t>SD N 079VII KASIRO I</t>
  </si>
  <si>
    <t>Kasiro</t>
  </si>
  <si>
    <t>10503708</t>
  </si>
  <si>
    <t>SD N 055VII BATIN PENGAMBANG</t>
  </si>
  <si>
    <t>BATIN PENGAMBANG</t>
  </si>
  <si>
    <t>10503804</t>
  </si>
  <si>
    <t>SD NEGERI 133VII KASIRO ILIR</t>
  </si>
  <si>
    <t>Kasiro Ilir</t>
  </si>
  <si>
    <t>10503641</t>
  </si>
  <si>
    <t>SD NEGERI 114VII BUKIT KALIMAU ULU</t>
  </si>
  <si>
    <t>Bukit Kalimau Ulu</t>
  </si>
  <si>
    <t>10503807</t>
  </si>
  <si>
    <t>SD NEGERI 150VII KASIRO II</t>
  </si>
  <si>
    <t>Bukit Sulah</t>
  </si>
  <si>
    <t>10503688</t>
  </si>
  <si>
    <t>SD N 019VII BATU EMPANG I</t>
  </si>
  <si>
    <t>BATU EMPANG</t>
  </si>
  <si>
    <t>10503659</t>
  </si>
  <si>
    <t>SD N 104VII RANTAU PANJANG</t>
  </si>
  <si>
    <t>RANTAU PANJANG</t>
  </si>
  <si>
    <t>10503832</t>
  </si>
  <si>
    <t>SDN 161/VII BUKIT KALIMAU ULU II</t>
  </si>
  <si>
    <t>10503824</t>
  </si>
  <si>
    <t>SD N 153VII RADEN ANOM II</t>
  </si>
  <si>
    <t>Raden Anom</t>
  </si>
  <si>
    <t>10503825</t>
  </si>
  <si>
    <t>SD N 154VII BATU EMPANG II</t>
  </si>
  <si>
    <t>Batu Empang</t>
  </si>
  <si>
    <t>10503642</t>
  </si>
  <si>
    <t>SD NEGERI 115VII LUBUK BANGKAR I</t>
  </si>
  <si>
    <t>10503687</t>
  </si>
  <si>
    <t>SD NEGERI 018VII PEKAN GEDANG</t>
  </si>
  <si>
    <t>10503692</t>
  </si>
  <si>
    <t>SD NEGERI 023VII PADANG JERING</t>
  </si>
  <si>
    <t>10503711</t>
  </si>
  <si>
    <t>SD N 042VII PEKAN GEDANG II</t>
  </si>
  <si>
    <t>10503624</t>
  </si>
  <si>
    <t>SD NEGERI 081VII MUARO AIR DUO</t>
  </si>
  <si>
    <t>Muara Air Dua</t>
  </si>
  <si>
    <t>10503828</t>
  </si>
  <si>
    <t>SD N 157VII SIMPANG NARSO II</t>
  </si>
  <si>
    <t>SIMPANG NARSO</t>
  </si>
  <si>
    <t>10503714</t>
  </si>
  <si>
    <t>SD N 045VII MUARA PEMUAT</t>
  </si>
  <si>
    <t>MUARA PEMUAT</t>
  </si>
  <si>
    <t>10503826</t>
  </si>
  <si>
    <t>SD N 155VII PULAU SALAK BARU</t>
  </si>
  <si>
    <t>PULAU SALAK BARU</t>
  </si>
  <si>
    <t>10503809</t>
  </si>
  <si>
    <t>SD NEGERI 152VII MUARA CUBAN II</t>
  </si>
  <si>
    <t>MUARA CUBAN</t>
  </si>
  <si>
    <t>10503691</t>
  </si>
  <si>
    <t>SD N 022VII RANTAU PANJANG I</t>
  </si>
  <si>
    <t>10503808</t>
  </si>
  <si>
    <t>SD NEGERI 151VII RADEN ANOM I</t>
  </si>
  <si>
    <t>10503823</t>
  </si>
  <si>
    <t>SD N 164VII PULAU SALAK BARU 2</t>
  </si>
  <si>
    <t>Pulau Salak Baru</t>
  </si>
  <si>
    <t>10503657</t>
  </si>
  <si>
    <t>SD NEGERI 102VII SIMPANG NARSO I</t>
  </si>
  <si>
    <t>10503805</t>
  </si>
  <si>
    <t>SD N 134VII SUNGAI KERADAK</t>
  </si>
  <si>
    <t>SUNGAI KERADAK</t>
  </si>
  <si>
    <t>10503743</t>
  </si>
  <si>
    <t>SD NEGERI 186/VII TAMBAK RATU II</t>
  </si>
  <si>
    <t>TAMBAK RATU</t>
  </si>
  <si>
    <t>10503831</t>
  </si>
  <si>
    <t>SD N 160VII LUBUK BANGKAR II</t>
  </si>
  <si>
    <t>LUBUK BANGKAR</t>
  </si>
  <si>
    <t>10503658</t>
  </si>
  <si>
    <t>SD NEGERI 103/VII DATUK NAN DUO I</t>
  </si>
  <si>
    <t>Datuk Nan Duo</t>
  </si>
  <si>
    <t>10503697</t>
  </si>
  <si>
    <t>SD NEGERI 056VII SUNGAI BAUNG</t>
  </si>
  <si>
    <t>Desa Sungai Baung</t>
  </si>
  <si>
    <t>69815436</t>
  </si>
  <si>
    <t>SDN 220/VII SUNGAI KERADAK II</t>
  </si>
  <si>
    <t>Sungai Keradak</t>
  </si>
  <si>
    <t/>
  </si>
  <si>
    <t>10503803</t>
  </si>
  <si>
    <t>SD NEGERI 132VII SUNGAI BEMBAN</t>
  </si>
  <si>
    <t>Sungai Bemban</t>
  </si>
  <si>
    <t>10503792</t>
  </si>
  <si>
    <t>SD N 149VII TAMBAK RATU</t>
  </si>
  <si>
    <t>10503833</t>
  </si>
  <si>
    <t>SD N 162VII DATUK NAN II</t>
  </si>
  <si>
    <t>10503635</t>
  </si>
  <si>
    <t>SD N 080VII MUARA CUBAN I</t>
  </si>
  <si>
    <t>10505201</t>
  </si>
  <si>
    <t>SD NEGERI 202VII LIMBUR TEMBESI 3</t>
  </si>
  <si>
    <t>limbur tembesi</t>
  </si>
  <si>
    <t>10503647</t>
  </si>
  <si>
    <t>SD N 120VII PULAU MELAKO</t>
  </si>
  <si>
    <t>10503611</t>
  </si>
  <si>
    <t>SD N 087VII LIMBUR TEMBESI II</t>
  </si>
  <si>
    <t>10503811</t>
  </si>
  <si>
    <t>SD N 168VII PULAU BUAYO</t>
  </si>
  <si>
    <t>DESA PULAU BUAYO</t>
  </si>
  <si>
    <t>10503690</t>
  </si>
  <si>
    <t>SD N 021VII PENARUN. I</t>
  </si>
  <si>
    <t>10503682</t>
  </si>
  <si>
    <t>SD N 025VII DUSUN DALAM</t>
  </si>
  <si>
    <t>Desa Dusun Dalam</t>
  </si>
  <si>
    <t>10503794</t>
  </si>
  <si>
    <t>SD NEGERI 137/VII TANJUNG GAGAK II</t>
  </si>
  <si>
    <t>Muara Lati</t>
  </si>
  <si>
    <t>10505798</t>
  </si>
  <si>
    <t>SD N 106VII TANJUNG III</t>
  </si>
  <si>
    <t>SUKAJADI</t>
  </si>
  <si>
    <t>10503836</t>
  </si>
  <si>
    <t>SD N 012VII TANJUNG I</t>
  </si>
  <si>
    <t>10503689</t>
  </si>
  <si>
    <t>SD N 020VII LIMBUR TEMBESI.I</t>
  </si>
  <si>
    <t>LIMBURTEMBESI</t>
  </si>
  <si>
    <t>10505200</t>
  </si>
  <si>
    <t>SD N 201VII BATANG MERANGIN</t>
  </si>
  <si>
    <t>10503677</t>
  </si>
  <si>
    <t>SD N 037VII TELUK KECIMBUNG</t>
  </si>
  <si>
    <t>DESA TELUK KECIMBUNG</t>
  </si>
  <si>
    <t>10503707</t>
  </si>
  <si>
    <t>SD NEGERI 066/VII TELUK KECIMBUNG</t>
  </si>
  <si>
    <t>10503706</t>
  </si>
  <si>
    <t>SD NEGERI 065VII BATU PENYABUNG</t>
  </si>
  <si>
    <t>Batu Penyabung</t>
  </si>
  <si>
    <t>10603793</t>
  </si>
  <si>
    <t>SD N 138/VII BANGUN JAYO</t>
  </si>
  <si>
    <t>BANGUN JAYO</t>
  </si>
  <si>
    <t>10503679</t>
  </si>
  <si>
    <t>SD N 038VII TANJUNG GAGAK</t>
  </si>
  <si>
    <t>DESA TANJUNG GAGAK</t>
  </si>
  <si>
    <t>10503783</t>
  </si>
  <si>
    <t>SD N 141VII PENARUN II</t>
  </si>
  <si>
    <t>Teluk Mancur</t>
  </si>
  <si>
    <t>10503676</t>
  </si>
  <si>
    <t>SD N 036VII RANTAU GEDANG</t>
  </si>
  <si>
    <t>10503615</t>
  </si>
  <si>
    <t>SD N 089VII PULAU LINTANG</t>
  </si>
  <si>
    <t>Pulau Lintang</t>
  </si>
  <si>
    <t>10503715</t>
  </si>
  <si>
    <t>SD NO. 46VII TANJUNG II</t>
  </si>
  <si>
    <t>10503727</t>
  </si>
  <si>
    <t>SD N 198VII SUNGAI PELAKAR</t>
  </si>
  <si>
    <t>TANJUNG</t>
  </si>
  <si>
    <t>10503650</t>
  </si>
  <si>
    <t>SD N 111VII KAMPUNG TUJUH IV</t>
  </si>
  <si>
    <t>Kampung Tujuh</t>
  </si>
  <si>
    <t>10503671</t>
  </si>
  <si>
    <t>SD NEGERI 31/VII KAMPUNG TUJUH I</t>
  </si>
  <si>
    <t>Pemuncak</t>
  </si>
  <si>
    <t>10505918</t>
  </si>
  <si>
    <t>SD NEGERI 205/VII TELUK TIGO II</t>
  </si>
  <si>
    <t>10503700</t>
  </si>
  <si>
    <t>SD N 059VII LUBUK RESAM II</t>
  </si>
  <si>
    <t>LUBUK RESAM</t>
  </si>
  <si>
    <t>10503632</t>
  </si>
  <si>
    <t>SD NEGERI 077VII KAMPUNG TUJUH II</t>
  </si>
  <si>
    <t>Tambang Tinggi</t>
  </si>
  <si>
    <t>10503699</t>
  </si>
  <si>
    <t>SDN N0. 58/VII TELUK RENDAH</t>
  </si>
  <si>
    <t>Teluk Rendah</t>
  </si>
  <si>
    <t>10503686</t>
  </si>
  <si>
    <t>SDN N0. 17VII LUBUK RESAM I</t>
  </si>
  <si>
    <t>10503614</t>
  </si>
  <si>
    <t>SD N 084VII KAMPUNG TUJUH III</t>
  </si>
  <si>
    <t>KAMPUNG TUJUH</t>
  </si>
  <si>
    <t>10503724</t>
  </si>
  <si>
    <t>SD N 195/VII KAMPUNG TUJUH VII</t>
  </si>
  <si>
    <t>10503726</t>
  </si>
  <si>
    <t>SD NEGERI 197/VII KAMPUNG TUJUH VIII</t>
  </si>
  <si>
    <t>SEKAMIS</t>
  </si>
  <si>
    <t>10506060</t>
  </si>
  <si>
    <t>SD No 214/VII KAMPUNG TUJUH IX</t>
  </si>
  <si>
    <t>10503801</t>
  </si>
  <si>
    <t>SD N 130/VII KAMPUNG TUJUH V</t>
  </si>
  <si>
    <t>PEMUNCAK</t>
  </si>
  <si>
    <t>10503655</t>
  </si>
  <si>
    <t>SD N 100VII TELUK TIGO</t>
  </si>
  <si>
    <t>10503633</t>
  </si>
  <si>
    <t>SD N 078VII LUBUK RESAM III</t>
  </si>
  <si>
    <t>10503816</t>
  </si>
  <si>
    <t>SD NEGERI 173VII KAMPUNG TUJUH VI</t>
  </si>
  <si>
    <t>DESA KAMPUNG TUJUH</t>
  </si>
  <si>
    <t>10503787</t>
  </si>
  <si>
    <t>SD NEGERI 145VII LUBUK RESAM IV</t>
  </si>
  <si>
    <t>10503639</t>
  </si>
  <si>
    <t>SD N 112VII PULAU PANDAN II</t>
  </si>
  <si>
    <t>MUARA LIMUN</t>
  </si>
  <si>
    <t>10503710</t>
  </si>
  <si>
    <t>SD NEGERI 053VII PANCA KARYA I</t>
  </si>
  <si>
    <t>Demang</t>
  </si>
  <si>
    <t>10503986</t>
  </si>
  <si>
    <t>SD NEGERI 128/VII MERSIP II</t>
  </si>
  <si>
    <t>Mersip</t>
  </si>
  <si>
    <t>10503696</t>
  </si>
  <si>
    <t>SD N 041VII PULAU PANDAN I</t>
  </si>
  <si>
    <t>10503631</t>
  </si>
  <si>
    <t>SD NEGERI 076/VII TEMENGGUNG II</t>
  </si>
  <si>
    <t>Temenggung</t>
  </si>
  <si>
    <t>10503740</t>
  </si>
  <si>
    <t>SD NEGERI 183/VII TANJUNG RADEN II</t>
  </si>
  <si>
    <t>SUKA DAMAI</t>
  </si>
  <si>
    <t>10503685</t>
  </si>
  <si>
    <t>SD NEGERI 16VII MERIBUNG I</t>
  </si>
  <si>
    <t>10503683</t>
  </si>
  <si>
    <t>SD N 014VII TEMENGGUNG I</t>
  </si>
  <si>
    <t>TEMENGGUNG</t>
  </si>
  <si>
    <t>10503800</t>
  </si>
  <si>
    <t>SD N 129VII PANCA KARYA II</t>
  </si>
  <si>
    <t>PANCA KARYA</t>
  </si>
  <si>
    <t>10503735</t>
  </si>
  <si>
    <t>SD NEGERI 194/VII RANGGO V</t>
  </si>
  <si>
    <t>10503673</t>
  </si>
  <si>
    <t>SD N 033VII LUBUK BEDORONG I</t>
  </si>
  <si>
    <t>TEMALANG</t>
  </si>
  <si>
    <t>69815437</t>
  </si>
  <si>
    <t>SD 223/VII Napal Melintang III</t>
  </si>
  <si>
    <t>Napal Melintang</t>
  </si>
  <si>
    <t>10503791</t>
  </si>
  <si>
    <t>SDN 148/VII RANGGO IV</t>
  </si>
  <si>
    <t>Ranggo</t>
  </si>
  <si>
    <t>10503640</t>
  </si>
  <si>
    <t>SD N 113VII NAPAL MELINTANG I</t>
  </si>
  <si>
    <t>10503790</t>
  </si>
  <si>
    <t>SD N 147VII PULAU PANDAN III</t>
  </si>
  <si>
    <t>10503684</t>
  </si>
  <si>
    <t>SD NEGERI 015VII RANGGO I</t>
  </si>
  <si>
    <t>Muara Mansao</t>
  </si>
  <si>
    <t>10503656</t>
  </si>
  <si>
    <t>SDN 101/VII RANGGO III</t>
  </si>
  <si>
    <t>10503674</t>
  </si>
  <si>
    <t>SD NEGERI 34/VII LUBUK BEDORONG II</t>
  </si>
  <si>
    <t>Lubuk Bedorong</t>
  </si>
  <si>
    <t>10503817</t>
  </si>
  <si>
    <t>SD N 174VII MERIBUNG II</t>
  </si>
  <si>
    <t>10505914</t>
  </si>
  <si>
    <t>SD NEGERI 204VII TANJUNG RADEN III</t>
  </si>
  <si>
    <t>Suka Damai</t>
  </si>
  <si>
    <t>10503802</t>
  </si>
  <si>
    <t>SD NEGERI 131/VII TEMENGGUNG III</t>
  </si>
  <si>
    <t>Moenti</t>
  </si>
  <si>
    <t>10503709</t>
  </si>
  <si>
    <t>SD N 054VII MERSIP</t>
  </si>
  <si>
    <t>10503785</t>
  </si>
  <si>
    <t>SD N 143VII BERKUN</t>
  </si>
  <si>
    <t>Desa Berkun</t>
  </si>
  <si>
    <t>10503694</t>
  </si>
  <si>
    <t>SD NEGERI 039/VII RANGGO II</t>
  </si>
  <si>
    <t>10503830</t>
  </si>
  <si>
    <t>SD N 159/VII MERSIP III</t>
  </si>
  <si>
    <t>10503788</t>
  </si>
  <si>
    <t>SD NEGERI NO 146 VII NAPAL MELINTANG II</t>
  </si>
  <si>
    <t>(tidak diisi)</t>
  </si>
  <si>
    <t>10503786</t>
  </si>
  <si>
    <t>SD N 144VII TANJUNG RADEN I</t>
  </si>
  <si>
    <t>TANJUNG RADEN</t>
  </si>
  <si>
    <t>10503637</t>
  </si>
  <si>
    <t>SD N 096VII BUKIT PERANGINAN I</t>
  </si>
  <si>
    <t>BUKIT PERANGINAN</t>
  </si>
  <si>
    <t>10503829</t>
  </si>
  <si>
    <t>SD NEGERI 158VII TAMAN DEWA II</t>
  </si>
  <si>
    <t>Desa Taman Dewa</t>
  </si>
  <si>
    <t>10503822</t>
  </si>
  <si>
    <t>SD NEGERI 165VII PETIDURAN BARU I</t>
  </si>
  <si>
    <t>Petiduran Baru</t>
  </si>
  <si>
    <t>10503744</t>
  </si>
  <si>
    <t>SD N 187VII SUNGAI BUTANG</t>
  </si>
  <si>
    <t>Sungai Butang</t>
  </si>
  <si>
    <t>10503779</t>
  </si>
  <si>
    <t>SD N 179VII MERANTI BARU I</t>
  </si>
  <si>
    <t>MERANTI BARU</t>
  </si>
  <si>
    <t>10503725</t>
  </si>
  <si>
    <t>SD N 196VII RANGKILING BHAKTI</t>
  </si>
  <si>
    <t>69902998</t>
  </si>
  <si>
    <t>SDN No.228/VII Mandiangin III</t>
  </si>
  <si>
    <t>MANDIANGIN PASAR</t>
  </si>
  <si>
    <t>69787816</t>
  </si>
  <si>
    <t>SD 217 SIKAMIS</t>
  </si>
  <si>
    <t>GURUN BARU</t>
  </si>
  <si>
    <t>10503654</t>
  </si>
  <si>
    <t>SD NEGERI 099VII KERTOPATI II</t>
  </si>
  <si>
    <t>10503815</t>
  </si>
  <si>
    <t>SD N 172VII MUARA KETALO II</t>
  </si>
  <si>
    <t>Muara Ketalo</t>
  </si>
  <si>
    <t>10503821</t>
  </si>
  <si>
    <t>SD N 166VII GURUH BARU I</t>
  </si>
  <si>
    <t>Guruh Baru</t>
  </si>
  <si>
    <t>10503835</t>
  </si>
  <si>
    <t>SD N 178VII BUTANG BARU II</t>
  </si>
  <si>
    <t>Butang Baru</t>
  </si>
  <si>
    <t>10503798</t>
  </si>
  <si>
    <t>SD NEGERI 127VII PEMUSIRAN DALAM</t>
  </si>
  <si>
    <t>Pemusiran</t>
  </si>
  <si>
    <t>10503810</t>
  </si>
  <si>
    <t>SD N 167VII BUKIT PERANGINAN II</t>
  </si>
  <si>
    <t>Bukit Peranginan</t>
  </si>
  <si>
    <t>10503796</t>
  </si>
  <si>
    <t>SD N 125VII TAMAN DEWA I</t>
  </si>
  <si>
    <t>TALANG SERDANG</t>
  </si>
  <si>
    <t>10503819</t>
  </si>
  <si>
    <t>SD N 176VII BUTANG BARU</t>
  </si>
  <si>
    <t>69901658</t>
  </si>
  <si>
    <t>SD No. 225/VII Sialang Batuah</t>
  </si>
  <si>
    <t>10503723</t>
  </si>
  <si>
    <t>SD N 180/VII JATI BARU</t>
  </si>
  <si>
    <t>Jati Baru</t>
  </si>
  <si>
    <t>10503675</t>
  </si>
  <si>
    <t>SD NEGERI 035VII KERTOPATI I</t>
  </si>
  <si>
    <t>69775249</t>
  </si>
  <si>
    <t>SDN 219/VII Sungai Butang</t>
  </si>
  <si>
    <t>10503621</t>
  </si>
  <si>
    <t>SD N 095VII RANGKILING SIMPANG II</t>
  </si>
  <si>
    <t>Rangkiling Simpang</t>
  </si>
  <si>
    <t>69787818</t>
  </si>
  <si>
    <t>SD No. 216/VII Simpang Kertopati</t>
  </si>
  <si>
    <t>Simpang Kertopati</t>
  </si>
  <si>
    <t>10503742</t>
  </si>
  <si>
    <t>SD N 185/VII PETIDURAN BARU II</t>
  </si>
  <si>
    <t>10503988</t>
  </si>
  <si>
    <t>SD N 009VII MANDIANGIN I</t>
  </si>
  <si>
    <t>MANDIANGIN</t>
  </si>
  <si>
    <t>10503738</t>
  </si>
  <si>
    <t>SD N 181VII GURUH BARU II</t>
  </si>
  <si>
    <t>10503814</t>
  </si>
  <si>
    <t>SD NEGERI 171/VII GURUN TUO SEBERANG</t>
  </si>
  <si>
    <t>Gurun Tuo</t>
  </si>
  <si>
    <t>69787817</t>
  </si>
  <si>
    <t>SD N 007VII GURUNTUO SIMPANG I</t>
  </si>
  <si>
    <t>Gurun Tuo Simpang</t>
  </si>
  <si>
    <t>10503987</t>
  </si>
  <si>
    <t>SD N 008/VII RANGKILING SIMPANG I</t>
  </si>
  <si>
    <t>69815438</t>
  </si>
  <si>
    <t>SDN 221/VII DAM SIAMBANG</t>
  </si>
  <si>
    <t>PEMUSIRAN</t>
  </si>
  <si>
    <t>10503628</t>
  </si>
  <si>
    <t>SD NEGERI 073VII GURUN MUDO</t>
  </si>
  <si>
    <t>GURUN MUDO</t>
  </si>
  <si>
    <t>10507207</t>
  </si>
  <si>
    <t>SD N 215/VII MERANTI BARU IV</t>
  </si>
  <si>
    <t>Merantih Baru</t>
  </si>
  <si>
    <t>10503672</t>
  </si>
  <si>
    <t>SD N 032VII MANDIANGIN TUO</t>
  </si>
  <si>
    <t>Mandiangin Tuo</t>
  </si>
  <si>
    <t>10506063</t>
  </si>
  <si>
    <t>SD NO. 212VII JERNANG</t>
  </si>
  <si>
    <t>10503989</t>
  </si>
  <si>
    <t>SD NEGERI 010VII MUARA KETALO I</t>
  </si>
  <si>
    <t>MUARA KETALO</t>
  </si>
  <si>
    <t>10503720</t>
  </si>
  <si>
    <t>SD NEGERI 051VII GURUN TUO SIMPANG</t>
  </si>
  <si>
    <t>10503629</t>
  </si>
  <si>
    <t>SD N 074/VII MANDI ANGIN</t>
  </si>
  <si>
    <t>MANDI ANGIN</t>
  </si>
  <si>
    <t>10503741</t>
  </si>
  <si>
    <t>SD N 184VII MERANTI BARU II</t>
  </si>
  <si>
    <t>10505991</t>
  </si>
  <si>
    <t>SD N 203VII BATU KUCING</t>
  </si>
  <si>
    <t>Batu Kucing</t>
  </si>
  <si>
    <t>10503797</t>
  </si>
  <si>
    <t>SDN 126VII LAMBAN SIGATAL</t>
  </si>
  <si>
    <t>LAMBAN SIGATAL</t>
  </si>
  <si>
    <t>10503630</t>
  </si>
  <si>
    <t>SD NEGERI 075VII KASANG MELINTANG</t>
  </si>
  <si>
    <t>Kasang Melintang</t>
  </si>
  <si>
    <t>10503737</t>
  </si>
  <si>
    <t>SD NEGERI 192VII PAUH II</t>
  </si>
  <si>
    <t>Danau Serdang</t>
  </si>
  <si>
    <t>10503653</t>
  </si>
  <si>
    <t>SD N 098VII PANGKAL BULIAN</t>
  </si>
  <si>
    <t>Pangkal Bulian</t>
  </si>
  <si>
    <t>10503627</t>
  </si>
  <si>
    <t>SD NEGERI 072VII PANGINDARAN</t>
  </si>
  <si>
    <t>Pangidaran</t>
  </si>
  <si>
    <t>10503746</t>
  </si>
  <si>
    <t>SD NEGERI 189VII SEKO BESAR</t>
  </si>
  <si>
    <t>seko besar</t>
  </si>
  <si>
    <t>10503651</t>
  </si>
  <si>
    <t>SD N 110VII LUBUK NAPAL</t>
  </si>
  <si>
    <t>Lubuk Napal</t>
  </si>
  <si>
    <t>10503719</t>
  </si>
  <si>
    <t>SD N 050 VII PAUH</t>
  </si>
  <si>
    <t>PAUH</t>
  </si>
  <si>
    <t>10503622</t>
  </si>
  <si>
    <t>SDN 83VII SEPINTUN</t>
  </si>
  <si>
    <t>SEPINTUN</t>
  </si>
  <si>
    <t>10503736</t>
  </si>
  <si>
    <t>SD NEGERI 193VII TAMAN BANDUNG</t>
  </si>
  <si>
    <t>Taman Bandung</t>
  </si>
  <si>
    <t>10503985</t>
  </si>
  <si>
    <t>SD N 006VII KARANG MENDAPO</t>
  </si>
  <si>
    <t>KARANG MENDAPO I</t>
  </si>
  <si>
    <t>10503693</t>
  </si>
  <si>
    <t>SD N 024VII BATU AMPAR</t>
  </si>
  <si>
    <t>Batu Ampar</t>
  </si>
  <si>
    <t>10506798</t>
  </si>
  <si>
    <t>Sepintun</t>
  </si>
  <si>
    <t>10503712</t>
  </si>
  <si>
    <t>SD N 043/VII KARANG MENDAPO</t>
  </si>
  <si>
    <t>10506793</t>
  </si>
  <si>
    <t>10503613</t>
  </si>
  <si>
    <t>SD N 085VII SEMARAN PAUH</t>
  </si>
  <si>
    <t>SEMARAN</t>
  </si>
  <si>
    <t>10503626</t>
  </si>
  <si>
    <t>SD N 071VII SUNGAI MERAH I</t>
  </si>
  <si>
    <t>SUNGAI MERAH</t>
  </si>
  <si>
    <t>10505421</t>
  </si>
  <si>
    <t>SD NEGERI 013VII PELAWAN I</t>
  </si>
  <si>
    <t>PASARPELAWAN</t>
  </si>
  <si>
    <t>10503664</t>
  </si>
  <si>
    <t>SD NEGERI 123VII DESA BUKIT</t>
  </si>
  <si>
    <t>Bukit</t>
  </si>
  <si>
    <t>10503739</t>
  </si>
  <si>
    <t>SD N 182VII PELAWAN IV</t>
  </si>
  <si>
    <t>pasar pelawan</t>
  </si>
  <si>
    <t>10503728</t>
  </si>
  <si>
    <t>SD NEGERI 199VII PEMATANG KOLIM</t>
  </si>
  <si>
    <t>Mekar Sari</t>
  </si>
  <si>
    <t>10503616</t>
  </si>
  <si>
    <t>SD NEGERI 090VII SEI MERAH II</t>
  </si>
  <si>
    <t>Sungai Merah</t>
  </si>
  <si>
    <t>10503780</t>
  </si>
  <si>
    <t>SD N 124VII PELAWAN III</t>
  </si>
  <si>
    <t>PASAR PELAWAN</t>
  </si>
  <si>
    <t>10503716</t>
  </si>
  <si>
    <t>SD NEGERI 047VII LUBUK SEPUH</t>
  </si>
  <si>
    <t>LUBUKJ SEPUH</t>
  </si>
  <si>
    <t>10503729</t>
  </si>
  <si>
    <t>SD N 200VII PELAWAN V</t>
  </si>
  <si>
    <t>PELAWAN</t>
  </si>
  <si>
    <t>10503669</t>
  </si>
  <si>
    <t>SD N 029VII PENEGAH I</t>
  </si>
  <si>
    <t>69899797</t>
  </si>
  <si>
    <t>SD No.227/VII Pelawan Jaya</t>
  </si>
  <si>
    <t>PELAWAN JAYA</t>
  </si>
  <si>
    <t>10503645</t>
  </si>
  <si>
    <t>SD N 118VII BATU PUTIH</t>
  </si>
  <si>
    <t>BATU PUTIH</t>
  </si>
  <si>
    <t>10503652</t>
  </si>
  <si>
    <t>SD NEGERI 109VII PEMATANG KOLIM II</t>
  </si>
  <si>
    <t>10503610</t>
  </si>
  <si>
    <t>SD NEGERI 088VII PENEGAH II</t>
  </si>
  <si>
    <t>PENEGAH</t>
  </si>
  <si>
    <t>10503618</t>
  </si>
  <si>
    <t>SD N 092/VII PEMATANG KOLIM I</t>
  </si>
  <si>
    <t>Pematang Kulim</t>
  </si>
  <si>
    <t>10503747</t>
  </si>
  <si>
    <t>SD NEGERI 190VII PEMATANG KOLIM III</t>
  </si>
  <si>
    <t>TSM/ Pematang Kolim, Jln.</t>
  </si>
  <si>
    <t>10503663</t>
  </si>
  <si>
    <t>SD N 108VII RANTAU TENANG</t>
  </si>
  <si>
    <t>RANTAU TENANG</t>
  </si>
  <si>
    <t>10503784</t>
  </si>
  <si>
    <t>SD NEGERI 142VII PULAU ARO II</t>
  </si>
  <si>
    <t>pulau aro</t>
  </si>
  <si>
    <t>10505906</t>
  </si>
  <si>
    <t>SD N 208VII LUBUK SEPUH II</t>
  </si>
  <si>
    <t>LUBUK SEPUH</t>
  </si>
  <si>
    <t>10503670</t>
  </si>
  <si>
    <t>SD NEGERI 030VII MUARA DANAU</t>
  </si>
  <si>
    <t>Muara Danau</t>
  </si>
  <si>
    <t>10503717</t>
  </si>
  <si>
    <t>SD NEGERI 048VII PELAWAN II</t>
  </si>
  <si>
    <t>69866486</t>
  </si>
  <si>
    <t>SDN 224/VII MEKARSARI III</t>
  </si>
  <si>
    <t>10503722</t>
  </si>
  <si>
    <t>SD NEGERI 067VII PULAU ARO I</t>
  </si>
  <si>
    <t>Pulau Aro</t>
  </si>
  <si>
    <t>10503704</t>
  </si>
  <si>
    <t>SD N 063VII DUSUN SAROLANGUN</t>
  </si>
  <si>
    <t>Dusun Sarolangun</t>
  </si>
  <si>
    <t>10505138</t>
  </si>
  <si>
    <t>SLBN SAROLANGUN</t>
  </si>
  <si>
    <t>BERINGIN SARI</t>
  </si>
  <si>
    <t>69896115</t>
  </si>
  <si>
    <t>SD IT AL-KAHFI</t>
  </si>
  <si>
    <t>Pasar Sarolangun</t>
  </si>
  <si>
    <t>10503795</t>
  </si>
  <si>
    <t>SD N 136VII SUNGAI BAUNG III</t>
  </si>
  <si>
    <t>Sei Baung</t>
  </si>
  <si>
    <t>10503713</t>
  </si>
  <si>
    <t>SD N 044VII SUKASARI</t>
  </si>
  <si>
    <t>Sukasari</t>
  </si>
  <si>
    <t>10503983</t>
  </si>
  <si>
    <t>SD NEGERI 04/VII SARKAM I</t>
  </si>
  <si>
    <t>Sarolangun Kembang</t>
  </si>
  <si>
    <t>10503612</t>
  </si>
  <si>
    <t>SD NEGERI 086VII SARKAM II</t>
  </si>
  <si>
    <t>Gunung Kembang</t>
  </si>
  <si>
    <t>10503984</t>
  </si>
  <si>
    <t>SD N 005VII SUNGAI BAUNG I</t>
  </si>
  <si>
    <t>SUNGAI BAUNG</t>
  </si>
  <si>
    <t>10503781</t>
  </si>
  <si>
    <t>SD N 139VII SARKAM IV</t>
  </si>
  <si>
    <t>SARKAM IV</t>
  </si>
  <si>
    <t>10503981</t>
  </si>
  <si>
    <t>SD N 002VII PASAR SAROLANGUN</t>
  </si>
  <si>
    <t>PASAR SAROLANGUN</t>
  </si>
  <si>
    <t>10503705</t>
  </si>
  <si>
    <t>SD N 064VII SUKASARI II SAROLANGUN</t>
  </si>
  <si>
    <t>10503649</t>
  </si>
  <si>
    <t>SD NEGERI 122VII LADANG PANJANG</t>
  </si>
  <si>
    <t>10503703</t>
  </si>
  <si>
    <t>SD NEGERI 062VII TINTING</t>
  </si>
  <si>
    <t>TINTING</t>
  </si>
  <si>
    <t>10503980</t>
  </si>
  <si>
    <t>SD N 001VII PASAR SAROLANGUN</t>
  </si>
  <si>
    <t>10503662</t>
  </si>
  <si>
    <t>SD N 107VII PANTI</t>
  </si>
  <si>
    <t>PANTI</t>
  </si>
  <si>
    <t>10505793</t>
  </si>
  <si>
    <t>SD NEGERI 140VII LIDUNG</t>
  </si>
  <si>
    <t>L I D U N G</t>
  </si>
  <si>
    <t>10503695</t>
  </si>
  <si>
    <t>SD NEGERI 040/VII BERNAI I</t>
  </si>
  <si>
    <t>BERNAI</t>
  </si>
  <si>
    <t>10503648</t>
  </si>
  <si>
    <t>SD N 121VII BERNAI II</t>
  </si>
  <si>
    <t>BERNAI DALAM</t>
  </si>
  <si>
    <t>10503620</t>
  </si>
  <si>
    <t>SD NEGERI 094VII SAROLANGUN III</t>
  </si>
  <si>
    <t>10503982</t>
  </si>
  <si>
    <t>SD N 003VII PASAR SAROLANGUN</t>
  </si>
  <si>
    <t>10506062</t>
  </si>
  <si>
    <t>SD N 209VII SAROLANGUN</t>
  </si>
  <si>
    <t>Aur Gading</t>
  </si>
  <si>
    <t>10506054</t>
  </si>
  <si>
    <t>SD N 210/VII SUNGAI ABANG II</t>
  </si>
  <si>
    <t>Sungai Abang</t>
  </si>
  <si>
    <t>10506085</t>
  </si>
  <si>
    <t>SD Islam Al-Hidayah</t>
  </si>
  <si>
    <t>10503660</t>
  </si>
  <si>
    <t>SD N 105.VII SUNGAI BAUNG</t>
  </si>
  <si>
    <t>10505928</t>
  </si>
  <si>
    <t>SD NEGERI 207VII AUR GADING</t>
  </si>
  <si>
    <t>SAROLANGUN</t>
  </si>
  <si>
    <t>10503619</t>
  </si>
  <si>
    <t>SD NEGERI 093VII SEI ABANG</t>
  </si>
  <si>
    <t>10503718</t>
  </si>
  <si>
    <t>SD NEGERI N049VII LADANG PANJANG I</t>
  </si>
  <si>
    <t>69815439</t>
  </si>
  <si>
    <t>SDN 218/VII Bukit Tigo II Rimbun</t>
  </si>
  <si>
    <t>Kayu Rimbun</t>
  </si>
  <si>
    <t>10503623</t>
  </si>
  <si>
    <t>SD NEGERI NO.82VII SEI BENTENG II</t>
  </si>
  <si>
    <t>Sungai Benteng</t>
  </si>
  <si>
    <t>10503643</t>
  </si>
  <si>
    <t>SD N 116VII PAYOLEBAR II</t>
  </si>
  <si>
    <t>SILIWANGI</t>
  </si>
  <si>
    <t>10503625</t>
  </si>
  <si>
    <t>SD N 070/VII BUKIT MURAU II</t>
  </si>
  <si>
    <t>BUKIT MURAU</t>
  </si>
  <si>
    <t>69881813</t>
  </si>
  <si>
    <t>SD MUHAMMADIYAH SINGKUT</t>
  </si>
  <si>
    <t>10503702</t>
  </si>
  <si>
    <t>SDN NO. 61 VII BUKIT MURAU I</t>
  </si>
  <si>
    <t>BUKIT TALANG MAS</t>
  </si>
  <si>
    <t>10505978</t>
  </si>
  <si>
    <t>SD NEGERI 206VII SIMPANG NIBUNG</t>
  </si>
  <si>
    <t>Simpang Nibung</t>
  </si>
  <si>
    <t>10503745</t>
  </si>
  <si>
    <t>SDN NOMOR 188VII BUKIT MURAU III</t>
  </si>
  <si>
    <t>BUKIT BUMI RAYA</t>
  </si>
  <si>
    <t>10503806</t>
  </si>
  <si>
    <t>SD N 135VII PASAR SINGKUT II</t>
  </si>
  <si>
    <t>10503701</t>
  </si>
  <si>
    <t>SD N 060VII PAYOLEBAR I</t>
  </si>
  <si>
    <t>10503646</t>
  </si>
  <si>
    <t>SD N 119VII BUKIT TIGO</t>
  </si>
  <si>
    <t>BUKIT TIGO</t>
  </si>
  <si>
    <t>10503665</t>
  </si>
  <si>
    <t>SD NEGERI 68VII PASAR SINGKUT I</t>
  </si>
  <si>
    <t>10503636</t>
  </si>
  <si>
    <t>SD NEGERI 069VII SUNGAI GEDANG</t>
  </si>
  <si>
    <t>Desa Sungai Gedang</t>
  </si>
  <si>
    <t>69815440</t>
  </si>
  <si>
    <t>SDN 222/VII Simpang Nibung II</t>
  </si>
  <si>
    <t>Sungai Serut</t>
  </si>
  <si>
    <t>10503698</t>
  </si>
  <si>
    <t>SD N 057VII SEI BENTENG I</t>
  </si>
  <si>
    <t>SUNGAI BENTENG</t>
  </si>
  <si>
    <t>69775248</t>
  </si>
  <si>
    <t>SD IT IHYA AS-SUNNAH</t>
  </si>
  <si>
    <t>PAYOLEBAR</t>
  </si>
  <si>
    <t>10503979</t>
  </si>
  <si>
    <t>SD ISLAM ALFATTAH</t>
  </si>
  <si>
    <t>10503644</t>
  </si>
  <si>
    <t>SD NEGERI 117VII PERDAMAIAN II</t>
  </si>
  <si>
    <t>ARGO SARI</t>
  </si>
  <si>
    <t>69904877</t>
  </si>
  <si>
    <t>SDN No. 226/VII Sendang Sari</t>
  </si>
  <si>
    <t>SENDANG SARI</t>
  </si>
  <si>
    <t>10503617</t>
  </si>
  <si>
    <t>SD NEGERI 091VII PERDAMAIAN I</t>
  </si>
  <si>
    <t>PERDAMAIAN</t>
  </si>
  <si>
    <t>JUMLAH GURU SMP BERDASARKAN PENDIDIKAN</t>
  </si>
  <si>
    <t>pd_agama_lainyya</t>
  </si>
  <si>
    <t>10505910</t>
  </si>
  <si>
    <t>SMP N SATU ATAP 12 SAROLANGUN</t>
  </si>
  <si>
    <t>10506840</t>
  </si>
  <si>
    <t>SMP N 15 SAROLANGUN</t>
  </si>
  <si>
    <t>10506859</t>
  </si>
  <si>
    <t>SMP N 32 SAROLANGUN</t>
  </si>
  <si>
    <t>MENTAWAK BARU</t>
  </si>
  <si>
    <t>10506047</t>
  </si>
  <si>
    <t>SMPN SATU ATAP 17 SAROLANGUN</t>
  </si>
  <si>
    <t>10505242</t>
  </si>
  <si>
    <t>SMP N 20 SAROLANGUN</t>
  </si>
  <si>
    <t>10505659</t>
  </si>
  <si>
    <t>SMP N SATU ATAP 04 SAROLANGUN</t>
  </si>
  <si>
    <t>Muara Pemuat</t>
  </si>
  <si>
    <t>10505658</t>
  </si>
  <si>
    <t>SMPN SATU ATAP 3 SAROLANGUN</t>
  </si>
  <si>
    <t>Sekeladi</t>
  </si>
  <si>
    <t>10503776</t>
  </si>
  <si>
    <t>SMP N 13 SAROLANGUN</t>
  </si>
  <si>
    <t>10505661</t>
  </si>
  <si>
    <t>SMPN SATU ATAP 7 SAROLANGUN</t>
  </si>
  <si>
    <t>10506839</t>
  </si>
  <si>
    <t>SMP N 14 SAROLANGUN</t>
  </si>
  <si>
    <t>10506847</t>
  </si>
  <si>
    <t>SMP N 21 SAROLANGUN</t>
  </si>
  <si>
    <t>10506852</t>
  </si>
  <si>
    <t>SMP N 26 SAROLANGUN</t>
  </si>
  <si>
    <t>10506878</t>
  </si>
  <si>
    <t>SMPN SATU ATAP 19 SAROLANGUN</t>
  </si>
  <si>
    <t>Simpang Narso</t>
  </si>
  <si>
    <t>10505858</t>
  </si>
  <si>
    <t>SMP S NIDAUL QURAN</t>
  </si>
  <si>
    <t>10505790</t>
  </si>
  <si>
    <t>SMP N 18 SAROLANGUN</t>
  </si>
  <si>
    <t>10506861</t>
  </si>
  <si>
    <t>SMP N 34 SAROLANGUN</t>
  </si>
  <si>
    <t>10506866</t>
  </si>
  <si>
    <t>SMP N 8 SAROLANGUN</t>
  </si>
  <si>
    <t>10505771</t>
  </si>
  <si>
    <t>SMP N 19 SAROLANGUN</t>
  </si>
  <si>
    <t>69816290</t>
  </si>
  <si>
    <t>SMPS IT AL-KHALIFAH</t>
  </si>
  <si>
    <t>10506851</t>
  </si>
  <si>
    <t>SMP N 25 SAROLANGUN</t>
  </si>
  <si>
    <t>BENSO</t>
  </si>
  <si>
    <t>Solihin</t>
  </si>
  <si>
    <t>69856936</t>
  </si>
  <si>
    <t>SMP NEGERI SATU ATAP 20 SAROLANGUN</t>
  </si>
  <si>
    <t>10506857</t>
  </si>
  <si>
    <t>SMP N 30 SAROLANGUN</t>
  </si>
  <si>
    <t>69866487</t>
  </si>
  <si>
    <t>SMP IT MIFTAHUL HUDA</t>
  </si>
  <si>
    <t>10506875</t>
  </si>
  <si>
    <t>SMP NEGERI SATU ATAP 16 SAROLANGUN</t>
  </si>
  <si>
    <t>10503754</t>
  </si>
  <si>
    <t>SMP N 12 SAROLANGUN</t>
  </si>
  <si>
    <t>MERIBUNG</t>
  </si>
  <si>
    <t>10505404</t>
  </si>
  <si>
    <t>SMP N SATU ATAP 02 SAROLANGUN</t>
  </si>
  <si>
    <t>RANGGO</t>
  </si>
  <si>
    <t>10506865</t>
  </si>
  <si>
    <t>SMP N 06 SAROLANGUN</t>
  </si>
  <si>
    <t>10505369</t>
  </si>
  <si>
    <t>SMP NEGERI 31 SAROLANGUN</t>
  </si>
  <si>
    <t>10506873</t>
  </si>
  <si>
    <t>SMP N SATU ATAP 14 SAROLANGUN</t>
  </si>
  <si>
    <t>69787815</t>
  </si>
  <si>
    <t>SMP N SATU ATAP 01 SAROLANGUN</t>
  </si>
  <si>
    <t>10506850</t>
  </si>
  <si>
    <t>SMP N 24 SAROLANGUN</t>
  </si>
  <si>
    <t>DEMANG</t>
  </si>
  <si>
    <t>10505423</t>
  </si>
  <si>
    <t>SMP N SATU ATAP 5 SAROLANGUN</t>
  </si>
  <si>
    <t>10505660</t>
  </si>
  <si>
    <t>SMP N SATU ATAP 6 SAROLANGUN</t>
  </si>
  <si>
    <t>MERSIP</t>
  </si>
  <si>
    <t>10505926</t>
  </si>
  <si>
    <t>SMPS KANJENG SEPUH MANDIANGIN</t>
  </si>
  <si>
    <t>Desa Simpang Kertopati</t>
  </si>
  <si>
    <t>10506855</t>
  </si>
  <si>
    <t>SMP N 29 SAROLANGUN</t>
  </si>
  <si>
    <t>10506848</t>
  </si>
  <si>
    <t>SMP N 22 SAROLANGUN</t>
  </si>
  <si>
    <t>10503763</t>
  </si>
  <si>
    <t>SMP N 09 SAROLANGUN</t>
  </si>
  <si>
    <t>69895308</t>
  </si>
  <si>
    <t>SMP Persiapan Negeri Satu Atap Sungai Butang</t>
  </si>
  <si>
    <t>10506051</t>
  </si>
  <si>
    <t>SMP N SATU ATAP 18 SAROLANGUN</t>
  </si>
  <si>
    <t>10505663</t>
  </si>
  <si>
    <t>SMP N SATU ATAP 9 SAROLANGUN</t>
  </si>
  <si>
    <t>Meranti baru</t>
  </si>
  <si>
    <t>10506849</t>
  </si>
  <si>
    <t>SMP N 23 SAROLANGUN</t>
  </si>
  <si>
    <t>10506841</t>
  </si>
  <si>
    <t>SMP N 16 SAROLANGUN</t>
  </si>
  <si>
    <t>10506860</t>
  </si>
  <si>
    <t>SMP N 33 SAROLANGUN</t>
  </si>
  <si>
    <t>10506862</t>
  </si>
  <si>
    <t>SMP N 35 SAROLANGUN</t>
  </si>
  <si>
    <t>10505368</t>
  </si>
  <si>
    <t>SMP N 27 SAROLANGUN</t>
  </si>
  <si>
    <t>Seko Besar</t>
  </si>
  <si>
    <t>10505422</t>
  </si>
  <si>
    <t>SMPS AL MANAR</t>
  </si>
  <si>
    <t>KARANG MENDAPO</t>
  </si>
  <si>
    <t>10506869</t>
  </si>
  <si>
    <t>SMPN SATU ATAP 10 SAROLANGUN</t>
  </si>
  <si>
    <t>10505662</t>
  </si>
  <si>
    <t>SMP NEGERI SATU ATAP 8 SAROLANGUN</t>
  </si>
  <si>
    <t>10506870</t>
  </si>
  <si>
    <t>10505665</t>
  </si>
  <si>
    <t>SMP N 07 SAROLANGUN</t>
  </si>
  <si>
    <t>10505981</t>
  </si>
  <si>
    <t>SMP SATU ATAP 13 SAROLANGUN</t>
  </si>
  <si>
    <t>tidak diisi</t>
  </si>
  <si>
    <t>10505403</t>
  </si>
  <si>
    <t>SMP S AL MAARIF SINGKUT</t>
  </si>
  <si>
    <t>10506835</t>
  </si>
  <si>
    <t>SMP N 10 SAROLANGUN</t>
  </si>
  <si>
    <t>10505462</t>
  </si>
  <si>
    <t>SMP N 04 SAROLANGUN</t>
  </si>
  <si>
    <t>10505139</t>
  </si>
  <si>
    <t>SMP NEGERI 01 SAROLANGUN</t>
  </si>
  <si>
    <t>SAROLANGUN KEMBANG</t>
  </si>
  <si>
    <t>10506842</t>
  </si>
  <si>
    <t>SMP N 17 SAROLANGUN</t>
  </si>
  <si>
    <t>AUR GADING</t>
  </si>
  <si>
    <t>10505140</t>
  </si>
  <si>
    <t>SMP N 02 SAROLANGUN</t>
  </si>
  <si>
    <t>10506836</t>
  </si>
  <si>
    <t>SMP NEGERI 11 SAROLANGUN</t>
  </si>
  <si>
    <t>10507430</t>
  </si>
  <si>
    <t>SMPN 36 SAROLANGUN</t>
  </si>
  <si>
    <t>10503951</t>
  </si>
  <si>
    <t>SMP AL-HIDAYAH SAROLANGUN</t>
  </si>
  <si>
    <t>Aurgading</t>
  </si>
  <si>
    <t>10503760</t>
  </si>
  <si>
    <t>SMP N 05 SAROLANGUN</t>
  </si>
  <si>
    <t>10503775</t>
  </si>
  <si>
    <t>SMP S TUNAS BANGSA</t>
  </si>
  <si>
    <t>69775271</t>
  </si>
  <si>
    <t>SMPS IT Ihya As-Sunnah</t>
  </si>
  <si>
    <t>10505246</t>
  </si>
  <si>
    <t>SMP SWASTA NURUL JADID</t>
  </si>
  <si>
    <t>10505664</t>
  </si>
  <si>
    <t>SMP N 03 SAROLANGUN</t>
  </si>
  <si>
    <t>Kelurahan Sungai Benteng</t>
  </si>
  <si>
    <t>10503772</t>
  </si>
  <si>
    <t>SMP S MUHAMMDIYAH SINGKUT</t>
  </si>
  <si>
    <t>16505245</t>
  </si>
  <si>
    <t>SMPN 28 SAROLANGUN</t>
  </si>
  <si>
    <t>SIMPANG NIBUNG</t>
  </si>
  <si>
    <t>10506048</t>
  </si>
  <si>
    <t>SMKN 8 SAROLANGUN</t>
  </si>
  <si>
    <t>10506140</t>
  </si>
  <si>
    <t>SMKN 6 SAROLANGUN</t>
  </si>
  <si>
    <t>SMAN 9 SAROLANGUN</t>
  </si>
  <si>
    <t>69896916</t>
  </si>
  <si>
    <t>SMKN 14 SAROLANGUN</t>
  </si>
  <si>
    <t>10506045</t>
  </si>
  <si>
    <t>SMKN 5 SAROLANGUN</t>
  </si>
  <si>
    <t>10503734</t>
  </si>
  <si>
    <t>SMAN 6 SAROLANGUN</t>
  </si>
  <si>
    <t>BUKIT KALIMAU ULU</t>
  </si>
  <si>
    <t>10507302</t>
  </si>
  <si>
    <t>SMAS ISTIQOMAH</t>
  </si>
  <si>
    <t>10507246</t>
  </si>
  <si>
    <t>SMAS HAFIDZ AL-FATAH</t>
  </si>
  <si>
    <t>10505857</t>
  </si>
  <si>
    <t>SMAS NIDAUL QURAN</t>
  </si>
  <si>
    <t>10505653</t>
  </si>
  <si>
    <t>SMAN 10 SAROLANGUN</t>
  </si>
  <si>
    <t>69822716</t>
  </si>
  <si>
    <t>10505655</t>
  </si>
  <si>
    <t>SMKN 3 SAROLANGUN</t>
  </si>
  <si>
    <t>DERI EMILIA</t>
  </si>
  <si>
    <t>10503749</t>
  </si>
  <si>
    <t>SMAN 5 SAROLANGUN</t>
  </si>
  <si>
    <t>Dafnedi</t>
  </si>
  <si>
    <t>69823294</t>
  </si>
  <si>
    <t>SMKN 12 Sarolangun</t>
  </si>
  <si>
    <t>Endi Susarianto,</t>
  </si>
  <si>
    <t>10506033</t>
  </si>
  <si>
    <t>SMKS NURUL HUDA</t>
  </si>
  <si>
    <t>10505911</t>
  </si>
  <si>
    <t>SMKS IHYAULUMIDDIN</t>
  </si>
  <si>
    <t>10506057</t>
  </si>
  <si>
    <t>SMAN 11 SAROLANGUN</t>
  </si>
  <si>
    <t>10507254</t>
  </si>
  <si>
    <t>SMKN 10 SAROLANGUN</t>
  </si>
  <si>
    <t>10505925</t>
  </si>
  <si>
    <t>SMKS KANJENG SEPUH</t>
  </si>
  <si>
    <t>SIMPANG KERTOPATI</t>
  </si>
  <si>
    <t>10503750</t>
  </si>
  <si>
    <t>SMAN 4 SAROLANGUN</t>
  </si>
  <si>
    <t>10505654</t>
  </si>
  <si>
    <t>SMKN 2 SAROLANGUN</t>
  </si>
  <si>
    <t>10505908</t>
  </si>
  <si>
    <t>SMKS AS SYAFIIYAH</t>
  </si>
  <si>
    <t>PAUH SEBERANG</t>
  </si>
  <si>
    <t>69823295</t>
  </si>
  <si>
    <t>10507384</t>
  </si>
  <si>
    <t>SMKN 11 SAROLANGUN</t>
  </si>
  <si>
    <t>10505652</t>
  </si>
  <si>
    <t>SMAN 3 SAROLANGUN</t>
  </si>
  <si>
    <t>10503766</t>
  </si>
  <si>
    <t>SMAN 8 SAROLANGUN</t>
  </si>
  <si>
    <t>10505780</t>
  </si>
  <si>
    <t>SMKN 7 SAROLANGUN</t>
  </si>
  <si>
    <t>10506092</t>
  </si>
  <si>
    <t>SMKS MIFTAHUL ULUM</t>
  </si>
  <si>
    <t>69856935</t>
  </si>
  <si>
    <t>SMK NEGERI 13 SAROLANGUN</t>
  </si>
  <si>
    <t>69888652</t>
  </si>
  <si>
    <t>SMA AL-HIDAYAH</t>
  </si>
  <si>
    <t>10503769</t>
  </si>
  <si>
    <t>SMKN 4 SAROLANGUN</t>
  </si>
  <si>
    <t>10503770</t>
  </si>
  <si>
    <t>SMKN 1 SAROLANGUN</t>
  </si>
  <si>
    <t>10503767</t>
  </si>
  <si>
    <t>SMAN 7 SAROLANGUN</t>
  </si>
  <si>
    <t>10503751</t>
  </si>
  <si>
    <t>SMAN 1 SAROLANGUN</t>
  </si>
  <si>
    <t>10507447</t>
  </si>
  <si>
    <t>SMKS AL FATAH</t>
  </si>
  <si>
    <t>10505205</t>
  </si>
  <si>
    <t>SMAN 2 SAROLANGUN</t>
  </si>
  <si>
    <t>10505998</t>
  </si>
  <si>
    <t>SMKS MUHAMMADIYAH</t>
  </si>
  <si>
    <t>10503731</t>
  </si>
  <si>
    <t>SMAS MUHAMMADIYAH SINGKUT</t>
  </si>
  <si>
    <t>10505208</t>
  </si>
  <si>
    <t>SMAS AL-MAARIF SINGKUT</t>
  </si>
  <si>
    <t>10505953</t>
  </si>
  <si>
    <t>SMAS NURUL JADID</t>
  </si>
  <si>
    <t>10507286</t>
  </si>
  <si>
    <t>SMKN 9 SAROLANGUN</t>
  </si>
  <si>
    <t>Jumlah Guru GTK Berdasarkan Ijazah/Pendidikan</t>
  </si>
  <si>
    <t>DINAS PENDIDIKAN KABUPATEN SAROLANGUN</t>
  </si>
  <si>
    <t>JUMLAH GURU SD BERDASARKAN STATUS KEPEGAWAIAN</t>
  </si>
  <si>
    <t>Guru Berdasarkan Status Kepegawaian</t>
  </si>
  <si>
    <t>JUMLAH GURU SMP BERDASARKAN STATUS KEPEGAWAIAN</t>
  </si>
  <si>
    <t>Jumlah Guru Berdasaarkan Status Kepegawaian</t>
  </si>
  <si>
    <t>Lainnya</t>
  </si>
  <si>
    <t>SD/MI</t>
  </si>
  <si>
    <t>SMP/MTs</t>
  </si>
  <si>
    <t>SMA/SMK</t>
  </si>
  <si>
    <t>APS (ANGKA PUTUS SEKOLAH)</t>
  </si>
  <si>
    <t>jml siswa DO</t>
  </si>
  <si>
    <t>jumlah seluruh siswa</t>
  </si>
  <si>
    <t>Rumus</t>
  </si>
  <si>
    <t>Putus sekolah</t>
  </si>
  <si>
    <t>Sarolangun,       Mei 2016</t>
  </si>
  <si>
    <t>An.</t>
  </si>
  <si>
    <t>KASUBAG PERENCANAAN</t>
  </si>
  <si>
    <t>SYUHAIRI, SH. M.Si.</t>
  </si>
  <si>
    <t>NIP. 19820506 2010011020</t>
  </si>
  <si>
    <t>DATA JUMLAH RUANG KELAS SMP</t>
  </si>
  <si>
    <t>Baik</t>
  </si>
  <si>
    <t>Rusak Ringan</t>
  </si>
  <si>
    <t>Rusak Sedang</t>
  </si>
  <si>
    <t>Rusak Berat</t>
  </si>
  <si>
    <t>DATA JUMLAH RUANG KELAS SD</t>
  </si>
  <si>
    <t>DATA JUMLAH PERPUSTAKAAN SMP</t>
  </si>
  <si>
    <t>DATA JUMLAH PERPUSTAKAAN SD</t>
  </si>
  <si>
    <t>Angka Melajutkan (AM)</t>
  </si>
  <si>
    <t>APS</t>
  </si>
  <si>
    <t>AM</t>
  </si>
  <si>
    <t>KECAMATAN</t>
  </si>
  <si>
    <t>RUANG KEPSEK</t>
  </si>
  <si>
    <t>RUANG GURU</t>
  </si>
  <si>
    <t>RR</t>
  </si>
  <si>
    <t>RS</t>
  </si>
  <si>
    <t>RB</t>
  </si>
  <si>
    <t>JUMLAH RUANG KELAS, PERPUSTAKAAN, KEPALA SEKOLAH DAN GURU</t>
  </si>
  <si>
    <t>KONDISI RUANG</t>
  </si>
  <si>
    <t>KELAS</t>
  </si>
  <si>
    <t>PERPUS</t>
  </si>
  <si>
    <t>KETERAMPILAN</t>
  </si>
  <si>
    <t>SERBA GUNA</t>
  </si>
  <si>
    <t>UKS</t>
  </si>
  <si>
    <t>PRAKTIK KERJA</t>
  </si>
  <si>
    <t>BK</t>
  </si>
  <si>
    <t>KEPSEK</t>
  </si>
  <si>
    <t>GURU</t>
  </si>
  <si>
    <t>TU</t>
  </si>
  <si>
    <t>OSIS</t>
  </si>
  <si>
    <t>IBADAH</t>
  </si>
  <si>
    <t>MULTIMEDIA</t>
  </si>
  <si>
    <t>OM</t>
  </si>
  <si>
    <t>BINA WICARA</t>
  </si>
  <si>
    <t>BPPI</t>
  </si>
  <si>
    <t>BINA DIRI</t>
  </si>
  <si>
    <t>BINA GERAK</t>
  </si>
  <si>
    <t>BINA PRIBADI</t>
  </si>
  <si>
    <t>TERAPI</t>
  </si>
  <si>
    <t>JUMLAH RUANG KEPALA SEKOLAH DAN GURU SD</t>
  </si>
  <si>
    <t>JUMLAH TENAGA NON PENDIDIK SMP</t>
  </si>
  <si>
    <t>JUMLAH TENAGA NON PENDIDIK SD</t>
  </si>
  <si>
    <t>siswa 7-12 sd</t>
  </si>
  <si>
    <t>siswa 7-12 di smp</t>
  </si>
  <si>
    <t>siswa 7-12 di mts</t>
  </si>
  <si>
    <t>siswa 7-12 di mi</t>
  </si>
  <si>
    <t>jml</t>
  </si>
  <si>
    <t>siswa 13-5 smp</t>
  </si>
  <si>
    <t>siswa 13-5 sd</t>
  </si>
  <si>
    <t>siswa 13-5 mts</t>
  </si>
  <si>
    <t>siswa 13-5 MA</t>
  </si>
  <si>
    <t>siswa 13-5 mi</t>
  </si>
  <si>
    <t>siswa 16-18 sma</t>
  </si>
  <si>
    <t>siswa 16-18 smp</t>
  </si>
  <si>
    <t>siswa 16-18 smk</t>
  </si>
  <si>
    <t>siswa 16-18 ma</t>
  </si>
  <si>
    <t>siswa 16-18 mts</t>
  </si>
  <si>
    <t>siswa 13-5 smk</t>
  </si>
  <si>
    <t>siswa 13-5 sma</t>
  </si>
  <si>
    <t>Jalan Pauh - Bukit Suban</t>
  </si>
  <si>
    <t>SD N 097VII DESA BARU</t>
  </si>
  <si>
    <t>Jl. Bangka</t>
  </si>
  <si>
    <t>Desa.Semurung</t>
  </si>
  <si>
    <t>SD N 211/VII MENTAWAK</t>
  </si>
  <si>
    <t>Jln.Merbabu</t>
  </si>
  <si>
    <t>SD N 011VII LUBUK KEPAYANG</t>
  </si>
  <si>
    <t>Desa Lubuk Kepayang</t>
  </si>
  <si>
    <t>SD N 028/VII LUBUK JERING</t>
  </si>
  <si>
    <t>Lubuk Jering</t>
  </si>
  <si>
    <t>Jalan Merapi</t>
  </si>
  <si>
    <t>SD N 163VII BUKIT SUBAN I</t>
  </si>
  <si>
    <t>Jln. Sulawesi</t>
  </si>
  <si>
    <t>SDN N0 52/VII JERNIH II AIR HITAM</t>
  </si>
  <si>
    <t>RT    Desa Jernih</t>
  </si>
  <si>
    <t>SD NEGERI 169VII MENTAWAK BARU</t>
  </si>
  <si>
    <t>Jl. Merbabu</t>
  </si>
  <si>
    <t>Jalan Mataram</t>
  </si>
  <si>
    <t>Jl. Majapahit</t>
  </si>
  <si>
    <t>Jl. H.HAFIS</t>
  </si>
  <si>
    <t>SD NEGERI 081/VII MUARO AIR DUO</t>
  </si>
  <si>
    <t>Muaro Air Duo</t>
  </si>
  <si>
    <t>Desa Simpang Narso</t>
  </si>
  <si>
    <t>JLN. H. SYUKUR</t>
  </si>
  <si>
    <t>Desa Muara Pemuat</t>
  </si>
  <si>
    <t>JLN DUSUN TINGGI, KASIRO</t>
  </si>
  <si>
    <t>Kampung Dalam</t>
  </si>
  <si>
    <t>Rantau Panjang</t>
  </si>
  <si>
    <t>Muara Cuban</t>
  </si>
  <si>
    <t>Tambak Ratu</t>
  </si>
  <si>
    <t>SD N  56VII Padang Jering II</t>
  </si>
  <si>
    <t>Padang Jering II</t>
  </si>
  <si>
    <t>Desa Batin Pengambang</t>
  </si>
  <si>
    <t>Dusun Kalimau</t>
  </si>
  <si>
    <t>Desa Batu Empang</t>
  </si>
  <si>
    <t>Dusun Muara Seluro</t>
  </si>
  <si>
    <t>Dusun Renah Karib</t>
  </si>
  <si>
    <t>Desa Pulau Salak Baru</t>
  </si>
  <si>
    <t>ULU KALIMAU</t>
  </si>
  <si>
    <t>Datuk Nan Duo Ii</t>
  </si>
  <si>
    <t>SD NEGERI 186VII TAMBAK RATU II</t>
  </si>
  <si>
    <t>Pulau Lansat</t>
  </si>
  <si>
    <t>SD NEGERI 103VII DATUK NAN DUO</t>
  </si>
  <si>
    <t>Desa Datuk Nan Duo</t>
  </si>
  <si>
    <t>SD NEGERI 023VII PADANG JERING I</t>
  </si>
  <si>
    <t>Desa Padang Jering</t>
  </si>
  <si>
    <t>Desa Pulau Melako Rt. 0</t>
  </si>
  <si>
    <t>Desa Tanjung Gagak</t>
  </si>
  <si>
    <t>Jln.lintas Sumatra Km  14 Sarolangun</t>
  </si>
  <si>
    <t>Sei. Kukus</t>
  </si>
  <si>
    <t>Jl. Lintas Sumatera Km. 34</t>
  </si>
  <si>
    <t>Jalan Lintas Sumatera Km.25 Sarolangun</t>
  </si>
  <si>
    <t>Batang Merangin</t>
  </si>
  <si>
    <t>Jl. Lintas Sumatera Km. 16 Sarolangun Bangko</t>
  </si>
  <si>
    <t>SD No. 46VII TANJUNG II</t>
  </si>
  <si>
    <t>Pulau Buayo</t>
  </si>
  <si>
    <t>Desa Penarun</t>
  </si>
  <si>
    <t>Jl. Lintas Sumatera Km. 18 Desa Tanjung</t>
  </si>
  <si>
    <t>Perkebunan Sei. Pelakar</t>
  </si>
  <si>
    <t>DESA TENDAH</t>
  </si>
  <si>
    <t>Kec. Cermin Nan Gadang</t>
  </si>
  <si>
    <t>SD NEGERI 205VII TELUK TIGO II</t>
  </si>
  <si>
    <t>DESA SUNGAI KERAMAT</t>
  </si>
  <si>
    <t>Dusun Pulau Teluk</t>
  </si>
  <si>
    <t>Karang Jering</t>
  </si>
  <si>
    <t>Sekamis</t>
  </si>
  <si>
    <t>Dusun Berau</t>
  </si>
  <si>
    <t>Desa Tambang Tinggi</t>
  </si>
  <si>
    <t>SD NEGERI 031VII KAMPUNG TUJUH I</t>
  </si>
  <si>
    <t>Dusun Sungai Daup</t>
  </si>
  <si>
    <t>TUNAS BHAKTI</t>
  </si>
  <si>
    <t>Dusun Benso</t>
  </si>
  <si>
    <t>Jl. Pelawan-batang Asai</t>
  </si>
  <si>
    <t>PEREMBIL</t>
  </si>
  <si>
    <t>Lubuk Resam IV</t>
  </si>
  <si>
    <t>SD N 128VII MERSIP II</t>
  </si>
  <si>
    <t>Mersip Ulu</t>
  </si>
  <si>
    <t>Jl. Ketari Bukit Kulim Dusun Manggis</t>
  </si>
  <si>
    <t>SD NEGERI 183VII TANJUNG RADEN II</t>
  </si>
  <si>
    <t>Tanjung Raden Ii</t>
  </si>
  <si>
    <t>Mengkadai</t>
  </si>
  <si>
    <t>SD N 034VII LUBUK BEDORONG</t>
  </si>
  <si>
    <t>Muara Mensio</t>
  </si>
  <si>
    <t>Muara Limun</t>
  </si>
  <si>
    <t>Tanjung Raden</t>
  </si>
  <si>
    <t>Dusun Rantau Alai</t>
  </si>
  <si>
    <t>SDN 101/VII Ranggo III</t>
  </si>
  <si>
    <t>Sungai Dingin</t>
  </si>
  <si>
    <t>Jln Datuk Temenggung No.2</t>
  </si>
  <si>
    <t>Jl. Ketari Bukit kulim Dusun Manggis</t>
  </si>
  <si>
    <t>Jln.Bukit Bulan</t>
  </si>
  <si>
    <t>Jalan UPT.Sungai Dingin I</t>
  </si>
  <si>
    <t>Jalan Wisata Goa Tembus Colau Petak</t>
  </si>
  <si>
    <t>Sei. Kudis</t>
  </si>
  <si>
    <t>SD N 148/VII RANGGO IV</t>
  </si>
  <si>
    <t>Muara Mensao</t>
  </si>
  <si>
    <t>SD NEGERI 131VII TEMENGGUNG III</t>
  </si>
  <si>
    <t>Muara Kutur</t>
  </si>
  <si>
    <t>Dusun Dalam</t>
  </si>
  <si>
    <t>Renah Alai</t>
  </si>
  <si>
    <t>SD NEGERI 039VII RANGGO II</t>
  </si>
  <si>
    <t>UPT Sungai Dingin II</t>
  </si>
  <si>
    <t>SD 223/VII NAPAL MELINTANG III</t>
  </si>
  <si>
    <t>NAPAL MELINTANG</t>
  </si>
  <si>
    <t>Dusun Tuo</t>
  </si>
  <si>
    <t>Mersip Ilir</t>
  </si>
  <si>
    <t>SD N 008VII RANGKILING SIMPANG</t>
  </si>
  <si>
    <t>Jln. Sarolangun - Ma. Tembesi</t>
  </si>
  <si>
    <t>Jl. Sarolangun - Ma Tembesi</t>
  </si>
  <si>
    <t>Jl. Sungai Berantas</t>
  </si>
  <si>
    <t>Jl. Senopati</t>
  </si>
  <si>
    <t>Jl. Sarolangun Ma. Tembesi KM.37</t>
  </si>
  <si>
    <t>Jalan Gunung Sitoli</t>
  </si>
  <si>
    <t>Dusun Pasir Putih</t>
  </si>
  <si>
    <t>SIMPANG LANGGAR</t>
  </si>
  <si>
    <t>Jalan Kantor Desa Petiduran Baru</t>
  </si>
  <si>
    <t>Desa Gurun Mudo</t>
  </si>
  <si>
    <t>Jln Lintas Sarolangun Tembesi</t>
  </si>
  <si>
    <t>Rangkiling Bhakti</t>
  </si>
  <si>
    <t>DUSUN BALUHAN</t>
  </si>
  <si>
    <t>SD No. 212VII Jernang</t>
  </si>
  <si>
    <t>Jernang</t>
  </si>
  <si>
    <t>Kertopati I</t>
  </si>
  <si>
    <t>Kertopati</t>
  </si>
  <si>
    <t>Dusun 2 Guruh Baru</t>
  </si>
  <si>
    <t>SUNGAI ROTAN</t>
  </si>
  <si>
    <t>SD NEGERI 171VII GURUN TUO</t>
  </si>
  <si>
    <t>Gurun Tuo Seberang</t>
  </si>
  <si>
    <t>SD No. 216VII Simpang Kertopati</t>
  </si>
  <si>
    <t>Jl. Sarolangun - Jambi</t>
  </si>
  <si>
    <t>SD No. 219/VII SEI. BUTANG</t>
  </si>
  <si>
    <t>SUNGAI BUTANG</t>
  </si>
  <si>
    <t>Guruntuo Simpang I</t>
  </si>
  <si>
    <t>SD N 074VII MANDI ANGIN</t>
  </si>
  <si>
    <t>Mandi Angin</t>
  </si>
  <si>
    <t>Ds. Periduran Baru</t>
  </si>
  <si>
    <t>Jl. Sungai Berantas No. 501</t>
  </si>
  <si>
    <t>Jln. Sarolangun Dusun Pembangunan</t>
  </si>
  <si>
    <t>SD No. 221/VII Dam Siambang</t>
  </si>
  <si>
    <t>Dam Siambang</t>
  </si>
  <si>
    <t>Sialang Betuah</t>
  </si>
  <si>
    <t>SD No. 228/VII Mandiangin III</t>
  </si>
  <si>
    <t>Mandiangin Pasar</t>
  </si>
  <si>
    <t>Desa Taman Bandung</t>
  </si>
  <si>
    <t>Jl. Sarolangun - Tembesi - Desa Batu Kucing - Kec. Pauh</t>
  </si>
  <si>
    <t>SD N  26VII LAMBAN SIGATAL</t>
  </si>
  <si>
    <t>Lamban Sigatal</t>
  </si>
  <si>
    <t>Jalan Sarolangun Tembesi</t>
  </si>
  <si>
    <t>KASANG MELINTANG</t>
  </si>
  <si>
    <t>Jln Simpang Pitco Km 7 Pauh</t>
  </si>
  <si>
    <t>Desa Karang Mendapo</t>
  </si>
  <si>
    <t>Desa Semaran</t>
  </si>
  <si>
    <t>Pauh Pembangunan</t>
  </si>
  <si>
    <t>Desa Pangedaran</t>
  </si>
  <si>
    <t>Jln. Anggrek Rt08 Rw 04</t>
  </si>
  <si>
    <t>SD N 213/VII Sepintun II</t>
  </si>
  <si>
    <t>Jl. Sarolangun - Ma. Tembesi Km.23</t>
  </si>
  <si>
    <t>SD YPPL PT. EMAL Pauh</t>
  </si>
  <si>
    <t>Afdeling IV PT. EMAL Pauh</t>
  </si>
  <si>
    <t>DESA LUBUK SEPUH</t>
  </si>
  <si>
    <t>Desa Penegah</t>
  </si>
  <si>
    <t>Dusun kampung renah</t>
  </si>
  <si>
    <t>Jl. Muhammad Toha</t>
  </si>
  <si>
    <t>Jl. Jenderal Sudirman No.99</t>
  </si>
  <si>
    <t>Jalan Lintas Sumatra</t>
  </si>
  <si>
    <t>Desa Sungai Merah</t>
  </si>
  <si>
    <t>SD N 123VII DESA BUKIT</t>
  </si>
  <si>
    <t>Jln.Lintas sumatra.km 6 Muara Danau</t>
  </si>
  <si>
    <t>JALAN SILIWANGI</t>
  </si>
  <si>
    <t>PELAYANG PELAWAN</t>
  </si>
  <si>
    <t>Rt. 01 Rw. 01 Dusun Tembok Rejo</t>
  </si>
  <si>
    <t>Jl. Lintas Sumatera Km.05</t>
  </si>
  <si>
    <t>Jalan Ahmad Syarif Pulau Aro</t>
  </si>
  <si>
    <t>SD NEGERI 109/VII PEMATANG KOLIM II</t>
  </si>
  <si>
    <t>Jalan Ahmad Yani</t>
  </si>
  <si>
    <t>kampung pulau pulau aro II</t>
  </si>
  <si>
    <t>Jln. Arya Kemuning Desa Mekar Sari</t>
  </si>
  <si>
    <t>SDN 227/VII PELAWAN JAYA</t>
  </si>
  <si>
    <t>Desa Pelawan Jaya</t>
  </si>
  <si>
    <t>Jl. Pemuda Rt. 04</t>
  </si>
  <si>
    <t>Kec. Sarolangon</t>
  </si>
  <si>
    <t>Jln Lintas Sumatera Km 0  Panti</t>
  </si>
  <si>
    <t>SD N 004VII SARKAM</t>
  </si>
  <si>
    <t>Jalan Kompi A. Sarolangun</t>
  </si>
  <si>
    <t>Cokroaminoto RT. 09</t>
  </si>
  <si>
    <t>Dusun Lidung</t>
  </si>
  <si>
    <t>Jln. Lubuk Linggau</t>
  </si>
  <si>
    <t>SD NEGERI 040VII BERNAI I</t>
  </si>
  <si>
    <t>JLN. SIMPANG BULUH</t>
  </si>
  <si>
    <t>Pasar Sarolangun Rt. 09</t>
  </si>
  <si>
    <t>Jln. Pembangunan Rt.05 Desa Sukasari</t>
  </si>
  <si>
    <t>Jalan Amal</t>
  </si>
  <si>
    <t>Sungai Baung</t>
  </si>
  <si>
    <t>Bernai</t>
  </si>
  <si>
    <t>Jalan Muhammad Hatta</t>
  </si>
  <si>
    <t>Jl. Lintas Sumatera Km 11 Tinting</t>
  </si>
  <si>
    <t>Jln. Lintas Sumatera Km. 08 Sarolangun</t>
  </si>
  <si>
    <t>Padang Birau</t>
  </si>
  <si>
    <t>Pulau Pinang</t>
  </si>
  <si>
    <t>Jln.Tambir Rt. 7</t>
  </si>
  <si>
    <t>Bukit Jinam</t>
  </si>
  <si>
    <t>Jln. Sarolangun Pauh Km 05</t>
  </si>
  <si>
    <t>SD IT ALKAHFI</t>
  </si>
  <si>
    <t>Jl. H. M. Kamil RT. 06 RW 02 Sarolangun</t>
  </si>
  <si>
    <t>Jl. Siliwangi Payolebar</t>
  </si>
  <si>
    <t>Jl. Pendidikan Sungai Gedang</t>
  </si>
  <si>
    <t>SD  ISLAM ALFATTAH</t>
  </si>
  <si>
    <t>SDN No. 61  VII Bukit Murau I</t>
  </si>
  <si>
    <t>Jl.P.Diponegoro</t>
  </si>
  <si>
    <t>Perdamaian</t>
  </si>
  <si>
    <t>Jl. Budi Utomo</t>
  </si>
  <si>
    <t>SD N 070VII BUKIT MURAU II</t>
  </si>
  <si>
    <t>Jalan Diponegoro</t>
  </si>
  <si>
    <t>Jln. Budi Utomo No. 17</t>
  </si>
  <si>
    <t>Jln,Poros Nibung Simpang Nibung</t>
  </si>
  <si>
    <t>Jl.sriwijaya</t>
  </si>
  <si>
    <t>Jl. Poros Km. 3,5</t>
  </si>
  <si>
    <t>JL. BENTENG RT. 03</t>
  </si>
  <si>
    <t>SDN 222/VII SIMPANG NIBUNG II</t>
  </si>
  <si>
    <t>SUNGAI SERUT</t>
  </si>
  <si>
    <t>SDN 218/VII BUKIT TIGO II RIMBUN</t>
  </si>
  <si>
    <t>KAYU RIMBUN</t>
  </si>
  <si>
    <t xml:space="preserve">Swasta </t>
  </si>
  <si>
    <t>Desa Bukit Tigo Singkut</t>
  </si>
  <si>
    <t>Jalan Pajajaran</t>
  </si>
  <si>
    <t>SDN Nomor 188VII BUKIT MURAU III</t>
  </si>
  <si>
    <t>Jalan Progo</t>
  </si>
  <si>
    <t>Jl. Pendidikan</t>
  </si>
  <si>
    <t>Serdang Sari</t>
  </si>
  <si>
    <t>Merbabu</t>
  </si>
  <si>
    <t>Semurung</t>
  </si>
  <si>
    <t>SMPN Satu Atap 3 Sarolangun</t>
  </si>
  <si>
    <t>Jl. Kol ABUN JANI KM.1 BATANG ASAIi</t>
  </si>
  <si>
    <t>Muara Talang</t>
  </si>
  <si>
    <t>SMPN Satu Atap 7 Sarolangun</t>
  </si>
  <si>
    <t>Jl. Desa Kasiro</t>
  </si>
  <si>
    <t>SMPN Satu Atap 19 Sarolangun</t>
  </si>
  <si>
    <t>Jalan Lintas Sumatera Km. 18 Sarolangun - Bangko</t>
  </si>
  <si>
    <t>Jl. Lintas Sumatera KM.17  Sarolangun-Tanjung</t>
  </si>
  <si>
    <t>Sungai Pelakar</t>
  </si>
  <si>
    <t>Desa Rantau Gedang</t>
  </si>
  <si>
    <t>SMP IT AL-KHALIFAH</t>
  </si>
  <si>
    <t xml:space="preserve">Teluk Kecimbung </t>
  </si>
  <si>
    <t>Desa Sekamis</t>
  </si>
  <si>
    <t>Km. 22 Dusun Benso</t>
  </si>
  <si>
    <t>Desa Lubuk Resam</t>
  </si>
  <si>
    <t>Tunas Bakti Kampung Tujuh Kec. CNG Kab. Sarolangun</t>
  </si>
  <si>
    <t>Pulau Pandan Jl Datuk Temenggung</t>
  </si>
  <si>
    <t>Upt 1 Sungai Dingin</t>
  </si>
  <si>
    <t>Desa Meribung</t>
  </si>
  <si>
    <t>Jl. Raya Pulau Pandan - Bukit Bulan Dusun Sungai Siluk</t>
  </si>
  <si>
    <t>Dusun Lubuk Bedorong</t>
  </si>
  <si>
    <t>Jl. Raya Limun Bukit Bulan</t>
  </si>
  <si>
    <t>Jl. Sarolangun - Ma. Tembesi</t>
  </si>
  <si>
    <t>Jl. Sarolangun - Muara Tembesi</t>
  </si>
  <si>
    <t>Desa Mandiangin</t>
  </si>
  <si>
    <t>RT 08 DUSUN TANJUNG INDAH</t>
  </si>
  <si>
    <t>Desa Seko Besar</t>
  </si>
  <si>
    <t>JL.SAROLANGUN-TEMBESI KM. 4</t>
  </si>
  <si>
    <t>Jalan Simpang III Pauh</t>
  </si>
  <si>
    <t>JL.LINTAS SAROLANGUN - JAMBI  KM. 15</t>
  </si>
  <si>
    <t>SMPN Satu Atap 11 Sarolangun</t>
  </si>
  <si>
    <t>Jl. Pendidikan Simpang Tugu</t>
  </si>
  <si>
    <t>Jalan Batang Asai Km. I</t>
  </si>
  <si>
    <t>Jl. Desa Batu Putih Singkut</t>
  </si>
  <si>
    <t>Jalan Muhammad Thoha</t>
  </si>
  <si>
    <t>Jl. Tambir Jaya Sarolangun</t>
  </si>
  <si>
    <t>Jln. Lubuk Linggau Km. 3 Sarolangun</t>
  </si>
  <si>
    <t>Jalan Cokroaminoto RT. 09 Kel. Aur Gading</t>
  </si>
  <si>
    <t>Jalan Bangko Km.1,5 Sarolangun</t>
  </si>
  <si>
    <t>Jl. Lintas Sumatra Km.  10</t>
  </si>
  <si>
    <t>SMPN 36 Sarolangun</t>
  </si>
  <si>
    <t>Jl. Jalur Dua Aur Gading</t>
  </si>
  <si>
    <t>Jl. Taman Siswa Singkut 1</t>
  </si>
  <si>
    <t>Jl. K.h.a. Dahlan no.  7</t>
  </si>
  <si>
    <t>Jl. Diponegoro No. 0  Singkut 3</t>
  </si>
  <si>
    <t>Jln. Lintas Sumatera Simpang Nibung</t>
  </si>
  <si>
    <t>SMP IT IHYA AS-SUNNAH</t>
  </si>
  <si>
    <t>JL. TANAH LAPANG</t>
  </si>
  <si>
    <t>DESA BUKIT KALIMAU ULU</t>
  </si>
  <si>
    <t>JL. LINTAS SUMATERA</t>
  </si>
  <si>
    <t>JL. LINTAS SUMATERA KM.25 LIMBUR BESI</t>
  </si>
  <si>
    <t>JL. LINTAS SUMATERA KM.18 SAROLANGUN</t>
  </si>
  <si>
    <t>JL. RIO PAMUNCAK DUSUN BENSO</t>
  </si>
  <si>
    <t>JL. ABDUL LATIF PULAU PANDAN</t>
  </si>
  <si>
    <t>DESA BUTANG BARU</t>
  </si>
  <si>
    <t>JLMARDINATA DESA MANDIANGIN</t>
  </si>
  <si>
    <t>JLN. SAROLANGUN -TEMBESI KM 2 PAUH</t>
  </si>
  <si>
    <t>SMAS Islam Nurussalam</t>
  </si>
  <si>
    <t>Jalan Sarolangun - Tembesi</t>
  </si>
  <si>
    <t>JL. PENDIDIKAN NO.2</t>
  </si>
  <si>
    <t>JL. TAMBIR SAROLANGUN</t>
  </si>
  <si>
    <t>Jl. Cokro Aminoto Kel. sukasari Kec. Sarolangun</t>
  </si>
  <si>
    <t>JLN. SEI BELATI RT.04 KELURAHAN SAROLANGUN KEMBANG</t>
  </si>
  <si>
    <t>JL. BUDI UTOMO</t>
  </si>
  <si>
    <t>DESA PASAR SINGKUT</t>
  </si>
  <si>
    <t>SINGKUT</t>
  </si>
  <si>
    <t>JL. KH.AHMAD DAHLAN</t>
  </si>
  <si>
    <t>JL. KALIMANTAN</t>
  </si>
  <si>
    <t>MERBABU</t>
  </si>
  <si>
    <t>KASIRO</t>
  </si>
  <si>
    <t>Desa Muara Air Dua</t>
  </si>
  <si>
    <t>JL. SALEMBAU</t>
  </si>
  <si>
    <t>Jalan Bukit Bulan</t>
  </si>
  <si>
    <t>Jl. Balai Desa Petiduran Baru</t>
  </si>
  <si>
    <t>JL. SAROLANGUN - JAMBI DESA TALANG SERDANG KEC. MANDIANGIN</t>
  </si>
  <si>
    <t>JL. RAYA SAROLANGUN-MUARA TEMBESI</t>
  </si>
  <si>
    <t>JL. HTI NO. 38</t>
  </si>
  <si>
    <t>JL. SISWA DUSUN SUKOKARANGAN DESA MANDIANGIN KECAMATAN MANDIANGIN</t>
  </si>
  <si>
    <t>LINTAS SAROLANGUN - MA. TEMBESI</t>
  </si>
  <si>
    <t>JALAN JATI BLOK A</t>
  </si>
  <si>
    <t>JL.PENDIDIKAN</t>
  </si>
  <si>
    <t>JL. PAYO LOWEH SUNGAI BAUNG</t>
  </si>
  <si>
    <t>JALAN MERANTI PECAH</t>
  </si>
  <si>
    <t>JL. A. MANAF NOMOR 67 SAROLANGUN</t>
  </si>
  <si>
    <t>DIPONEGORO</t>
  </si>
  <si>
    <t>JL.BUDI UTOMO</t>
  </si>
  <si>
    <t>Jl. Lintas Sumatra KM 02 Kec. Singkut, Kab. Sarolangun</t>
  </si>
  <si>
    <t>DAFTAR NAMA-NAMA SD DALAM KABUPATEN SAROLANGUN</t>
  </si>
  <si>
    <t>DAFTAR NAMA-NAMA SMP DALAM KABUPATEN SAROLANGUN</t>
  </si>
  <si>
    <t>DAFTAR NAMA-NAMA SMA DALAM KABUPATEN SAROLANGUN</t>
  </si>
  <si>
    <t>DAFTAR NAMA-NAMA SMK DALAM KABUPATEN SAROLANGUN</t>
  </si>
  <si>
    <t>MISI KABUPATEN SAROLANGUN</t>
  </si>
  <si>
    <t>VISI KABUPATEN SAROLANGUN</t>
  </si>
  <si>
    <t>VISI DINAS PENDIDIKAN KABUPATEN SAROLANGUN</t>
  </si>
  <si>
    <t>MISI DINAS PENDIDIKAN KABUPATEN SAROLANGUN</t>
  </si>
  <si>
    <t>Mewujudkan peserta didik yang unggul, cerdas, terampil, mandiri, dan tanggap terhadap perkembangan teknologi serta beriman dan bertaqwa kepada Tuhan Yang Maha Esa.</t>
  </si>
  <si>
    <t>Meningkatkan mutu pendidikan melalui peningkatan mutu tenaga pendidik dan tenaga kependidikan sehingga propesional dalam melaksanakan profesinya.</t>
  </si>
  <si>
    <t>Menyediakan dan melengkapi sarana dan prasarana pendidikan dalam rangka meningkatkan Relevansi dan kebutuhan pendidikan.</t>
  </si>
  <si>
    <t>Meningkatkan pelayanan pendidikan kepada masyarakat dengan meringankan biaya pendidikan sehingga tuntasnya Wajar 12 tahun dan bebas buta aksara serta terlayaninya Pendidikan Anak Usia Dini (PAUD).</t>
  </si>
  <si>
    <t>Membina dan memotifasi masyarakat untuk berperan serta dalam membangun pendidikan yang berkualitas dan berstandar, baik pendidikan formal maupun pendidikan non formal.</t>
  </si>
  <si>
    <t>SD/MI ke SMP/MTs</t>
  </si>
  <si>
    <t>SMP/MTs ke SMA/MA/SMK</t>
  </si>
  <si>
    <t>SD/MI (7-12)</t>
  </si>
  <si>
    <t>SMP/MTs (13-15)</t>
  </si>
  <si>
    <t>SMA/SMK (16-18)</t>
  </si>
  <si>
    <t>smp</t>
  </si>
  <si>
    <t>depag</t>
  </si>
  <si>
    <t>Usia 13-15</t>
  </si>
  <si>
    <t>sma</t>
  </si>
  <si>
    <t>smk</t>
  </si>
  <si>
    <t>sd</t>
  </si>
  <si>
    <t>mi</t>
  </si>
  <si>
    <t>Pdd</t>
  </si>
  <si>
    <t>usia 16-18</t>
  </si>
  <si>
    <t>mts</t>
  </si>
  <si>
    <t>pdd</t>
  </si>
  <si>
    <t>Tahun 2015</t>
  </si>
  <si>
    <t>Data LPPD Edi</t>
  </si>
  <si>
    <t>SMP TAHUN 2015/2016</t>
  </si>
  <si>
    <t>PERKEMBANGAN ANGKA KELULUSAN</t>
  </si>
  <si>
    <t>SMA/SMK/MA</t>
  </si>
  <si>
    <t>Peserta</t>
  </si>
  <si>
    <t>Lulus</t>
  </si>
  <si>
    <t>JUMLAH SISWA SD MENURUT KELOMPOK UMUR</t>
  </si>
  <si>
    <t>JUMLAH SISWA SMP MENURUT KELOMPOK UMUR</t>
  </si>
  <si>
    <t>JUMLAH SISWA SMK MENURUT KELOMPOK UMUR</t>
  </si>
  <si>
    <t>JUMLAH SISWA SMA MENURUT KELOMPOK UMUR</t>
  </si>
  <si>
    <t>Administrasi Pemerintahan</t>
  </si>
  <si>
    <t>VISI DAN MISI KABUPATEN SAROLANGUN</t>
  </si>
  <si>
    <t>DALAM KABUPATEN SAROLANGUN</t>
  </si>
  <si>
    <t>DAFTAR NAMA-NAMA MTs DALAM KABUPATEN SAROLANGUN</t>
  </si>
  <si>
    <t xml:space="preserve">        </t>
  </si>
  <si>
    <t>JUMLAH GURU MI BERDASARKAN STATUS KEPEGAWAIAN</t>
  </si>
  <si>
    <t>JUMLAH GURU MTs BERDASARKAN STATUS KEPEGAWAIAN</t>
  </si>
  <si>
    <t>JUMLAH GURU MA BERDASARKAN STATUS KEPEGAWAIAN</t>
  </si>
  <si>
    <t>TABEL. 1</t>
  </si>
  <si>
    <t>TABEL. 2</t>
  </si>
  <si>
    <t>TABEL. 3</t>
  </si>
  <si>
    <t>TABEL. 4</t>
  </si>
  <si>
    <t>TABEL. 5</t>
  </si>
  <si>
    <t>TABEL. 6</t>
  </si>
  <si>
    <t>TABEL. 7</t>
  </si>
  <si>
    <t>TABEL. 8</t>
  </si>
  <si>
    <t>TABEL. 9</t>
  </si>
  <si>
    <t>TABEL. 11</t>
  </si>
  <si>
    <t>TABEL. 10</t>
  </si>
  <si>
    <t>TABEL. 12</t>
  </si>
  <si>
    <t>TABEL. 13</t>
  </si>
  <si>
    <t>TABEL. 14</t>
  </si>
  <si>
    <t>TABEL. 15</t>
  </si>
  <si>
    <t>TABEL. 16</t>
  </si>
  <si>
    <t>TABEL. 17</t>
  </si>
  <si>
    <t>TABEL. 18</t>
  </si>
  <si>
    <t>TABEL. 19</t>
  </si>
  <si>
    <t>TABEL. 20</t>
  </si>
  <si>
    <t>JUMLAH SISWA MI BERDASARKAN JENIS KELAMIN</t>
  </si>
  <si>
    <t>TABEL. 21</t>
  </si>
  <si>
    <t>TABEL. 22</t>
  </si>
  <si>
    <t>JUMLAH SISWA MTs BERDASARKAN JENIS KELAMIN</t>
  </si>
  <si>
    <t>TABEL. 23</t>
  </si>
  <si>
    <t>TABEL. 25</t>
  </si>
  <si>
    <t>TABEL. 26</t>
  </si>
  <si>
    <t>TABEL. 27</t>
  </si>
  <si>
    <t>TABEL. 28</t>
  </si>
  <si>
    <t>TABEL. 29</t>
  </si>
  <si>
    <t>TABEL. 30</t>
  </si>
  <si>
    <t>TABEL. 31</t>
  </si>
  <si>
    <t>TABEL. 32</t>
  </si>
  <si>
    <t>TABEL. 33</t>
  </si>
  <si>
    <t>TABEL. 34</t>
  </si>
  <si>
    <t>TABEL. 35</t>
  </si>
  <si>
    <t>TABEL. 38</t>
  </si>
  <si>
    <t>TABEL. 39</t>
  </si>
  <si>
    <t>TABEL. 40</t>
  </si>
  <si>
    <t>TABEL. 41</t>
  </si>
  <si>
    <t>TABEL. 42</t>
  </si>
  <si>
    <t>TABEL. 43</t>
  </si>
  <si>
    <t>TABEL. 44</t>
  </si>
  <si>
    <t>TABEL. 45</t>
  </si>
  <si>
    <t>TABEL. 46</t>
  </si>
  <si>
    <t>DATA SARANA SMA DINAS PENDIDIKAN KABUPATEN SAROLANGUN</t>
  </si>
  <si>
    <t>TABEL. 47</t>
  </si>
  <si>
    <t>DATA SARANA SMK DINAS PENDIDIKAN KABUPATEN SAROLANGUN</t>
  </si>
  <si>
    <t>TABEL. 48</t>
  </si>
  <si>
    <t>TABEL. 49</t>
  </si>
  <si>
    <t>TABEL. 50</t>
  </si>
  <si>
    <t>TABEL. 51</t>
  </si>
  <si>
    <t>TABEL. 52</t>
  </si>
  <si>
    <t>TABEL. 54</t>
  </si>
  <si>
    <t>Jumlah Lembaga/sekolah</t>
  </si>
  <si>
    <t>Jumlah Pengajar</t>
  </si>
  <si>
    <t>Menjahit</t>
  </si>
  <si>
    <t>Komputer</t>
  </si>
  <si>
    <t>Bahasa Inggris</t>
  </si>
  <si>
    <t>Bahasa Mandarin</t>
  </si>
  <si>
    <t>Akuntasi</t>
  </si>
  <si>
    <t xml:space="preserve">Kecantikan </t>
  </si>
  <si>
    <t>Mengemudi</t>
  </si>
  <si>
    <t>DI KABUPATEN SAROLANGUN</t>
  </si>
  <si>
    <t>JUMLAH DATA PENDIDIKAN LUAR SEKOLAH (PLS)</t>
  </si>
  <si>
    <t xml:space="preserve">No </t>
  </si>
  <si>
    <t>DATA JUMLAH GURU SERTIFIKASI</t>
  </si>
  <si>
    <t>PERJENJANG PENDIDIKAN</t>
  </si>
  <si>
    <t>PENGAWAS</t>
  </si>
  <si>
    <t>Keterangan</t>
  </si>
  <si>
    <t>TK PGRI</t>
  </si>
  <si>
    <t xml:space="preserve"> DALAM KABUPATEN SAROLANGUN TAHUN 2015/2016</t>
  </si>
  <si>
    <t>HARAPAN BANGSA</t>
  </si>
  <si>
    <t>HARAPAN JERNIH</t>
  </si>
  <si>
    <t>JERNIH LESATARI</t>
  </si>
  <si>
    <t>KB ASUHAN BUNDA</t>
  </si>
  <si>
    <t>KB BUKIT DUA BELAS</t>
  </si>
  <si>
    <t>KB CEMPAKA PUTIH</t>
  </si>
  <si>
    <t>KB HALOM PUTRI TIJAH</t>
  </si>
  <si>
    <t>KB KASIH IBU</t>
  </si>
  <si>
    <t>KB MAYANG MANGURAI</t>
  </si>
  <si>
    <t>KB MUTIARA ASIH</t>
  </si>
  <si>
    <t>KB PUTRI AYU</t>
  </si>
  <si>
    <t>KB TUNAS MEKAR</t>
  </si>
  <si>
    <t>MUTIARA ASIH</t>
  </si>
  <si>
    <t>NURUL IKHLAS SAD</t>
  </si>
  <si>
    <t>SRIKANDI</t>
  </si>
  <si>
    <t xml:space="preserve">TK CEMPAKA PUTIH </t>
  </si>
  <si>
    <t>TK DHARMA WANITA</t>
  </si>
  <si>
    <t>TK HARAPAN IBU</t>
  </si>
  <si>
    <t>TK IQRO</t>
  </si>
  <si>
    <t>TK KEMUNING</t>
  </si>
  <si>
    <t>TK MELATI</t>
  </si>
  <si>
    <t>TK MIFTAHUL HUDA</t>
  </si>
  <si>
    <t>TK PERMATA LESTARI II</t>
  </si>
  <si>
    <t>TK PERTIWI</t>
  </si>
  <si>
    <t>TUNAS BANGSA</t>
  </si>
  <si>
    <t>Nama Satun Pendidikan</t>
  </si>
  <si>
    <t>DAHLIA</t>
  </si>
  <si>
    <t>FLAMBOYAN</t>
  </si>
  <si>
    <t>KASIH IBU</t>
  </si>
  <si>
    <t>KB AL-FITIYAH</t>
  </si>
  <si>
    <t>KB AL-HIDAYAH</t>
  </si>
  <si>
    <t>KB AL-IKHLAS</t>
  </si>
  <si>
    <t>KB ALIFA</t>
  </si>
  <si>
    <t>KB BUNDA</t>
  </si>
  <si>
    <t>KB DAHLIA</t>
  </si>
  <si>
    <t>KB DIRA PERMAI</t>
  </si>
  <si>
    <t>KB MEKAR SARI</t>
  </si>
  <si>
    <t>KB MUDA BAKTI</t>
  </si>
  <si>
    <t>KB PINANG SEBATANG</t>
  </si>
  <si>
    <t>KB SEKAR RAMPAI</t>
  </si>
  <si>
    <t>KB TANIA</t>
  </si>
  <si>
    <t>KB TERPADU KASIH IBU</t>
  </si>
  <si>
    <t>KB TUNAS BARU</t>
  </si>
  <si>
    <t>KB TUNAS HARAPAN</t>
  </si>
  <si>
    <t>PERMATA BUNDA</t>
  </si>
  <si>
    <t>PPAUD NUR IMAN</t>
  </si>
  <si>
    <t>SARI PERTAMA</t>
  </si>
  <si>
    <t>SPS TANIA ANAK IBU SEHAT</t>
  </si>
  <si>
    <t>TK AL- HIDAYAH</t>
  </si>
  <si>
    <t>TK AL- MUMTAZ</t>
  </si>
  <si>
    <t>TK AL-FITIYAH</t>
  </si>
  <si>
    <t>TK ALFALAH</t>
  </si>
  <si>
    <t>TK AMANAH</t>
  </si>
  <si>
    <t>TK BUNDA</t>
  </si>
  <si>
    <t>TK BUSTANUL ULUM</t>
  </si>
  <si>
    <t>TK DARUSSALAM</t>
  </si>
  <si>
    <t>TK KASIH IBU</t>
  </si>
  <si>
    <t>TK MEKAR SARI</t>
  </si>
  <si>
    <t>TK NUR AINI</t>
  </si>
  <si>
    <t>TK NURUL HIKMAH</t>
  </si>
  <si>
    <t>TK NURUL WATHON</t>
  </si>
  <si>
    <t>TK PELITA HATI</t>
  </si>
  <si>
    <t>TK PEMBINA</t>
  </si>
  <si>
    <t>TK PKK BUNGA TANJUNG</t>
  </si>
  <si>
    <t>TK SEKAR RAMPAI</t>
  </si>
  <si>
    <t>TK SERAI SERUMPUN</t>
  </si>
  <si>
    <t>BERINGIN DUO</t>
  </si>
  <si>
    <t>KB AL BAROKAH ILMI</t>
  </si>
  <si>
    <t>KB AL PALAH</t>
  </si>
  <si>
    <t>KB ARAI PINANG</t>
  </si>
  <si>
    <t>KB BINA DINI</t>
  </si>
  <si>
    <t>KB BINA LESTARI</t>
  </si>
  <si>
    <t>KB BUKIT RAYO</t>
  </si>
  <si>
    <t>KB BUNGO TANJUNG</t>
  </si>
  <si>
    <t>KB CAHAYA INSANI</t>
  </si>
  <si>
    <t>KB HARAPAN BANGSA</t>
  </si>
  <si>
    <t>KB HARAPAN BUNDA</t>
  </si>
  <si>
    <t>KB HARAPAN DESA</t>
  </si>
  <si>
    <t>KB HARAPAN PANIBAN BARU</t>
  </si>
  <si>
    <t>KB HUBBUS SOBYAN</t>
  </si>
  <si>
    <t>KB IBU CERIA</t>
  </si>
  <si>
    <t>KB KEMANG MANIS</t>
  </si>
  <si>
    <t>KB LUBUK HARAPAN</t>
  </si>
  <si>
    <t>KB MAHWADDATUL UMI</t>
  </si>
  <si>
    <t>KB PALIMANG MUDO</t>
  </si>
  <si>
    <t>KB PONDOK SEHATI</t>
  </si>
  <si>
    <t>KB RESTU IBU</t>
  </si>
  <si>
    <t>KB TANJUNG HARAPAN</t>
  </si>
  <si>
    <t>KB TUNAS MUDA</t>
  </si>
  <si>
    <t>PPAUD KASIH IBU</t>
  </si>
  <si>
    <t>PPAUD KEMANG MANIS</t>
  </si>
  <si>
    <t>PPAUD MELATI PUTIH</t>
  </si>
  <si>
    <t>PPAUD SAKO INDAH</t>
  </si>
  <si>
    <t>PULAI SEBATANG</t>
  </si>
  <si>
    <t>SERUMPUN BAMBU</t>
  </si>
  <si>
    <t>TK BERINGIN SAKTI</t>
  </si>
  <si>
    <t>TK BUKIT PETAI</t>
  </si>
  <si>
    <t>TK BUKIT SULAH</t>
  </si>
  <si>
    <t>TK DARMA BAKTI</t>
  </si>
  <si>
    <t>TK DOA IBU</t>
  </si>
  <si>
    <t>TK HARAPAN BANGSA</t>
  </si>
  <si>
    <t>TK HARAPAN BUNDA</t>
  </si>
  <si>
    <t>TK MELATI PUTIH</t>
  </si>
  <si>
    <t>TK MUARA PEMUAT</t>
  </si>
  <si>
    <t>TK RESTU IBU</t>
  </si>
  <si>
    <t>TK SATU ATAP SUNGAI BAUNG</t>
  </si>
  <si>
    <t>TK TRI BHAKTI</t>
  </si>
  <si>
    <t>TK TUNAS BANGSA</t>
  </si>
  <si>
    <t>TK TUNAS INDAH</t>
  </si>
  <si>
    <t>HARAPAN BERSAMA</t>
  </si>
  <si>
    <t>HARAPAN BUNDA</t>
  </si>
  <si>
    <t>KB DHARMA BHAKTI</t>
  </si>
  <si>
    <t>KB ISLAMIYAH</t>
  </si>
  <si>
    <t>KB ISTIQOMAH</t>
  </si>
  <si>
    <t>KB NURUL HIKMAH</t>
  </si>
  <si>
    <t>KB PERINTIS</t>
  </si>
  <si>
    <t>KB PERMATA BUNDA</t>
  </si>
  <si>
    <t>KB SUKA MULYA</t>
  </si>
  <si>
    <t>KB TUNAS BAKTI</t>
  </si>
  <si>
    <t>SAYANG IBU</t>
  </si>
  <si>
    <t>SEKAMIS SAKTI</t>
  </si>
  <si>
    <t>TK AL HIDAYAH</t>
  </si>
  <si>
    <t>TK BABUSSALAM</t>
  </si>
  <si>
    <t>TK DHARMA BHAKTI</t>
  </si>
  <si>
    <t>TK FAJAR ISLAM</t>
  </si>
  <si>
    <t>TK HIDAYATUS SIBIYAN</t>
  </si>
  <si>
    <t>TK NURUL IKHSAN</t>
  </si>
  <si>
    <t>TK NURUSSAADAH</t>
  </si>
  <si>
    <t>TK PUTRI</t>
  </si>
  <si>
    <t>YP PUTRI AYU PT. AGRO WIYANA</t>
  </si>
  <si>
    <t>YPPA PT. AGROWIYANA</t>
  </si>
  <si>
    <t>DOA BUNDA</t>
  </si>
  <si>
    <t>KB AZZAHRA</t>
  </si>
  <si>
    <t>KB HARAPAN CAHAYA</t>
  </si>
  <si>
    <t>KB HARAPAN IBU</t>
  </si>
  <si>
    <t>KB HARAPAN MAJU</t>
  </si>
  <si>
    <t>KB HASANA</t>
  </si>
  <si>
    <t>KB IQRA DAARUL QURAN</t>
  </si>
  <si>
    <t>KB KEMBANG CEMPAKA</t>
  </si>
  <si>
    <t>KB KETARI INDAH</t>
  </si>
  <si>
    <t>KB MAWAR MERAH</t>
  </si>
  <si>
    <t>KB MELATI AIR</t>
  </si>
  <si>
    <t>KB TRI BHAKTI</t>
  </si>
  <si>
    <t>PAUD 45</t>
  </si>
  <si>
    <t>TK IQRO DAARUL QURAN</t>
  </si>
  <si>
    <t>AL-FALLAH</t>
  </si>
  <si>
    <t>AL-FATH</t>
  </si>
  <si>
    <t>AL-HIDAYAH</t>
  </si>
  <si>
    <t>AL-HIKMAH</t>
  </si>
  <si>
    <t>AL-MUTTAQIN</t>
  </si>
  <si>
    <t>AN-NISSAR</t>
  </si>
  <si>
    <t>AN-NUR</t>
  </si>
  <si>
    <t>AS-SALAM</t>
  </si>
  <si>
    <t>AT-TIA</t>
  </si>
  <si>
    <t>ATT - TIA</t>
  </si>
  <si>
    <t>CEMPAKA</t>
  </si>
  <si>
    <t>KB AL IKHLAS</t>
  </si>
  <si>
    <t>KB AN-NADWAH</t>
  </si>
  <si>
    <t>KB AN-NISSAK</t>
  </si>
  <si>
    <t>KB ANGGREK PUTIH</t>
  </si>
  <si>
    <t>KB ARRAUDHOH</t>
  </si>
  <si>
    <t>KB AS-SAQOFAH</t>
  </si>
  <si>
    <t>KB BERSATU DUA KASIH</t>
  </si>
  <si>
    <t>KB BINA JAYA</t>
  </si>
  <si>
    <t>KB MADANIAH</t>
  </si>
  <si>
    <t>KB MEKAR JAYA</t>
  </si>
  <si>
    <t>KB MUNTHAHA</t>
  </si>
  <si>
    <t>KB MUTIARA HATI</t>
  </si>
  <si>
    <t>KB NUR SHIAMI</t>
  </si>
  <si>
    <t>KB NUSA BAKTI</t>
  </si>
  <si>
    <t>KB NUSA INDAH</t>
  </si>
  <si>
    <t>KB PUTRA MAHKOTA</t>
  </si>
  <si>
    <t>KB PUTRI BUNGSU</t>
  </si>
  <si>
    <t>KB PUTRI DAHA PUTIH</t>
  </si>
  <si>
    <t>KB RAJAWALI</t>
  </si>
  <si>
    <t>KB SEJAHTERA</t>
  </si>
  <si>
    <t>KB SYIFA</t>
  </si>
  <si>
    <t>KB TRI MUKTI</t>
  </si>
  <si>
    <t>MUNTHAHA</t>
  </si>
  <si>
    <t>NURUL HUDA</t>
  </si>
  <si>
    <t>PAUD ANUGRAH</t>
  </si>
  <si>
    <t>PPAUD ANDIL GERINCING</t>
  </si>
  <si>
    <t>SPS HARAPAN BUNDA</t>
  </si>
  <si>
    <t>TK AL HIKMAH</t>
  </si>
  <si>
    <t>TK AL-IKHLAS</t>
  </si>
  <si>
    <t>TK ALMAHMUDI</t>
  </si>
  <si>
    <t>TK ASSUNIYAH</t>
  </si>
  <si>
    <t>TK ATTIA</t>
  </si>
  <si>
    <t>TK BERSATU DUA KASIH</t>
  </si>
  <si>
    <t>TK BINA BANGSA</t>
  </si>
  <si>
    <t>TK DARUL ULUM</t>
  </si>
  <si>
    <t>TK DHARMA BAKTI</t>
  </si>
  <si>
    <t>TK DWI BHAKTI</t>
  </si>
  <si>
    <t>TK JANNATUL ISLAMIYAH</t>
  </si>
  <si>
    <t>TK KAJANG LAKO</t>
  </si>
  <si>
    <t>TK KANJENG SEPUH</t>
  </si>
  <si>
    <t>TK MUKTI TAMA</t>
  </si>
  <si>
    <t>TK NURUL IQON</t>
  </si>
  <si>
    <t>TK PINANG MASAK</t>
  </si>
  <si>
    <t>TK RUMAH PINTAR</t>
  </si>
  <si>
    <t>TK TARBIYATUL ATFAL</t>
  </si>
  <si>
    <t>TK TUNAS HARAPAN</t>
  </si>
  <si>
    <t>TK TUNAS SAKTI</t>
  </si>
  <si>
    <t>ISLAM WALADUN SHOLIHUN</t>
  </si>
  <si>
    <t>KARANG</t>
  </si>
  <si>
    <t>KARTINI</t>
  </si>
  <si>
    <t>KASIH BUNDA</t>
  </si>
  <si>
    <t>KB AL IZZAH</t>
  </si>
  <si>
    <t>KB ALIFIYAH</t>
  </si>
  <si>
    <t>KB AN-NIDA</t>
  </si>
  <si>
    <t>KB ANAK BANDUNG</t>
  </si>
  <si>
    <t>KB ANGGREK</t>
  </si>
  <si>
    <t>KB KEMBANG SERDANG</t>
  </si>
  <si>
    <t>KB KEMUNING</t>
  </si>
  <si>
    <t xml:space="preserve">KB MELATI </t>
  </si>
  <si>
    <t>KB MUTIARA</t>
  </si>
  <si>
    <t>KB PINANG MERAH</t>
  </si>
  <si>
    <t>KB TUNAS BANGSA</t>
  </si>
  <si>
    <t>MAWAR</t>
  </si>
  <si>
    <t>MELATI</t>
  </si>
  <si>
    <t>NURUL JANNAH</t>
  </si>
  <si>
    <t>PERTIWI</t>
  </si>
  <si>
    <t>RESTU BUNDA</t>
  </si>
  <si>
    <t>RIYADHUS SHOLIHIN</t>
  </si>
  <si>
    <t>RIYADHUS SOLIHIN</t>
  </si>
  <si>
    <t>TK ALIFIYAH</t>
  </si>
  <si>
    <t>TK ASUHAN BUNDA</t>
  </si>
  <si>
    <t>TK ISLAM WALADUN SHOLIHUN</t>
  </si>
  <si>
    <t>TK KARANG</t>
  </si>
  <si>
    <t>TK KASIH BUNDA</t>
  </si>
  <si>
    <t>TK KEMBANG SERDANG</t>
  </si>
  <si>
    <t>TK NURUL YAQIN</t>
  </si>
  <si>
    <t>TK PERMATA LESTARI PT EMAL</t>
  </si>
  <si>
    <t>TK RIYADHUS SHOLIHIN</t>
  </si>
  <si>
    <t>ARIQ FATHURRAHMAN</t>
  </si>
  <si>
    <t>KB AISYIYAH BUSTANUL ATHFAL II</t>
  </si>
  <si>
    <t>KB AISYIYAH BUSTANUL ATHFAL VI</t>
  </si>
  <si>
    <t>KB AL-IKHSAN</t>
  </si>
  <si>
    <t>KB BUANA SECERIA</t>
  </si>
  <si>
    <t>KB DARUSSALAM</t>
  </si>
  <si>
    <t>KB HARAPAN SAKTI</t>
  </si>
  <si>
    <t>KB KEMALA BHAYANGKARI</t>
  </si>
  <si>
    <t>KB MAWAR</t>
  </si>
  <si>
    <t>KB MELATI</t>
  </si>
  <si>
    <t>KB MUSTIKA</t>
  </si>
  <si>
    <t>KB PELANGI</t>
  </si>
  <si>
    <t>KB PEMBANGUNAN</t>
  </si>
  <si>
    <t>KB SARI INDAH</t>
  </si>
  <si>
    <t>KB SARI WANGI</t>
  </si>
  <si>
    <t>KB SUKA MAJU</t>
  </si>
  <si>
    <t>KB SWADAYA TSM</t>
  </si>
  <si>
    <t>KB TERATAI</t>
  </si>
  <si>
    <t>SAMONJO</t>
  </si>
  <si>
    <t>TERATAI</t>
  </si>
  <si>
    <t>TK AISYIYAH BUSTANUL ATFAL II</t>
  </si>
  <si>
    <t>TK DARMA WANITA</t>
  </si>
  <si>
    <t>TK HARAPAN BPD</t>
  </si>
  <si>
    <t>TK HARAPAN MAJU</t>
  </si>
  <si>
    <t>TK ISLAM ANNUR</t>
  </si>
  <si>
    <t>TK KEMALA BHAYANGKARI</t>
  </si>
  <si>
    <t>TK MUKHTARIAH</t>
  </si>
  <si>
    <t>TK MUKTI TAMA III B</t>
  </si>
  <si>
    <t>TK MUKTI TAMA IV</t>
  </si>
  <si>
    <t>TK MUKTI TAMA VII C</t>
  </si>
  <si>
    <t>TK PEMBANGUNAN</t>
  </si>
  <si>
    <t>TK SAADATUL ISLAMIYAH</t>
  </si>
  <si>
    <t>TK SWADAYA TSM</t>
  </si>
  <si>
    <t>AISYIYAH</t>
  </si>
  <si>
    <t>AL IKHLAS</t>
  </si>
  <si>
    <t>AL MA ARIF</t>
  </si>
  <si>
    <t>AL- FALAH</t>
  </si>
  <si>
    <t>AL-AZHAR</t>
  </si>
  <si>
    <t>AL-MA ARIF</t>
  </si>
  <si>
    <t>AR-ROYHAN</t>
  </si>
  <si>
    <t>BINA INSAN MANDIRI (BIM)</t>
  </si>
  <si>
    <t>DARUL FALIHIN</t>
  </si>
  <si>
    <t>INSAN LUHUR</t>
  </si>
  <si>
    <t>KAMBOJA</t>
  </si>
  <si>
    <t>KB AL FALAH</t>
  </si>
  <si>
    <t>KB AL MUGHNII</t>
  </si>
  <si>
    <t>KB AL-FARISI</t>
  </si>
  <si>
    <t>KB AL-HASANA</t>
  </si>
  <si>
    <t>KB AL-KAUTSAR</t>
  </si>
  <si>
    <t>KB ALAM TERPADU TIARA</t>
  </si>
  <si>
    <t>KB AN-NUR</t>
  </si>
  <si>
    <t>KB AN-NUUR</t>
  </si>
  <si>
    <t>KB AR ROYHAN</t>
  </si>
  <si>
    <t>KB AULIA</t>
  </si>
  <si>
    <t>KB DHARMA WANITA PERSATUAN</t>
  </si>
  <si>
    <t>KB FATIMATU AZZAHRO</t>
  </si>
  <si>
    <t>KB ISLAM TERPADU AL-FATIH</t>
  </si>
  <si>
    <t>KB JAMIATUL IKHLAS</t>
  </si>
  <si>
    <t>KB MARDHOTILLAH</t>
  </si>
  <si>
    <t>KB NEGERI PEMBINA KABUPATEN</t>
  </si>
  <si>
    <t>KB NURUL FALAH</t>
  </si>
  <si>
    <t>KB PANGESTU IBU</t>
  </si>
  <si>
    <t>KB PEMBINA</t>
  </si>
  <si>
    <t>KB PERMATA HATI</t>
  </si>
  <si>
    <t>KB PINTAR</t>
  </si>
  <si>
    <t>KB SARI HUSADA</t>
  </si>
  <si>
    <t>KB,ARIYNA</t>
  </si>
  <si>
    <t>KEMBANG PINANG</t>
  </si>
  <si>
    <t>KSATRIA AL-MA ARIF</t>
  </si>
  <si>
    <t>NURUL JADID</t>
  </si>
  <si>
    <t>SPS ALAM TERPADU TIARA</t>
  </si>
  <si>
    <t>SPS MARDOTILLAH</t>
  </si>
  <si>
    <t>TK AL FALAH</t>
  </si>
  <si>
    <t>TK AL-ADABU</t>
  </si>
  <si>
    <t>TK AL-AZHAR</t>
  </si>
  <si>
    <t>TK AL-BANAT</t>
  </si>
  <si>
    <t>TK AL-FARISI</t>
  </si>
  <si>
    <t>TK AL-HIDAYAH</t>
  </si>
  <si>
    <t>TK AL-ISTIQOMAH</t>
  </si>
  <si>
    <t>TK AL-KAUTSAR</t>
  </si>
  <si>
    <t>TK AL-MA ARIF</t>
  </si>
  <si>
    <t>TK AL-MUKAROMAH</t>
  </si>
  <si>
    <t>TK ALAM TERPADU TIARA</t>
  </si>
  <si>
    <t>TK AN-NUUR</t>
  </si>
  <si>
    <t>TK AR-ROYHAN</t>
  </si>
  <si>
    <t>TK ARRAHMAN</t>
  </si>
  <si>
    <t>TK DHARMA WANITA PERSATUAN</t>
  </si>
  <si>
    <t>TK FATHUL JANNAH</t>
  </si>
  <si>
    <t>TK FATIMATU AZZAHRO</t>
  </si>
  <si>
    <t>TK INSAN LUHUR</t>
  </si>
  <si>
    <t>TK ISLAM TERPADU AL-FATIH</t>
  </si>
  <si>
    <t>TK MARDHOTILLAH</t>
  </si>
  <si>
    <t>TK NURUL FALAH</t>
  </si>
  <si>
    <t>TK NURUL HUDA</t>
  </si>
  <si>
    <t>TK PEMBINA KABUPATEN</t>
  </si>
  <si>
    <t>TK PEMBINA NEGERI I</t>
  </si>
  <si>
    <t>TK PERMATA BUNDA</t>
  </si>
  <si>
    <t>TK SARI HUSADA</t>
  </si>
  <si>
    <t>TPA AL-FARISI</t>
  </si>
  <si>
    <t>TPA ALAM TERPADU TIARA</t>
  </si>
  <si>
    <t>TUNAS MEKAR</t>
  </si>
  <si>
    <t>AL-ISHLAH</t>
  </si>
  <si>
    <t>AMALIA</t>
  </si>
  <si>
    <t>BINTANG KECIL</t>
  </si>
  <si>
    <t>IKHLAS</t>
  </si>
  <si>
    <t>KB AISYIYAH BUSTANUL ATHFAL 1</t>
  </si>
  <si>
    <t>KB AISYIYAH BUSTANUL ATHFAL III</t>
  </si>
  <si>
    <t>KB AISYIYAH BUSTANUL ATHFAL IV</t>
  </si>
  <si>
    <t>KB AISYIYAH BUSTANUL ATHFAL V</t>
  </si>
  <si>
    <t>KB AISYIYAH BUSTANUL ATHFAL VII</t>
  </si>
  <si>
    <t>KB BUAH HATI</t>
  </si>
  <si>
    <t>KB BUNGA BANGSA SPN</t>
  </si>
  <si>
    <t>KB CEMPAKA</t>
  </si>
  <si>
    <t>KB DEWI SARTIKA</t>
  </si>
  <si>
    <t>KB FATHUL HUDA</t>
  </si>
  <si>
    <t>KB INAYAH</t>
  </si>
  <si>
    <t>KB KARTINI</t>
  </si>
  <si>
    <t>KB KHALIFAH</t>
  </si>
  <si>
    <t>KB MATAHARIKU</t>
  </si>
  <si>
    <t>KB PELITA</t>
  </si>
  <si>
    <t>KB RIYAADUL HUDA</t>
  </si>
  <si>
    <t>KB SAYANG IBU</t>
  </si>
  <si>
    <t>KB SRIKANDI I</t>
  </si>
  <si>
    <t>KB SRIKANDI II</t>
  </si>
  <si>
    <t>MUTIARA ILMU</t>
  </si>
  <si>
    <t>RAUDATUL JANNAH</t>
  </si>
  <si>
    <t>ROJAUL HUDA</t>
  </si>
  <si>
    <t>SPS TPQ AL-MUSYAHADAH</t>
  </si>
  <si>
    <t>TK AISYAH BUSTANUL ATHFAL I</t>
  </si>
  <si>
    <t>TK AISYAH BUSTANUL ATHFAL III</t>
  </si>
  <si>
    <t>TK AISYIYAH BUSTANUL ATHFAL IV</t>
  </si>
  <si>
    <t>TK AL FATTAH</t>
  </si>
  <si>
    <t>TK AL ISHLAH</t>
  </si>
  <si>
    <t>TK ANUGERAH</t>
  </si>
  <si>
    <t>TK AT TAZKIYAH I</t>
  </si>
  <si>
    <t>TK AT TAZKIYAH III</t>
  </si>
  <si>
    <t>TK AT TAZKIYAH IV</t>
  </si>
  <si>
    <t>TK BUDI LESTARI</t>
  </si>
  <si>
    <t>TK BUDI LUHUR II</t>
  </si>
  <si>
    <t>TK DARUL AULA</t>
  </si>
  <si>
    <t>TK HIDAYATUL MUBTADI IN</t>
  </si>
  <si>
    <t>TK ISLAM MUHAJIRIN</t>
  </si>
  <si>
    <t>TK ISLAM TERPADU IHYA ASSUNNAH</t>
  </si>
  <si>
    <t>TK MUKTI TAMA BARU</t>
  </si>
  <si>
    <t>TK MUKTI TAMA II</t>
  </si>
  <si>
    <t>TK PANCASILA</t>
  </si>
  <si>
    <t>TK PEMBINA NEGERI</t>
  </si>
  <si>
    <t>TK PUSAKA</t>
  </si>
  <si>
    <t>TK RAUDATUL JANNAH</t>
  </si>
  <si>
    <t>TK SALAFIYAH SYAFIIYAH</t>
  </si>
  <si>
    <t>WIDYA INDRIA</t>
  </si>
  <si>
    <t xml:space="preserve">DAFTAR NAMA-NAMA PAUD </t>
  </si>
  <si>
    <t>2016/2017</t>
  </si>
  <si>
    <t>DINAS PENDIDIKAN KABUPATEN SAROLANGUN TAHUN 2016-2017</t>
  </si>
  <si>
    <t>SD IT PEMATANG BARU</t>
  </si>
  <si>
    <t xml:space="preserve">RT. 10 Semurung </t>
  </si>
  <si>
    <t>SD IT RAHMATUL UMMAH</t>
  </si>
  <si>
    <t>Jl. Lintas Sumatera Km. 04 Padang Birau RT. 10</t>
  </si>
  <si>
    <t>SMAN 13 SAROLANGUN</t>
  </si>
  <si>
    <t>Singkut VII Blok C Desa Mekar Sari</t>
  </si>
  <si>
    <t>SMAN 12 SAROLANGUN</t>
  </si>
  <si>
    <t>SMK IT AL-KHALIFAH</t>
  </si>
  <si>
    <t>SMKS IT IHYA ASSUNAH</t>
  </si>
  <si>
    <t>Jln. Benteng Desa Payo Lebar Singkut</t>
  </si>
  <si>
    <t>TAHUN 2016/2017</t>
  </si>
  <si>
    <t>TAHUN 2012/2013 - 2016/2017</t>
  </si>
  <si>
    <t>TAHUN AJARAN 2016/2017</t>
  </si>
  <si>
    <t>Hasil Penelusuran data dari Kemdikbud per tanggal :2017-01-11 jam 10</t>
  </si>
  <si>
    <t>DATA QUERY SD KABUPATEN SAROLANGUN</t>
  </si>
  <si>
    <t>Periode Data : 2016-12-09</t>
  </si>
  <si>
    <t>DINAS PENDIDIKAN DAN KEBUDAYAAN</t>
  </si>
  <si>
    <t>Wilayah : Kab. Sarolangun</t>
  </si>
  <si>
    <t>TAHUN 2016-2017</t>
  </si>
  <si>
    <t>Tanpa filter data</t>
  </si>
  <si>
    <t>Desa / Kelurahan</t>
  </si>
  <si>
    <t>SK Pendidirian</t>
  </si>
  <si>
    <t>Tanggal</t>
  </si>
  <si>
    <t>sumber listrik</t>
  </si>
  <si>
    <t>daya listrik</t>
  </si>
  <si>
    <t>Laboratorium IPA</t>
  </si>
  <si>
    <t>Laboratorium Kimia</t>
  </si>
  <si>
    <t>Laboratorium Fisika</t>
  </si>
  <si>
    <t>Laboratorium Biologi</t>
  </si>
  <si>
    <t>Laboratorium Bahasa</t>
  </si>
  <si>
    <t>Laboratorium IPS</t>
  </si>
  <si>
    <t>Laboratorium Komputer</t>
  </si>
  <si>
    <t>Ruang UKS</t>
  </si>
  <si>
    <t>WC Sekolah</t>
  </si>
  <si>
    <t>PTK Berdasarkan Jejang Pendidikan</t>
  </si>
  <si>
    <t>PTK Berdasarkan Usia</t>
  </si>
  <si>
    <t>PTK Berdasarkan Status Kepegawaian</t>
  </si>
  <si>
    <t>Tenaga Administrasi Berdasarkan Status Kepegawaian</t>
  </si>
  <si>
    <t>Tenaga Administrasi Berdasarkan Golongan</t>
  </si>
  <si>
    <t>Tenaga Pustaka Berdasarkan Jenjang Pendidikan</t>
  </si>
  <si>
    <t>Peserta Didik Berdasarkan Tingkat</t>
  </si>
  <si>
    <t>Peserta Didik Berdasarkan Agama</t>
  </si>
  <si>
    <t>Peserta Didik Berdasarkan Usia</t>
  </si>
  <si>
    <t>Siswa SD Mengulang</t>
  </si>
  <si>
    <t>Siswa SMP Mengulang</t>
  </si>
  <si>
    <t>Siswa SMA/SMK Mengulang</t>
  </si>
  <si>
    <t>Siswa SD Putus Sekolah</t>
  </si>
  <si>
    <t>Siswa SMP Putus Sekolah</t>
  </si>
  <si>
    <t>Siswa Lulusan 2015/2016</t>
  </si>
  <si>
    <t>Jumlah Rombel</t>
  </si>
  <si>
    <t>akreditasi</t>
  </si>
  <si>
    <t>sk_akreditasi</t>
  </si>
  <si>
    <t>tanggal_sk_akreditasi</t>
  </si>
  <si>
    <t>Rusak Total</t>
  </si>
  <si>
    <t>wc_guru_laki_baik</t>
  </si>
  <si>
    <t>wc_guru_laki_rsk_ringan</t>
  </si>
  <si>
    <t>wc_guru_laki_rsk_sedang</t>
  </si>
  <si>
    <t>wc_guru_laki_rsk_berat</t>
  </si>
  <si>
    <t>wc_guru_laki_rsk_total</t>
  </si>
  <si>
    <t>WC Guru</t>
  </si>
  <si>
    <t>wc_siswa_laki_baik</t>
  </si>
  <si>
    <t>wc_siswa_laki_rsk_ringan</t>
  </si>
  <si>
    <t>wc_siswa_laki_rsk_sedang</t>
  </si>
  <si>
    <t>wc_siswa_laki_rsk_berat</t>
  </si>
  <si>
    <t>wc_siswa_laki_rsk_total</t>
  </si>
  <si>
    <t>WC Siswa</t>
  </si>
  <si>
    <t>usia</t>
  </si>
  <si>
    <t>Kepegawaian</t>
  </si>
  <si>
    <t>0 - 19</t>
  </si>
  <si>
    <t>20 - 29</t>
  </si>
  <si>
    <t>30 - 39</t>
  </si>
  <si>
    <t>40 - 49</t>
  </si>
  <si>
    <t>50 - 59</t>
  </si>
  <si>
    <r>
      <rPr>
        <b/>
        <u/>
        <sz val="11"/>
        <rFont val="Calibri"/>
        <family val="2"/>
      </rPr>
      <t>&gt;</t>
    </r>
    <r>
      <rPr>
        <b/>
        <sz val="11"/>
        <rFont val="Calibri"/>
        <family val="2"/>
      </rPr>
      <t xml:space="preserve"> 60 </t>
    </r>
  </si>
  <si>
    <t>GTY</t>
  </si>
  <si>
    <t>GTT</t>
  </si>
  <si>
    <t>KONTRAK DAERAH</t>
  </si>
  <si>
    <t>HONORER SEKOLAH</t>
  </si>
  <si>
    <t>Gol. 1</t>
  </si>
  <si>
    <t>Gol. 2</t>
  </si>
  <si>
    <t>Gol. 3</t>
  </si>
  <si>
    <t>Gol. 4</t>
  </si>
  <si>
    <t>Peserta Didik Tingkat I</t>
  </si>
  <si>
    <t>Peserta Didik Tingkat 2</t>
  </si>
  <si>
    <t>Peserta Didik Tingkat 3</t>
  </si>
  <si>
    <t>Peserta Didik Tingkat 4</t>
  </si>
  <si>
    <t>Peserta Didik Tingkat 5</t>
  </si>
  <si>
    <t>Peserta Didik Tingkat 6</t>
  </si>
  <si>
    <t>Peserta Didik Tingkat 7</t>
  </si>
  <si>
    <t>Peserta Didik Tingkat 8</t>
  </si>
  <si>
    <t>Peserta Didik Tingkat 9</t>
  </si>
  <si>
    <t>Peserta Didik Tingkat 10</t>
  </si>
  <si>
    <t>Peserta Didik Tingkat 11</t>
  </si>
  <si>
    <t>Peserta Didik Tingkat 12</t>
  </si>
  <si>
    <t>Peserta Didik Tingkat 13</t>
  </si>
  <si>
    <t>Islam</t>
  </si>
  <si>
    <t>Usia 5 Tahun</t>
  </si>
  <si>
    <t>pd_mengulang_tkt_1_l</t>
  </si>
  <si>
    <t>pd_mengulang_tkt_1_p</t>
  </si>
  <si>
    <t>pd_mengulang_tkt_2_l</t>
  </si>
  <si>
    <t>pd_mengulang_tkt_2_p</t>
  </si>
  <si>
    <t>pd_mengulang_tkt_3_l</t>
  </si>
  <si>
    <t>pd_mengulang_tkt_3_p</t>
  </si>
  <si>
    <t>pd_mengulang_tkt_4_l</t>
  </si>
  <si>
    <t>pd_mengulang_tkt_4_p</t>
  </si>
  <si>
    <t>pd_mengulang_tkt_5_l</t>
  </si>
  <si>
    <t>pd_mengulang_tkt_5_p</t>
  </si>
  <si>
    <t>pd_mengulang_tkt_6_l</t>
  </si>
  <si>
    <t>pd_mengulang_tkt_6_p</t>
  </si>
  <si>
    <t>pd_putus_tkt_1_l</t>
  </si>
  <si>
    <t>pd_putus_tkt_1_p</t>
  </si>
  <si>
    <t>pd_putus_tkt_2_l</t>
  </si>
  <si>
    <t>pd_putus_tkt_2_p</t>
  </si>
  <si>
    <t>pd_putus_tkt_3_l</t>
  </si>
  <si>
    <t>pd_putus_tkt_3_p</t>
  </si>
  <si>
    <t>pd_putus_tkt_4_l</t>
  </si>
  <si>
    <t>pd_putus_tkt_4_p</t>
  </si>
  <si>
    <t>pd_putus_tkt_5_l</t>
  </si>
  <si>
    <t>pd_putus_tkt_5_p</t>
  </si>
  <si>
    <t>pd_putus_tkt_6_l</t>
  </si>
  <si>
    <t>pd_putus_tkt_6_p</t>
  </si>
  <si>
    <t>pd_putus_tkt_7_l</t>
  </si>
  <si>
    <t>pd_putus_tkt_7_p</t>
  </si>
  <si>
    <t>pd_putus_tkt_8_l</t>
  </si>
  <si>
    <t>pd_putus_tkt_8_p</t>
  </si>
  <si>
    <t>pd_putus_tkt_9_l</t>
  </si>
  <si>
    <t>pd_putus_tkt_9_p</t>
  </si>
  <si>
    <t>pd_putus_tkt_10_l</t>
  </si>
  <si>
    <t>pd_putus_tkt_10_p</t>
  </si>
  <si>
    <t>pd_putus_tkt_11_l</t>
  </si>
  <si>
    <t>pd_putus_tkt_11_p</t>
  </si>
  <si>
    <t>pd_putus_tkt_12_l</t>
  </si>
  <si>
    <t>pd_putus_tkt_12_p</t>
  </si>
  <si>
    <t>644 Tahun 2015</t>
  </si>
  <si>
    <t>PLN</t>
  </si>
  <si>
    <t>-</t>
  </si>
  <si>
    <t>420/30/SD/1982</t>
  </si>
  <si>
    <t>1986-01-01</t>
  </si>
  <si>
    <t xml:space="preserve">Jl. Majapahit </t>
  </si>
  <si>
    <t>0229/DT-13/VII/1986</t>
  </si>
  <si>
    <t>Diesel</t>
  </si>
  <si>
    <t>RT 11 Desa Jernih</t>
  </si>
  <si>
    <t>MASYARAKAT</t>
  </si>
  <si>
    <t>-1.-</t>
  </si>
  <si>
    <t>Tidak Ada</t>
  </si>
  <si>
    <t>1978-01-01</t>
  </si>
  <si>
    <t>01</t>
  </si>
  <si>
    <t>1979-01-01</t>
  </si>
  <si>
    <t>DUSUN MUARA SELURO</t>
  </si>
  <si>
    <t>1982</t>
  </si>
  <si>
    <t>LANSAT</t>
  </si>
  <si>
    <t>PADANG JERING</t>
  </si>
  <si>
    <t>DESA ULU KALIMAU</t>
  </si>
  <si>
    <t>1</t>
  </si>
  <si>
    <t>Desa Pulau Melako Rt. 01</t>
  </si>
  <si>
    <t>1982-01-05</t>
  </si>
  <si>
    <t>Jln.lintas Sumatra Km 14 Sarolangun</t>
  </si>
  <si>
    <t>0</t>
  </si>
  <si>
    <t>Muara Lati Kecamatan Bathin VII Kabupaten Sarolangun</t>
  </si>
  <si>
    <t>LUBUK RESAM II</t>
  </si>
  <si>
    <t>31/12/1978</t>
  </si>
  <si>
    <t>1003Dd.2001.06</t>
  </si>
  <si>
    <t>01/08/1980</t>
  </si>
  <si>
    <t>DUSUN SUNGAI KERAMAT</t>
  </si>
  <si>
    <t>Jl. Pelawan-Batang Asai</t>
  </si>
  <si>
    <t>800</t>
  </si>
  <si>
    <t>01/07/1968</t>
  </si>
  <si>
    <t>437/744/SK/PS/1989</t>
  </si>
  <si>
    <t>1982-03-01</t>
  </si>
  <si>
    <t>Jl. Bukit Bulan - Tanjung Putus Desa Temenggung Kecamatan Limun - Sarolangun</t>
  </si>
  <si>
    <t>Mersip II</t>
  </si>
  <si>
    <t>Dusun Muara Kutur</t>
  </si>
  <si>
    <t>Tanjung Raden II</t>
  </si>
  <si>
    <t>2001</t>
  </si>
  <si>
    <t>Dusun Sungai Dingin</t>
  </si>
  <si>
    <t xml:space="preserve">SIKAMIS </t>
  </si>
  <si>
    <t>06</t>
  </si>
  <si>
    <t>353/DISDIK/1958</t>
  </si>
  <si>
    <t>1938-09-12</t>
  </si>
  <si>
    <t>422.2/100/1980</t>
  </si>
  <si>
    <t>1986-06-09</t>
  </si>
  <si>
    <t xml:space="preserve">SIMPANG LANGGAR </t>
  </si>
  <si>
    <t>644</t>
  </si>
  <si>
    <t>01/PDK/SARKO/1990</t>
  </si>
  <si>
    <t>1992-01-01</t>
  </si>
  <si>
    <t>1994</t>
  </si>
  <si>
    <t>644 TAHUN 2015</t>
  </si>
  <si>
    <t>01 -01-1982</t>
  </si>
  <si>
    <t>1968-06-09</t>
  </si>
  <si>
    <t>1996-07-14</t>
  </si>
  <si>
    <t>Jerenang</t>
  </si>
  <si>
    <t>355/DISDIK/2012</t>
  </si>
  <si>
    <t>381</t>
  </si>
  <si>
    <t>No. 355/disdik/2013</t>
  </si>
  <si>
    <t>DAM SIAMBANG</t>
  </si>
  <si>
    <t>2009/2010</t>
  </si>
  <si>
    <t xml:space="preserve">Desa Mandiangin Pasar </t>
  </si>
  <si>
    <t>384 Tahun 2015</t>
  </si>
  <si>
    <t>026/203-BA/1964</t>
  </si>
  <si>
    <t>644 Tahun 1979</t>
  </si>
  <si>
    <t>NOMOR 02  TAHUN 2008</t>
  </si>
  <si>
    <t xml:space="preserve">Jalan Jendral Sudirman </t>
  </si>
  <si>
    <t>Rt. 07 Rw. 03 Dusun Sido Mukti</t>
  </si>
  <si>
    <t>tidak ada</t>
  </si>
  <si>
    <t>Dusun Suka Jaya</t>
  </si>
  <si>
    <t>6/422/Sarolangun 2003</t>
  </si>
  <si>
    <t>Jl. Batang Asai Pasar Pelawan</t>
  </si>
  <si>
    <t>Dusun Sumber Jaya</t>
  </si>
  <si>
    <t>111111</t>
  </si>
  <si>
    <t>Nomor 318 Tahun 2004</t>
  </si>
  <si>
    <t>Desa Pelawan Jaya Kec. Pelawan</t>
  </si>
  <si>
    <t>207/DISDIK/2015</t>
  </si>
  <si>
    <t>457/DISDIK/2014</t>
  </si>
  <si>
    <t>Cokro Aminoto</t>
  </si>
  <si>
    <t>155</t>
  </si>
  <si>
    <t>Jl. HM Kamil RT 06 RW 02</t>
  </si>
  <si>
    <t>322</t>
  </si>
  <si>
    <t>06.08.01.02.400020</t>
  </si>
  <si>
    <t>Jln Lintas Sumatera Km 09 Panti</t>
  </si>
  <si>
    <t>1983</t>
  </si>
  <si>
    <t>Jln.Tambir Rt.17</t>
  </si>
  <si>
    <t>Jalan Baru RT.09 Desa Sungai Abang</t>
  </si>
  <si>
    <t>SK BUPATI</t>
  </si>
  <si>
    <t>424/16/DIK/2007</t>
  </si>
  <si>
    <t>PAYO LEBAR</t>
  </si>
  <si>
    <t xml:space="preserve">JL. BENTENG </t>
  </si>
  <si>
    <t>YAT-A/SK/010/VII/2011</t>
  </si>
  <si>
    <t>BUKIT TIGO SINGKUT SAROLANGUN</t>
  </si>
  <si>
    <t>21/III.4/F/2012</t>
  </si>
  <si>
    <t>Sei Benteng I</t>
  </si>
  <si>
    <t>1977</t>
  </si>
  <si>
    <t>1997</t>
  </si>
  <si>
    <t xml:space="preserve">jalan pajajaran </t>
  </si>
  <si>
    <t>104 TAHUN 2010</t>
  </si>
  <si>
    <t>01011975</t>
  </si>
  <si>
    <t>Sendang Sari</t>
  </si>
  <si>
    <t>383 Tahun 2015</t>
  </si>
  <si>
    <r>
      <t xml:space="preserve">Siswa Usia </t>
    </r>
    <r>
      <rPr>
        <b/>
        <u/>
        <sz val="11"/>
        <rFont val="Calibri"/>
        <family val="2"/>
      </rPr>
      <t>&lt;</t>
    </r>
    <r>
      <rPr>
        <b/>
        <sz val="11"/>
        <rFont val="Calibri"/>
        <family val="2"/>
      </rPr>
      <t xml:space="preserve"> 6</t>
    </r>
  </si>
  <si>
    <t>Siswa Usia 7 - 12 Tahun</t>
  </si>
  <si>
    <r>
      <t xml:space="preserve">Siswa Usia </t>
    </r>
    <r>
      <rPr>
        <b/>
        <u/>
        <sz val="11"/>
        <rFont val="Calibri"/>
        <family val="2"/>
      </rPr>
      <t>&gt;</t>
    </r>
    <r>
      <rPr>
        <b/>
        <sz val="11"/>
        <rFont val="Calibri"/>
        <family val="2"/>
      </rPr>
      <t xml:space="preserve"> 13</t>
    </r>
  </si>
  <si>
    <t>DATA QUERY SMP KABUPATEN SAROLANGUN</t>
  </si>
  <si>
    <t>Siswa SMA/SMK Putus Sekolah</t>
  </si>
  <si>
    <t>JL. Mataram</t>
  </si>
  <si>
    <t>052</t>
  </si>
  <si>
    <t>645/113/DTK/2006</t>
  </si>
  <si>
    <t>Jl. Kol. Abun Jani Km.1 Batang Asai</t>
  </si>
  <si>
    <t>PLN &amp; Diesel</t>
  </si>
  <si>
    <t>107/0/1997</t>
  </si>
  <si>
    <t>Jl.</t>
  </si>
  <si>
    <t>102 Tahun 2002</t>
  </si>
  <si>
    <t>01-03-2009</t>
  </si>
  <si>
    <t>641/27/DTK/2003</t>
  </si>
  <si>
    <t>jalan desa rantau gedang</t>
  </si>
  <si>
    <t>14/07/2003</t>
  </si>
  <si>
    <t>260 tahun 2008</t>
  </si>
  <si>
    <t>0886/0/1986</t>
  </si>
  <si>
    <t>Desa Tanjung Rt. 05</t>
  </si>
  <si>
    <t>08</t>
  </si>
  <si>
    <t>No 235 Tahun 2013</t>
  </si>
  <si>
    <t>234</t>
  </si>
  <si>
    <t>02/KP-USB-SMP5-LM/VII/200</t>
  </si>
  <si>
    <t>278.A/DIKDAS/III/2009</t>
  </si>
  <si>
    <t>DESA TAMBANG TINGGI</t>
  </si>
  <si>
    <t>21/06/2013</t>
  </si>
  <si>
    <t>1983-01-01</t>
  </si>
  <si>
    <t>10503758</t>
  </si>
  <si>
    <t>011/125/DISDIK</t>
  </si>
  <si>
    <t>Dusun Bukit</t>
  </si>
  <si>
    <t>0557/0/1984</t>
  </si>
  <si>
    <t>01/06/1991</t>
  </si>
  <si>
    <t>2003-01-12</t>
  </si>
  <si>
    <t>Dusun Karangrejo Desa Petiduran Baru</t>
  </si>
  <si>
    <t>SK Bupati Sarolangun Nomo</t>
  </si>
  <si>
    <t>329 Tahun 2010</t>
  </si>
  <si>
    <t>Desa Sungai Butang Kec. Mandiangin</t>
  </si>
  <si>
    <t>441</t>
  </si>
  <si>
    <t>36</t>
  </si>
  <si>
    <t>0299/D/1982</t>
  </si>
  <si>
    <t xml:space="preserve">JL.LINTAS SAROLANGUN - JAMBI  KM. 15 </t>
  </si>
  <si>
    <t>4235/1707B/SKP2/2007</t>
  </si>
  <si>
    <t>JL.SAROLANGUN-TEMBESI KM.14</t>
  </si>
  <si>
    <t>52</t>
  </si>
  <si>
    <t xml:space="preserve">Jl. Batang Asai Km. I </t>
  </si>
  <si>
    <t>Jl. Pendidikan Simpang Tiga</t>
  </si>
  <si>
    <t>035/14-11-2002</t>
  </si>
  <si>
    <t>Singkut VIII</t>
  </si>
  <si>
    <t>30/U/1979</t>
  </si>
  <si>
    <t>Jl. Tambir Indah Sarolangun</t>
  </si>
  <si>
    <t>Jl. Lintas Sumatra Km. 10</t>
  </si>
  <si>
    <t>001a/O/199</t>
  </si>
  <si>
    <t>4132011</t>
  </si>
  <si>
    <t>Jalan Cokroaminoto RT.09</t>
  </si>
  <si>
    <t>07/YPPA/Kpts/2006</t>
  </si>
  <si>
    <t>Jl. Diponegoro No. 01 Singkut 3</t>
  </si>
  <si>
    <t>088.b/P/1986</t>
  </si>
  <si>
    <t>Jl. K.h.a. Dahlan no. 17</t>
  </si>
  <si>
    <t>879/I.10.3/PR/Ih-19</t>
  </si>
  <si>
    <t>12/2001</t>
  </si>
  <si>
    <t>08 TAHUN 2003</t>
  </si>
  <si>
    <t>Jl. Benteng Rt. 03</t>
  </si>
  <si>
    <t>YAT-A/SK/011/VII/2012</t>
  </si>
  <si>
    <t>DATA QUERY SMA KABUPATEN SAROLANGUN</t>
  </si>
  <si>
    <t>Siswa Mengulang</t>
  </si>
  <si>
    <t>Siswa Putus Sekolah</t>
  </si>
  <si>
    <t>Jln. Tanah Lapang</t>
  </si>
  <si>
    <t>MUSLIMIN</t>
  </si>
  <si>
    <t>401</t>
  </si>
  <si>
    <t>07 TAHUN 2007</t>
  </si>
  <si>
    <t>PULAU PANDAN</t>
  </si>
  <si>
    <t xml:space="preserve">47 </t>
  </si>
  <si>
    <t>47</t>
  </si>
  <si>
    <t>D.473/D/1983</t>
  </si>
  <si>
    <t>Jl. Cokro Aminoto Kel. sukasari  Kec. Sarolangun</t>
  </si>
  <si>
    <t>181</t>
  </si>
  <si>
    <t>241 TAHUN 2008</t>
  </si>
  <si>
    <t>DATA QUERY SMK KABUPATEN SAROLANGUN</t>
  </si>
  <si>
    <t>293</t>
  </si>
  <si>
    <t>254</t>
  </si>
  <si>
    <t>19/DISDIK/2015</t>
  </si>
  <si>
    <t>NO.81 BUPATI</t>
  </si>
  <si>
    <t>SMKA AL-KHALIFAH</t>
  </si>
  <si>
    <t>Dusun Teluk Kecimbung</t>
  </si>
  <si>
    <t>JL. SAROLANGUN - JAMBI DESA  TALANG SERDANG KEC. MANDIANGIN</t>
  </si>
  <si>
    <t>013/SK/YPI-PPKS/VII/2006</t>
  </si>
  <si>
    <t>003/PPNH//I/2007</t>
  </si>
  <si>
    <t>121 Tahun 2005</t>
  </si>
  <si>
    <t>02.891.394.5.333.000</t>
  </si>
  <si>
    <t>334/DISDIK/2014</t>
  </si>
  <si>
    <t>182</t>
  </si>
  <si>
    <t>JL. A. MANAF  NOMOR 67 SAROLANGUN</t>
  </si>
  <si>
    <t>30/167/2/1991</t>
  </si>
  <si>
    <t>112 Tahun 2010</t>
  </si>
  <si>
    <t>SMKS IT IHYA ASSUNNAH</t>
  </si>
  <si>
    <t>Dusun Karya Agung</t>
  </si>
  <si>
    <t>288 Tahun 2016</t>
  </si>
  <si>
    <t>JUMLAH SISWA SD BERDASARKAN AGAMA</t>
  </si>
  <si>
    <t>JUMLAH SISWA SMP BERDASARKAN AGAMA</t>
  </si>
  <si>
    <t>JUMLAH SISWA SMA BERDASARKAN AGAMA</t>
  </si>
  <si>
    <t>JUMLAH SISWA SMK BERDASARKAN AGAMA</t>
  </si>
  <si>
    <t>JUMLAH SISWA MENGULANG DAN PUTUS SEKOLAH SD DAN SMP</t>
  </si>
  <si>
    <t>JUMLAH SISWA MENGULANG DAN PUTUS SEKOLAH SMA DAN SMK</t>
  </si>
  <si>
    <t>JUMLAH SISWA SD BERDASARKAN TINGKAT</t>
  </si>
  <si>
    <t>JUMLAH SISWA SMA BERDASARKAN TINGKAT</t>
  </si>
  <si>
    <t>JUMLAH SISWA SMP BERDASARKAN TINGKAT</t>
  </si>
  <si>
    <t>JUMLAH SISWA SMK BERDASARKAN TINGKAT</t>
  </si>
  <si>
    <t xml:space="preserve">TABEL. </t>
  </si>
  <si>
    <t>JUMLAH ROMBEL SD PERTINGKAT</t>
  </si>
  <si>
    <t>JUMLAH ROMBEL SMP PERTINGKAT</t>
  </si>
  <si>
    <t>JUMLAH ROMBEL SMA PERTINGKAT</t>
  </si>
  <si>
    <t>DATA JUMLAH RUANG LABORATORIUM SMP</t>
  </si>
  <si>
    <t>Lab IPA</t>
  </si>
  <si>
    <t>Lab Bahasa</t>
  </si>
  <si>
    <t>Lab Komputer</t>
  </si>
  <si>
    <t>Lab IPS</t>
  </si>
  <si>
    <t>DATA JUMLAH RUANG KELAS SMA</t>
  </si>
  <si>
    <t>DATA JUMLAH PERPUSTAKAAN SMA</t>
  </si>
  <si>
    <t>Lab Kimia</t>
  </si>
  <si>
    <t>Lab Fisika</t>
  </si>
  <si>
    <t>Lab Biologi</t>
  </si>
  <si>
    <t>DATA JUMLAH RUANG KELAS SMK</t>
  </si>
  <si>
    <t>DATA JUMLAH PERPUSTAKAAN SMK</t>
  </si>
  <si>
    <t>DATA JUMLAH RUANG LABORATORIUM SMK</t>
  </si>
  <si>
    <t>MENURUT JENJANG PENDIDIKAN TAHUN 2012/2013 - 2016/2017</t>
  </si>
  <si>
    <t>MENURUT JENJANG PENDIDIKAN TAHUN 2016/2017</t>
  </si>
  <si>
    <t>PERKEMBANGAN ANGKA PUTUS SEKOLAH DAN ANGKA MELANJUTKAN TAHUN 2014-2016</t>
  </si>
  <si>
    <t>PERKEMBANGAN ANGKA PARTISIPASI SEKOLAH (APS) TAHUN 2014-2016</t>
  </si>
  <si>
    <t>JUMLAH GURU SMA BERDASARKAN PENDIDIKAN</t>
  </si>
  <si>
    <t>JUMLAH GURU SMK BERDASARKAN PENDIDIKAN</t>
  </si>
  <si>
    <t>DINAS PENDIDIKAN DAN KEBUDAYAAN KABUPATEN SAROLANGUN</t>
  </si>
  <si>
    <t>MIS QORYAH THOYYIBAH</t>
  </si>
  <si>
    <t xml:space="preserve">MTsS nuRUL Hidayah </t>
  </si>
  <si>
    <t>MTsS Al-Fikr</t>
  </si>
  <si>
    <t>Kel. Sungai Benteng</t>
  </si>
  <si>
    <t>MTsS Al Himmah</t>
  </si>
  <si>
    <t>Desa Lamban Sigatal</t>
  </si>
  <si>
    <t>MTsS Babussalam</t>
  </si>
  <si>
    <t>DAFTAR NAMA-NAMA RA DALAM KABUPATEN SAROLANGUN</t>
  </si>
  <si>
    <t>NSRA</t>
  </si>
  <si>
    <t>RA Al Adabu</t>
  </si>
  <si>
    <t>Komp. MTs Sarolangun</t>
  </si>
  <si>
    <t>RA Alfalah</t>
  </si>
  <si>
    <t>RA Al Ikhlas</t>
  </si>
  <si>
    <t>Desa Ladang Panjang</t>
  </si>
  <si>
    <t>RA Bustanul Ulum</t>
  </si>
  <si>
    <t>RA Al Fitiah</t>
  </si>
  <si>
    <t>Desa Pulau Melako</t>
  </si>
  <si>
    <t>Desa Teluk Kecimbung</t>
  </si>
  <si>
    <t>RA Nurul Aini</t>
  </si>
  <si>
    <t>RA Nurussa'adah</t>
  </si>
  <si>
    <t>RA Tajuludin</t>
  </si>
  <si>
    <t>Pauh Seberang</t>
  </si>
  <si>
    <t>RA Al Ma'arif</t>
  </si>
  <si>
    <t>RA Al Mutaqin</t>
  </si>
  <si>
    <t>RA Nurul Jadid</t>
  </si>
  <si>
    <t>RA Al Ishlah</t>
  </si>
  <si>
    <t>RA Muhajirin</t>
  </si>
  <si>
    <t>Desa Batu Putih</t>
  </si>
  <si>
    <t>101215030001</t>
  </si>
  <si>
    <t>101215030002</t>
  </si>
  <si>
    <t>101215030010</t>
  </si>
  <si>
    <t>101215030011</t>
  </si>
  <si>
    <t>101215030015</t>
  </si>
  <si>
    <t>101215030013</t>
  </si>
  <si>
    <t>101215030008</t>
  </si>
  <si>
    <t>101215030009</t>
  </si>
  <si>
    <t>101215030014</t>
  </si>
  <si>
    <t>101215030016</t>
  </si>
  <si>
    <t>101215030012</t>
  </si>
  <si>
    <t>101215030006</t>
  </si>
  <si>
    <t>101215030005</t>
  </si>
  <si>
    <t>MIS QORYAH TOYYIBAH</t>
  </si>
  <si>
    <t>TAHUN AJARAN 2016-2017</t>
  </si>
  <si>
    <t>NSM</t>
  </si>
  <si>
    <t>TOTAL SISWA</t>
  </si>
  <si>
    <t>SISWA KELOMPOK A</t>
  </si>
  <si>
    <t>SISWA KELOMPOK B</t>
  </si>
  <si>
    <t>RA Ra. Al-Fitiyah</t>
  </si>
  <si>
    <t>RA Nur Aini</t>
  </si>
  <si>
    <t>RA Tajuluddin</t>
  </si>
  <si>
    <t>RA Al Maarif</t>
  </si>
  <si>
    <t>RA Al-Muhajirin</t>
  </si>
  <si>
    <t>RA Ra. Nurussaadah</t>
  </si>
  <si>
    <t>RA Ra. Al Adabu</t>
  </si>
  <si>
    <t>RA Al Falah</t>
  </si>
  <si>
    <t>RA Ra. Al-Ikhlas</t>
  </si>
  <si>
    <t>RA Al Muttaqin</t>
  </si>
  <si>
    <t>RA Ra. Al-Ishlah</t>
  </si>
  <si>
    <t xml:space="preserve">Jumlah </t>
  </si>
  <si>
    <t>Nama</t>
  </si>
  <si>
    <t>Total Siswa</t>
  </si>
  <si>
    <t>Kelas 1</t>
  </si>
  <si>
    <t>Kelas 2</t>
  </si>
  <si>
    <t>Kelas 3</t>
  </si>
  <si>
    <t>Kelas 4</t>
  </si>
  <si>
    <t>Kelas 5</t>
  </si>
  <si>
    <t>Kelas 6</t>
  </si>
  <si>
    <t>111115030003</t>
  </si>
  <si>
    <t>MIN Pematang Kabau</t>
  </si>
  <si>
    <t>111215030006</t>
  </si>
  <si>
    <t>MIS Nurul Huda</t>
  </si>
  <si>
    <t>111215030007</t>
  </si>
  <si>
    <t>MIS Nurussaadah</t>
  </si>
  <si>
    <t>111215030008</t>
  </si>
  <si>
    <t>111215030010</t>
  </si>
  <si>
    <t>MIS Nurussibyan</t>
  </si>
  <si>
    <t>111215030018</t>
  </si>
  <si>
    <t>111115030004</t>
  </si>
  <si>
    <t>MIN Mandiangin</t>
  </si>
  <si>
    <t>111115030002</t>
  </si>
  <si>
    <t>MIN Pauh</t>
  </si>
  <si>
    <t>111215030004</t>
  </si>
  <si>
    <t>MIS Al - Muhajirin</t>
  </si>
  <si>
    <t>111215030005</t>
  </si>
  <si>
    <t>MIS Babussalam</t>
  </si>
  <si>
    <t>111215030009</t>
  </si>
  <si>
    <t>MIS Saadatuddiniyah</t>
  </si>
  <si>
    <t>111215030019</t>
  </si>
  <si>
    <t>MIS Qoryah Thoyyibah</t>
  </si>
  <si>
    <t>111115030001</t>
  </si>
  <si>
    <t>MIN Sarolangun</t>
  </si>
  <si>
    <t>111215030001</t>
  </si>
  <si>
    <t>MIS Ladang Panjang</t>
  </si>
  <si>
    <t>111215030002</t>
  </si>
  <si>
    <t>MIS Nurul Hidayah</t>
  </si>
  <si>
    <t>111215030017</t>
  </si>
  <si>
    <t>MIS Kampung IV</t>
  </si>
  <si>
    <t>111115030005</t>
  </si>
  <si>
    <t>MIN Pelawan Singkut</t>
  </si>
  <si>
    <t>111215030003</t>
  </si>
  <si>
    <t>MIS Fathul Huda</t>
  </si>
  <si>
    <t>111215030011</t>
  </si>
  <si>
    <t>MIS Al Ma`arif</t>
  </si>
  <si>
    <t>Siswa Perkelas</t>
  </si>
  <si>
    <t>Kelas 7</t>
  </si>
  <si>
    <t>Kelas 8</t>
  </si>
  <si>
    <t>Kelas 9</t>
  </si>
  <si>
    <t>121215030021</t>
  </si>
  <si>
    <t>121215030022</t>
  </si>
  <si>
    <t>MTsS Riyadhussolihin</t>
  </si>
  <si>
    <t>121215030026</t>
  </si>
  <si>
    <t>MTsS Raudhatul Muttaqin</t>
  </si>
  <si>
    <t>121215030031</t>
  </si>
  <si>
    <t>121215030032</t>
  </si>
  <si>
    <t>121215030041</t>
  </si>
  <si>
    <t>121215030028</t>
  </si>
  <si>
    <t>121215030001</t>
  </si>
  <si>
    <t>121215030002</t>
  </si>
  <si>
    <t>MTsS Jauharussaadah</t>
  </si>
  <si>
    <t>121215030025</t>
  </si>
  <si>
    <t>121115030003</t>
  </si>
  <si>
    <t>121215030023</t>
  </si>
  <si>
    <t>121215030027</t>
  </si>
  <si>
    <t>121215030036</t>
  </si>
  <si>
    <t>MTsS Hafidz Al Fatah</t>
  </si>
  <si>
    <t>121215030004</t>
  </si>
  <si>
    <t>MTsS Nurussa`adah</t>
  </si>
  <si>
    <t>121215030030</t>
  </si>
  <si>
    <t>MTsS Fajar Islam</t>
  </si>
  <si>
    <t>121115030006</t>
  </si>
  <si>
    <t>121215030003</t>
  </si>
  <si>
    <t>121215030038</t>
  </si>
  <si>
    <t>MTsS Nurussibyan</t>
  </si>
  <si>
    <t>121215030017</t>
  </si>
  <si>
    <t>MTsS Raudatut Tholibin</t>
  </si>
  <si>
    <t>121215030018</t>
  </si>
  <si>
    <t>121215030019</t>
  </si>
  <si>
    <t>121215030020</t>
  </si>
  <si>
    <t>121215030029</t>
  </si>
  <si>
    <t>MTsS Al-Hikmah</t>
  </si>
  <si>
    <t>121115030005</t>
  </si>
  <si>
    <t>121215030005</t>
  </si>
  <si>
    <t>MTsS Assyafi`iyah</t>
  </si>
  <si>
    <t>121215030033</t>
  </si>
  <si>
    <t>121215030042</t>
  </si>
  <si>
    <t>121215030011</t>
  </si>
  <si>
    <t>MTsS Mts Assalamah 45</t>
  </si>
  <si>
    <t>121215030012</t>
  </si>
  <si>
    <t>MTsS Ihyaul Ulum</t>
  </si>
  <si>
    <t>121215030013</t>
  </si>
  <si>
    <t>MTsS Saadatul Islamiyah</t>
  </si>
  <si>
    <t>121215030014</t>
  </si>
  <si>
    <t>MTsS Tarbiyatussaadah</t>
  </si>
  <si>
    <t>121215030015</t>
  </si>
  <si>
    <t>MTsS Saadah</t>
  </si>
  <si>
    <t>121215030016</t>
  </si>
  <si>
    <t>MTsS Saadatuddiniyah</t>
  </si>
  <si>
    <t>121215030024</t>
  </si>
  <si>
    <t>121115030001</t>
  </si>
  <si>
    <t xml:space="preserve">Sarolangun </t>
  </si>
  <si>
    <t>121115030002</t>
  </si>
  <si>
    <t>121215030037</t>
  </si>
  <si>
    <t>MTsS Al-Ikhlas</t>
  </si>
  <si>
    <t>121215030040</t>
  </si>
  <si>
    <t>MTsS Nurul Hidayah</t>
  </si>
  <si>
    <t>121115030004</t>
  </si>
  <si>
    <t>121215030006</t>
  </si>
  <si>
    <t>MTsS Al-Fatah</t>
  </si>
  <si>
    <t>121215030007</t>
  </si>
  <si>
    <t>MTsS Daarul Aula</t>
  </si>
  <si>
    <t>121215030008</t>
  </si>
  <si>
    <t>121215030009</t>
  </si>
  <si>
    <t>121215030010</t>
  </si>
  <si>
    <t>MTsS Hidayatul Mubtadiin</t>
  </si>
  <si>
    <t>121215030034</t>
  </si>
  <si>
    <t>MTsS Salafiyah Syafiiyah</t>
  </si>
  <si>
    <t>121215030039</t>
  </si>
  <si>
    <t>MTsS Al-Fikr Cianjur Singkut</t>
  </si>
  <si>
    <t>Kelas 10</t>
  </si>
  <si>
    <t>Kelas 11</t>
  </si>
  <si>
    <t>Kelas 12 IPA</t>
  </si>
  <si>
    <t>Kelas 12 IPS</t>
  </si>
  <si>
    <t>Kelas 12 Bahasa</t>
  </si>
  <si>
    <t>Kelas 12 Agama</t>
  </si>
  <si>
    <t>131215030073</t>
  </si>
  <si>
    <t>MAS Riyadhussolihin</t>
  </si>
  <si>
    <t>131215030151</t>
  </si>
  <si>
    <t>MAS Al Ikhwaniyah</t>
  </si>
  <si>
    <t>131215030095</t>
  </si>
  <si>
    <t>MAS Jauharussaadah</t>
  </si>
  <si>
    <t>131115030022</t>
  </si>
  <si>
    <t>MAN 2 Sarolangon</t>
  </si>
  <si>
    <t>131215030070</t>
  </si>
  <si>
    <t>MAS Ladang Panjang</t>
  </si>
  <si>
    <t>131215030078</t>
  </si>
  <si>
    <t>MAS Tanjung</t>
  </si>
  <si>
    <t>131215030079</t>
  </si>
  <si>
    <t>MAS Nurussa`adah</t>
  </si>
  <si>
    <t>131215030072</t>
  </si>
  <si>
    <t>MAS Raudatut Tholibin</t>
  </si>
  <si>
    <t>131215030071</t>
  </si>
  <si>
    <t>MAS Al Manar</t>
  </si>
  <si>
    <t>131215030088</t>
  </si>
  <si>
    <t>MAS Islamiyah</t>
  </si>
  <si>
    <t>131215030069</t>
  </si>
  <si>
    <t>MAS Ihyaul Ulum</t>
  </si>
  <si>
    <t>131215030075</t>
  </si>
  <si>
    <t>MAS Ma Assalamah 45</t>
  </si>
  <si>
    <t>131215030124</t>
  </si>
  <si>
    <t>MAS Saadatuddiniyah</t>
  </si>
  <si>
    <t>131115030011</t>
  </si>
  <si>
    <t>MAN Sarolangun</t>
  </si>
  <si>
    <t>131215030061</t>
  </si>
  <si>
    <t>MAS Salaful Muhajirin</t>
  </si>
  <si>
    <t>131215030074</t>
  </si>
  <si>
    <t>MAS Al-Fattah</t>
  </si>
  <si>
    <t>131215030076</t>
  </si>
  <si>
    <t>MAS Wali Songo</t>
  </si>
  <si>
    <t>131215030077</t>
  </si>
  <si>
    <t>MAS Daarul Aula</t>
  </si>
  <si>
    <t>131215030138</t>
  </si>
  <si>
    <t>MAS Nurul Iman</t>
  </si>
  <si>
    <t>131215030156</t>
  </si>
  <si>
    <t>MAS Salafiyah Syafiiyah</t>
  </si>
  <si>
    <t>131215030163</t>
  </si>
  <si>
    <t>MAS Nurul Jadid</t>
  </si>
  <si>
    <t>JUMLAH SISWA RA BERDASARKAN JENIS KELAMIN</t>
  </si>
  <si>
    <t>JUMLAH SISWA MA BERDASARKAN JENIS KELAMIN</t>
  </si>
  <si>
    <t>JUMLAH SISWA RA BERDASARKAN KELOMPOK</t>
  </si>
  <si>
    <t>JUMLAH SISWA MI BERDASARKAN TINGKAT</t>
  </si>
  <si>
    <t>JUMLAH SISWA MTs BERDASARKAN TINGKAT</t>
  </si>
  <si>
    <t>JUMLAH SISWA MA BERDASARKAN TINGKAT</t>
  </si>
  <si>
    <t>Siswa Kelompok A</t>
  </si>
  <si>
    <t>Siswa Kelompok B</t>
  </si>
  <si>
    <t>Kelas 12</t>
  </si>
  <si>
    <t>Siswa Pertingkat</t>
  </si>
  <si>
    <t>Jumlah Siswa Pertingkat</t>
  </si>
  <si>
    <t>JUMLAH TENAGA NON PENDIDIK SMA</t>
  </si>
  <si>
    <t>JUMLAH TENAGA NON PENDIDIK SMK</t>
  </si>
  <si>
    <t>BERDASARKAN STATUS KEPEGAAWAIAN DAN JENIS KELAMIN</t>
  </si>
  <si>
    <t>TABEL. 36</t>
  </si>
  <si>
    <t>TABEL. 37</t>
  </si>
  <si>
    <t xml:space="preserve">Membatik </t>
  </si>
  <si>
    <t>Bahasa Jepang</t>
  </si>
  <si>
    <t>Sentra Kegiatan</t>
  </si>
  <si>
    <t>Jenjang</t>
  </si>
  <si>
    <t>Paket A Setara SD/MI</t>
  </si>
  <si>
    <t>Paket B Setara SMP/MTs</t>
  </si>
  <si>
    <t>Paket C Setara SMA/MA</t>
  </si>
  <si>
    <t>SLTA</t>
  </si>
  <si>
    <t>DII</t>
  </si>
  <si>
    <t>DIII</t>
  </si>
  <si>
    <t>Jumlah Tutor/Tendik</t>
  </si>
  <si>
    <t>Kualifikasi Pendidikan</t>
  </si>
  <si>
    <t>JUMLAH TUTOR/TENDIK PAKET A, B DAN PAKET C</t>
  </si>
  <si>
    <t>JUMLAH SISWA/WARGA BELAJAR PAKET A, B DAN PAKET C</t>
  </si>
  <si>
    <t>KEAKSARAAN FUNGSIONAL (KF)</t>
  </si>
  <si>
    <t>BERDASARKAN STATUS KEPEGAWAIAN DAN JENIS KELAMIN</t>
  </si>
  <si>
    <t>JUMLAH TENAGA PENDIDIK (GURU)</t>
  </si>
  <si>
    <t>JENJANG PENDIDIKAN DASAR</t>
  </si>
  <si>
    <t>KABUPATEN SAROLANGUN TAHUN 2017</t>
  </si>
  <si>
    <t>STATUS KEPEGAWAIAN</t>
  </si>
  <si>
    <t>TOTAL</t>
  </si>
  <si>
    <t>KONTRAK</t>
  </si>
  <si>
    <t>HONOR BOS</t>
  </si>
  <si>
    <t>HONOR YAYASAN</t>
  </si>
  <si>
    <t>JUMLAH TENAGA NON PENDIDIK</t>
  </si>
  <si>
    <t>JUMLAH PENDIDIK DAN TENAGA KEPENDIDIKAN</t>
  </si>
  <si>
    <t>JENJANG PENDIDIKAN DASAR DAN MENENGAH</t>
  </si>
  <si>
    <t>PAUD</t>
  </si>
  <si>
    <t>KABUPATEN SAROLANGUN TAHUN 2016/2017</t>
  </si>
  <si>
    <t>Jumlah 2015/2016</t>
  </si>
  <si>
    <t>DATA AKREDITASI SEKOLAH</t>
  </si>
  <si>
    <t>NO</t>
  </si>
  <si>
    <t>JENJANG</t>
  </si>
  <si>
    <t>C</t>
  </si>
  <si>
    <t>TT/ BELUM</t>
  </si>
  <si>
    <t xml:space="preserve">GRAFIK PERBANDINGAN </t>
  </si>
  <si>
    <t>Catatan : Data Penduduk Tahun 2016 (BPS)</t>
  </si>
  <si>
    <t>a. TK/PAUD</t>
  </si>
  <si>
    <t>DATA JUMLAH RUANG LABORATORIUM SMA</t>
  </si>
  <si>
    <t>pdd awal</t>
  </si>
  <si>
    <t>Catatan : Data Penduduk tahun 2016, BPS</t>
  </si>
  <si>
    <t>“SAROLANGUN LEBIH SEJAHTERA”</t>
  </si>
  <si>
    <t>“Meningkatkan Kualitas dan Kuantitas Infrastruktur Pelayanan Umum”</t>
  </si>
  <si>
    <t>“Meningkatkan Kualitas SDM serta Penguatan Nilai-nilaiAgama dan Sosial Budaya”</t>
  </si>
  <si>
    <t>“Meningkatkan Perekonomian Daerah dan Masyarakat Berbasis Potensi Lokal”</t>
  </si>
  <si>
    <t>“Meningkatkan Pengelolaan Sumberdaya Alam yang Optimal dan Berkelanjutan”</t>
  </si>
  <si>
    <t>“Meningkatkan Tata Kelola Pemerintahan yang Baik dan Responsif Gender”</t>
  </si>
  <si>
    <t>“Meningkatkan Pelayanan Publik”</t>
  </si>
  <si>
    <t xml:space="preserve">KEADAAN UMUM BIDANG PENDIDIKAN DAN KEBUDAYAAN </t>
  </si>
  <si>
    <t>DATA KEADAAN ROMBEL DAN RUANG KELAS SD</t>
  </si>
  <si>
    <t>Rombel</t>
  </si>
  <si>
    <t>Kekurangan/ Kelebihan</t>
  </si>
  <si>
    <t>DATA KEADAAN ROMBEL DAN RUANG KELAS SMP</t>
  </si>
  <si>
    <t>DATA KEADAAN ROMBEL DAN RUANG KELAS SMA</t>
  </si>
  <si>
    <t>DATA KEADAAN ROMBEL DAN RUANG KELAS SMK</t>
  </si>
  <si>
    <t>DATA GURU SD NON PNS DAN</t>
  </si>
  <si>
    <t>TAHUN 2017</t>
  </si>
  <si>
    <t>TENAGA ADMINISTRASI KABUPATEN SAROLANGUN TAHUN 2017</t>
  </si>
  <si>
    <t>JUMLAH SEKOLAH</t>
  </si>
  <si>
    <t>JUMLAH ROMBEL</t>
  </si>
  <si>
    <t>KEBUTUHAN GURU PNS</t>
  </si>
  <si>
    <t xml:space="preserve"> GURU PNS YANG ADA</t>
  </si>
  <si>
    <t xml:space="preserve"> GURU KONTRAK DAERAH</t>
  </si>
  <si>
    <t xml:space="preserve"> GURU HONOR BOS</t>
  </si>
  <si>
    <t>TENAGA KEPENDIDIKAN</t>
  </si>
  <si>
    <t>JUMLAH GURU SELURUHNYA</t>
  </si>
  <si>
    <t>PENJAS</t>
  </si>
  <si>
    <t>AGAMA</t>
  </si>
  <si>
    <t>SISWA</t>
  </si>
  <si>
    <t>ROMBEL</t>
  </si>
  <si>
    <t>KD</t>
  </si>
  <si>
    <t>HB</t>
  </si>
  <si>
    <t>AIR HITAM</t>
  </si>
  <si>
    <t>BATHIN VIII</t>
  </si>
  <si>
    <t>BATANG ASAI</t>
  </si>
  <si>
    <t>CERMIN NAN GEDANG</t>
  </si>
  <si>
    <t>LIMUN</t>
  </si>
  <si>
    <t>JUMLAH SEKOLAH TK/RA, SD/MI, SMP/MTs, SMA/MA, SMK DAN SLB PERKECAMATAN</t>
  </si>
  <si>
    <t>JUMLAH PERPUSTAKAAN SEKOLAH</t>
  </si>
  <si>
    <t>DAFTAR SISWA TK, SD, SMP, SMA, SMK DAN SLB PERKECAMATAN</t>
  </si>
  <si>
    <t>DAFTAR SISWA RA, MI, MTs, DAN MA PERKECAMATAN</t>
  </si>
  <si>
    <t>JUMLAH SISWA SD-SMP MENURUT KELOMPOK UMUR</t>
  </si>
  <si>
    <t>JUMLAH SISWA SMA-SMK MENURUT KELOMPOK UMUR</t>
  </si>
  <si>
    <t>Tabel. 14</t>
  </si>
  <si>
    <t>Tabel. 18</t>
  </si>
  <si>
    <t>TABEL. 24</t>
  </si>
  <si>
    <t>Tabel. 29</t>
  </si>
  <si>
    <t>JUMLAH LABORATORIUM SEKOLAH</t>
  </si>
  <si>
    <t>“Terwujudnya Sumber Daya Manusia yang beriman dan bertaqwa, berbudi pekerti luhur, cerdas, terampil dan kompetitif untuk mewujudkan Sarolangun yang lebih Sejahtera”.</t>
  </si>
  <si>
    <t>PERJENJANG PENDIDIKAN BERDASARKAN STATUS KEPEGAWAIAN</t>
  </si>
  <si>
    <t>Kontrak Daerah</t>
  </si>
  <si>
    <t>DATA KEADAAN GURU  SD KABUPATEN SAROLANGUN</t>
  </si>
  <si>
    <t>KEKURANGAN/KELEBIHAN GURU PNS</t>
  </si>
  <si>
    <t>VISI DAN MISI DINAS PENDIDIKAN DAN KEBUDAYAAN</t>
  </si>
  <si>
    <t>JUMLAH GURU SMA BERDASARKAN STATUS KEPEGAWAIAN</t>
  </si>
  <si>
    <t>JUMLAH GURU SMK BERDASARKAN STATUS KEPEGAWAIAN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</si>
</sst>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_(&quot;Rp&quot;* #,##0_);_(&quot;Rp&quot;* \(#,##0\);_(&quot;Rp&quot;* &quot;-&quot;_);_(@_)"/>
    <numFmt numFmtId="165" formatCode="_(* #,##0_);_(* \(#,##0\);_(* &quot;-&quot;_);_(@_)"/>
    <numFmt numFmtId="166" formatCode="_(* #,##0.00_);_(* \(#,##0.00\);_(* &quot;-&quot;??_);_(@_)"/>
    <numFmt numFmtId="167" formatCode="_([$Rp-421]* #,##0_);_([$Rp-421]* \(#,##0\);_([$Rp-421]* &quot;-&quot;??_);_(@_)"/>
    <numFmt numFmtId="168" formatCode="_-* #,##0_-;\-* #,##0_-;_-* &quot;-&quot;??_-;_-@_-"/>
    <numFmt numFmtId="169" formatCode="_-&quot;£&quot;* #,##0_-;\-&quot;£&quot;* #,##0_-;_-&quot;£&quot;* &quot;-&quot;_-;_-@_-"/>
    <numFmt numFmtId="170" formatCode="_(* #,##0_);_(* \(#,##0\);_(* &quot;-&quot;??_);_(@_)"/>
    <numFmt numFmtId="171" formatCode="_(* #,##0.000_);_(* \(#,##0.000\);_(* &quot;-&quot;_);_(@_)"/>
    <numFmt numFmtId="172" formatCode="_(* #,##0.0000_);_(* \(#,##0.0000\);_(* &quot;-&quot;_);_(@_)"/>
    <numFmt numFmtId="173" formatCode="_(* #,##0.00_);_(* \(#,##0.00\);_(* &quot;-&quot;_);_(@_)"/>
  </numFmts>
  <fonts count="84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u/>
      <sz val="11"/>
      <color theme="10"/>
      <name val="Calibri"/>
      <family val="2"/>
      <charset val="1"/>
    </font>
    <font>
      <u/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charset val="1"/>
      <scheme val="minor"/>
    </font>
    <font>
      <i/>
      <sz val="9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i/>
      <sz val="11"/>
      <name val="Calibri"/>
      <family val="2"/>
      <scheme val="minor"/>
    </font>
    <font>
      <i/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1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8"/>
      <name val="Arial"/>
      <family val="2"/>
    </font>
    <font>
      <sz val="10"/>
      <name val="Times New Roman"/>
      <family val="1"/>
    </font>
    <font>
      <b/>
      <u/>
      <sz val="10"/>
      <name val="Times New Roman"/>
      <family val="1"/>
    </font>
    <font>
      <sz val="11"/>
      <name val="Calibri"/>
      <family val="2"/>
    </font>
    <font>
      <sz val="9"/>
      <color rgb="FF000000"/>
      <name val="Arial"/>
      <family val="2"/>
    </font>
    <font>
      <sz val="11"/>
      <color indexed="8"/>
      <name val="Calibri"/>
      <family val="2"/>
      <charset val="134"/>
    </font>
    <font>
      <sz val="9"/>
      <color rgb="FF000000"/>
      <name val="Arial"/>
      <family val="2"/>
    </font>
    <font>
      <u/>
      <sz val="7"/>
      <color indexed="12"/>
      <name val="MS Sans Serif"/>
      <family val="2"/>
      <charset val="134"/>
    </font>
    <font>
      <u/>
      <sz val="8.8000000000000007"/>
      <color indexed="12"/>
      <name val="Calibri"/>
      <family val="2"/>
      <charset val="134"/>
    </font>
    <font>
      <sz val="11"/>
      <color indexed="8"/>
      <name val="Calibri"/>
      <family val="2"/>
      <charset val="1"/>
    </font>
    <font>
      <sz val="10"/>
      <name val="Arial"/>
      <family val="2"/>
      <charset val="134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charset val="1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i/>
      <sz val="12"/>
      <color theme="1"/>
      <name val="Century Gothic"/>
      <family val="2"/>
    </font>
    <font>
      <b/>
      <sz val="12"/>
      <color theme="1"/>
      <name val="Times New Roman"/>
      <family val="1"/>
    </font>
    <font>
      <sz val="12"/>
      <color theme="1"/>
      <name val="Tahoma"/>
      <family val="2"/>
    </font>
    <font>
      <sz val="10"/>
      <name val="Roboto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b/>
      <i/>
      <u/>
      <sz val="12"/>
      <color theme="1"/>
      <name val="Century Gothic"/>
      <family val="2"/>
    </font>
    <font>
      <sz val="11"/>
      <name val="Calibri"/>
      <family val="2"/>
      <charset val="1"/>
    </font>
    <font>
      <b/>
      <sz val="10"/>
      <name val="Calibri"/>
      <family val="2"/>
      <charset val="1"/>
      <scheme val="minor"/>
    </font>
    <font>
      <b/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FF0000"/>
      <name val="Calibri"/>
      <family val="2"/>
      <charset val="1"/>
      <scheme val="minor"/>
    </font>
    <font>
      <b/>
      <sz val="10"/>
      <color rgb="FF333333"/>
      <name val="Arial"/>
      <family val="2"/>
    </font>
    <font>
      <sz val="10"/>
      <color rgb="FF333333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FFFF00"/>
      <name val="Calibri"/>
      <family val="2"/>
    </font>
    <font>
      <sz val="11"/>
      <color rgb="FFFFFF00"/>
      <name val="Calibri"/>
      <family val="2"/>
      <scheme val="minor"/>
    </font>
    <font>
      <i/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name val="Calibri"/>
      <family val="2"/>
      <scheme val="minor"/>
    </font>
    <font>
      <sz val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/>
      <name val="Calibri"/>
      <family val="2"/>
      <charset val="1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211">
    <xf numFmtId="0" fontId="0" fillId="0" borderId="0"/>
    <xf numFmtId="165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7" fillId="0" borderId="0"/>
    <xf numFmtId="165" fontId="17" fillId="0" borderId="0" applyFont="0" applyFill="0" applyBorder="0" applyAlignment="0" applyProtection="0"/>
    <xf numFmtId="165" fontId="24" fillId="0" borderId="0" applyFont="0" applyFill="0" applyBorder="0" applyAlignment="0" applyProtection="0"/>
    <xf numFmtId="167" fontId="25" fillId="0" borderId="0" applyFont="0" applyFill="0" applyBorder="0" applyAlignment="0" applyProtection="0">
      <alignment vertical="center"/>
    </xf>
    <xf numFmtId="168" fontId="25" fillId="0" borderId="0" applyFont="0" applyFill="0" applyBorder="0" applyAlignment="0" applyProtection="0">
      <alignment vertical="center"/>
    </xf>
    <xf numFmtId="168" fontId="25" fillId="0" borderId="0" applyFont="0" applyFill="0" applyBorder="0" applyAlignment="0" applyProtection="0">
      <alignment vertical="center"/>
    </xf>
    <xf numFmtId="165" fontId="25" fillId="0" borderId="0" applyFont="0" applyFill="0" applyBorder="0" applyAlignment="0" applyProtection="0">
      <alignment vertical="center"/>
    </xf>
    <xf numFmtId="165" fontId="25" fillId="0" borderId="0" applyFont="0" applyFill="0" applyBorder="0" applyAlignment="0" applyProtection="0">
      <alignment vertical="center"/>
    </xf>
    <xf numFmtId="169" fontId="25" fillId="0" borderId="0" applyFont="0" applyFill="0" applyBorder="0" applyAlignment="0" applyProtection="0">
      <alignment vertical="center"/>
    </xf>
    <xf numFmtId="165" fontId="26" fillId="0" borderId="0" applyFont="0" applyFill="0" applyBorder="0" applyAlignment="0" applyProtection="0"/>
    <xf numFmtId="0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169" fontId="25" fillId="0" borderId="0" applyFont="0" applyFill="0" applyBorder="0" applyAlignment="0" applyProtection="0">
      <alignment vertical="center"/>
    </xf>
    <xf numFmtId="168" fontId="25" fillId="0" borderId="0" applyFont="0" applyFill="0" applyBorder="0" applyAlignment="0" applyProtection="0">
      <alignment vertical="center"/>
    </xf>
    <xf numFmtId="166" fontId="25" fillId="0" borderId="0" applyFont="0" applyFill="0" applyBorder="0" applyAlignment="0" applyProtection="0">
      <alignment vertical="center"/>
    </xf>
    <xf numFmtId="168" fontId="25" fillId="0" borderId="0" applyFont="0" applyFill="0" applyBorder="0" applyAlignment="0" applyProtection="0">
      <alignment vertical="center"/>
    </xf>
    <xf numFmtId="165" fontId="25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70" fontId="25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69" fontId="25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6" fillId="0" borderId="0"/>
    <xf numFmtId="0" fontId="2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4" fillId="0" borderId="0"/>
    <xf numFmtId="0" fontId="30" fillId="0" borderId="0">
      <alignment vertical="center"/>
    </xf>
    <xf numFmtId="0" fontId="25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5" fillId="0" borderId="0"/>
    <xf numFmtId="165" fontId="35" fillId="0" borderId="0" applyFont="0" applyFill="0" applyBorder="0" applyAlignment="0" applyProtection="0"/>
    <xf numFmtId="0" fontId="43" fillId="0" borderId="0"/>
    <xf numFmtId="9" fontId="1" fillId="0" borderId="0" applyFont="0" applyFill="0" applyBorder="0" applyAlignment="0" applyProtection="0"/>
    <xf numFmtId="0" fontId="48" fillId="0" borderId="0"/>
    <xf numFmtId="0" fontId="48" fillId="0" borderId="0"/>
    <xf numFmtId="0" fontId="67" fillId="0" borderId="0"/>
    <xf numFmtId="0" fontId="68" fillId="0" borderId="0"/>
    <xf numFmtId="0" fontId="73" fillId="0" borderId="0"/>
    <xf numFmtId="165" fontId="73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</cellStyleXfs>
  <cellXfs count="1062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2" fillId="0" borderId="0" xfId="0" applyFont="1"/>
    <xf numFmtId="165" fontId="0" fillId="0" borderId="1" xfId="1" applyFon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/>
    <xf numFmtId="0" fontId="2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9" fillId="0" borderId="0" xfId="0" applyFont="1"/>
    <xf numFmtId="0" fontId="7" fillId="0" borderId="19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wrapText="1"/>
    </xf>
    <xf numFmtId="0" fontId="0" fillId="0" borderId="19" xfId="0" applyBorder="1" applyAlignment="1">
      <alignment wrapText="1"/>
    </xf>
    <xf numFmtId="3" fontId="7" fillId="0" borderId="19" xfId="0" applyNumberFormat="1" applyFont="1" applyBorder="1" applyAlignment="1">
      <alignment horizontal="right" wrapText="1"/>
    </xf>
    <xf numFmtId="3" fontId="2" fillId="0" borderId="1" xfId="0" applyNumberFormat="1" applyFont="1" applyBorder="1"/>
    <xf numFmtId="3" fontId="2" fillId="0" borderId="0" xfId="0" applyNumberFormat="1" applyFont="1"/>
    <xf numFmtId="3" fontId="0" fillId="0" borderId="0" xfId="0" applyNumberFormat="1"/>
    <xf numFmtId="0" fontId="7" fillId="0" borderId="19" xfId="0" applyFont="1" applyBorder="1" applyAlignment="1">
      <alignment horizontal="right" wrapText="1"/>
    </xf>
    <xf numFmtId="165" fontId="7" fillId="0" borderId="19" xfId="1" applyFont="1" applyBorder="1" applyAlignment="1">
      <alignment horizontal="right" wrapText="1"/>
    </xf>
    <xf numFmtId="0" fontId="2" fillId="0" borderId="0" xfId="0" applyFont="1" applyAlignment="1">
      <alignment horizontal="center" vertical="center"/>
    </xf>
    <xf numFmtId="0" fontId="0" fillId="0" borderId="0" xfId="0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vertical="center"/>
    </xf>
    <xf numFmtId="165" fontId="11" fillId="3" borderId="1" xfId="1" applyFont="1" applyFill="1" applyBorder="1" applyAlignment="1">
      <alignment vertical="center"/>
    </xf>
    <xf numFmtId="165" fontId="11" fillId="0" borderId="1" xfId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2" borderId="1" xfId="0" applyFont="1" applyFill="1" applyBorder="1" applyAlignment="1">
      <alignment vertical="center"/>
    </xf>
    <xf numFmtId="165" fontId="11" fillId="2" borderId="1" xfId="1" applyFont="1" applyFill="1" applyBorder="1" applyAlignment="1">
      <alignment vertical="center"/>
    </xf>
    <xf numFmtId="165" fontId="10" fillId="3" borderId="1" xfId="1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0" fillId="0" borderId="0" xfId="0" applyFont="1" applyAlignment="1"/>
    <xf numFmtId="0" fontId="0" fillId="0" borderId="13" xfId="0" applyBorder="1" applyAlignment="1">
      <alignment horizontal="center" wrapText="1"/>
    </xf>
    <xf numFmtId="0" fontId="0" fillId="0" borderId="13" xfId="0" applyBorder="1" applyAlignment="1">
      <alignment wrapText="1"/>
    </xf>
    <xf numFmtId="3" fontId="7" fillId="0" borderId="1" xfId="0" applyNumberFormat="1" applyFont="1" applyBorder="1" applyAlignment="1">
      <alignment horizontal="right" wrapText="1"/>
    </xf>
    <xf numFmtId="0" fontId="2" fillId="0" borderId="1" xfId="0" applyFont="1" applyBorder="1" applyAlignment="1">
      <alignment horizontal="left" vertical="center"/>
    </xf>
    <xf numFmtId="0" fontId="16" fillId="0" borderId="0" xfId="0" applyFont="1"/>
    <xf numFmtId="0" fontId="15" fillId="0" borderId="1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165" fontId="15" fillId="0" borderId="1" xfId="1" applyFont="1" applyBorder="1" applyAlignment="1">
      <alignment horizontal="center" vertical="center"/>
    </xf>
    <xf numFmtId="0" fontId="16" fillId="0" borderId="1" xfId="0" applyFont="1" applyBorder="1"/>
    <xf numFmtId="0" fontId="16" fillId="0" borderId="1" xfId="0" applyFont="1" applyBorder="1" applyAlignment="1">
      <alignment vertical="center"/>
    </xf>
    <xf numFmtId="165" fontId="16" fillId="0" borderId="1" xfId="1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0" borderId="10" xfId="0" applyBorder="1"/>
    <xf numFmtId="0" fontId="0" fillId="0" borderId="0" xfId="0" applyBorder="1" applyAlignment="1">
      <alignment horizontal="center" vertical="center"/>
    </xf>
    <xf numFmtId="0" fontId="17" fillId="0" borderId="0" xfId="3"/>
    <xf numFmtId="0" fontId="18" fillId="0" borderId="0" xfId="3" applyFont="1" applyAlignment="1">
      <alignment horizontal="left"/>
    </xf>
    <xf numFmtId="0" fontId="18" fillId="0" borderId="0" xfId="3" applyFont="1" applyAlignment="1">
      <alignment horizontal="center"/>
    </xf>
    <xf numFmtId="0" fontId="17" fillId="0" borderId="0" xfId="3" applyAlignment="1">
      <alignment horizontal="center"/>
    </xf>
    <xf numFmtId="0" fontId="18" fillId="0" borderId="1" xfId="3" applyFont="1" applyBorder="1" applyAlignment="1">
      <alignment horizontal="center"/>
    </xf>
    <xf numFmtId="0" fontId="18" fillId="0" borderId="1" xfId="3" applyFont="1" applyBorder="1" applyAlignment="1">
      <alignment horizontal="left"/>
    </xf>
    <xf numFmtId="0" fontId="18" fillId="0" borderId="1" xfId="3" applyFont="1" applyBorder="1"/>
    <xf numFmtId="0" fontId="17" fillId="0" borderId="1" xfId="3" applyBorder="1"/>
    <xf numFmtId="165" fontId="0" fillId="0" borderId="1" xfId="4" applyFont="1" applyBorder="1"/>
    <xf numFmtId="165" fontId="19" fillId="0" borderId="1" xfId="4" applyFont="1" applyBorder="1"/>
    <xf numFmtId="15" fontId="17" fillId="0" borderId="0" xfId="3" applyNumberFormat="1"/>
    <xf numFmtId="165" fontId="0" fillId="0" borderId="0" xfId="4" applyFont="1" applyFill="1" applyBorder="1"/>
    <xf numFmtId="0" fontId="20" fillId="0" borderId="0" xfId="3" applyFont="1"/>
    <xf numFmtId="0" fontId="21" fillId="4" borderId="0" xfId="0" applyFont="1" applyFill="1"/>
    <xf numFmtId="0" fontId="22" fillId="4" borderId="0" xfId="0" applyFont="1" applyFill="1"/>
    <xf numFmtId="0" fontId="17" fillId="0" borderId="1" xfId="3" applyBorder="1" applyProtection="1">
      <protection locked="0"/>
    </xf>
    <xf numFmtId="0" fontId="19" fillId="0" borderId="2" xfId="3" applyFont="1" applyBorder="1" applyAlignment="1">
      <alignment horizontal="left"/>
    </xf>
    <xf numFmtId="0" fontId="17" fillId="0" borderId="1" xfId="3" applyBorder="1" applyAlignment="1">
      <alignment horizontal="left"/>
    </xf>
    <xf numFmtId="0" fontId="17" fillId="0" borderId="1" xfId="3" applyBorder="1" applyAlignment="1"/>
    <xf numFmtId="0" fontId="17" fillId="0" borderId="1" xfId="3" applyBorder="1" applyAlignment="1" applyProtection="1">
      <alignment horizontal="left"/>
      <protection locked="0"/>
    </xf>
    <xf numFmtId="0" fontId="18" fillId="0" borderId="1" xfId="3" applyFont="1" applyFill="1" applyBorder="1"/>
    <xf numFmtId="165" fontId="18" fillId="0" borderId="1" xfId="4" applyFont="1" applyBorder="1"/>
    <xf numFmtId="0" fontId="18" fillId="0" borderId="0" xfId="3" applyFont="1"/>
    <xf numFmtId="0" fontId="19" fillId="0" borderId="0" xfId="3" applyFont="1"/>
    <xf numFmtId="0" fontId="18" fillId="0" borderId="1" xfId="3" applyFont="1" applyBorder="1" applyProtection="1">
      <protection locked="0"/>
    </xf>
    <xf numFmtId="0" fontId="19" fillId="0" borderId="1" xfId="3" applyFont="1" applyBorder="1"/>
    <xf numFmtId="0" fontId="18" fillId="0" borderId="1" xfId="3" quotePrefix="1" applyFont="1" applyBorder="1"/>
    <xf numFmtId="165" fontId="17" fillId="0" borderId="0" xfId="3" applyNumberFormat="1"/>
    <xf numFmtId="165" fontId="0" fillId="0" borderId="1" xfId="1" applyFont="1" applyBorder="1" applyAlignment="1">
      <alignment vertical="center"/>
    </xf>
    <xf numFmtId="2" fontId="0" fillId="0" borderId="1" xfId="0" applyNumberFormat="1" applyBorder="1" applyAlignment="1">
      <alignment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31" fillId="2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vertical="center"/>
    </xf>
    <xf numFmtId="165" fontId="32" fillId="3" borderId="1" xfId="1" applyFont="1" applyFill="1" applyBorder="1" applyAlignment="1">
      <alignment vertical="center"/>
    </xf>
    <xf numFmtId="0" fontId="32" fillId="0" borderId="0" xfId="0" applyFont="1" applyAlignment="1">
      <alignment vertical="center"/>
    </xf>
    <xf numFmtId="0" fontId="32" fillId="2" borderId="1" xfId="0" applyFont="1" applyFill="1" applyBorder="1" applyAlignment="1">
      <alignment vertical="center"/>
    </xf>
    <xf numFmtId="165" fontId="32" fillId="2" borderId="1" xfId="1" applyFont="1" applyFill="1" applyBorder="1" applyAlignment="1">
      <alignment vertical="center"/>
    </xf>
    <xf numFmtId="165" fontId="31" fillId="3" borderId="1" xfId="1" applyFont="1" applyFill="1" applyBorder="1" applyAlignment="1">
      <alignment vertical="center" wrapText="1"/>
    </xf>
    <xf numFmtId="165" fontId="33" fillId="0" borderId="0" xfId="0" applyNumberFormat="1" applyFont="1"/>
    <xf numFmtId="0" fontId="32" fillId="0" borderId="0" xfId="0" applyFont="1" applyFill="1" applyBorder="1" applyAlignment="1">
      <alignment horizontal="center" vertical="center"/>
    </xf>
    <xf numFmtId="0" fontId="3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1" fillId="0" borderId="0" xfId="0" applyFont="1" applyAlignment="1"/>
    <xf numFmtId="0" fontId="0" fillId="0" borderId="0" xfId="0"/>
    <xf numFmtId="2" fontId="0" fillId="0" borderId="1" xfId="0" applyNumberForma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165" fontId="0" fillId="0" borderId="0" xfId="0" applyNumberFormat="1"/>
    <xf numFmtId="0" fontId="35" fillId="0" borderId="0" xfId="194"/>
    <xf numFmtId="0" fontId="36" fillId="0" borderId="0" xfId="194" applyFont="1"/>
    <xf numFmtId="0" fontId="35" fillId="0" borderId="4" xfId="194" applyBorder="1"/>
    <xf numFmtId="0" fontId="37" fillId="0" borderId="0" xfId="194" applyFont="1" applyAlignment="1">
      <alignment vertical="center" wrapText="1"/>
    </xf>
    <xf numFmtId="0" fontId="37" fillId="0" borderId="1" xfId="194" applyFont="1" applyBorder="1" applyAlignment="1">
      <alignment horizontal="center" vertical="center" wrapText="1"/>
    </xf>
    <xf numFmtId="0" fontId="37" fillId="0" borderId="0" xfId="194" applyFont="1" applyAlignment="1">
      <alignment horizontal="center" vertical="center" wrapText="1"/>
    </xf>
    <xf numFmtId="0" fontId="37" fillId="0" borderId="2" xfId="194" applyFont="1" applyBorder="1" applyAlignment="1"/>
    <xf numFmtId="0" fontId="37" fillId="0" borderId="1" xfId="194" applyFont="1" applyBorder="1"/>
    <xf numFmtId="0" fontId="37" fillId="0" borderId="0" xfId="194" applyFont="1"/>
    <xf numFmtId="0" fontId="23" fillId="0" borderId="2" xfId="194" applyFont="1" applyBorder="1" applyAlignment="1"/>
    <xf numFmtId="165" fontId="37" fillId="0" borderId="1" xfId="195" applyFont="1" applyBorder="1"/>
    <xf numFmtId="0" fontId="37" fillId="0" borderId="2" xfId="194" applyFont="1" applyBorder="1" applyAlignment="1">
      <alignment horizontal="center"/>
    </xf>
    <xf numFmtId="0" fontId="37" fillId="0" borderId="6" xfId="194" applyFont="1" applyBorder="1" applyAlignment="1">
      <alignment horizontal="center"/>
    </xf>
    <xf numFmtId="0" fontId="37" fillId="0" borderId="3" xfId="194" applyFont="1" applyBorder="1" applyAlignment="1">
      <alignment horizontal="center"/>
    </xf>
    <xf numFmtId="165" fontId="37" fillId="0" borderId="2" xfId="195" applyFont="1" applyBorder="1" applyAlignment="1"/>
    <xf numFmtId="165" fontId="37" fillId="0" borderId="6" xfId="195" applyFont="1" applyBorder="1" applyAlignment="1"/>
    <xf numFmtId="165" fontId="37" fillId="0" borderId="3" xfId="195" applyFont="1" applyBorder="1" applyAlignment="1"/>
    <xf numFmtId="165" fontId="37" fillId="0" borderId="0" xfId="195" applyFont="1"/>
    <xf numFmtId="0" fontId="35" fillId="0" borderId="0" xfId="194" applyAlignment="1">
      <alignment horizontal="center"/>
    </xf>
    <xf numFmtId="0" fontId="37" fillId="0" borderId="1" xfId="194" applyFont="1" applyBorder="1" applyAlignment="1">
      <alignment vertical="center" wrapText="1"/>
    </xf>
    <xf numFmtId="0" fontId="23" fillId="0" borderId="6" xfId="194" applyFont="1" applyBorder="1" applyAlignment="1"/>
    <xf numFmtId="0" fontId="23" fillId="0" borderId="1" xfId="194" applyFont="1" applyBorder="1"/>
    <xf numFmtId="0" fontId="23" fillId="0" borderId="3" xfId="194" applyFont="1" applyBorder="1" applyAlignment="1"/>
    <xf numFmtId="0" fontId="23" fillId="0" borderId="0" xfId="194" applyFont="1"/>
    <xf numFmtId="165" fontId="23" fillId="0" borderId="1" xfId="195" applyFont="1" applyBorder="1"/>
    <xf numFmtId="165" fontId="6" fillId="0" borderId="1" xfId="195" applyFont="1" applyBorder="1"/>
    <xf numFmtId="0" fontId="37" fillId="0" borderId="1" xfId="194" applyFont="1" applyBorder="1" applyAlignment="1">
      <alignment horizontal="center" vertical="center" wrapText="1"/>
    </xf>
    <xf numFmtId="0" fontId="37" fillId="0" borderId="2" xfId="194" applyFont="1" applyBorder="1" applyAlignment="1">
      <alignment horizontal="center"/>
    </xf>
    <xf numFmtId="0" fontId="37" fillId="0" borderId="6" xfId="194" applyFont="1" applyBorder="1" applyAlignment="1">
      <alignment horizontal="center"/>
    </xf>
    <xf numFmtId="0" fontId="37" fillId="0" borderId="3" xfId="194" applyFont="1" applyBorder="1" applyAlignment="1">
      <alignment horizontal="center"/>
    </xf>
    <xf numFmtId="165" fontId="32" fillId="0" borderId="0" xfId="0" applyNumberFormat="1" applyFont="1"/>
    <xf numFmtId="165" fontId="32" fillId="0" borderId="1" xfId="1" applyFont="1" applyFill="1" applyBorder="1" applyAlignment="1">
      <alignment vertical="center"/>
    </xf>
    <xf numFmtId="0" fontId="36" fillId="0" borderId="1" xfId="194" applyFont="1" applyBorder="1" applyAlignment="1">
      <alignment horizontal="center" vertical="center" wrapText="1"/>
    </xf>
    <xf numFmtId="165" fontId="35" fillId="0" borderId="0" xfId="194" applyNumberFormat="1"/>
    <xf numFmtId="0" fontId="0" fillId="0" borderId="1" xfId="0" applyBorder="1" applyAlignment="1">
      <alignment horizontal="left" vertical="top" wrapText="1"/>
    </xf>
    <xf numFmtId="0" fontId="39" fillId="0" borderId="0" xfId="194" applyFont="1"/>
    <xf numFmtId="0" fontId="40" fillId="0" borderId="1" xfId="194" applyFont="1" applyBorder="1" applyAlignment="1">
      <alignment horizontal="center" vertical="center" wrapText="1"/>
    </xf>
    <xf numFmtId="0" fontId="39" fillId="0" borderId="1" xfId="194" applyFont="1" applyBorder="1"/>
    <xf numFmtId="0" fontId="40" fillId="0" borderId="1" xfId="194" applyFont="1" applyBorder="1"/>
    <xf numFmtId="165" fontId="40" fillId="0" borderId="1" xfId="195" applyFont="1" applyBorder="1"/>
    <xf numFmtId="0" fontId="41" fillId="0" borderId="19" xfId="0" applyFont="1" applyBorder="1" applyAlignment="1">
      <alignment horizontal="center" vertical="center" wrapText="1"/>
    </xf>
    <xf numFmtId="0" fontId="42" fillId="0" borderId="19" xfId="0" applyFont="1" applyBorder="1" applyAlignment="1">
      <alignment wrapText="1"/>
    </xf>
    <xf numFmtId="0" fontId="42" fillId="0" borderId="13" xfId="0" applyFont="1" applyBorder="1" applyAlignment="1">
      <alignment wrapText="1"/>
    </xf>
    <xf numFmtId="0" fontId="42" fillId="0" borderId="19" xfId="0" applyFont="1" applyBorder="1" applyAlignment="1">
      <alignment horizontal="right" wrapText="1"/>
    </xf>
    <xf numFmtId="165" fontId="2" fillId="0" borderId="0" xfId="0" applyNumberFormat="1" applyFont="1"/>
    <xf numFmtId="0" fontId="2" fillId="0" borderId="0" xfId="0" applyFont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0" xfId="0"/>
    <xf numFmtId="0" fontId="36" fillId="0" borderId="1" xfId="194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65" fontId="0" fillId="0" borderId="0" xfId="1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65" fontId="2" fillId="0" borderId="0" xfId="0" applyNumberFormat="1" applyFont="1" applyBorder="1"/>
    <xf numFmtId="165" fontId="2" fillId="0" borderId="0" xfId="0" applyNumberFormat="1" applyFont="1" applyAlignment="1">
      <alignment horizontal="center" vertical="center"/>
    </xf>
    <xf numFmtId="0" fontId="23" fillId="0" borderId="4" xfId="194" applyFont="1" applyBorder="1"/>
    <xf numFmtId="0" fontId="36" fillId="0" borderId="0" xfId="194" applyFont="1" applyAlignment="1">
      <alignment vertical="center" wrapText="1"/>
    </xf>
    <xf numFmtId="0" fontId="36" fillId="0" borderId="0" xfId="194" applyFont="1" applyAlignment="1">
      <alignment horizontal="center" vertical="center" wrapText="1"/>
    </xf>
    <xf numFmtId="0" fontId="44" fillId="0" borderId="1" xfId="0" applyFont="1" applyBorder="1" applyAlignment="1">
      <alignment horizontal="left" vertical="top" wrapText="1"/>
    </xf>
    <xf numFmtId="0" fontId="36" fillId="0" borderId="2" xfId="194" applyFont="1" applyBorder="1" applyAlignment="1">
      <alignment horizontal="center"/>
    </xf>
    <xf numFmtId="0" fontId="36" fillId="0" borderId="6" xfId="194" applyFont="1" applyBorder="1" applyAlignment="1">
      <alignment horizontal="center"/>
    </xf>
    <xf numFmtId="0" fontId="36" fillId="0" borderId="3" xfId="194" applyFont="1" applyBorder="1" applyAlignment="1">
      <alignment horizontal="center"/>
    </xf>
    <xf numFmtId="0" fontId="36" fillId="0" borderId="1" xfId="194" applyFont="1" applyBorder="1"/>
    <xf numFmtId="165" fontId="36" fillId="0" borderId="2" xfId="195" applyFont="1" applyBorder="1" applyAlignment="1"/>
    <xf numFmtId="165" fontId="36" fillId="0" borderId="6" xfId="195" applyFont="1" applyBorder="1" applyAlignment="1"/>
    <xf numFmtId="0" fontId="36" fillId="0" borderId="2" xfId="194" applyFont="1" applyBorder="1" applyAlignment="1"/>
    <xf numFmtId="165" fontId="36" fillId="0" borderId="3" xfId="195" applyFont="1" applyBorder="1" applyAlignment="1"/>
    <xf numFmtId="165" fontId="36" fillId="0" borderId="1" xfId="195" applyFont="1" applyBorder="1"/>
    <xf numFmtId="165" fontId="36" fillId="0" borderId="0" xfId="195" applyFont="1"/>
    <xf numFmtId="165" fontId="23" fillId="0" borderId="0" xfId="194" applyNumberFormat="1" applyFont="1"/>
    <xf numFmtId="0" fontId="23" fillId="0" borderId="0" xfId="0" applyFont="1" applyFill="1" applyBorder="1" applyAlignment="1">
      <alignment horizontal="left" vertical="center"/>
    </xf>
    <xf numFmtId="0" fontId="23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23" fillId="0" borderId="0" xfId="194" applyFont="1" applyAlignment="1">
      <alignment horizontal="right"/>
    </xf>
    <xf numFmtId="0" fontId="23" fillId="0" borderId="0" xfId="0" applyFont="1"/>
    <xf numFmtId="0" fontId="23" fillId="0" borderId="0" xfId="0" applyFont="1" applyFill="1" applyBorder="1" applyAlignment="1">
      <alignment horizontal="left"/>
    </xf>
    <xf numFmtId="0" fontId="32" fillId="0" borderId="0" xfId="194" applyFont="1"/>
    <xf numFmtId="0" fontId="32" fillId="0" borderId="0" xfId="0" applyFont="1" applyFill="1" applyBorder="1" applyAlignment="1">
      <alignment horizontal="left" vertical="center"/>
    </xf>
    <xf numFmtId="0" fontId="32" fillId="0" borderId="0" xfId="194" applyFont="1" applyAlignment="1">
      <alignment horizontal="right"/>
    </xf>
    <xf numFmtId="0" fontId="32" fillId="0" borderId="0" xfId="0" applyFont="1" applyFill="1" applyBorder="1" applyAlignment="1">
      <alignment horizontal="left"/>
    </xf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46" fillId="0" borderId="0" xfId="94" applyFont="1"/>
    <xf numFmtId="0" fontId="45" fillId="0" borderId="1" xfId="94" applyFont="1" applyBorder="1" applyAlignment="1">
      <alignment horizontal="center" vertical="center"/>
    </xf>
    <xf numFmtId="0" fontId="45" fillId="0" borderId="1" xfId="94" applyFont="1" applyBorder="1" applyAlignment="1">
      <alignment horizontal="center" vertical="center" wrapText="1"/>
    </xf>
    <xf numFmtId="0" fontId="46" fillId="0" borderId="1" xfId="94" applyFont="1" applyBorder="1"/>
    <xf numFmtId="0" fontId="46" fillId="0" borderId="1" xfId="94" applyFont="1" applyBorder="1" applyAlignment="1">
      <alignment horizontal="left" vertical="top" wrapText="1"/>
    </xf>
    <xf numFmtId="165" fontId="45" fillId="0" borderId="1" xfId="5" applyFont="1" applyBorder="1"/>
    <xf numFmtId="0" fontId="45" fillId="0" borderId="0" xfId="94" applyFont="1"/>
    <xf numFmtId="10" fontId="2" fillId="0" borderId="0" xfId="0" applyNumberFormat="1" applyFont="1"/>
    <xf numFmtId="0" fontId="0" fillId="0" borderId="23" xfId="0" applyBorder="1"/>
    <xf numFmtId="0" fontId="0" fillId="0" borderId="24" xfId="0" applyBorder="1"/>
    <xf numFmtId="0" fontId="42" fillId="0" borderId="13" xfId="0" applyFont="1" applyBorder="1" applyAlignment="1">
      <alignment horizontal="right" wrapText="1"/>
    </xf>
    <xf numFmtId="0" fontId="41" fillId="0" borderId="1" xfId="0" applyFont="1" applyBorder="1"/>
    <xf numFmtId="0" fontId="41" fillId="0" borderId="0" xfId="0" applyFont="1"/>
    <xf numFmtId="0" fontId="47" fillId="0" borderId="0" xfId="0" applyFont="1"/>
    <xf numFmtId="0" fontId="0" fillId="0" borderId="25" xfId="0" applyBorder="1"/>
    <xf numFmtId="165" fontId="46" fillId="0" borderId="1" xfId="1" applyFont="1" applyBorder="1" applyAlignment="1">
      <alignment horizontal="left" vertical="top" wrapText="1"/>
    </xf>
    <xf numFmtId="0" fontId="42" fillId="0" borderId="1" xfId="0" applyFont="1" applyBorder="1" applyAlignment="1">
      <alignment wrapText="1"/>
    </xf>
    <xf numFmtId="0" fontId="42" fillId="0" borderId="1" xfId="0" applyFont="1" applyBorder="1" applyAlignment="1">
      <alignment horizontal="right" wrapText="1"/>
    </xf>
    <xf numFmtId="0" fontId="2" fillId="0" borderId="1" xfId="0" applyFont="1" applyBorder="1"/>
    <xf numFmtId="0" fontId="0" fillId="0" borderId="0" xfId="0"/>
    <xf numFmtId="0" fontId="23" fillId="0" borderId="1" xfId="198" applyFont="1" applyBorder="1"/>
    <xf numFmtId="0" fontId="23" fillId="0" borderId="0" xfId="198" applyFont="1"/>
    <xf numFmtId="0" fontId="36" fillId="0" borderId="0" xfId="198" applyFont="1"/>
    <xf numFmtId="0" fontId="23" fillId="0" borderId="1" xfId="198" applyFont="1" applyFill="1" applyBorder="1" applyAlignment="1">
      <alignment horizontal="left" vertical="top" wrapText="1"/>
    </xf>
    <xf numFmtId="0" fontId="23" fillId="0" borderId="12" xfId="198" applyFon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vertical="top"/>
    </xf>
    <xf numFmtId="2" fontId="0" fillId="0" borderId="0" xfId="0" applyNumberFormat="1"/>
    <xf numFmtId="0" fontId="0" fillId="0" borderId="0" xfId="0"/>
    <xf numFmtId="165" fontId="0" fillId="0" borderId="0" xfId="1" applyFont="1"/>
    <xf numFmtId="2" fontId="0" fillId="0" borderId="1" xfId="0" applyNumberFormat="1" applyBorder="1"/>
    <xf numFmtId="165" fontId="21" fillId="0" borderId="4" xfId="5" applyFont="1" applyBorder="1" applyAlignment="1"/>
    <xf numFmtId="165" fontId="21" fillId="0" borderId="10" xfId="5" applyFont="1" applyBorder="1" applyAlignment="1"/>
    <xf numFmtId="165" fontId="21" fillId="4" borderId="4" xfId="6" applyNumberFormat="1" applyFont="1" applyFill="1" applyBorder="1" applyAlignment="1"/>
    <xf numFmtId="165" fontId="21" fillId="4" borderId="10" xfId="6" applyNumberFormat="1" applyFont="1" applyFill="1" applyBorder="1" applyAlignment="1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0" xfId="0"/>
    <xf numFmtId="0" fontId="0" fillId="0" borderId="0" xfId="0" applyAlignment="1">
      <alignment horizontal="right" vertical="center"/>
    </xf>
    <xf numFmtId="173" fontId="0" fillId="0" borderId="0" xfId="1" applyNumberFormat="1" applyFont="1"/>
    <xf numFmtId="0" fontId="0" fillId="0" borderId="10" xfId="0" applyBorder="1" applyAlignment="1">
      <alignment vertical="center"/>
    </xf>
    <xf numFmtId="2" fontId="0" fillId="0" borderId="10" xfId="0" applyNumberFormat="1" applyBorder="1" applyAlignment="1">
      <alignment horizontal="center" vertical="center"/>
    </xf>
    <xf numFmtId="0" fontId="0" fillId="0" borderId="0" xfId="0" applyBorder="1"/>
    <xf numFmtId="0" fontId="5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/>
    <xf numFmtId="0" fontId="31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2" fillId="0" borderId="4" xfId="0" applyFont="1" applyBorder="1" applyAlignment="1">
      <alignment vertical="center" wrapText="1"/>
    </xf>
    <xf numFmtId="0" fontId="36" fillId="0" borderId="1" xfId="198" applyFont="1" applyBorder="1" applyAlignment="1">
      <alignment horizontal="center"/>
    </xf>
    <xf numFmtId="0" fontId="36" fillId="0" borderId="0" xfId="198" applyFont="1" applyAlignment="1">
      <alignment horizontal="center"/>
    </xf>
    <xf numFmtId="0" fontId="23" fillId="0" borderId="11" xfId="198" applyFont="1" applyBorder="1"/>
    <xf numFmtId="0" fontId="23" fillId="0" borderId="12" xfId="198" applyFont="1" applyBorder="1"/>
    <xf numFmtId="0" fontId="23" fillId="0" borderId="1" xfId="198" applyFont="1" applyBorder="1" applyAlignment="1">
      <alignment horizontal="left" vertical="top" wrapText="1"/>
    </xf>
    <xf numFmtId="0" fontId="23" fillId="0" borderId="0" xfId="198" applyFont="1" applyAlignment="1">
      <alignment horizontal="left" vertical="top" wrapText="1"/>
    </xf>
    <xf numFmtId="0" fontId="23" fillId="2" borderId="1" xfId="198" applyFont="1" applyFill="1" applyBorder="1" applyAlignment="1">
      <alignment horizontal="left" vertical="top" wrapText="1"/>
    </xf>
    <xf numFmtId="0" fontId="56" fillId="0" borderId="0" xfId="198" applyFont="1"/>
    <xf numFmtId="0" fontId="48" fillId="0" borderId="0" xfId="198" applyFill="1"/>
    <xf numFmtId="0" fontId="49" fillId="0" borderId="2" xfId="198" applyFont="1" applyFill="1" applyBorder="1" applyAlignment="1">
      <alignment horizontal="center"/>
    </xf>
    <xf numFmtId="0" fontId="49" fillId="0" borderId="1" xfId="198" applyFont="1" applyFill="1" applyBorder="1" applyAlignment="1">
      <alignment horizontal="center"/>
    </xf>
    <xf numFmtId="0" fontId="49" fillId="0" borderId="0" xfId="198" applyFont="1" applyFill="1" applyAlignment="1">
      <alignment horizontal="center"/>
    </xf>
    <xf numFmtId="0" fontId="48" fillId="0" borderId="1" xfId="199" applyFill="1" applyBorder="1"/>
    <xf numFmtId="0" fontId="48" fillId="0" borderId="0" xfId="199" applyFill="1"/>
    <xf numFmtId="0" fontId="23" fillId="0" borderId="1" xfId="199" applyFont="1" applyFill="1" applyBorder="1"/>
    <xf numFmtId="0" fontId="23" fillId="0" borderId="16" xfId="199" applyFont="1" applyFill="1" applyBorder="1"/>
    <xf numFmtId="0" fontId="23" fillId="0" borderId="19" xfId="199" applyFont="1" applyFill="1" applyBorder="1"/>
    <xf numFmtId="0" fontId="23" fillId="0" borderId="14" xfId="199" applyFont="1" applyFill="1" applyBorder="1"/>
    <xf numFmtId="0" fontId="48" fillId="0" borderId="11" xfId="199" applyFill="1" applyBorder="1"/>
    <xf numFmtId="0" fontId="23" fillId="0" borderId="11" xfId="199" applyFont="1" applyFill="1" applyBorder="1"/>
    <xf numFmtId="0" fontId="51" fillId="0" borderId="1" xfId="198" applyFont="1" applyFill="1" applyBorder="1"/>
    <xf numFmtId="0" fontId="48" fillId="0" borderId="12" xfId="199" applyFill="1" applyBorder="1"/>
    <xf numFmtId="0" fontId="48" fillId="0" borderId="1" xfId="199" applyFont="1" applyFill="1" applyBorder="1"/>
    <xf numFmtId="0" fontId="49" fillId="0" borderId="0" xfId="199" applyFont="1" applyFill="1"/>
    <xf numFmtId="0" fontId="36" fillId="0" borderId="1" xfId="198" applyFont="1" applyFill="1" applyBorder="1" applyAlignment="1">
      <alignment horizontal="center" vertical="center"/>
    </xf>
    <xf numFmtId="0" fontId="50" fillId="0" borderId="1" xfId="198" applyFont="1" applyFill="1" applyBorder="1" applyAlignment="1">
      <alignment horizontal="center" vertical="center" wrapText="1"/>
    </xf>
    <xf numFmtId="0" fontId="36" fillId="0" borderId="0" xfId="198" applyFont="1" applyFill="1" applyAlignment="1">
      <alignment horizontal="center" vertical="center"/>
    </xf>
    <xf numFmtId="0" fontId="23" fillId="0" borderId="0" xfId="198" applyFont="1" applyFill="1" applyAlignment="1">
      <alignment vertical="center"/>
    </xf>
    <xf numFmtId="0" fontId="23" fillId="0" borderId="1" xfId="198" applyFont="1" applyFill="1" applyBorder="1" applyAlignment="1">
      <alignment vertical="center"/>
    </xf>
    <xf numFmtId="0" fontId="52" fillId="0" borderId="1" xfId="198" applyFont="1" applyFill="1" applyBorder="1" applyAlignment="1">
      <alignment horizontal="left" vertical="center" wrapText="1"/>
    </xf>
    <xf numFmtId="0" fontId="48" fillId="0" borderId="0" xfId="198" applyFill="1" applyAlignment="1">
      <alignment vertical="center"/>
    </xf>
    <xf numFmtId="0" fontId="6" fillId="0" borderId="0" xfId="0" applyFont="1"/>
    <xf numFmtId="0" fontId="57" fillId="0" borderId="0" xfId="0" applyFont="1" applyAlignment="1">
      <alignment horizontal="center"/>
    </xf>
    <xf numFmtId="0" fontId="59" fillId="0" borderId="0" xfId="0" applyFont="1"/>
    <xf numFmtId="0" fontId="60" fillId="0" borderId="0" xfId="0" applyFont="1"/>
    <xf numFmtId="0" fontId="6" fillId="0" borderId="0" xfId="0" applyFont="1" applyAlignment="1">
      <alignment vertical="top"/>
    </xf>
    <xf numFmtId="0" fontId="11" fillId="2" borderId="1" xfId="2" applyFont="1" applyFill="1" applyBorder="1" applyAlignment="1" applyProtection="1">
      <alignment vertical="center"/>
    </xf>
    <xf numFmtId="0" fontId="11" fillId="3" borderId="1" xfId="2" applyFont="1" applyFill="1" applyBorder="1" applyAlignment="1" applyProtection="1">
      <alignment vertical="center"/>
    </xf>
    <xf numFmtId="0" fontId="32" fillId="2" borderId="1" xfId="2" applyFont="1" applyFill="1" applyBorder="1" applyAlignment="1" applyProtection="1">
      <alignment vertical="center"/>
    </xf>
    <xf numFmtId="0" fontId="32" fillId="3" borderId="1" xfId="2" applyFont="1" applyFill="1" applyBorder="1" applyAlignment="1" applyProtection="1">
      <alignment vertical="center"/>
    </xf>
    <xf numFmtId="0" fontId="63" fillId="0" borderId="1" xfId="2" applyFont="1" applyBorder="1" applyAlignment="1" applyProtection="1">
      <alignment wrapText="1"/>
    </xf>
    <xf numFmtId="0" fontId="63" fillId="0" borderId="19" xfId="2" applyFont="1" applyBorder="1" applyAlignment="1" applyProtection="1">
      <alignment wrapText="1"/>
    </xf>
    <xf numFmtId="0" fontId="63" fillId="0" borderId="13" xfId="2" applyFont="1" applyBorder="1" applyAlignment="1" applyProtection="1">
      <alignment wrapText="1"/>
    </xf>
    <xf numFmtId="0" fontId="16" fillId="0" borderId="0" xfId="0" applyFont="1" applyFill="1"/>
    <xf numFmtId="0" fontId="63" fillId="0" borderId="19" xfId="2" applyFont="1" applyFill="1" applyBorder="1" applyAlignment="1" applyProtection="1">
      <alignment wrapText="1"/>
    </xf>
    <xf numFmtId="0" fontId="23" fillId="0" borderId="19" xfId="2" applyFont="1" applyBorder="1" applyAlignment="1" applyProtection="1">
      <alignment wrapText="1"/>
    </xf>
    <xf numFmtId="0" fontId="23" fillId="0" borderId="13" xfId="2" applyFont="1" applyBorder="1" applyAlignment="1" applyProtection="1">
      <alignment wrapText="1"/>
    </xf>
    <xf numFmtId="0" fontId="31" fillId="0" borderId="1" xfId="0" applyFont="1" applyBorder="1"/>
    <xf numFmtId="165" fontId="21" fillId="4" borderId="0" xfId="6" applyNumberFormat="1" applyFont="1" applyFill="1" applyBorder="1" applyAlignment="1"/>
    <xf numFmtId="165" fontId="21" fillId="0" borderId="0" xfId="5" applyFont="1" applyBorder="1" applyAlignment="1"/>
    <xf numFmtId="0" fontId="36" fillId="0" borderId="0" xfId="198" applyFont="1" applyFill="1" applyAlignment="1">
      <alignment horizontal="center" vertical="center"/>
    </xf>
    <xf numFmtId="0" fontId="19" fillId="0" borderId="1" xfId="3" applyFont="1" applyBorder="1" applyAlignment="1">
      <alignment horizontal="center" vertical="center" wrapText="1"/>
    </xf>
    <xf numFmtId="0" fontId="19" fillId="0" borderId="6" xfId="3" applyFont="1" applyBorder="1" applyAlignment="1">
      <alignment horizontal="center"/>
    </xf>
    <xf numFmtId="0" fontId="2" fillId="0" borderId="0" xfId="0" applyFont="1" applyAlignment="1">
      <alignment horizontal="center"/>
    </xf>
    <xf numFmtId="0" fontId="36" fillId="0" borderId="0" xfId="198" applyFont="1" applyAlignment="1">
      <alignment horizontal="center"/>
    </xf>
    <xf numFmtId="0" fontId="49" fillId="0" borderId="0" xfId="198" applyFont="1" applyFill="1" applyAlignment="1">
      <alignment horizontal="center"/>
    </xf>
    <xf numFmtId="0" fontId="36" fillId="0" borderId="0" xfId="198" applyFont="1" applyFill="1" applyAlignment="1">
      <alignment horizontal="center" vertical="center"/>
    </xf>
    <xf numFmtId="0" fontId="19" fillId="0" borderId="6" xfId="3" applyFont="1" applyBorder="1" applyAlignment="1">
      <alignment horizontal="center"/>
    </xf>
    <xf numFmtId="0" fontId="19" fillId="0" borderId="3" xfId="3" applyFont="1" applyBorder="1" applyAlignment="1">
      <alignment horizontal="center"/>
    </xf>
    <xf numFmtId="0" fontId="19" fillId="0" borderId="1" xfId="3" applyFont="1" applyBorder="1" applyAlignment="1">
      <alignment horizontal="center" vertical="center"/>
    </xf>
    <xf numFmtId="0" fontId="19" fillId="0" borderId="1" xfId="3" applyFont="1" applyBorder="1" applyAlignment="1">
      <alignment horizontal="center" vertical="center" wrapText="1"/>
    </xf>
    <xf numFmtId="0" fontId="19" fillId="0" borderId="12" xfId="3" applyFont="1" applyBorder="1" applyAlignment="1">
      <alignment horizontal="center" vertical="center"/>
    </xf>
    <xf numFmtId="0" fontId="8" fillId="0" borderId="0" xfId="0" applyFont="1" applyAlignment="1">
      <alignment horizontal="center" wrapText="1"/>
    </xf>
    <xf numFmtId="0" fontId="0" fillId="0" borderId="0" xfId="0"/>
    <xf numFmtId="0" fontId="36" fillId="0" borderId="0" xfId="194" applyFont="1" applyAlignment="1">
      <alignment horizontal="center"/>
    </xf>
    <xf numFmtId="0" fontId="0" fillId="0" borderId="0" xfId="0" applyAlignment="1">
      <alignment horizontal="center"/>
    </xf>
    <xf numFmtId="0" fontId="45" fillId="0" borderId="0" xfId="94" applyFont="1" applyAlignment="1">
      <alignment horizontal="center"/>
    </xf>
    <xf numFmtId="0" fontId="0" fillId="0" borderId="0" xfId="0" applyAlignment="1">
      <alignment horizontal="center" vertical="center"/>
    </xf>
    <xf numFmtId="0" fontId="17" fillId="0" borderId="1" xfId="3" applyFont="1" applyBorder="1" applyAlignment="1">
      <alignment horizontal="left"/>
    </xf>
    <xf numFmtId="0" fontId="2" fillId="0" borderId="0" xfId="0" applyFont="1" applyAlignment="1">
      <alignment horizontal="center"/>
    </xf>
    <xf numFmtId="0" fontId="0" fillId="0" borderId="0" xfId="0"/>
    <xf numFmtId="0" fontId="46" fillId="0" borderId="0" xfId="94" applyFont="1" applyAlignment="1">
      <alignment horizontal="right"/>
    </xf>
    <xf numFmtId="0" fontId="46" fillId="0" borderId="1" xfId="94" applyFont="1" applyBorder="1" applyAlignment="1">
      <alignment horizontal="right" vertical="top" wrapText="1"/>
    </xf>
    <xf numFmtId="165" fontId="45" fillId="0" borderId="1" xfId="5" applyFont="1" applyBorder="1" applyAlignment="1">
      <alignment horizontal="right"/>
    </xf>
    <xf numFmtId="0" fontId="32" fillId="0" borderId="0" xfId="0" applyFont="1" applyFill="1" applyBorder="1" applyAlignment="1">
      <alignment horizontal="right" vertical="center"/>
    </xf>
    <xf numFmtId="0" fontId="32" fillId="0" borderId="0" xfId="0" applyFont="1" applyFill="1" applyBorder="1" applyAlignment="1">
      <alignment horizontal="right"/>
    </xf>
    <xf numFmtId="0" fontId="32" fillId="0" borderId="0" xfId="0" applyFont="1" applyAlignment="1">
      <alignment horizontal="right"/>
    </xf>
    <xf numFmtId="0" fontId="34" fillId="0" borderId="0" xfId="0" applyFont="1" applyAlignment="1">
      <alignment horizontal="right"/>
    </xf>
    <xf numFmtId="0" fontId="0" fillId="0" borderId="11" xfId="0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0" fontId="68" fillId="0" borderId="0" xfId="201"/>
    <xf numFmtId="0" fontId="68" fillId="0" borderId="19" xfId="201" applyBorder="1"/>
    <xf numFmtId="0" fontId="36" fillId="0" borderId="0" xfId="198" applyFont="1" applyAlignment="1"/>
    <xf numFmtId="0" fontId="68" fillId="4" borderId="0" xfId="201" applyFill="1"/>
    <xf numFmtId="0" fontId="69" fillId="6" borderId="19" xfId="201" applyFont="1" applyFill="1" applyBorder="1" applyAlignment="1">
      <alignment horizontal="center"/>
    </xf>
    <xf numFmtId="0" fontId="68" fillId="0" borderId="16" xfId="201" applyBorder="1"/>
    <xf numFmtId="0" fontId="68" fillId="0" borderId="0" xfId="201" applyAlignment="1">
      <alignment horizontal="center"/>
    </xf>
    <xf numFmtId="0" fontId="49" fillId="4" borderId="1" xfId="201" applyFont="1" applyFill="1" applyBorder="1" applyAlignment="1">
      <alignment horizontal="center"/>
    </xf>
    <xf numFmtId="0" fontId="68" fillId="0" borderId="1" xfId="201" applyBorder="1" applyAlignment="1">
      <alignment horizontal="center"/>
    </xf>
    <xf numFmtId="0" fontId="49" fillId="6" borderId="16" xfId="201" applyFont="1" applyFill="1" applyBorder="1" applyAlignment="1">
      <alignment horizontal="center"/>
    </xf>
    <xf numFmtId="0" fontId="0" fillId="0" borderId="19" xfId="0" applyBorder="1"/>
    <xf numFmtId="0" fontId="52" fillId="4" borderId="1" xfId="0" applyFont="1" applyFill="1" applyBorder="1" applyAlignment="1">
      <alignment horizontal="left" vertical="center" wrapText="1"/>
    </xf>
    <xf numFmtId="3" fontId="71" fillId="3" borderId="1" xfId="0" applyNumberFormat="1" applyFont="1" applyFill="1" applyBorder="1" applyAlignment="1">
      <alignment horizontal="right" vertical="top" wrapText="1" indent="1"/>
    </xf>
    <xf numFmtId="0" fontId="71" fillId="3" borderId="1" xfId="0" applyFont="1" applyFill="1" applyBorder="1" applyAlignment="1">
      <alignment horizontal="right" vertical="top" wrapText="1" indent="1"/>
    </xf>
    <xf numFmtId="0" fontId="71" fillId="2" borderId="1" xfId="0" applyFont="1" applyFill="1" applyBorder="1" applyAlignment="1">
      <alignment horizontal="right" vertical="top" wrapText="1" indent="1"/>
    </xf>
    <xf numFmtId="3" fontId="71" fillId="2" borderId="1" xfId="0" applyNumberFormat="1" applyFont="1" applyFill="1" applyBorder="1" applyAlignment="1">
      <alignment horizontal="right" vertical="top" wrapText="1" indent="1"/>
    </xf>
    <xf numFmtId="0" fontId="72" fillId="2" borderId="1" xfId="0" applyFont="1" applyFill="1" applyBorder="1" applyAlignment="1">
      <alignment horizontal="right" vertical="top" wrapText="1" indent="1"/>
    </xf>
    <xf numFmtId="0" fontId="72" fillId="3" borderId="1" xfId="0" applyFont="1" applyFill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8" fillId="0" borderId="0" xfId="0" applyFont="1" applyAlignment="1">
      <alignment horizontal="center" wrapText="1"/>
    </xf>
    <xf numFmtId="0" fontId="0" fillId="0" borderId="0" xfId="0"/>
    <xf numFmtId="165" fontId="72" fillId="3" borderId="1" xfId="1" applyFont="1" applyFill="1" applyBorder="1" applyAlignment="1">
      <alignment horizontal="center" vertical="center" wrapText="1"/>
    </xf>
    <xf numFmtId="165" fontId="72" fillId="2" borderId="1" xfId="1" applyFont="1" applyFill="1" applyBorder="1" applyAlignment="1">
      <alignment horizontal="center" vertical="center" wrapText="1"/>
    </xf>
    <xf numFmtId="165" fontId="2" fillId="0" borderId="1" xfId="1" applyFont="1" applyBorder="1"/>
    <xf numFmtId="0" fontId="73" fillId="0" borderId="0" xfId="202"/>
    <xf numFmtId="0" fontId="74" fillId="0" borderId="0" xfId="202" applyFont="1"/>
    <xf numFmtId="0" fontId="73" fillId="7" borderId="0" xfId="202" applyFill="1"/>
    <xf numFmtId="0" fontId="73" fillId="8" borderId="0" xfId="202" applyFill="1"/>
    <xf numFmtId="0" fontId="36" fillId="8" borderId="0" xfId="202" applyFont="1" applyFill="1"/>
    <xf numFmtId="0" fontId="23" fillId="8" borderId="0" xfId="202" applyFont="1" applyFill="1"/>
    <xf numFmtId="0" fontId="36" fillId="0" borderId="0" xfId="202" applyFont="1"/>
    <xf numFmtId="0" fontId="73" fillId="0" borderId="1" xfId="202" applyBorder="1"/>
    <xf numFmtId="0" fontId="73" fillId="0" borderId="8" xfId="202" applyBorder="1" applyAlignment="1"/>
    <xf numFmtId="0" fontId="73" fillId="0" borderId="4" xfId="202" applyBorder="1" applyAlignment="1"/>
    <xf numFmtId="0" fontId="36" fillId="0" borderId="2" xfId="202" applyFont="1" applyBorder="1" applyAlignment="1"/>
    <xf numFmtId="0" fontId="36" fillId="0" borderId="6" xfId="202" applyFont="1" applyBorder="1" applyAlignment="1"/>
    <xf numFmtId="0" fontId="36" fillId="0" borderId="1" xfId="202" applyFont="1" applyBorder="1" applyAlignment="1">
      <alignment horizontal="center" vertical="center" wrapText="1"/>
    </xf>
    <xf numFmtId="0" fontId="36" fillId="0" borderId="3" xfId="202" applyFont="1" applyBorder="1" applyAlignment="1">
      <alignment horizontal="center" vertical="center" wrapText="1"/>
    </xf>
    <xf numFmtId="0" fontId="36" fillId="7" borderId="1" xfId="202" applyFont="1" applyFill="1" applyBorder="1" applyAlignment="1">
      <alignment horizontal="center" vertical="center" wrapText="1"/>
    </xf>
    <xf numFmtId="0" fontId="36" fillId="0" borderId="2" xfId="202" applyFont="1" applyBorder="1" applyAlignment="1">
      <alignment horizontal="center" vertical="center" wrapText="1"/>
    </xf>
    <xf numFmtId="0" fontId="36" fillId="8" borderId="3" xfId="202" applyFont="1" applyFill="1" applyBorder="1" applyAlignment="1">
      <alignment horizontal="center" vertical="center" wrapText="1"/>
    </xf>
    <xf numFmtId="0" fontId="36" fillId="8" borderId="1" xfId="202" applyFont="1" applyFill="1" applyBorder="1" applyAlignment="1">
      <alignment horizontal="center" vertical="center" wrapText="1"/>
    </xf>
    <xf numFmtId="0" fontId="36" fillId="0" borderId="0" xfId="202" applyFont="1" applyAlignment="1">
      <alignment horizontal="center" vertical="center" wrapText="1"/>
    </xf>
    <xf numFmtId="0" fontId="73" fillId="8" borderId="1" xfId="202" applyFill="1" applyBorder="1"/>
    <xf numFmtId="0" fontId="36" fillId="8" borderId="1" xfId="202" applyFont="1" applyFill="1" applyBorder="1"/>
    <xf numFmtId="0" fontId="23" fillId="8" borderId="1" xfId="202" applyFont="1" applyFill="1" applyBorder="1"/>
    <xf numFmtId="0" fontId="23" fillId="4" borderId="1" xfId="202" applyFont="1" applyFill="1" applyBorder="1" applyAlignment="1">
      <alignment vertical="center"/>
    </xf>
    <xf numFmtId="0" fontId="23" fillId="4" borderId="0" xfId="202" applyFont="1" applyFill="1" applyAlignment="1">
      <alignment vertical="center"/>
    </xf>
    <xf numFmtId="165" fontId="36" fillId="5" borderId="1" xfId="203" applyFont="1" applyFill="1" applyBorder="1" applyAlignment="1">
      <alignment vertical="center"/>
    </xf>
    <xf numFmtId="165" fontId="0" fillId="5" borderId="0" xfId="203" applyFont="1" applyFill="1" applyAlignment="1">
      <alignment vertical="center"/>
    </xf>
    <xf numFmtId="0" fontId="73" fillId="4" borderId="0" xfId="202" applyFill="1"/>
    <xf numFmtId="0" fontId="23" fillId="4" borderId="1" xfId="202" applyFont="1" applyFill="1" applyBorder="1"/>
    <xf numFmtId="0" fontId="23" fillId="8" borderId="1" xfId="202" applyFont="1" applyFill="1" applyBorder="1" applyAlignment="1">
      <alignment horizontal="center"/>
    </xf>
    <xf numFmtId="0" fontId="73" fillId="10" borderId="0" xfId="202" applyFill="1"/>
    <xf numFmtId="0" fontId="36" fillId="10" borderId="1" xfId="202" applyFont="1" applyFill="1" applyBorder="1" applyAlignment="1">
      <alignment horizontal="center" vertical="center" wrapText="1"/>
    </xf>
    <xf numFmtId="0" fontId="73" fillId="10" borderId="1" xfId="202" applyFill="1" applyBorder="1"/>
    <xf numFmtId="165" fontId="23" fillId="4" borderId="1" xfId="203" applyFont="1" applyFill="1" applyBorder="1" applyAlignment="1">
      <alignment vertical="center"/>
    </xf>
    <xf numFmtId="165" fontId="23" fillId="10" borderId="1" xfId="203" applyFont="1" applyFill="1" applyBorder="1" applyAlignment="1">
      <alignment vertical="center"/>
    </xf>
    <xf numFmtId="165" fontId="23" fillId="4" borderId="0" xfId="203" applyFont="1" applyFill="1" applyAlignment="1">
      <alignment vertical="center"/>
    </xf>
    <xf numFmtId="165" fontId="36" fillId="10" borderId="1" xfId="203" applyFont="1" applyFill="1" applyBorder="1" applyAlignment="1">
      <alignment vertical="center"/>
    </xf>
    <xf numFmtId="165" fontId="36" fillId="5" borderId="0" xfId="203" applyFont="1" applyFill="1" applyAlignment="1">
      <alignment vertical="center"/>
    </xf>
    <xf numFmtId="165" fontId="0" fillId="4" borderId="0" xfId="203" applyFont="1" applyFill="1"/>
    <xf numFmtId="165" fontId="0" fillId="4" borderId="1" xfId="203" applyFont="1" applyFill="1" applyBorder="1"/>
    <xf numFmtId="165" fontId="0" fillId="4" borderId="8" xfId="203" applyFont="1" applyFill="1" applyBorder="1" applyAlignment="1"/>
    <xf numFmtId="165" fontId="0" fillId="4" borderId="4" xfId="203" applyFont="1" applyFill="1" applyBorder="1" applyAlignment="1"/>
    <xf numFmtId="165" fontId="36" fillId="4" borderId="2" xfId="203" applyFont="1" applyFill="1" applyBorder="1" applyAlignment="1"/>
    <xf numFmtId="165" fontId="36" fillId="4" borderId="6" xfId="203" applyFont="1" applyFill="1" applyBorder="1" applyAlignment="1"/>
    <xf numFmtId="165" fontId="36" fillId="4" borderId="1" xfId="203" applyFont="1" applyFill="1" applyBorder="1" applyAlignment="1">
      <alignment horizontal="center" vertical="center" wrapText="1"/>
    </xf>
    <xf numFmtId="165" fontId="36" fillId="4" borderId="3" xfId="203" applyFont="1" applyFill="1" applyBorder="1" applyAlignment="1">
      <alignment horizontal="center" vertical="center" wrapText="1"/>
    </xf>
    <xf numFmtId="165" fontId="36" fillId="4" borderId="2" xfId="203" applyFont="1" applyFill="1" applyBorder="1" applyAlignment="1">
      <alignment horizontal="center" vertical="center" wrapText="1"/>
    </xf>
    <xf numFmtId="165" fontId="36" fillId="4" borderId="0" xfId="203" applyFont="1" applyFill="1" applyAlignment="1">
      <alignment horizontal="center" vertical="center" wrapText="1"/>
    </xf>
    <xf numFmtId="165" fontId="23" fillId="4" borderId="1" xfId="203" applyFont="1" applyFill="1" applyBorder="1"/>
    <xf numFmtId="165" fontId="23" fillId="11" borderId="1" xfId="203" applyFont="1" applyFill="1" applyBorder="1" applyAlignment="1"/>
    <xf numFmtId="165" fontId="23" fillId="11" borderId="3" xfId="203" applyFont="1" applyFill="1" applyBorder="1" applyAlignment="1"/>
    <xf numFmtId="165" fontId="23" fillId="11" borderId="1" xfId="203" applyFont="1" applyFill="1" applyBorder="1"/>
    <xf numFmtId="165" fontId="23" fillId="11" borderId="0" xfId="203" applyFont="1" applyFill="1"/>
    <xf numFmtId="165" fontId="23" fillId="4" borderId="0" xfId="203" applyFont="1" applyFill="1"/>
    <xf numFmtId="165" fontId="36" fillId="12" borderId="3" xfId="203" applyFont="1" applyFill="1" applyBorder="1" applyAlignment="1"/>
    <xf numFmtId="165" fontId="36" fillId="12" borderId="1" xfId="203" applyFont="1" applyFill="1" applyBorder="1"/>
    <xf numFmtId="165" fontId="0" fillId="12" borderId="0" xfId="203" applyFont="1" applyFill="1"/>
    <xf numFmtId="0" fontId="73" fillId="4" borderId="1" xfId="202" applyFill="1" applyBorder="1"/>
    <xf numFmtId="0" fontId="73" fillId="4" borderId="8" xfId="202" applyFill="1" applyBorder="1" applyAlignment="1"/>
    <xf numFmtId="0" fontId="73" fillId="4" borderId="4" xfId="202" applyFill="1" applyBorder="1" applyAlignment="1"/>
    <xf numFmtId="0" fontId="36" fillId="4" borderId="2" xfId="202" applyFont="1" applyFill="1" applyBorder="1" applyAlignment="1"/>
    <xf numFmtId="0" fontId="36" fillId="4" borderId="6" xfId="202" applyFont="1" applyFill="1" applyBorder="1" applyAlignment="1"/>
    <xf numFmtId="0" fontId="36" fillId="4" borderId="1" xfId="202" applyFont="1" applyFill="1" applyBorder="1" applyAlignment="1">
      <alignment horizontal="center" vertical="center" wrapText="1"/>
    </xf>
    <xf numFmtId="0" fontId="36" fillId="4" borderId="3" xfId="202" applyFont="1" applyFill="1" applyBorder="1" applyAlignment="1">
      <alignment horizontal="center" vertical="center" wrapText="1"/>
    </xf>
    <xf numFmtId="0" fontId="36" fillId="4" borderId="2" xfId="202" applyFont="1" applyFill="1" applyBorder="1" applyAlignment="1">
      <alignment horizontal="center" vertical="center" wrapText="1"/>
    </xf>
    <xf numFmtId="0" fontId="36" fillId="4" borderId="0" xfId="202" applyFont="1" applyFill="1" applyAlignment="1">
      <alignment horizontal="center" vertical="center" wrapText="1"/>
    </xf>
    <xf numFmtId="165" fontId="23" fillId="4" borderId="1" xfId="203" applyFont="1" applyFill="1" applyBorder="1" applyAlignment="1"/>
    <xf numFmtId="165" fontId="23" fillId="4" borderId="3" xfId="203" applyFont="1" applyFill="1" applyBorder="1" applyAlignment="1"/>
    <xf numFmtId="0" fontId="23" fillId="4" borderId="3" xfId="202" applyFont="1" applyFill="1" applyBorder="1"/>
    <xf numFmtId="0" fontId="23" fillId="4" borderId="0" xfId="202" applyFont="1" applyFill="1"/>
    <xf numFmtId="165" fontId="36" fillId="11" borderId="1" xfId="203" applyFont="1" applyFill="1" applyBorder="1"/>
    <xf numFmtId="165" fontId="0" fillId="11" borderId="0" xfId="203" applyFont="1" applyFill="1"/>
    <xf numFmtId="0" fontId="8" fillId="4" borderId="0" xfId="0" applyFont="1" applyFill="1" applyAlignment="1">
      <alignment horizontal="center" wrapText="1"/>
    </xf>
    <xf numFmtId="0" fontId="0" fillId="4" borderId="0" xfId="0" applyFill="1"/>
    <xf numFmtId="165" fontId="36" fillId="4" borderId="1" xfId="203" applyFont="1" applyFill="1" applyBorder="1" applyAlignment="1">
      <alignment vertical="center"/>
    </xf>
    <xf numFmtId="165" fontId="0" fillId="4" borderId="0" xfId="203" applyFont="1" applyFill="1" applyAlignment="1">
      <alignment vertical="center"/>
    </xf>
    <xf numFmtId="0" fontId="36" fillId="4" borderId="1" xfId="202" applyFont="1" applyFill="1" applyBorder="1"/>
    <xf numFmtId="0" fontId="23" fillId="4" borderId="1" xfId="202" applyFont="1" applyFill="1" applyBorder="1" applyAlignment="1">
      <alignment horizontal="center"/>
    </xf>
    <xf numFmtId="0" fontId="8" fillId="4" borderId="0" xfId="0" applyFont="1" applyFill="1" applyAlignment="1">
      <alignment wrapText="1"/>
    </xf>
    <xf numFmtId="0" fontId="36" fillId="4" borderId="0" xfId="202" applyFont="1" applyFill="1"/>
    <xf numFmtId="0" fontId="0" fillId="0" borderId="0" xfId="0"/>
    <xf numFmtId="0" fontId="36" fillId="0" borderId="3" xfId="202" applyFont="1" applyBorder="1" applyAlignment="1">
      <alignment horizontal="center" vertical="center" wrapText="1"/>
    </xf>
    <xf numFmtId="165" fontId="36" fillId="4" borderId="3" xfId="203" applyFont="1" applyFill="1" applyBorder="1" applyAlignment="1">
      <alignment horizontal="center" vertical="center" wrapText="1"/>
    </xf>
    <xf numFmtId="0" fontId="36" fillId="4" borderId="3" xfId="202" applyFont="1" applyFill="1" applyBorder="1" applyAlignment="1">
      <alignment horizontal="center" vertical="center" wrapText="1"/>
    </xf>
    <xf numFmtId="0" fontId="36" fillId="0" borderId="1" xfId="202" applyFont="1" applyBorder="1" applyAlignment="1">
      <alignment horizontal="center" vertical="center" wrapText="1"/>
    </xf>
    <xf numFmtId="165" fontId="36" fillId="4" borderId="1" xfId="203" applyFont="1" applyFill="1" applyBorder="1" applyAlignment="1">
      <alignment horizontal="center" vertical="center" wrapText="1"/>
    </xf>
    <xf numFmtId="0" fontId="36" fillId="4" borderId="1" xfId="202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/>
    <xf numFmtId="0" fontId="36" fillId="0" borderId="1" xfId="202" applyFont="1" applyBorder="1" applyAlignment="1">
      <alignment horizontal="center"/>
    </xf>
    <xf numFmtId="0" fontId="36" fillId="0" borderId="6" xfId="202" applyFont="1" applyBorder="1" applyAlignment="1">
      <alignment horizontal="center" vertical="center" wrapText="1"/>
    </xf>
    <xf numFmtId="0" fontId="36" fillId="0" borderId="1" xfId="202" applyFont="1" applyBorder="1" applyAlignment="1">
      <alignment horizontal="center" vertical="center" wrapText="1"/>
    </xf>
    <xf numFmtId="0" fontId="73" fillId="4" borderId="1" xfId="202" applyFill="1" applyBorder="1" applyAlignment="1">
      <alignment horizontal="center"/>
    </xf>
    <xf numFmtId="0" fontId="36" fillId="0" borderId="0" xfId="194" applyFont="1" applyAlignment="1">
      <alignment horizontal="center"/>
    </xf>
    <xf numFmtId="0" fontId="37" fillId="0" borderId="2" xfId="194" applyFont="1" applyBorder="1" applyAlignment="1">
      <alignment horizontal="center"/>
    </xf>
    <xf numFmtId="0" fontId="37" fillId="0" borderId="6" xfId="194" applyFont="1" applyBorder="1" applyAlignment="1">
      <alignment horizontal="center"/>
    </xf>
    <xf numFmtId="0" fontId="37" fillId="0" borderId="3" xfId="194" applyFont="1" applyBorder="1" applyAlignment="1">
      <alignment horizontal="center"/>
    </xf>
    <xf numFmtId="0" fontId="37" fillId="0" borderId="1" xfId="194" applyFont="1" applyBorder="1" applyAlignment="1">
      <alignment horizontal="center" vertical="center" wrapText="1"/>
    </xf>
    <xf numFmtId="165" fontId="73" fillId="4" borderId="0" xfId="202" applyNumberFormat="1" applyFill="1"/>
    <xf numFmtId="165" fontId="73" fillId="0" borderId="0" xfId="202" applyNumberFormat="1"/>
    <xf numFmtId="0" fontId="2" fillId="0" borderId="0" xfId="0" applyFont="1" applyAlignment="1">
      <alignment horizontal="center"/>
    </xf>
    <xf numFmtId="0" fontId="0" fillId="0" borderId="0" xfId="0"/>
    <xf numFmtId="0" fontId="41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right" vertical="top" wrapText="1"/>
    </xf>
    <xf numFmtId="165" fontId="44" fillId="0" borderId="1" xfId="0" applyNumberFormat="1" applyFont="1" applyBorder="1" applyAlignment="1">
      <alignment horizontal="right" vertical="top" wrapText="1"/>
    </xf>
    <xf numFmtId="165" fontId="37" fillId="0" borderId="1" xfId="194" applyNumberFormat="1" applyFont="1" applyBorder="1"/>
    <xf numFmtId="165" fontId="23" fillId="0" borderId="1" xfId="194" applyNumberFormat="1" applyFont="1" applyBorder="1"/>
    <xf numFmtId="0" fontId="35" fillId="4" borderId="0" xfId="194" applyFill="1"/>
    <xf numFmtId="0" fontId="37" fillId="4" borderId="0" xfId="194" applyFont="1" applyFill="1"/>
    <xf numFmtId="0" fontId="35" fillId="4" borderId="0" xfId="194" applyFill="1" applyAlignment="1">
      <alignment horizontal="center"/>
    </xf>
    <xf numFmtId="0" fontId="36" fillId="4" borderId="0" xfId="194" applyFont="1" applyFill="1"/>
    <xf numFmtId="0" fontId="37" fillId="4" borderId="0" xfId="194" applyFont="1" applyFill="1" applyAlignment="1">
      <alignment vertical="center" wrapText="1"/>
    </xf>
    <xf numFmtId="0" fontId="37" fillId="4" borderId="1" xfId="194" applyFont="1" applyFill="1" applyBorder="1" applyAlignment="1">
      <alignment horizontal="center" vertical="center" wrapText="1"/>
    </xf>
    <xf numFmtId="0" fontId="36" fillId="4" borderId="1" xfId="194" applyFont="1" applyFill="1" applyBorder="1" applyAlignment="1">
      <alignment horizontal="center" vertical="center" wrapText="1"/>
    </xf>
    <xf numFmtId="0" fontId="37" fillId="4" borderId="0" xfId="194" applyFont="1" applyFill="1" applyAlignment="1">
      <alignment horizontal="center" vertical="center" wrapText="1"/>
    </xf>
    <xf numFmtId="0" fontId="23" fillId="4" borderId="2" xfId="194" applyFont="1" applyFill="1" applyBorder="1" applyAlignment="1"/>
    <xf numFmtId="0" fontId="23" fillId="4" borderId="6" xfId="194" applyFont="1" applyFill="1" applyBorder="1" applyAlignment="1"/>
    <xf numFmtId="0" fontId="23" fillId="4" borderId="1" xfId="194" applyFont="1" applyFill="1" applyBorder="1"/>
    <xf numFmtId="0" fontId="23" fillId="4" borderId="3" xfId="194" applyFont="1" applyFill="1" applyBorder="1" applyAlignment="1"/>
    <xf numFmtId="165" fontId="23" fillId="4" borderId="1" xfId="195" applyFont="1" applyFill="1" applyBorder="1"/>
    <xf numFmtId="0" fontId="23" fillId="4" borderId="0" xfId="194" applyFont="1" applyFill="1"/>
    <xf numFmtId="0" fontId="37" fillId="4" borderId="2" xfId="194" applyFont="1" applyFill="1" applyBorder="1" applyAlignment="1">
      <alignment horizontal="center"/>
    </xf>
    <xf numFmtId="0" fontId="37" fillId="4" borderId="6" xfId="194" applyFont="1" applyFill="1" applyBorder="1" applyAlignment="1">
      <alignment horizontal="center"/>
    </xf>
    <xf numFmtId="0" fontId="37" fillId="4" borderId="3" xfId="194" applyFont="1" applyFill="1" applyBorder="1" applyAlignment="1">
      <alignment horizontal="center"/>
    </xf>
    <xf numFmtId="165" fontId="37" fillId="4" borderId="1" xfId="195" applyFont="1" applyFill="1" applyBorder="1"/>
    <xf numFmtId="0" fontId="37" fillId="4" borderId="1" xfId="194" applyFont="1" applyFill="1" applyBorder="1"/>
    <xf numFmtId="0" fontId="37" fillId="4" borderId="3" xfId="194" applyFont="1" applyFill="1" applyBorder="1" applyAlignment="1"/>
    <xf numFmtId="165" fontId="35" fillId="4" borderId="0" xfId="194" applyNumberFormat="1" applyFill="1"/>
    <xf numFmtId="165" fontId="23" fillId="4" borderId="1" xfId="194" applyNumberFormat="1" applyFont="1" applyFill="1" applyBorder="1"/>
    <xf numFmtId="0" fontId="36" fillId="4" borderId="0" xfId="194" applyFont="1" applyFill="1" applyAlignment="1">
      <alignment horizontal="center"/>
    </xf>
    <xf numFmtId="0" fontId="36" fillId="0" borderId="0" xfId="198" applyFont="1" applyFill="1" applyAlignment="1">
      <alignment horizontal="center" vertical="center"/>
    </xf>
    <xf numFmtId="0" fontId="2" fillId="0" borderId="0" xfId="0" applyFont="1" applyAlignment="1">
      <alignment horizontal="center"/>
    </xf>
    <xf numFmtId="0" fontId="19" fillId="0" borderId="1" xfId="3" applyFont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0" fillId="0" borderId="0" xfId="0"/>
    <xf numFmtId="0" fontId="41" fillId="0" borderId="1" xfId="0" applyFont="1" applyBorder="1" applyAlignment="1">
      <alignment horizontal="center" vertical="center" wrapText="1"/>
    </xf>
    <xf numFmtId="0" fontId="75" fillId="0" borderId="0" xfId="202" applyFont="1"/>
    <xf numFmtId="0" fontId="75" fillId="4" borderId="0" xfId="202" applyFont="1" applyFill="1"/>
    <xf numFmtId="165" fontId="76" fillId="4" borderId="0" xfId="203" applyFont="1" applyFill="1"/>
    <xf numFmtId="0" fontId="18" fillId="0" borderId="6" xfId="3" applyFont="1" applyBorder="1" applyAlignment="1">
      <alignment horizontal="left"/>
    </xf>
    <xf numFmtId="0" fontId="18" fillId="0" borderId="6" xfId="3" applyFont="1" applyBorder="1"/>
    <xf numFmtId="0" fontId="17" fillId="0" borderId="3" xfId="3" applyBorder="1"/>
    <xf numFmtId="0" fontId="17" fillId="0" borderId="1" xfId="3" applyFont="1" applyBorder="1"/>
    <xf numFmtId="0" fontId="17" fillId="0" borderId="1" xfId="3" applyFont="1" applyFill="1" applyBorder="1"/>
    <xf numFmtId="0" fontId="17" fillId="0" borderId="6" xfId="3" applyFont="1" applyBorder="1"/>
    <xf numFmtId="0" fontId="17" fillId="0" borderId="3" xfId="3" applyFont="1" applyBorder="1"/>
    <xf numFmtId="0" fontId="17" fillId="0" borderId="1" xfId="3" quotePrefix="1" applyFont="1" applyBorder="1" applyAlignment="1">
      <alignment horizontal="left"/>
    </xf>
    <xf numFmtId="0" fontId="0" fillId="0" borderId="0" xfId="0"/>
    <xf numFmtId="0" fontId="31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32" fillId="0" borderId="1" xfId="0" applyFont="1" applyBorder="1"/>
    <xf numFmtId="165" fontId="32" fillId="0" borderId="1" xfId="1" applyFont="1" applyBorder="1" applyAlignment="1">
      <alignment vertical="center"/>
    </xf>
    <xf numFmtId="165" fontId="31" fillId="0" borderId="1" xfId="1" applyFont="1" applyBorder="1"/>
    <xf numFmtId="0" fontId="31" fillId="0" borderId="0" xfId="0" applyFont="1"/>
    <xf numFmtId="0" fontId="77" fillId="0" borderId="0" xfId="0" applyFont="1"/>
    <xf numFmtId="165" fontId="17" fillId="0" borderId="1" xfId="1" applyFont="1" applyFill="1" applyBorder="1" applyAlignment="1">
      <alignment horizontal="left" vertical="center" wrapText="1" indent="1"/>
    </xf>
    <xf numFmtId="0" fontId="6" fillId="0" borderId="0" xfId="204"/>
    <xf numFmtId="165" fontId="19" fillId="0" borderId="1" xfId="205" applyFont="1" applyFill="1" applyBorder="1" applyAlignment="1">
      <alignment horizontal="left" vertical="center" wrapText="1" indent="1"/>
    </xf>
    <xf numFmtId="0" fontId="17" fillId="0" borderId="1" xfId="204" applyFont="1" applyFill="1" applyBorder="1" applyAlignment="1">
      <alignment horizontal="center" vertical="center" wrapText="1"/>
    </xf>
    <xf numFmtId="49" fontId="32" fillId="0" borderId="1" xfId="204" applyNumberFormat="1" applyFont="1" applyFill="1" applyBorder="1"/>
    <xf numFmtId="0" fontId="17" fillId="0" borderId="1" xfId="204" applyFont="1" applyFill="1" applyBorder="1" applyAlignment="1">
      <alignment horizontal="left" vertical="center" wrapText="1" indent="1"/>
    </xf>
    <xf numFmtId="165" fontId="17" fillId="0" borderId="1" xfId="205" applyFont="1" applyFill="1" applyBorder="1" applyAlignment="1">
      <alignment horizontal="left" vertical="center" wrapText="1" indent="1"/>
    </xf>
    <xf numFmtId="165" fontId="6" fillId="0" borderId="0" xfId="204" applyNumberFormat="1"/>
    <xf numFmtId="165" fontId="2" fillId="0" borderId="1" xfId="205" applyFont="1" applyBorder="1"/>
    <xf numFmtId="165" fontId="0" fillId="0" borderId="0" xfId="205" applyFont="1"/>
    <xf numFmtId="165" fontId="19" fillId="0" borderId="1" xfId="205" applyFont="1" applyFill="1" applyBorder="1" applyAlignment="1">
      <alignment horizontal="center" vertical="center" wrapText="1"/>
    </xf>
    <xf numFmtId="0" fontId="19" fillId="0" borderId="0" xfId="204" applyFont="1" applyFill="1" applyBorder="1" applyAlignment="1">
      <alignment horizontal="left" vertical="center" wrapText="1" indent="1"/>
    </xf>
    <xf numFmtId="0" fontId="6" fillId="0" borderId="0" xfId="204" quotePrefix="1"/>
    <xf numFmtId="165" fontId="17" fillId="0" borderId="1" xfId="205" applyFont="1" applyFill="1" applyBorder="1" applyAlignment="1">
      <alignment horizontal="center" vertical="center" wrapText="1"/>
    </xf>
    <xf numFmtId="0" fontId="17" fillId="0" borderId="0" xfId="204" applyFont="1" applyFill="1" applyBorder="1" applyAlignment="1">
      <alignment horizontal="left" vertical="center" wrapText="1" indent="1"/>
    </xf>
    <xf numFmtId="0" fontId="79" fillId="0" borderId="1" xfId="206" quotePrefix="1" applyFont="1" applyFill="1" applyBorder="1" applyAlignment="1">
      <alignment horizontal="left" vertical="center" wrapText="1" indent="1"/>
    </xf>
    <xf numFmtId="0" fontId="2" fillId="0" borderId="0" xfId="204" applyFont="1"/>
    <xf numFmtId="0" fontId="6" fillId="0" borderId="0" xfId="204" applyBorder="1"/>
    <xf numFmtId="165" fontId="0" fillId="0" borderId="0" xfId="205" applyFont="1" applyAlignment="1">
      <alignment horizontal="center"/>
    </xf>
    <xf numFmtId="0" fontId="32" fillId="4" borderId="0" xfId="204" applyFont="1" applyFill="1" applyAlignment="1">
      <alignment horizontal="center"/>
    </xf>
    <xf numFmtId="165" fontId="19" fillId="4" borderId="1" xfId="205" applyFont="1" applyFill="1" applyBorder="1" applyAlignment="1">
      <alignment horizontal="center" vertical="center" wrapText="1"/>
    </xf>
    <xf numFmtId="0" fontId="17" fillId="4" borderId="1" xfId="204" applyFont="1" applyFill="1" applyBorder="1" applyAlignment="1">
      <alignment horizontal="center" vertical="center" wrapText="1"/>
    </xf>
    <xf numFmtId="0" fontId="79" fillId="4" borderId="1" xfId="206" quotePrefix="1" applyFont="1" applyFill="1" applyBorder="1" applyAlignment="1">
      <alignment horizontal="left" vertical="center" wrapText="1" indent="1"/>
    </xf>
    <xf numFmtId="0" fontId="17" fillId="4" borderId="1" xfId="204" applyFont="1" applyFill="1" applyBorder="1" applyAlignment="1">
      <alignment horizontal="left" vertical="center" wrapText="1" indent="1"/>
    </xf>
    <xf numFmtId="165" fontId="17" fillId="4" borderId="1" xfId="205" applyFont="1" applyFill="1" applyBorder="1" applyAlignment="1">
      <alignment horizontal="left" vertical="center" wrapText="1" indent="1"/>
    </xf>
    <xf numFmtId="0" fontId="32" fillId="4" borderId="0" xfId="204" applyFont="1" applyFill="1"/>
    <xf numFmtId="165" fontId="31" fillId="4" borderId="1" xfId="205" applyFont="1" applyFill="1" applyBorder="1"/>
    <xf numFmtId="0" fontId="31" fillId="4" borderId="0" xfId="204" applyFont="1" applyFill="1"/>
    <xf numFmtId="165" fontId="32" fillId="4" borderId="0" xfId="205" applyFont="1" applyFill="1"/>
    <xf numFmtId="165" fontId="6" fillId="0" borderId="1" xfId="204" applyNumberFormat="1" applyBorder="1"/>
    <xf numFmtId="0" fontId="19" fillId="0" borderId="1" xfId="204" applyFont="1" applyFill="1" applyBorder="1" applyAlignment="1">
      <alignment horizontal="left" vertical="center" wrapText="1" indent="1"/>
    </xf>
    <xf numFmtId="165" fontId="2" fillId="0" borderId="1" xfId="204" applyNumberFormat="1" applyFont="1" applyBorder="1"/>
    <xf numFmtId="165" fontId="19" fillId="4" borderId="1" xfId="205" applyFont="1" applyFill="1" applyBorder="1" applyAlignment="1">
      <alignment horizontal="left" vertical="center" wrapText="1" indent="1"/>
    </xf>
    <xf numFmtId="165" fontId="2" fillId="0" borderId="0" xfId="204" applyNumberFormat="1" applyFont="1"/>
    <xf numFmtId="165" fontId="32" fillId="4" borderId="1" xfId="204" applyNumberFormat="1" applyFont="1" applyFill="1" applyBorder="1"/>
    <xf numFmtId="0" fontId="80" fillId="0" borderId="1" xfId="0" applyFont="1" applyBorder="1" applyAlignment="1">
      <alignment horizontal="right" wrapText="1"/>
    </xf>
    <xf numFmtId="0" fontId="65" fillId="0" borderId="1" xfId="0" applyFont="1" applyBorder="1" applyAlignment="1">
      <alignment horizontal="center" vertical="center" wrapText="1"/>
    </xf>
    <xf numFmtId="0" fontId="80" fillId="0" borderId="1" xfId="0" applyFont="1" applyBorder="1" applyAlignment="1">
      <alignment wrapText="1"/>
    </xf>
    <xf numFmtId="0" fontId="23" fillId="0" borderId="1" xfId="2" applyFont="1" applyBorder="1" applyAlignment="1" applyProtection="1">
      <alignment wrapText="1"/>
    </xf>
    <xf numFmtId="0" fontId="0" fillId="0" borderId="0" xfId="0"/>
    <xf numFmtId="165" fontId="46" fillId="0" borderId="1" xfId="94" applyNumberFormat="1" applyFont="1" applyBorder="1" applyAlignment="1">
      <alignment horizontal="right" vertical="top" wrapText="1"/>
    </xf>
    <xf numFmtId="165" fontId="46" fillId="0" borderId="1" xfId="94" applyNumberFormat="1" applyFont="1" applyBorder="1" applyAlignment="1">
      <alignment horizontal="left" vertical="top" wrapText="1"/>
    </xf>
    <xf numFmtId="0" fontId="16" fillId="0" borderId="11" xfId="0" applyFont="1" applyBorder="1" applyAlignment="1">
      <alignment horizontal="center" vertical="center"/>
    </xf>
    <xf numFmtId="0" fontId="0" fillId="0" borderId="0" xfId="0"/>
    <xf numFmtId="3" fontId="0" fillId="0" borderId="1" xfId="0" applyNumberFormat="1" applyBorder="1"/>
    <xf numFmtId="165" fontId="3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/>
    <xf numFmtId="0" fontId="2" fillId="0" borderId="0" xfId="0" applyFont="1" applyAlignment="1">
      <alignment horizontal="center" vertical="center"/>
    </xf>
    <xf numFmtId="165" fontId="16" fillId="0" borderId="1" xfId="1" applyFont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0" fontId="36" fillId="0" borderId="1" xfId="207" applyFont="1" applyFill="1" applyBorder="1" applyAlignment="1">
      <alignment horizontal="center" vertical="center" wrapText="1"/>
    </xf>
    <xf numFmtId="0" fontId="0" fillId="0" borderId="0" xfId="0" applyFill="1"/>
    <xf numFmtId="0" fontId="42" fillId="0" borderId="1" xfId="0" applyFont="1" applyFill="1" applyBorder="1" applyAlignment="1">
      <alignment horizontal="center" vertical="center" wrapText="1"/>
    </xf>
    <xf numFmtId="0" fontId="63" fillId="0" borderId="1" xfId="2" applyFont="1" applyFill="1" applyBorder="1" applyAlignment="1" applyProtection="1">
      <alignment vertical="center" wrapText="1"/>
    </xf>
    <xf numFmtId="165" fontId="23" fillId="0" borderId="1" xfId="1" applyFont="1" applyFill="1" applyBorder="1" applyAlignment="1">
      <alignment vertical="center"/>
    </xf>
    <xf numFmtId="165" fontId="42" fillId="0" borderId="1" xfId="1" applyFont="1" applyFill="1" applyBorder="1" applyAlignment="1">
      <alignment horizontal="right" vertical="center" wrapText="1"/>
    </xf>
    <xf numFmtId="165" fontId="2" fillId="0" borderId="1" xfId="1" applyFont="1" applyFill="1" applyBorder="1" applyAlignment="1">
      <alignment vertical="center"/>
    </xf>
    <xf numFmtId="0" fontId="2" fillId="0" borderId="0" xfId="0" applyFont="1" applyFill="1"/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42" fillId="0" borderId="1" xfId="0" applyFont="1" applyBorder="1" applyAlignment="1">
      <alignment horizontal="center" vertical="center" wrapText="1"/>
    </xf>
    <xf numFmtId="0" fontId="63" fillId="0" borderId="1" xfId="2" applyFont="1" applyBorder="1" applyAlignment="1" applyProtection="1">
      <alignment vertical="center" wrapText="1"/>
    </xf>
    <xf numFmtId="165" fontId="23" fillId="4" borderId="1" xfId="208" applyFont="1" applyFill="1" applyBorder="1" applyAlignment="1">
      <alignment vertical="center"/>
    </xf>
    <xf numFmtId="165" fontId="42" fillId="0" borderId="1" xfId="0" applyNumberFormat="1" applyFont="1" applyBorder="1" applyAlignment="1">
      <alignment vertical="center" wrapText="1"/>
    </xf>
    <xf numFmtId="165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41" fillId="13" borderId="1" xfId="0" applyFont="1" applyFill="1" applyBorder="1" applyAlignment="1">
      <alignment horizontal="center" vertical="center" wrapText="1"/>
    </xf>
    <xf numFmtId="0" fontId="36" fillId="13" borderId="1" xfId="207" applyFont="1" applyFill="1" applyBorder="1" applyAlignment="1">
      <alignment horizontal="center" vertical="center" wrapText="1"/>
    </xf>
    <xf numFmtId="0" fontId="41" fillId="11" borderId="1" xfId="0" applyFont="1" applyFill="1" applyBorder="1" applyAlignment="1">
      <alignment horizontal="center" vertical="center" wrapText="1"/>
    </xf>
    <xf numFmtId="0" fontId="36" fillId="11" borderId="1" xfId="2" applyFont="1" applyFill="1" applyBorder="1" applyAlignment="1" applyProtection="1">
      <alignment vertical="center" wrapText="1"/>
    </xf>
    <xf numFmtId="165" fontId="36" fillId="11" borderId="1" xfId="208" applyFont="1" applyFill="1" applyBorder="1" applyAlignment="1">
      <alignment vertical="center"/>
    </xf>
    <xf numFmtId="165" fontId="41" fillId="11" borderId="1" xfId="0" applyNumberFormat="1" applyFont="1" applyFill="1" applyBorder="1" applyAlignment="1">
      <alignment vertical="center" wrapText="1"/>
    </xf>
    <xf numFmtId="165" fontId="2" fillId="11" borderId="1" xfId="0" applyNumberFormat="1" applyFont="1" applyFill="1" applyBorder="1" applyAlignment="1">
      <alignment vertical="center"/>
    </xf>
    <xf numFmtId="165" fontId="2" fillId="11" borderId="1" xfId="1" applyFont="1" applyFill="1" applyBorder="1" applyAlignment="1">
      <alignment vertical="center"/>
    </xf>
    <xf numFmtId="0" fontId="2" fillId="0" borderId="0" xfId="0" applyFont="1" applyAlignment="1">
      <alignment horizontal="center"/>
    </xf>
    <xf numFmtId="0" fontId="0" fillId="0" borderId="0" xfId="0"/>
    <xf numFmtId="0" fontId="2" fillId="0" borderId="0" xfId="0" applyFont="1" applyFill="1" applyAlignment="1">
      <alignment horizontal="center"/>
    </xf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/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 vertical="center"/>
    </xf>
    <xf numFmtId="165" fontId="0" fillId="0" borderId="1" xfId="0" applyNumberFormat="1" applyBorder="1"/>
    <xf numFmtId="165" fontId="32" fillId="4" borderId="0" xfId="204" applyNumberFormat="1" applyFont="1" applyFill="1"/>
    <xf numFmtId="165" fontId="31" fillId="4" borderId="0" xfId="204" applyNumberFormat="1" applyFont="1" applyFill="1"/>
    <xf numFmtId="2" fontId="32" fillId="0" borderId="1" xfId="0" applyNumberFormat="1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2" fontId="70" fillId="0" borderId="1" xfId="0" applyNumberFormat="1" applyFont="1" applyBorder="1" applyAlignment="1">
      <alignment horizontal="center" vertical="center"/>
    </xf>
    <xf numFmtId="2" fontId="16" fillId="0" borderId="1" xfId="0" applyNumberFormat="1" applyFont="1" applyBorder="1" applyAlignment="1">
      <alignment vertical="center"/>
    </xf>
    <xf numFmtId="0" fontId="31" fillId="0" borderId="0" xfId="0" applyFont="1" applyAlignment="1">
      <alignment horizontal="center"/>
    </xf>
    <xf numFmtId="0" fontId="41" fillId="7" borderId="1" xfId="0" applyFont="1" applyFill="1" applyBorder="1" applyAlignment="1">
      <alignment horizontal="center" vertical="center" wrapText="1"/>
    </xf>
    <xf numFmtId="0" fontId="23" fillId="5" borderId="1" xfId="198" applyFont="1" applyFill="1" applyBorder="1"/>
    <xf numFmtId="0" fontId="23" fillId="5" borderId="0" xfId="198" applyFont="1" applyFill="1"/>
    <xf numFmtId="0" fontId="23" fillId="5" borderId="2" xfId="0" applyFont="1" applyFill="1" applyBorder="1"/>
    <xf numFmtId="0" fontId="23" fillId="5" borderId="12" xfId="0" quotePrefix="1" applyFont="1" applyFill="1" applyBorder="1" applyAlignment="1">
      <alignment horizontal="center" vertical="top" wrapText="1"/>
    </xf>
    <xf numFmtId="0" fontId="23" fillId="5" borderId="3" xfId="0" applyFont="1" applyFill="1" applyBorder="1"/>
    <xf numFmtId="0" fontId="23" fillId="5" borderId="1" xfId="0" applyFont="1" applyFill="1" applyBorder="1"/>
    <xf numFmtId="0" fontId="23" fillId="5" borderId="12" xfId="198" applyFont="1" applyFill="1" applyBorder="1"/>
    <xf numFmtId="0" fontId="23" fillId="5" borderId="0" xfId="0" applyFont="1" applyFill="1"/>
    <xf numFmtId="0" fontId="2" fillId="0" borderId="0" xfId="0" applyFont="1" applyAlignment="1">
      <alignment horizontal="center"/>
    </xf>
    <xf numFmtId="0" fontId="0" fillId="0" borderId="0" xfId="0"/>
    <xf numFmtId="0" fontId="0" fillId="0" borderId="0" xfId="0"/>
    <xf numFmtId="165" fontId="2" fillId="0" borderId="1" xfId="1" applyFont="1" applyBorder="1" applyAlignment="1">
      <alignment horizontal="center" vertical="center"/>
    </xf>
    <xf numFmtId="165" fontId="0" fillId="0" borderId="11" xfId="1" applyFont="1" applyBorder="1" applyAlignment="1">
      <alignment horizontal="center" vertical="center"/>
    </xf>
    <xf numFmtId="0" fontId="11" fillId="0" borderId="0" xfId="204" applyFont="1"/>
    <xf numFmtId="0" fontId="10" fillId="14" borderId="11" xfId="204" applyFont="1" applyFill="1" applyBorder="1" applyAlignment="1">
      <alignment horizontal="center" vertical="center" wrapText="1"/>
    </xf>
    <xf numFmtId="0" fontId="10" fillId="14" borderId="1" xfId="204" applyFont="1" applyFill="1" applyBorder="1" applyAlignment="1">
      <alignment horizontal="center" vertical="center" wrapText="1"/>
    </xf>
    <xf numFmtId="0" fontId="11" fillId="0" borderId="0" xfId="204" applyFont="1" applyAlignment="1">
      <alignment horizontal="center" vertical="center"/>
    </xf>
    <xf numFmtId="0" fontId="11" fillId="3" borderId="1" xfId="204" applyFont="1" applyFill="1" applyBorder="1" applyAlignment="1">
      <alignment vertical="center"/>
    </xf>
    <xf numFmtId="165" fontId="11" fillId="3" borderId="1" xfId="209" applyNumberFormat="1" applyFont="1" applyFill="1" applyBorder="1" applyAlignment="1">
      <alignment vertical="center"/>
    </xf>
    <xf numFmtId="0" fontId="11" fillId="0" borderId="0" xfId="204" applyFont="1" applyAlignment="1">
      <alignment vertical="center"/>
    </xf>
    <xf numFmtId="165" fontId="10" fillId="14" borderId="1" xfId="209" applyNumberFormat="1" applyFont="1" applyFill="1" applyBorder="1" applyAlignment="1">
      <alignment vertical="center" wrapText="1"/>
    </xf>
    <xf numFmtId="165" fontId="32" fillId="0" borderId="1" xfId="1" applyFont="1" applyBorder="1"/>
    <xf numFmtId="0" fontId="0" fillId="0" borderId="0" xfId="0"/>
    <xf numFmtId="0" fontId="2" fillId="0" borderId="0" xfId="0" applyFont="1" applyAlignment="1">
      <alignment horizontal="center" vertical="center"/>
    </xf>
    <xf numFmtId="165" fontId="36" fillId="0" borderId="1" xfId="203" applyFont="1" applyFill="1" applyBorder="1" applyAlignment="1">
      <alignment vertical="center"/>
    </xf>
    <xf numFmtId="165" fontId="0" fillId="0" borderId="0" xfId="203" applyFont="1" applyFill="1" applyAlignment="1">
      <alignment vertical="center"/>
    </xf>
    <xf numFmtId="165" fontId="36" fillId="0" borderId="0" xfId="203" applyFont="1" applyFill="1" applyAlignment="1">
      <alignment vertical="center"/>
    </xf>
    <xf numFmtId="165" fontId="23" fillId="0" borderId="1" xfId="203" applyFont="1" applyFill="1" applyBorder="1" applyAlignment="1"/>
    <xf numFmtId="165" fontId="23" fillId="0" borderId="3" xfId="203" applyFont="1" applyFill="1" applyBorder="1" applyAlignment="1"/>
    <xf numFmtId="165" fontId="23" fillId="0" borderId="1" xfId="203" applyFont="1" applyFill="1" applyBorder="1"/>
    <xf numFmtId="165" fontId="23" fillId="0" borderId="0" xfId="203" applyFont="1" applyFill="1"/>
    <xf numFmtId="165" fontId="23" fillId="0" borderId="3" xfId="203" applyFont="1" applyFill="1" applyBorder="1"/>
    <xf numFmtId="165" fontId="36" fillId="0" borderId="3" xfId="203" applyFont="1" applyFill="1" applyBorder="1" applyAlignment="1"/>
    <xf numFmtId="165" fontId="36" fillId="0" borderId="1" xfId="203" applyFont="1" applyFill="1" applyBorder="1"/>
    <xf numFmtId="165" fontId="0" fillId="0" borderId="0" xfId="203" applyFont="1" applyFill="1"/>
    <xf numFmtId="0" fontId="73" fillId="0" borderId="0" xfId="202" applyFill="1"/>
    <xf numFmtId="0" fontId="8" fillId="0" borderId="0" xfId="0" applyFont="1" applyFill="1" applyAlignment="1">
      <alignment wrapText="1"/>
    </xf>
    <xf numFmtId="0" fontId="73" fillId="0" borderId="1" xfId="202" applyFill="1" applyBorder="1"/>
    <xf numFmtId="0" fontId="36" fillId="0" borderId="1" xfId="202" applyFont="1" applyFill="1" applyBorder="1" applyAlignment="1">
      <alignment horizontal="center" vertical="center" wrapText="1"/>
    </xf>
    <xf numFmtId="0" fontId="36" fillId="0" borderId="3" xfId="202" applyFont="1" applyFill="1" applyBorder="1" applyAlignment="1">
      <alignment horizontal="center" vertical="center" wrapText="1"/>
    </xf>
    <xf numFmtId="0" fontId="36" fillId="0" borderId="0" xfId="202" applyFont="1" applyFill="1" applyAlignment="1">
      <alignment horizontal="center" vertical="center" wrapText="1"/>
    </xf>
    <xf numFmtId="0" fontId="23" fillId="0" borderId="1" xfId="202" applyFont="1" applyFill="1" applyBorder="1"/>
    <xf numFmtId="0" fontId="23" fillId="0" borderId="3" xfId="202" applyFont="1" applyFill="1" applyBorder="1"/>
    <xf numFmtId="0" fontId="23" fillId="0" borderId="0" xfId="202" applyFont="1" applyFill="1"/>
    <xf numFmtId="0" fontId="23" fillId="0" borderId="2" xfId="194" applyFont="1" applyFill="1" applyBorder="1" applyAlignment="1"/>
    <xf numFmtId="0" fontId="23" fillId="0" borderId="6" xfId="194" applyFont="1" applyFill="1" applyBorder="1" applyAlignment="1"/>
    <xf numFmtId="0" fontId="23" fillId="0" borderId="1" xfId="194" applyFont="1" applyFill="1" applyBorder="1"/>
    <xf numFmtId="0" fontId="23" fillId="0" borderId="3" xfId="194" applyFont="1" applyFill="1" applyBorder="1" applyAlignment="1"/>
    <xf numFmtId="165" fontId="44" fillId="0" borderId="1" xfId="0" applyNumberFormat="1" applyFont="1" applyFill="1" applyBorder="1" applyAlignment="1">
      <alignment horizontal="right" vertical="top" wrapText="1"/>
    </xf>
    <xf numFmtId="0" fontId="44" fillId="0" borderId="1" xfId="0" applyFont="1" applyFill="1" applyBorder="1" applyAlignment="1">
      <alignment horizontal="right" vertical="top" wrapText="1"/>
    </xf>
    <xf numFmtId="165" fontId="23" fillId="0" borderId="1" xfId="194" applyNumberFormat="1" applyFont="1" applyFill="1" applyBorder="1"/>
    <xf numFmtId="0" fontId="23" fillId="0" borderId="0" xfId="194" applyFont="1" applyFill="1"/>
    <xf numFmtId="0" fontId="2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0" fillId="0" borderId="0" xfId="0"/>
    <xf numFmtId="0" fontId="7" fillId="0" borderId="13" xfId="0" applyFont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/>
    <xf numFmtId="0" fontId="36" fillId="0" borderId="0" xfId="194" applyFont="1" applyAlignment="1">
      <alignment horizontal="center"/>
    </xf>
    <xf numFmtId="0" fontId="37" fillId="0" borderId="2" xfId="194" applyFont="1" applyBorder="1" applyAlignment="1">
      <alignment horizontal="center"/>
    </xf>
    <xf numFmtId="0" fontId="37" fillId="0" borderId="6" xfId="194" applyFont="1" applyBorder="1" applyAlignment="1">
      <alignment horizontal="center"/>
    </xf>
    <xf numFmtId="0" fontId="37" fillId="0" borderId="3" xfId="194" applyFont="1" applyBorder="1" applyAlignment="1">
      <alignment horizontal="center"/>
    </xf>
    <xf numFmtId="0" fontId="37" fillId="0" borderId="1" xfId="194" applyFont="1" applyBorder="1" applyAlignment="1">
      <alignment horizontal="center" vertical="center" wrapText="1"/>
    </xf>
    <xf numFmtId="0" fontId="36" fillId="0" borderId="1" xfId="194" applyFont="1" applyBorder="1" applyAlignment="1">
      <alignment horizontal="center" vertical="center" wrapText="1"/>
    </xf>
    <xf numFmtId="0" fontId="37" fillId="4" borderId="1" xfId="194" applyFont="1" applyFill="1" applyBorder="1" applyAlignment="1">
      <alignment horizontal="center" vertical="center" wrapText="1"/>
    </xf>
    <xf numFmtId="0" fontId="37" fillId="4" borderId="2" xfId="194" applyFont="1" applyFill="1" applyBorder="1" applyAlignment="1">
      <alignment horizontal="center"/>
    </xf>
    <xf numFmtId="0" fontId="37" fillId="4" borderId="6" xfId="194" applyFont="1" applyFill="1" applyBorder="1" applyAlignment="1">
      <alignment horizontal="center"/>
    </xf>
    <xf numFmtId="0" fontId="36" fillId="4" borderId="1" xfId="194" applyFont="1" applyFill="1" applyBorder="1" applyAlignment="1">
      <alignment horizontal="center" vertical="center" wrapText="1"/>
    </xf>
    <xf numFmtId="0" fontId="36" fillId="4" borderId="0" xfId="194" applyFont="1" applyFill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6" fillId="0" borderId="1" xfId="94" applyFont="1" applyBorder="1" applyAlignment="1">
      <alignment vertical="center"/>
    </xf>
    <xf numFmtId="0" fontId="46" fillId="0" borderId="1" xfId="94" applyFont="1" applyBorder="1" applyAlignment="1">
      <alignment horizontal="left" vertical="center" wrapText="1"/>
    </xf>
    <xf numFmtId="0" fontId="42" fillId="0" borderId="19" xfId="0" applyFont="1" applyBorder="1" applyAlignment="1">
      <alignment horizontal="right" vertical="center" wrapText="1"/>
    </xf>
    <xf numFmtId="0" fontId="46" fillId="0" borderId="0" xfId="94" applyFont="1" applyAlignment="1">
      <alignment vertical="center"/>
    </xf>
    <xf numFmtId="165" fontId="45" fillId="0" borderId="1" xfId="5" applyFont="1" applyBorder="1" applyAlignment="1">
      <alignment vertical="center"/>
    </xf>
    <xf numFmtId="0" fontId="45" fillId="0" borderId="0" xfId="94" applyFont="1" applyAlignment="1">
      <alignment vertical="center"/>
    </xf>
    <xf numFmtId="0" fontId="2" fillId="14" borderId="0" xfId="204" applyFont="1" applyFill="1"/>
    <xf numFmtId="0" fontId="2" fillId="14" borderId="1" xfId="204" applyFont="1" applyFill="1" applyBorder="1" applyAlignment="1">
      <alignment horizontal="center" vertical="center"/>
    </xf>
    <xf numFmtId="41" fontId="6" fillId="0" borderId="1" xfId="210" applyNumberFormat="1" applyFont="1" applyBorder="1"/>
    <xf numFmtId="165" fontId="32" fillId="3" borderId="1" xfId="210" applyNumberFormat="1" applyFont="1" applyFill="1" applyBorder="1" applyAlignment="1">
      <alignment vertical="center"/>
    </xf>
    <xf numFmtId="41" fontId="6" fillId="0" borderId="0" xfId="210" applyNumberFormat="1" applyFont="1"/>
    <xf numFmtId="165" fontId="32" fillId="2" borderId="1" xfId="210" applyNumberFormat="1" applyFont="1" applyFill="1" applyBorder="1" applyAlignment="1">
      <alignment vertical="center"/>
    </xf>
    <xf numFmtId="41" fontId="2" fillId="14" borderId="3" xfId="210" applyNumberFormat="1" applyFont="1" applyFill="1" applyBorder="1" applyAlignment="1">
      <alignment horizontal="center" vertical="center"/>
    </xf>
    <xf numFmtId="41" fontId="2" fillId="14" borderId="1" xfId="204" applyNumberFormat="1" applyFont="1" applyFill="1" applyBorder="1" applyAlignment="1">
      <alignment vertical="center"/>
    </xf>
    <xf numFmtId="0" fontId="2" fillId="14" borderId="0" xfId="204" applyFont="1" applyFill="1" applyAlignment="1">
      <alignment vertical="center"/>
    </xf>
    <xf numFmtId="41" fontId="6" fillId="0" borderId="0" xfId="204" applyNumberFormat="1"/>
    <xf numFmtId="165" fontId="11" fillId="0" borderId="0" xfId="0" applyNumberFormat="1" applyFont="1" applyAlignment="1">
      <alignment vertical="center"/>
    </xf>
    <xf numFmtId="0" fontId="31" fillId="3" borderId="0" xfId="0" applyFont="1" applyFill="1" applyBorder="1" applyAlignment="1">
      <alignment horizontal="center" vertical="center" wrapText="1"/>
    </xf>
    <xf numFmtId="165" fontId="31" fillId="3" borderId="0" xfId="1" applyFont="1" applyFill="1" applyBorder="1" applyAlignment="1">
      <alignment vertical="center" wrapText="1"/>
    </xf>
    <xf numFmtId="165" fontId="71" fillId="3" borderId="1" xfId="0" applyNumberFormat="1" applyFont="1" applyFill="1" applyBorder="1" applyAlignment="1">
      <alignment horizontal="right" vertical="top" wrapText="1" indent="1"/>
    </xf>
    <xf numFmtId="0" fontId="0" fillId="0" borderId="0" xfId="0"/>
    <xf numFmtId="0" fontId="2" fillId="0" borderId="0" xfId="0" applyFont="1" applyFill="1" applyAlignment="1">
      <alignment horizontal="center"/>
    </xf>
    <xf numFmtId="0" fontId="10" fillId="0" borderId="0" xfId="204" applyFont="1" applyAlignment="1">
      <alignment horizontal="center"/>
    </xf>
    <xf numFmtId="0" fontId="0" fillId="0" borderId="0" xfId="0" applyBorder="1" applyAlignment="1">
      <alignment horizontal="left" vertical="center"/>
    </xf>
    <xf numFmtId="0" fontId="0" fillId="0" borderId="0" xfId="0" applyAlignment="1"/>
    <xf numFmtId="165" fontId="23" fillId="4" borderId="0" xfId="194" applyNumberFormat="1" applyFont="1" applyFill="1"/>
    <xf numFmtId="3" fontId="83" fillId="0" borderId="0" xfId="0" applyNumberFormat="1" applyFont="1"/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0" fillId="0" borderId="0" xfId="0"/>
    <xf numFmtId="165" fontId="0" fillId="0" borderId="0" xfId="0" applyNumberFormat="1" applyFill="1"/>
    <xf numFmtId="0" fontId="2" fillId="0" borderId="0" xfId="204" applyFont="1" applyAlignment="1">
      <alignment horizontal="center" vertical="center"/>
    </xf>
    <xf numFmtId="41" fontId="6" fillId="0" borderId="1" xfId="1" applyNumberFormat="1" applyFont="1" applyBorder="1"/>
    <xf numFmtId="41" fontId="2" fillId="7" borderId="1" xfId="1" applyNumberFormat="1" applyFont="1" applyFill="1" applyBorder="1"/>
    <xf numFmtId="0" fontId="6" fillId="0" borderId="1" xfId="204" applyBorder="1"/>
    <xf numFmtId="0" fontId="2" fillId="7" borderId="1" xfId="204" applyFont="1" applyFill="1" applyBorder="1" applyAlignment="1">
      <alignment horizontal="center" vertical="center"/>
    </xf>
    <xf numFmtId="2" fontId="16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59" fillId="0" borderId="0" xfId="0" applyFont="1" applyAlignment="1">
      <alignment horizontal="left" wrapText="1"/>
    </xf>
    <xf numFmtId="0" fontId="61" fillId="0" borderId="0" xfId="0" applyFont="1" applyBorder="1" applyAlignment="1">
      <alignment horizontal="center"/>
    </xf>
    <xf numFmtId="0" fontId="5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55" fillId="0" borderId="0" xfId="0" applyFont="1" applyAlignment="1">
      <alignment horizontal="justify" wrapText="1"/>
    </xf>
    <xf numFmtId="0" fontId="54" fillId="0" borderId="0" xfId="0" applyFont="1" applyAlignment="1">
      <alignment horizontal="center" wrapText="1"/>
    </xf>
    <xf numFmtId="0" fontId="62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0" fontId="10" fillId="2" borderId="2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0" fillId="2" borderId="11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45" fillId="0" borderId="0" xfId="94" applyFont="1" applyAlignment="1">
      <alignment horizontal="center"/>
    </xf>
    <xf numFmtId="0" fontId="45" fillId="0" borderId="1" xfId="94" applyFont="1" applyBorder="1" applyAlignment="1">
      <alignment horizontal="center" vertical="center"/>
    </xf>
    <xf numFmtId="0" fontId="45" fillId="0" borderId="1" xfId="94" applyFont="1" applyBorder="1" applyAlignment="1">
      <alignment horizontal="center"/>
    </xf>
    <xf numFmtId="0" fontId="31" fillId="3" borderId="2" xfId="0" applyFont="1" applyFill="1" applyBorder="1" applyAlignment="1">
      <alignment horizontal="center" vertical="center" wrapText="1"/>
    </xf>
    <xf numFmtId="0" fontId="31" fillId="3" borderId="3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31" fillId="3" borderId="1" xfId="0" applyFont="1" applyFill="1" applyBorder="1" applyAlignment="1">
      <alignment vertical="center" wrapText="1"/>
    </xf>
    <xf numFmtId="0" fontId="31" fillId="2" borderId="11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2" xfId="0" applyFont="1" applyFill="1" applyBorder="1" applyAlignment="1">
      <alignment horizontal="center" vertical="center" wrapText="1"/>
    </xf>
    <xf numFmtId="0" fontId="31" fillId="2" borderId="6" xfId="0" applyFont="1" applyFill="1" applyBorder="1" applyAlignment="1">
      <alignment horizontal="center" vertical="center" wrapText="1"/>
    </xf>
    <xf numFmtId="0" fontId="31" fillId="2" borderId="3" xfId="0" applyFont="1" applyFill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0" fillId="0" borderId="0" xfId="0"/>
    <xf numFmtId="0" fontId="7" fillId="0" borderId="13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2" fillId="7" borderId="2" xfId="204" applyFont="1" applyFill="1" applyBorder="1" applyAlignment="1">
      <alignment horizontal="center" vertical="center"/>
    </xf>
    <xf numFmtId="0" fontId="2" fillId="7" borderId="6" xfId="204" applyFont="1" applyFill="1" applyBorder="1" applyAlignment="1">
      <alignment horizontal="center" vertical="center"/>
    </xf>
    <xf numFmtId="0" fontId="2" fillId="7" borderId="3" xfId="204" applyFont="1" applyFill="1" applyBorder="1" applyAlignment="1">
      <alignment horizontal="center" vertical="center"/>
    </xf>
    <xf numFmtId="0" fontId="2" fillId="7" borderId="11" xfId="204" applyFont="1" applyFill="1" applyBorder="1" applyAlignment="1">
      <alignment horizontal="center" vertical="center"/>
    </xf>
    <xf numFmtId="0" fontId="2" fillId="7" borderId="12" xfId="204" applyFont="1" applyFill="1" applyBorder="1" applyAlignment="1">
      <alignment horizontal="center" vertical="center"/>
    </xf>
    <xf numFmtId="0" fontId="66" fillId="0" borderId="0" xfId="204" applyFont="1" applyAlignment="1">
      <alignment horizontal="center"/>
    </xf>
    <xf numFmtId="0" fontId="2" fillId="14" borderId="2" xfId="204" applyFont="1" applyFill="1" applyBorder="1" applyAlignment="1">
      <alignment horizontal="center" vertical="center"/>
    </xf>
    <xf numFmtId="0" fontId="2" fillId="14" borderId="3" xfId="204" applyFont="1" applyFill="1" applyBorder="1" applyAlignment="1">
      <alignment horizontal="center" vertical="center"/>
    </xf>
    <xf numFmtId="0" fontId="2" fillId="14" borderId="2" xfId="204" applyFont="1" applyFill="1" applyBorder="1" applyAlignment="1">
      <alignment horizontal="center" vertical="center" wrapText="1"/>
    </xf>
    <xf numFmtId="0" fontId="2" fillId="14" borderId="6" xfId="204" applyFont="1" applyFill="1" applyBorder="1" applyAlignment="1">
      <alignment horizontal="center" vertical="center" wrapText="1"/>
    </xf>
    <xf numFmtId="0" fontId="2" fillId="14" borderId="3" xfId="204" applyFont="1" applyFill="1" applyBorder="1" applyAlignment="1">
      <alignment horizontal="center" vertical="center" wrapText="1"/>
    </xf>
    <xf numFmtId="0" fontId="2" fillId="14" borderId="1" xfId="204" applyFont="1" applyFill="1" applyBorder="1" applyAlignment="1">
      <alignment horizontal="center" vertical="center"/>
    </xf>
    <xf numFmtId="0" fontId="81" fillId="0" borderId="0" xfId="204" applyFont="1" applyAlignment="1">
      <alignment horizontal="center"/>
    </xf>
    <xf numFmtId="0" fontId="2" fillId="14" borderId="6" xfId="204" applyFont="1" applyFill="1" applyBorder="1" applyAlignment="1">
      <alignment horizontal="center" vertical="center"/>
    </xf>
    <xf numFmtId="0" fontId="2" fillId="14" borderId="7" xfId="204" applyFont="1" applyFill="1" applyBorder="1" applyAlignment="1">
      <alignment horizontal="center" vertical="center" wrapText="1"/>
    </xf>
    <xf numFmtId="0" fontId="2" fillId="14" borderId="9" xfId="204" applyFont="1" applyFill="1" applyBorder="1" applyAlignment="1">
      <alignment horizontal="center" vertical="center" wrapText="1"/>
    </xf>
    <xf numFmtId="0" fontId="37" fillId="0" borderId="11" xfId="194" applyFont="1" applyBorder="1" applyAlignment="1">
      <alignment horizontal="center" vertical="center" wrapText="1"/>
    </xf>
    <xf numFmtId="0" fontId="37" fillId="0" borderId="20" xfId="194" applyFont="1" applyBorder="1" applyAlignment="1">
      <alignment horizontal="center" vertical="center" wrapText="1"/>
    </xf>
    <xf numFmtId="0" fontId="37" fillId="0" borderId="12" xfId="194" applyFont="1" applyBorder="1" applyAlignment="1">
      <alignment horizontal="center" vertical="center" wrapText="1"/>
    </xf>
    <xf numFmtId="0" fontId="36" fillId="0" borderId="0" xfId="194" applyFont="1" applyAlignment="1">
      <alignment horizontal="center"/>
    </xf>
    <xf numFmtId="0" fontId="37" fillId="0" borderId="1" xfId="194" applyFont="1" applyBorder="1" applyAlignment="1">
      <alignment horizontal="center" vertical="center" wrapText="1"/>
    </xf>
    <xf numFmtId="0" fontId="36" fillId="0" borderId="1" xfId="194" applyFont="1" applyBorder="1" applyAlignment="1">
      <alignment horizontal="center" vertical="center" wrapText="1"/>
    </xf>
    <xf numFmtId="0" fontId="36" fillId="0" borderId="2" xfId="194" applyFont="1" applyBorder="1" applyAlignment="1">
      <alignment horizontal="center" vertical="center" wrapText="1"/>
    </xf>
    <xf numFmtId="0" fontId="36" fillId="0" borderId="6" xfId="194" applyFont="1" applyBorder="1" applyAlignment="1">
      <alignment horizontal="center" vertical="center" wrapText="1"/>
    </xf>
    <xf numFmtId="0" fontId="36" fillId="0" borderId="3" xfId="194" applyFont="1" applyBorder="1" applyAlignment="1">
      <alignment horizontal="center" vertical="center" wrapText="1"/>
    </xf>
    <xf numFmtId="0" fontId="37" fillId="0" borderId="2" xfId="194" applyFont="1" applyBorder="1" applyAlignment="1">
      <alignment horizontal="center"/>
    </xf>
    <xf numFmtId="0" fontId="37" fillId="0" borderId="6" xfId="194" applyFont="1" applyBorder="1" applyAlignment="1">
      <alignment horizontal="center"/>
    </xf>
    <xf numFmtId="0" fontId="37" fillId="0" borderId="3" xfId="194" applyFont="1" applyBorder="1" applyAlignment="1">
      <alignment horizontal="center"/>
    </xf>
    <xf numFmtId="0" fontId="37" fillId="4" borderId="11" xfId="194" applyFont="1" applyFill="1" applyBorder="1" applyAlignment="1">
      <alignment horizontal="center" vertical="center" wrapText="1"/>
    </xf>
    <xf numFmtId="0" fontId="37" fillId="4" borderId="20" xfId="194" applyFont="1" applyFill="1" applyBorder="1" applyAlignment="1">
      <alignment horizontal="center" vertical="center" wrapText="1"/>
    </xf>
    <xf numFmtId="0" fontId="37" fillId="4" borderId="12" xfId="194" applyFont="1" applyFill="1" applyBorder="1" applyAlignment="1">
      <alignment horizontal="center" vertical="center" wrapText="1"/>
    </xf>
    <xf numFmtId="0" fontId="36" fillId="4" borderId="0" xfId="194" applyFont="1" applyFill="1" applyAlignment="1">
      <alignment horizontal="center"/>
    </xf>
    <xf numFmtId="0" fontId="37" fillId="4" borderId="1" xfId="194" applyFont="1" applyFill="1" applyBorder="1" applyAlignment="1">
      <alignment horizontal="center" vertical="center" wrapText="1"/>
    </xf>
    <xf numFmtId="0" fontId="36" fillId="4" borderId="2" xfId="194" applyFont="1" applyFill="1" applyBorder="1" applyAlignment="1">
      <alignment horizontal="center" vertical="center" wrapText="1"/>
    </xf>
    <xf numFmtId="0" fontId="37" fillId="4" borderId="6" xfId="194" applyFont="1" applyFill="1" applyBorder="1" applyAlignment="1">
      <alignment horizontal="center" vertical="center" wrapText="1"/>
    </xf>
    <xf numFmtId="0" fontId="37" fillId="4" borderId="3" xfId="194" applyFont="1" applyFill="1" applyBorder="1" applyAlignment="1">
      <alignment horizontal="center" vertical="center" wrapText="1"/>
    </xf>
    <xf numFmtId="0" fontId="37" fillId="4" borderId="2" xfId="194" applyFont="1" applyFill="1" applyBorder="1" applyAlignment="1">
      <alignment horizontal="center" vertical="center" wrapText="1"/>
    </xf>
    <xf numFmtId="0" fontId="37" fillId="4" borderId="5" xfId="194" applyFont="1" applyFill="1" applyBorder="1" applyAlignment="1">
      <alignment horizontal="center" vertical="center" wrapText="1"/>
    </xf>
    <xf numFmtId="0" fontId="37" fillId="4" borderId="10" xfId="194" applyFont="1" applyFill="1" applyBorder="1" applyAlignment="1">
      <alignment horizontal="center" vertical="center" wrapText="1"/>
    </xf>
    <xf numFmtId="0" fontId="37" fillId="4" borderId="7" xfId="194" applyFont="1" applyFill="1" applyBorder="1" applyAlignment="1">
      <alignment horizontal="center" vertical="center" wrapText="1"/>
    </xf>
    <xf numFmtId="0" fontId="37" fillId="4" borderId="8" xfId="194" applyFont="1" applyFill="1" applyBorder="1" applyAlignment="1">
      <alignment horizontal="center" vertical="center" wrapText="1"/>
    </xf>
    <xf numFmtId="0" fontId="37" fillId="4" borderId="4" xfId="194" applyFont="1" applyFill="1" applyBorder="1" applyAlignment="1">
      <alignment horizontal="center" vertical="center" wrapText="1"/>
    </xf>
    <xf numFmtId="0" fontId="37" fillId="4" borderId="9" xfId="194" applyFont="1" applyFill="1" applyBorder="1" applyAlignment="1">
      <alignment horizontal="center" vertical="center" wrapText="1"/>
    </xf>
    <xf numFmtId="0" fontId="36" fillId="4" borderId="1" xfId="194" applyFont="1" applyFill="1" applyBorder="1" applyAlignment="1">
      <alignment horizontal="center" vertical="center" wrapText="1"/>
    </xf>
    <xf numFmtId="0" fontId="37" fillId="4" borderId="2" xfId="194" applyFont="1" applyFill="1" applyBorder="1" applyAlignment="1">
      <alignment horizontal="center"/>
    </xf>
    <xf numFmtId="0" fontId="37" fillId="4" borderId="6" xfId="194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66" fillId="0" borderId="0" xfId="0" applyFont="1" applyAlignment="1">
      <alignment horizontal="center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0" fillId="0" borderId="21" xfId="0" applyBorder="1" applyAlignment="1">
      <alignment horizontal="left" vertical="center"/>
    </xf>
    <xf numFmtId="0" fontId="0" fillId="0" borderId="6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7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171" fontId="2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10" fontId="0" fillId="0" borderId="0" xfId="197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72" fontId="0" fillId="0" borderId="0" xfId="1" applyNumberFormat="1" applyFont="1" applyAlignment="1">
      <alignment horizontal="center" vertical="center"/>
    </xf>
    <xf numFmtId="171" fontId="0" fillId="0" borderId="0" xfId="1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4" xfId="0" applyBorder="1" applyAlignment="1">
      <alignment horizontal="center" wrapText="1"/>
    </xf>
    <xf numFmtId="0" fontId="10" fillId="0" borderId="0" xfId="204" applyFont="1" applyAlignment="1">
      <alignment horizontal="center"/>
    </xf>
    <xf numFmtId="0" fontId="10" fillId="14" borderId="2" xfId="204" applyFont="1" applyFill="1" applyBorder="1" applyAlignment="1">
      <alignment horizontal="center" vertical="center" wrapText="1"/>
    </xf>
    <xf numFmtId="0" fontId="6" fillId="0" borderId="3" xfId="204" applyBorder="1"/>
    <xf numFmtId="0" fontId="2" fillId="0" borderId="0" xfId="204" applyFont="1" applyAlignment="1">
      <alignment horizontal="center"/>
    </xf>
    <xf numFmtId="0" fontId="82" fillId="0" borderId="0" xfId="204" applyFont="1" applyAlignment="1">
      <alignment horizontal="center"/>
    </xf>
    <xf numFmtId="0" fontId="10" fillId="0" borderId="3" xfId="0" applyFont="1" applyFill="1" applyBorder="1" applyAlignment="1">
      <alignment horizontal="center" vertical="center" wrapText="1"/>
    </xf>
    <xf numFmtId="0" fontId="36" fillId="0" borderId="0" xfId="198" applyFont="1" applyAlignment="1">
      <alignment horizontal="center"/>
    </xf>
    <xf numFmtId="0" fontId="36" fillId="0" borderId="2" xfId="198" applyFont="1" applyBorder="1" applyAlignment="1">
      <alignment horizontal="center"/>
    </xf>
    <xf numFmtId="0" fontId="36" fillId="0" borderId="3" xfId="198" applyFont="1" applyBorder="1" applyAlignment="1">
      <alignment horizontal="center"/>
    </xf>
    <xf numFmtId="0" fontId="49" fillId="0" borderId="0" xfId="198" applyFont="1" applyFill="1" applyAlignment="1">
      <alignment horizontal="center"/>
    </xf>
    <xf numFmtId="0" fontId="36" fillId="0" borderId="0" xfId="198" applyFont="1" applyFill="1" applyAlignment="1">
      <alignment horizontal="center" vertical="center"/>
    </xf>
    <xf numFmtId="0" fontId="19" fillId="0" borderId="1" xfId="3" applyFont="1" applyBorder="1" applyAlignment="1">
      <alignment horizontal="center" vertical="center"/>
    </xf>
    <xf numFmtId="0" fontId="19" fillId="0" borderId="1" xfId="3" applyFont="1" applyBorder="1" applyAlignment="1">
      <alignment horizontal="center" vertical="center" wrapText="1"/>
    </xf>
    <xf numFmtId="0" fontId="19" fillId="0" borderId="11" xfId="3" applyFont="1" applyBorder="1" applyAlignment="1">
      <alignment horizontal="center" vertical="center"/>
    </xf>
    <xf numFmtId="0" fontId="19" fillId="0" borderId="12" xfId="3" applyFont="1" applyBorder="1" applyAlignment="1">
      <alignment horizontal="center" vertical="center"/>
    </xf>
    <xf numFmtId="0" fontId="19" fillId="0" borderId="2" xfId="3" applyFont="1" applyBorder="1" applyAlignment="1">
      <alignment horizontal="center"/>
    </xf>
    <xf numFmtId="0" fontId="19" fillId="0" borderId="6" xfId="3" applyFont="1" applyBorder="1" applyAlignment="1">
      <alignment horizontal="center"/>
    </xf>
    <xf numFmtId="0" fontId="19" fillId="0" borderId="3" xfId="3" applyFont="1" applyBorder="1" applyAlignment="1">
      <alignment horizontal="center"/>
    </xf>
    <xf numFmtId="0" fontId="31" fillId="0" borderId="2" xfId="0" applyFont="1" applyBorder="1" applyAlignment="1">
      <alignment horizontal="center"/>
    </xf>
    <xf numFmtId="0" fontId="31" fillId="0" borderId="3" xfId="0" applyFont="1" applyBorder="1" applyAlignment="1">
      <alignment horizontal="center"/>
    </xf>
    <xf numFmtId="0" fontId="7" fillId="0" borderId="14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165" fontId="2" fillId="0" borderId="1" xfId="1" applyFont="1" applyBorder="1" applyAlignment="1">
      <alignment horizontal="center"/>
    </xf>
    <xf numFmtId="165" fontId="36" fillId="8" borderId="1" xfId="202" applyNumberFormat="1" applyFont="1" applyFill="1" applyBorder="1" applyAlignment="1">
      <alignment horizontal="center"/>
    </xf>
    <xf numFmtId="165" fontId="73" fillId="8" borderId="1" xfId="202" applyNumberFormat="1" applyFill="1" applyBorder="1" applyAlignment="1">
      <alignment horizontal="center"/>
    </xf>
    <xf numFmtId="0" fontId="36" fillId="8" borderId="2" xfId="202" applyFont="1" applyFill="1" applyBorder="1" applyAlignment="1">
      <alignment horizontal="center"/>
    </xf>
    <xf numFmtId="0" fontId="36" fillId="8" borderId="6" xfId="202" applyFont="1" applyFill="1" applyBorder="1" applyAlignment="1">
      <alignment horizontal="center"/>
    </xf>
    <xf numFmtId="0" fontId="36" fillId="8" borderId="3" xfId="202" applyFont="1" applyFill="1" applyBorder="1" applyAlignment="1">
      <alignment horizontal="center"/>
    </xf>
    <xf numFmtId="0" fontId="36" fillId="8" borderId="2" xfId="202" applyFont="1" applyFill="1" applyBorder="1" applyAlignment="1">
      <alignment horizontal="center" vertical="center" wrapText="1"/>
    </xf>
    <xf numFmtId="0" fontId="36" fillId="8" borderId="6" xfId="202" applyFont="1" applyFill="1" applyBorder="1" applyAlignment="1">
      <alignment horizontal="center" vertical="center" wrapText="1"/>
    </xf>
    <xf numFmtId="0" fontId="36" fillId="8" borderId="3" xfId="202" applyFont="1" applyFill="1" applyBorder="1" applyAlignment="1">
      <alignment horizontal="center" vertical="center" wrapText="1"/>
    </xf>
    <xf numFmtId="165" fontId="36" fillId="0" borderId="2" xfId="203" applyFont="1" applyFill="1" applyBorder="1" applyAlignment="1">
      <alignment horizontal="center" vertical="center"/>
    </xf>
    <xf numFmtId="165" fontId="36" fillId="0" borderId="6" xfId="203" applyFont="1" applyFill="1" applyBorder="1" applyAlignment="1">
      <alignment horizontal="center" vertical="center"/>
    </xf>
    <xf numFmtId="165" fontId="36" fillId="0" borderId="3" xfId="203" applyFont="1" applyFill="1" applyBorder="1" applyAlignment="1">
      <alignment horizontal="center" vertical="center"/>
    </xf>
    <xf numFmtId="0" fontId="36" fillId="0" borderId="11" xfId="202" applyFont="1" applyBorder="1" applyAlignment="1">
      <alignment horizontal="center" vertical="center" wrapText="1"/>
    </xf>
    <xf numFmtId="0" fontId="36" fillId="0" borderId="20" xfId="202" applyFont="1" applyBorder="1" applyAlignment="1">
      <alignment horizontal="center" vertical="center" wrapText="1"/>
    </xf>
    <xf numFmtId="0" fontId="36" fillId="0" borderId="12" xfId="202" applyFont="1" applyBorder="1" applyAlignment="1">
      <alignment horizontal="center" vertical="center" wrapText="1"/>
    </xf>
    <xf numFmtId="0" fontId="36" fillId="0" borderId="1" xfId="202" applyFont="1" applyBorder="1" applyAlignment="1">
      <alignment horizontal="center"/>
    </xf>
    <xf numFmtId="0" fontId="36" fillId="8" borderId="1" xfId="202" applyFont="1" applyFill="1" applyBorder="1" applyAlignment="1">
      <alignment horizontal="center"/>
    </xf>
    <xf numFmtId="0" fontId="36" fillId="10" borderId="2" xfId="202" applyFont="1" applyFill="1" applyBorder="1" applyAlignment="1">
      <alignment horizontal="center" vertical="center" wrapText="1"/>
    </xf>
    <xf numFmtId="0" fontId="36" fillId="10" borderId="6" xfId="202" applyFont="1" applyFill="1" applyBorder="1" applyAlignment="1">
      <alignment horizontal="center" vertical="center" wrapText="1"/>
    </xf>
    <xf numFmtId="0" fontId="36" fillId="10" borderId="3" xfId="202" applyFont="1" applyFill="1" applyBorder="1" applyAlignment="1">
      <alignment horizontal="center" vertical="center" wrapText="1"/>
    </xf>
    <xf numFmtId="0" fontId="36" fillId="0" borderId="2" xfId="202" applyFont="1" applyBorder="1" applyAlignment="1">
      <alignment horizontal="center" vertical="center" wrapText="1"/>
    </xf>
    <xf numFmtId="0" fontId="36" fillId="0" borderId="6" xfId="202" applyFont="1" applyBorder="1" applyAlignment="1">
      <alignment horizontal="center" vertical="center" wrapText="1"/>
    </xf>
    <xf numFmtId="0" fontId="36" fillId="0" borderId="3" xfId="202" applyFont="1" applyBorder="1" applyAlignment="1">
      <alignment horizontal="center" vertical="center" wrapText="1"/>
    </xf>
    <xf numFmtId="0" fontId="36" fillId="0" borderId="5" xfId="202" applyFont="1" applyBorder="1" applyAlignment="1">
      <alignment horizontal="center" vertical="center"/>
    </xf>
    <xf numFmtId="0" fontId="36" fillId="0" borderId="10" xfId="202" applyFont="1" applyBorder="1" applyAlignment="1">
      <alignment horizontal="center" vertical="center"/>
    </xf>
    <xf numFmtId="0" fontId="36" fillId="0" borderId="7" xfId="202" applyFont="1" applyBorder="1" applyAlignment="1">
      <alignment horizontal="center" vertical="center"/>
    </xf>
    <xf numFmtId="0" fontId="36" fillId="0" borderId="8" xfId="202" applyFont="1" applyBorder="1" applyAlignment="1">
      <alignment horizontal="center" vertical="center"/>
    </xf>
    <xf numFmtId="0" fontId="36" fillId="0" borderId="4" xfId="202" applyFont="1" applyBorder="1" applyAlignment="1">
      <alignment horizontal="center" vertical="center"/>
    </xf>
    <xf numFmtId="0" fontId="36" fillId="0" borderId="9" xfId="202" applyFont="1" applyBorder="1" applyAlignment="1">
      <alignment horizontal="center" vertical="center"/>
    </xf>
    <xf numFmtId="165" fontId="36" fillId="4" borderId="2" xfId="203" applyFont="1" applyFill="1" applyBorder="1" applyAlignment="1">
      <alignment horizontal="center" vertical="center" wrapText="1"/>
    </xf>
    <xf numFmtId="165" fontId="36" fillId="4" borderId="6" xfId="203" applyFont="1" applyFill="1" applyBorder="1" applyAlignment="1">
      <alignment horizontal="center" vertical="center" wrapText="1"/>
    </xf>
    <xf numFmtId="165" fontId="36" fillId="4" borderId="3" xfId="203" applyFont="1" applyFill="1" applyBorder="1" applyAlignment="1">
      <alignment horizontal="center" vertical="center" wrapText="1"/>
    </xf>
    <xf numFmtId="165" fontId="36" fillId="4" borderId="1" xfId="203" applyFont="1" applyFill="1" applyBorder="1" applyAlignment="1">
      <alignment horizontal="center"/>
    </xf>
    <xf numFmtId="165" fontId="36" fillId="4" borderId="11" xfId="203" applyFont="1" applyFill="1" applyBorder="1" applyAlignment="1">
      <alignment horizontal="center" vertical="center" wrapText="1"/>
    </xf>
    <xf numFmtId="165" fontId="36" fillId="4" borderId="20" xfId="203" applyFont="1" applyFill="1" applyBorder="1" applyAlignment="1">
      <alignment horizontal="center" vertical="center" wrapText="1"/>
    </xf>
    <xf numFmtId="165" fontId="36" fillId="4" borderId="12" xfId="203" applyFont="1" applyFill="1" applyBorder="1" applyAlignment="1">
      <alignment horizontal="center" vertical="center" wrapText="1"/>
    </xf>
    <xf numFmtId="165" fontId="36" fillId="0" borderId="2" xfId="203" applyFont="1" applyFill="1" applyBorder="1" applyAlignment="1">
      <alignment horizontal="center"/>
    </xf>
    <xf numFmtId="165" fontId="36" fillId="0" borderId="6" xfId="203" applyFont="1" applyFill="1" applyBorder="1" applyAlignment="1">
      <alignment horizontal="center"/>
    </xf>
    <xf numFmtId="165" fontId="36" fillId="4" borderId="5" xfId="203" applyFont="1" applyFill="1" applyBorder="1" applyAlignment="1">
      <alignment horizontal="center" vertical="center"/>
    </xf>
    <xf numFmtId="165" fontId="36" fillId="4" borderId="10" xfId="203" applyFont="1" applyFill="1" applyBorder="1" applyAlignment="1">
      <alignment horizontal="center" vertical="center"/>
    </xf>
    <xf numFmtId="165" fontId="36" fillId="4" borderId="7" xfId="203" applyFont="1" applyFill="1" applyBorder="1" applyAlignment="1">
      <alignment horizontal="center" vertical="center"/>
    </xf>
    <xf numFmtId="165" fontId="36" fillId="4" borderId="8" xfId="203" applyFont="1" applyFill="1" applyBorder="1" applyAlignment="1">
      <alignment horizontal="center" vertical="center"/>
    </xf>
    <xf numFmtId="165" fontId="36" fillId="4" borderId="4" xfId="203" applyFont="1" applyFill="1" applyBorder="1" applyAlignment="1">
      <alignment horizontal="center" vertical="center"/>
    </xf>
    <xf numFmtId="165" fontId="36" fillId="4" borderId="9" xfId="203" applyFont="1" applyFill="1" applyBorder="1" applyAlignment="1">
      <alignment horizontal="center" vertical="center"/>
    </xf>
    <xf numFmtId="165" fontId="36" fillId="4" borderId="5" xfId="203" applyFont="1" applyFill="1" applyBorder="1" applyAlignment="1">
      <alignment horizontal="center" vertical="center" wrapText="1"/>
    </xf>
    <xf numFmtId="165" fontId="36" fillId="4" borderId="10" xfId="203" applyFont="1" applyFill="1" applyBorder="1" applyAlignment="1">
      <alignment horizontal="center" vertical="center" wrapText="1"/>
    </xf>
    <xf numFmtId="165" fontId="36" fillId="4" borderId="8" xfId="203" applyFont="1" applyFill="1" applyBorder="1" applyAlignment="1">
      <alignment horizontal="center" vertical="center" wrapText="1"/>
    </xf>
    <xf numFmtId="165" fontId="36" fillId="4" borderId="4" xfId="203" applyFont="1" applyFill="1" applyBorder="1" applyAlignment="1">
      <alignment horizontal="center" vertical="center" wrapText="1"/>
    </xf>
    <xf numFmtId="165" fontId="36" fillId="11" borderId="2" xfId="203" applyFont="1" applyFill="1" applyBorder="1" applyAlignment="1">
      <alignment horizontal="center"/>
    </xf>
    <xf numFmtId="165" fontId="36" fillId="11" borderId="6" xfId="203" applyFont="1" applyFill="1" applyBorder="1" applyAlignment="1">
      <alignment horizontal="center"/>
    </xf>
    <xf numFmtId="165" fontId="36" fillId="11" borderId="3" xfId="203" applyFont="1" applyFill="1" applyBorder="1" applyAlignment="1">
      <alignment horizontal="center"/>
    </xf>
    <xf numFmtId="0" fontId="36" fillId="4" borderId="2" xfId="202" applyFont="1" applyFill="1" applyBorder="1" applyAlignment="1">
      <alignment horizontal="center" vertical="center" wrapText="1"/>
    </xf>
    <xf numFmtId="0" fontId="36" fillId="4" borderId="6" xfId="202" applyFont="1" applyFill="1" applyBorder="1" applyAlignment="1">
      <alignment horizontal="center" vertical="center" wrapText="1"/>
    </xf>
    <xf numFmtId="0" fontId="36" fillId="4" borderId="3" xfId="202" applyFont="1" applyFill="1" applyBorder="1" applyAlignment="1">
      <alignment horizontal="center" vertical="center" wrapText="1"/>
    </xf>
    <xf numFmtId="0" fontId="36" fillId="4" borderId="11" xfId="202" applyFont="1" applyFill="1" applyBorder="1" applyAlignment="1">
      <alignment horizontal="center" vertical="center" wrapText="1"/>
    </xf>
    <xf numFmtId="0" fontId="36" fillId="4" borderId="20" xfId="202" applyFont="1" applyFill="1" applyBorder="1" applyAlignment="1">
      <alignment horizontal="center" vertical="center" wrapText="1"/>
    </xf>
    <xf numFmtId="0" fontId="36" fillId="4" borderId="12" xfId="202" applyFont="1" applyFill="1" applyBorder="1" applyAlignment="1">
      <alignment horizontal="center" vertical="center" wrapText="1"/>
    </xf>
    <xf numFmtId="0" fontId="36" fillId="4" borderId="5" xfId="202" applyFont="1" applyFill="1" applyBorder="1" applyAlignment="1">
      <alignment horizontal="center" vertical="center" wrapText="1"/>
    </xf>
    <xf numFmtId="0" fontId="36" fillId="4" borderId="10" xfId="202" applyFont="1" applyFill="1" applyBorder="1" applyAlignment="1">
      <alignment horizontal="center" vertical="center" wrapText="1"/>
    </xf>
    <xf numFmtId="0" fontId="36" fillId="4" borderId="8" xfId="202" applyFont="1" applyFill="1" applyBorder="1" applyAlignment="1">
      <alignment horizontal="center" vertical="center" wrapText="1"/>
    </xf>
    <xf numFmtId="0" fontId="36" fillId="4" borderId="4" xfId="202" applyFont="1" applyFill="1" applyBorder="1" applyAlignment="1">
      <alignment horizontal="center" vertical="center" wrapText="1"/>
    </xf>
    <xf numFmtId="0" fontId="36" fillId="4" borderId="1" xfId="202" applyFont="1" applyFill="1" applyBorder="1" applyAlignment="1">
      <alignment horizontal="center"/>
    </xf>
    <xf numFmtId="0" fontId="36" fillId="4" borderId="5" xfId="202" applyFont="1" applyFill="1" applyBorder="1" applyAlignment="1">
      <alignment horizontal="center" vertical="center"/>
    </xf>
    <xf numFmtId="0" fontId="36" fillId="4" borderId="10" xfId="202" applyFont="1" applyFill="1" applyBorder="1" applyAlignment="1">
      <alignment horizontal="center" vertical="center"/>
    </xf>
    <xf numFmtId="0" fontId="36" fillId="4" borderId="7" xfId="202" applyFont="1" applyFill="1" applyBorder="1" applyAlignment="1">
      <alignment horizontal="center" vertical="center"/>
    </xf>
    <xf numFmtId="0" fontId="36" fillId="4" borderId="8" xfId="202" applyFont="1" applyFill="1" applyBorder="1" applyAlignment="1">
      <alignment horizontal="center" vertical="center"/>
    </xf>
    <xf numFmtId="0" fontId="36" fillId="4" borderId="4" xfId="202" applyFont="1" applyFill="1" applyBorder="1" applyAlignment="1">
      <alignment horizontal="center" vertical="center"/>
    </xf>
    <xf numFmtId="0" fontId="36" fillId="4" borderId="9" xfId="202" applyFont="1" applyFill="1" applyBorder="1" applyAlignment="1">
      <alignment horizontal="center" vertical="center"/>
    </xf>
    <xf numFmtId="0" fontId="36" fillId="4" borderId="9" xfId="202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center" wrapText="1"/>
    </xf>
    <xf numFmtId="165" fontId="36" fillId="4" borderId="2" xfId="203" applyFont="1" applyFill="1" applyBorder="1" applyAlignment="1">
      <alignment horizontal="center" vertical="center"/>
    </xf>
    <xf numFmtId="165" fontId="36" fillId="4" borderId="6" xfId="203" applyFont="1" applyFill="1" applyBorder="1" applyAlignment="1">
      <alignment horizontal="center" vertical="center"/>
    </xf>
    <xf numFmtId="165" fontId="36" fillId="4" borderId="3" xfId="203" applyFont="1" applyFill="1" applyBorder="1" applyAlignment="1">
      <alignment horizontal="center" vertical="center"/>
    </xf>
    <xf numFmtId="165" fontId="36" fillId="0" borderId="3" xfId="203" applyFont="1" applyFill="1" applyBorder="1" applyAlignment="1">
      <alignment horizontal="center"/>
    </xf>
    <xf numFmtId="0" fontId="36" fillId="4" borderId="1" xfId="202" applyFont="1" applyFill="1" applyBorder="1" applyAlignment="1">
      <alignment horizontal="center" vertical="center"/>
    </xf>
    <xf numFmtId="165" fontId="73" fillId="4" borderId="1" xfId="202" applyNumberFormat="1" applyFill="1" applyBorder="1" applyAlignment="1">
      <alignment horizontal="center"/>
    </xf>
    <xf numFmtId="0" fontId="36" fillId="4" borderId="2" xfId="202" applyFont="1" applyFill="1" applyBorder="1" applyAlignment="1">
      <alignment horizontal="center" vertical="center"/>
    </xf>
    <xf numFmtId="0" fontId="36" fillId="4" borderId="6" xfId="202" applyFont="1" applyFill="1" applyBorder="1" applyAlignment="1">
      <alignment horizontal="center" vertical="center"/>
    </xf>
    <xf numFmtId="0" fontId="36" fillId="4" borderId="3" xfId="202" applyFont="1" applyFill="1" applyBorder="1" applyAlignment="1">
      <alignment horizontal="center" vertical="center"/>
    </xf>
    <xf numFmtId="0" fontId="36" fillId="4" borderId="2" xfId="202" applyFont="1" applyFill="1" applyBorder="1" applyAlignment="1">
      <alignment horizontal="center"/>
    </xf>
    <xf numFmtId="0" fontId="36" fillId="4" borderId="6" xfId="202" applyFont="1" applyFill="1" applyBorder="1" applyAlignment="1">
      <alignment horizontal="center"/>
    </xf>
    <xf numFmtId="0" fontId="36" fillId="4" borderId="3" xfId="202" applyFont="1" applyFill="1" applyBorder="1" applyAlignment="1">
      <alignment horizontal="center"/>
    </xf>
    <xf numFmtId="165" fontId="36" fillId="4" borderId="1" xfId="202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19" fillId="0" borderId="2" xfId="204" applyFont="1" applyFill="1" applyBorder="1" applyAlignment="1">
      <alignment horizontal="center" vertical="center" wrapText="1"/>
    </xf>
    <xf numFmtId="0" fontId="19" fillId="0" borderId="6" xfId="204" applyFont="1" applyFill="1" applyBorder="1" applyAlignment="1">
      <alignment horizontal="center" vertical="center" wrapText="1"/>
    </xf>
    <xf numFmtId="0" fontId="19" fillId="0" borderId="3" xfId="204" applyFont="1" applyFill="1" applyBorder="1" applyAlignment="1">
      <alignment horizontal="center" vertical="center" wrapText="1"/>
    </xf>
    <xf numFmtId="165" fontId="19" fillId="0" borderId="1" xfId="205" applyFont="1" applyFill="1" applyBorder="1" applyAlignment="1">
      <alignment horizontal="center" vertical="center" wrapText="1"/>
    </xf>
    <xf numFmtId="0" fontId="2" fillId="0" borderId="1" xfId="204" applyFont="1" applyBorder="1" applyAlignment="1">
      <alignment horizontal="center"/>
    </xf>
    <xf numFmtId="0" fontId="19" fillId="0" borderId="0" xfId="3" applyFont="1" applyAlignment="1">
      <alignment horizontal="center"/>
    </xf>
    <xf numFmtId="0" fontId="19" fillId="0" borderId="1" xfId="204" applyFont="1" applyFill="1" applyBorder="1" applyAlignment="1">
      <alignment horizontal="center" vertical="center" wrapText="1"/>
    </xf>
    <xf numFmtId="0" fontId="19" fillId="0" borderId="1" xfId="204" applyFont="1" applyFill="1" applyBorder="1" applyAlignment="1">
      <alignment horizontal="left" vertical="center" wrapText="1" indent="1"/>
    </xf>
    <xf numFmtId="0" fontId="19" fillId="4" borderId="2" xfId="204" applyFont="1" applyFill="1" applyBorder="1" applyAlignment="1">
      <alignment horizontal="center" vertical="center" wrapText="1"/>
    </xf>
    <xf numFmtId="0" fontId="19" fillId="4" borderId="6" xfId="204" applyFont="1" applyFill="1" applyBorder="1" applyAlignment="1">
      <alignment horizontal="center" vertical="center" wrapText="1"/>
    </xf>
    <xf numFmtId="0" fontId="19" fillId="4" borderId="3" xfId="204" applyFont="1" applyFill="1" applyBorder="1" applyAlignment="1">
      <alignment horizontal="center" vertical="center" wrapText="1"/>
    </xf>
    <xf numFmtId="0" fontId="31" fillId="4" borderId="2" xfId="204" applyFont="1" applyFill="1" applyBorder="1" applyAlignment="1">
      <alignment horizontal="center"/>
    </xf>
    <xf numFmtId="0" fontId="31" fillId="4" borderId="6" xfId="204" applyFont="1" applyFill="1" applyBorder="1" applyAlignment="1">
      <alignment horizontal="center"/>
    </xf>
    <xf numFmtId="0" fontId="31" fillId="4" borderId="3" xfId="204" applyFont="1" applyFill="1" applyBorder="1" applyAlignment="1">
      <alignment horizontal="center"/>
    </xf>
    <xf numFmtId="0" fontId="19" fillId="4" borderId="1" xfId="204" applyFont="1" applyFill="1" applyBorder="1" applyAlignment="1">
      <alignment horizontal="center" vertical="center" wrapText="1"/>
    </xf>
    <xf numFmtId="165" fontId="19" fillId="4" borderId="1" xfId="205" applyFont="1" applyFill="1" applyBorder="1" applyAlignment="1">
      <alignment horizontal="center" vertical="center" wrapText="1"/>
    </xf>
    <xf numFmtId="0" fontId="41" fillId="7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36" fillId="7" borderId="2" xfId="202" applyFont="1" applyFill="1" applyBorder="1" applyAlignment="1">
      <alignment horizontal="center" vertical="center" wrapText="1"/>
    </xf>
    <xf numFmtId="0" fontId="36" fillId="7" borderId="3" xfId="202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vertical="center" wrapText="1"/>
    </xf>
    <xf numFmtId="0" fontId="36" fillId="0" borderId="11" xfId="194" applyFont="1" applyBorder="1" applyAlignment="1">
      <alignment horizontal="center" vertical="center" wrapText="1"/>
    </xf>
    <xf numFmtId="0" fontId="36" fillId="0" borderId="20" xfId="194" applyFont="1" applyBorder="1" applyAlignment="1">
      <alignment horizontal="center" vertical="center" wrapText="1"/>
    </xf>
    <xf numFmtId="0" fontId="36" fillId="0" borderId="12" xfId="194" applyFont="1" applyBorder="1" applyAlignment="1">
      <alignment horizontal="center" vertical="center" wrapText="1"/>
    </xf>
    <xf numFmtId="0" fontId="36" fillId="0" borderId="5" xfId="194" applyFont="1" applyBorder="1" applyAlignment="1">
      <alignment horizontal="center" vertical="center" wrapText="1"/>
    </xf>
    <xf numFmtId="0" fontId="36" fillId="0" borderId="10" xfId="194" applyFont="1" applyBorder="1" applyAlignment="1">
      <alignment horizontal="center" vertical="center" wrapText="1"/>
    </xf>
    <xf numFmtId="0" fontId="36" fillId="0" borderId="7" xfId="194" applyFont="1" applyBorder="1" applyAlignment="1">
      <alignment horizontal="center" vertical="center" wrapText="1"/>
    </xf>
    <xf numFmtId="0" fontId="37" fillId="0" borderId="5" xfId="194" applyFont="1" applyBorder="1" applyAlignment="1">
      <alignment horizontal="center" vertical="center" wrapText="1"/>
    </xf>
    <xf numFmtId="0" fontId="37" fillId="0" borderId="10" xfId="194" applyFont="1" applyBorder="1" applyAlignment="1">
      <alignment horizontal="center" vertical="center" wrapText="1"/>
    </xf>
    <xf numFmtId="0" fontId="37" fillId="0" borderId="7" xfId="194" applyFont="1" applyBorder="1" applyAlignment="1">
      <alignment horizontal="center" vertical="center" wrapText="1"/>
    </xf>
    <xf numFmtId="0" fontId="37" fillId="0" borderId="2" xfId="194" applyFont="1" applyBorder="1" applyAlignment="1">
      <alignment horizontal="center" vertical="center" wrapText="1"/>
    </xf>
    <xf numFmtId="0" fontId="37" fillId="0" borderId="6" xfId="194" applyFont="1" applyBorder="1" applyAlignment="1">
      <alignment horizontal="center" vertical="center" wrapText="1"/>
    </xf>
    <xf numFmtId="0" fontId="37" fillId="0" borderId="3" xfId="194" applyFont="1" applyBorder="1" applyAlignment="1">
      <alignment horizontal="center" vertical="center" wrapText="1"/>
    </xf>
    <xf numFmtId="0" fontId="37" fillId="0" borderId="8" xfId="194" applyFont="1" applyBorder="1" applyAlignment="1">
      <alignment horizontal="center" vertical="center" wrapText="1"/>
    </xf>
    <xf numFmtId="0" fontId="37" fillId="0" borderId="4" xfId="194" applyFont="1" applyBorder="1" applyAlignment="1">
      <alignment horizontal="center" vertical="center" wrapText="1"/>
    </xf>
    <xf numFmtId="0" fontId="37" fillId="0" borderId="9" xfId="194" applyFont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/>
    </xf>
    <xf numFmtId="0" fontId="2" fillId="11" borderId="3" xfId="0" applyFont="1" applyFill="1" applyBorder="1" applyAlignment="1">
      <alignment horizontal="center" vertical="center"/>
    </xf>
    <xf numFmtId="0" fontId="37" fillId="0" borderId="21" xfId="194" applyFont="1" applyBorder="1" applyAlignment="1">
      <alignment horizontal="center" vertical="center" wrapText="1"/>
    </xf>
    <xf numFmtId="0" fontId="37" fillId="0" borderId="0" xfId="194" applyFont="1" applyBorder="1" applyAlignment="1">
      <alignment horizontal="center" vertical="center" wrapText="1"/>
    </xf>
    <xf numFmtId="0" fontId="37" fillId="0" borderId="22" xfId="194" applyFont="1" applyBorder="1" applyAlignment="1">
      <alignment horizontal="center" vertical="center" wrapText="1"/>
    </xf>
    <xf numFmtId="0" fontId="40" fillId="0" borderId="1" xfId="194" applyFont="1" applyBorder="1" applyAlignment="1">
      <alignment horizontal="center" vertical="center" wrapText="1"/>
    </xf>
    <xf numFmtId="0" fontId="40" fillId="0" borderId="2" xfId="194" applyFont="1" applyBorder="1" applyAlignment="1">
      <alignment horizontal="center" vertical="center" wrapText="1"/>
    </xf>
    <xf numFmtId="0" fontId="40" fillId="0" borderId="6" xfId="194" applyFont="1" applyBorder="1" applyAlignment="1">
      <alignment horizontal="center" vertical="center" wrapText="1"/>
    </xf>
    <xf numFmtId="0" fontId="40" fillId="0" borderId="3" xfId="194" applyFont="1" applyBorder="1" applyAlignment="1">
      <alignment horizontal="center" vertical="center" wrapText="1"/>
    </xf>
    <xf numFmtId="0" fontId="19" fillId="0" borderId="2" xfId="3" applyFont="1" applyBorder="1" applyAlignment="1">
      <alignment horizontal="center" vertical="center" wrapText="1"/>
    </xf>
    <xf numFmtId="0" fontId="19" fillId="0" borderId="6" xfId="3" applyFont="1" applyBorder="1" applyAlignment="1">
      <alignment horizontal="center" vertical="center" wrapText="1"/>
    </xf>
    <xf numFmtId="0" fontId="19" fillId="0" borderId="3" xfId="3" applyFont="1" applyBorder="1" applyAlignment="1">
      <alignment horizontal="center" vertical="center" wrapText="1"/>
    </xf>
    <xf numFmtId="165" fontId="73" fillId="8" borderId="2" xfId="202" applyNumberFormat="1" applyFill="1" applyBorder="1" applyAlignment="1">
      <alignment horizontal="center"/>
    </xf>
    <xf numFmtId="165" fontId="73" fillId="8" borderId="3" xfId="202" applyNumberFormat="1" applyFill="1" applyBorder="1" applyAlignment="1">
      <alignment horizontal="center"/>
    </xf>
    <xf numFmtId="165" fontId="73" fillId="4" borderId="2" xfId="202" applyNumberFormat="1" applyFill="1" applyBorder="1" applyAlignment="1">
      <alignment horizontal="center"/>
    </xf>
    <xf numFmtId="165" fontId="73" fillId="4" borderId="3" xfId="202" applyNumberFormat="1" applyFill="1" applyBorder="1" applyAlignment="1">
      <alignment horizontal="center"/>
    </xf>
    <xf numFmtId="0" fontId="73" fillId="4" borderId="1" xfId="202" applyFill="1" applyBorder="1" applyAlignment="1">
      <alignment horizontal="center"/>
    </xf>
    <xf numFmtId="165" fontId="73" fillId="9" borderId="1" xfId="202" applyNumberFormat="1" applyFill="1" applyBorder="1" applyAlignment="1">
      <alignment horizontal="center"/>
    </xf>
    <xf numFmtId="0" fontId="73" fillId="9" borderId="1" xfId="202" applyFill="1" applyBorder="1" applyAlignment="1">
      <alignment horizontal="center"/>
    </xf>
    <xf numFmtId="165" fontId="36" fillId="5" borderId="2" xfId="203" applyFont="1" applyFill="1" applyBorder="1" applyAlignment="1">
      <alignment horizontal="center" vertical="center"/>
    </xf>
    <xf numFmtId="165" fontId="36" fillId="5" borderId="6" xfId="203" applyFont="1" applyFill="1" applyBorder="1" applyAlignment="1">
      <alignment horizontal="center" vertical="center"/>
    </xf>
    <xf numFmtId="165" fontId="36" fillId="5" borderId="3" xfId="203" applyFont="1" applyFill="1" applyBorder="1" applyAlignment="1">
      <alignment horizontal="center" vertical="center"/>
    </xf>
    <xf numFmtId="0" fontId="73" fillId="8" borderId="1" xfId="202" applyFill="1" applyBorder="1" applyAlignment="1">
      <alignment horizontal="center"/>
    </xf>
    <xf numFmtId="0" fontId="36" fillId="0" borderId="8" xfId="202" applyFont="1" applyBorder="1" applyAlignment="1">
      <alignment horizontal="center" vertical="center" wrapText="1"/>
    </xf>
    <xf numFmtId="0" fontId="36" fillId="0" borderId="4" xfId="202" applyFont="1" applyBorder="1" applyAlignment="1">
      <alignment horizontal="center" vertical="center" wrapText="1"/>
    </xf>
    <xf numFmtId="0" fontId="36" fillId="0" borderId="9" xfId="202" applyFont="1" applyBorder="1" applyAlignment="1">
      <alignment horizontal="center" vertical="center" wrapText="1"/>
    </xf>
    <xf numFmtId="0" fontId="36" fillId="8" borderId="8" xfId="202" applyFont="1" applyFill="1" applyBorder="1" applyAlignment="1">
      <alignment horizontal="center" vertical="center"/>
    </xf>
    <xf numFmtId="0" fontId="36" fillId="8" borderId="4" xfId="202" applyFont="1" applyFill="1" applyBorder="1" applyAlignment="1">
      <alignment horizontal="center" vertical="center"/>
    </xf>
    <xf numFmtId="0" fontId="36" fillId="8" borderId="9" xfId="202" applyFont="1" applyFill="1" applyBorder="1" applyAlignment="1">
      <alignment horizontal="center" vertical="center"/>
    </xf>
    <xf numFmtId="0" fontId="36" fillId="8" borderId="8" xfId="202" applyFont="1" applyFill="1" applyBorder="1" applyAlignment="1">
      <alignment horizontal="center" vertical="center" wrapText="1"/>
    </xf>
    <xf numFmtId="0" fontId="36" fillId="8" borderId="4" xfId="202" applyFont="1" applyFill="1" applyBorder="1" applyAlignment="1">
      <alignment horizontal="center" vertical="center" wrapText="1"/>
    </xf>
    <xf numFmtId="0" fontId="36" fillId="8" borderId="9" xfId="202" applyFont="1" applyFill="1" applyBorder="1" applyAlignment="1">
      <alignment horizontal="center" vertical="center" wrapText="1"/>
    </xf>
    <xf numFmtId="0" fontId="36" fillId="0" borderId="2" xfId="202" quotePrefix="1" applyFont="1" applyBorder="1" applyAlignment="1">
      <alignment horizontal="center" vertical="center" wrapText="1"/>
    </xf>
    <xf numFmtId="0" fontId="36" fillId="7" borderId="6" xfId="202" applyFont="1" applyFill="1" applyBorder="1" applyAlignment="1">
      <alignment horizontal="center" vertical="center" wrapText="1"/>
    </xf>
    <xf numFmtId="0" fontId="36" fillId="7" borderId="11" xfId="202" applyFont="1" applyFill="1" applyBorder="1" applyAlignment="1">
      <alignment horizontal="center" vertical="center" wrapText="1"/>
    </xf>
    <xf numFmtId="0" fontId="36" fillId="7" borderId="12" xfId="202" applyFont="1" applyFill="1" applyBorder="1" applyAlignment="1">
      <alignment horizontal="center" vertical="center" wrapText="1"/>
    </xf>
    <xf numFmtId="0" fontId="36" fillId="0" borderId="10" xfId="202" applyFont="1" applyBorder="1" applyAlignment="1">
      <alignment horizontal="center" vertical="center" wrapText="1"/>
    </xf>
    <xf numFmtId="0" fontId="36" fillId="0" borderId="1" xfId="202" applyFont="1" applyBorder="1" applyAlignment="1">
      <alignment horizontal="center" vertical="center" wrapText="1"/>
    </xf>
    <xf numFmtId="0" fontId="36" fillId="7" borderId="1" xfId="202" applyFont="1" applyFill="1" applyBorder="1" applyAlignment="1">
      <alignment horizontal="center"/>
    </xf>
    <xf numFmtId="0" fontId="36" fillId="0" borderId="2" xfId="202" applyFont="1" applyBorder="1" applyAlignment="1">
      <alignment horizontal="center"/>
    </xf>
    <xf numFmtId="0" fontId="36" fillId="0" borderId="6" xfId="202" applyFont="1" applyBorder="1" applyAlignment="1">
      <alignment horizontal="center"/>
    </xf>
    <xf numFmtId="0" fontId="36" fillId="0" borderId="3" xfId="202" applyFont="1" applyBorder="1" applyAlignment="1">
      <alignment horizontal="center"/>
    </xf>
    <xf numFmtId="0" fontId="36" fillId="0" borderId="5" xfId="202" applyFont="1" applyBorder="1" applyAlignment="1">
      <alignment horizontal="center" vertical="center" wrapText="1"/>
    </xf>
    <xf numFmtId="0" fontId="36" fillId="0" borderId="7" xfId="202" applyFont="1" applyBorder="1" applyAlignment="1">
      <alignment horizontal="center" vertical="center" wrapText="1"/>
    </xf>
    <xf numFmtId="0" fontId="36" fillId="8" borderId="10" xfId="202" applyFont="1" applyFill="1" applyBorder="1" applyAlignment="1">
      <alignment horizontal="center" vertical="center"/>
    </xf>
    <xf numFmtId="165" fontId="36" fillId="12" borderId="2" xfId="203" applyFont="1" applyFill="1" applyBorder="1" applyAlignment="1">
      <alignment horizontal="center"/>
    </xf>
    <xf numFmtId="165" fontId="36" fillId="12" borderId="6" xfId="203" applyFont="1" applyFill="1" applyBorder="1" applyAlignment="1">
      <alignment horizontal="center"/>
    </xf>
    <xf numFmtId="165" fontId="36" fillId="4" borderId="2" xfId="203" quotePrefix="1" applyFont="1" applyFill="1" applyBorder="1" applyAlignment="1">
      <alignment horizontal="center" vertical="center" wrapText="1"/>
    </xf>
    <xf numFmtId="165" fontId="36" fillId="4" borderId="1" xfId="203" applyFont="1" applyFill="1" applyBorder="1" applyAlignment="1">
      <alignment horizontal="center" vertical="center" wrapText="1"/>
    </xf>
    <xf numFmtId="165" fontId="36" fillId="4" borderId="2" xfId="203" applyFont="1" applyFill="1" applyBorder="1" applyAlignment="1">
      <alignment horizontal="center"/>
    </xf>
    <xf numFmtId="165" fontId="36" fillId="4" borderId="6" xfId="203" applyFont="1" applyFill="1" applyBorder="1" applyAlignment="1">
      <alignment horizontal="center"/>
    </xf>
    <xf numFmtId="165" fontId="36" fillId="4" borderId="3" xfId="203" applyFont="1" applyFill="1" applyBorder="1" applyAlignment="1">
      <alignment horizontal="center"/>
    </xf>
    <xf numFmtId="165" fontId="36" fillId="4" borderId="7" xfId="203" applyFont="1" applyFill="1" applyBorder="1" applyAlignment="1">
      <alignment horizontal="center" vertical="center" wrapText="1"/>
    </xf>
    <xf numFmtId="165" fontId="36" fillId="4" borderId="9" xfId="203" applyFont="1" applyFill="1" applyBorder="1" applyAlignment="1">
      <alignment horizontal="center" vertical="center" wrapText="1"/>
    </xf>
    <xf numFmtId="0" fontId="36" fillId="4" borderId="2" xfId="202" quotePrefix="1" applyFont="1" applyFill="1" applyBorder="1" applyAlignment="1">
      <alignment horizontal="center" vertical="center" wrapText="1"/>
    </xf>
    <xf numFmtId="0" fontId="36" fillId="4" borderId="1" xfId="202" applyFont="1" applyFill="1" applyBorder="1" applyAlignment="1">
      <alignment horizontal="center" vertical="center" wrapText="1"/>
    </xf>
    <xf numFmtId="0" fontId="36" fillId="4" borderId="7" xfId="202" applyFont="1" applyFill="1" applyBorder="1" applyAlignment="1">
      <alignment horizontal="center" vertical="center" wrapText="1"/>
    </xf>
    <xf numFmtId="0" fontId="36" fillId="0" borderId="11" xfId="202" applyFont="1" applyFill="1" applyBorder="1" applyAlignment="1">
      <alignment horizontal="center" vertical="center" wrapText="1"/>
    </xf>
    <xf numFmtId="0" fontId="36" fillId="0" borderId="20" xfId="202" applyFont="1" applyFill="1" applyBorder="1" applyAlignment="1">
      <alignment horizontal="center" vertical="center" wrapText="1"/>
    </xf>
    <xf numFmtId="0" fontId="36" fillId="0" borderId="12" xfId="202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wrapText="1"/>
    </xf>
    <xf numFmtId="0" fontId="36" fillId="0" borderId="1" xfId="202" applyFont="1" applyFill="1" applyBorder="1" applyAlignment="1">
      <alignment horizontal="center"/>
    </xf>
    <xf numFmtId="0" fontId="45" fillId="0" borderId="2" xfId="94" applyFont="1" applyBorder="1" applyAlignment="1">
      <alignment horizontal="center"/>
    </xf>
    <xf numFmtId="0" fontId="45" fillId="0" borderId="3" xfId="94" applyFont="1" applyBorder="1" applyAlignment="1">
      <alignment horizontal="center"/>
    </xf>
    <xf numFmtId="0" fontId="41" fillId="0" borderId="2" xfId="0" applyFont="1" applyBorder="1" applyAlignment="1">
      <alignment horizontal="center"/>
    </xf>
    <xf numFmtId="0" fontId="41" fillId="0" borderId="3" xfId="0" applyFont="1" applyBorder="1" applyAlignment="1">
      <alignment horizontal="center"/>
    </xf>
    <xf numFmtId="0" fontId="41" fillId="0" borderId="13" xfId="0" applyFont="1" applyBorder="1" applyAlignment="1">
      <alignment horizontal="center" vertical="center" wrapText="1"/>
    </xf>
    <xf numFmtId="0" fontId="41" fillId="0" borderId="18" xfId="0" applyFont="1" applyBorder="1" applyAlignment="1">
      <alignment horizontal="center" vertical="center" wrapText="1"/>
    </xf>
    <xf numFmtId="0" fontId="64" fillId="0" borderId="13" xfId="0" applyFont="1" applyBorder="1" applyAlignment="1">
      <alignment horizontal="center" vertical="center" wrapText="1"/>
    </xf>
    <xf numFmtId="0" fontId="64" fillId="0" borderId="18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15" xfId="0" applyFont="1" applyBorder="1" applyAlignment="1">
      <alignment horizontal="center" vertical="center" wrapText="1"/>
    </xf>
    <xf numFmtId="0" fontId="41" fillId="0" borderId="16" xfId="0" applyFont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0" fontId="64" fillId="0" borderId="13" xfId="0" applyFont="1" applyFill="1" applyBorder="1" applyAlignment="1">
      <alignment horizontal="center" vertical="center" wrapText="1"/>
    </xf>
    <xf numFmtId="0" fontId="64" fillId="0" borderId="17" xfId="0" applyFont="1" applyFill="1" applyBorder="1" applyAlignment="1">
      <alignment horizontal="center" vertical="center" wrapText="1"/>
    </xf>
    <xf numFmtId="0" fontId="64" fillId="0" borderId="18" xfId="0" applyFont="1" applyFill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/>
    </xf>
    <xf numFmtId="0" fontId="41" fillId="0" borderId="25" xfId="0" applyFont="1" applyBorder="1" applyAlignment="1">
      <alignment horizontal="center" vertical="center"/>
    </xf>
    <xf numFmtId="0" fontId="65" fillId="0" borderId="13" xfId="0" applyFont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 wrapText="1"/>
    </xf>
    <xf numFmtId="0" fontId="65" fillId="0" borderId="18" xfId="0" applyFont="1" applyBorder="1" applyAlignment="1">
      <alignment horizontal="center" vertical="center" wrapText="1"/>
    </xf>
  </cellXfs>
  <cellStyles count="211">
    <cellStyle name="Comma [0]" xfId="1" builtinId="6"/>
    <cellStyle name="Comma [0] 10" xfId="209" xr:uid="{00000000-0005-0000-0000-000001000000}"/>
    <cellStyle name="Comma [0] 11" xfId="210" xr:uid="{00000000-0005-0000-0000-000002000000}"/>
    <cellStyle name="Comma [0] 2" xfId="5" xr:uid="{00000000-0005-0000-0000-000003000000}"/>
    <cellStyle name="Comma [0] 2 2" xfId="6" xr:uid="{00000000-0005-0000-0000-000004000000}"/>
    <cellStyle name="Comma [0] 2 3" xfId="7" xr:uid="{00000000-0005-0000-0000-000005000000}"/>
    <cellStyle name="Comma [0] 2 7" xfId="8" xr:uid="{00000000-0005-0000-0000-000006000000}"/>
    <cellStyle name="Comma [0] 3" xfId="9" xr:uid="{00000000-0005-0000-0000-000007000000}"/>
    <cellStyle name="Comma [0] 3 2" xfId="10" xr:uid="{00000000-0005-0000-0000-000008000000}"/>
    <cellStyle name="Comma [0] 4" xfId="11" xr:uid="{00000000-0005-0000-0000-000009000000}"/>
    <cellStyle name="Comma [0] 5" xfId="4" xr:uid="{00000000-0005-0000-0000-00000A000000}"/>
    <cellStyle name="Comma [0] 6" xfId="12" xr:uid="{00000000-0005-0000-0000-00000B000000}"/>
    <cellStyle name="Comma [0] 7" xfId="195" xr:uid="{00000000-0005-0000-0000-00000C000000}"/>
    <cellStyle name="Comma [0] 8" xfId="203" xr:uid="{00000000-0005-0000-0000-00000D000000}"/>
    <cellStyle name="Comma [0] 8 2" xfId="208" xr:uid="{00000000-0005-0000-0000-00000E000000}"/>
    <cellStyle name="Comma [0] 9" xfId="205" xr:uid="{00000000-0005-0000-0000-00000F000000}"/>
    <cellStyle name="Comma 12 2" xfId="13" xr:uid="{00000000-0005-0000-0000-000010000000}"/>
    <cellStyle name="Comma 2" xfId="14" xr:uid="{00000000-0005-0000-0000-000011000000}"/>
    <cellStyle name="Comma 2 2" xfId="15" xr:uid="{00000000-0005-0000-0000-000012000000}"/>
    <cellStyle name="Comma 2 3" xfId="16" xr:uid="{00000000-0005-0000-0000-000013000000}"/>
    <cellStyle name="Comma 3" xfId="17" xr:uid="{00000000-0005-0000-0000-000014000000}"/>
    <cellStyle name="Comma 6 2" xfId="18" xr:uid="{00000000-0005-0000-0000-000015000000}"/>
    <cellStyle name="Comma 8" xfId="19" xr:uid="{00000000-0005-0000-0000-000016000000}"/>
    <cellStyle name="Currency [0] 2" xfId="20" xr:uid="{00000000-0005-0000-0000-000017000000}"/>
    <cellStyle name="Currency [0] 3" xfId="21" xr:uid="{00000000-0005-0000-0000-000018000000}"/>
    <cellStyle name="Currency [0] 4" xfId="22" xr:uid="{00000000-0005-0000-0000-000019000000}"/>
    <cellStyle name="Currency [0] 5" xfId="23" xr:uid="{00000000-0005-0000-0000-00001A000000}"/>
    <cellStyle name="Hyperlink" xfId="2" builtinId="8"/>
    <cellStyle name="Hyperlink 2" xfId="24" xr:uid="{00000000-0005-0000-0000-00001C000000}"/>
    <cellStyle name="Hyperlink 3" xfId="25" xr:uid="{00000000-0005-0000-0000-00001D000000}"/>
    <cellStyle name="Hyperlink 4" xfId="206" xr:uid="{00000000-0005-0000-0000-00001E000000}"/>
    <cellStyle name="Normal" xfId="0" builtinId="0"/>
    <cellStyle name="Normal 10" xfId="26" xr:uid="{00000000-0005-0000-0000-000020000000}"/>
    <cellStyle name="Normal 10 2" xfId="27" xr:uid="{00000000-0005-0000-0000-000021000000}"/>
    <cellStyle name="Normal 100" xfId="28" xr:uid="{00000000-0005-0000-0000-000022000000}"/>
    <cellStyle name="Normal 101" xfId="29" xr:uid="{00000000-0005-0000-0000-000023000000}"/>
    <cellStyle name="Normal 102" xfId="30" xr:uid="{00000000-0005-0000-0000-000024000000}"/>
    <cellStyle name="Normal 103" xfId="31" xr:uid="{00000000-0005-0000-0000-000025000000}"/>
    <cellStyle name="Normal 104" xfId="32" xr:uid="{00000000-0005-0000-0000-000026000000}"/>
    <cellStyle name="Normal 105" xfId="33" xr:uid="{00000000-0005-0000-0000-000027000000}"/>
    <cellStyle name="Normal 106" xfId="34" xr:uid="{00000000-0005-0000-0000-000028000000}"/>
    <cellStyle name="Normal 107" xfId="35" xr:uid="{00000000-0005-0000-0000-000029000000}"/>
    <cellStyle name="Normal 108" xfId="36" xr:uid="{00000000-0005-0000-0000-00002A000000}"/>
    <cellStyle name="Normal 109" xfId="37" xr:uid="{00000000-0005-0000-0000-00002B000000}"/>
    <cellStyle name="Normal 11" xfId="38" xr:uid="{00000000-0005-0000-0000-00002C000000}"/>
    <cellStyle name="Normal 110" xfId="39" xr:uid="{00000000-0005-0000-0000-00002D000000}"/>
    <cellStyle name="Normal 111" xfId="40" xr:uid="{00000000-0005-0000-0000-00002E000000}"/>
    <cellStyle name="Normal 112" xfId="41" xr:uid="{00000000-0005-0000-0000-00002F000000}"/>
    <cellStyle name="Normal 113" xfId="42" xr:uid="{00000000-0005-0000-0000-000030000000}"/>
    <cellStyle name="Normal 114" xfId="43" xr:uid="{00000000-0005-0000-0000-000031000000}"/>
    <cellStyle name="Normal 115" xfId="44" xr:uid="{00000000-0005-0000-0000-000032000000}"/>
    <cellStyle name="Normal 116" xfId="45" xr:uid="{00000000-0005-0000-0000-000033000000}"/>
    <cellStyle name="Normal 117" xfId="46" xr:uid="{00000000-0005-0000-0000-000034000000}"/>
    <cellStyle name="Normal 118" xfId="47" xr:uid="{00000000-0005-0000-0000-000035000000}"/>
    <cellStyle name="Normal 119" xfId="48" xr:uid="{00000000-0005-0000-0000-000036000000}"/>
    <cellStyle name="Normal 12" xfId="49" xr:uid="{00000000-0005-0000-0000-000037000000}"/>
    <cellStyle name="Normal 12 2" xfId="50" xr:uid="{00000000-0005-0000-0000-000038000000}"/>
    <cellStyle name="Normal 120" xfId="51" xr:uid="{00000000-0005-0000-0000-000039000000}"/>
    <cellStyle name="Normal 121" xfId="52" xr:uid="{00000000-0005-0000-0000-00003A000000}"/>
    <cellStyle name="Normal 122" xfId="53" xr:uid="{00000000-0005-0000-0000-00003B000000}"/>
    <cellStyle name="Normal 123" xfId="54" xr:uid="{00000000-0005-0000-0000-00003C000000}"/>
    <cellStyle name="Normal 124" xfId="55" xr:uid="{00000000-0005-0000-0000-00003D000000}"/>
    <cellStyle name="Normal 125" xfId="56" xr:uid="{00000000-0005-0000-0000-00003E000000}"/>
    <cellStyle name="Normal 126" xfId="57" xr:uid="{00000000-0005-0000-0000-00003F000000}"/>
    <cellStyle name="Normal 127" xfId="58" xr:uid="{00000000-0005-0000-0000-000040000000}"/>
    <cellStyle name="Normal 128" xfId="59" xr:uid="{00000000-0005-0000-0000-000041000000}"/>
    <cellStyle name="Normal 129" xfId="60" xr:uid="{00000000-0005-0000-0000-000042000000}"/>
    <cellStyle name="Normal 13" xfId="61" xr:uid="{00000000-0005-0000-0000-000043000000}"/>
    <cellStyle name="Normal 130" xfId="62" xr:uid="{00000000-0005-0000-0000-000044000000}"/>
    <cellStyle name="Normal 131" xfId="63" xr:uid="{00000000-0005-0000-0000-000045000000}"/>
    <cellStyle name="Normal 132" xfId="64" xr:uid="{00000000-0005-0000-0000-000046000000}"/>
    <cellStyle name="Normal 133" xfId="65" xr:uid="{00000000-0005-0000-0000-000047000000}"/>
    <cellStyle name="Normal 134" xfId="66" xr:uid="{00000000-0005-0000-0000-000048000000}"/>
    <cellStyle name="Normal 135" xfId="67" xr:uid="{00000000-0005-0000-0000-000049000000}"/>
    <cellStyle name="Normal 136" xfId="68" xr:uid="{00000000-0005-0000-0000-00004A000000}"/>
    <cellStyle name="Normal 137" xfId="69" xr:uid="{00000000-0005-0000-0000-00004B000000}"/>
    <cellStyle name="Normal 138" xfId="70" xr:uid="{00000000-0005-0000-0000-00004C000000}"/>
    <cellStyle name="Normal 139" xfId="71" xr:uid="{00000000-0005-0000-0000-00004D000000}"/>
    <cellStyle name="Normal 14" xfId="72" xr:uid="{00000000-0005-0000-0000-00004E000000}"/>
    <cellStyle name="Normal 140" xfId="73" xr:uid="{00000000-0005-0000-0000-00004F000000}"/>
    <cellStyle name="Normal 141" xfId="74" xr:uid="{00000000-0005-0000-0000-000050000000}"/>
    <cellStyle name="Normal 142" xfId="75" xr:uid="{00000000-0005-0000-0000-000051000000}"/>
    <cellStyle name="Normal 143" xfId="76" xr:uid="{00000000-0005-0000-0000-000052000000}"/>
    <cellStyle name="Normal 144" xfId="77" xr:uid="{00000000-0005-0000-0000-000053000000}"/>
    <cellStyle name="Normal 145" xfId="78" xr:uid="{00000000-0005-0000-0000-000054000000}"/>
    <cellStyle name="Normal 146" xfId="79" xr:uid="{00000000-0005-0000-0000-000055000000}"/>
    <cellStyle name="Normal 147" xfId="80" xr:uid="{00000000-0005-0000-0000-000056000000}"/>
    <cellStyle name="Normal 148" xfId="81" xr:uid="{00000000-0005-0000-0000-000057000000}"/>
    <cellStyle name="Normal 149" xfId="82" xr:uid="{00000000-0005-0000-0000-000058000000}"/>
    <cellStyle name="Normal 15" xfId="83" xr:uid="{00000000-0005-0000-0000-000059000000}"/>
    <cellStyle name="Normal 150" xfId="84" xr:uid="{00000000-0005-0000-0000-00005A000000}"/>
    <cellStyle name="Normal 151" xfId="85" xr:uid="{00000000-0005-0000-0000-00005B000000}"/>
    <cellStyle name="Normal 152" xfId="86" xr:uid="{00000000-0005-0000-0000-00005C000000}"/>
    <cellStyle name="Normal 153" xfId="87" xr:uid="{00000000-0005-0000-0000-00005D000000}"/>
    <cellStyle name="Normal 154" xfId="88" xr:uid="{00000000-0005-0000-0000-00005E000000}"/>
    <cellStyle name="Normal 155" xfId="89" xr:uid="{00000000-0005-0000-0000-00005F000000}"/>
    <cellStyle name="Normal 156" xfId="194" xr:uid="{00000000-0005-0000-0000-000060000000}"/>
    <cellStyle name="Normal 157" xfId="196" xr:uid="{00000000-0005-0000-0000-000061000000}"/>
    <cellStyle name="Normal 158" xfId="198" xr:uid="{00000000-0005-0000-0000-000062000000}"/>
    <cellStyle name="Normal 159" xfId="200" xr:uid="{00000000-0005-0000-0000-000063000000}"/>
    <cellStyle name="Normal 16" xfId="90" xr:uid="{00000000-0005-0000-0000-000064000000}"/>
    <cellStyle name="Normal 160" xfId="201" xr:uid="{00000000-0005-0000-0000-000065000000}"/>
    <cellStyle name="Normal 161" xfId="202" xr:uid="{00000000-0005-0000-0000-000066000000}"/>
    <cellStyle name="Normal 161 2" xfId="207" xr:uid="{00000000-0005-0000-0000-000067000000}"/>
    <cellStyle name="Normal 162" xfId="204" xr:uid="{00000000-0005-0000-0000-000068000000}"/>
    <cellStyle name="Normal 17" xfId="91" xr:uid="{00000000-0005-0000-0000-000069000000}"/>
    <cellStyle name="Normal 18" xfId="92" xr:uid="{00000000-0005-0000-0000-00006A000000}"/>
    <cellStyle name="Normal 19" xfId="93" xr:uid="{00000000-0005-0000-0000-00006B000000}"/>
    <cellStyle name="Normal 2" xfId="94" xr:uid="{00000000-0005-0000-0000-00006C000000}"/>
    <cellStyle name="Normal 2 10" xfId="95" xr:uid="{00000000-0005-0000-0000-00006D000000}"/>
    <cellStyle name="Normal 2 2" xfId="96" xr:uid="{00000000-0005-0000-0000-00006E000000}"/>
    <cellStyle name="Normal 2 3" xfId="199" xr:uid="{00000000-0005-0000-0000-00006F000000}"/>
    <cellStyle name="Normal 2 6" xfId="97" xr:uid="{00000000-0005-0000-0000-000070000000}"/>
    <cellStyle name="Normal 20" xfId="98" xr:uid="{00000000-0005-0000-0000-000071000000}"/>
    <cellStyle name="Normal 21" xfId="99" xr:uid="{00000000-0005-0000-0000-000072000000}"/>
    <cellStyle name="Normal 22" xfId="100" xr:uid="{00000000-0005-0000-0000-000073000000}"/>
    <cellStyle name="Normal 23" xfId="101" xr:uid="{00000000-0005-0000-0000-000074000000}"/>
    <cellStyle name="Normal 24" xfId="102" xr:uid="{00000000-0005-0000-0000-000075000000}"/>
    <cellStyle name="Normal 25" xfId="103" xr:uid="{00000000-0005-0000-0000-000076000000}"/>
    <cellStyle name="Normal 26" xfId="104" xr:uid="{00000000-0005-0000-0000-000077000000}"/>
    <cellStyle name="Normal 27" xfId="105" xr:uid="{00000000-0005-0000-0000-000078000000}"/>
    <cellStyle name="Normal 28" xfId="106" xr:uid="{00000000-0005-0000-0000-000079000000}"/>
    <cellStyle name="Normal 29" xfId="107" xr:uid="{00000000-0005-0000-0000-00007A000000}"/>
    <cellStyle name="Normal 3" xfId="108" xr:uid="{00000000-0005-0000-0000-00007B000000}"/>
    <cellStyle name="Normal 3 3" xfId="109" xr:uid="{00000000-0005-0000-0000-00007C000000}"/>
    <cellStyle name="Normal 3_SK 3-BARU DAN KURANG SALUR BUKA REK" xfId="110" xr:uid="{00000000-0005-0000-0000-00007D000000}"/>
    <cellStyle name="Normal 30" xfId="111" xr:uid="{00000000-0005-0000-0000-00007E000000}"/>
    <cellStyle name="Normal 31" xfId="112" xr:uid="{00000000-0005-0000-0000-00007F000000}"/>
    <cellStyle name="Normal 32" xfId="113" xr:uid="{00000000-0005-0000-0000-000080000000}"/>
    <cellStyle name="Normal 33" xfId="114" xr:uid="{00000000-0005-0000-0000-000081000000}"/>
    <cellStyle name="Normal 34" xfId="115" xr:uid="{00000000-0005-0000-0000-000082000000}"/>
    <cellStyle name="Normal 35" xfId="116" xr:uid="{00000000-0005-0000-0000-000083000000}"/>
    <cellStyle name="Normal 36" xfId="117" xr:uid="{00000000-0005-0000-0000-000084000000}"/>
    <cellStyle name="Normal 37" xfId="118" xr:uid="{00000000-0005-0000-0000-000085000000}"/>
    <cellStyle name="Normal 38" xfId="119" xr:uid="{00000000-0005-0000-0000-000086000000}"/>
    <cellStyle name="Normal 39" xfId="120" xr:uid="{00000000-0005-0000-0000-000087000000}"/>
    <cellStyle name="Normal 4" xfId="121" xr:uid="{00000000-0005-0000-0000-000088000000}"/>
    <cellStyle name="Normal 4 2" xfId="122" xr:uid="{00000000-0005-0000-0000-000089000000}"/>
    <cellStyle name="Normal 4 3 2" xfId="123" xr:uid="{00000000-0005-0000-0000-00008A000000}"/>
    <cellStyle name="Normal 4 4" xfId="124" xr:uid="{00000000-0005-0000-0000-00008B000000}"/>
    <cellStyle name="Normal 40" xfId="125" xr:uid="{00000000-0005-0000-0000-00008C000000}"/>
    <cellStyle name="Normal 41" xfId="126" xr:uid="{00000000-0005-0000-0000-00008D000000}"/>
    <cellStyle name="Normal 42" xfId="127" xr:uid="{00000000-0005-0000-0000-00008E000000}"/>
    <cellStyle name="Normal 43" xfId="128" xr:uid="{00000000-0005-0000-0000-00008F000000}"/>
    <cellStyle name="Normal 44" xfId="129" xr:uid="{00000000-0005-0000-0000-000090000000}"/>
    <cellStyle name="Normal 45" xfId="130" xr:uid="{00000000-0005-0000-0000-000091000000}"/>
    <cellStyle name="Normal 46" xfId="131" xr:uid="{00000000-0005-0000-0000-000092000000}"/>
    <cellStyle name="Normal 47" xfId="132" xr:uid="{00000000-0005-0000-0000-000093000000}"/>
    <cellStyle name="Normal 48" xfId="133" xr:uid="{00000000-0005-0000-0000-000094000000}"/>
    <cellStyle name="Normal 49" xfId="134" xr:uid="{00000000-0005-0000-0000-000095000000}"/>
    <cellStyle name="Normal 5" xfId="135" xr:uid="{00000000-0005-0000-0000-000096000000}"/>
    <cellStyle name="Normal 5 2" xfId="136" xr:uid="{00000000-0005-0000-0000-000097000000}"/>
    <cellStyle name="Normal 5_SK 3-BARU DAN KURANG SALUR BUKA REK" xfId="137" xr:uid="{00000000-0005-0000-0000-000098000000}"/>
    <cellStyle name="Normal 50" xfId="138" xr:uid="{00000000-0005-0000-0000-000099000000}"/>
    <cellStyle name="Normal 51" xfId="139" xr:uid="{00000000-0005-0000-0000-00009A000000}"/>
    <cellStyle name="Normal 52" xfId="140" xr:uid="{00000000-0005-0000-0000-00009B000000}"/>
    <cellStyle name="Normal 53" xfId="141" xr:uid="{00000000-0005-0000-0000-00009C000000}"/>
    <cellStyle name="Normal 54" xfId="142" xr:uid="{00000000-0005-0000-0000-00009D000000}"/>
    <cellStyle name="Normal 55" xfId="143" xr:uid="{00000000-0005-0000-0000-00009E000000}"/>
    <cellStyle name="Normal 56" xfId="144" xr:uid="{00000000-0005-0000-0000-00009F000000}"/>
    <cellStyle name="Normal 57" xfId="145" xr:uid="{00000000-0005-0000-0000-0000A0000000}"/>
    <cellStyle name="Normal 58" xfId="146" xr:uid="{00000000-0005-0000-0000-0000A1000000}"/>
    <cellStyle name="Normal 59" xfId="147" xr:uid="{00000000-0005-0000-0000-0000A2000000}"/>
    <cellStyle name="Normal 6" xfId="148" xr:uid="{00000000-0005-0000-0000-0000A3000000}"/>
    <cellStyle name="Normal 60" xfId="149" xr:uid="{00000000-0005-0000-0000-0000A4000000}"/>
    <cellStyle name="Normal 61" xfId="150" xr:uid="{00000000-0005-0000-0000-0000A5000000}"/>
    <cellStyle name="Normal 62" xfId="151" xr:uid="{00000000-0005-0000-0000-0000A6000000}"/>
    <cellStyle name="Normal 63" xfId="152" xr:uid="{00000000-0005-0000-0000-0000A7000000}"/>
    <cellStyle name="Normal 64" xfId="153" xr:uid="{00000000-0005-0000-0000-0000A8000000}"/>
    <cellStyle name="Normal 65" xfId="154" xr:uid="{00000000-0005-0000-0000-0000A9000000}"/>
    <cellStyle name="Normal 66" xfId="155" xr:uid="{00000000-0005-0000-0000-0000AA000000}"/>
    <cellStyle name="Normal 67" xfId="156" xr:uid="{00000000-0005-0000-0000-0000AB000000}"/>
    <cellStyle name="Normal 68" xfId="157" xr:uid="{00000000-0005-0000-0000-0000AC000000}"/>
    <cellStyle name="Normal 69" xfId="158" xr:uid="{00000000-0005-0000-0000-0000AD000000}"/>
    <cellStyle name="Normal 7" xfId="159" xr:uid="{00000000-0005-0000-0000-0000AE000000}"/>
    <cellStyle name="Normal 7 2" xfId="160" xr:uid="{00000000-0005-0000-0000-0000AF000000}"/>
    <cellStyle name="Normal 70" xfId="161" xr:uid="{00000000-0005-0000-0000-0000B0000000}"/>
    <cellStyle name="Normal 71" xfId="162" xr:uid="{00000000-0005-0000-0000-0000B1000000}"/>
    <cellStyle name="Normal 72" xfId="163" xr:uid="{00000000-0005-0000-0000-0000B2000000}"/>
    <cellStyle name="Normal 73" xfId="164" xr:uid="{00000000-0005-0000-0000-0000B3000000}"/>
    <cellStyle name="Normal 74" xfId="165" xr:uid="{00000000-0005-0000-0000-0000B4000000}"/>
    <cellStyle name="Normal 75" xfId="166" xr:uid="{00000000-0005-0000-0000-0000B5000000}"/>
    <cellStyle name="Normal 76" xfId="167" xr:uid="{00000000-0005-0000-0000-0000B6000000}"/>
    <cellStyle name="Normal 77" xfId="168" xr:uid="{00000000-0005-0000-0000-0000B7000000}"/>
    <cellStyle name="Normal 78" xfId="169" xr:uid="{00000000-0005-0000-0000-0000B8000000}"/>
    <cellStyle name="Normal 79" xfId="170" xr:uid="{00000000-0005-0000-0000-0000B9000000}"/>
    <cellStyle name="Normal 8" xfId="171" xr:uid="{00000000-0005-0000-0000-0000BA000000}"/>
    <cellStyle name="Normal 8 2" xfId="172" xr:uid="{00000000-0005-0000-0000-0000BB000000}"/>
    <cellStyle name="Normal 8 3" xfId="173" xr:uid="{00000000-0005-0000-0000-0000BC000000}"/>
    <cellStyle name="Normal 80" xfId="174" xr:uid="{00000000-0005-0000-0000-0000BD000000}"/>
    <cellStyle name="Normal 81" xfId="175" xr:uid="{00000000-0005-0000-0000-0000BE000000}"/>
    <cellStyle name="Normal 82" xfId="176" xr:uid="{00000000-0005-0000-0000-0000BF000000}"/>
    <cellStyle name="Normal 83" xfId="177" xr:uid="{00000000-0005-0000-0000-0000C0000000}"/>
    <cellStyle name="Normal 84" xfId="178" xr:uid="{00000000-0005-0000-0000-0000C1000000}"/>
    <cellStyle name="Normal 85" xfId="179" xr:uid="{00000000-0005-0000-0000-0000C2000000}"/>
    <cellStyle name="Normal 86" xfId="180" xr:uid="{00000000-0005-0000-0000-0000C3000000}"/>
    <cellStyle name="Normal 87" xfId="181" xr:uid="{00000000-0005-0000-0000-0000C4000000}"/>
    <cellStyle name="Normal 88" xfId="182" xr:uid="{00000000-0005-0000-0000-0000C5000000}"/>
    <cellStyle name="Normal 89" xfId="183" xr:uid="{00000000-0005-0000-0000-0000C6000000}"/>
    <cellStyle name="Normal 9" xfId="184" xr:uid="{00000000-0005-0000-0000-0000C7000000}"/>
    <cellStyle name="Normal 90" xfId="185" xr:uid="{00000000-0005-0000-0000-0000C8000000}"/>
    <cellStyle name="Normal 91" xfId="186" xr:uid="{00000000-0005-0000-0000-0000C9000000}"/>
    <cellStyle name="Normal 92" xfId="187" xr:uid="{00000000-0005-0000-0000-0000CA000000}"/>
    <cellStyle name="Normal 93" xfId="188" xr:uid="{00000000-0005-0000-0000-0000CB000000}"/>
    <cellStyle name="Normal 94" xfId="189" xr:uid="{00000000-0005-0000-0000-0000CC000000}"/>
    <cellStyle name="Normal 95" xfId="190" xr:uid="{00000000-0005-0000-0000-0000CD000000}"/>
    <cellStyle name="Normal 96" xfId="3" xr:uid="{00000000-0005-0000-0000-0000CE000000}"/>
    <cellStyle name="Normal 97" xfId="191" xr:uid="{00000000-0005-0000-0000-0000CF000000}"/>
    <cellStyle name="Normal 98" xfId="192" xr:uid="{00000000-0005-0000-0000-0000D0000000}"/>
    <cellStyle name="Normal 99" xfId="193" xr:uid="{00000000-0005-0000-0000-0000D1000000}"/>
    <cellStyle name="Percent" xfId="197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val>
            <c:numRef>
              <c:f>'REKAP GURU LENGKAP OK 13'!$H$8:$H$11</c:f>
              <c:numCache>
                <c:formatCode>_(* #,##0_);_(* \(#,##0\);_(* "-"_);_(@_)</c:formatCode>
                <c:ptCount val="4"/>
                <c:pt idx="0">
                  <c:v>2403</c:v>
                </c:pt>
                <c:pt idx="1">
                  <c:v>1454</c:v>
                </c:pt>
                <c:pt idx="2">
                  <c:v>1657</c:v>
                </c:pt>
                <c:pt idx="3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6-4421-A4DE-14957E67D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 rtl="0">
            <a:defRPr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'R. SMA 67'!$C$7</c:f>
              <c:strCache>
                <c:ptCount val="1"/>
                <c:pt idx="0">
                  <c:v>Baik</c:v>
                </c:pt>
              </c:strCache>
            </c:strRef>
          </c:tx>
          <c:invertIfNegative val="0"/>
          <c:cat>
            <c:strRef>
              <c:f>'R. SMA 67'!$B$8:$B$17</c:f>
              <c:strCache>
                <c:ptCount val="10"/>
                <c:pt idx="0">
                  <c:v>Kec. Air Hitam</c:v>
                </c:pt>
                <c:pt idx="1">
                  <c:v>Kec. Batang Asai</c:v>
                </c:pt>
                <c:pt idx="2">
                  <c:v>Kec. Bathin VIII</c:v>
                </c:pt>
                <c:pt idx="3">
                  <c:v>Kec. Cermin Nan Gedang</c:v>
                </c:pt>
                <c:pt idx="4">
                  <c:v>Kec. Limun</c:v>
                </c:pt>
                <c:pt idx="5">
                  <c:v>Kec. Mandiangin</c:v>
                </c:pt>
                <c:pt idx="6">
                  <c:v>Kec. Pauh</c:v>
                </c:pt>
                <c:pt idx="7">
                  <c:v>Kec. Pelawan</c:v>
                </c:pt>
                <c:pt idx="8">
                  <c:v>Kec. Sarolangun</c:v>
                </c:pt>
                <c:pt idx="9">
                  <c:v>Kec. Singkut</c:v>
                </c:pt>
              </c:strCache>
            </c:strRef>
          </c:cat>
          <c:val>
            <c:numRef>
              <c:f>'R. SMA 67'!$C$8:$C$17</c:f>
              <c:numCache>
                <c:formatCode>_(* #,##0_);_(* \(#,##0\);_(* "-"_);_(@_)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8</c:v>
                </c:pt>
                <c:pt idx="3">
                  <c:v>4</c:v>
                </c:pt>
                <c:pt idx="4">
                  <c:v>7</c:v>
                </c:pt>
                <c:pt idx="5">
                  <c:v>2</c:v>
                </c:pt>
                <c:pt idx="6">
                  <c:v>10</c:v>
                </c:pt>
                <c:pt idx="7">
                  <c:v>3</c:v>
                </c:pt>
                <c:pt idx="8">
                  <c:v>7</c:v>
                </c:pt>
                <c:pt idx="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A2-4D3B-899A-E8DEEA6F82A9}"/>
            </c:ext>
          </c:extLst>
        </c:ser>
        <c:ser>
          <c:idx val="1"/>
          <c:order val="1"/>
          <c:tx>
            <c:strRef>
              <c:f>'R. SMA 67'!$D$7</c:f>
              <c:strCache>
                <c:ptCount val="1"/>
                <c:pt idx="0">
                  <c:v>Rusak Ringan</c:v>
                </c:pt>
              </c:strCache>
            </c:strRef>
          </c:tx>
          <c:invertIfNegative val="0"/>
          <c:cat>
            <c:strRef>
              <c:f>'R. SMA 67'!$B$8:$B$17</c:f>
              <c:strCache>
                <c:ptCount val="10"/>
                <c:pt idx="0">
                  <c:v>Kec. Air Hitam</c:v>
                </c:pt>
                <c:pt idx="1">
                  <c:v>Kec. Batang Asai</c:v>
                </c:pt>
                <c:pt idx="2">
                  <c:v>Kec. Bathin VIII</c:v>
                </c:pt>
                <c:pt idx="3">
                  <c:v>Kec. Cermin Nan Gedang</c:v>
                </c:pt>
                <c:pt idx="4">
                  <c:v>Kec. Limun</c:v>
                </c:pt>
                <c:pt idx="5">
                  <c:v>Kec. Mandiangin</c:v>
                </c:pt>
                <c:pt idx="6">
                  <c:v>Kec. Pauh</c:v>
                </c:pt>
                <c:pt idx="7">
                  <c:v>Kec. Pelawan</c:v>
                </c:pt>
                <c:pt idx="8">
                  <c:v>Kec. Sarolangun</c:v>
                </c:pt>
                <c:pt idx="9">
                  <c:v>Kec. Singkut</c:v>
                </c:pt>
              </c:strCache>
            </c:strRef>
          </c:cat>
          <c:val>
            <c:numRef>
              <c:f>'R. SMA 67'!$D$8:$D$17</c:f>
              <c:numCache>
                <c:formatCode>_(* #,##0_);_(* \(#,##0\);_(* "-"_);_(@_)</c:formatCode>
                <c:ptCount val="10"/>
                <c:pt idx="0">
                  <c:v>3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4</c:v>
                </c:pt>
                <c:pt idx="5">
                  <c:v>18</c:v>
                </c:pt>
                <c:pt idx="6">
                  <c:v>5</c:v>
                </c:pt>
                <c:pt idx="7">
                  <c:v>11</c:v>
                </c:pt>
                <c:pt idx="8">
                  <c:v>28</c:v>
                </c:pt>
                <c:pt idx="9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A2-4D3B-899A-E8DEEA6F82A9}"/>
            </c:ext>
          </c:extLst>
        </c:ser>
        <c:ser>
          <c:idx val="2"/>
          <c:order val="2"/>
          <c:tx>
            <c:strRef>
              <c:f>'R. SMA 67'!$E$7</c:f>
              <c:strCache>
                <c:ptCount val="1"/>
                <c:pt idx="0">
                  <c:v>Rusak Sedang</c:v>
                </c:pt>
              </c:strCache>
            </c:strRef>
          </c:tx>
          <c:invertIfNegative val="0"/>
          <c:cat>
            <c:strRef>
              <c:f>'R. SMA 67'!$B$8:$B$17</c:f>
              <c:strCache>
                <c:ptCount val="10"/>
                <c:pt idx="0">
                  <c:v>Kec. Air Hitam</c:v>
                </c:pt>
                <c:pt idx="1">
                  <c:v>Kec. Batang Asai</c:v>
                </c:pt>
                <c:pt idx="2">
                  <c:v>Kec. Bathin VIII</c:v>
                </c:pt>
                <c:pt idx="3">
                  <c:v>Kec. Cermin Nan Gedang</c:v>
                </c:pt>
                <c:pt idx="4">
                  <c:v>Kec. Limun</c:v>
                </c:pt>
                <c:pt idx="5">
                  <c:v>Kec. Mandiangin</c:v>
                </c:pt>
                <c:pt idx="6">
                  <c:v>Kec. Pauh</c:v>
                </c:pt>
                <c:pt idx="7">
                  <c:v>Kec. Pelawan</c:v>
                </c:pt>
                <c:pt idx="8">
                  <c:v>Kec. Sarolangun</c:v>
                </c:pt>
                <c:pt idx="9">
                  <c:v>Kec. Singkut</c:v>
                </c:pt>
              </c:strCache>
            </c:strRef>
          </c:cat>
          <c:val>
            <c:numRef>
              <c:f>'R. SMA 67'!$E$8:$E$17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A2-4D3B-899A-E8DEEA6F82A9}"/>
            </c:ext>
          </c:extLst>
        </c:ser>
        <c:ser>
          <c:idx val="3"/>
          <c:order val="3"/>
          <c:tx>
            <c:strRef>
              <c:f>'R. SMA 67'!$F$7</c:f>
              <c:strCache>
                <c:ptCount val="1"/>
                <c:pt idx="0">
                  <c:v>Rusak Berat</c:v>
                </c:pt>
              </c:strCache>
            </c:strRef>
          </c:tx>
          <c:invertIfNegative val="0"/>
          <c:cat>
            <c:strRef>
              <c:f>'R. SMA 67'!$B$8:$B$17</c:f>
              <c:strCache>
                <c:ptCount val="10"/>
                <c:pt idx="0">
                  <c:v>Kec. Air Hitam</c:v>
                </c:pt>
                <c:pt idx="1">
                  <c:v>Kec. Batang Asai</c:v>
                </c:pt>
                <c:pt idx="2">
                  <c:v>Kec. Bathin VIII</c:v>
                </c:pt>
                <c:pt idx="3">
                  <c:v>Kec. Cermin Nan Gedang</c:v>
                </c:pt>
                <c:pt idx="4">
                  <c:v>Kec. Limun</c:v>
                </c:pt>
                <c:pt idx="5">
                  <c:v>Kec. Mandiangin</c:v>
                </c:pt>
                <c:pt idx="6">
                  <c:v>Kec. Pauh</c:v>
                </c:pt>
                <c:pt idx="7">
                  <c:v>Kec. Pelawan</c:v>
                </c:pt>
                <c:pt idx="8">
                  <c:v>Kec. Sarolangun</c:v>
                </c:pt>
                <c:pt idx="9">
                  <c:v>Kec. Singkut</c:v>
                </c:pt>
              </c:strCache>
            </c:strRef>
          </c:cat>
          <c:val>
            <c:numRef>
              <c:f>'R. SMA 67'!$F$8:$F$17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11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A2-4D3B-899A-E8DEEA6F8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4535424"/>
        <c:axId val="134541312"/>
        <c:axId val="0"/>
      </c:bar3DChart>
      <c:catAx>
        <c:axId val="1345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4541312"/>
        <c:crosses val="autoZero"/>
        <c:auto val="1"/>
        <c:lblAlgn val="ctr"/>
        <c:lblOffset val="100"/>
        <c:noMultiLvlLbl val="0"/>
      </c:catAx>
      <c:valAx>
        <c:axId val="1345413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4535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454396325459317"/>
          <c:y val="7.454833770778653E-2"/>
          <c:w val="0.63226290463692036"/>
          <c:h val="0.4847101924759408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'R. SMK 71'!$C$7</c:f>
              <c:strCache>
                <c:ptCount val="1"/>
                <c:pt idx="0">
                  <c:v>Baik</c:v>
                </c:pt>
              </c:strCache>
            </c:strRef>
          </c:tx>
          <c:invertIfNegative val="0"/>
          <c:cat>
            <c:strRef>
              <c:f>'R. SMK 71'!$B$8:$B$17</c:f>
              <c:strCache>
                <c:ptCount val="10"/>
                <c:pt idx="0">
                  <c:v>Kec. Air Hitam</c:v>
                </c:pt>
                <c:pt idx="1">
                  <c:v>Kec. Batang Asai</c:v>
                </c:pt>
                <c:pt idx="2">
                  <c:v>Kec. Bathin VIII</c:v>
                </c:pt>
                <c:pt idx="3">
                  <c:v>Kec. Cermin Nan Gedang</c:v>
                </c:pt>
                <c:pt idx="4">
                  <c:v>Kec. Limun</c:v>
                </c:pt>
                <c:pt idx="5">
                  <c:v>Kec. Mandiangin</c:v>
                </c:pt>
                <c:pt idx="6">
                  <c:v>Kec. Pauh</c:v>
                </c:pt>
                <c:pt idx="7">
                  <c:v>Kec. Pelawan</c:v>
                </c:pt>
                <c:pt idx="8">
                  <c:v>Kec. Sarolangun</c:v>
                </c:pt>
                <c:pt idx="9">
                  <c:v>Kec. Singkut</c:v>
                </c:pt>
              </c:strCache>
            </c:strRef>
          </c:cat>
          <c:val>
            <c:numRef>
              <c:f>'R. SMK 71'!$C$8:$C$17</c:f>
              <c:numCache>
                <c:formatCode>General</c:formatCode>
                <c:ptCount val="10"/>
                <c:pt idx="0">
                  <c:v>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BC-438F-A838-0FD6B6937EF6}"/>
            </c:ext>
          </c:extLst>
        </c:ser>
        <c:ser>
          <c:idx val="1"/>
          <c:order val="1"/>
          <c:tx>
            <c:strRef>
              <c:f>'R. SMK 71'!$D$7</c:f>
              <c:strCache>
                <c:ptCount val="1"/>
                <c:pt idx="0">
                  <c:v>Rusak Ringan</c:v>
                </c:pt>
              </c:strCache>
            </c:strRef>
          </c:tx>
          <c:invertIfNegative val="0"/>
          <c:cat>
            <c:strRef>
              <c:f>'R. SMK 71'!$B$8:$B$17</c:f>
              <c:strCache>
                <c:ptCount val="10"/>
                <c:pt idx="0">
                  <c:v>Kec. Air Hitam</c:v>
                </c:pt>
                <c:pt idx="1">
                  <c:v>Kec. Batang Asai</c:v>
                </c:pt>
                <c:pt idx="2">
                  <c:v>Kec. Bathin VIII</c:v>
                </c:pt>
                <c:pt idx="3">
                  <c:v>Kec. Cermin Nan Gedang</c:v>
                </c:pt>
                <c:pt idx="4">
                  <c:v>Kec. Limun</c:v>
                </c:pt>
                <c:pt idx="5">
                  <c:v>Kec. Mandiangin</c:v>
                </c:pt>
                <c:pt idx="6">
                  <c:v>Kec. Pauh</c:v>
                </c:pt>
                <c:pt idx="7">
                  <c:v>Kec. Pelawan</c:v>
                </c:pt>
                <c:pt idx="8">
                  <c:v>Kec. Sarolangun</c:v>
                </c:pt>
                <c:pt idx="9">
                  <c:v>Kec. Singkut</c:v>
                </c:pt>
              </c:strCache>
            </c:strRef>
          </c:cat>
          <c:val>
            <c:numRef>
              <c:f>'R. SMK 71'!$D$8:$D$17</c:f>
              <c:numCache>
                <c:formatCode>General</c:formatCode>
                <c:ptCount val="10"/>
                <c:pt idx="0">
                  <c:v>9</c:v>
                </c:pt>
                <c:pt idx="1">
                  <c:v>10</c:v>
                </c:pt>
                <c:pt idx="2">
                  <c:v>0</c:v>
                </c:pt>
                <c:pt idx="3">
                  <c:v>7</c:v>
                </c:pt>
                <c:pt idx="4">
                  <c:v>1</c:v>
                </c:pt>
                <c:pt idx="5">
                  <c:v>18</c:v>
                </c:pt>
                <c:pt idx="6">
                  <c:v>15</c:v>
                </c:pt>
                <c:pt idx="7">
                  <c:v>22</c:v>
                </c:pt>
                <c:pt idx="8">
                  <c:v>74</c:v>
                </c:pt>
                <c:pt idx="9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BC-438F-A838-0FD6B6937EF6}"/>
            </c:ext>
          </c:extLst>
        </c:ser>
        <c:ser>
          <c:idx val="2"/>
          <c:order val="2"/>
          <c:tx>
            <c:strRef>
              <c:f>'R. SMK 71'!$E$7</c:f>
              <c:strCache>
                <c:ptCount val="1"/>
                <c:pt idx="0">
                  <c:v>Rusak Sedang</c:v>
                </c:pt>
              </c:strCache>
            </c:strRef>
          </c:tx>
          <c:invertIfNegative val="0"/>
          <c:cat>
            <c:strRef>
              <c:f>'R. SMK 71'!$B$8:$B$17</c:f>
              <c:strCache>
                <c:ptCount val="10"/>
                <c:pt idx="0">
                  <c:v>Kec. Air Hitam</c:v>
                </c:pt>
                <c:pt idx="1">
                  <c:v>Kec. Batang Asai</c:v>
                </c:pt>
                <c:pt idx="2">
                  <c:v>Kec. Bathin VIII</c:v>
                </c:pt>
                <c:pt idx="3">
                  <c:v>Kec. Cermin Nan Gedang</c:v>
                </c:pt>
                <c:pt idx="4">
                  <c:v>Kec. Limun</c:v>
                </c:pt>
                <c:pt idx="5">
                  <c:v>Kec. Mandiangin</c:v>
                </c:pt>
                <c:pt idx="6">
                  <c:v>Kec. Pauh</c:v>
                </c:pt>
                <c:pt idx="7">
                  <c:v>Kec. Pelawan</c:v>
                </c:pt>
                <c:pt idx="8">
                  <c:v>Kec. Sarolangun</c:v>
                </c:pt>
                <c:pt idx="9">
                  <c:v>Kec. Singkut</c:v>
                </c:pt>
              </c:strCache>
            </c:strRef>
          </c:cat>
          <c:val>
            <c:numRef>
              <c:f>'R. SMK 71'!$E$8:$E$17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BC-438F-A838-0FD6B6937EF6}"/>
            </c:ext>
          </c:extLst>
        </c:ser>
        <c:ser>
          <c:idx val="3"/>
          <c:order val="3"/>
          <c:tx>
            <c:strRef>
              <c:f>'R. SMK 71'!$F$7</c:f>
              <c:strCache>
                <c:ptCount val="1"/>
                <c:pt idx="0">
                  <c:v>Rusak Berat</c:v>
                </c:pt>
              </c:strCache>
            </c:strRef>
          </c:tx>
          <c:invertIfNegative val="0"/>
          <c:cat>
            <c:strRef>
              <c:f>'R. SMK 71'!$B$8:$B$17</c:f>
              <c:strCache>
                <c:ptCount val="10"/>
                <c:pt idx="0">
                  <c:v>Kec. Air Hitam</c:v>
                </c:pt>
                <c:pt idx="1">
                  <c:v>Kec. Batang Asai</c:v>
                </c:pt>
                <c:pt idx="2">
                  <c:v>Kec. Bathin VIII</c:v>
                </c:pt>
                <c:pt idx="3">
                  <c:v>Kec. Cermin Nan Gedang</c:v>
                </c:pt>
                <c:pt idx="4">
                  <c:v>Kec. Limun</c:v>
                </c:pt>
                <c:pt idx="5">
                  <c:v>Kec. Mandiangin</c:v>
                </c:pt>
                <c:pt idx="6">
                  <c:v>Kec. Pauh</c:v>
                </c:pt>
                <c:pt idx="7">
                  <c:v>Kec. Pelawan</c:v>
                </c:pt>
                <c:pt idx="8">
                  <c:v>Kec. Sarolangun</c:v>
                </c:pt>
                <c:pt idx="9">
                  <c:v>Kec. Singkut</c:v>
                </c:pt>
              </c:strCache>
            </c:strRef>
          </c:cat>
          <c:val>
            <c:numRef>
              <c:f>'R. SMK 71'!$F$8:$F$17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BC-438F-A838-0FD6B6937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4748800"/>
        <c:axId val="134758784"/>
        <c:axId val="0"/>
      </c:bar3DChart>
      <c:catAx>
        <c:axId val="134748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4758784"/>
        <c:crosses val="autoZero"/>
        <c:auto val="1"/>
        <c:lblAlgn val="ctr"/>
        <c:lblOffset val="100"/>
        <c:noMultiLvlLbl val="0"/>
      </c:catAx>
      <c:valAx>
        <c:axId val="1347587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4748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'TU LENGKAP OK 18'!$B$9</c:f>
              <c:strCache>
                <c:ptCount val="1"/>
                <c:pt idx="0">
                  <c:v>PNS</c:v>
                </c:pt>
              </c:strCache>
            </c:strRef>
          </c:tx>
          <c:invertIfNegative val="0"/>
          <c:cat>
            <c:strRef>
              <c:f>'TU LENGKAP OK 18'!$C$8:$F$8</c:f>
              <c:strCache>
                <c:ptCount val="4"/>
                <c:pt idx="0">
                  <c:v>SD</c:v>
                </c:pt>
                <c:pt idx="1">
                  <c:v>SMP</c:v>
                </c:pt>
                <c:pt idx="2">
                  <c:v>SMA</c:v>
                </c:pt>
                <c:pt idx="3">
                  <c:v>SMK</c:v>
                </c:pt>
              </c:strCache>
            </c:strRef>
          </c:cat>
          <c:val>
            <c:numRef>
              <c:f>'TU LENGKAP OK 18'!$C$9:$F$9</c:f>
              <c:numCache>
                <c:formatCode>_(* #,##0_);_(* \(#,##0\);_(* "-"_);_(@_)</c:formatCode>
                <c:ptCount val="4"/>
                <c:pt idx="0">
                  <c:v>52</c:v>
                </c:pt>
                <c:pt idx="1">
                  <c:v>61</c:v>
                </c:pt>
                <c:pt idx="2">
                  <c:v>21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6-431D-81EB-B73D95E05FB3}"/>
            </c:ext>
          </c:extLst>
        </c:ser>
        <c:ser>
          <c:idx val="1"/>
          <c:order val="1"/>
          <c:tx>
            <c:strRef>
              <c:f>'TU LENGKAP OK 18'!$B$10</c:f>
              <c:strCache>
                <c:ptCount val="1"/>
                <c:pt idx="0">
                  <c:v>KONTRAK</c:v>
                </c:pt>
              </c:strCache>
            </c:strRef>
          </c:tx>
          <c:invertIfNegative val="0"/>
          <c:cat>
            <c:strRef>
              <c:f>'TU LENGKAP OK 18'!$C$8:$F$8</c:f>
              <c:strCache>
                <c:ptCount val="4"/>
                <c:pt idx="0">
                  <c:v>SD</c:v>
                </c:pt>
                <c:pt idx="1">
                  <c:v>SMP</c:v>
                </c:pt>
                <c:pt idx="2">
                  <c:v>SMA</c:v>
                </c:pt>
                <c:pt idx="3">
                  <c:v>SMK</c:v>
                </c:pt>
              </c:strCache>
            </c:strRef>
          </c:cat>
          <c:val>
            <c:numRef>
              <c:f>'TU LENGKAP OK 18'!$C$10:$F$10</c:f>
              <c:numCache>
                <c:formatCode>_(* #,##0_);_(* \(#,##0\);_(* "-"_);_(@_)</c:formatCode>
                <c:ptCount val="4"/>
                <c:pt idx="0">
                  <c:v>102</c:v>
                </c:pt>
                <c:pt idx="1">
                  <c:v>62</c:v>
                </c:pt>
                <c:pt idx="2">
                  <c:v>25</c:v>
                </c:pt>
                <c:pt idx="3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C6-431D-81EB-B73D95E05FB3}"/>
            </c:ext>
          </c:extLst>
        </c:ser>
        <c:ser>
          <c:idx val="2"/>
          <c:order val="2"/>
          <c:tx>
            <c:strRef>
              <c:f>'TU LENGKAP OK 18'!$B$11</c:f>
              <c:strCache>
                <c:ptCount val="1"/>
                <c:pt idx="0">
                  <c:v>HONOR BOS</c:v>
                </c:pt>
              </c:strCache>
            </c:strRef>
          </c:tx>
          <c:invertIfNegative val="0"/>
          <c:cat>
            <c:strRef>
              <c:f>'TU LENGKAP OK 18'!$C$8:$F$8</c:f>
              <c:strCache>
                <c:ptCount val="4"/>
                <c:pt idx="0">
                  <c:v>SD</c:v>
                </c:pt>
                <c:pt idx="1">
                  <c:v>SMP</c:v>
                </c:pt>
                <c:pt idx="2">
                  <c:v>SMA</c:v>
                </c:pt>
                <c:pt idx="3">
                  <c:v>SMK</c:v>
                </c:pt>
              </c:strCache>
            </c:strRef>
          </c:cat>
          <c:val>
            <c:numRef>
              <c:f>'TU LENGKAP OK 18'!$C$11:$F$11</c:f>
              <c:numCache>
                <c:formatCode>_(* #,##0_);_(* \(#,##0\);_(* "-"_);_(@_)</c:formatCode>
                <c:ptCount val="4"/>
                <c:pt idx="0">
                  <c:v>126</c:v>
                </c:pt>
                <c:pt idx="1">
                  <c:v>61</c:v>
                </c:pt>
                <c:pt idx="2">
                  <c:v>35</c:v>
                </c:pt>
                <c:pt idx="3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C6-431D-81EB-B73D95E05FB3}"/>
            </c:ext>
          </c:extLst>
        </c:ser>
        <c:ser>
          <c:idx val="3"/>
          <c:order val="3"/>
          <c:tx>
            <c:strRef>
              <c:f>'TU LENGKAP OK 18'!$B$12</c:f>
              <c:strCache>
                <c:ptCount val="1"/>
                <c:pt idx="0">
                  <c:v>HONOR YAYASAN</c:v>
                </c:pt>
              </c:strCache>
            </c:strRef>
          </c:tx>
          <c:invertIfNegative val="0"/>
          <c:cat>
            <c:strRef>
              <c:f>'TU LENGKAP OK 18'!$C$8:$F$8</c:f>
              <c:strCache>
                <c:ptCount val="4"/>
                <c:pt idx="0">
                  <c:v>SD</c:v>
                </c:pt>
                <c:pt idx="1">
                  <c:v>SMP</c:v>
                </c:pt>
                <c:pt idx="2">
                  <c:v>SMA</c:v>
                </c:pt>
                <c:pt idx="3">
                  <c:v>SMK</c:v>
                </c:pt>
              </c:strCache>
            </c:strRef>
          </c:cat>
          <c:val>
            <c:numRef>
              <c:f>'TU LENGKAP OK 18'!$C$12:$F$12</c:f>
              <c:numCache>
                <c:formatCode>_(* #,##0_);_(* \(#,##0\);_(* "-"_);_(@_)</c:formatCode>
                <c:ptCount val="4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C6-431D-81EB-B73D95E05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0045824"/>
        <c:axId val="130047360"/>
        <c:axId val="0"/>
      </c:bar3DChart>
      <c:catAx>
        <c:axId val="130045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0047360"/>
        <c:crosses val="autoZero"/>
        <c:auto val="1"/>
        <c:lblAlgn val="ctr"/>
        <c:lblOffset val="100"/>
        <c:noMultiLvlLbl val="0"/>
      </c:catAx>
      <c:valAx>
        <c:axId val="1300473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0045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'AK OK 22'!$B$8</c:f>
              <c:strCache>
                <c:ptCount val="1"/>
                <c:pt idx="0">
                  <c:v>SD/MI</c:v>
                </c:pt>
              </c:strCache>
            </c:strRef>
          </c:tx>
          <c:invertIfNegative val="0"/>
          <c:cat>
            <c:multiLvlStrRef>
              <c:f>'AK OK 22'!$C$6:$L$7</c:f>
              <c:multiLvlStrCache>
                <c:ptCount val="10"/>
                <c:lvl>
                  <c:pt idx="0">
                    <c:v>Peserta</c:v>
                  </c:pt>
                  <c:pt idx="1">
                    <c:v>Lulus</c:v>
                  </c:pt>
                  <c:pt idx="2">
                    <c:v>Peserta</c:v>
                  </c:pt>
                  <c:pt idx="3">
                    <c:v>Lulus</c:v>
                  </c:pt>
                  <c:pt idx="4">
                    <c:v>Peserta</c:v>
                  </c:pt>
                  <c:pt idx="5">
                    <c:v>Lulus</c:v>
                  </c:pt>
                  <c:pt idx="6">
                    <c:v>Peserta</c:v>
                  </c:pt>
                  <c:pt idx="7">
                    <c:v>Lulus</c:v>
                  </c:pt>
                  <c:pt idx="8">
                    <c:v>Peserta</c:v>
                  </c:pt>
                  <c:pt idx="9">
                    <c:v>Lulus</c:v>
                  </c:pt>
                </c:lvl>
                <c:lvl>
                  <c:pt idx="0">
                    <c:v>2012/2013</c:v>
                  </c:pt>
                  <c:pt idx="2">
                    <c:v>2013/2014</c:v>
                  </c:pt>
                  <c:pt idx="4">
                    <c:v>2014/2015</c:v>
                  </c:pt>
                  <c:pt idx="6">
                    <c:v>2015/2016</c:v>
                  </c:pt>
                  <c:pt idx="8">
                    <c:v>2016/2017</c:v>
                  </c:pt>
                </c:lvl>
              </c:multiLvlStrCache>
            </c:multiLvlStrRef>
          </c:cat>
          <c:val>
            <c:numRef>
              <c:f>'AK OK 22'!$C$8:$L$8</c:f>
              <c:numCache>
                <c:formatCode>_(* #,##0_);_(* \(#,##0\);_(* "-"_);_(@_)</c:formatCode>
                <c:ptCount val="10"/>
                <c:pt idx="0">
                  <c:v>5031</c:v>
                </c:pt>
                <c:pt idx="1">
                  <c:v>5031</c:v>
                </c:pt>
                <c:pt idx="2">
                  <c:v>5505</c:v>
                </c:pt>
                <c:pt idx="3">
                  <c:v>5505</c:v>
                </c:pt>
                <c:pt idx="4">
                  <c:v>5478</c:v>
                </c:pt>
                <c:pt idx="5">
                  <c:v>5478</c:v>
                </c:pt>
                <c:pt idx="6">
                  <c:v>5771</c:v>
                </c:pt>
                <c:pt idx="7">
                  <c:v>5771</c:v>
                </c:pt>
                <c:pt idx="8">
                  <c:v>5468</c:v>
                </c:pt>
                <c:pt idx="9">
                  <c:v>5468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E-4DD3-A891-41896F1611E9}"/>
            </c:ext>
          </c:extLst>
        </c:ser>
        <c:ser>
          <c:idx val="1"/>
          <c:order val="1"/>
          <c:tx>
            <c:strRef>
              <c:f>'AK OK 22'!$B$9</c:f>
              <c:strCache>
                <c:ptCount val="1"/>
                <c:pt idx="0">
                  <c:v>SMP/MTs</c:v>
                </c:pt>
              </c:strCache>
            </c:strRef>
          </c:tx>
          <c:invertIfNegative val="0"/>
          <c:cat>
            <c:multiLvlStrRef>
              <c:f>'AK OK 22'!$C$6:$L$7</c:f>
              <c:multiLvlStrCache>
                <c:ptCount val="10"/>
                <c:lvl>
                  <c:pt idx="0">
                    <c:v>Peserta</c:v>
                  </c:pt>
                  <c:pt idx="1">
                    <c:v>Lulus</c:v>
                  </c:pt>
                  <c:pt idx="2">
                    <c:v>Peserta</c:v>
                  </c:pt>
                  <c:pt idx="3">
                    <c:v>Lulus</c:v>
                  </c:pt>
                  <c:pt idx="4">
                    <c:v>Peserta</c:v>
                  </c:pt>
                  <c:pt idx="5">
                    <c:v>Lulus</c:v>
                  </c:pt>
                  <c:pt idx="6">
                    <c:v>Peserta</c:v>
                  </c:pt>
                  <c:pt idx="7">
                    <c:v>Lulus</c:v>
                  </c:pt>
                  <c:pt idx="8">
                    <c:v>Peserta</c:v>
                  </c:pt>
                  <c:pt idx="9">
                    <c:v>Lulus</c:v>
                  </c:pt>
                </c:lvl>
                <c:lvl>
                  <c:pt idx="0">
                    <c:v>2012/2013</c:v>
                  </c:pt>
                  <c:pt idx="2">
                    <c:v>2013/2014</c:v>
                  </c:pt>
                  <c:pt idx="4">
                    <c:v>2014/2015</c:v>
                  </c:pt>
                  <c:pt idx="6">
                    <c:v>2015/2016</c:v>
                  </c:pt>
                  <c:pt idx="8">
                    <c:v>2016/2017</c:v>
                  </c:pt>
                </c:lvl>
              </c:multiLvlStrCache>
            </c:multiLvlStrRef>
          </c:cat>
          <c:val>
            <c:numRef>
              <c:f>'AK OK 22'!$C$9:$L$9</c:f>
              <c:numCache>
                <c:formatCode>_(* #,##0_);_(* \(#,##0\);_(* "-"_);_(@_)</c:formatCode>
                <c:ptCount val="10"/>
                <c:pt idx="0">
                  <c:v>4069</c:v>
                </c:pt>
                <c:pt idx="1">
                  <c:v>4068</c:v>
                </c:pt>
                <c:pt idx="2">
                  <c:v>4135</c:v>
                </c:pt>
                <c:pt idx="3">
                  <c:v>4135</c:v>
                </c:pt>
                <c:pt idx="4">
                  <c:v>4624</c:v>
                </c:pt>
                <c:pt idx="5">
                  <c:v>4511</c:v>
                </c:pt>
                <c:pt idx="6">
                  <c:v>4667</c:v>
                </c:pt>
                <c:pt idx="7">
                  <c:v>4524</c:v>
                </c:pt>
                <c:pt idx="8">
                  <c:v>4828</c:v>
                </c:pt>
                <c:pt idx="9">
                  <c:v>4828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E-4DD3-A891-41896F1611E9}"/>
            </c:ext>
          </c:extLst>
        </c:ser>
        <c:ser>
          <c:idx val="2"/>
          <c:order val="2"/>
          <c:tx>
            <c:strRef>
              <c:f>'AK OK 22'!$B$10</c:f>
              <c:strCache>
                <c:ptCount val="1"/>
                <c:pt idx="0">
                  <c:v>SMA/SMK/MA</c:v>
                </c:pt>
              </c:strCache>
            </c:strRef>
          </c:tx>
          <c:invertIfNegative val="0"/>
          <c:cat>
            <c:multiLvlStrRef>
              <c:f>'AK OK 22'!$C$6:$L$7</c:f>
              <c:multiLvlStrCache>
                <c:ptCount val="10"/>
                <c:lvl>
                  <c:pt idx="0">
                    <c:v>Peserta</c:v>
                  </c:pt>
                  <c:pt idx="1">
                    <c:v>Lulus</c:v>
                  </c:pt>
                  <c:pt idx="2">
                    <c:v>Peserta</c:v>
                  </c:pt>
                  <c:pt idx="3">
                    <c:v>Lulus</c:v>
                  </c:pt>
                  <c:pt idx="4">
                    <c:v>Peserta</c:v>
                  </c:pt>
                  <c:pt idx="5">
                    <c:v>Lulus</c:v>
                  </c:pt>
                  <c:pt idx="6">
                    <c:v>Peserta</c:v>
                  </c:pt>
                  <c:pt idx="7">
                    <c:v>Lulus</c:v>
                  </c:pt>
                  <c:pt idx="8">
                    <c:v>Peserta</c:v>
                  </c:pt>
                  <c:pt idx="9">
                    <c:v>Lulus</c:v>
                  </c:pt>
                </c:lvl>
                <c:lvl>
                  <c:pt idx="0">
                    <c:v>2012/2013</c:v>
                  </c:pt>
                  <c:pt idx="2">
                    <c:v>2013/2014</c:v>
                  </c:pt>
                  <c:pt idx="4">
                    <c:v>2014/2015</c:v>
                  </c:pt>
                  <c:pt idx="6">
                    <c:v>2015/2016</c:v>
                  </c:pt>
                  <c:pt idx="8">
                    <c:v>2016/2017</c:v>
                  </c:pt>
                </c:lvl>
              </c:multiLvlStrCache>
            </c:multiLvlStrRef>
          </c:cat>
          <c:val>
            <c:numRef>
              <c:f>'AK OK 22'!$C$10:$L$10</c:f>
              <c:numCache>
                <c:formatCode>_(* #,##0_);_(* \(#,##0\);_(* "-"_);_(@_)</c:formatCode>
                <c:ptCount val="10"/>
                <c:pt idx="0">
                  <c:v>2517</c:v>
                </c:pt>
                <c:pt idx="1">
                  <c:v>2516</c:v>
                </c:pt>
                <c:pt idx="2">
                  <c:v>2569</c:v>
                </c:pt>
                <c:pt idx="3">
                  <c:v>2565</c:v>
                </c:pt>
                <c:pt idx="4">
                  <c:v>3223</c:v>
                </c:pt>
                <c:pt idx="5">
                  <c:v>3170</c:v>
                </c:pt>
                <c:pt idx="6">
                  <c:v>3080</c:v>
                </c:pt>
                <c:pt idx="7">
                  <c:v>2970</c:v>
                </c:pt>
                <c:pt idx="8">
                  <c:v>3279</c:v>
                </c:pt>
                <c:pt idx="9">
                  <c:v>3279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3E-4DD3-A891-41896F161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0012672"/>
        <c:axId val="130014208"/>
        <c:axId val="0"/>
      </c:bar3DChart>
      <c:catAx>
        <c:axId val="130012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0014208"/>
        <c:crosses val="autoZero"/>
        <c:auto val="1"/>
        <c:lblAlgn val="ctr"/>
        <c:lblOffset val="100"/>
        <c:noMultiLvlLbl val="0"/>
      </c:catAx>
      <c:valAx>
        <c:axId val="1300142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0012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'APK-APM 24'!$C$6</c:f>
              <c:strCache>
                <c:ptCount val="1"/>
                <c:pt idx="0">
                  <c:v>2012/2013</c:v>
                </c:pt>
              </c:strCache>
            </c:strRef>
          </c:tx>
          <c:invertIfNegative val="0"/>
          <c:cat>
            <c:strRef>
              <c:f>'APK-APM 24'!$B$7:$B$16</c:f>
              <c:strCache>
                <c:ptCount val="10"/>
                <c:pt idx="0">
                  <c:v>APK</c:v>
                </c:pt>
                <c:pt idx="1">
                  <c:v>TK/RA/PAUD</c:v>
                </c:pt>
                <c:pt idx="2">
                  <c:v>SD/MI/Paket A</c:v>
                </c:pt>
                <c:pt idx="3">
                  <c:v>SMP/MTs/Paket B</c:v>
                </c:pt>
                <c:pt idx="4">
                  <c:v>SMA/SMK/MA/Paket C</c:v>
                </c:pt>
                <c:pt idx="6">
                  <c:v>APM</c:v>
                </c:pt>
                <c:pt idx="7">
                  <c:v>SD/MI/Paket A</c:v>
                </c:pt>
                <c:pt idx="8">
                  <c:v>SMP/MTs/Paket B</c:v>
                </c:pt>
                <c:pt idx="9">
                  <c:v>SMA/SMK/MA/Paket C</c:v>
                </c:pt>
              </c:strCache>
            </c:strRef>
          </c:cat>
          <c:val>
            <c:numRef>
              <c:f>'APK-APM 24'!$C$7:$C$16</c:f>
              <c:numCache>
                <c:formatCode>0.00</c:formatCode>
                <c:ptCount val="10"/>
                <c:pt idx="1">
                  <c:v>64.750360057609214</c:v>
                </c:pt>
                <c:pt idx="2">
                  <c:v>114.88</c:v>
                </c:pt>
                <c:pt idx="3">
                  <c:v>90.65</c:v>
                </c:pt>
                <c:pt idx="4">
                  <c:v>72.94</c:v>
                </c:pt>
                <c:pt idx="7">
                  <c:v>98.99</c:v>
                </c:pt>
                <c:pt idx="8">
                  <c:v>70.95</c:v>
                </c:pt>
                <c:pt idx="9">
                  <c:v>57.94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36-4933-B86A-DC79D4DC6176}"/>
            </c:ext>
          </c:extLst>
        </c:ser>
        <c:ser>
          <c:idx val="1"/>
          <c:order val="1"/>
          <c:tx>
            <c:strRef>
              <c:f>'APK-APM 24'!$D$6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strRef>
              <c:f>'APK-APM 24'!$B$7:$B$16</c:f>
              <c:strCache>
                <c:ptCount val="10"/>
                <c:pt idx="0">
                  <c:v>APK</c:v>
                </c:pt>
                <c:pt idx="1">
                  <c:v>TK/RA/PAUD</c:v>
                </c:pt>
                <c:pt idx="2">
                  <c:v>SD/MI/Paket A</c:v>
                </c:pt>
                <c:pt idx="3">
                  <c:v>SMP/MTs/Paket B</c:v>
                </c:pt>
                <c:pt idx="4">
                  <c:v>SMA/SMK/MA/Paket C</c:v>
                </c:pt>
                <c:pt idx="6">
                  <c:v>APM</c:v>
                </c:pt>
                <c:pt idx="7">
                  <c:v>SD/MI/Paket A</c:v>
                </c:pt>
                <c:pt idx="8">
                  <c:v>SMP/MTs/Paket B</c:v>
                </c:pt>
                <c:pt idx="9">
                  <c:v>SMA/SMK/MA/Paket C</c:v>
                </c:pt>
              </c:strCache>
            </c:strRef>
          </c:cat>
          <c:val>
            <c:numRef>
              <c:f>'APK-APM 24'!$D$7:$D$16</c:f>
              <c:numCache>
                <c:formatCode>0.00</c:formatCode>
                <c:ptCount val="10"/>
                <c:pt idx="1">
                  <c:v>69.648524744328199</c:v>
                </c:pt>
                <c:pt idx="2">
                  <c:v>114.94</c:v>
                </c:pt>
                <c:pt idx="3">
                  <c:v>90.74</c:v>
                </c:pt>
                <c:pt idx="4">
                  <c:v>73.8</c:v>
                </c:pt>
                <c:pt idx="7">
                  <c:v>99.23</c:v>
                </c:pt>
                <c:pt idx="8">
                  <c:v>73.13</c:v>
                </c:pt>
                <c:pt idx="9">
                  <c:v>58.41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36-4933-B86A-DC79D4DC6176}"/>
            </c:ext>
          </c:extLst>
        </c:ser>
        <c:ser>
          <c:idx val="2"/>
          <c:order val="2"/>
          <c:tx>
            <c:strRef>
              <c:f>'APK-APM 24'!$E$6</c:f>
              <c:strCache>
                <c:ptCount val="1"/>
                <c:pt idx="0">
                  <c:v>2014/2015</c:v>
                </c:pt>
              </c:strCache>
            </c:strRef>
          </c:tx>
          <c:invertIfNegative val="0"/>
          <c:cat>
            <c:strRef>
              <c:f>'APK-APM 24'!$B$7:$B$16</c:f>
              <c:strCache>
                <c:ptCount val="10"/>
                <c:pt idx="0">
                  <c:v>APK</c:v>
                </c:pt>
                <c:pt idx="1">
                  <c:v>TK/RA/PAUD</c:v>
                </c:pt>
                <c:pt idx="2">
                  <c:v>SD/MI/Paket A</c:v>
                </c:pt>
                <c:pt idx="3">
                  <c:v>SMP/MTs/Paket B</c:v>
                </c:pt>
                <c:pt idx="4">
                  <c:v>SMA/SMK/MA/Paket C</c:v>
                </c:pt>
                <c:pt idx="6">
                  <c:v>APM</c:v>
                </c:pt>
                <c:pt idx="7">
                  <c:v>SD/MI/Paket A</c:v>
                </c:pt>
                <c:pt idx="8">
                  <c:v>SMP/MTs/Paket B</c:v>
                </c:pt>
                <c:pt idx="9">
                  <c:v>SMA/SMK/MA/Paket C</c:v>
                </c:pt>
              </c:strCache>
            </c:strRef>
          </c:cat>
          <c:val>
            <c:numRef>
              <c:f>'APK-APM 24'!$E$7:$E$16</c:f>
              <c:numCache>
                <c:formatCode>0.00</c:formatCode>
                <c:ptCount val="10"/>
                <c:pt idx="1">
                  <c:v>60.01</c:v>
                </c:pt>
                <c:pt idx="2">
                  <c:v>109.68</c:v>
                </c:pt>
                <c:pt idx="3">
                  <c:v>91.26</c:v>
                </c:pt>
                <c:pt idx="4">
                  <c:v>70.47</c:v>
                </c:pt>
                <c:pt idx="7">
                  <c:v>97.45</c:v>
                </c:pt>
                <c:pt idx="8">
                  <c:v>73.92</c:v>
                </c:pt>
                <c:pt idx="9">
                  <c:v>58.2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36-4933-B86A-DC79D4DC6176}"/>
            </c:ext>
          </c:extLst>
        </c:ser>
        <c:ser>
          <c:idx val="3"/>
          <c:order val="3"/>
          <c:tx>
            <c:strRef>
              <c:f>'APK-APM 24'!$F$6</c:f>
              <c:strCache>
                <c:ptCount val="1"/>
                <c:pt idx="0">
                  <c:v>2015/2016</c:v>
                </c:pt>
              </c:strCache>
            </c:strRef>
          </c:tx>
          <c:invertIfNegative val="0"/>
          <c:cat>
            <c:strRef>
              <c:f>'APK-APM 24'!$B$7:$B$16</c:f>
              <c:strCache>
                <c:ptCount val="10"/>
                <c:pt idx="0">
                  <c:v>APK</c:v>
                </c:pt>
                <c:pt idx="1">
                  <c:v>TK/RA/PAUD</c:v>
                </c:pt>
                <c:pt idx="2">
                  <c:v>SD/MI/Paket A</c:v>
                </c:pt>
                <c:pt idx="3">
                  <c:v>SMP/MTs/Paket B</c:v>
                </c:pt>
                <c:pt idx="4">
                  <c:v>SMA/SMK/MA/Paket C</c:v>
                </c:pt>
                <c:pt idx="6">
                  <c:v>APM</c:v>
                </c:pt>
                <c:pt idx="7">
                  <c:v>SD/MI/Paket A</c:v>
                </c:pt>
                <c:pt idx="8">
                  <c:v>SMP/MTs/Paket B</c:v>
                </c:pt>
                <c:pt idx="9">
                  <c:v>SMA/SMK/MA/Paket C</c:v>
                </c:pt>
              </c:strCache>
            </c:strRef>
          </c:cat>
          <c:val>
            <c:numRef>
              <c:f>'APK-APM 24'!$F$7:$F$16</c:f>
              <c:numCache>
                <c:formatCode>0.00</c:formatCode>
                <c:ptCount val="10"/>
                <c:pt idx="1">
                  <c:v>60.22</c:v>
                </c:pt>
                <c:pt idx="2">
                  <c:v>103.88</c:v>
                </c:pt>
                <c:pt idx="3">
                  <c:v>86.03</c:v>
                </c:pt>
                <c:pt idx="4">
                  <c:v>65.62</c:v>
                </c:pt>
                <c:pt idx="7">
                  <c:v>92.04</c:v>
                </c:pt>
                <c:pt idx="8">
                  <c:v>64.73</c:v>
                </c:pt>
                <c:pt idx="9">
                  <c:v>51.57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36-4933-B86A-DC79D4DC6176}"/>
            </c:ext>
          </c:extLst>
        </c:ser>
        <c:ser>
          <c:idx val="4"/>
          <c:order val="4"/>
          <c:tx>
            <c:strRef>
              <c:f>'APK-APM 24'!$G$6</c:f>
              <c:strCache>
                <c:ptCount val="1"/>
                <c:pt idx="0">
                  <c:v>2016/2017</c:v>
                </c:pt>
              </c:strCache>
            </c:strRef>
          </c:tx>
          <c:invertIfNegative val="0"/>
          <c:cat>
            <c:strRef>
              <c:f>'APK-APM 24'!$B$7:$B$16</c:f>
              <c:strCache>
                <c:ptCount val="10"/>
                <c:pt idx="0">
                  <c:v>APK</c:v>
                </c:pt>
                <c:pt idx="1">
                  <c:v>TK/RA/PAUD</c:v>
                </c:pt>
                <c:pt idx="2">
                  <c:v>SD/MI/Paket A</c:v>
                </c:pt>
                <c:pt idx="3">
                  <c:v>SMP/MTs/Paket B</c:v>
                </c:pt>
                <c:pt idx="4">
                  <c:v>SMA/SMK/MA/Paket C</c:v>
                </c:pt>
                <c:pt idx="6">
                  <c:v>APM</c:v>
                </c:pt>
                <c:pt idx="7">
                  <c:v>SD/MI/Paket A</c:v>
                </c:pt>
                <c:pt idx="8">
                  <c:v>SMP/MTs/Paket B</c:v>
                </c:pt>
                <c:pt idx="9">
                  <c:v>SMA/SMK/MA/Paket C</c:v>
                </c:pt>
              </c:strCache>
            </c:strRef>
          </c:cat>
          <c:val>
            <c:numRef>
              <c:f>'APK-APM 24'!$G$7:$G$16</c:f>
              <c:numCache>
                <c:formatCode>0.00</c:formatCode>
                <c:ptCount val="10"/>
                <c:pt idx="1">
                  <c:v>60.118686357812393</c:v>
                </c:pt>
                <c:pt idx="2">
                  <c:v>106.82310892365383</c:v>
                </c:pt>
                <c:pt idx="3">
                  <c:v>92.28640192539109</c:v>
                </c:pt>
                <c:pt idx="4">
                  <c:v>72.282783977294713</c:v>
                </c:pt>
                <c:pt idx="7">
                  <c:v>97.111384543270646</c:v>
                </c:pt>
                <c:pt idx="8">
                  <c:v>80.006016847172077</c:v>
                </c:pt>
                <c:pt idx="9">
                  <c:v>60.975295104173391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36-4933-B86A-DC79D4DC6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0099840"/>
        <c:axId val="130118016"/>
        <c:axId val="0"/>
      </c:bar3DChart>
      <c:catAx>
        <c:axId val="130099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0118016"/>
        <c:crosses val="autoZero"/>
        <c:auto val="1"/>
        <c:lblAlgn val="ctr"/>
        <c:lblOffset val="100"/>
        <c:noMultiLvlLbl val="0"/>
      </c:catAx>
      <c:valAx>
        <c:axId val="1301180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0099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cat>
            <c:strRef>
              <c:f>'AKREDITASI 29'!$C$7:$F$7</c:f>
              <c:strCache>
                <c:ptCount val="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TT/ BELUM</c:v>
                </c:pt>
              </c:strCache>
            </c:strRef>
          </c:cat>
          <c:val>
            <c:numRef>
              <c:f>'AKREDITASI 29'!$C$8:$F$8</c:f>
              <c:numCache>
                <c:formatCode>_(* #,##0_);_(* \(#,##0\);_(* "-"_);_(@_)</c:formatCode>
                <c:ptCount val="4"/>
                <c:pt idx="0">
                  <c:v>5</c:v>
                </c:pt>
                <c:pt idx="1">
                  <c:v>121</c:v>
                </c:pt>
                <c:pt idx="2">
                  <c:v>90</c:v>
                </c:pt>
                <c:pt idx="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9-4FA3-B878-5050343BAC9F}"/>
            </c:ext>
          </c:extLst>
        </c:ser>
        <c:ser>
          <c:idx val="1"/>
          <c:order val="1"/>
          <c:explosion val="25"/>
          <c:cat>
            <c:strRef>
              <c:f>'AKREDITASI 29'!$C$7:$F$7</c:f>
              <c:strCache>
                <c:ptCount val="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TT/ BELUM</c:v>
                </c:pt>
              </c:strCache>
            </c:strRef>
          </c:cat>
          <c:val>
            <c:numRef>
              <c:f>'AKREDITASI 29'!$C$9:$F$9</c:f>
              <c:numCache>
                <c:formatCode>_(* #,##0_);_(* \(#,##0\);_(* "-"_);_(@_)</c:formatCode>
                <c:ptCount val="4"/>
                <c:pt idx="0">
                  <c:v>3</c:v>
                </c:pt>
                <c:pt idx="1">
                  <c:v>37</c:v>
                </c:pt>
                <c:pt idx="2">
                  <c:v>17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69-4FA3-B878-5050343BA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val>
            <c:numRef>
              <c:f>'GURU LENGKAP'!$C$11:$G$11</c:f>
              <c:numCache>
                <c:formatCode>_(* #,##0_);_(* \(#,##0\);_(* "-"_);_(@_)</c:formatCode>
                <c:ptCount val="5"/>
                <c:pt idx="0">
                  <c:v>1209</c:v>
                </c:pt>
                <c:pt idx="1">
                  <c:v>2595</c:v>
                </c:pt>
                <c:pt idx="2">
                  <c:v>1046</c:v>
                </c:pt>
                <c:pt idx="3">
                  <c:v>429</c:v>
                </c:pt>
                <c:pt idx="4">
                  <c:v>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F-4504-AE6A-26CAD1798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 rtl="0">
            <a:defRPr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'TU LENGKAP'!$B$7</c:f>
              <c:strCache>
                <c:ptCount val="1"/>
                <c:pt idx="0">
                  <c:v>PNS</c:v>
                </c:pt>
              </c:strCache>
            </c:strRef>
          </c:tx>
          <c:invertIfNegative val="0"/>
          <c:cat>
            <c:strRef>
              <c:f>'TU LENGKAP'!$C$6:$F$6</c:f>
              <c:strCache>
                <c:ptCount val="4"/>
                <c:pt idx="0">
                  <c:v>SD</c:v>
                </c:pt>
                <c:pt idx="1">
                  <c:v>SMP</c:v>
                </c:pt>
                <c:pt idx="2">
                  <c:v>SMA</c:v>
                </c:pt>
                <c:pt idx="3">
                  <c:v>SMK</c:v>
                </c:pt>
              </c:strCache>
            </c:strRef>
          </c:cat>
          <c:val>
            <c:numRef>
              <c:f>'TU LENGKAP'!$C$7:$F$7</c:f>
              <c:numCache>
                <c:formatCode>_(* #,##0_);_(* \(#,##0\);_(* "-"_);_(@_)</c:formatCode>
                <c:ptCount val="4"/>
                <c:pt idx="0">
                  <c:v>52</c:v>
                </c:pt>
                <c:pt idx="1">
                  <c:v>61</c:v>
                </c:pt>
                <c:pt idx="2">
                  <c:v>21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18-4252-90E3-1437F8B2EA4B}"/>
            </c:ext>
          </c:extLst>
        </c:ser>
        <c:ser>
          <c:idx val="1"/>
          <c:order val="1"/>
          <c:tx>
            <c:strRef>
              <c:f>'TU LENGKAP'!$B$8</c:f>
              <c:strCache>
                <c:ptCount val="1"/>
                <c:pt idx="0">
                  <c:v>KONTRAK</c:v>
                </c:pt>
              </c:strCache>
            </c:strRef>
          </c:tx>
          <c:invertIfNegative val="0"/>
          <c:cat>
            <c:strRef>
              <c:f>'TU LENGKAP'!$C$6:$F$6</c:f>
              <c:strCache>
                <c:ptCount val="4"/>
                <c:pt idx="0">
                  <c:v>SD</c:v>
                </c:pt>
                <c:pt idx="1">
                  <c:v>SMP</c:v>
                </c:pt>
                <c:pt idx="2">
                  <c:v>SMA</c:v>
                </c:pt>
                <c:pt idx="3">
                  <c:v>SMK</c:v>
                </c:pt>
              </c:strCache>
            </c:strRef>
          </c:cat>
          <c:val>
            <c:numRef>
              <c:f>'TU LENGKAP'!$C$8:$F$8</c:f>
              <c:numCache>
                <c:formatCode>_(* #,##0_);_(* \(#,##0\);_(* "-"_);_(@_)</c:formatCode>
                <c:ptCount val="4"/>
                <c:pt idx="0">
                  <c:v>102</c:v>
                </c:pt>
                <c:pt idx="1">
                  <c:v>62</c:v>
                </c:pt>
                <c:pt idx="2">
                  <c:v>25</c:v>
                </c:pt>
                <c:pt idx="3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18-4252-90E3-1437F8B2EA4B}"/>
            </c:ext>
          </c:extLst>
        </c:ser>
        <c:ser>
          <c:idx val="2"/>
          <c:order val="2"/>
          <c:tx>
            <c:strRef>
              <c:f>'TU LENGKAP'!$B$9</c:f>
              <c:strCache>
                <c:ptCount val="1"/>
                <c:pt idx="0">
                  <c:v>HONOR BOS</c:v>
                </c:pt>
              </c:strCache>
            </c:strRef>
          </c:tx>
          <c:invertIfNegative val="0"/>
          <c:cat>
            <c:strRef>
              <c:f>'TU LENGKAP'!$C$6:$F$6</c:f>
              <c:strCache>
                <c:ptCount val="4"/>
                <c:pt idx="0">
                  <c:v>SD</c:v>
                </c:pt>
                <c:pt idx="1">
                  <c:v>SMP</c:v>
                </c:pt>
                <c:pt idx="2">
                  <c:v>SMA</c:v>
                </c:pt>
                <c:pt idx="3">
                  <c:v>SMK</c:v>
                </c:pt>
              </c:strCache>
            </c:strRef>
          </c:cat>
          <c:val>
            <c:numRef>
              <c:f>'TU LENGKAP'!$C$9:$F$9</c:f>
              <c:numCache>
                <c:formatCode>_(* #,##0_);_(* \(#,##0\);_(* "-"_);_(@_)</c:formatCode>
                <c:ptCount val="4"/>
                <c:pt idx="0">
                  <c:v>126</c:v>
                </c:pt>
                <c:pt idx="1">
                  <c:v>61</c:v>
                </c:pt>
                <c:pt idx="2">
                  <c:v>35</c:v>
                </c:pt>
                <c:pt idx="3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18-4252-90E3-1437F8B2EA4B}"/>
            </c:ext>
          </c:extLst>
        </c:ser>
        <c:ser>
          <c:idx val="3"/>
          <c:order val="3"/>
          <c:tx>
            <c:strRef>
              <c:f>'TU LENGKAP'!$B$10</c:f>
              <c:strCache>
                <c:ptCount val="1"/>
                <c:pt idx="0">
                  <c:v>HONOR YAYASAN</c:v>
                </c:pt>
              </c:strCache>
            </c:strRef>
          </c:tx>
          <c:invertIfNegative val="0"/>
          <c:cat>
            <c:strRef>
              <c:f>'TU LENGKAP'!$C$6:$F$6</c:f>
              <c:strCache>
                <c:ptCount val="4"/>
                <c:pt idx="0">
                  <c:v>SD</c:v>
                </c:pt>
                <c:pt idx="1">
                  <c:v>SMP</c:v>
                </c:pt>
                <c:pt idx="2">
                  <c:v>SMA</c:v>
                </c:pt>
                <c:pt idx="3">
                  <c:v>SMK</c:v>
                </c:pt>
              </c:strCache>
            </c:strRef>
          </c:cat>
          <c:val>
            <c:numRef>
              <c:f>'TU LENGKAP'!$C$10:$F$10</c:f>
              <c:numCache>
                <c:formatCode>_(* #,##0_);_(* \(#,##0\);_(* "-"_);_(@_)</c:formatCode>
                <c:ptCount val="4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18-4252-90E3-1437F8B2E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9953920"/>
        <c:axId val="189955456"/>
        <c:axId val="0"/>
      </c:bar3DChart>
      <c:catAx>
        <c:axId val="189953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9955456"/>
        <c:crosses val="autoZero"/>
        <c:auto val="1"/>
        <c:lblAlgn val="ctr"/>
        <c:lblOffset val="100"/>
        <c:noMultiLvlLbl val="0"/>
      </c:catAx>
      <c:valAx>
        <c:axId val="1899554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89953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'R. SD 60'!$C$7</c:f>
              <c:strCache>
                <c:ptCount val="1"/>
                <c:pt idx="0">
                  <c:v>Baik</c:v>
                </c:pt>
              </c:strCache>
            </c:strRef>
          </c:tx>
          <c:invertIfNegative val="0"/>
          <c:cat>
            <c:strRef>
              <c:f>'R. SD 60'!$B$8:$B$17</c:f>
              <c:strCache>
                <c:ptCount val="10"/>
                <c:pt idx="0">
                  <c:v>Kec. Air Hitam</c:v>
                </c:pt>
                <c:pt idx="1">
                  <c:v>Kec. Batang Asai</c:v>
                </c:pt>
                <c:pt idx="2">
                  <c:v>Kec. Bathin VIII</c:v>
                </c:pt>
                <c:pt idx="3">
                  <c:v>Kec. Cermin Nan Gedang</c:v>
                </c:pt>
                <c:pt idx="4">
                  <c:v>Kec. Limun</c:v>
                </c:pt>
                <c:pt idx="5">
                  <c:v>Kec. Mandiangin</c:v>
                </c:pt>
                <c:pt idx="6">
                  <c:v>Kec. Pauh</c:v>
                </c:pt>
                <c:pt idx="7">
                  <c:v>Kec. Pelawan</c:v>
                </c:pt>
                <c:pt idx="8">
                  <c:v>Kec. Sarolangun</c:v>
                </c:pt>
                <c:pt idx="9">
                  <c:v>Kec. Singkut</c:v>
                </c:pt>
              </c:strCache>
            </c:strRef>
          </c:cat>
          <c:val>
            <c:numRef>
              <c:f>'R. SD 60'!$C$8:$C$17</c:f>
              <c:numCache>
                <c:formatCode>General</c:formatCode>
                <c:ptCount val="10"/>
                <c:pt idx="0">
                  <c:v>8</c:v>
                </c:pt>
                <c:pt idx="1">
                  <c:v>13</c:v>
                </c:pt>
                <c:pt idx="2">
                  <c:v>17</c:v>
                </c:pt>
                <c:pt idx="3">
                  <c:v>14</c:v>
                </c:pt>
                <c:pt idx="4">
                  <c:v>55</c:v>
                </c:pt>
                <c:pt idx="5">
                  <c:v>12</c:v>
                </c:pt>
                <c:pt idx="6">
                  <c:v>6</c:v>
                </c:pt>
                <c:pt idx="7">
                  <c:v>5</c:v>
                </c:pt>
                <c:pt idx="8">
                  <c:v>36</c:v>
                </c:pt>
                <c:pt idx="9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6F-4F25-96A7-FE51F2F65039}"/>
            </c:ext>
          </c:extLst>
        </c:ser>
        <c:ser>
          <c:idx val="1"/>
          <c:order val="1"/>
          <c:tx>
            <c:strRef>
              <c:f>'R. SD 60'!$D$7</c:f>
              <c:strCache>
                <c:ptCount val="1"/>
                <c:pt idx="0">
                  <c:v>Rusak Ringan</c:v>
                </c:pt>
              </c:strCache>
            </c:strRef>
          </c:tx>
          <c:invertIfNegative val="0"/>
          <c:cat>
            <c:strRef>
              <c:f>'R. SD 60'!$B$8:$B$17</c:f>
              <c:strCache>
                <c:ptCount val="10"/>
                <c:pt idx="0">
                  <c:v>Kec. Air Hitam</c:v>
                </c:pt>
                <c:pt idx="1">
                  <c:v>Kec. Batang Asai</c:v>
                </c:pt>
                <c:pt idx="2">
                  <c:v>Kec. Bathin VIII</c:v>
                </c:pt>
                <c:pt idx="3">
                  <c:v>Kec. Cermin Nan Gedang</c:v>
                </c:pt>
                <c:pt idx="4">
                  <c:v>Kec. Limun</c:v>
                </c:pt>
                <c:pt idx="5">
                  <c:v>Kec. Mandiangin</c:v>
                </c:pt>
                <c:pt idx="6">
                  <c:v>Kec. Pauh</c:v>
                </c:pt>
                <c:pt idx="7">
                  <c:v>Kec. Pelawan</c:v>
                </c:pt>
                <c:pt idx="8">
                  <c:v>Kec. Sarolangun</c:v>
                </c:pt>
                <c:pt idx="9">
                  <c:v>Kec. Singkut</c:v>
                </c:pt>
              </c:strCache>
            </c:strRef>
          </c:cat>
          <c:val>
            <c:numRef>
              <c:f>'R. SD 60'!$D$8:$D$17</c:f>
              <c:numCache>
                <c:formatCode>General</c:formatCode>
                <c:ptCount val="10"/>
                <c:pt idx="0">
                  <c:v>53</c:v>
                </c:pt>
                <c:pt idx="1">
                  <c:v>118</c:v>
                </c:pt>
                <c:pt idx="2">
                  <c:v>97</c:v>
                </c:pt>
                <c:pt idx="3">
                  <c:v>47</c:v>
                </c:pt>
                <c:pt idx="4">
                  <c:v>78</c:v>
                </c:pt>
                <c:pt idx="5">
                  <c:v>129</c:v>
                </c:pt>
                <c:pt idx="6">
                  <c:v>93</c:v>
                </c:pt>
                <c:pt idx="7">
                  <c:v>116</c:v>
                </c:pt>
                <c:pt idx="8">
                  <c:v>168</c:v>
                </c:pt>
                <c:pt idx="9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6F-4F25-96A7-FE51F2F65039}"/>
            </c:ext>
          </c:extLst>
        </c:ser>
        <c:ser>
          <c:idx val="2"/>
          <c:order val="2"/>
          <c:tx>
            <c:strRef>
              <c:f>'R. SD 60'!$E$7</c:f>
              <c:strCache>
                <c:ptCount val="1"/>
                <c:pt idx="0">
                  <c:v>Rusak Sedang</c:v>
                </c:pt>
              </c:strCache>
            </c:strRef>
          </c:tx>
          <c:invertIfNegative val="0"/>
          <c:cat>
            <c:strRef>
              <c:f>'R. SD 60'!$B$8:$B$17</c:f>
              <c:strCache>
                <c:ptCount val="10"/>
                <c:pt idx="0">
                  <c:v>Kec. Air Hitam</c:v>
                </c:pt>
                <c:pt idx="1">
                  <c:v>Kec. Batang Asai</c:v>
                </c:pt>
                <c:pt idx="2">
                  <c:v>Kec. Bathin VIII</c:v>
                </c:pt>
                <c:pt idx="3">
                  <c:v>Kec. Cermin Nan Gedang</c:v>
                </c:pt>
                <c:pt idx="4">
                  <c:v>Kec. Limun</c:v>
                </c:pt>
                <c:pt idx="5">
                  <c:v>Kec. Mandiangin</c:v>
                </c:pt>
                <c:pt idx="6">
                  <c:v>Kec. Pauh</c:v>
                </c:pt>
                <c:pt idx="7">
                  <c:v>Kec. Pelawan</c:v>
                </c:pt>
                <c:pt idx="8">
                  <c:v>Kec. Sarolangun</c:v>
                </c:pt>
                <c:pt idx="9">
                  <c:v>Kec. Singkut</c:v>
                </c:pt>
              </c:strCache>
            </c:strRef>
          </c:cat>
          <c:val>
            <c:numRef>
              <c:f>'R. SD 60'!$E$8:$E$17</c:f>
              <c:numCache>
                <c:formatCode>General</c:formatCode>
                <c:ptCount val="10"/>
                <c:pt idx="0">
                  <c:v>16</c:v>
                </c:pt>
                <c:pt idx="1">
                  <c:v>26</c:v>
                </c:pt>
                <c:pt idx="2">
                  <c:v>11</c:v>
                </c:pt>
                <c:pt idx="3">
                  <c:v>14</c:v>
                </c:pt>
                <c:pt idx="4">
                  <c:v>10</c:v>
                </c:pt>
                <c:pt idx="5">
                  <c:v>57</c:v>
                </c:pt>
                <c:pt idx="6">
                  <c:v>8</c:v>
                </c:pt>
                <c:pt idx="7">
                  <c:v>19</c:v>
                </c:pt>
                <c:pt idx="8">
                  <c:v>10</c:v>
                </c:pt>
                <c:pt idx="9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6F-4F25-96A7-FE51F2F65039}"/>
            </c:ext>
          </c:extLst>
        </c:ser>
        <c:ser>
          <c:idx val="3"/>
          <c:order val="3"/>
          <c:tx>
            <c:strRef>
              <c:f>'R. SD 60'!$F$7</c:f>
              <c:strCache>
                <c:ptCount val="1"/>
                <c:pt idx="0">
                  <c:v>Rusak Berat</c:v>
                </c:pt>
              </c:strCache>
            </c:strRef>
          </c:tx>
          <c:invertIfNegative val="0"/>
          <c:cat>
            <c:strRef>
              <c:f>'R. SD 60'!$B$8:$B$17</c:f>
              <c:strCache>
                <c:ptCount val="10"/>
                <c:pt idx="0">
                  <c:v>Kec. Air Hitam</c:v>
                </c:pt>
                <c:pt idx="1">
                  <c:v>Kec. Batang Asai</c:v>
                </c:pt>
                <c:pt idx="2">
                  <c:v>Kec. Bathin VIII</c:v>
                </c:pt>
                <c:pt idx="3">
                  <c:v>Kec. Cermin Nan Gedang</c:v>
                </c:pt>
                <c:pt idx="4">
                  <c:v>Kec. Limun</c:v>
                </c:pt>
                <c:pt idx="5">
                  <c:v>Kec. Mandiangin</c:v>
                </c:pt>
                <c:pt idx="6">
                  <c:v>Kec. Pauh</c:v>
                </c:pt>
                <c:pt idx="7">
                  <c:v>Kec. Pelawan</c:v>
                </c:pt>
                <c:pt idx="8">
                  <c:v>Kec. Sarolangun</c:v>
                </c:pt>
                <c:pt idx="9">
                  <c:v>Kec. Singkut</c:v>
                </c:pt>
              </c:strCache>
            </c:strRef>
          </c:cat>
          <c:val>
            <c:numRef>
              <c:f>'R. SD 60'!$F$8:$F$17</c:f>
              <c:numCache>
                <c:formatCode>General</c:formatCode>
                <c:ptCount val="10"/>
                <c:pt idx="0">
                  <c:v>28</c:v>
                </c:pt>
                <c:pt idx="1">
                  <c:v>20</c:v>
                </c:pt>
                <c:pt idx="2">
                  <c:v>19</c:v>
                </c:pt>
                <c:pt idx="3">
                  <c:v>9</c:v>
                </c:pt>
                <c:pt idx="4">
                  <c:v>12</c:v>
                </c:pt>
                <c:pt idx="5">
                  <c:v>37</c:v>
                </c:pt>
                <c:pt idx="6">
                  <c:v>5</c:v>
                </c:pt>
                <c:pt idx="7">
                  <c:v>26</c:v>
                </c:pt>
                <c:pt idx="8">
                  <c:v>29</c:v>
                </c:pt>
                <c:pt idx="9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6F-4F25-96A7-FE51F2F65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4836992"/>
        <c:axId val="134838528"/>
        <c:axId val="0"/>
      </c:bar3DChart>
      <c:catAx>
        <c:axId val="134836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4838528"/>
        <c:crosses val="autoZero"/>
        <c:auto val="1"/>
        <c:lblAlgn val="ctr"/>
        <c:lblOffset val="100"/>
        <c:noMultiLvlLbl val="0"/>
      </c:catAx>
      <c:valAx>
        <c:axId val="1348385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4836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291797900262449"/>
          <c:y val="0.17515820939049384"/>
          <c:w val="0.20208202099737541"/>
          <c:h val="0.3348687664042039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'R. SMP 63'!$C$7</c:f>
              <c:strCache>
                <c:ptCount val="1"/>
                <c:pt idx="0">
                  <c:v>Baik</c:v>
                </c:pt>
              </c:strCache>
            </c:strRef>
          </c:tx>
          <c:invertIfNegative val="0"/>
          <c:cat>
            <c:strRef>
              <c:f>'R. SMP 63'!$B$8:$B$17</c:f>
              <c:strCache>
                <c:ptCount val="10"/>
                <c:pt idx="0">
                  <c:v>Kec. Air Hitam</c:v>
                </c:pt>
                <c:pt idx="1">
                  <c:v>Kec. Batang Asai</c:v>
                </c:pt>
                <c:pt idx="2">
                  <c:v>Kec. Bathin VIII</c:v>
                </c:pt>
                <c:pt idx="3">
                  <c:v>Kec. Cermin Nan Gedang</c:v>
                </c:pt>
                <c:pt idx="4">
                  <c:v>Kec. Limun</c:v>
                </c:pt>
                <c:pt idx="5">
                  <c:v>Kec. Mandiangin</c:v>
                </c:pt>
                <c:pt idx="6">
                  <c:v>Kec. Pauh</c:v>
                </c:pt>
                <c:pt idx="7">
                  <c:v>Kec. Pelawan</c:v>
                </c:pt>
                <c:pt idx="8">
                  <c:v>Kec. Sarolangun</c:v>
                </c:pt>
                <c:pt idx="9">
                  <c:v>Kec. Singkut</c:v>
                </c:pt>
              </c:strCache>
            </c:strRef>
          </c:cat>
          <c:val>
            <c:numRef>
              <c:f>'R. SMP 63'!$C$8:$C$17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7</c:v>
                </c:pt>
                <c:pt idx="5">
                  <c:v>8</c:v>
                </c:pt>
                <c:pt idx="6">
                  <c:v>3</c:v>
                </c:pt>
                <c:pt idx="7">
                  <c:v>8</c:v>
                </c:pt>
                <c:pt idx="8">
                  <c:v>41</c:v>
                </c:pt>
                <c:pt idx="9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9-46DF-8ABE-9805DC4CC0B6}"/>
            </c:ext>
          </c:extLst>
        </c:ser>
        <c:ser>
          <c:idx val="1"/>
          <c:order val="1"/>
          <c:tx>
            <c:strRef>
              <c:f>'R. SMP 63'!$D$7</c:f>
              <c:strCache>
                <c:ptCount val="1"/>
                <c:pt idx="0">
                  <c:v>Rusak Ringan</c:v>
                </c:pt>
              </c:strCache>
            </c:strRef>
          </c:tx>
          <c:invertIfNegative val="0"/>
          <c:cat>
            <c:strRef>
              <c:f>'R. SMP 63'!$B$8:$B$17</c:f>
              <c:strCache>
                <c:ptCount val="10"/>
                <c:pt idx="0">
                  <c:v>Kec. Air Hitam</c:v>
                </c:pt>
                <c:pt idx="1">
                  <c:v>Kec. Batang Asai</c:v>
                </c:pt>
                <c:pt idx="2">
                  <c:v>Kec. Bathin VIII</c:v>
                </c:pt>
                <c:pt idx="3">
                  <c:v>Kec. Cermin Nan Gedang</c:v>
                </c:pt>
                <c:pt idx="4">
                  <c:v>Kec. Limun</c:v>
                </c:pt>
                <c:pt idx="5">
                  <c:v>Kec. Mandiangin</c:v>
                </c:pt>
                <c:pt idx="6">
                  <c:v>Kec. Pauh</c:v>
                </c:pt>
                <c:pt idx="7">
                  <c:v>Kec. Pelawan</c:v>
                </c:pt>
                <c:pt idx="8">
                  <c:v>Kec. Sarolangun</c:v>
                </c:pt>
                <c:pt idx="9">
                  <c:v>Kec. Singkut</c:v>
                </c:pt>
              </c:strCache>
            </c:strRef>
          </c:cat>
          <c:val>
            <c:numRef>
              <c:f>'R. SMP 63'!$D$8:$D$17</c:f>
              <c:numCache>
                <c:formatCode>_(* #,##0_);_(* \(#,##0\);_(* "-"_);_(@_)</c:formatCode>
                <c:ptCount val="10"/>
                <c:pt idx="0">
                  <c:v>29</c:v>
                </c:pt>
                <c:pt idx="1">
                  <c:v>17</c:v>
                </c:pt>
                <c:pt idx="2">
                  <c:v>26</c:v>
                </c:pt>
                <c:pt idx="3">
                  <c:v>9</c:v>
                </c:pt>
                <c:pt idx="4">
                  <c:v>29</c:v>
                </c:pt>
                <c:pt idx="5">
                  <c:v>30</c:v>
                </c:pt>
                <c:pt idx="6">
                  <c:v>26</c:v>
                </c:pt>
                <c:pt idx="7">
                  <c:v>24</c:v>
                </c:pt>
                <c:pt idx="8">
                  <c:v>44</c:v>
                </c:pt>
                <c:pt idx="9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9-46DF-8ABE-9805DC4CC0B6}"/>
            </c:ext>
          </c:extLst>
        </c:ser>
        <c:ser>
          <c:idx val="2"/>
          <c:order val="2"/>
          <c:tx>
            <c:strRef>
              <c:f>'R. SMP 63'!$E$7</c:f>
              <c:strCache>
                <c:ptCount val="1"/>
                <c:pt idx="0">
                  <c:v>Rusak Sedang</c:v>
                </c:pt>
              </c:strCache>
            </c:strRef>
          </c:tx>
          <c:invertIfNegative val="0"/>
          <c:cat>
            <c:strRef>
              <c:f>'R. SMP 63'!$B$8:$B$17</c:f>
              <c:strCache>
                <c:ptCount val="10"/>
                <c:pt idx="0">
                  <c:v>Kec. Air Hitam</c:v>
                </c:pt>
                <c:pt idx="1">
                  <c:v>Kec. Batang Asai</c:v>
                </c:pt>
                <c:pt idx="2">
                  <c:v>Kec. Bathin VIII</c:v>
                </c:pt>
                <c:pt idx="3">
                  <c:v>Kec. Cermin Nan Gedang</c:v>
                </c:pt>
                <c:pt idx="4">
                  <c:v>Kec. Limun</c:v>
                </c:pt>
                <c:pt idx="5">
                  <c:v>Kec. Mandiangin</c:v>
                </c:pt>
                <c:pt idx="6">
                  <c:v>Kec. Pauh</c:v>
                </c:pt>
                <c:pt idx="7">
                  <c:v>Kec. Pelawan</c:v>
                </c:pt>
                <c:pt idx="8">
                  <c:v>Kec. Sarolangun</c:v>
                </c:pt>
                <c:pt idx="9">
                  <c:v>Kec. Singkut</c:v>
                </c:pt>
              </c:strCache>
            </c:strRef>
          </c:cat>
          <c:val>
            <c:numRef>
              <c:f>'R. SMP 63'!$E$8:$E$17</c:f>
              <c:numCache>
                <c:formatCode>_(* #,##0_);_(* \(#,##0\);_(* "-"_);_(@_)</c:formatCode>
                <c:ptCount val="10"/>
                <c:pt idx="0">
                  <c:v>1</c:v>
                </c:pt>
                <c:pt idx="1">
                  <c:v>17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6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F9-46DF-8ABE-9805DC4CC0B6}"/>
            </c:ext>
          </c:extLst>
        </c:ser>
        <c:ser>
          <c:idx val="3"/>
          <c:order val="3"/>
          <c:tx>
            <c:strRef>
              <c:f>'R. SMP 63'!$F$7</c:f>
              <c:strCache>
                <c:ptCount val="1"/>
                <c:pt idx="0">
                  <c:v>Rusak Berat</c:v>
                </c:pt>
              </c:strCache>
            </c:strRef>
          </c:tx>
          <c:invertIfNegative val="0"/>
          <c:cat>
            <c:strRef>
              <c:f>'R. SMP 63'!$B$8:$B$17</c:f>
              <c:strCache>
                <c:ptCount val="10"/>
                <c:pt idx="0">
                  <c:v>Kec. Air Hitam</c:v>
                </c:pt>
                <c:pt idx="1">
                  <c:v>Kec. Batang Asai</c:v>
                </c:pt>
                <c:pt idx="2">
                  <c:v>Kec. Bathin VIII</c:v>
                </c:pt>
                <c:pt idx="3">
                  <c:v>Kec. Cermin Nan Gedang</c:v>
                </c:pt>
                <c:pt idx="4">
                  <c:v>Kec. Limun</c:v>
                </c:pt>
                <c:pt idx="5">
                  <c:v>Kec. Mandiangin</c:v>
                </c:pt>
                <c:pt idx="6">
                  <c:v>Kec. Pauh</c:v>
                </c:pt>
                <c:pt idx="7">
                  <c:v>Kec. Pelawan</c:v>
                </c:pt>
                <c:pt idx="8">
                  <c:v>Kec. Sarolangun</c:v>
                </c:pt>
                <c:pt idx="9">
                  <c:v>Kec. Singkut</c:v>
                </c:pt>
              </c:strCache>
            </c:strRef>
          </c:cat>
          <c:val>
            <c:numRef>
              <c:f>'R. SMP 63'!$F$8:$F$17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4</c:v>
                </c:pt>
                <c:pt idx="2">
                  <c:v>6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F9-46DF-8ABE-9805DC4CC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4911488"/>
        <c:axId val="134913024"/>
        <c:axId val="0"/>
      </c:bar3DChart>
      <c:catAx>
        <c:axId val="134911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4913024"/>
        <c:crosses val="autoZero"/>
        <c:auto val="1"/>
        <c:lblAlgn val="ctr"/>
        <c:lblOffset val="100"/>
        <c:noMultiLvlLbl val="0"/>
      </c:catAx>
      <c:valAx>
        <c:axId val="1349130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4911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1323976</xdr:colOff>
      <xdr:row>0</xdr:row>
      <xdr:rowOff>66675</xdr:rowOff>
    </xdr:from>
    <xdr:to>
      <xdr:col>3</xdr:col>
      <xdr:colOff>2324100</xdr:colOff>
      <xdr:row>4</xdr:row>
      <xdr:rowOff>200025</xdr:rowOff>
    </xdr:to>
    <xdr:pic>
      <xdr:nvPicPr>
        <xdr:cNvPr id="2" name="Picture 1" descr="http://upload.wikimedia.org/wikipedia/commons/thumb/e/e7/Sarolangun.png/200px-Sarolangun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7376" y="66675"/>
          <a:ext cx="1000124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19</xdr:row>
      <xdr:rowOff>95250</xdr:rowOff>
    </xdr:from>
    <xdr:to>
      <xdr:col>6</xdr:col>
      <xdr:colOff>95250</xdr:colOff>
      <xdr:row>33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19</xdr:row>
      <xdr:rowOff>104775</xdr:rowOff>
    </xdr:from>
    <xdr:to>
      <xdr:col>6</xdr:col>
      <xdr:colOff>95250</xdr:colOff>
      <xdr:row>33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19</xdr:row>
      <xdr:rowOff>152400</xdr:rowOff>
    </xdr:from>
    <xdr:to>
      <xdr:col>6</xdr:col>
      <xdr:colOff>200025</xdr:colOff>
      <xdr:row>34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14</xdr:row>
      <xdr:rowOff>38100</xdr:rowOff>
    </xdr:from>
    <xdr:to>
      <xdr:col>7</xdr:col>
      <xdr:colOff>85725</xdr:colOff>
      <xdr:row>28</xdr:row>
      <xdr:rowOff>114300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66675</xdr:colOff>
      <xdr:row>18</xdr:row>
      <xdr:rowOff>114300</xdr:rowOff>
    </xdr:from>
    <xdr:to>
      <xdr:col>5</xdr:col>
      <xdr:colOff>47625</xdr:colOff>
      <xdr:row>19</xdr:row>
      <xdr:rowOff>161925</xdr:rowOff>
    </xdr:to>
    <xdr:sp macro="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3181350" y="4352925"/>
          <a:ext cx="523875" cy="238125"/>
        </a:xfrm>
        <a:prstGeom prst="roundRect">
          <a:avLst/>
        </a:prstGeom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PNS</a:t>
          </a:r>
        </a:p>
      </xdr:txBody>
    </xdr:sp>
    <xdr:clientData/>
  </xdr:twoCellAnchor>
  <xdr:twoCellAnchor>
    <xdr:from>
      <xdr:col>9</xdr:col>
      <xdr:colOff>0</xdr:colOff>
      <xdr:row>18</xdr:row>
      <xdr:rowOff>0</xdr:rowOff>
    </xdr:from>
    <xdr:to>
      <xdr:col>9</xdr:col>
      <xdr:colOff>523875</xdr:colOff>
      <xdr:row>19</xdr:row>
      <xdr:rowOff>47625</xdr:rowOff>
    </xdr:to>
    <xdr:sp macro="" textlink="">
      <xdr:nvSpPr>
        <xdr:cNvPr id="10" name="Rounded Rectangle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/>
      </xdr:nvSpPr>
      <xdr:spPr>
        <a:xfrm>
          <a:off x="5895975" y="4238625"/>
          <a:ext cx="523875" cy="238125"/>
        </a:xfrm>
        <a:prstGeom prst="roundRect">
          <a:avLst/>
        </a:prstGeom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PNS</a:t>
          </a:r>
        </a:p>
      </xdr:txBody>
    </xdr:sp>
    <xdr:clientData/>
  </xdr:twoCellAnchor>
  <xdr:twoCellAnchor>
    <xdr:from>
      <xdr:col>10</xdr:col>
      <xdr:colOff>152400</xdr:colOff>
      <xdr:row>19</xdr:row>
      <xdr:rowOff>19050</xdr:rowOff>
    </xdr:from>
    <xdr:to>
      <xdr:col>11</xdr:col>
      <xdr:colOff>66675</xdr:colOff>
      <xdr:row>20</xdr:row>
      <xdr:rowOff>66675</xdr:rowOff>
    </xdr:to>
    <xdr:sp macro="" textlink="">
      <xdr:nvSpPr>
        <xdr:cNvPr id="11" name="Rounded Rectangle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6657975" y="4448175"/>
          <a:ext cx="523875" cy="238125"/>
        </a:xfrm>
        <a:prstGeom prst="roundRect">
          <a:avLst/>
        </a:prstGeom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PNS</a:t>
          </a:r>
        </a:p>
      </xdr:txBody>
    </xdr:sp>
    <xdr:clientData/>
  </xdr:twoCellAnchor>
  <xdr:twoCellAnchor>
    <xdr:from>
      <xdr:col>1</xdr:col>
      <xdr:colOff>1371600</xdr:colOff>
      <xdr:row>22</xdr:row>
      <xdr:rowOff>0</xdr:rowOff>
    </xdr:from>
    <xdr:to>
      <xdr:col>2</xdr:col>
      <xdr:colOff>400050</xdr:colOff>
      <xdr:row>24</xdr:row>
      <xdr:rowOff>0</xdr:rowOff>
    </xdr:to>
    <xdr:sp macro="" textlink="">
      <xdr:nvSpPr>
        <xdr:cNvPr id="12" name="Rounded Rectangle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/>
      </xdr:nvSpPr>
      <xdr:spPr>
        <a:xfrm>
          <a:off x="1685925" y="5000625"/>
          <a:ext cx="742950" cy="381000"/>
        </a:xfrm>
        <a:prstGeom prst="roundRect">
          <a:avLst/>
        </a:prstGeom>
        <a:solidFill>
          <a:schemeClr val="accent2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Kontrak Daerah</a:t>
          </a:r>
        </a:p>
      </xdr:txBody>
    </xdr:sp>
    <xdr:clientData/>
  </xdr:twoCellAnchor>
  <xdr:twoCellAnchor>
    <xdr:from>
      <xdr:col>1</xdr:col>
      <xdr:colOff>676275</xdr:colOff>
      <xdr:row>17</xdr:row>
      <xdr:rowOff>38100</xdr:rowOff>
    </xdr:from>
    <xdr:to>
      <xdr:col>1</xdr:col>
      <xdr:colOff>1419225</xdr:colOff>
      <xdr:row>19</xdr:row>
      <xdr:rowOff>38100</xdr:rowOff>
    </xdr:to>
    <xdr:sp macro="" textlink="">
      <xdr:nvSpPr>
        <xdr:cNvPr id="13" name="Rounded Rectangle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/>
      </xdr:nvSpPr>
      <xdr:spPr>
        <a:xfrm>
          <a:off x="990600" y="4086225"/>
          <a:ext cx="742950" cy="381000"/>
        </a:xfrm>
        <a:prstGeom prst="roundRect">
          <a:avLst/>
        </a:prstGeom>
        <a:solidFill>
          <a:schemeClr val="accent3">
            <a:lumMod val="75000"/>
            <a:alpha val="47000"/>
          </a:schemeClr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Honor BOS</a:t>
          </a:r>
        </a:p>
      </xdr:txBody>
    </xdr:sp>
    <xdr:clientData/>
  </xdr:twoCellAnchor>
  <xdr:twoCellAnchor>
    <xdr:from>
      <xdr:col>1</xdr:col>
      <xdr:colOff>1514475</xdr:colOff>
      <xdr:row>14</xdr:row>
      <xdr:rowOff>133350</xdr:rowOff>
    </xdr:from>
    <xdr:to>
      <xdr:col>2</xdr:col>
      <xdr:colOff>371475</xdr:colOff>
      <xdr:row>16</xdr:row>
      <xdr:rowOff>28575</xdr:rowOff>
    </xdr:to>
    <xdr:sp macro="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/>
      </xdr:nvSpPr>
      <xdr:spPr>
        <a:xfrm>
          <a:off x="1828800" y="3609975"/>
          <a:ext cx="571500" cy="276225"/>
        </a:xfrm>
        <a:prstGeom prst="roundRect">
          <a:avLst/>
        </a:prstGeom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solidFill>
                <a:schemeClr val="tx1"/>
              </a:solidFill>
            </a:rPr>
            <a:t>Honor Yayasan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76201</xdr:colOff>
      <xdr:row>15</xdr:row>
      <xdr:rowOff>104775</xdr:rowOff>
    </xdr:from>
    <xdr:to>
      <xdr:col>5</xdr:col>
      <xdr:colOff>533401</xdr:colOff>
      <xdr:row>26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10</xdr:row>
      <xdr:rowOff>123824</xdr:rowOff>
    </xdr:from>
    <xdr:to>
      <xdr:col>9</xdr:col>
      <xdr:colOff>361950</xdr:colOff>
      <xdr:row>22</xdr:row>
      <xdr:rowOff>76199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17</xdr:row>
      <xdr:rowOff>9525</xdr:rowOff>
    </xdr:from>
    <xdr:to>
      <xdr:col>6</xdr:col>
      <xdr:colOff>209550</xdr:colOff>
      <xdr:row>31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14</xdr:row>
      <xdr:rowOff>116417</xdr:rowOff>
    </xdr:from>
    <xdr:to>
      <xdr:col>6</xdr:col>
      <xdr:colOff>222250</xdr:colOff>
      <xdr:row>29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11</xdr:row>
      <xdr:rowOff>228600</xdr:rowOff>
    </xdr:from>
    <xdr:to>
      <xdr:col>7</xdr:col>
      <xdr:colOff>0</xdr:colOff>
      <xdr:row>26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438151</xdr:colOff>
      <xdr:row>19</xdr:row>
      <xdr:rowOff>104776</xdr:rowOff>
    </xdr:from>
    <xdr:to>
      <xdr:col>3</xdr:col>
      <xdr:colOff>428626</xdr:colOff>
      <xdr:row>20</xdr:row>
      <xdr:rowOff>161926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5200-000006000000}"/>
            </a:ext>
          </a:extLst>
        </xdr:cNvPr>
        <xdr:cNvSpPr/>
      </xdr:nvSpPr>
      <xdr:spPr>
        <a:xfrm>
          <a:off x="2466976" y="4467226"/>
          <a:ext cx="533400" cy="24765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SD</a:t>
          </a:r>
        </a:p>
      </xdr:txBody>
    </xdr:sp>
    <xdr:clientData/>
  </xdr:twoCellAnchor>
  <xdr:twoCellAnchor>
    <xdr:from>
      <xdr:col>1</xdr:col>
      <xdr:colOff>238125</xdr:colOff>
      <xdr:row>16</xdr:row>
      <xdr:rowOff>38100</xdr:rowOff>
    </xdr:from>
    <xdr:to>
      <xdr:col>1</xdr:col>
      <xdr:colOff>857250</xdr:colOff>
      <xdr:row>17</xdr:row>
      <xdr:rowOff>180975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5200-000007000000}"/>
            </a:ext>
          </a:extLst>
        </xdr:cNvPr>
        <xdr:cNvSpPr/>
      </xdr:nvSpPr>
      <xdr:spPr>
        <a:xfrm>
          <a:off x="552450" y="3829050"/>
          <a:ext cx="619125" cy="33337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SMP</a:t>
          </a:r>
        </a:p>
      </xdr:txBody>
    </xdr:sp>
    <xdr:clientData/>
  </xdr:twoCellAnchor>
  <xdr:twoCellAnchor>
    <xdr:from>
      <xdr:col>1</xdr:col>
      <xdr:colOff>1371601</xdr:colOff>
      <xdr:row>13</xdr:row>
      <xdr:rowOff>85725</xdr:rowOff>
    </xdr:from>
    <xdr:to>
      <xdr:col>2</xdr:col>
      <xdr:colOff>171450</xdr:colOff>
      <xdr:row>14</xdr:row>
      <xdr:rowOff>142875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5200-000008000000}"/>
            </a:ext>
          </a:extLst>
        </xdr:cNvPr>
        <xdr:cNvSpPr/>
      </xdr:nvSpPr>
      <xdr:spPr>
        <a:xfrm>
          <a:off x="1685926" y="3305175"/>
          <a:ext cx="514349" cy="24765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SMK</a:t>
          </a:r>
        </a:p>
      </xdr:txBody>
    </xdr:sp>
    <xdr:clientData/>
  </xdr:twoCellAnchor>
  <xdr:twoCellAnchor>
    <xdr:from>
      <xdr:col>1</xdr:col>
      <xdr:colOff>752475</xdr:colOff>
      <xdr:row>14</xdr:row>
      <xdr:rowOff>47625</xdr:rowOff>
    </xdr:from>
    <xdr:to>
      <xdr:col>1</xdr:col>
      <xdr:colOff>1333500</xdr:colOff>
      <xdr:row>15</xdr:row>
      <xdr:rowOff>95250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5200-00000A000000}"/>
            </a:ext>
          </a:extLst>
        </xdr:cNvPr>
        <xdr:cNvSpPr/>
      </xdr:nvSpPr>
      <xdr:spPr>
        <a:xfrm>
          <a:off x="1066800" y="3457575"/>
          <a:ext cx="581025" cy="23812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SMA</a:t>
          </a:r>
        </a:p>
      </xdr:txBody>
    </xdr:sp>
    <xdr:clientData/>
  </xdr:twoCellAnchor>
  <xdr:twoCellAnchor>
    <xdr:from>
      <xdr:col>3</xdr:col>
      <xdr:colOff>104776</xdr:colOff>
      <xdr:row>14</xdr:row>
      <xdr:rowOff>28575</xdr:rowOff>
    </xdr:from>
    <xdr:to>
      <xdr:col>4</xdr:col>
      <xdr:colOff>76201</xdr:colOff>
      <xdr:row>15</xdr:row>
      <xdr:rowOff>85725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5200-00000B000000}"/>
            </a:ext>
          </a:extLst>
        </xdr:cNvPr>
        <xdr:cNvSpPr/>
      </xdr:nvSpPr>
      <xdr:spPr>
        <a:xfrm>
          <a:off x="2676526" y="3438525"/>
          <a:ext cx="514350" cy="24765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PAUD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76201</xdr:colOff>
      <xdr:row>13</xdr:row>
      <xdr:rowOff>104775</xdr:rowOff>
    </xdr:from>
    <xdr:to>
      <xdr:col>5</xdr:col>
      <xdr:colOff>533401</xdr:colOff>
      <xdr:row>24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95250</xdr:rowOff>
    </xdr:from>
    <xdr:to>
      <xdr:col>7</xdr:col>
      <xdr:colOff>85725</xdr:colOff>
      <xdr:row>32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%23%23%20DATA%20TAHUN%202017%20%23%23/DATA%20GURU%202017%20MANUAL%20OK/%23%23%20Guru%20Kabupaten%20Sarolangun%20%23%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LI"/>
      <sheetName val="PECAHAN 1"/>
      <sheetName val="PECAHAN 2"/>
      <sheetName val="REKAP 1"/>
      <sheetName val="REKAP 2"/>
      <sheetName val="Sheet2"/>
      <sheetName val="Sheet3"/>
    </sheetNames>
    <sheetDataSet>
      <sheetData sheetId="0" refreshError="1"/>
      <sheetData sheetId="1">
        <row r="24">
          <cell r="D24">
            <v>109</v>
          </cell>
          <cell r="E24">
            <v>13</v>
          </cell>
          <cell r="F24">
            <v>107</v>
          </cell>
          <cell r="G24">
            <v>14</v>
          </cell>
          <cell r="H24">
            <v>14</v>
          </cell>
          <cell r="K24">
            <v>55</v>
          </cell>
          <cell r="L24">
            <v>3</v>
          </cell>
          <cell r="M24">
            <v>5</v>
          </cell>
        </row>
        <row r="48">
          <cell r="D48">
            <v>134</v>
          </cell>
          <cell r="E48">
            <v>21</v>
          </cell>
          <cell r="F48">
            <v>130</v>
          </cell>
          <cell r="G48">
            <v>21</v>
          </cell>
          <cell r="H48">
            <v>21</v>
          </cell>
          <cell r="K48">
            <v>78</v>
          </cell>
          <cell r="L48">
            <v>7</v>
          </cell>
          <cell r="M48">
            <v>26</v>
          </cell>
        </row>
        <row r="85">
          <cell r="D85">
            <v>202</v>
          </cell>
          <cell r="E85">
            <v>34</v>
          </cell>
          <cell r="F85">
            <v>202</v>
          </cell>
          <cell r="G85">
            <v>34</v>
          </cell>
          <cell r="H85">
            <v>34</v>
          </cell>
          <cell r="K85">
            <v>78</v>
          </cell>
          <cell r="L85">
            <v>7</v>
          </cell>
          <cell r="M85">
            <v>6</v>
          </cell>
        </row>
        <row r="104">
          <cell r="D104">
            <v>98</v>
          </cell>
          <cell r="E104">
            <v>16</v>
          </cell>
          <cell r="F104">
            <v>98</v>
          </cell>
          <cell r="G104">
            <v>16</v>
          </cell>
          <cell r="H104">
            <v>16</v>
          </cell>
          <cell r="K104">
            <v>63</v>
          </cell>
          <cell r="L104">
            <v>5</v>
          </cell>
          <cell r="M104">
            <v>6</v>
          </cell>
        </row>
        <row r="134">
          <cell r="D134">
            <v>166</v>
          </cell>
          <cell r="E134">
            <v>27</v>
          </cell>
          <cell r="F134">
            <v>166</v>
          </cell>
          <cell r="G134">
            <v>27</v>
          </cell>
          <cell r="H134">
            <v>27</v>
          </cell>
          <cell r="K134">
            <v>66</v>
          </cell>
          <cell r="L134">
            <v>8</v>
          </cell>
          <cell r="M134">
            <v>9</v>
          </cell>
        </row>
        <row r="174">
          <cell r="D174">
            <v>240</v>
          </cell>
          <cell r="E174">
            <v>37</v>
          </cell>
          <cell r="F174">
            <v>240</v>
          </cell>
          <cell r="G174">
            <v>39</v>
          </cell>
          <cell r="H174">
            <v>39</v>
          </cell>
          <cell r="K174">
            <v>132</v>
          </cell>
          <cell r="L174">
            <v>6</v>
          </cell>
          <cell r="M174">
            <v>25</v>
          </cell>
        </row>
        <row r="194">
          <cell r="D194">
            <v>111</v>
          </cell>
          <cell r="E194">
            <v>16</v>
          </cell>
          <cell r="F194">
            <v>111</v>
          </cell>
          <cell r="G194">
            <v>17</v>
          </cell>
          <cell r="H194">
            <v>17</v>
          </cell>
          <cell r="K194">
            <v>69</v>
          </cell>
          <cell r="L194">
            <v>5</v>
          </cell>
          <cell r="M194">
            <v>10</v>
          </cell>
        </row>
        <row r="220">
          <cell r="D220">
            <v>169</v>
          </cell>
          <cell r="E220">
            <v>23</v>
          </cell>
          <cell r="F220">
            <v>169</v>
          </cell>
          <cell r="G220">
            <v>23</v>
          </cell>
          <cell r="H220">
            <v>23</v>
          </cell>
          <cell r="K220">
            <v>127</v>
          </cell>
          <cell r="L220">
            <v>12</v>
          </cell>
          <cell r="M220">
            <v>26</v>
          </cell>
        </row>
        <row r="251">
          <cell r="D251">
            <v>244</v>
          </cell>
          <cell r="E251">
            <v>24</v>
          </cell>
          <cell r="F251">
            <v>244</v>
          </cell>
          <cell r="G251">
            <v>32</v>
          </cell>
          <cell r="H251">
            <v>32</v>
          </cell>
          <cell r="K251">
            <v>243</v>
          </cell>
          <cell r="L251">
            <v>22</v>
          </cell>
          <cell r="M251">
            <v>42</v>
          </cell>
        </row>
        <row r="274">
          <cell r="D274">
            <v>172</v>
          </cell>
          <cell r="E274">
            <v>17</v>
          </cell>
          <cell r="F274">
            <v>172</v>
          </cell>
          <cell r="G274">
            <v>26</v>
          </cell>
          <cell r="H274">
            <v>26</v>
          </cell>
          <cell r="K274">
            <v>109</v>
          </cell>
          <cell r="L274">
            <v>7</v>
          </cell>
          <cell r="M274">
            <v>7</v>
          </cell>
        </row>
      </sheetData>
      <sheetData sheetId="2">
        <row r="24">
          <cell r="E24">
            <v>19</v>
          </cell>
          <cell r="F24">
            <v>1</v>
          </cell>
          <cell r="G24">
            <v>8</v>
          </cell>
          <cell r="H24">
            <v>28</v>
          </cell>
          <cell r="I24">
            <v>41</v>
          </cell>
          <cell r="J24">
            <v>7</v>
          </cell>
          <cell r="K24">
            <v>4</v>
          </cell>
          <cell r="L24">
            <v>52</v>
          </cell>
          <cell r="M24">
            <v>4</v>
          </cell>
          <cell r="N24">
            <v>6</v>
          </cell>
          <cell r="O24">
            <v>26</v>
          </cell>
          <cell r="P24">
            <v>36</v>
          </cell>
        </row>
        <row r="48">
          <cell r="E48">
            <v>58</v>
          </cell>
          <cell r="F48">
            <v>15</v>
          </cell>
          <cell r="G48">
            <v>10</v>
          </cell>
          <cell r="H48">
            <v>83</v>
          </cell>
          <cell r="I48">
            <v>23</v>
          </cell>
          <cell r="J48">
            <v>2</v>
          </cell>
          <cell r="K48">
            <v>3</v>
          </cell>
          <cell r="L48">
            <v>28</v>
          </cell>
          <cell r="M48">
            <v>8</v>
          </cell>
          <cell r="N48">
            <v>25</v>
          </cell>
          <cell r="O48">
            <v>12</v>
          </cell>
          <cell r="P48">
            <v>45</v>
          </cell>
        </row>
        <row r="85">
          <cell r="E85">
            <v>75</v>
          </cell>
          <cell r="F85">
            <v>7</v>
          </cell>
          <cell r="G85">
            <v>12</v>
          </cell>
          <cell r="H85">
            <v>94</v>
          </cell>
          <cell r="I85">
            <v>40</v>
          </cell>
          <cell r="J85">
            <v>2</v>
          </cell>
          <cell r="K85">
            <v>6</v>
          </cell>
          <cell r="L85">
            <v>48</v>
          </cell>
          <cell r="M85">
            <v>11</v>
          </cell>
          <cell r="N85">
            <v>28</v>
          </cell>
          <cell r="O85">
            <v>10</v>
          </cell>
          <cell r="P85">
            <v>49</v>
          </cell>
        </row>
        <row r="104">
          <cell r="E104">
            <v>53</v>
          </cell>
          <cell r="F104">
            <v>6</v>
          </cell>
          <cell r="G104">
            <v>9</v>
          </cell>
          <cell r="H104">
            <v>68</v>
          </cell>
          <cell r="I104">
            <v>11</v>
          </cell>
          <cell r="J104">
            <v>2</v>
          </cell>
          <cell r="K104">
            <v>0</v>
          </cell>
          <cell r="L104">
            <v>13</v>
          </cell>
          <cell r="M104">
            <v>8</v>
          </cell>
          <cell r="N104">
            <v>33</v>
          </cell>
          <cell r="O104">
            <v>7</v>
          </cell>
          <cell r="P104">
            <v>48</v>
          </cell>
        </row>
        <row r="134">
          <cell r="E134">
            <v>71</v>
          </cell>
          <cell r="F134">
            <v>12</v>
          </cell>
          <cell r="G134">
            <v>10</v>
          </cell>
          <cell r="H134">
            <v>93</v>
          </cell>
          <cell r="I134">
            <v>29</v>
          </cell>
          <cell r="J134">
            <v>3</v>
          </cell>
          <cell r="K134">
            <v>1</v>
          </cell>
          <cell r="L134">
            <v>33</v>
          </cell>
          <cell r="M134">
            <v>11</v>
          </cell>
          <cell r="N134">
            <v>25</v>
          </cell>
          <cell r="O134">
            <v>29</v>
          </cell>
          <cell r="P134">
            <v>65</v>
          </cell>
        </row>
        <row r="174">
          <cell r="E174">
            <v>81</v>
          </cell>
          <cell r="F174">
            <v>14</v>
          </cell>
          <cell r="G174">
            <v>9</v>
          </cell>
          <cell r="H174">
            <v>104</v>
          </cell>
          <cell r="I174">
            <v>50</v>
          </cell>
          <cell r="J174">
            <v>10</v>
          </cell>
          <cell r="K174">
            <v>6</v>
          </cell>
          <cell r="L174">
            <v>66</v>
          </cell>
          <cell r="M174">
            <v>4</v>
          </cell>
          <cell r="N174">
            <v>27</v>
          </cell>
          <cell r="O174">
            <v>26</v>
          </cell>
          <cell r="P174">
            <v>57</v>
          </cell>
        </row>
        <row r="194">
          <cell r="E194">
            <v>32</v>
          </cell>
          <cell r="F194">
            <v>2</v>
          </cell>
          <cell r="G194">
            <v>9</v>
          </cell>
          <cell r="H194">
            <v>43</v>
          </cell>
          <cell r="I194">
            <v>37</v>
          </cell>
          <cell r="J194">
            <v>5</v>
          </cell>
          <cell r="K194">
            <v>3</v>
          </cell>
          <cell r="L194">
            <v>45</v>
          </cell>
          <cell r="M194">
            <v>2</v>
          </cell>
          <cell r="N194">
            <v>6</v>
          </cell>
          <cell r="O194">
            <v>26</v>
          </cell>
          <cell r="P194">
            <v>34</v>
          </cell>
        </row>
        <row r="220">
          <cell r="E220">
            <v>43</v>
          </cell>
          <cell r="F220">
            <v>9</v>
          </cell>
          <cell r="G220">
            <v>11</v>
          </cell>
          <cell r="H220">
            <v>63</v>
          </cell>
          <cell r="I220">
            <v>18</v>
          </cell>
          <cell r="J220">
            <v>6</v>
          </cell>
          <cell r="K220">
            <v>1</v>
          </cell>
          <cell r="L220">
            <v>25</v>
          </cell>
          <cell r="M220">
            <v>10</v>
          </cell>
          <cell r="N220">
            <v>25</v>
          </cell>
          <cell r="O220">
            <v>35</v>
          </cell>
          <cell r="P220">
            <v>70</v>
          </cell>
        </row>
        <row r="251">
          <cell r="E251">
            <v>45</v>
          </cell>
          <cell r="F251">
            <v>11</v>
          </cell>
          <cell r="G251">
            <v>13</v>
          </cell>
          <cell r="H251">
            <v>69</v>
          </cell>
          <cell r="I251">
            <v>32</v>
          </cell>
          <cell r="J251">
            <v>0</v>
          </cell>
          <cell r="K251">
            <v>0</v>
          </cell>
          <cell r="L251">
            <v>32</v>
          </cell>
          <cell r="M251">
            <v>16</v>
          </cell>
          <cell r="N251">
            <v>41</v>
          </cell>
          <cell r="O251">
            <v>51</v>
          </cell>
          <cell r="P251">
            <v>108</v>
          </cell>
        </row>
        <row r="274">
          <cell r="E274">
            <v>21</v>
          </cell>
          <cell r="F274">
            <v>4</v>
          </cell>
          <cell r="G274">
            <v>5</v>
          </cell>
          <cell r="H274">
            <v>30</v>
          </cell>
          <cell r="I274">
            <v>61</v>
          </cell>
          <cell r="J274">
            <v>13</v>
          </cell>
          <cell r="K274">
            <v>12</v>
          </cell>
          <cell r="L274">
            <v>86</v>
          </cell>
          <cell r="M274">
            <v>3</v>
          </cell>
          <cell r="N274">
            <v>5</v>
          </cell>
          <cell r="O274">
            <v>21</v>
          </cell>
          <cell r="P274">
            <v>29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6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4.xml.rels><?xml version="1.0" encoding="UTF-8" standalone="yes"?>
<Relationships xmlns="http://schemas.openxmlformats.org/package/2006/relationships"><Relationship Id="rId8" Type="http://schemas.openxmlformats.org/officeDocument/2006/relationships/hyperlink" Target="javascript:void(0)" TargetMode="External"/><Relationship Id="rId3" Type="http://schemas.openxmlformats.org/officeDocument/2006/relationships/hyperlink" Target="javascript:void(0)" TargetMode="External"/><Relationship Id="rId7" Type="http://schemas.openxmlformats.org/officeDocument/2006/relationships/hyperlink" Target="javascript:void(0)" TargetMode="External"/><Relationship Id="rId2" Type="http://schemas.openxmlformats.org/officeDocument/2006/relationships/hyperlink" Target="javascript:void(0)" TargetMode="External"/><Relationship Id="rId1" Type="http://schemas.openxmlformats.org/officeDocument/2006/relationships/hyperlink" Target="javascript:void(0)" TargetMode="External"/><Relationship Id="rId6" Type="http://schemas.openxmlformats.org/officeDocument/2006/relationships/hyperlink" Target="javascript:void(0)" TargetMode="External"/><Relationship Id="rId11" Type="http://schemas.openxmlformats.org/officeDocument/2006/relationships/printerSettings" Target="../printerSettings/printerSettings98.bin"/><Relationship Id="rId5" Type="http://schemas.openxmlformats.org/officeDocument/2006/relationships/hyperlink" Target="javascript:void(0)" TargetMode="External"/><Relationship Id="rId10" Type="http://schemas.openxmlformats.org/officeDocument/2006/relationships/hyperlink" Target="javascript:void(0)" TargetMode="External"/><Relationship Id="rId4" Type="http://schemas.openxmlformats.org/officeDocument/2006/relationships/hyperlink" Target="javascript:void(0)" TargetMode="External"/><Relationship Id="rId9" Type="http://schemas.openxmlformats.org/officeDocument/2006/relationships/hyperlink" Target="javascript:void(0)" TargetMode="Externa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9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8.xml.rels><?xml version="1.0" encoding="UTF-8" standalone="yes"?>
<Relationships xmlns="http://schemas.openxmlformats.org/package/2006/relationships"><Relationship Id="rId8" Type="http://schemas.openxmlformats.org/officeDocument/2006/relationships/hyperlink" Target="javascript:void(0)" TargetMode="External"/><Relationship Id="rId3" Type="http://schemas.openxmlformats.org/officeDocument/2006/relationships/hyperlink" Target="javascript:void(0)" TargetMode="External"/><Relationship Id="rId7" Type="http://schemas.openxmlformats.org/officeDocument/2006/relationships/hyperlink" Target="javascript:void(0)" TargetMode="External"/><Relationship Id="rId2" Type="http://schemas.openxmlformats.org/officeDocument/2006/relationships/hyperlink" Target="javascript:void(0)" TargetMode="External"/><Relationship Id="rId1" Type="http://schemas.openxmlformats.org/officeDocument/2006/relationships/hyperlink" Target="javascript:void(0)" TargetMode="External"/><Relationship Id="rId6" Type="http://schemas.openxmlformats.org/officeDocument/2006/relationships/hyperlink" Target="javascript:void(0)" TargetMode="External"/><Relationship Id="rId11" Type="http://schemas.openxmlformats.org/officeDocument/2006/relationships/printerSettings" Target="../printerSettings/printerSettings102.bin"/><Relationship Id="rId5" Type="http://schemas.openxmlformats.org/officeDocument/2006/relationships/hyperlink" Target="javascript:void(0)" TargetMode="External"/><Relationship Id="rId10" Type="http://schemas.openxmlformats.org/officeDocument/2006/relationships/hyperlink" Target="javascript:void(0)" TargetMode="External"/><Relationship Id="rId4" Type="http://schemas.openxmlformats.org/officeDocument/2006/relationships/hyperlink" Target="javascript:void(0)" TargetMode="External"/><Relationship Id="rId9" Type="http://schemas.openxmlformats.org/officeDocument/2006/relationships/hyperlink" Target="javascript:void(0)" TargetMode="Externa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hyperlink" Target="javascript:void(0)" TargetMode="External"/><Relationship Id="rId3" Type="http://schemas.openxmlformats.org/officeDocument/2006/relationships/hyperlink" Target="javascript:void(0)" TargetMode="External"/><Relationship Id="rId7" Type="http://schemas.openxmlformats.org/officeDocument/2006/relationships/hyperlink" Target="javascript:void(0)" TargetMode="External"/><Relationship Id="rId2" Type="http://schemas.openxmlformats.org/officeDocument/2006/relationships/hyperlink" Target="javascript:void(0)" TargetMode="External"/><Relationship Id="rId1" Type="http://schemas.openxmlformats.org/officeDocument/2006/relationships/hyperlink" Target="javascript:void(0)" TargetMode="External"/><Relationship Id="rId6" Type="http://schemas.openxmlformats.org/officeDocument/2006/relationships/hyperlink" Target="javascript:void(0)" TargetMode="External"/><Relationship Id="rId11" Type="http://schemas.openxmlformats.org/officeDocument/2006/relationships/printerSettings" Target="../printerSettings/printerSettings106.bin"/><Relationship Id="rId5" Type="http://schemas.openxmlformats.org/officeDocument/2006/relationships/hyperlink" Target="javascript:void(0)" TargetMode="External"/><Relationship Id="rId10" Type="http://schemas.openxmlformats.org/officeDocument/2006/relationships/hyperlink" Target="javascript:void(0)" TargetMode="External"/><Relationship Id="rId4" Type="http://schemas.openxmlformats.org/officeDocument/2006/relationships/hyperlink" Target="javascript:void(0)" TargetMode="External"/><Relationship Id="rId9" Type="http://schemas.openxmlformats.org/officeDocument/2006/relationships/hyperlink" Target="javascript:void(0)" TargetMode="External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7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6.xml.rels><?xml version="1.0" encoding="UTF-8" standalone="yes"?>
<Relationships xmlns="http://schemas.openxmlformats.org/package/2006/relationships"><Relationship Id="rId8" Type="http://schemas.openxmlformats.org/officeDocument/2006/relationships/hyperlink" Target="javascript:void(0)" TargetMode="External"/><Relationship Id="rId3" Type="http://schemas.openxmlformats.org/officeDocument/2006/relationships/hyperlink" Target="javascript:void(0)" TargetMode="External"/><Relationship Id="rId7" Type="http://schemas.openxmlformats.org/officeDocument/2006/relationships/hyperlink" Target="javascript:void(0)" TargetMode="External"/><Relationship Id="rId2" Type="http://schemas.openxmlformats.org/officeDocument/2006/relationships/hyperlink" Target="javascript:void(0)" TargetMode="External"/><Relationship Id="rId1" Type="http://schemas.openxmlformats.org/officeDocument/2006/relationships/hyperlink" Target="javascript:void(0)" TargetMode="External"/><Relationship Id="rId6" Type="http://schemas.openxmlformats.org/officeDocument/2006/relationships/hyperlink" Target="javascript:void(0)" TargetMode="External"/><Relationship Id="rId5" Type="http://schemas.openxmlformats.org/officeDocument/2006/relationships/hyperlink" Target="javascript:void(0)" TargetMode="External"/><Relationship Id="rId10" Type="http://schemas.openxmlformats.org/officeDocument/2006/relationships/printerSettings" Target="../printerSettings/printerSettings110.bin"/><Relationship Id="rId4" Type="http://schemas.openxmlformats.org/officeDocument/2006/relationships/hyperlink" Target="javascript:void(0)" TargetMode="External"/><Relationship Id="rId9" Type="http://schemas.openxmlformats.org/officeDocument/2006/relationships/hyperlink" Target="javascript:void(0)" TargetMode="Externa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hyperlink" Target="http://dapo.dikdasmen.kemdikbud.go.id/progres/3/100305" TargetMode="External"/><Relationship Id="rId18" Type="http://schemas.openxmlformats.org/officeDocument/2006/relationships/hyperlink" Target="http://dapo.dikdasmen.kemdikbud.go.id/progres/3/100310" TargetMode="External"/><Relationship Id="rId26" Type="http://schemas.openxmlformats.org/officeDocument/2006/relationships/hyperlink" Target="http://dapo.dikdasmen.kemdikbud.go.id/progres/3/100307" TargetMode="External"/><Relationship Id="rId39" Type="http://schemas.openxmlformats.org/officeDocument/2006/relationships/hyperlink" Target="http://dapo.dikdasmen.kemdikbud.go.id/progres/3/100306" TargetMode="External"/><Relationship Id="rId21" Type="http://schemas.openxmlformats.org/officeDocument/2006/relationships/hyperlink" Target="http://dapo.dikdasmen.kemdikbud.go.id/progres/3/100308" TargetMode="External"/><Relationship Id="rId34" Type="http://schemas.openxmlformats.org/officeDocument/2006/relationships/hyperlink" Target="http://dapo.dikdasmen.kemdikbud.go.id/progres/3/100303" TargetMode="External"/><Relationship Id="rId42" Type="http://schemas.openxmlformats.org/officeDocument/2006/relationships/hyperlink" Target="http://dapo.dikdasmen.kemdikbud.go.id/progres/3/100302" TargetMode="External"/><Relationship Id="rId47" Type="http://schemas.openxmlformats.org/officeDocument/2006/relationships/hyperlink" Target="http://dapo.dikdasmen.kemdikbud.go.id/progres/3/100301" TargetMode="External"/><Relationship Id="rId50" Type="http://schemas.openxmlformats.org/officeDocument/2006/relationships/hyperlink" Target="http://dapo.dikdasmen.kemdikbud.go.id/progres/3/100304" TargetMode="External"/><Relationship Id="rId55" Type="http://schemas.openxmlformats.org/officeDocument/2006/relationships/hyperlink" Target="http://dapo.dikdasmen.kemdikbud.go.id/progres/3/100309" TargetMode="External"/><Relationship Id="rId7" Type="http://schemas.openxmlformats.org/officeDocument/2006/relationships/hyperlink" Target="http://dapo.dikdasmen.kemdikbud.go.id/progres/3/100301" TargetMode="External"/><Relationship Id="rId2" Type="http://schemas.openxmlformats.org/officeDocument/2006/relationships/hyperlink" Target="http://dapo.dikdasmen.kemdikbud.go.id/progres/3/100302" TargetMode="External"/><Relationship Id="rId16" Type="http://schemas.openxmlformats.org/officeDocument/2006/relationships/hyperlink" Target="http://dapo.dikdasmen.kemdikbud.go.id/progres/3/100307" TargetMode="External"/><Relationship Id="rId20" Type="http://schemas.openxmlformats.org/officeDocument/2006/relationships/hyperlink" Target="http://dapo.dikdasmen.kemdikbud.go.id/progres/3/100304" TargetMode="External"/><Relationship Id="rId29" Type="http://schemas.openxmlformats.org/officeDocument/2006/relationships/hyperlink" Target="http://dapo.dikdasmen.kemdikbud.go.id/progres/3/100306" TargetMode="External"/><Relationship Id="rId41" Type="http://schemas.openxmlformats.org/officeDocument/2006/relationships/hyperlink" Target="http://dapo.dikdasmen.kemdikbud.go.id/progres/3/100308" TargetMode="External"/><Relationship Id="rId54" Type="http://schemas.openxmlformats.org/officeDocument/2006/relationships/hyperlink" Target="http://dapo.dikdasmen.kemdikbud.go.id/progres/3/100303" TargetMode="External"/><Relationship Id="rId1" Type="http://schemas.openxmlformats.org/officeDocument/2006/relationships/hyperlink" Target="http://dapo.dikdasmen.kemdikbud.go.id/progres/3/100308" TargetMode="External"/><Relationship Id="rId6" Type="http://schemas.openxmlformats.org/officeDocument/2006/relationships/hyperlink" Target="http://dapo.dikdasmen.kemdikbud.go.id/progres/3/100307" TargetMode="External"/><Relationship Id="rId11" Type="http://schemas.openxmlformats.org/officeDocument/2006/relationships/hyperlink" Target="http://dapo.dikdasmen.kemdikbud.go.id/progres/3/100308" TargetMode="External"/><Relationship Id="rId24" Type="http://schemas.openxmlformats.org/officeDocument/2006/relationships/hyperlink" Target="http://dapo.dikdasmen.kemdikbud.go.id/progres/3/100303" TargetMode="External"/><Relationship Id="rId32" Type="http://schemas.openxmlformats.org/officeDocument/2006/relationships/hyperlink" Target="http://dapo.dikdasmen.kemdikbud.go.id/progres/3/100302" TargetMode="External"/><Relationship Id="rId37" Type="http://schemas.openxmlformats.org/officeDocument/2006/relationships/hyperlink" Target="http://dapo.dikdasmen.kemdikbud.go.id/progres/3/100301" TargetMode="External"/><Relationship Id="rId40" Type="http://schemas.openxmlformats.org/officeDocument/2006/relationships/hyperlink" Target="http://dapo.dikdasmen.kemdikbud.go.id/progres/3/100304" TargetMode="External"/><Relationship Id="rId45" Type="http://schemas.openxmlformats.org/officeDocument/2006/relationships/hyperlink" Target="http://dapo.dikdasmen.kemdikbud.go.id/progres/3/100309" TargetMode="External"/><Relationship Id="rId53" Type="http://schemas.openxmlformats.org/officeDocument/2006/relationships/hyperlink" Target="http://dapo.dikdasmen.kemdikbud.go.id/progres/3/100305" TargetMode="External"/><Relationship Id="rId58" Type="http://schemas.openxmlformats.org/officeDocument/2006/relationships/hyperlink" Target="http://dapo.dikdasmen.kemdikbud.go.id/progres/3/100310" TargetMode="External"/><Relationship Id="rId5" Type="http://schemas.openxmlformats.org/officeDocument/2006/relationships/hyperlink" Target="http://dapo.dikdasmen.kemdikbud.go.id/progres/3/100309" TargetMode="External"/><Relationship Id="rId15" Type="http://schemas.openxmlformats.org/officeDocument/2006/relationships/hyperlink" Target="http://dapo.dikdasmen.kemdikbud.go.id/progres/3/100309" TargetMode="External"/><Relationship Id="rId23" Type="http://schemas.openxmlformats.org/officeDocument/2006/relationships/hyperlink" Target="http://dapo.dikdasmen.kemdikbud.go.id/progres/3/100305" TargetMode="External"/><Relationship Id="rId28" Type="http://schemas.openxmlformats.org/officeDocument/2006/relationships/hyperlink" Target="http://dapo.dikdasmen.kemdikbud.go.id/progres/3/100310" TargetMode="External"/><Relationship Id="rId36" Type="http://schemas.openxmlformats.org/officeDocument/2006/relationships/hyperlink" Target="http://dapo.dikdasmen.kemdikbud.go.id/progres/3/100307" TargetMode="External"/><Relationship Id="rId49" Type="http://schemas.openxmlformats.org/officeDocument/2006/relationships/hyperlink" Target="http://dapo.dikdasmen.kemdikbud.go.id/progres/3/100306" TargetMode="External"/><Relationship Id="rId57" Type="http://schemas.openxmlformats.org/officeDocument/2006/relationships/hyperlink" Target="http://dapo.dikdasmen.kemdikbud.go.id/progres/3/100301" TargetMode="External"/><Relationship Id="rId61" Type="http://schemas.openxmlformats.org/officeDocument/2006/relationships/printerSettings" Target="../printerSettings/printerSettings12.bin"/><Relationship Id="rId10" Type="http://schemas.openxmlformats.org/officeDocument/2006/relationships/hyperlink" Target="http://dapo.dikdasmen.kemdikbud.go.id/progres/3/100304" TargetMode="External"/><Relationship Id="rId19" Type="http://schemas.openxmlformats.org/officeDocument/2006/relationships/hyperlink" Target="http://dapo.dikdasmen.kemdikbud.go.id/progres/3/100306" TargetMode="External"/><Relationship Id="rId31" Type="http://schemas.openxmlformats.org/officeDocument/2006/relationships/hyperlink" Target="http://dapo.dikdasmen.kemdikbud.go.id/progres/3/100308" TargetMode="External"/><Relationship Id="rId44" Type="http://schemas.openxmlformats.org/officeDocument/2006/relationships/hyperlink" Target="http://dapo.dikdasmen.kemdikbud.go.id/progres/3/100303" TargetMode="External"/><Relationship Id="rId52" Type="http://schemas.openxmlformats.org/officeDocument/2006/relationships/hyperlink" Target="http://dapo.dikdasmen.kemdikbud.go.id/progres/3/100302" TargetMode="External"/><Relationship Id="rId60" Type="http://schemas.openxmlformats.org/officeDocument/2006/relationships/hyperlink" Target="http://dapo.dikdasmen.kemdikbud.go.id/progres/3/100304" TargetMode="External"/><Relationship Id="rId4" Type="http://schemas.openxmlformats.org/officeDocument/2006/relationships/hyperlink" Target="http://dapo.dikdasmen.kemdikbud.go.id/progres/3/100303" TargetMode="External"/><Relationship Id="rId9" Type="http://schemas.openxmlformats.org/officeDocument/2006/relationships/hyperlink" Target="http://dapo.dikdasmen.kemdikbud.go.id/progres/3/100306" TargetMode="External"/><Relationship Id="rId14" Type="http://schemas.openxmlformats.org/officeDocument/2006/relationships/hyperlink" Target="http://dapo.dikdasmen.kemdikbud.go.id/progres/3/100303" TargetMode="External"/><Relationship Id="rId22" Type="http://schemas.openxmlformats.org/officeDocument/2006/relationships/hyperlink" Target="http://dapo.dikdasmen.kemdikbud.go.id/progres/3/100302" TargetMode="External"/><Relationship Id="rId27" Type="http://schemas.openxmlformats.org/officeDocument/2006/relationships/hyperlink" Target="http://dapo.dikdasmen.kemdikbud.go.id/progres/3/100301" TargetMode="External"/><Relationship Id="rId30" Type="http://schemas.openxmlformats.org/officeDocument/2006/relationships/hyperlink" Target="http://dapo.dikdasmen.kemdikbud.go.id/progres/3/100304" TargetMode="External"/><Relationship Id="rId35" Type="http://schemas.openxmlformats.org/officeDocument/2006/relationships/hyperlink" Target="http://dapo.dikdasmen.kemdikbud.go.id/progres/3/100309" TargetMode="External"/><Relationship Id="rId43" Type="http://schemas.openxmlformats.org/officeDocument/2006/relationships/hyperlink" Target="http://dapo.dikdasmen.kemdikbud.go.id/progres/3/100305" TargetMode="External"/><Relationship Id="rId48" Type="http://schemas.openxmlformats.org/officeDocument/2006/relationships/hyperlink" Target="http://dapo.dikdasmen.kemdikbud.go.id/progres/3/100310" TargetMode="External"/><Relationship Id="rId56" Type="http://schemas.openxmlformats.org/officeDocument/2006/relationships/hyperlink" Target="http://dapo.dikdasmen.kemdikbud.go.id/progres/3/100307" TargetMode="External"/><Relationship Id="rId8" Type="http://schemas.openxmlformats.org/officeDocument/2006/relationships/hyperlink" Target="http://dapo.dikdasmen.kemdikbud.go.id/progres/3/100310" TargetMode="External"/><Relationship Id="rId51" Type="http://schemas.openxmlformats.org/officeDocument/2006/relationships/hyperlink" Target="http://dapo.dikdasmen.kemdikbud.go.id/progres/3/100308" TargetMode="External"/><Relationship Id="rId3" Type="http://schemas.openxmlformats.org/officeDocument/2006/relationships/hyperlink" Target="http://dapo.dikdasmen.kemdikbud.go.id/progres/3/100305" TargetMode="External"/><Relationship Id="rId12" Type="http://schemas.openxmlformats.org/officeDocument/2006/relationships/hyperlink" Target="http://dapo.dikdasmen.kemdikbud.go.id/progres/3/100302" TargetMode="External"/><Relationship Id="rId17" Type="http://schemas.openxmlformats.org/officeDocument/2006/relationships/hyperlink" Target="http://dapo.dikdasmen.kemdikbud.go.id/progres/3/100301" TargetMode="External"/><Relationship Id="rId25" Type="http://schemas.openxmlformats.org/officeDocument/2006/relationships/hyperlink" Target="http://dapo.dikdasmen.kemdikbud.go.id/progres/3/100309" TargetMode="External"/><Relationship Id="rId33" Type="http://schemas.openxmlformats.org/officeDocument/2006/relationships/hyperlink" Target="http://dapo.dikdasmen.kemdikbud.go.id/progres/3/100305" TargetMode="External"/><Relationship Id="rId38" Type="http://schemas.openxmlformats.org/officeDocument/2006/relationships/hyperlink" Target="http://dapo.dikdasmen.kemdikbud.go.id/progres/3/100310" TargetMode="External"/><Relationship Id="rId46" Type="http://schemas.openxmlformats.org/officeDocument/2006/relationships/hyperlink" Target="http://dapo.dikdasmen.kemdikbud.go.id/progres/3/100307" TargetMode="External"/><Relationship Id="rId59" Type="http://schemas.openxmlformats.org/officeDocument/2006/relationships/hyperlink" Target="http://dapo.dikdasmen.kemdikbud.go.id/progres/3/100306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javascript:void(0)" TargetMode="External"/><Relationship Id="rId2" Type="http://schemas.openxmlformats.org/officeDocument/2006/relationships/hyperlink" Target="javascript:void(0)" TargetMode="External"/><Relationship Id="rId1" Type="http://schemas.openxmlformats.org/officeDocument/2006/relationships/hyperlink" Target="javascript:void(0)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15.bin"/><Relationship Id="rId4" Type="http://schemas.openxmlformats.org/officeDocument/2006/relationships/hyperlink" Target="javascript:void(0)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javascript:void(0)" TargetMode="External"/><Relationship Id="rId2" Type="http://schemas.openxmlformats.org/officeDocument/2006/relationships/hyperlink" Target="javascript:void(0)" TargetMode="External"/><Relationship Id="rId1" Type="http://schemas.openxmlformats.org/officeDocument/2006/relationships/hyperlink" Target="javascript:void(0)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20.bin"/><Relationship Id="rId4" Type="http://schemas.openxmlformats.org/officeDocument/2006/relationships/hyperlink" Target="javascript:void(0)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://dapo.dikdasmen.kemdikbud.go.id/progres/3/100301" TargetMode="External"/><Relationship Id="rId1" Type="http://schemas.openxmlformats.org/officeDocument/2006/relationships/hyperlink" Target="http://dapo.dikdasmen.kemdikbud.go.id/progres/3/100308" TargetMode="External"/><Relationship Id="rId4" Type="http://schemas.openxmlformats.org/officeDocument/2006/relationships/drawing" Target="../drawings/drawing6.xm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hyperlink" Target="http://dapo.dikdasmen.kemdikbud.go.id/progres/3/100310" TargetMode="External"/><Relationship Id="rId13" Type="http://schemas.openxmlformats.org/officeDocument/2006/relationships/hyperlink" Target="http://dapo.dikdasmen.kemdikbud.go.id/progres/3/100305" TargetMode="External"/><Relationship Id="rId18" Type="http://schemas.openxmlformats.org/officeDocument/2006/relationships/hyperlink" Target="http://dapo.dikdasmen.kemdikbud.go.id/progres/3/100310" TargetMode="External"/><Relationship Id="rId3" Type="http://schemas.openxmlformats.org/officeDocument/2006/relationships/hyperlink" Target="http://dapo.dikdasmen.kemdikbud.go.id/progres/3/100305" TargetMode="External"/><Relationship Id="rId21" Type="http://schemas.openxmlformats.org/officeDocument/2006/relationships/printerSettings" Target="../printerSettings/printerSettings32.bin"/><Relationship Id="rId7" Type="http://schemas.openxmlformats.org/officeDocument/2006/relationships/hyperlink" Target="http://dapo.dikdasmen.kemdikbud.go.id/progres/3/100301" TargetMode="External"/><Relationship Id="rId12" Type="http://schemas.openxmlformats.org/officeDocument/2006/relationships/hyperlink" Target="http://dapo.dikdasmen.kemdikbud.go.id/progres/3/100302" TargetMode="External"/><Relationship Id="rId17" Type="http://schemas.openxmlformats.org/officeDocument/2006/relationships/hyperlink" Target="http://dapo.dikdasmen.kemdikbud.go.id/progres/3/100301" TargetMode="External"/><Relationship Id="rId2" Type="http://schemas.openxmlformats.org/officeDocument/2006/relationships/hyperlink" Target="http://dapo.dikdasmen.kemdikbud.go.id/progres/3/100302" TargetMode="External"/><Relationship Id="rId16" Type="http://schemas.openxmlformats.org/officeDocument/2006/relationships/hyperlink" Target="http://dapo.dikdasmen.kemdikbud.go.id/progres/3/100307" TargetMode="External"/><Relationship Id="rId20" Type="http://schemas.openxmlformats.org/officeDocument/2006/relationships/hyperlink" Target="http://dapo.dikdasmen.kemdikbud.go.id/progres/3/100304" TargetMode="External"/><Relationship Id="rId1" Type="http://schemas.openxmlformats.org/officeDocument/2006/relationships/hyperlink" Target="http://dapo.dikdasmen.kemdikbud.go.id/progres/3/100308" TargetMode="External"/><Relationship Id="rId6" Type="http://schemas.openxmlformats.org/officeDocument/2006/relationships/hyperlink" Target="http://dapo.dikdasmen.kemdikbud.go.id/progres/3/100307" TargetMode="External"/><Relationship Id="rId11" Type="http://schemas.openxmlformats.org/officeDocument/2006/relationships/hyperlink" Target="http://dapo.dikdasmen.kemdikbud.go.id/progres/3/100308" TargetMode="External"/><Relationship Id="rId5" Type="http://schemas.openxmlformats.org/officeDocument/2006/relationships/hyperlink" Target="http://dapo.dikdasmen.kemdikbud.go.id/progres/3/100309" TargetMode="External"/><Relationship Id="rId15" Type="http://schemas.openxmlformats.org/officeDocument/2006/relationships/hyperlink" Target="http://dapo.dikdasmen.kemdikbud.go.id/progres/3/100309" TargetMode="External"/><Relationship Id="rId10" Type="http://schemas.openxmlformats.org/officeDocument/2006/relationships/hyperlink" Target="http://dapo.dikdasmen.kemdikbud.go.id/progres/3/100304" TargetMode="External"/><Relationship Id="rId19" Type="http://schemas.openxmlformats.org/officeDocument/2006/relationships/hyperlink" Target="http://dapo.dikdasmen.kemdikbud.go.id/progres/3/100306" TargetMode="External"/><Relationship Id="rId4" Type="http://schemas.openxmlformats.org/officeDocument/2006/relationships/hyperlink" Target="http://dapo.dikdasmen.kemdikbud.go.id/progres/3/100303" TargetMode="External"/><Relationship Id="rId9" Type="http://schemas.openxmlformats.org/officeDocument/2006/relationships/hyperlink" Target="http://dapo.dikdasmen.kemdikbud.go.id/progres/3/100306" TargetMode="External"/><Relationship Id="rId14" Type="http://schemas.openxmlformats.org/officeDocument/2006/relationships/hyperlink" Target="http://dapo.dikdasmen.kemdikbud.go.id/progres/3/100303" TargetMode="Externa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3" Type="http://schemas.openxmlformats.org/officeDocument/2006/relationships/hyperlink" Target="http://dapo.dikdasmen.kemdikbud.go.id/progres/3/100305" TargetMode="External"/><Relationship Id="rId18" Type="http://schemas.openxmlformats.org/officeDocument/2006/relationships/hyperlink" Target="http://dapo.dikdasmen.kemdikbud.go.id/progres/3/100310" TargetMode="External"/><Relationship Id="rId26" Type="http://schemas.openxmlformats.org/officeDocument/2006/relationships/hyperlink" Target="http://dapo.dikdasmen.kemdikbud.go.id/progres/3/100307" TargetMode="External"/><Relationship Id="rId39" Type="http://schemas.openxmlformats.org/officeDocument/2006/relationships/hyperlink" Target="http://dapo.dikdasmen.kemdikbud.go.id/progres/3/100306" TargetMode="External"/><Relationship Id="rId21" Type="http://schemas.openxmlformats.org/officeDocument/2006/relationships/hyperlink" Target="http://dapo.dikdasmen.kemdikbud.go.id/progres/3/100308" TargetMode="External"/><Relationship Id="rId34" Type="http://schemas.openxmlformats.org/officeDocument/2006/relationships/hyperlink" Target="http://dapo.dikdasmen.kemdikbud.go.id/progres/3/100303" TargetMode="External"/><Relationship Id="rId42" Type="http://schemas.openxmlformats.org/officeDocument/2006/relationships/hyperlink" Target="http://dapo.dikdasmen.kemdikbud.go.id/progres/3/100302" TargetMode="External"/><Relationship Id="rId47" Type="http://schemas.openxmlformats.org/officeDocument/2006/relationships/hyperlink" Target="http://dapo.dikdasmen.kemdikbud.go.id/progres/3/100301" TargetMode="External"/><Relationship Id="rId50" Type="http://schemas.openxmlformats.org/officeDocument/2006/relationships/hyperlink" Target="http://dapo.dikdasmen.kemdikbud.go.id/progres/3/100304" TargetMode="External"/><Relationship Id="rId55" Type="http://schemas.openxmlformats.org/officeDocument/2006/relationships/hyperlink" Target="http://dapo.dikdasmen.kemdikbud.go.id/progres/3/100309" TargetMode="External"/><Relationship Id="rId7" Type="http://schemas.openxmlformats.org/officeDocument/2006/relationships/hyperlink" Target="http://dapo.dikdasmen.kemdikbud.go.id/progres/3/100301" TargetMode="External"/><Relationship Id="rId2" Type="http://schemas.openxmlformats.org/officeDocument/2006/relationships/hyperlink" Target="http://dapo.dikdasmen.kemdikbud.go.id/progres/3/100302" TargetMode="External"/><Relationship Id="rId16" Type="http://schemas.openxmlformats.org/officeDocument/2006/relationships/hyperlink" Target="http://dapo.dikdasmen.kemdikbud.go.id/progres/3/100307" TargetMode="External"/><Relationship Id="rId20" Type="http://schemas.openxmlformats.org/officeDocument/2006/relationships/hyperlink" Target="http://dapo.dikdasmen.kemdikbud.go.id/progres/3/100304" TargetMode="External"/><Relationship Id="rId29" Type="http://schemas.openxmlformats.org/officeDocument/2006/relationships/hyperlink" Target="http://dapo.dikdasmen.kemdikbud.go.id/progres/3/100306" TargetMode="External"/><Relationship Id="rId41" Type="http://schemas.openxmlformats.org/officeDocument/2006/relationships/hyperlink" Target="http://dapo.dikdasmen.kemdikbud.go.id/progres/3/100308" TargetMode="External"/><Relationship Id="rId54" Type="http://schemas.openxmlformats.org/officeDocument/2006/relationships/hyperlink" Target="http://dapo.dikdasmen.kemdikbud.go.id/progres/3/100303" TargetMode="External"/><Relationship Id="rId1" Type="http://schemas.openxmlformats.org/officeDocument/2006/relationships/hyperlink" Target="http://dapo.dikdasmen.kemdikbud.go.id/progres/3/100308" TargetMode="External"/><Relationship Id="rId6" Type="http://schemas.openxmlformats.org/officeDocument/2006/relationships/hyperlink" Target="http://dapo.dikdasmen.kemdikbud.go.id/progres/3/100307" TargetMode="External"/><Relationship Id="rId11" Type="http://schemas.openxmlformats.org/officeDocument/2006/relationships/hyperlink" Target="http://dapo.dikdasmen.kemdikbud.go.id/progres/3/100308" TargetMode="External"/><Relationship Id="rId24" Type="http://schemas.openxmlformats.org/officeDocument/2006/relationships/hyperlink" Target="http://dapo.dikdasmen.kemdikbud.go.id/progres/3/100303" TargetMode="External"/><Relationship Id="rId32" Type="http://schemas.openxmlformats.org/officeDocument/2006/relationships/hyperlink" Target="http://dapo.dikdasmen.kemdikbud.go.id/progres/3/100302" TargetMode="External"/><Relationship Id="rId37" Type="http://schemas.openxmlformats.org/officeDocument/2006/relationships/hyperlink" Target="http://dapo.dikdasmen.kemdikbud.go.id/progres/3/100301" TargetMode="External"/><Relationship Id="rId40" Type="http://schemas.openxmlformats.org/officeDocument/2006/relationships/hyperlink" Target="http://dapo.dikdasmen.kemdikbud.go.id/progres/3/100304" TargetMode="External"/><Relationship Id="rId45" Type="http://schemas.openxmlformats.org/officeDocument/2006/relationships/hyperlink" Target="http://dapo.dikdasmen.kemdikbud.go.id/progres/3/100309" TargetMode="External"/><Relationship Id="rId53" Type="http://schemas.openxmlformats.org/officeDocument/2006/relationships/hyperlink" Target="http://dapo.dikdasmen.kemdikbud.go.id/progres/3/100305" TargetMode="External"/><Relationship Id="rId58" Type="http://schemas.openxmlformats.org/officeDocument/2006/relationships/hyperlink" Target="http://dapo.dikdasmen.kemdikbud.go.id/progres/3/100310" TargetMode="External"/><Relationship Id="rId5" Type="http://schemas.openxmlformats.org/officeDocument/2006/relationships/hyperlink" Target="http://dapo.dikdasmen.kemdikbud.go.id/progres/3/100309" TargetMode="External"/><Relationship Id="rId15" Type="http://schemas.openxmlformats.org/officeDocument/2006/relationships/hyperlink" Target="http://dapo.dikdasmen.kemdikbud.go.id/progres/3/100309" TargetMode="External"/><Relationship Id="rId23" Type="http://schemas.openxmlformats.org/officeDocument/2006/relationships/hyperlink" Target="http://dapo.dikdasmen.kemdikbud.go.id/progres/3/100305" TargetMode="External"/><Relationship Id="rId28" Type="http://schemas.openxmlformats.org/officeDocument/2006/relationships/hyperlink" Target="http://dapo.dikdasmen.kemdikbud.go.id/progres/3/100310" TargetMode="External"/><Relationship Id="rId36" Type="http://schemas.openxmlformats.org/officeDocument/2006/relationships/hyperlink" Target="http://dapo.dikdasmen.kemdikbud.go.id/progres/3/100307" TargetMode="External"/><Relationship Id="rId49" Type="http://schemas.openxmlformats.org/officeDocument/2006/relationships/hyperlink" Target="http://dapo.dikdasmen.kemdikbud.go.id/progres/3/100306" TargetMode="External"/><Relationship Id="rId57" Type="http://schemas.openxmlformats.org/officeDocument/2006/relationships/hyperlink" Target="http://dapo.dikdasmen.kemdikbud.go.id/progres/3/100301" TargetMode="External"/><Relationship Id="rId61" Type="http://schemas.openxmlformats.org/officeDocument/2006/relationships/printerSettings" Target="../printerSettings/printerSettings43.bin"/><Relationship Id="rId10" Type="http://schemas.openxmlformats.org/officeDocument/2006/relationships/hyperlink" Target="http://dapo.dikdasmen.kemdikbud.go.id/progres/3/100304" TargetMode="External"/><Relationship Id="rId19" Type="http://schemas.openxmlformats.org/officeDocument/2006/relationships/hyperlink" Target="http://dapo.dikdasmen.kemdikbud.go.id/progres/3/100306" TargetMode="External"/><Relationship Id="rId31" Type="http://schemas.openxmlformats.org/officeDocument/2006/relationships/hyperlink" Target="http://dapo.dikdasmen.kemdikbud.go.id/progres/3/100308" TargetMode="External"/><Relationship Id="rId44" Type="http://schemas.openxmlformats.org/officeDocument/2006/relationships/hyperlink" Target="http://dapo.dikdasmen.kemdikbud.go.id/progres/3/100303" TargetMode="External"/><Relationship Id="rId52" Type="http://schemas.openxmlformats.org/officeDocument/2006/relationships/hyperlink" Target="http://dapo.dikdasmen.kemdikbud.go.id/progres/3/100302" TargetMode="External"/><Relationship Id="rId60" Type="http://schemas.openxmlformats.org/officeDocument/2006/relationships/hyperlink" Target="http://dapo.dikdasmen.kemdikbud.go.id/progres/3/100304" TargetMode="External"/><Relationship Id="rId4" Type="http://schemas.openxmlformats.org/officeDocument/2006/relationships/hyperlink" Target="http://dapo.dikdasmen.kemdikbud.go.id/progres/3/100303" TargetMode="External"/><Relationship Id="rId9" Type="http://schemas.openxmlformats.org/officeDocument/2006/relationships/hyperlink" Target="http://dapo.dikdasmen.kemdikbud.go.id/progres/3/100306" TargetMode="External"/><Relationship Id="rId14" Type="http://schemas.openxmlformats.org/officeDocument/2006/relationships/hyperlink" Target="http://dapo.dikdasmen.kemdikbud.go.id/progres/3/100303" TargetMode="External"/><Relationship Id="rId22" Type="http://schemas.openxmlformats.org/officeDocument/2006/relationships/hyperlink" Target="http://dapo.dikdasmen.kemdikbud.go.id/progres/3/100302" TargetMode="External"/><Relationship Id="rId27" Type="http://schemas.openxmlformats.org/officeDocument/2006/relationships/hyperlink" Target="http://dapo.dikdasmen.kemdikbud.go.id/progres/3/100301" TargetMode="External"/><Relationship Id="rId30" Type="http://schemas.openxmlformats.org/officeDocument/2006/relationships/hyperlink" Target="http://dapo.dikdasmen.kemdikbud.go.id/progres/3/100304" TargetMode="External"/><Relationship Id="rId35" Type="http://schemas.openxmlformats.org/officeDocument/2006/relationships/hyperlink" Target="http://dapo.dikdasmen.kemdikbud.go.id/progres/3/100309" TargetMode="External"/><Relationship Id="rId43" Type="http://schemas.openxmlformats.org/officeDocument/2006/relationships/hyperlink" Target="http://dapo.dikdasmen.kemdikbud.go.id/progres/3/100305" TargetMode="External"/><Relationship Id="rId48" Type="http://schemas.openxmlformats.org/officeDocument/2006/relationships/hyperlink" Target="http://dapo.dikdasmen.kemdikbud.go.id/progres/3/100310" TargetMode="External"/><Relationship Id="rId56" Type="http://schemas.openxmlformats.org/officeDocument/2006/relationships/hyperlink" Target="http://dapo.dikdasmen.kemdikbud.go.id/progres/3/100307" TargetMode="External"/><Relationship Id="rId8" Type="http://schemas.openxmlformats.org/officeDocument/2006/relationships/hyperlink" Target="http://dapo.dikdasmen.kemdikbud.go.id/progres/3/100310" TargetMode="External"/><Relationship Id="rId51" Type="http://schemas.openxmlformats.org/officeDocument/2006/relationships/hyperlink" Target="http://dapo.dikdasmen.kemdikbud.go.id/progres/3/100308" TargetMode="External"/><Relationship Id="rId3" Type="http://schemas.openxmlformats.org/officeDocument/2006/relationships/hyperlink" Target="http://dapo.dikdasmen.kemdikbud.go.id/progres/3/100305" TargetMode="External"/><Relationship Id="rId12" Type="http://schemas.openxmlformats.org/officeDocument/2006/relationships/hyperlink" Target="http://dapo.dikdasmen.kemdikbud.go.id/progres/3/100302" TargetMode="External"/><Relationship Id="rId17" Type="http://schemas.openxmlformats.org/officeDocument/2006/relationships/hyperlink" Target="http://dapo.dikdasmen.kemdikbud.go.id/progres/3/100301" TargetMode="External"/><Relationship Id="rId25" Type="http://schemas.openxmlformats.org/officeDocument/2006/relationships/hyperlink" Target="http://dapo.dikdasmen.kemdikbud.go.id/progres/3/100309" TargetMode="External"/><Relationship Id="rId33" Type="http://schemas.openxmlformats.org/officeDocument/2006/relationships/hyperlink" Target="http://dapo.dikdasmen.kemdikbud.go.id/progres/3/100305" TargetMode="External"/><Relationship Id="rId38" Type="http://schemas.openxmlformats.org/officeDocument/2006/relationships/hyperlink" Target="http://dapo.dikdasmen.kemdikbud.go.id/progres/3/100310" TargetMode="External"/><Relationship Id="rId46" Type="http://schemas.openxmlformats.org/officeDocument/2006/relationships/hyperlink" Target="http://dapo.dikdasmen.kemdikbud.go.id/progres/3/100307" TargetMode="External"/><Relationship Id="rId59" Type="http://schemas.openxmlformats.org/officeDocument/2006/relationships/hyperlink" Target="http://dapo.dikdasmen.kemdikbud.go.id/progres/3/100306" TargetMode="Externa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dapo.dikdasmen.kemdikbud.go.id/progres/3/100310" TargetMode="External"/><Relationship Id="rId13" Type="http://schemas.openxmlformats.org/officeDocument/2006/relationships/hyperlink" Target="http://dapo.dikdasmen.kemdikbud.go.id/progres/3/100305" TargetMode="External"/><Relationship Id="rId18" Type="http://schemas.openxmlformats.org/officeDocument/2006/relationships/hyperlink" Target="http://dapo.dikdasmen.kemdikbud.go.id/progres/3/100310" TargetMode="External"/><Relationship Id="rId3" Type="http://schemas.openxmlformats.org/officeDocument/2006/relationships/hyperlink" Target="http://dapo.dikdasmen.kemdikbud.go.id/progres/3/100305" TargetMode="External"/><Relationship Id="rId21" Type="http://schemas.openxmlformats.org/officeDocument/2006/relationships/printerSettings" Target="../printerSettings/printerSettings4.bin"/><Relationship Id="rId7" Type="http://schemas.openxmlformats.org/officeDocument/2006/relationships/hyperlink" Target="http://dapo.dikdasmen.kemdikbud.go.id/progres/3/100301" TargetMode="External"/><Relationship Id="rId12" Type="http://schemas.openxmlformats.org/officeDocument/2006/relationships/hyperlink" Target="http://dapo.dikdasmen.kemdikbud.go.id/progres/3/100302" TargetMode="External"/><Relationship Id="rId17" Type="http://schemas.openxmlformats.org/officeDocument/2006/relationships/hyperlink" Target="http://dapo.dikdasmen.kemdikbud.go.id/progres/3/100301" TargetMode="External"/><Relationship Id="rId2" Type="http://schemas.openxmlformats.org/officeDocument/2006/relationships/hyperlink" Target="http://dapo.dikdasmen.kemdikbud.go.id/progres/3/100302" TargetMode="External"/><Relationship Id="rId16" Type="http://schemas.openxmlformats.org/officeDocument/2006/relationships/hyperlink" Target="http://dapo.dikdasmen.kemdikbud.go.id/progres/3/100307" TargetMode="External"/><Relationship Id="rId20" Type="http://schemas.openxmlformats.org/officeDocument/2006/relationships/hyperlink" Target="http://dapo.dikdasmen.kemdikbud.go.id/progres/3/100304" TargetMode="External"/><Relationship Id="rId1" Type="http://schemas.openxmlformats.org/officeDocument/2006/relationships/hyperlink" Target="http://dapo.dikdasmen.kemdikbud.go.id/progres/3/100308" TargetMode="External"/><Relationship Id="rId6" Type="http://schemas.openxmlformats.org/officeDocument/2006/relationships/hyperlink" Target="http://dapo.dikdasmen.kemdikbud.go.id/progres/3/100307" TargetMode="External"/><Relationship Id="rId11" Type="http://schemas.openxmlformats.org/officeDocument/2006/relationships/hyperlink" Target="http://dapo.dikdasmen.kemdikbud.go.id/progres/3/100308" TargetMode="External"/><Relationship Id="rId5" Type="http://schemas.openxmlformats.org/officeDocument/2006/relationships/hyperlink" Target="http://dapo.dikdasmen.kemdikbud.go.id/progres/3/100309" TargetMode="External"/><Relationship Id="rId15" Type="http://schemas.openxmlformats.org/officeDocument/2006/relationships/hyperlink" Target="http://dapo.dikdasmen.kemdikbud.go.id/progres/3/100309" TargetMode="External"/><Relationship Id="rId10" Type="http://schemas.openxmlformats.org/officeDocument/2006/relationships/hyperlink" Target="http://dapo.dikdasmen.kemdikbud.go.id/progres/3/100304" TargetMode="External"/><Relationship Id="rId19" Type="http://schemas.openxmlformats.org/officeDocument/2006/relationships/hyperlink" Target="http://dapo.dikdasmen.kemdikbud.go.id/progres/3/100306" TargetMode="External"/><Relationship Id="rId4" Type="http://schemas.openxmlformats.org/officeDocument/2006/relationships/hyperlink" Target="http://dapo.dikdasmen.kemdikbud.go.id/progres/3/100303" TargetMode="External"/><Relationship Id="rId9" Type="http://schemas.openxmlformats.org/officeDocument/2006/relationships/hyperlink" Target="http://dapo.dikdasmen.kemdikbud.go.id/progres/3/100306" TargetMode="External"/><Relationship Id="rId14" Type="http://schemas.openxmlformats.org/officeDocument/2006/relationships/hyperlink" Target="http://dapo.dikdasmen.kemdikbud.go.id/progres/3/100303" TargetMode="Externa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8.xml.rels><?xml version="1.0" encoding="UTF-8" standalone="yes"?>
<Relationships xmlns="http://schemas.openxmlformats.org/package/2006/relationships"><Relationship Id="rId8" Type="http://schemas.openxmlformats.org/officeDocument/2006/relationships/hyperlink" Target="http://emispendis.kemenag.go.id/emis1617/main.php?jpage=RnhzdC9ESVVUNGxDa0RKMHJDWm9pYURydXhBcm1YUGZBenF2L3lHQzRrZz0=" TargetMode="External"/><Relationship Id="rId13" Type="http://schemas.openxmlformats.org/officeDocument/2006/relationships/hyperlink" Target="http://emispendis.kemenag.go.id/emis1617/main.php?jpage=RnhzdC9ESVVUNGxDa0RKMHJDWm9pYzYwMUJQV0htZUlxdXhXRERJZ0h5dz0=" TargetMode="External"/><Relationship Id="rId3" Type="http://schemas.openxmlformats.org/officeDocument/2006/relationships/hyperlink" Target="http://emispendis.kemenag.go.id/emis1617/main.php?jpage=RnhzdC9ESVVUNGxDa0RKMHJDWm9pYVF4K2s4Z1JxTU56TkhQMTBSeGZUOD0=" TargetMode="External"/><Relationship Id="rId7" Type="http://schemas.openxmlformats.org/officeDocument/2006/relationships/hyperlink" Target="http://emispendis.kemenag.go.id/emis1617/main.php?jpage=RnhzdC9ESVVUNGxDa0RKMHJDWm9pYWJ3RUFEZUllcmwzVnAyV0YwaTZZYz0=" TargetMode="External"/><Relationship Id="rId12" Type="http://schemas.openxmlformats.org/officeDocument/2006/relationships/hyperlink" Target="http://emispendis.kemenag.go.id/emis1617/main.php?jpage=RnhzdC9ESVVUNGxDa0RKMHJDWm9pYUtkVUxKYytsSWMxRkZyUDlUa1VOOD0=" TargetMode="External"/><Relationship Id="rId2" Type="http://schemas.openxmlformats.org/officeDocument/2006/relationships/hyperlink" Target="http://emispendis.kemenag.go.id/emis1617/main.php?jpage=RnhzdC9ESVVUNGxDa0RKMHJDWm9pY3o5WDhHUVJMRE9PY09NT2ZCQWhoRT0=" TargetMode="External"/><Relationship Id="rId1" Type="http://schemas.openxmlformats.org/officeDocument/2006/relationships/hyperlink" Target="http://emispendis.kemenag.go.id/emis1617/main.php?jpage=RnhzdC9ESVVUNGxDa0RKMHJDWm9pYkQ2Rllwd250ajRlZUl6ZU5KaERPbz0=" TargetMode="External"/><Relationship Id="rId6" Type="http://schemas.openxmlformats.org/officeDocument/2006/relationships/hyperlink" Target="http://emispendis.kemenag.go.id/emis1617/main.php?jpage=RnhzdC9ESVVUNGxDa0RKMHJDWm9pY3dua21pMzM0RTJqNW9ZeWg4SzhmOD0=" TargetMode="External"/><Relationship Id="rId11" Type="http://schemas.openxmlformats.org/officeDocument/2006/relationships/hyperlink" Target="http://emispendis.kemenag.go.id/emis1617/main.php?jpage=RnhzdC9ESVVUNGxDa0RKMHJDWm9pUW85WVpMdW5QcWdWMXY2MmYzQXExQT0=" TargetMode="External"/><Relationship Id="rId5" Type="http://schemas.openxmlformats.org/officeDocument/2006/relationships/hyperlink" Target="http://emispendis.kemenag.go.id/emis1617/main.php?jpage=RnhzdC9ESVVUNGxDa0RKMHJDWm9pUzNTR0FVNTdGTndGV1ZBVWkyRkF4bz0=" TargetMode="External"/><Relationship Id="rId15" Type="http://schemas.openxmlformats.org/officeDocument/2006/relationships/printerSettings" Target="../printerSettings/printerSettings62.bin"/><Relationship Id="rId10" Type="http://schemas.openxmlformats.org/officeDocument/2006/relationships/hyperlink" Target="http://emispendis.kemenag.go.id/emis1617/main.php?jpage=RnhzdC9ESVVUNGxDa0RKMHJDWm9pZFJldnd0ZDBVUXkycFROY2pqVk5qUT0=" TargetMode="External"/><Relationship Id="rId4" Type="http://schemas.openxmlformats.org/officeDocument/2006/relationships/hyperlink" Target="http://emispendis.kemenag.go.id/emis1617/main.php?jpage=RnhzdC9ESVVUNGxDa0RKMHJDWm9pVWlRNjZObERlQkJnRTFjalAwTWZLdz0=" TargetMode="External"/><Relationship Id="rId9" Type="http://schemas.openxmlformats.org/officeDocument/2006/relationships/hyperlink" Target="http://emispendis.kemenag.go.id/emis1617/main.php?jpage=RnhzdC9ESVVUNGxDa0RKMHJDWm9pUWJ5SmhOYVpYVkFFaURrWXllYjhJST0=" TargetMode="External"/><Relationship Id="rId14" Type="http://schemas.openxmlformats.org/officeDocument/2006/relationships/hyperlink" Target="http://emispendis.kemenag.go.id/emis1617/main.php?jpage=RnhzdC9ESVVUNGxDa0RKMHJDWm9pYUFVSis0ekRuQVBpQjV6OWNRbzZlQT0=" TargetMode="External"/></Relationships>
</file>

<file path=xl/worksheets/_rels/sheet69.xml.rels><?xml version="1.0" encoding="UTF-8" standalone="yes"?>
<Relationships xmlns="http://schemas.openxmlformats.org/package/2006/relationships"><Relationship Id="rId8" Type="http://schemas.openxmlformats.org/officeDocument/2006/relationships/hyperlink" Target="http://emispendis.kemenag.go.id/emis1617/main.php?jpage=RnhzdC9ESVVUNGxDa0RKMHJDWm9pUUdYSk92YUUwRmdxNU1SZCtiVE9hVT0=" TargetMode="External"/><Relationship Id="rId13" Type="http://schemas.openxmlformats.org/officeDocument/2006/relationships/hyperlink" Target="http://emispendis.kemenag.go.id/emis1617/main.php?jpage=RnhzdC9ESVVUNGxDa0RKMHJDWm9pVTFZV0gvSmMySERRQUY2WVh2Q0FuYz0=" TargetMode="External"/><Relationship Id="rId18" Type="http://schemas.openxmlformats.org/officeDocument/2006/relationships/hyperlink" Target="http://emispendis.kemenag.go.id/emis1617/main.php?jpage=RnhzdC9ESVVUNGxDa0RKMHJDWm9pUnpOMGNDUTdhdythdHBkVjN4QUVaST0=" TargetMode="External"/><Relationship Id="rId26" Type="http://schemas.openxmlformats.org/officeDocument/2006/relationships/hyperlink" Target="http://emispendis.kemenag.go.id/emis1617/main.php?jpage=RnhzdC9ESVVUNGxDa0RKMHJDWm9pVXFWSFJ1ejlKRWMvejFUckg3OUxCOD0=" TargetMode="External"/><Relationship Id="rId39" Type="http://schemas.openxmlformats.org/officeDocument/2006/relationships/hyperlink" Target="http://emispendis.kemenag.go.id/emis1617/main.php?jpage=RnhzdC9ESVVUNGxDa0RKMHJDWm9pWEF6clFjQytTT014RHljakJzNXZSVT0=" TargetMode="External"/><Relationship Id="rId3" Type="http://schemas.openxmlformats.org/officeDocument/2006/relationships/hyperlink" Target="http://emispendis.kemenag.go.id/emis1617/main.php?jpage=RnhzdC9ESVVUNGxDa0RKMHJDWm9pZlpLZVZ3ZnY2Y3REOU05ZDFpMVdQYz0=" TargetMode="External"/><Relationship Id="rId21" Type="http://schemas.openxmlformats.org/officeDocument/2006/relationships/hyperlink" Target="http://emispendis.kemenag.go.id/emis1617/main.php?jpage=RnhzdC9ESVVUNGxDa0RKMHJDWm9pV1R3MlB3M2N1OGJCQjdJeGlpYkRLTT0=" TargetMode="External"/><Relationship Id="rId34" Type="http://schemas.openxmlformats.org/officeDocument/2006/relationships/hyperlink" Target="http://emispendis.kemenag.go.id/emis1617/main.php?jpage=RnhzdC9ESVVUNGxDa0RKMHJDWm9pWExmUHZKeGhsUVNURHpiYzdObGVOWT0=" TargetMode="External"/><Relationship Id="rId42" Type="http://schemas.openxmlformats.org/officeDocument/2006/relationships/hyperlink" Target="http://emispendis.kemenag.go.id/emis1617/main.php?jpage=RnhzdC9ESVVUNGxDa0RKMHJDWm9pZEdhakJERTVjMnRUa3RZVnRCcURBcz0=" TargetMode="External"/><Relationship Id="rId47" Type="http://schemas.openxmlformats.org/officeDocument/2006/relationships/hyperlink" Target="http://emispendis.kemenag.go.id/emis1617/main.php?jpage=RnhzdC9ESVVUNGxDa0RKMHJDWm9pWFZrVDhLN2EzTTFSbnY3cEdHeVdhcz0=" TargetMode="External"/><Relationship Id="rId7" Type="http://schemas.openxmlformats.org/officeDocument/2006/relationships/hyperlink" Target="http://emispendis.kemenag.go.id/emis1617/main.php?jpage=RnhzdC9ESVVUNGxDa0RKMHJDWm9pZmU4ZzE1NStxYlp6Nmc1ektMek5LTT0=" TargetMode="External"/><Relationship Id="rId12" Type="http://schemas.openxmlformats.org/officeDocument/2006/relationships/hyperlink" Target="http://emispendis.kemenag.go.id/emis1617/main.php?jpage=RnhzdC9ESVVUNGxDa0RKMHJDWm9pY0gwdWRqVDF0NTBlWkYzNzlUNWQxcz0=" TargetMode="External"/><Relationship Id="rId17" Type="http://schemas.openxmlformats.org/officeDocument/2006/relationships/hyperlink" Target="http://emispendis.kemenag.go.id/emis1617/main.php?jpage=RnhzdC9ESVVUNGxDa0RKMHJDWm9pU1J0NEp3Z0kzaGZQT2FFRGloc29uST0=" TargetMode="External"/><Relationship Id="rId25" Type="http://schemas.openxmlformats.org/officeDocument/2006/relationships/hyperlink" Target="http://emispendis.kemenag.go.id/emis1617/main.php?jpage=RnhzdC9ESVVUNGxDa0RKMHJDWm9pUzB1NnM4R3F5N3FtMWFmZ2JBcUQvQT0=" TargetMode="External"/><Relationship Id="rId33" Type="http://schemas.openxmlformats.org/officeDocument/2006/relationships/hyperlink" Target="http://emispendis.kemenag.go.id/emis1617/main.php?jpage=RnhzdC9ESVVUNGxDa0RKMHJDWm9pY2VncnIrYUpiNHhqczBTRWlqeFh5az0=" TargetMode="External"/><Relationship Id="rId38" Type="http://schemas.openxmlformats.org/officeDocument/2006/relationships/hyperlink" Target="http://emispendis.kemenag.go.id/emis1617/main.php?jpage=RnhzdC9ESVVUNGxDa0RKMHJDWm9pZDRrNktxL29OeFpNc2xiY3k5VTU5bz0=" TargetMode="External"/><Relationship Id="rId46" Type="http://schemas.openxmlformats.org/officeDocument/2006/relationships/hyperlink" Target="http://emispendis.kemenag.go.id/emis1617/main.php?jpage=RnhzdC9ESVVUNGxDa0RKMHJDWm9pU2FLdEhpMEJOZ1hrbzVXYlF2YW1LUT0=" TargetMode="External"/><Relationship Id="rId2" Type="http://schemas.openxmlformats.org/officeDocument/2006/relationships/hyperlink" Target="http://emispendis.kemenag.go.id/emis1617/main.php?jpage=RnhzdC9ESVVUNGxDa0RKMHJDWm9pVUwvTmxEV1ZuYm84UnpTK2wwY0R6WT0=" TargetMode="External"/><Relationship Id="rId16" Type="http://schemas.openxmlformats.org/officeDocument/2006/relationships/hyperlink" Target="http://emispendis.kemenag.go.id/emis1617/main.php?jpage=RnhzdC9ESVVUNGxDa0RKMHJDWm9pZGZTNDJkUFFxNUtsUW1MaDdzbHBCMD0=" TargetMode="External"/><Relationship Id="rId20" Type="http://schemas.openxmlformats.org/officeDocument/2006/relationships/hyperlink" Target="http://emispendis.kemenag.go.id/emis1617/main.php?jpage=RnhzdC9ESVVUNGxDa0RKMHJDWm9pVjBqUENBNW5xNWFWeGdWeFNuRllRdz0=" TargetMode="External"/><Relationship Id="rId29" Type="http://schemas.openxmlformats.org/officeDocument/2006/relationships/hyperlink" Target="http://emispendis.kemenag.go.id/emis1617/main.php?jpage=RnhzdC9ESVVUNGxDa0RKMHJDWm9pY2VuK3ZDMFZ4d01SQkl4NnNabnFWcz0=" TargetMode="External"/><Relationship Id="rId41" Type="http://schemas.openxmlformats.org/officeDocument/2006/relationships/hyperlink" Target="http://emispendis.kemenag.go.id/emis1617/main.php?jpage=RnhzdC9ESVVUNGxDa0RKMHJDWm9pVGwzMTF2T3RNcDZPWGxoMG5BYkx3WT0=" TargetMode="External"/><Relationship Id="rId1" Type="http://schemas.openxmlformats.org/officeDocument/2006/relationships/hyperlink" Target="http://emispendis.kemenag.go.id/emis1617/main.php?jpage=RnhzdC9ESVVUNGxDa0RKMHJDWm9pVEc0ZXVQYmFQQ2twbjZZMlZ5RHBmST0=" TargetMode="External"/><Relationship Id="rId6" Type="http://schemas.openxmlformats.org/officeDocument/2006/relationships/hyperlink" Target="http://emispendis.kemenag.go.id/emis1617/main.php?jpage=RnhzdC9ESVVUNGxDa0RKMHJDWm9pVDA4ZFZKTzBPWGVWSUp4VXZ5MEx6UT0=" TargetMode="External"/><Relationship Id="rId11" Type="http://schemas.openxmlformats.org/officeDocument/2006/relationships/hyperlink" Target="http://emispendis.kemenag.go.id/emis1617/main.php?jpage=RnhzdC9ESVVUNGxDa0RKMHJDWm9pZVRPaFFzQzhvd3NjUWJnelU3ekVjaz0=" TargetMode="External"/><Relationship Id="rId24" Type="http://schemas.openxmlformats.org/officeDocument/2006/relationships/hyperlink" Target="http://emispendis.kemenag.go.id/emis1617/main.php?jpage=RnhzdC9ESVVUNGxDa0RKMHJDWm9pUWo5TGlOaEFMRkFacjZ2UUFPOFU4WT0=" TargetMode="External"/><Relationship Id="rId32" Type="http://schemas.openxmlformats.org/officeDocument/2006/relationships/hyperlink" Target="http://emispendis.kemenag.go.id/emis1617/main.php?jpage=RnhzdC9ESVVUNGxDa0RKMHJDWm9pVDdMUnNDZFZ6b0J6MjJObHVnVWxCaz0=" TargetMode="External"/><Relationship Id="rId37" Type="http://schemas.openxmlformats.org/officeDocument/2006/relationships/hyperlink" Target="http://emispendis.kemenag.go.id/emis1617/main.php?jpage=RnhzdC9ESVVUNGxDa0RKMHJDWm9pUllNS0tKVGEzc1lUeWV1enBJMDdyUT0=" TargetMode="External"/><Relationship Id="rId40" Type="http://schemas.openxmlformats.org/officeDocument/2006/relationships/hyperlink" Target="http://emispendis.kemenag.go.id/emis1617/main.php?jpage=RnhzdC9ESVVUNGxDa0RKMHJDWm9pV2EwenoweVFZcDdmT3orYVNkc0dCRT0=" TargetMode="External"/><Relationship Id="rId45" Type="http://schemas.openxmlformats.org/officeDocument/2006/relationships/hyperlink" Target="http://emispendis.kemenag.go.id/emis1617/main.php?jpage=RnhzdC9ESVVUNGxDa0RKMHJDWm9pV3FwUElvd3dRNnV2MnlaYXNWbUtIRT0=" TargetMode="External"/><Relationship Id="rId5" Type="http://schemas.openxmlformats.org/officeDocument/2006/relationships/hyperlink" Target="http://emispendis.kemenag.go.id/emis1617/main.php?jpage=RnhzdC9ESVVUNGxDa0RKMHJDWm9pWFpmYUZtOGt3bmJySmNvYWNlVnZKND0=" TargetMode="External"/><Relationship Id="rId15" Type="http://schemas.openxmlformats.org/officeDocument/2006/relationships/hyperlink" Target="http://emispendis.kemenag.go.id/emis1617/main.php?jpage=RnhzdC9ESVVUNGxDa0RKMHJDWm9pYzNFaVF3clN4NDRYWmtjTVJ1SUVrST0=" TargetMode="External"/><Relationship Id="rId23" Type="http://schemas.openxmlformats.org/officeDocument/2006/relationships/hyperlink" Target="http://emispendis.kemenag.go.id/emis1617/main.php?jpage=RnhzdC9ESVVUNGxDa0RKMHJDWm9pWEJVSlQ3eEJUTjF6TWtPc05WWDFDYz0=" TargetMode="External"/><Relationship Id="rId28" Type="http://schemas.openxmlformats.org/officeDocument/2006/relationships/hyperlink" Target="http://emispendis.kemenag.go.id/emis1617/main.php?jpage=RnhzdC9ESVVUNGxDa0RKMHJDWm9pYmgvcHhBUStVVFZUZmtlWmtDQ2NTZz0=" TargetMode="External"/><Relationship Id="rId36" Type="http://schemas.openxmlformats.org/officeDocument/2006/relationships/hyperlink" Target="http://emispendis.kemenag.go.id/emis1617/main.php?jpage=RnhzdC9ESVVUNGxDa0RKMHJDWm9pVDJLYlNYT3lxUjNkN3dLR3JrUGxaRT0=" TargetMode="External"/><Relationship Id="rId10" Type="http://schemas.openxmlformats.org/officeDocument/2006/relationships/hyperlink" Target="http://emispendis.kemenag.go.id/emis1617/main.php?jpage=RnhzdC9ESVVUNGxDa0RKMHJDWm9pVjN5Uk1mbnFHRVRHcDZncjNiOWpRND0=" TargetMode="External"/><Relationship Id="rId19" Type="http://schemas.openxmlformats.org/officeDocument/2006/relationships/hyperlink" Target="http://emispendis.kemenag.go.id/emis1617/main.php?jpage=RnhzdC9ESVVUNGxDa0RKMHJDWm9pVmRiV09ESERpYUx0NFlibzZFSDJuYz0=" TargetMode="External"/><Relationship Id="rId31" Type="http://schemas.openxmlformats.org/officeDocument/2006/relationships/hyperlink" Target="http://emispendis.kemenag.go.id/emis1617/main.php?jpage=RnhzdC9ESVVUNGxDa0RKMHJDWm9pYkpWT1IxakppV2MrRDJEUmZpNHYwTT0=" TargetMode="External"/><Relationship Id="rId44" Type="http://schemas.openxmlformats.org/officeDocument/2006/relationships/hyperlink" Target="http://emispendis.kemenag.go.id/emis1617/main.php?jpage=RnhzdC9ESVVUNGxDa0RKMHJDWm9pY3ZnSDBvOUdpRlMwSVYzalNXNHBoVT0=" TargetMode="External"/><Relationship Id="rId4" Type="http://schemas.openxmlformats.org/officeDocument/2006/relationships/hyperlink" Target="http://emispendis.kemenag.go.id/emis1617/main.php?jpage=RnhzdC9ESVVUNGxDa0RKMHJDWm9pZjA1OWRaVi9ycW4yUzBnL3daRkJkbz0=" TargetMode="External"/><Relationship Id="rId9" Type="http://schemas.openxmlformats.org/officeDocument/2006/relationships/hyperlink" Target="http://emispendis.kemenag.go.id/emis1617/main.php?jpage=RnhzdC9ESVVUNGxDa0RKMHJDWm9pV0VVQitBZm1QZEExMDYzRDlNMHNNaz0=" TargetMode="External"/><Relationship Id="rId14" Type="http://schemas.openxmlformats.org/officeDocument/2006/relationships/hyperlink" Target="http://emispendis.kemenag.go.id/emis1617/main.php?jpage=RnhzdC9ESVVUNGxDa0RKMHJDWm9pY3NrWlhPRGppaXltTE5XSDMvMk5iVT0=" TargetMode="External"/><Relationship Id="rId22" Type="http://schemas.openxmlformats.org/officeDocument/2006/relationships/hyperlink" Target="http://emispendis.kemenag.go.id/emis1617/main.php?jpage=RnhzdC9ESVVUNGxDa0RKMHJDWm9pUUlMTHc4bS90S09IeUVId0lPc3BHZz0=" TargetMode="External"/><Relationship Id="rId27" Type="http://schemas.openxmlformats.org/officeDocument/2006/relationships/hyperlink" Target="http://emispendis.kemenag.go.id/emis1617/main.php?jpage=RnhzdC9ESVVUNGxDa0RKMHJDWm9pYWFsc0FDcEQ5WHJ6bmxjK21yaUM5QT0=" TargetMode="External"/><Relationship Id="rId30" Type="http://schemas.openxmlformats.org/officeDocument/2006/relationships/hyperlink" Target="http://emispendis.kemenag.go.id/emis1617/main.php?jpage=RnhzdC9ESVVUNGxDa0RKMHJDWm9pYVh0Q1Q3VnRPZ1IvT0FZalRjM1QrVT0=" TargetMode="External"/><Relationship Id="rId35" Type="http://schemas.openxmlformats.org/officeDocument/2006/relationships/hyperlink" Target="http://emispendis.kemenag.go.id/emis1617/main.php?jpage=RnhzdC9ESVVUNGxDa0RKMHJDWm9pVDBvVjN6REd6a3BBV3FEWkYwL1BGbz0=" TargetMode="External"/><Relationship Id="rId43" Type="http://schemas.openxmlformats.org/officeDocument/2006/relationships/hyperlink" Target="http://emispendis.kemenag.go.id/emis1617/main.php?jpage=RnhzdC9ESVVUNGxDa0RKMHJDWm9pWEIvVWtaRVBNVTJ3RFZSY2xnOGo1QT0=" TargetMode="External"/><Relationship Id="rId48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8" Type="http://schemas.openxmlformats.org/officeDocument/2006/relationships/hyperlink" Target="http://emispendis.kemenag.go.id/emis1617/main.php?jpage=RnhzdC9ESVVUNGxDa0RKMHJDWm9pYnJPWWdoSWZMNVYxeDlaSkRYSjR4MD0=" TargetMode="External"/><Relationship Id="rId13" Type="http://schemas.openxmlformats.org/officeDocument/2006/relationships/hyperlink" Target="http://emispendis.kemenag.go.id/emis1617/main.php?jpage=RnhzdC9ESVVUNGxDa0RKMHJDWm9pVVV2V3A2bDR3dVNZbm1FQVBwWGtkZz0=" TargetMode="External"/><Relationship Id="rId18" Type="http://schemas.openxmlformats.org/officeDocument/2006/relationships/hyperlink" Target="http://emispendis.kemenag.go.id/emis1617/main.php?jpage=RnhzdC9ESVVUNGxDa0RKMHJDWm9pVzRGQ242SndwNmFoUTNLdXloUWEvcz0=" TargetMode="External"/><Relationship Id="rId3" Type="http://schemas.openxmlformats.org/officeDocument/2006/relationships/hyperlink" Target="http://emispendis.kemenag.go.id/emis1617/main.php?jpage=RnhzdC9ESVVUNGxDa0RKMHJDWm9pVXMvUW9Ua2NjSlRXeUhvWFdzeTF0ND0=" TargetMode="External"/><Relationship Id="rId21" Type="http://schemas.openxmlformats.org/officeDocument/2006/relationships/hyperlink" Target="http://emispendis.kemenag.go.id/emis1617/main.php?jpage=RnhzdC9ESVVUNGxDa0RKMHJDWm9pUlJHS3pSVm8xazZKZVFjVmVGaVhqYz0=" TargetMode="External"/><Relationship Id="rId7" Type="http://schemas.openxmlformats.org/officeDocument/2006/relationships/hyperlink" Target="http://emispendis.kemenag.go.id/emis1617/main.php?jpage=RnhzdC9ESVVUNGxDa0RKMHJDWm9pZXRwQUw0bk4xUURwbVlmYnNjS0U3VT0=" TargetMode="External"/><Relationship Id="rId12" Type="http://schemas.openxmlformats.org/officeDocument/2006/relationships/hyperlink" Target="http://emispendis.kemenag.go.id/emis1617/main.php?jpage=RnhzdC9ESVVUNGxDa0RKMHJDWm9pVEk1eFdzSXlmN3lTRjBNclVlcnVNYz0=" TargetMode="External"/><Relationship Id="rId17" Type="http://schemas.openxmlformats.org/officeDocument/2006/relationships/hyperlink" Target="http://emispendis.kemenag.go.id/emis1617/main.php?jpage=RnhzdC9ESVVUNGxDa0RKMHJDWm9pVHRyUUl6cTNLeC9iMGc0N3lXVmNXND0=" TargetMode="External"/><Relationship Id="rId2" Type="http://schemas.openxmlformats.org/officeDocument/2006/relationships/hyperlink" Target="http://emispendis.kemenag.go.id/emis1617/main.php?jpage=RnhzdC9ESVVUNGxDa0RKMHJDWm9pWGl6NVcwdzNCQy8xUncyWlpCQUl4ST0=" TargetMode="External"/><Relationship Id="rId16" Type="http://schemas.openxmlformats.org/officeDocument/2006/relationships/hyperlink" Target="http://emispendis.kemenag.go.id/emis1617/main.php?jpage=RnhzdC9ESVVUNGxDa0RKMHJDWm9pVURrQ1dUVWUwcTRRSkdDZU1lTW9iMD0=" TargetMode="External"/><Relationship Id="rId20" Type="http://schemas.openxmlformats.org/officeDocument/2006/relationships/hyperlink" Target="http://emispendis.kemenag.go.id/emis1617/main.php?jpage=RnhzdC9ESVVUNGxDa0RKMHJDWm9pZU8yTEFPU0dHazRUYU9PWFphT0hlRT0=" TargetMode="External"/><Relationship Id="rId1" Type="http://schemas.openxmlformats.org/officeDocument/2006/relationships/hyperlink" Target="http://emispendis.kemenag.go.id/emis1617/main.php?jpage=RnhzdC9ESVVUNGxDa0RKMHJDWm9pZE9INndmbEw1dCtHR1o5bWgwMlhTbz0=" TargetMode="External"/><Relationship Id="rId6" Type="http://schemas.openxmlformats.org/officeDocument/2006/relationships/hyperlink" Target="http://emispendis.kemenag.go.id/emis1617/main.php?jpage=RnhzdC9ESVVUNGxDa0RKMHJDWm9pWVZzZ3FLSTZIMjczZS9EL2JCYjF0bz0=" TargetMode="External"/><Relationship Id="rId11" Type="http://schemas.openxmlformats.org/officeDocument/2006/relationships/hyperlink" Target="http://emispendis.kemenag.go.id/emis1617/main.php?jpage=RnhzdC9ESVVUNGxDa0RKMHJDWm9pUUFSbkZRejEwMHM1ekp3Y1hjUmZpOD0=" TargetMode="External"/><Relationship Id="rId5" Type="http://schemas.openxmlformats.org/officeDocument/2006/relationships/hyperlink" Target="http://emispendis.kemenag.go.id/emis1617/main.php?jpage=RnhzdC9ESVVUNGxDa0RKMHJDWm9pYUV1bW85cG1yQTVzbEtma2FYM0dIWT0=" TargetMode="External"/><Relationship Id="rId15" Type="http://schemas.openxmlformats.org/officeDocument/2006/relationships/hyperlink" Target="http://emispendis.kemenag.go.id/emis1617/main.php?jpage=RnhzdC9ESVVUNGxDa0RKMHJDWm9pZGh4aS9EM1lBSVhJd0E1Z1M0cnpOYz0=" TargetMode="External"/><Relationship Id="rId10" Type="http://schemas.openxmlformats.org/officeDocument/2006/relationships/hyperlink" Target="http://emispendis.kemenag.go.id/emis1617/main.php?jpage=RnhzdC9ESVVUNGxDa0RKMHJDWm9pY0FXeXl6NE53ZDFEQUtQRkZ6ZklLND0=" TargetMode="External"/><Relationship Id="rId19" Type="http://schemas.openxmlformats.org/officeDocument/2006/relationships/hyperlink" Target="http://emispendis.kemenag.go.id/emis1617/main.php?jpage=RnhzdC9ESVVUNGxDa0RKMHJDWm9pUXJBWFhOakUwZmgrcElwN2gwdHMxST0=" TargetMode="External"/><Relationship Id="rId4" Type="http://schemas.openxmlformats.org/officeDocument/2006/relationships/hyperlink" Target="http://emispendis.kemenag.go.id/emis1617/main.php?jpage=RnhzdC9ESVVUNGxDa0RKMHJDWm9pU0YzYzJHaHE5VXhDcTUzK2srTVYxcz0=" TargetMode="External"/><Relationship Id="rId9" Type="http://schemas.openxmlformats.org/officeDocument/2006/relationships/hyperlink" Target="http://emispendis.kemenag.go.id/emis1617/main.php?jpage=RnhzdC9ESVVUNGxDa0RKMHJDWm9pZnlMOHByblBpdmVSMzBta0dGMzh0bz0=" TargetMode="External"/><Relationship Id="rId14" Type="http://schemas.openxmlformats.org/officeDocument/2006/relationships/hyperlink" Target="http://emispendis.kemenag.go.id/emis1617/main.php?jpage=RnhzdC9ESVVUNGxDa0RKMHJDWm9pYThVM3RaOEFwcTVuZ0RiZmlWQ0NtZz0=" TargetMode="External"/><Relationship Id="rId22" Type="http://schemas.openxmlformats.org/officeDocument/2006/relationships/printerSettings" Target="../printerSettings/printerSettings6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3.xml.rels><?xml version="1.0" encoding="UTF-8" standalone="yes"?>
<Relationships xmlns="http://schemas.openxmlformats.org/package/2006/relationships"><Relationship Id="rId8" Type="http://schemas.openxmlformats.org/officeDocument/2006/relationships/hyperlink" Target="http://emispendis.kemenag.go.id/emis1617/main.php?jpage=RnhzdC9ESVVUNGxDa0RKMHJDWm9pUUdYSk92YUUwRmdxNU1SZCtiVE9hVT0=" TargetMode="External"/><Relationship Id="rId13" Type="http://schemas.openxmlformats.org/officeDocument/2006/relationships/hyperlink" Target="http://emispendis.kemenag.go.id/emis1617/main.php?jpage=RnhzdC9ESVVUNGxDa0RKMHJDWm9pVTFZV0gvSmMySERRQUY2WVh2Q0FuYz0=" TargetMode="External"/><Relationship Id="rId18" Type="http://schemas.openxmlformats.org/officeDocument/2006/relationships/hyperlink" Target="http://emispendis.kemenag.go.id/emis1617/main.php?jpage=RnhzdC9ESVVUNGxDa0RKMHJDWm9pUnpOMGNDUTdhdythdHBkVjN4QUVaST0=" TargetMode="External"/><Relationship Id="rId26" Type="http://schemas.openxmlformats.org/officeDocument/2006/relationships/hyperlink" Target="http://emispendis.kemenag.go.id/emis1617/main.php?jpage=RnhzdC9ESVVUNGxDa0RKMHJDWm9pVXFWSFJ1ejlKRWMvejFUckg3OUxCOD0=" TargetMode="External"/><Relationship Id="rId39" Type="http://schemas.openxmlformats.org/officeDocument/2006/relationships/hyperlink" Target="http://emispendis.kemenag.go.id/emis1617/main.php?jpage=RnhzdC9ESVVUNGxDa0RKMHJDWm9pWEF6clFjQytTT014RHljakJzNXZSVT0=" TargetMode="External"/><Relationship Id="rId3" Type="http://schemas.openxmlformats.org/officeDocument/2006/relationships/hyperlink" Target="http://emispendis.kemenag.go.id/emis1617/main.php?jpage=RnhzdC9ESVVUNGxDa0RKMHJDWm9pZlpLZVZ3ZnY2Y3REOU05ZDFpMVdQYz0=" TargetMode="External"/><Relationship Id="rId21" Type="http://schemas.openxmlformats.org/officeDocument/2006/relationships/hyperlink" Target="http://emispendis.kemenag.go.id/emis1617/main.php?jpage=RnhzdC9ESVVUNGxDa0RKMHJDWm9pV1R3MlB3M2N1OGJCQjdJeGlpYkRLTT0=" TargetMode="External"/><Relationship Id="rId34" Type="http://schemas.openxmlformats.org/officeDocument/2006/relationships/hyperlink" Target="http://emispendis.kemenag.go.id/emis1617/main.php?jpage=RnhzdC9ESVVUNGxDa0RKMHJDWm9pWExmUHZKeGhsUVNURHpiYzdObGVOWT0=" TargetMode="External"/><Relationship Id="rId42" Type="http://schemas.openxmlformats.org/officeDocument/2006/relationships/hyperlink" Target="http://emispendis.kemenag.go.id/emis1617/main.php?jpage=RnhzdC9ESVVUNGxDa0RKMHJDWm9pZEdhakJERTVjMnRUa3RZVnRCcURBcz0=" TargetMode="External"/><Relationship Id="rId47" Type="http://schemas.openxmlformats.org/officeDocument/2006/relationships/hyperlink" Target="http://emispendis.kemenag.go.id/emis1617/main.php?jpage=RnhzdC9ESVVUNGxDa0RKMHJDWm9pWFZrVDhLN2EzTTFSbnY3cEdHeVdhcz0=" TargetMode="External"/><Relationship Id="rId7" Type="http://schemas.openxmlformats.org/officeDocument/2006/relationships/hyperlink" Target="http://emispendis.kemenag.go.id/emis1617/main.php?jpage=RnhzdC9ESVVUNGxDa0RKMHJDWm9pZmU4ZzE1NStxYlp6Nmc1ektMek5LTT0=" TargetMode="External"/><Relationship Id="rId12" Type="http://schemas.openxmlformats.org/officeDocument/2006/relationships/hyperlink" Target="http://emispendis.kemenag.go.id/emis1617/main.php?jpage=RnhzdC9ESVVUNGxDa0RKMHJDWm9pY0gwdWRqVDF0NTBlWkYzNzlUNWQxcz0=" TargetMode="External"/><Relationship Id="rId17" Type="http://schemas.openxmlformats.org/officeDocument/2006/relationships/hyperlink" Target="http://emispendis.kemenag.go.id/emis1617/main.php?jpage=RnhzdC9ESVVUNGxDa0RKMHJDWm9pU1J0NEp3Z0kzaGZQT2FFRGloc29uST0=" TargetMode="External"/><Relationship Id="rId25" Type="http://schemas.openxmlformats.org/officeDocument/2006/relationships/hyperlink" Target="http://emispendis.kemenag.go.id/emis1617/main.php?jpage=RnhzdC9ESVVUNGxDa0RKMHJDWm9pUzB1NnM4R3F5N3FtMWFmZ2JBcUQvQT0=" TargetMode="External"/><Relationship Id="rId33" Type="http://schemas.openxmlformats.org/officeDocument/2006/relationships/hyperlink" Target="http://emispendis.kemenag.go.id/emis1617/main.php?jpage=RnhzdC9ESVVUNGxDa0RKMHJDWm9pY2VncnIrYUpiNHhqczBTRWlqeFh5az0=" TargetMode="External"/><Relationship Id="rId38" Type="http://schemas.openxmlformats.org/officeDocument/2006/relationships/hyperlink" Target="http://emispendis.kemenag.go.id/emis1617/main.php?jpage=RnhzdC9ESVVUNGxDa0RKMHJDWm9pZDRrNktxL29OeFpNc2xiY3k5VTU5bz0=" TargetMode="External"/><Relationship Id="rId46" Type="http://schemas.openxmlformats.org/officeDocument/2006/relationships/hyperlink" Target="http://emispendis.kemenag.go.id/emis1617/main.php?jpage=RnhzdC9ESVVUNGxDa0RKMHJDWm9pU2FLdEhpMEJOZ1hrbzVXYlF2YW1LUT0=" TargetMode="External"/><Relationship Id="rId2" Type="http://schemas.openxmlformats.org/officeDocument/2006/relationships/hyperlink" Target="http://emispendis.kemenag.go.id/emis1617/main.php?jpage=RnhzdC9ESVVUNGxDa0RKMHJDWm9pVUwvTmxEV1ZuYm84UnpTK2wwY0R6WT0=" TargetMode="External"/><Relationship Id="rId16" Type="http://schemas.openxmlformats.org/officeDocument/2006/relationships/hyperlink" Target="http://emispendis.kemenag.go.id/emis1617/main.php?jpage=RnhzdC9ESVVUNGxDa0RKMHJDWm9pZGZTNDJkUFFxNUtsUW1MaDdzbHBCMD0=" TargetMode="External"/><Relationship Id="rId20" Type="http://schemas.openxmlformats.org/officeDocument/2006/relationships/hyperlink" Target="http://emispendis.kemenag.go.id/emis1617/main.php?jpage=RnhzdC9ESVVUNGxDa0RKMHJDWm9pVjBqUENBNW5xNWFWeGdWeFNuRllRdz0=" TargetMode="External"/><Relationship Id="rId29" Type="http://schemas.openxmlformats.org/officeDocument/2006/relationships/hyperlink" Target="http://emispendis.kemenag.go.id/emis1617/main.php?jpage=RnhzdC9ESVVUNGxDa0RKMHJDWm9pY2VuK3ZDMFZ4d01SQkl4NnNabnFWcz0=" TargetMode="External"/><Relationship Id="rId41" Type="http://schemas.openxmlformats.org/officeDocument/2006/relationships/hyperlink" Target="http://emispendis.kemenag.go.id/emis1617/main.php?jpage=RnhzdC9ESVVUNGxDa0RKMHJDWm9pVGwzMTF2T3RNcDZPWGxoMG5BYkx3WT0=" TargetMode="External"/><Relationship Id="rId1" Type="http://schemas.openxmlformats.org/officeDocument/2006/relationships/hyperlink" Target="http://emispendis.kemenag.go.id/emis1617/main.php?jpage=RnhzdC9ESVVUNGxDa0RKMHJDWm9pVEc0ZXVQYmFQQ2twbjZZMlZ5RHBmST0=" TargetMode="External"/><Relationship Id="rId6" Type="http://schemas.openxmlformats.org/officeDocument/2006/relationships/hyperlink" Target="http://emispendis.kemenag.go.id/emis1617/main.php?jpage=RnhzdC9ESVVUNGxDa0RKMHJDWm9pVDA4ZFZKTzBPWGVWSUp4VXZ5MEx6UT0=" TargetMode="External"/><Relationship Id="rId11" Type="http://schemas.openxmlformats.org/officeDocument/2006/relationships/hyperlink" Target="http://emispendis.kemenag.go.id/emis1617/main.php?jpage=RnhzdC9ESVVUNGxDa0RKMHJDWm9pZVRPaFFzQzhvd3NjUWJnelU3ekVjaz0=" TargetMode="External"/><Relationship Id="rId24" Type="http://schemas.openxmlformats.org/officeDocument/2006/relationships/hyperlink" Target="http://emispendis.kemenag.go.id/emis1617/main.php?jpage=RnhzdC9ESVVUNGxDa0RKMHJDWm9pUWo5TGlOaEFMRkFacjZ2UUFPOFU4WT0=" TargetMode="External"/><Relationship Id="rId32" Type="http://schemas.openxmlformats.org/officeDocument/2006/relationships/hyperlink" Target="http://emispendis.kemenag.go.id/emis1617/main.php?jpage=RnhzdC9ESVVUNGxDa0RKMHJDWm9pVDdMUnNDZFZ6b0J6MjJObHVnVWxCaz0=" TargetMode="External"/><Relationship Id="rId37" Type="http://schemas.openxmlformats.org/officeDocument/2006/relationships/hyperlink" Target="http://emispendis.kemenag.go.id/emis1617/main.php?jpage=RnhzdC9ESVVUNGxDa0RKMHJDWm9pUllNS0tKVGEzc1lUeWV1enBJMDdyUT0=" TargetMode="External"/><Relationship Id="rId40" Type="http://schemas.openxmlformats.org/officeDocument/2006/relationships/hyperlink" Target="http://emispendis.kemenag.go.id/emis1617/main.php?jpage=RnhzdC9ESVVUNGxDa0RKMHJDWm9pV2EwenoweVFZcDdmT3orYVNkc0dCRT0=" TargetMode="External"/><Relationship Id="rId45" Type="http://schemas.openxmlformats.org/officeDocument/2006/relationships/hyperlink" Target="http://emispendis.kemenag.go.id/emis1617/main.php?jpage=RnhzdC9ESVVUNGxDa0RKMHJDWm9pV3FwUElvd3dRNnV2MnlaYXNWbUtIRT0=" TargetMode="External"/><Relationship Id="rId5" Type="http://schemas.openxmlformats.org/officeDocument/2006/relationships/hyperlink" Target="http://emispendis.kemenag.go.id/emis1617/main.php?jpage=RnhzdC9ESVVUNGxDa0RKMHJDWm9pWFpmYUZtOGt3bmJySmNvYWNlVnZKND0=" TargetMode="External"/><Relationship Id="rId15" Type="http://schemas.openxmlformats.org/officeDocument/2006/relationships/hyperlink" Target="http://emispendis.kemenag.go.id/emis1617/main.php?jpage=RnhzdC9ESVVUNGxDa0RKMHJDWm9pYzNFaVF3clN4NDRYWmtjTVJ1SUVrST0=" TargetMode="External"/><Relationship Id="rId23" Type="http://schemas.openxmlformats.org/officeDocument/2006/relationships/hyperlink" Target="http://emispendis.kemenag.go.id/emis1617/main.php?jpage=RnhzdC9ESVVUNGxDa0RKMHJDWm9pWEJVSlQ3eEJUTjF6TWtPc05WWDFDYz0=" TargetMode="External"/><Relationship Id="rId28" Type="http://schemas.openxmlformats.org/officeDocument/2006/relationships/hyperlink" Target="http://emispendis.kemenag.go.id/emis1617/main.php?jpage=RnhzdC9ESVVUNGxDa0RKMHJDWm9pYmgvcHhBUStVVFZUZmtlWmtDQ2NTZz0=" TargetMode="External"/><Relationship Id="rId36" Type="http://schemas.openxmlformats.org/officeDocument/2006/relationships/hyperlink" Target="http://emispendis.kemenag.go.id/emis1617/main.php?jpage=RnhzdC9ESVVUNGxDa0RKMHJDWm9pVDJLYlNYT3lxUjNkN3dLR3JrUGxaRT0=" TargetMode="External"/><Relationship Id="rId10" Type="http://schemas.openxmlformats.org/officeDocument/2006/relationships/hyperlink" Target="http://emispendis.kemenag.go.id/emis1617/main.php?jpage=RnhzdC9ESVVUNGxDa0RKMHJDWm9pVjN5Uk1mbnFHRVRHcDZncjNiOWpRND0=" TargetMode="External"/><Relationship Id="rId19" Type="http://schemas.openxmlformats.org/officeDocument/2006/relationships/hyperlink" Target="http://emispendis.kemenag.go.id/emis1617/main.php?jpage=RnhzdC9ESVVUNGxDa0RKMHJDWm9pVmRiV09ESERpYUx0NFlibzZFSDJuYz0=" TargetMode="External"/><Relationship Id="rId31" Type="http://schemas.openxmlformats.org/officeDocument/2006/relationships/hyperlink" Target="http://emispendis.kemenag.go.id/emis1617/main.php?jpage=RnhzdC9ESVVUNGxDa0RKMHJDWm9pYkpWT1IxakppV2MrRDJEUmZpNHYwTT0=" TargetMode="External"/><Relationship Id="rId44" Type="http://schemas.openxmlformats.org/officeDocument/2006/relationships/hyperlink" Target="http://emispendis.kemenag.go.id/emis1617/main.php?jpage=RnhzdC9ESVVUNGxDa0RKMHJDWm9pY3ZnSDBvOUdpRlMwSVYzalNXNHBoVT0=" TargetMode="External"/><Relationship Id="rId4" Type="http://schemas.openxmlformats.org/officeDocument/2006/relationships/hyperlink" Target="http://emispendis.kemenag.go.id/emis1617/main.php?jpage=RnhzdC9ESVVUNGxDa0RKMHJDWm9pZjA1OWRaVi9ycW4yUzBnL3daRkJkbz0=" TargetMode="External"/><Relationship Id="rId9" Type="http://schemas.openxmlformats.org/officeDocument/2006/relationships/hyperlink" Target="http://emispendis.kemenag.go.id/emis1617/main.php?jpage=RnhzdC9ESVVUNGxDa0RKMHJDWm9pV0VVQitBZm1QZEExMDYzRDlNMHNNaz0=" TargetMode="External"/><Relationship Id="rId14" Type="http://schemas.openxmlformats.org/officeDocument/2006/relationships/hyperlink" Target="http://emispendis.kemenag.go.id/emis1617/main.php?jpage=RnhzdC9ESVVUNGxDa0RKMHJDWm9pY3NrWlhPRGppaXltTE5XSDMvMk5iVT0=" TargetMode="External"/><Relationship Id="rId22" Type="http://schemas.openxmlformats.org/officeDocument/2006/relationships/hyperlink" Target="http://emispendis.kemenag.go.id/emis1617/main.php?jpage=RnhzdC9ESVVUNGxDa0RKMHJDWm9pUUlMTHc4bS90S09IeUVId0lPc3BHZz0=" TargetMode="External"/><Relationship Id="rId27" Type="http://schemas.openxmlformats.org/officeDocument/2006/relationships/hyperlink" Target="http://emispendis.kemenag.go.id/emis1617/main.php?jpage=RnhzdC9ESVVUNGxDa0RKMHJDWm9pYWFsc0FDcEQ5WHJ6bmxjK21yaUM5QT0=" TargetMode="External"/><Relationship Id="rId30" Type="http://schemas.openxmlformats.org/officeDocument/2006/relationships/hyperlink" Target="http://emispendis.kemenag.go.id/emis1617/main.php?jpage=RnhzdC9ESVVUNGxDa0RKMHJDWm9pYVh0Q1Q3VnRPZ1IvT0FZalRjM1QrVT0=" TargetMode="External"/><Relationship Id="rId35" Type="http://schemas.openxmlformats.org/officeDocument/2006/relationships/hyperlink" Target="http://emispendis.kemenag.go.id/emis1617/main.php?jpage=RnhzdC9ESVVUNGxDa0RKMHJDWm9pVDBvVjN6REd6a3BBV3FEWkYwL1BGbz0=" TargetMode="External"/><Relationship Id="rId43" Type="http://schemas.openxmlformats.org/officeDocument/2006/relationships/hyperlink" Target="http://emispendis.kemenag.go.id/emis1617/main.php?jpage=RnhzdC9ESVVUNGxDa0RKMHJDWm9pWEIvVWtaRVBNVTJ3RFZSY2xnOGo1QT0=" TargetMode="External"/><Relationship Id="rId48" Type="http://schemas.openxmlformats.org/officeDocument/2006/relationships/printerSettings" Target="../printerSettings/printerSettings67.bin"/></Relationships>
</file>

<file path=xl/worksheets/_rels/sheet74.xml.rels><?xml version="1.0" encoding="UTF-8" standalone="yes"?>
<Relationships xmlns="http://schemas.openxmlformats.org/package/2006/relationships"><Relationship Id="rId8" Type="http://schemas.openxmlformats.org/officeDocument/2006/relationships/hyperlink" Target="http://emispendis.kemenag.go.id/emis1617/main.php?jpage=RnhzdC9ESVVUNGxDa0RKMHJDWm9pYnJPWWdoSWZMNVYxeDlaSkRYSjR4MD0=" TargetMode="External"/><Relationship Id="rId13" Type="http://schemas.openxmlformats.org/officeDocument/2006/relationships/hyperlink" Target="http://emispendis.kemenag.go.id/emis1617/main.php?jpage=RnhzdC9ESVVUNGxDa0RKMHJDWm9pVVV2V3A2bDR3dVNZbm1FQVBwWGtkZz0=" TargetMode="External"/><Relationship Id="rId18" Type="http://schemas.openxmlformats.org/officeDocument/2006/relationships/hyperlink" Target="http://emispendis.kemenag.go.id/emis1617/main.php?jpage=RnhzdC9ESVVUNGxDa0RKMHJDWm9pVzRGQ242SndwNmFoUTNLdXloUWEvcz0=" TargetMode="External"/><Relationship Id="rId3" Type="http://schemas.openxmlformats.org/officeDocument/2006/relationships/hyperlink" Target="http://emispendis.kemenag.go.id/emis1617/main.php?jpage=RnhzdC9ESVVUNGxDa0RKMHJDWm9pVXMvUW9Ua2NjSlRXeUhvWFdzeTF0ND0=" TargetMode="External"/><Relationship Id="rId21" Type="http://schemas.openxmlformats.org/officeDocument/2006/relationships/hyperlink" Target="http://emispendis.kemenag.go.id/emis1617/main.php?jpage=RnhzdC9ESVVUNGxDa0RKMHJDWm9pUlJHS3pSVm8xazZKZVFjVmVGaVhqYz0=" TargetMode="External"/><Relationship Id="rId7" Type="http://schemas.openxmlformats.org/officeDocument/2006/relationships/hyperlink" Target="http://emispendis.kemenag.go.id/emis1617/main.php?jpage=RnhzdC9ESVVUNGxDa0RKMHJDWm9pZXRwQUw0bk4xUURwbVlmYnNjS0U3VT0=" TargetMode="External"/><Relationship Id="rId12" Type="http://schemas.openxmlformats.org/officeDocument/2006/relationships/hyperlink" Target="http://emispendis.kemenag.go.id/emis1617/main.php?jpage=RnhzdC9ESVVUNGxDa0RKMHJDWm9pVEk1eFdzSXlmN3lTRjBNclVlcnVNYz0=" TargetMode="External"/><Relationship Id="rId17" Type="http://schemas.openxmlformats.org/officeDocument/2006/relationships/hyperlink" Target="http://emispendis.kemenag.go.id/emis1617/main.php?jpage=RnhzdC9ESVVUNGxDa0RKMHJDWm9pVHRyUUl6cTNLeC9iMGc0N3lXVmNXND0=" TargetMode="External"/><Relationship Id="rId2" Type="http://schemas.openxmlformats.org/officeDocument/2006/relationships/hyperlink" Target="http://emispendis.kemenag.go.id/emis1617/main.php?jpage=RnhzdC9ESVVUNGxDa0RKMHJDWm9pWGl6NVcwdzNCQy8xUncyWlpCQUl4ST0=" TargetMode="External"/><Relationship Id="rId16" Type="http://schemas.openxmlformats.org/officeDocument/2006/relationships/hyperlink" Target="http://emispendis.kemenag.go.id/emis1617/main.php?jpage=RnhzdC9ESVVUNGxDa0RKMHJDWm9pVURrQ1dUVWUwcTRRSkdDZU1lTW9iMD0=" TargetMode="External"/><Relationship Id="rId20" Type="http://schemas.openxmlformats.org/officeDocument/2006/relationships/hyperlink" Target="http://emispendis.kemenag.go.id/emis1617/main.php?jpage=RnhzdC9ESVVUNGxDa0RKMHJDWm9pZU8yTEFPU0dHazRUYU9PWFphT0hlRT0=" TargetMode="External"/><Relationship Id="rId1" Type="http://schemas.openxmlformats.org/officeDocument/2006/relationships/hyperlink" Target="http://emispendis.kemenag.go.id/emis1617/main.php?jpage=RnhzdC9ESVVUNGxDa0RKMHJDWm9pZE9INndmbEw1dCtHR1o5bWgwMlhTbz0=" TargetMode="External"/><Relationship Id="rId6" Type="http://schemas.openxmlformats.org/officeDocument/2006/relationships/hyperlink" Target="http://emispendis.kemenag.go.id/emis1617/main.php?jpage=RnhzdC9ESVVUNGxDa0RKMHJDWm9pWVZzZ3FLSTZIMjczZS9EL2JCYjF0bz0=" TargetMode="External"/><Relationship Id="rId11" Type="http://schemas.openxmlformats.org/officeDocument/2006/relationships/hyperlink" Target="http://emispendis.kemenag.go.id/emis1617/main.php?jpage=RnhzdC9ESVVUNGxDa0RKMHJDWm9pUUFSbkZRejEwMHM1ekp3Y1hjUmZpOD0=" TargetMode="External"/><Relationship Id="rId5" Type="http://schemas.openxmlformats.org/officeDocument/2006/relationships/hyperlink" Target="http://emispendis.kemenag.go.id/emis1617/main.php?jpage=RnhzdC9ESVVUNGxDa0RKMHJDWm9pYUV1bW85cG1yQTVzbEtma2FYM0dIWT0=" TargetMode="External"/><Relationship Id="rId15" Type="http://schemas.openxmlformats.org/officeDocument/2006/relationships/hyperlink" Target="http://emispendis.kemenag.go.id/emis1617/main.php?jpage=RnhzdC9ESVVUNGxDa0RKMHJDWm9pZGh4aS9EM1lBSVhJd0E1Z1M0cnpOYz0=" TargetMode="External"/><Relationship Id="rId10" Type="http://schemas.openxmlformats.org/officeDocument/2006/relationships/hyperlink" Target="http://emispendis.kemenag.go.id/emis1617/main.php?jpage=RnhzdC9ESVVUNGxDa0RKMHJDWm9pY0FXeXl6NE53ZDFEQUtQRkZ6ZklLND0=" TargetMode="External"/><Relationship Id="rId19" Type="http://schemas.openxmlformats.org/officeDocument/2006/relationships/hyperlink" Target="http://emispendis.kemenag.go.id/emis1617/main.php?jpage=RnhzdC9ESVVUNGxDa0RKMHJDWm9pUXJBWFhOakUwZmgrcElwN2gwdHMxST0=" TargetMode="External"/><Relationship Id="rId4" Type="http://schemas.openxmlformats.org/officeDocument/2006/relationships/hyperlink" Target="http://emispendis.kemenag.go.id/emis1617/main.php?jpage=RnhzdC9ESVVUNGxDa0RKMHJDWm9pU0YzYzJHaHE5VXhDcTUzK2srTVYxcz0=" TargetMode="External"/><Relationship Id="rId9" Type="http://schemas.openxmlformats.org/officeDocument/2006/relationships/hyperlink" Target="http://emispendis.kemenag.go.id/emis1617/main.php?jpage=RnhzdC9ESVVUNGxDa0RKMHJDWm9pZnlMOHByblBpdmVSMzBta0dGMzh0bz0=" TargetMode="External"/><Relationship Id="rId14" Type="http://schemas.openxmlformats.org/officeDocument/2006/relationships/hyperlink" Target="http://emispendis.kemenag.go.id/emis1617/main.php?jpage=RnhzdC9ESVVUNGxDa0RKMHJDWm9pYThVM3RaOEFwcTVuZ0RiZmlWQ0NtZz0=" TargetMode="External"/><Relationship Id="rId22" Type="http://schemas.openxmlformats.org/officeDocument/2006/relationships/printerSettings" Target="../printerSettings/printerSettings68.bin"/></Relationships>
</file>

<file path=xl/worksheets/_rels/sheet75.xml.rels><?xml version="1.0" encoding="UTF-8" standalone="yes"?>
<Relationships xmlns="http://schemas.openxmlformats.org/package/2006/relationships"><Relationship Id="rId8" Type="http://schemas.openxmlformats.org/officeDocument/2006/relationships/hyperlink" Target="javascript:void(0)" TargetMode="External"/><Relationship Id="rId3" Type="http://schemas.openxmlformats.org/officeDocument/2006/relationships/hyperlink" Target="javascript:void(0)" TargetMode="External"/><Relationship Id="rId7" Type="http://schemas.openxmlformats.org/officeDocument/2006/relationships/hyperlink" Target="javascript:void(0)" TargetMode="External"/><Relationship Id="rId2" Type="http://schemas.openxmlformats.org/officeDocument/2006/relationships/hyperlink" Target="javascript:void(0)" TargetMode="External"/><Relationship Id="rId1" Type="http://schemas.openxmlformats.org/officeDocument/2006/relationships/hyperlink" Target="javascript:void(0)" TargetMode="External"/><Relationship Id="rId6" Type="http://schemas.openxmlformats.org/officeDocument/2006/relationships/hyperlink" Target="javascript:void(0)" TargetMode="External"/><Relationship Id="rId11" Type="http://schemas.openxmlformats.org/officeDocument/2006/relationships/printerSettings" Target="../printerSettings/printerSettings69.bin"/><Relationship Id="rId5" Type="http://schemas.openxmlformats.org/officeDocument/2006/relationships/hyperlink" Target="javascript:void(0)" TargetMode="External"/><Relationship Id="rId10" Type="http://schemas.openxmlformats.org/officeDocument/2006/relationships/hyperlink" Target="javascript:void(0)" TargetMode="External"/><Relationship Id="rId4" Type="http://schemas.openxmlformats.org/officeDocument/2006/relationships/hyperlink" Target="javascript:void(0)" TargetMode="External"/><Relationship Id="rId9" Type="http://schemas.openxmlformats.org/officeDocument/2006/relationships/hyperlink" Target="javascript:void(0)" TargetMode="External"/></Relationships>
</file>

<file path=xl/worksheets/_rels/sheet76.xml.rels><?xml version="1.0" encoding="UTF-8" standalone="yes"?>
<Relationships xmlns="http://schemas.openxmlformats.org/package/2006/relationships"><Relationship Id="rId8" Type="http://schemas.openxmlformats.org/officeDocument/2006/relationships/hyperlink" Target="javascript:void(0)" TargetMode="External"/><Relationship Id="rId3" Type="http://schemas.openxmlformats.org/officeDocument/2006/relationships/hyperlink" Target="javascript:void(0)" TargetMode="External"/><Relationship Id="rId7" Type="http://schemas.openxmlformats.org/officeDocument/2006/relationships/hyperlink" Target="javascript:void(0)" TargetMode="External"/><Relationship Id="rId2" Type="http://schemas.openxmlformats.org/officeDocument/2006/relationships/hyperlink" Target="javascript:void(0)" TargetMode="External"/><Relationship Id="rId1" Type="http://schemas.openxmlformats.org/officeDocument/2006/relationships/hyperlink" Target="javascript:void(0)" TargetMode="External"/><Relationship Id="rId6" Type="http://schemas.openxmlformats.org/officeDocument/2006/relationships/hyperlink" Target="javascript:void(0)" TargetMode="External"/><Relationship Id="rId11" Type="http://schemas.openxmlformats.org/officeDocument/2006/relationships/printerSettings" Target="../printerSettings/printerSettings70.bin"/><Relationship Id="rId5" Type="http://schemas.openxmlformats.org/officeDocument/2006/relationships/hyperlink" Target="javascript:void(0)" TargetMode="External"/><Relationship Id="rId10" Type="http://schemas.openxmlformats.org/officeDocument/2006/relationships/hyperlink" Target="javascript:void(0)" TargetMode="External"/><Relationship Id="rId4" Type="http://schemas.openxmlformats.org/officeDocument/2006/relationships/hyperlink" Target="javascript:void(0)" TargetMode="External"/><Relationship Id="rId9" Type="http://schemas.openxmlformats.org/officeDocument/2006/relationships/hyperlink" Target="javascript:void(0)" TargetMode="External"/></Relationships>
</file>

<file path=xl/worksheets/_rels/sheet77.xml.rels><?xml version="1.0" encoding="UTF-8" standalone="yes"?>
<Relationships xmlns="http://schemas.openxmlformats.org/package/2006/relationships"><Relationship Id="rId8" Type="http://schemas.openxmlformats.org/officeDocument/2006/relationships/hyperlink" Target="javascript:void(0)" TargetMode="External"/><Relationship Id="rId3" Type="http://schemas.openxmlformats.org/officeDocument/2006/relationships/hyperlink" Target="javascript:void(0)" TargetMode="External"/><Relationship Id="rId7" Type="http://schemas.openxmlformats.org/officeDocument/2006/relationships/hyperlink" Target="javascript:void(0)" TargetMode="External"/><Relationship Id="rId2" Type="http://schemas.openxmlformats.org/officeDocument/2006/relationships/hyperlink" Target="javascript:void(0)" TargetMode="External"/><Relationship Id="rId1" Type="http://schemas.openxmlformats.org/officeDocument/2006/relationships/hyperlink" Target="javascript:void(0)" TargetMode="External"/><Relationship Id="rId6" Type="http://schemas.openxmlformats.org/officeDocument/2006/relationships/hyperlink" Target="javascript:void(0)" TargetMode="External"/><Relationship Id="rId11" Type="http://schemas.openxmlformats.org/officeDocument/2006/relationships/printerSettings" Target="../printerSettings/printerSettings71.bin"/><Relationship Id="rId5" Type="http://schemas.openxmlformats.org/officeDocument/2006/relationships/hyperlink" Target="javascript:void(0)" TargetMode="External"/><Relationship Id="rId10" Type="http://schemas.openxmlformats.org/officeDocument/2006/relationships/hyperlink" Target="javascript:void(0)" TargetMode="External"/><Relationship Id="rId4" Type="http://schemas.openxmlformats.org/officeDocument/2006/relationships/hyperlink" Target="javascript:void(0)" TargetMode="External"/><Relationship Id="rId9" Type="http://schemas.openxmlformats.org/officeDocument/2006/relationships/hyperlink" Target="javascript:void(0)" TargetMode="External"/></Relationships>
</file>

<file path=xl/worksheets/_rels/sheet78.xml.rels><?xml version="1.0" encoding="UTF-8" standalone="yes"?>
<Relationships xmlns="http://schemas.openxmlformats.org/package/2006/relationships"><Relationship Id="rId8" Type="http://schemas.openxmlformats.org/officeDocument/2006/relationships/hyperlink" Target="javascript:void(0)" TargetMode="External"/><Relationship Id="rId3" Type="http://schemas.openxmlformats.org/officeDocument/2006/relationships/hyperlink" Target="javascript:void(0)" TargetMode="External"/><Relationship Id="rId7" Type="http://schemas.openxmlformats.org/officeDocument/2006/relationships/hyperlink" Target="javascript:void(0)" TargetMode="External"/><Relationship Id="rId2" Type="http://schemas.openxmlformats.org/officeDocument/2006/relationships/hyperlink" Target="javascript:void(0)" TargetMode="External"/><Relationship Id="rId1" Type="http://schemas.openxmlformats.org/officeDocument/2006/relationships/hyperlink" Target="javascript:void(0)" TargetMode="External"/><Relationship Id="rId6" Type="http://schemas.openxmlformats.org/officeDocument/2006/relationships/hyperlink" Target="javascript:void(0)" TargetMode="External"/><Relationship Id="rId11" Type="http://schemas.openxmlformats.org/officeDocument/2006/relationships/printerSettings" Target="../printerSettings/printerSettings72.bin"/><Relationship Id="rId5" Type="http://schemas.openxmlformats.org/officeDocument/2006/relationships/hyperlink" Target="javascript:void(0)" TargetMode="External"/><Relationship Id="rId10" Type="http://schemas.openxmlformats.org/officeDocument/2006/relationships/hyperlink" Target="javascript:void(0)" TargetMode="External"/><Relationship Id="rId4" Type="http://schemas.openxmlformats.org/officeDocument/2006/relationships/hyperlink" Target="javascript:void(0)" TargetMode="External"/><Relationship Id="rId9" Type="http://schemas.openxmlformats.org/officeDocument/2006/relationships/hyperlink" Target="javascript:void(0)" TargetMode="Externa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1.xml.rels><?xml version="1.0" encoding="UTF-8" standalone="yes"?>
<Relationships xmlns="http://schemas.openxmlformats.org/package/2006/relationships"><Relationship Id="rId8" Type="http://schemas.openxmlformats.org/officeDocument/2006/relationships/hyperlink" Target="javascript:void(0)" TargetMode="External"/><Relationship Id="rId13" Type="http://schemas.openxmlformats.org/officeDocument/2006/relationships/printerSettings" Target="../printerSettings/printerSettings75.bin"/><Relationship Id="rId3" Type="http://schemas.openxmlformats.org/officeDocument/2006/relationships/hyperlink" Target="javascript:void(0)" TargetMode="External"/><Relationship Id="rId7" Type="http://schemas.openxmlformats.org/officeDocument/2006/relationships/hyperlink" Target="javascript:void(0)" TargetMode="External"/><Relationship Id="rId12" Type="http://schemas.openxmlformats.org/officeDocument/2006/relationships/hyperlink" Target="javascript:void(0)" TargetMode="External"/><Relationship Id="rId2" Type="http://schemas.openxmlformats.org/officeDocument/2006/relationships/hyperlink" Target="javascript:void(0)" TargetMode="External"/><Relationship Id="rId1" Type="http://schemas.openxmlformats.org/officeDocument/2006/relationships/hyperlink" Target="javascript:void(0)" TargetMode="External"/><Relationship Id="rId6" Type="http://schemas.openxmlformats.org/officeDocument/2006/relationships/hyperlink" Target="javascript:void(0)" TargetMode="External"/><Relationship Id="rId11" Type="http://schemas.openxmlformats.org/officeDocument/2006/relationships/hyperlink" Target="javascript:void(0)" TargetMode="External"/><Relationship Id="rId5" Type="http://schemas.openxmlformats.org/officeDocument/2006/relationships/hyperlink" Target="javascript:void(0)" TargetMode="External"/><Relationship Id="rId10" Type="http://schemas.openxmlformats.org/officeDocument/2006/relationships/hyperlink" Target="javascript:void(0)" TargetMode="External"/><Relationship Id="rId4" Type="http://schemas.openxmlformats.org/officeDocument/2006/relationships/hyperlink" Target="javascript:void(0)" TargetMode="External"/><Relationship Id="rId9" Type="http://schemas.openxmlformats.org/officeDocument/2006/relationships/hyperlink" Target="javascript:void(0)" TargetMode="External"/></Relationships>
</file>

<file path=xl/worksheets/_rels/sheet82.xml.rels><?xml version="1.0" encoding="UTF-8" standalone="yes"?>
<Relationships xmlns="http://schemas.openxmlformats.org/package/2006/relationships"><Relationship Id="rId8" Type="http://schemas.openxmlformats.org/officeDocument/2006/relationships/hyperlink" Target="javascript:void(0)" TargetMode="External"/><Relationship Id="rId13" Type="http://schemas.openxmlformats.org/officeDocument/2006/relationships/printerSettings" Target="../printerSettings/printerSettings76.bin"/><Relationship Id="rId3" Type="http://schemas.openxmlformats.org/officeDocument/2006/relationships/hyperlink" Target="javascript:void(0)" TargetMode="External"/><Relationship Id="rId7" Type="http://schemas.openxmlformats.org/officeDocument/2006/relationships/hyperlink" Target="javascript:void(0)" TargetMode="External"/><Relationship Id="rId12" Type="http://schemas.openxmlformats.org/officeDocument/2006/relationships/hyperlink" Target="javascript:void(0)" TargetMode="External"/><Relationship Id="rId2" Type="http://schemas.openxmlformats.org/officeDocument/2006/relationships/hyperlink" Target="javascript:void(0)" TargetMode="External"/><Relationship Id="rId1" Type="http://schemas.openxmlformats.org/officeDocument/2006/relationships/hyperlink" Target="javascript:void(0)" TargetMode="External"/><Relationship Id="rId6" Type="http://schemas.openxmlformats.org/officeDocument/2006/relationships/hyperlink" Target="javascript:void(0)" TargetMode="External"/><Relationship Id="rId11" Type="http://schemas.openxmlformats.org/officeDocument/2006/relationships/hyperlink" Target="javascript:void(0)" TargetMode="External"/><Relationship Id="rId5" Type="http://schemas.openxmlformats.org/officeDocument/2006/relationships/hyperlink" Target="javascript:void(0)" TargetMode="External"/><Relationship Id="rId10" Type="http://schemas.openxmlformats.org/officeDocument/2006/relationships/hyperlink" Target="javascript:void(0)" TargetMode="External"/><Relationship Id="rId4" Type="http://schemas.openxmlformats.org/officeDocument/2006/relationships/hyperlink" Target="javascript:void(0)" TargetMode="External"/><Relationship Id="rId9" Type="http://schemas.openxmlformats.org/officeDocument/2006/relationships/hyperlink" Target="javascript:void(0)" TargetMode="Externa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hyperlink" Target="javascript:void(0)" TargetMode="External"/><Relationship Id="rId2" Type="http://schemas.openxmlformats.org/officeDocument/2006/relationships/hyperlink" Target="javascript:void(0)" TargetMode="External"/><Relationship Id="rId1" Type="http://schemas.openxmlformats.org/officeDocument/2006/relationships/hyperlink" Target="javascript:void(0)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77.bin"/><Relationship Id="rId4" Type="http://schemas.openxmlformats.org/officeDocument/2006/relationships/hyperlink" Target="javascript:void(0)" TargetMode="Externa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hyperlink" Target="javascript:void(0)" TargetMode="External"/><Relationship Id="rId2" Type="http://schemas.openxmlformats.org/officeDocument/2006/relationships/hyperlink" Target="javascript:void(0)" TargetMode="External"/><Relationship Id="rId1" Type="http://schemas.openxmlformats.org/officeDocument/2006/relationships/hyperlink" Target="javascript:void(0)" TargetMode="External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78.bin"/><Relationship Id="rId4" Type="http://schemas.openxmlformats.org/officeDocument/2006/relationships/hyperlink" Target="javascript:void(0)" TargetMode="Externa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"/>
  <sheetViews>
    <sheetView topLeftCell="A4" workbookViewId="0">
      <selection activeCell="A3" sqref="A3"/>
    </sheetView>
  </sheetViews>
  <sheetFormatPr defaultRowHeight="1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E19"/>
  <sheetViews>
    <sheetView view="pageBreakPreview" zoomScale="80" zoomScaleSheetLayoutView="80" workbookViewId="0">
      <selection activeCell="U22" sqref="U22"/>
    </sheetView>
  </sheetViews>
  <sheetFormatPr defaultRowHeight="15"/>
  <cols>
    <col min="1" max="1" width="5.5703125" style="652" customWidth="1"/>
    <col min="2" max="2" width="23.28515625" style="652" customWidth="1"/>
    <col min="3" max="5" width="12.42578125" style="652" customWidth="1"/>
    <col min="6" max="16384" width="9.140625" style="652"/>
  </cols>
  <sheetData>
    <row r="2" spans="1:5" s="192" customFormat="1">
      <c r="A2" s="731" t="s">
        <v>1818</v>
      </c>
      <c r="B2" s="731"/>
      <c r="C2" s="731"/>
      <c r="D2" s="731"/>
      <c r="E2" s="731"/>
    </row>
    <row r="3" spans="1:5" s="192" customFormat="1" ht="6" customHeight="1"/>
    <row r="4" spans="1:5" s="192" customFormat="1">
      <c r="A4" s="731" t="s">
        <v>2938</v>
      </c>
      <c r="B4" s="731"/>
      <c r="C4" s="731"/>
      <c r="D4" s="731"/>
      <c r="E4" s="731"/>
    </row>
    <row r="5" spans="1:5" s="192" customFormat="1">
      <c r="A5" s="731" t="s">
        <v>1809</v>
      </c>
      <c r="B5" s="731"/>
      <c r="C5" s="731"/>
      <c r="D5" s="731"/>
      <c r="E5" s="731"/>
    </row>
    <row r="6" spans="1:5" s="192" customFormat="1">
      <c r="A6" s="731" t="s">
        <v>2285</v>
      </c>
      <c r="B6" s="731"/>
      <c r="C6" s="731"/>
      <c r="D6" s="731"/>
      <c r="E6" s="731"/>
    </row>
    <row r="7" spans="1:5" s="192" customFormat="1"/>
    <row r="8" spans="1:5" s="192" customFormat="1" ht="35.25" customHeight="1">
      <c r="A8" s="193" t="s">
        <v>20</v>
      </c>
      <c r="B8" s="194" t="s">
        <v>14</v>
      </c>
      <c r="C8" s="194" t="s">
        <v>2936</v>
      </c>
      <c r="D8" s="194" t="s">
        <v>424</v>
      </c>
      <c r="E8" s="194" t="s">
        <v>2937</v>
      </c>
    </row>
    <row r="9" spans="1:5" s="675" customFormat="1" ht="27.75" customHeight="1">
      <c r="A9" s="672">
        <v>1</v>
      </c>
      <c r="B9" s="673" t="s">
        <v>86</v>
      </c>
      <c r="C9" s="674">
        <v>32</v>
      </c>
      <c r="D9" s="674">
        <v>30</v>
      </c>
      <c r="E9" s="674">
        <f>D9-C9</f>
        <v>-2</v>
      </c>
    </row>
    <row r="10" spans="1:5" s="675" customFormat="1" ht="27.75" customHeight="1">
      <c r="A10" s="672">
        <f>A9+1</f>
        <v>2</v>
      </c>
      <c r="B10" s="673" t="s">
        <v>87</v>
      </c>
      <c r="C10" s="674">
        <v>35</v>
      </c>
      <c r="D10" s="674">
        <v>38</v>
      </c>
      <c r="E10" s="674">
        <f t="shared" ref="E10:E18" si="0">D10-C10</f>
        <v>3</v>
      </c>
    </row>
    <row r="11" spans="1:5" s="675" customFormat="1" ht="27.75" customHeight="1">
      <c r="A11" s="672">
        <f t="shared" ref="A11:A18" si="1">A10+1</f>
        <v>3</v>
      </c>
      <c r="B11" s="673" t="s">
        <v>81</v>
      </c>
      <c r="C11" s="674">
        <v>39</v>
      </c>
      <c r="D11" s="674">
        <v>35</v>
      </c>
      <c r="E11" s="674">
        <f t="shared" si="0"/>
        <v>-4</v>
      </c>
    </row>
    <row r="12" spans="1:5" s="675" customFormat="1" ht="27.75" customHeight="1">
      <c r="A12" s="672">
        <f t="shared" si="1"/>
        <v>4</v>
      </c>
      <c r="B12" s="673" t="s">
        <v>88</v>
      </c>
      <c r="C12" s="674">
        <v>23</v>
      </c>
      <c r="D12" s="674">
        <v>12</v>
      </c>
      <c r="E12" s="674">
        <f t="shared" si="0"/>
        <v>-11</v>
      </c>
    </row>
    <row r="13" spans="1:5" s="675" customFormat="1" ht="27.75" customHeight="1">
      <c r="A13" s="672">
        <f t="shared" si="1"/>
        <v>5</v>
      </c>
      <c r="B13" s="673" t="s">
        <v>82</v>
      </c>
      <c r="C13" s="674">
        <v>33</v>
      </c>
      <c r="D13" s="674">
        <v>39</v>
      </c>
      <c r="E13" s="674">
        <f t="shared" si="0"/>
        <v>6</v>
      </c>
    </row>
    <row r="14" spans="1:5" s="675" customFormat="1" ht="27.75" customHeight="1">
      <c r="A14" s="672">
        <f t="shared" si="1"/>
        <v>6</v>
      </c>
      <c r="B14" s="673" t="s">
        <v>89</v>
      </c>
      <c r="C14" s="674">
        <v>54</v>
      </c>
      <c r="D14" s="674">
        <v>44</v>
      </c>
      <c r="E14" s="674">
        <f t="shared" si="0"/>
        <v>-10</v>
      </c>
    </row>
    <row r="15" spans="1:5" s="675" customFormat="1" ht="27.75" customHeight="1">
      <c r="A15" s="672">
        <f t="shared" si="1"/>
        <v>7</v>
      </c>
      <c r="B15" s="673" t="s">
        <v>83</v>
      </c>
      <c r="C15" s="674">
        <v>31</v>
      </c>
      <c r="D15" s="674">
        <v>30</v>
      </c>
      <c r="E15" s="674">
        <f t="shared" si="0"/>
        <v>-1</v>
      </c>
    </row>
    <row r="16" spans="1:5" s="675" customFormat="1" ht="27.75" customHeight="1">
      <c r="A16" s="672">
        <f t="shared" si="1"/>
        <v>8</v>
      </c>
      <c r="B16" s="673" t="s">
        <v>90</v>
      </c>
      <c r="C16" s="674">
        <v>33</v>
      </c>
      <c r="D16" s="674">
        <v>33</v>
      </c>
      <c r="E16" s="674">
        <f t="shared" si="0"/>
        <v>0</v>
      </c>
    </row>
    <row r="17" spans="1:5" s="675" customFormat="1" ht="27.75" customHeight="1">
      <c r="A17" s="672">
        <f t="shared" si="1"/>
        <v>9</v>
      </c>
      <c r="B17" s="673" t="s">
        <v>84</v>
      </c>
      <c r="C17" s="674">
        <v>83</v>
      </c>
      <c r="D17" s="674">
        <v>92</v>
      </c>
      <c r="E17" s="674">
        <f t="shared" si="0"/>
        <v>9</v>
      </c>
    </row>
    <row r="18" spans="1:5" s="675" customFormat="1" ht="27.75" customHeight="1">
      <c r="A18" s="672">
        <f t="shared" si="1"/>
        <v>10</v>
      </c>
      <c r="B18" s="673" t="s">
        <v>85</v>
      </c>
      <c r="C18" s="674">
        <v>72</v>
      </c>
      <c r="D18" s="674">
        <v>70</v>
      </c>
      <c r="E18" s="674">
        <f t="shared" si="0"/>
        <v>-2</v>
      </c>
    </row>
    <row r="19" spans="1:5" s="677" customFormat="1" ht="27.75" customHeight="1">
      <c r="A19" s="732" t="s">
        <v>67</v>
      </c>
      <c r="B19" s="732"/>
      <c r="C19" s="676">
        <f>SUM(C9:C18)</f>
        <v>435</v>
      </c>
      <c r="D19" s="676">
        <f>SUM(D9:D18)</f>
        <v>423</v>
      </c>
      <c r="E19" s="676">
        <f>SUM(E9:E18)</f>
        <v>-12</v>
      </c>
    </row>
  </sheetData>
  <mergeCells count="5">
    <mergeCell ref="A2:E2"/>
    <mergeCell ref="A4:E4"/>
    <mergeCell ref="A5:E5"/>
    <mergeCell ref="A6:E6"/>
    <mergeCell ref="A19:B19"/>
  </mergeCells>
  <pageMargins left="0.7" right="0.7" top="0.75" bottom="0.75" header="0.3" footer="0.3"/>
  <pageSetup paperSize="9" orientation="portrait" horizontalDpi="4294967293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AA41"/>
  <sheetViews>
    <sheetView view="pageBreakPreview" zoomScale="90" zoomScaleSheetLayoutView="90" workbookViewId="0">
      <selection activeCell="Q5" sqref="Q5"/>
    </sheetView>
  </sheetViews>
  <sheetFormatPr defaultRowHeight="15"/>
  <cols>
    <col min="1" max="1" width="4.85546875" style="385" customWidth="1"/>
    <col min="2" max="2" width="11.5703125" style="385" hidden="1" customWidth="1"/>
    <col min="3" max="3" width="41.42578125" style="385" customWidth="1"/>
    <col min="4" max="4" width="32.7109375" style="385" hidden="1" customWidth="1"/>
    <col min="5" max="5" width="24.85546875" style="385" hidden="1" customWidth="1"/>
    <col min="6" max="6" width="23.140625" style="385" hidden="1" customWidth="1"/>
    <col min="7" max="10" width="0" style="385" hidden="1" customWidth="1"/>
    <col min="11" max="11" width="26.85546875" style="385" hidden="1" customWidth="1"/>
    <col min="12" max="12" width="10.7109375" style="385" hidden="1" customWidth="1"/>
    <col min="13" max="13" width="0" style="385" hidden="1" customWidth="1"/>
    <col min="14" max="14" width="9.28515625" style="385" hidden="1" customWidth="1"/>
    <col min="15" max="23" width="7.140625" style="385" hidden="1" customWidth="1"/>
    <col min="24" max="27" width="10.5703125" style="385" customWidth="1"/>
    <col min="28" max="16384" width="9.140625" style="385"/>
  </cols>
  <sheetData>
    <row r="1" spans="1:27" ht="15.75">
      <c r="A1" s="926" t="s">
        <v>2620</v>
      </c>
      <c r="B1" s="926"/>
      <c r="C1" s="926"/>
      <c r="D1" s="926"/>
      <c r="E1" s="926"/>
      <c r="F1" s="926"/>
      <c r="G1" s="926"/>
      <c r="H1" s="926"/>
      <c r="I1" s="926"/>
      <c r="J1" s="926"/>
      <c r="K1" s="926"/>
      <c r="L1" s="926"/>
      <c r="M1" s="926"/>
      <c r="N1" s="926"/>
      <c r="O1" s="926"/>
      <c r="P1" s="926"/>
      <c r="Q1" s="926"/>
      <c r="R1" s="926"/>
      <c r="S1" s="926"/>
      <c r="T1" s="926"/>
      <c r="U1" s="926"/>
      <c r="V1" s="926"/>
      <c r="W1" s="926"/>
      <c r="X1" s="926"/>
      <c r="Y1" s="926"/>
      <c r="Z1" s="926"/>
      <c r="AA1" s="926"/>
    </row>
    <row r="2" spans="1:27" ht="4.5" customHeight="1">
      <c r="A2" s="425"/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  <c r="T2" s="425"/>
      <c r="U2" s="425"/>
      <c r="V2" s="425"/>
      <c r="W2" s="425"/>
      <c r="X2" s="425"/>
      <c r="Y2" s="425"/>
      <c r="Z2" s="425"/>
      <c r="AA2" s="425"/>
    </row>
    <row r="3" spans="1:27" ht="15.75">
      <c r="A3" s="926" t="s">
        <v>2623</v>
      </c>
      <c r="B3" s="926"/>
      <c r="C3" s="926"/>
      <c r="D3" s="926"/>
      <c r="E3" s="926"/>
      <c r="F3" s="926"/>
      <c r="G3" s="926"/>
      <c r="H3" s="926"/>
      <c r="I3" s="926"/>
      <c r="J3" s="926"/>
      <c r="K3" s="926"/>
      <c r="L3" s="926"/>
      <c r="M3" s="926"/>
      <c r="N3" s="926"/>
      <c r="O3" s="926"/>
      <c r="P3" s="926"/>
      <c r="Q3" s="926"/>
      <c r="R3" s="926"/>
      <c r="S3" s="926"/>
      <c r="T3" s="926"/>
      <c r="U3" s="926"/>
      <c r="V3" s="926"/>
      <c r="W3" s="926"/>
      <c r="X3" s="926"/>
      <c r="Y3" s="926"/>
      <c r="Z3" s="926"/>
      <c r="AA3" s="926"/>
    </row>
    <row r="4" spans="1:27" ht="15.75">
      <c r="A4" s="926" t="s">
        <v>1371</v>
      </c>
      <c r="B4" s="926"/>
      <c r="C4" s="926"/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</row>
    <row r="5" spans="1:27" ht="15.75">
      <c r="A5" s="926" t="s">
        <v>2287</v>
      </c>
      <c r="B5" s="926"/>
      <c r="C5" s="926"/>
      <c r="D5" s="926"/>
      <c r="E5" s="926"/>
      <c r="F5" s="926"/>
      <c r="G5" s="926"/>
      <c r="H5" s="926"/>
      <c r="I5" s="926"/>
      <c r="J5" s="926"/>
      <c r="K5" s="926"/>
      <c r="L5" s="926"/>
      <c r="M5" s="926"/>
      <c r="N5" s="926"/>
      <c r="O5" s="926"/>
      <c r="P5" s="926"/>
      <c r="Q5" s="926"/>
      <c r="R5" s="926"/>
      <c r="S5" s="926"/>
      <c r="T5" s="926"/>
      <c r="U5" s="926"/>
      <c r="V5" s="926"/>
      <c r="W5" s="926"/>
      <c r="X5" s="926"/>
      <c r="Y5" s="926"/>
      <c r="Z5" s="926"/>
      <c r="AA5" s="926"/>
    </row>
    <row r="7" spans="1:27" ht="15" customHeight="1">
      <c r="A7" s="890" t="s">
        <v>20</v>
      </c>
      <c r="B7" s="890" t="s">
        <v>166</v>
      </c>
      <c r="C7" s="890" t="s">
        <v>14</v>
      </c>
      <c r="D7" s="890" t="s">
        <v>169</v>
      </c>
      <c r="E7" s="890" t="s">
        <v>2295</v>
      </c>
      <c r="F7" s="890" t="s">
        <v>14</v>
      </c>
      <c r="G7" s="890" t="s">
        <v>170</v>
      </c>
      <c r="H7" s="386"/>
      <c r="I7" s="386"/>
      <c r="J7" s="386"/>
      <c r="K7" s="890" t="s">
        <v>2296</v>
      </c>
      <c r="L7" s="890" t="s">
        <v>2297</v>
      </c>
      <c r="M7" s="890" t="s">
        <v>2298</v>
      </c>
      <c r="N7" s="890" t="s">
        <v>2299</v>
      </c>
      <c r="O7" s="889" t="s">
        <v>2324</v>
      </c>
      <c r="P7" s="889"/>
      <c r="Q7" s="889"/>
      <c r="R7" s="889"/>
      <c r="S7" s="889"/>
      <c r="T7" s="889"/>
      <c r="U7" s="889"/>
      <c r="V7" s="889"/>
      <c r="W7" s="889"/>
      <c r="X7" s="889"/>
      <c r="Y7" s="889"/>
      <c r="Z7" s="889"/>
      <c r="AA7" s="889"/>
    </row>
    <row r="8" spans="1:27" s="394" customFormat="1" ht="29.25" customHeight="1">
      <c r="A8" s="891"/>
      <c r="B8" s="891"/>
      <c r="C8" s="891"/>
      <c r="D8" s="891"/>
      <c r="E8" s="891"/>
      <c r="F8" s="891"/>
      <c r="G8" s="891"/>
      <c r="H8" s="432" t="s">
        <v>2325</v>
      </c>
      <c r="I8" s="432" t="s">
        <v>2326</v>
      </c>
      <c r="J8" s="432" t="s">
        <v>2327</v>
      </c>
      <c r="K8" s="891"/>
      <c r="L8" s="891"/>
      <c r="M8" s="891"/>
      <c r="N8" s="891"/>
      <c r="O8" s="429" t="s">
        <v>480</v>
      </c>
      <c r="P8" s="429" t="s">
        <v>481</v>
      </c>
      <c r="Q8" s="429" t="s">
        <v>482</v>
      </c>
      <c r="R8" s="429" t="s">
        <v>483</v>
      </c>
      <c r="S8" s="429" t="s">
        <v>484</v>
      </c>
      <c r="T8" s="429" t="s">
        <v>485</v>
      </c>
      <c r="U8" s="429" t="s">
        <v>498</v>
      </c>
      <c r="V8" s="429" t="s">
        <v>486</v>
      </c>
      <c r="W8" s="429" t="s">
        <v>487</v>
      </c>
      <c r="X8" s="429" t="s">
        <v>488</v>
      </c>
      <c r="Y8" s="429" t="s">
        <v>489</v>
      </c>
      <c r="Z8" s="429" t="s">
        <v>490</v>
      </c>
      <c r="AA8" s="432" t="s">
        <v>67</v>
      </c>
    </row>
    <row r="9" spans="1:27" s="394" customFormat="1" ht="15" customHeight="1">
      <c r="A9" s="892"/>
      <c r="B9" s="892"/>
      <c r="C9" s="892"/>
      <c r="D9" s="892"/>
      <c r="E9" s="892"/>
      <c r="F9" s="892"/>
      <c r="G9" s="892"/>
      <c r="H9" s="432"/>
      <c r="I9" s="432"/>
      <c r="J9" s="432"/>
      <c r="K9" s="892"/>
      <c r="L9" s="892"/>
      <c r="M9" s="892"/>
      <c r="N9" s="892"/>
      <c r="O9" s="432"/>
      <c r="P9" s="432"/>
      <c r="Q9" s="432"/>
      <c r="R9" s="432"/>
      <c r="S9" s="432"/>
      <c r="T9" s="432"/>
      <c r="U9" s="432"/>
      <c r="V9" s="432"/>
      <c r="W9" s="432"/>
      <c r="X9" s="432"/>
      <c r="Y9" s="432"/>
      <c r="Z9" s="432"/>
      <c r="AA9" s="432"/>
    </row>
    <row r="10" spans="1:27" hidden="1">
      <c r="A10" s="386">
        <v>1</v>
      </c>
      <c r="B10" s="386">
        <v>10505204</v>
      </c>
      <c r="C10" s="395" t="s">
        <v>1289</v>
      </c>
      <c r="D10" s="386" t="s">
        <v>2579</v>
      </c>
      <c r="E10" s="386" t="s">
        <v>345</v>
      </c>
      <c r="F10" s="395" t="s">
        <v>86</v>
      </c>
      <c r="G10" s="386" t="s">
        <v>126</v>
      </c>
      <c r="H10" s="386"/>
      <c r="I10" s="386"/>
      <c r="J10" s="386"/>
      <c r="K10" s="386"/>
      <c r="L10" s="386"/>
      <c r="M10" s="386"/>
      <c r="N10" s="386"/>
      <c r="O10" s="386"/>
      <c r="P10" s="386"/>
      <c r="Q10" s="386"/>
      <c r="R10" s="386"/>
      <c r="S10" s="386"/>
      <c r="T10" s="386"/>
      <c r="U10" s="386"/>
      <c r="V10" s="386"/>
      <c r="W10" s="386"/>
      <c r="X10" s="386">
        <v>3</v>
      </c>
      <c r="Y10" s="386">
        <v>3</v>
      </c>
      <c r="Z10" s="386">
        <v>2</v>
      </c>
      <c r="AA10" s="386">
        <f>SUM(X10:Z10)</f>
        <v>8</v>
      </c>
    </row>
    <row r="11" spans="1:27" s="627" customFormat="1" ht="18" customHeight="1">
      <c r="A11" s="624">
        <v>1</v>
      </c>
      <c r="B11" s="624"/>
      <c r="C11" s="624" t="str">
        <f>F11</f>
        <v>Kec. Air Hitam</v>
      </c>
      <c r="D11" s="625"/>
      <c r="E11" s="626"/>
      <c r="F11" s="626" t="str">
        <f>F10</f>
        <v>Kec. Air Hitam</v>
      </c>
      <c r="G11" s="626"/>
      <c r="H11" s="626"/>
      <c r="I11" s="626"/>
      <c r="J11" s="626"/>
      <c r="K11" s="626"/>
      <c r="L11" s="626"/>
      <c r="M11" s="626"/>
      <c r="N11" s="626"/>
      <c r="O11" s="626">
        <f>O10</f>
        <v>0</v>
      </c>
      <c r="P11" s="626">
        <f>P10</f>
        <v>0</v>
      </c>
      <c r="Q11" s="626">
        <f>Q10</f>
        <v>0</v>
      </c>
      <c r="R11" s="626">
        <f t="shared" ref="R11:W11" si="0">R10</f>
        <v>0</v>
      </c>
      <c r="S11" s="626">
        <f t="shared" si="0"/>
        <v>0</v>
      </c>
      <c r="T11" s="626">
        <f t="shared" si="0"/>
        <v>0</v>
      </c>
      <c r="U11" s="626">
        <f t="shared" si="0"/>
        <v>0</v>
      </c>
      <c r="V11" s="626">
        <f t="shared" si="0"/>
        <v>0</v>
      </c>
      <c r="W11" s="626">
        <f t="shared" si="0"/>
        <v>0</v>
      </c>
      <c r="X11" s="626">
        <v>3</v>
      </c>
      <c r="Y11" s="626">
        <v>3</v>
      </c>
      <c r="Z11" s="626">
        <v>2</v>
      </c>
      <c r="AA11" s="626">
        <v>8</v>
      </c>
    </row>
    <row r="12" spans="1:27" s="627" customFormat="1" hidden="1">
      <c r="A12" s="626">
        <f>A10+1</f>
        <v>2</v>
      </c>
      <c r="B12" s="626" t="s">
        <v>1294</v>
      </c>
      <c r="C12" s="626" t="s">
        <v>1295</v>
      </c>
      <c r="D12" s="628" t="s">
        <v>1728</v>
      </c>
      <c r="E12" s="626" t="s">
        <v>1296</v>
      </c>
      <c r="F12" s="626" t="s">
        <v>87</v>
      </c>
      <c r="G12" s="626" t="s">
        <v>126</v>
      </c>
      <c r="H12" s="626" t="s">
        <v>615</v>
      </c>
      <c r="I12" s="626" t="s">
        <v>615</v>
      </c>
      <c r="J12" s="626">
        <v>2</v>
      </c>
      <c r="K12" s="626" t="s">
        <v>2410</v>
      </c>
      <c r="L12" s="626" t="s">
        <v>615</v>
      </c>
      <c r="M12" s="626" t="s">
        <v>2409</v>
      </c>
      <c r="N12" s="626">
        <v>900</v>
      </c>
      <c r="O12" s="626">
        <v>0</v>
      </c>
      <c r="P12" s="626">
        <v>0</v>
      </c>
      <c r="Q12" s="626">
        <v>0</v>
      </c>
      <c r="R12" s="626">
        <v>0</v>
      </c>
      <c r="S12" s="626">
        <v>0</v>
      </c>
      <c r="T12" s="626">
        <v>0</v>
      </c>
      <c r="U12" s="626">
        <v>0</v>
      </c>
      <c r="V12" s="626">
        <v>0</v>
      </c>
      <c r="W12" s="626">
        <v>0</v>
      </c>
      <c r="X12" s="626">
        <v>3</v>
      </c>
      <c r="Y12" s="626">
        <v>3</v>
      </c>
      <c r="Z12" s="626">
        <v>3</v>
      </c>
      <c r="AA12" s="626">
        <v>9</v>
      </c>
    </row>
    <row r="13" spans="1:27" s="627" customFormat="1" ht="19.5" customHeight="1">
      <c r="A13" s="624">
        <v>2</v>
      </c>
      <c r="B13" s="624"/>
      <c r="C13" s="624" t="str">
        <f>F13</f>
        <v>Kec. Batang Asai</v>
      </c>
      <c r="D13" s="625"/>
      <c r="E13" s="626"/>
      <c r="F13" s="626" t="str">
        <f>F12</f>
        <v>Kec. Batang Asai</v>
      </c>
      <c r="G13" s="626"/>
      <c r="H13" s="626"/>
      <c r="I13" s="626"/>
      <c r="J13" s="626"/>
      <c r="K13" s="626"/>
      <c r="L13" s="626"/>
      <c r="M13" s="626"/>
      <c r="N13" s="626"/>
      <c r="O13" s="626">
        <f t="shared" ref="O13:U13" si="1">O12</f>
        <v>0</v>
      </c>
      <c r="P13" s="626">
        <f t="shared" si="1"/>
        <v>0</v>
      </c>
      <c r="Q13" s="626">
        <f t="shared" si="1"/>
        <v>0</v>
      </c>
      <c r="R13" s="626">
        <f t="shared" si="1"/>
        <v>0</v>
      </c>
      <c r="S13" s="626">
        <f t="shared" si="1"/>
        <v>0</v>
      </c>
      <c r="T13" s="626">
        <f t="shared" si="1"/>
        <v>0</v>
      </c>
      <c r="U13" s="626">
        <f t="shared" si="1"/>
        <v>0</v>
      </c>
      <c r="V13" s="626">
        <f>V12</f>
        <v>0</v>
      </c>
      <c r="W13" s="626">
        <f>W12</f>
        <v>0</v>
      </c>
      <c r="X13" s="626">
        <v>3</v>
      </c>
      <c r="Y13" s="626">
        <v>3</v>
      </c>
      <c r="Z13" s="626">
        <v>3</v>
      </c>
      <c r="AA13" s="626">
        <f>SUM(X13:Z13)</f>
        <v>9</v>
      </c>
    </row>
    <row r="14" spans="1:27" s="627" customFormat="1" hidden="1">
      <c r="A14" s="626">
        <f>A12+1</f>
        <v>3</v>
      </c>
      <c r="B14" s="626" t="s">
        <v>1303</v>
      </c>
      <c r="C14" s="626" t="s">
        <v>1304</v>
      </c>
      <c r="D14" s="628" t="s">
        <v>1730</v>
      </c>
      <c r="E14" s="626" t="s">
        <v>250</v>
      </c>
      <c r="F14" s="626" t="s">
        <v>81</v>
      </c>
      <c r="G14" s="626" t="s">
        <v>126</v>
      </c>
      <c r="H14" s="626" t="s">
        <v>615</v>
      </c>
      <c r="I14" s="626" t="s">
        <v>615</v>
      </c>
      <c r="J14" s="626">
        <v>2</v>
      </c>
      <c r="K14" s="626" t="s">
        <v>2581</v>
      </c>
      <c r="L14" s="626">
        <v>39391</v>
      </c>
      <c r="M14" s="626" t="s">
        <v>2409</v>
      </c>
      <c r="N14" s="626">
        <v>1300</v>
      </c>
      <c r="O14" s="626">
        <v>0</v>
      </c>
      <c r="P14" s="626">
        <v>0</v>
      </c>
      <c r="Q14" s="626">
        <v>0</v>
      </c>
      <c r="R14" s="626">
        <v>0</v>
      </c>
      <c r="S14" s="626">
        <v>0</v>
      </c>
      <c r="T14" s="626">
        <v>0</v>
      </c>
      <c r="U14" s="626">
        <v>0</v>
      </c>
      <c r="V14" s="626">
        <v>0</v>
      </c>
      <c r="W14" s="626">
        <v>0</v>
      </c>
      <c r="X14" s="626">
        <v>2</v>
      </c>
      <c r="Y14" s="626">
        <v>1</v>
      </c>
      <c r="Z14" s="626">
        <v>1</v>
      </c>
      <c r="AA14" s="626">
        <v>4</v>
      </c>
    </row>
    <row r="15" spans="1:27" s="627" customFormat="1" hidden="1">
      <c r="A15" s="626">
        <f>A14+1</f>
        <v>4</v>
      </c>
      <c r="B15" s="626" t="s">
        <v>1299</v>
      </c>
      <c r="C15" s="626" t="s">
        <v>1300</v>
      </c>
      <c r="D15" s="628" t="s">
        <v>655</v>
      </c>
      <c r="E15" s="626" t="s">
        <v>252</v>
      </c>
      <c r="F15" s="626" t="s">
        <v>81</v>
      </c>
      <c r="G15" s="626" t="s">
        <v>127</v>
      </c>
      <c r="H15" s="626" t="s">
        <v>615</v>
      </c>
      <c r="I15" s="626" t="s">
        <v>615</v>
      </c>
      <c r="J15" s="626">
        <v>2</v>
      </c>
      <c r="K15" s="626" t="s">
        <v>2410</v>
      </c>
      <c r="L15" s="626" t="s">
        <v>615</v>
      </c>
      <c r="M15" s="626" t="s">
        <v>2409</v>
      </c>
      <c r="N15" s="626">
        <v>950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v>0</v>
      </c>
      <c r="U15" s="626">
        <v>0</v>
      </c>
      <c r="V15" s="626">
        <v>0</v>
      </c>
      <c r="W15" s="626">
        <v>0</v>
      </c>
      <c r="X15" s="626">
        <v>3</v>
      </c>
      <c r="Y15" s="626">
        <v>4</v>
      </c>
      <c r="Z15" s="626">
        <v>4</v>
      </c>
      <c r="AA15" s="626">
        <v>11</v>
      </c>
    </row>
    <row r="16" spans="1:27" s="627" customFormat="1" hidden="1">
      <c r="A16" s="626">
        <f>A15+1</f>
        <v>5</v>
      </c>
      <c r="B16" s="626" t="s">
        <v>1297</v>
      </c>
      <c r="C16" s="626" t="s">
        <v>1298</v>
      </c>
      <c r="D16" s="628" t="s">
        <v>1729</v>
      </c>
      <c r="E16" s="626" t="s">
        <v>247</v>
      </c>
      <c r="F16" s="626" t="s">
        <v>81</v>
      </c>
      <c r="G16" s="626" t="s">
        <v>127</v>
      </c>
      <c r="H16" s="626" t="s">
        <v>615</v>
      </c>
      <c r="I16" s="626" t="s">
        <v>615</v>
      </c>
      <c r="J16" s="626">
        <v>2</v>
      </c>
      <c r="K16" s="626" t="s">
        <v>2410</v>
      </c>
      <c r="L16" s="626">
        <v>39958</v>
      </c>
      <c r="M16" s="626" t="s">
        <v>2409</v>
      </c>
      <c r="N16" s="626">
        <v>900</v>
      </c>
      <c r="O16" s="626">
        <v>0</v>
      </c>
      <c r="P16" s="626">
        <v>0</v>
      </c>
      <c r="Q16" s="626">
        <v>0</v>
      </c>
      <c r="R16" s="626">
        <v>0</v>
      </c>
      <c r="S16" s="626">
        <v>0</v>
      </c>
      <c r="T16" s="626">
        <v>0</v>
      </c>
      <c r="U16" s="626">
        <v>0</v>
      </c>
      <c r="V16" s="626">
        <v>0</v>
      </c>
      <c r="W16" s="626">
        <v>0</v>
      </c>
      <c r="X16" s="626">
        <v>7</v>
      </c>
      <c r="Y16" s="626">
        <v>7</v>
      </c>
      <c r="Z16" s="626">
        <v>7</v>
      </c>
      <c r="AA16" s="626">
        <v>21</v>
      </c>
    </row>
    <row r="17" spans="1:27" s="627" customFormat="1" hidden="1">
      <c r="A17" s="626">
        <f>A16+1</f>
        <v>6</v>
      </c>
      <c r="B17" s="626" t="s">
        <v>1301</v>
      </c>
      <c r="C17" s="626" t="s">
        <v>1302</v>
      </c>
      <c r="D17" s="628" t="s">
        <v>1731</v>
      </c>
      <c r="E17" s="626" t="s">
        <v>679</v>
      </c>
      <c r="F17" s="626" t="s">
        <v>81</v>
      </c>
      <c r="G17" s="626" t="s">
        <v>127</v>
      </c>
      <c r="H17" s="626" t="s">
        <v>615</v>
      </c>
      <c r="I17" s="626" t="s">
        <v>615</v>
      </c>
      <c r="J17" s="626">
        <v>2</v>
      </c>
      <c r="K17" s="626" t="s">
        <v>2582</v>
      </c>
      <c r="L17" s="626">
        <v>39130</v>
      </c>
      <c r="M17" s="626" t="s">
        <v>2409</v>
      </c>
      <c r="N17" s="626">
        <v>1000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v>0</v>
      </c>
      <c r="U17" s="626">
        <v>0</v>
      </c>
      <c r="V17" s="626">
        <v>0</v>
      </c>
      <c r="W17" s="626">
        <v>0</v>
      </c>
      <c r="X17" s="626">
        <v>6</v>
      </c>
      <c r="Y17" s="626">
        <v>6</v>
      </c>
      <c r="Z17" s="626">
        <v>6</v>
      </c>
      <c r="AA17" s="626">
        <v>18</v>
      </c>
    </row>
    <row r="18" spans="1:27" s="627" customFormat="1" ht="18" customHeight="1">
      <c r="A18" s="624">
        <v>3</v>
      </c>
      <c r="B18" s="624"/>
      <c r="C18" s="624" t="str">
        <f>F18</f>
        <v>Kec. Bathin VIII</v>
      </c>
      <c r="D18" s="625"/>
      <c r="E18" s="626"/>
      <c r="F18" s="626" t="str">
        <f>F17</f>
        <v>Kec. Bathin VIII</v>
      </c>
      <c r="G18" s="626"/>
      <c r="H18" s="626"/>
      <c r="I18" s="626"/>
      <c r="J18" s="626"/>
      <c r="K18" s="626"/>
      <c r="L18" s="626"/>
      <c r="M18" s="626"/>
      <c r="N18" s="626"/>
      <c r="O18" s="626">
        <f>SUM(O14:O17)</f>
        <v>0</v>
      </c>
      <c r="P18" s="626">
        <f>SUM(P14:P17)</f>
        <v>0</v>
      </c>
      <c r="Q18" s="626">
        <f>SUM(Q14:Q17)</f>
        <v>0</v>
      </c>
      <c r="R18" s="626">
        <f t="shared" ref="R18:W18" si="2">SUM(R14:R17)</f>
        <v>0</v>
      </c>
      <c r="S18" s="626">
        <f t="shared" si="2"/>
        <v>0</v>
      </c>
      <c r="T18" s="626">
        <f t="shared" si="2"/>
        <v>0</v>
      </c>
      <c r="U18" s="626">
        <f t="shared" si="2"/>
        <v>0</v>
      </c>
      <c r="V18" s="626">
        <f t="shared" si="2"/>
        <v>0</v>
      </c>
      <c r="W18" s="626">
        <f t="shared" si="2"/>
        <v>0</v>
      </c>
      <c r="X18" s="626">
        <v>5</v>
      </c>
      <c r="Y18" s="626">
        <v>6</v>
      </c>
      <c r="Z18" s="626">
        <v>6</v>
      </c>
      <c r="AA18" s="626">
        <f>SUM(X18:Z18)</f>
        <v>17</v>
      </c>
    </row>
    <row r="19" spans="1:27" s="627" customFormat="1" hidden="1">
      <c r="A19" s="626">
        <f>A17+1</f>
        <v>7</v>
      </c>
      <c r="B19" s="626" t="s">
        <v>1305</v>
      </c>
      <c r="C19" s="626" t="s">
        <v>2281</v>
      </c>
      <c r="D19" s="628" t="s">
        <v>1732</v>
      </c>
      <c r="E19" s="626" t="s">
        <v>685</v>
      </c>
      <c r="F19" s="626" t="s">
        <v>88</v>
      </c>
      <c r="G19" s="626" t="s">
        <v>127</v>
      </c>
      <c r="H19" s="626" t="s">
        <v>615</v>
      </c>
      <c r="I19" s="626" t="s">
        <v>615</v>
      </c>
      <c r="J19" s="626">
        <v>2</v>
      </c>
      <c r="K19" s="626" t="s">
        <v>2410</v>
      </c>
      <c r="L19" s="626">
        <v>42023</v>
      </c>
      <c r="M19" s="626" t="s">
        <v>2419</v>
      </c>
      <c r="N19" s="626">
        <v>0</v>
      </c>
      <c r="O19" s="626">
        <v>0</v>
      </c>
      <c r="P19" s="626">
        <v>0</v>
      </c>
      <c r="Q19" s="626">
        <v>0</v>
      </c>
      <c r="R19" s="626">
        <v>0</v>
      </c>
      <c r="S19" s="626">
        <v>0</v>
      </c>
      <c r="T19" s="626">
        <v>0</v>
      </c>
      <c r="U19" s="626">
        <v>0</v>
      </c>
      <c r="V19" s="626">
        <v>0</v>
      </c>
      <c r="W19" s="626">
        <v>0</v>
      </c>
      <c r="X19" s="626">
        <v>18</v>
      </c>
      <c r="Y19" s="626">
        <v>17</v>
      </c>
      <c r="Z19" s="626">
        <v>15</v>
      </c>
      <c r="AA19" s="626">
        <v>50</v>
      </c>
    </row>
    <row r="20" spans="1:27" s="627" customFormat="1" ht="20.25" customHeight="1">
      <c r="A20" s="624">
        <v>4</v>
      </c>
      <c r="B20" s="624"/>
      <c r="C20" s="624" t="str">
        <f>F20</f>
        <v>Kec. Cermin Nan Gedang</v>
      </c>
      <c r="D20" s="625"/>
      <c r="E20" s="626"/>
      <c r="F20" s="626" t="str">
        <f>F19</f>
        <v>Kec. Cermin Nan Gedang</v>
      </c>
      <c r="G20" s="626"/>
      <c r="H20" s="626"/>
      <c r="I20" s="626"/>
      <c r="J20" s="626"/>
      <c r="K20" s="626"/>
      <c r="L20" s="626"/>
      <c r="M20" s="626"/>
      <c r="N20" s="626"/>
      <c r="O20" s="626">
        <f t="shared" ref="O20:U20" si="3">O19</f>
        <v>0</v>
      </c>
      <c r="P20" s="626">
        <f t="shared" si="3"/>
        <v>0</v>
      </c>
      <c r="Q20" s="626">
        <f t="shared" si="3"/>
        <v>0</v>
      </c>
      <c r="R20" s="626">
        <f t="shared" si="3"/>
        <v>0</v>
      </c>
      <c r="S20" s="626">
        <f t="shared" si="3"/>
        <v>0</v>
      </c>
      <c r="T20" s="626">
        <f t="shared" si="3"/>
        <v>0</v>
      </c>
      <c r="U20" s="626">
        <f t="shared" si="3"/>
        <v>0</v>
      </c>
      <c r="V20" s="626">
        <f>V19</f>
        <v>0</v>
      </c>
      <c r="W20" s="626">
        <f>W19</f>
        <v>0</v>
      </c>
      <c r="X20" s="626">
        <v>2</v>
      </c>
      <c r="Y20" s="626">
        <v>1</v>
      </c>
      <c r="Z20" s="626">
        <v>1</v>
      </c>
      <c r="AA20" s="626">
        <f>SUM(X20:Z20)</f>
        <v>4</v>
      </c>
    </row>
    <row r="21" spans="1:27" s="627" customFormat="1" hidden="1">
      <c r="A21" s="626">
        <f>A19+1</f>
        <v>8</v>
      </c>
      <c r="B21" s="626" t="s">
        <v>1309</v>
      </c>
      <c r="C21" s="626" t="s">
        <v>1310</v>
      </c>
      <c r="D21" s="628" t="s">
        <v>1733</v>
      </c>
      <c r="E21" s="626" t="s">
        <v>2583</v>
      </c>
      <c r="F21" s="626" t="s">
        <v>82</v>
      </c>
      <c r="G21" s="626" t="s">
        <v>126</v>
      </c>
      <c r="H21" s="626" t="s">
        <v>615</v>
      </c>
      <c r="I21" s="626" t="s">
        <v>615</v>
      </c>
      <c r="J21" s="626">
        <v>2</v>
      </c>
      <c r="K21" s="626" t="s">
        <v>2584</v>
      </c>
      <c r="L21" s="626">
        <v>37326</v>
      </c>
      <c r="M21" s="626" t="s">
        <v>2409</v>
      </c>
      <c r="N21" s="626">
        <v>1000</v>
      </c>
      <c r="O21" s="626">
        <v>0</v>
      </c>
      <c r="P21" s="626">
        <v>0</v>
      </c>
      <c r="Q21" s="626">
        <v>0</v>
      </c>
      <c r="R21" s="626">
        <v>0</v>
      </c>
      <c r="S21" s="626">
        <v>0</v>
      </c>
      <c r="T21" s="626">
        <v>0</v>
      </c>
      <c r="U21" s="626">
        <v>0</v>
      </c>
      <c r="V21" s="626">
        <v>0</v>
      </c>
      <c r="W21" s="626">
        <v>0</v>
      </c>
      <c r="X21" s="626">
        <v>3</v>
      </c>
      <c r="Y21" s="626">
        <v>4</v>
      </c>
      <c r="Z21" s="626">
        <v>4</v>
      </c>
      <c r="AA21" s="626">
        <v>11</v>
      </c>
    </row>
    <row r="22" spans="1:27" s="627" customFormat="1" ht="21.75" customHeight="1">
      <c r="A22" s="624">
        <v>5</v>
      </c>
      <c r="B22" s="624"/>
      <c r="C22" s="624" t="str">
        <f>F22</f>
        <v>Kec. Limun</v>
      </c>
      <c r="D22" s="625"/>
      <c r="E22" s="626"/>
      <c r="F22" s="626" t="str">
        <f>F21</f>
        <v>Kec. Limun</v>
      </c>
      <c r="G22" s="626"/>
      <c r="H22" s="626"/>
      <c r="I22" s="626"/>
      <c r="J22" s="626"/>
      <c r="K22" s="626"/>
      <c r="L22" s="626"/>
      <c r="M22" s="626"/>
      <c r="N22" s="626"/>
      <c r="O22" s="626">
        <f>O21</f>
        <v>0</v>
      </c>
      <c r="P22" s="626">
        <f>P21</f>
        <v>0</v>
      </c>
      <c r="Q22" s="626">
        <f>Q21</f>
        <v>0</v>
      </c>
      <c r="R22" s="626">
        <f t="shared" ref="R22:W22" si="4">R21</f>
        <v>0</v>
      </c>
      <c r="S22" s="626">
        <f t="shared" si="4"/>
        <v>0</v>
      </c>
      <c r="T22" s="626">
        <f t="shared" si="4"/>
        <v>0</v>
      </c>
      <c r="U22" s="626">
        <f t="shared" si="4"/>
        <v>0</v>
      </c>
      <c r="V22" s="626">
        <f t="shared" si="4"/>
        <v>0</v>
      </c>
      <c r="W22" s="626">
        <f t="shared" si="4"/>
        <v>0</v>
      </c>
      <c r="X22" s="626">
        <v>3</v>
      </c>
      <c r="Y22" s="626">
        <v>4</v>
      </c>
      <c r="Z22" s="626">
        <v>4</v>
      </c>
      <c r="AA22" s="626">
        <f>SUM(X22:Z22)</f>
        <v>11</v>
      </c>
    </row>
    <row r="23" spans="1:27" s="627" customFormat="1" hidden="1">
      <c r="A23" s="626">
        <f>A21+1</f>
        <v>9</v>
      </c>
      <c r="B23" s="626" t="s">
        <v>1319</v>
      </c>
      <c r="C23" s="626" t="s">
        <v>1320</v>
      </c>
      <c r="D23" s="628" t="s">
        <v>1734</v>
      </c>
      <c r="E23" s="626" t="s">
        <v>825</v>
      </c>
      <c r="F23" s="626" t="s">
        <v>89</v>
      </c>
      <c r="G23" s="626" t="s">
        <v>126</v>
      </c>
      <c r="H23" s="626" t="s">
        <v>615</v>
      </c>
      <c r="I23" s="626" t="s">
        <v>615</v>
      </c>
      <c r="J23" s="626">
        <v>2</v>
      </c>
      <c r="K23" s="626" t="s">
        <v>615</v>
      </c>
      <c r="L23" s="626">
        <v>2</v>
      </c>
      <c r="M23" s="626" t="s">
        <v>2409</v>
      </c>
      <c r="N23" s="626">
        <v>1300</v>
      </c>
      <c r="O23" s="626">
        <v>0</v>
      </c>
      <c r="P23" s="626">
        <v>0</v>
      </c>
      <c r="Q23" s="626">
        <v>0</v>
      </c>
      <c r="R23" s="626">
        <v>0</v>
      </c>
      <c r="S23" s="626">
        <v>0</v>
      </c>
      <c r="T23" s="626">
        <v>0</v>
      </c>
      <c r="U23" s="626">
        <v>0</v>
      </c>
      <c r="V23" s="626">
        <v>0</v>
      </c>
      <c r="W23" s="626">
        <v>0</v>
      </c>
      <c r="X23" s="626">
        <v>2</v>
      </c>
      <c r="Y23" s="626">
        <v>2</v>
      </c>
      <c r="Z23" s="626">
        <v>2</v>
      </c>
      <c r="AA23" s="626">
        <v>6</v>
      </c>
    </row>
    <row r="24" spans="1:27" s="627" customFormat="1" hidden="1">
      <c r="A24" s="626">
        <f>A23+1</f>
        <v>10</v>
      </c>
      <c r="B24" s="626" t="s">
        <v>1326</v>
      </c>
      <c r="C24" s="626" t="s">
        <v>1327</v>
      </c>
      <c r="D24" s="628" t="s">
        <v>1735</v>
      </c>
      <c r="E24" s="626" t="s">
        <v>856</v>
      </c>
      <c r="F24" s="626" t="s">
        <v>89</v>
      </c>
      <c r="G24" s="626" t="s">
        <v>126</v>
      </c>
      <c r="H24" s="626" t="s">
        <v>615</v>
      </c>
      <c r="I24" s="626" t="s">
        <v>615</v>
      </c>
      <c r="J24" s="626">
        <v>2</v>
      </c>
      <c r="K24" s="626" t="s">
        <v>2585</v>
      </c>
      <c r="L24" s="626">
        <v>37326</v>
      </c>
      <c r="M24" s="626" t="s">
        <v>2409</v>
      </c>
      <c r="N24" s="626">
        <v>3500</v>
      </c>
      <c r="O24" s="626">
        <v>0</v>
      </c>
      <c r="P24" s="626">
        <v>0</v>
      </c>
      <c r="Q24" s="626">
        <v>0</v>
      </c>
      <c r="R24" s="626">
        <v>0</v>
      </c>
      <c r="S24" s="626">
        <v>0</v>
      </c>
      <c r="T24" s="626">
        <v>0</v>
      </c>
      <c r="U24" s="626">
        <v>0</v>
      </c>
      <c r="V24" s="626">
        <v>0</v>
      </c>
      <c r="W24" s="626">
        <v>0</v>
      </c>
      <c r="X24" s="626">
        <v>5</v>
      </c>
      <c r="Y24" s="626">
        <v>5</v>
      </c>
      <c r="Z24" s="626">
        <v>5</v>
      </c>
      <c r="AA24" s="626">
        <v>15</v>
      </c>
    </row>
    <row r="25" spans="1:27" s="627" customFormat="1" ht="21" customHeight="1">
      <c r="A25" s="624">
        <v>6</v>
      </c>
      <c r="B25" s="624"/>
      <c r="C25" s="624" t="str">
        <f>F25</f>
        <v>Kec. Mandiangin</v>
      </c>
      <c r="D25" s="625"/>
      <c r="E25" s="626"/>
      <c r="F25" s="626" t="str">
        <f>F24</f>
        <v>Kec. Mandiangin</v>
      </c>
      <c r="G25" s="626"/>
      <c r="H25" s="626"/>
      <c r="I25" s="626"/>
      <c r="J25" s="626"/>
      <c r="K25" s="626"/>
      <c r="L25" s="626"/>
      <c r="M25" s="626"/>
      <c r="N25" s="626"/>
      <c r="O25" s="626">
        <f>SUM(O23:O24)</f>
        <v>0</v>
      </c>
      <c r="P25" s="626">
        <f>SUM(P23:P24)</f>
        <v>0</v>
      </c>
      <c r="Q25" s="626">
        <f>SUM(Q23:Q24)</f>
        <v>0</v>
      </c>
      <c r="R25" s="626">
        <f t="shared" ref="R25:W25" si="5">SUM(R23:R24)</f>
        <v>0</v>
      </c>
      <c r="S25" s="626">
        <f t="shared" si="5"/>
        <v>0</v>
      </c>
      <c r="T25" s="626">
        <f t="shared" si="5"/>
        <v>0</v>
      </c>
      <c r="U25" s="626">
        <f t="shared" si="5"/>
        <v>0</v>
      </c>
      <c r="V25" s="626">
        <f t="shared" si="5"/>
        <v>0</v>
      </c>
      <c r="W25" s="626">
        <f t="shared" si="5"/>
        <v>0</v>
      </c>
      <c r="X25" s="626">
        <v>7</v>
      </c>
      <c r="Y25" s="626">
        <v>7</v>
      </c>
      <c r="Z25" s="626">
        <v>7</v>
      </c>
      <c r="AA25" s="626">
        <f>SUM(X25:Z25)</f>
        <v>21</v>
      </c>
    </row>
    <row r="26" spans="1:27" s="627" customFormat="1" hidden="1">
      <c r="A26" s="626">
        <f>A24+1</f>
        <v>11</v>
      </c>
      <c r="B26" s="626" t="s">
        <v>1336</v>
      </c>
      <c r="C26" s="626" t="s">
        <v>1337</v>
      </c>
      <c r="D26" s="628" t="s">
        <v>1736</v>
      </c>
      <c r="E26" s="626" t="s">
        <v>189</v>
      </c>
      <c r="F26" s="626" t="s">
        <v>83</v>
      </c>
      <c r="G26" s="626" t="s">
        <v>126</v>
      </c>
      <c r="H26" s="626" t="s">
        <v>615</v>
      </c>
      <c r="I26" s="626" t="s">
        <v>615</v>
      </c>
      <c r="J26" s="626">
        <v>2</v>
      </c>
      <c r="K26" s="626" t="s">
        <v>2410</v>
      </c>
      <c r="L26" s="626" t="s">
        <v>615</v>
      </c>
      <c r="M26" s="626" t="s">
        <v>2409</v>
      </c>
      <c r="N26" s="626">
        <v>2500</v>
      </c>
      <c r="O26" s="626">
        <v>0</v>
      </c>
      <c r="P26" s="626">
        <v>0</v>
      </c>
      <c r="Q26" s="626">
        <v>0</v>
      </c>
      <c r="R26" s="626">
        <v>0</v>
      </c>
      <c r="S26" s="626">
        <v>0</v>
      </c>
      <c r="T26" s="626">
        <v>0</v>
      </c>
      <c r="U26" s="626">
        <v>0</v>
      </c>
      <c r="V26" s="626">
        <v>0</v>
      </c>
      <c r="W26" s="626">
        <v>0</v>
      </c>
      <c r="X26" s="626">
        <v>5</v>
      </c>
      <c r="Y26" s="626">
        <v>5</v>
      </c>
      <c r="Z26" s="626">
        <v>5</v>
      </c>
      <c r="AA26" s="626">
        <v>15</v>
      </c>
    </row>
    <row r="27" spans="1:27" s="627" customFormat="1" hidden="1">
      <c r="A27" s="626">
        <f>A26+1</f>
        <v>12</v>
      </c>
      <c r="B27" s="626" t="s">
        <v>1333</v>
      </c>
      <c r="C27" s="626" t="s">
        <v>1737</v>
      </c>
      <c r="D27" s="628" t="s">
        <v>1738</v>
      </c>
      <c r="E27" s="626" t="s">
        <v>280</v>
      </c>
      <c r="F27" s="626" t="s">
        <v>83</v>
      </c>
      <c r="G27" s="626" t="s">
        <v>127</v>
      </c>
      <c r="H27" s="626" t="s">
        <v>615</v>
      </c>
      <c r="I27" s="626" t="s">
        <v>615</v>
      </c>
      <c r="J27" s="626">
        <v>2</v>
      </c>
      <c r="K27" s="626" t="s">
        <v>2410</v>
      </c>
      <c r="L27" s="626" t="s">
        <v>615</v>
      </c>
      <c r="M27" s="626" t="s">
        <v>2409</v>
      </c>
      <c r="N27" s="626">
        <v>1400</v>
      </c>
      <c r="O27" s="626">
        <v>0</v>
      </c>
      <c r="P27" s="626">
        <v>0</v>
      </c>
      <c r="Q27" s="626">
        <v>0</v>
      </c>
      <c r="R27" s="626">
        <v>0</v>
      </c>
      <c r="S27" s="626">
        <v>0</v>
      </c>
      <c r="T27" s="626">
        <v>0</v>
      </c>
      <c r="U27" s="626">
        <v>0</v>
      </c>
      <c r="V27" s="626">
        <v>0</v>
      </c>
      <c r="W27" s="626">
        <v>0</v>
      </c>
      <c r="X27" s="626">
        <v>1</v>
      </c>
      <c r="Y27" s="626">
        <v>1</v>
      </c>
      <c r="Z27" s="626">
        <v>1</v>
      </c>
      <c r="AA27" s="626">
        <v>3</v>
      </c>
    </row>
    <row r="28" spans="1:27" s="627" customFormat="1" ht="21" customHeight="1">
      <c r="A28" s="624">
        <v>7</v>
      </c>
      <c r="B28" s="624"/>
      <c r="C28" s="624" t="str">
        <f>F28</f>
        <v>Kec. Pauh</v>
      </c>
      <c r="D28" s="625"/>
      <c r="E28" s="626"/>
      <c r="F28" s="626" t="str">
        <f>F27</f>
        <v>Kec. Pauh</v>
      </c>
      <c r="G28" s="626"/>
      <c r="H28" s="626"/>
      <c r="I28" s="626"/>
      <c r="J28" s="626"/>
      <c r="K28" s="626"/>
      <c r="L28" s="626"/>
      <c r="M28" s="626"/>
      <c r="N28" s="626"/>
      <c r="O28" s="626">
        <f t="shared" ref="O28:U28" si="6">SUM(O26:O27)</f>
        <v>0</v>
      </c>
      <c r="P28" s="626">
        <f t="shared" si="6"/>
        <v>0</v>
      </c>
      <c r="Q28" s="626">
        <f t="shared" si="6"/>
        <v>0</v>
      </c>
      <c r="R28" s="626">
        <f t="shared" si="6"/>
        <v>0</v>
      </c>
      <c r="S28" s="626">
        <f t="shared" si="6"/>
        <v>0</v>
      </c>
      <c r="T28" s="626">
        <f t="shared" si="6"/>
        <v>0</v>
      </c>
      <c r="U28" s="626">
        <f t="shared" si="6"/>
        <v>0</v>
      </c>
      <c r="V28" s="626">
        <f>SUM(V26:V27)</f>
        <v>0</v>
      </c>
      <c r="W28" s="626">
        <f>SUM(W26:W27)</f>
        <v>0</v>
      </c>
      <c r="X28" s="626">
        <v>6</v>
      </c>
      <c r="Y28" s="626">
        <v>6</v>
      </c>
      <c r="Z28" s="626">
        <v>6</v>
      </c>
      <c r="AA28" s="626">
        <f>SUM(X28:Z28)</f>
        <v>18</v>
      </c>
    </row>
    <row r="29" spans="1:27" s="627" customFormat="1" hidden="1">
      <c r="A29" s="626">
        <f>A27+1</f>
        <v>13</v>
      </c>
      <c r="B29" s="626" t="s">
        <v>1338</v>
      </c>
      <c r="C29" s="626" t="s">
        <v>1339</v>
      </c>
      <c r="D29" s="628" t="s">
        <v>1739</v>
      </c>
      <c r="E29" s="626" t="s">
        <v>216</v>
      </c>
      <c r="F29" s="626" t="s">
        <v>90</v>
      </c>
      <c r="G29" s="626" t="s">
        <v>126</v>
      </c>
      <c r="H29" s="626" t="s">
        <v>615</v>
      </c>
      <c r="I29" s="626" t="s">
        <v>615</v>
      </c>
      <c r="J29" s="626">
        <v>2</v>
      </c>
      <c r="K29" s="626" t="s">
        <v>2410</v>
      </c>
      <c r="L29" s="626" t="s">
        <v>615</v>
      </c>
      <c r="M29" s="626" t="s">
        <v>2409</v>
      </c>
      <c r="N29" s="626">
        <v>1500</v>
      </c>
      <c r="O29" s="626">
        <v>0</v>
      </c>
      <c r="P29" s="626">
        <v>0</v>
      </c>
      <c r="Q29" s="626">
        <v>0</v>
      </c>
      <c r="R29" s="626">
        <v>0</v>
      </c>
      <c r="S29" s="626">
        <v>0</v>
      </c>
      <c r="T29" s="626">
        <v>0</v>
      </c>
      <c r="U29" s="626">
        <v>0</v>
      </c>
      <c r="V29" s="626">
        <v>0</v>
      </c>
      <c r="W29" s="626">
        <v>0</v>
      </c>
      <c r="X29" s="626">
        <v>2</v>
      </c>
      <c r="Y29" s="626">
        <v>3</v>
      </c>
      <c r="Z29" s="626">
        <v>3</v>
      </c>
      <c r="AA29" s="626">
        <v>8</v>
      </c>
    </row>
    <row r="30" spans="1:27" s="627" customFormat="1" hidden="1">
      <c r="A30" s="626">
        <f>A29+1</f>
        <v>14</v>
      </c>
      <c r="B30" s="626">
        <v>69946443</v>
      </c>
      <c r="C30" s="626" t="s">
        <v>2279</v>
      </c>
      <c r="D30" s="628"/>
      <c r="E30" s="626"/>
      <c r="F30" s="626" t="s">
        <v>90</v>
      </c>
      <c r="G30" s="626"/>
      <c r="H30" s="626"/>
      <c r="I30" s="626"/>
      <c r="J30" s="626"/>
      <c r="K30" s="626"/>
      <c r="L30" s="626"/>
      <c r="M30" s="626"/>
      <c r="N30" s="626"/>
      <c r="O30" s="626"/>
      <c r="P30" s="626"/>
      <c r="Q30" s="626"/>
      <c r="R30" s="626"/>
      <c r="S30" s="626"/>
      <c r="T30" s="626"/>
      <c r="U30" s="626"/>
      <c r="V30" s="626"/>
      <c r="W30" s="626"/>
      <c r="X30" s="626">
        <v>1</v>
      </c>
      <c r="Y30" s="626">
        <v>0</v>
      </c>
      <c r="Z30" s="626">
        <v>0</v>
      </c>
      <c r="AA30" s="626">
        <v>8</v>
      </c>
    </row>
    <row r="31" spans="1:27" s="627" customFormat="1" ht="21" customHeight="1">
      <c r="A31" s="624">
        <v>8</v>
      </c>
      <c r="B31" s="624"/>
      <c r="C31" s="624" t="str">
        <f>F31</f>
        <v>Kec. Pelawan</v>
      </c>
      <c r="D31" s="625"/>
      <c r="E31" s="626"/>
      <c r="F31" s="626" t="str">
        <f>F30</f>
        <v>Kec. Pelawan</v>
      </c>
      <c r="G31" s="626"/>
      <c r="H31" s="626"/>
      <c r="I31" s="626"/>
      <c r="J31" s="626"/>
      <c r="K31" s="626"/>
      <c r="L31" s="626"/>
      <c r="M31" s="626"/>
      <c r="N31" s="626"/>
      <c r="O31" s="626">
        <f>SUM(O29:O30)</f>
        <v>0</v>
      </c>
      <c r="P31" s="626">
        <f>SUM(P29:P30)</f>
        <v>0</v>
      </c>
      <c r="Q31" s="626">
        <f t="shared" ref="Q31:W31" si="7">SUM(Q29:Q30)</f>
        <v>0</v>
      </c>
      <c r="R31" s="626">
        <f t="shared" si="7"/>
        <v>0</v>
      </c>
      <c r="S31" s="626">
        <f t="shared" si="7"/>
        <v>0</v>
      </c>
      <c r="T31" s="626">
        <f t="shared" si="7"/>
        <v>0</v>
      </c>
      <c r="U31" s="626">
        <f t="shared" si="7"/>
        <v>0</v>
      </c>
      <c r="V31" s="626">
        <f t="shared" si="7"/>
        <v>0</v>
      </c>
      <c r="W31" s="626">
        <f t="shared" si="7"/>
        <v>0</v>
      </c>
      <c r="X31" s="626">
        <v>3</v>
      </c>
      <c r="Y31" s="626">
        <v>3</v>
      </c>
      <c r="Z31" s="626">
        <v>3</v>
      </c>
      <c r="AA31" s="626">
        <f>SUM(X31:Z31)</f>
        <v>9</v>
      </c>
    </row>
    <row r="32" spans="1:27" s="627" customFormat="1" hidden="1">
      <c r="A32" s="626">
        <f>A30+1</f>
        <v>15</v>
      </c>
      <c r="B32" s="626" t="s">
        <v>1354</v>
      </c>
      <c r="C32" s="626" t="s">
        <v>1355</v>
      </c>
      <c r="D32" s="628" t="s">
        <v>1740</v>
      </c>
      <c r="E32" s="626" t="s">
        <v>1259</v>
      </c>
      <c r="F32" s="626" t="s">
        <v>84</v>
      </c>
      <c r="G32" s="626" t="s">
        <v>126</v>
      </c>
      <c r="H32" s="626" t="s">
        <v>615</v>
      </c>
      <c r="I32" s="626" t="s">
        <v>615</v>
      </c>
      <c r="J32" s="626">
        <v>2</v>
      </c>
      <c r="K32" s="626" t="s">
        <v>2586</v>
      </c>
      <c r="L32" s="626">
        <v>30570</v>
      </c>
      <c r="M32" s="626" t="s">
        <v>2521</v>
      </c>
      <c r="N32" s="626">
        <v>1200</v>
      </c>
      <c r="O32" s="626">
        <v>0</v>
      </c>
      <c r="P32" s="626">
        <v>0</v>
      </c>
      <c r="Q32" s="626">
        <v>0</v>
      </c>
      <c r="R32" s="626">
        <v>0</v>
      </c>
      <c r="S32" s="626">
        <v>0</v>
      </c>
      <c r="T32" s="626">
        <v>0</v>
      </c>
      <c r="U32" s="626">
        <v>0</v>
      </c>
      <c r="V32" s="626">
        <v>0</v>
      </c>
      <c r="W32" s="626">
        <v>0</v>
      </c>
      <c r="X32" s="626">
        <v>9</v>
      </c>
      <c r="Y32" s="626">
        <v>10</v>
      </c>
      <c r="Z32" s="626">
        <v>8</v>
      </c>
      <c r="AA32" s="626">
        <v>27</v>
      </c>
    </row>
    <row r="33" spans="1:27" s="627" customFormat="1" hidden="1">
      <c r="A33" s="626">
        <f>A32+1</f>
        <v>16</v>
      </c>
      <c r="B33" s="626" t="s">
        <v>1352</v>
      </c>
      <c r="C33" s="626" t="s">
        <v>1353</v>
      </c>
      <c r="D33" s="628" t="s">
        <v>1742</v>
      </c>
      <c r="E33" s="626" t="s">
        <v>1020</v>
      </c>
      <c r="F33" s="626" t="s">
        <v>84</v>
      </c>
      <c r="G33" s="626" t="s">
        <v>126</v>
      </c>
      <c r="H33" s="626" t="s">
        <v>615</v>
      </c>
      <c r="I33" s="626" t="s">
        <v>615</v>
      </c>
      <c r="J33" s="626">
        <v>2</v>
      </c>
      <c r="K33" s="626" t="s">
        <v>2410</v>
      </c>
      <c r="L33" s="626" t="s">
        <v>615</v>
      </c>
      <c r="M33" s="626" t="s">
        <v>2409</v>
      </c>
      <c r="N33" s="626">
        <v>4400</v>
      </c>
      <c r="O33" s="626">
        <v>0</v>
      </c>
      <c r="P33" s="626">
        <v>0</v>
      </c>
      <c r="Q33" s="626">
        <v>0</v>
      </c>
      <c r="R33" s="626">
        <v>0</v>
      </c>
      <c r="S33" s="626">
        <v>0</v>
      </c>
      <c r="T33" s="626">
        <v>0</v>
      </c>
      <c r="U33" s="626">
        <v>0</v>
      </c>
      <c r="V33" s="626">
        <v>0</v>
      </c>
      <c r="W33" s="626">
        <v>0</v>
      </c>
      <c r="X33" s="626">
        <v>8</v>
      </c>
      <c r="Y33" s="626">
        <v>6</v>
      </c>
      <c r="Z33" s="626">
        <v>6</v>
      </c>
      <c r="AA33" s="626">
        <v>20</v>
      </c>
    </row>
    <row r="34" spans="1:27" s="627" customFormat="1" hidden="1">
      <c r="A34" s="626">
        <f>A33+1</f>
        <v>17</v>
      </c>
      <c r="B34" s="626" t="s">
        <v>1346</v>
      </c>
      <c r="C34" s="626" t="s">
        <v>1347</v>
      </c>
      <c r="D34" s="628" t="s">
        <v>2587</v>
      </c>
      <c r="E34" s="626" t="s">
        <v>1017</v>
      </c>
      <c r="F34" s="626" t="s">
        <v>84</v>
      </c>
      <c r="G34" s="626" t="s">
        <v>127</v>
      </c>
      <c r="H34" s="626" t="s">
        <v>615</v>
      </c>
      <c r="I34" s="626" t="s">
        <v>615</v>
      </c>
      <c r="J34" s="626">
        <v>2</v>
      </c>
      <c r="K34" s="626" t="s">
        <v>2588</v>
      </c>
      <c r="L34" s="626">
        <v>38823</v>
      </c>
      <c r="M34" s="626" t="s">
        <v>2409</v>
      </c>
      <c r="N34" s="626">
        <v>3000</v>
      </c>
      <c r="O34" s="626">
        <v>0</v>
      </c>
      <c r="P34" s="626">
        <v>0</v>
      </c>
      <c r="Q34" s="626">
        <v>0</v>
      </c>
      <c r="R34" s="626">
        <v>0</v>
      </c>
      <c r="S34" s="626">
        <v>0</v>
      </c>
      <c r="T34" s="626">
        <v>0</v>
      </c>
      <c r="U34" s="626">
        <v>0</v>
      </c>
      <c r="V34" s="626">
        <v>0</v>
      </c>
      <c r="W34" s="626">
        <v>0</v>
      </c>
      <c r="X34" s="626">
        <v>1</v>
      </c>
      <c r="Y34" s="626">
        <v>1</v>
      </c>
      <c r="Z34" s="626">
        <v>1</v>
      </c>
      <c r="AA34" s="626">
        <v>3</v>
      </c>
    </row>
    <row r="35" spans="1:27" s="627" customFormat="1" ht="20.25" customHeight="1">
      <c r="A35" s="624">
        <v>9</v>
      </c>
      <c r="B35" s="624"/>
      <c r="C35" s="624" t="str">
        <f>F35</f>
        <v>Kec. Sarolangun</v>
      </c>
      <c r="D35" s="625"/>
      <c r="E35" s="626"/>
      <c r="F35" s="626" t="str">
        <f>F34</f>
        <v>Kec. Sarolangun</v>
      </c>
      <c r="G35" s="626"/>
      <c r="H35" s="626"/>
      <c r="I35" s="626"/>
      <c r="J35" s="626"/>
      <c r="K35" s="626"/>
      <c r="L35" s="626"/>
      <c r="M35" s="626"/>
      <c r="N35" s="626"/>
      <c r="O35" s="626">
        <f>SUM(O32:O34)</f>
        <v>0</v>
      </c>
      <c r="P35" s="626">
        <f>SUM(P32:P34)</f>
        <v>0</v>
      </c>
      <c r="Q35" s="626">
        <f>SUM(Q32:Q34)</f>
        <v>0</v>
      </c>
      <c r="R35" s="626">
        <f t="shared" ref="R35:W35" si="8">SUM(R32:R34)</f>
        <v>0</v>
      </c>
      <c r="S35" s="626">
        <f t="shared" si="8"/>
        <v>0</v>
      </c>
      <c r="T35" s="626">
        <f t="shared" si="8"/>
        <v>0</v>
      </c>
      <c r="U35" s="626">
        <f t="shared" si="8"/>
        <v>0</v>
      </c>
      <c r="V35" s="626">
        <f t="shared" si="8"/>
        <v>0</v>
      </c>
      <c r="W35" s="626">
        <f t="shared" si="8"/>
        <v>0</v>
      </c>
      <c r="X35" s="626">
        <v>18</v>
      </c>
      <c r="Y35" s="626">
        <v>17</v>
      </c>
      <c r="Z35" s="626">
        <v>15</v>
      </c>
      <c r="AA35" s="626">
        <f>SUM(X35:Z35)</f>
        <v>50</v>
      </c>
    </row>
    <row r="36" spans="1:27" s="627" customFormat="1" hidden="1">
      <c r="A36" s="626">
        <f>A34+1</f>
        <v>18</v>
      </c>
      <c r="B36" s="626" t="s">
        <v>1358</v>
      </c>
      <c r="C36" s="626" t="s">
        <v>1359</v>
      </c>
      <c r="D36" s="628" t="s">
        <v>1743</v>
      </c>
      <c r="E36" s="626" t="s">
        <v>212</v>
      </c>
      <c r="F36" s="626" t="s">
        <v>85</v>
      </c>
      <c r="G36" s="626" t="s">
        <v>126</v>
      </c>
      <c r="H36" s="626" t="s">
        <v>615</v>
      </c>
      <c r="I36" s="626" t="s">
        <v>615</v>
      </c>
      <c r="J36" s="626">
        <v>2</v>
      </c>
      <c r="K36" s="626" t="s">
        <v>2410</v>
      </c>
      <c r="L36" s="626" t="s">
        <v>615</v>
      </c>
      <c r="M36" s="626" t="s">
        <v>2409</v>
      </c>
      <c r="N36" s="626">
        <v>4400</v>
      </c>
      <c r="O36" s="626">
        <v>0</v>
      </c>
      <c r="P36" s="626">
        <v>0</v>
      </c>
      <c r="Q36" s="626">
        <v>0</v>
      </c>
      <c r="R36" s="626">
        <v>0</v>
      </c>
      <c r="S36" s="626">
        <v>0</v>
      </c>
      <c r="T36" s="626">
        <v>0</v>
      </c>
      <c r="U36" s="626">
        <v>0</v>
      </c>
      <c r="V36" s="626">
        <v>0</v>
      </c>
      <c r="W36" s="626">
        <v>0</v>
      </c>
      <c r="X36" s="626">
        <v>7</v>
      </c>
      <c r="Y36" s="626">
        <v>7</v>
      </c>
      <c r="Z36" s="626">
        <v>7</v>
      </c>
      <c r="AA36" s="626">
        <v>21</v>
      </c>
    </row>
    <row r="37" spans="1:27" s="627" customFormat="1" hidden="1">
      <c r="A37" s="626">
        <f>A36+1</f>
        <v>19</v>
      </c>
      <c r="B37" s="626" t="s">
        <v>1364</v>
      </c>
      <c r="C37" s="626" t="s">
        <v>1365</v>
      </c>
      <c r="D37" s="628" t="s">
        <v>1745</v>
      </c>
      <c r="E37" s="626" t="s">
        <v>1126</v>
      </c>
      <c r="F37" s="626" t="s">
        <v>85</v>
      </c>
      <c r="G37" s="626" t="s">
        <v>127</v>
      </c>
      <c r="H37" s="626" t="s">
        <v>615</v>
      </c>
      <c r="I37" s="626" t="s">
        <v>615</v>
      </c>
      <c r="J37" s="626">
        <v>2</v>
      </c>
      <c r="K37" s="626" t="s">
        <v>2410</v>
      </c>
      <c r="L37" s="626" t="s">
        <v>615</v>
      </c>
      <c r="M37" s="626" t="s">
        <v>2409</v>
      </c>
      <c r="N37" s="626">
        <v>900</v>
      </c>
      <c r="O37" s="626">
        <v>0</v>
      </c>
      <c r="P37" s="626">
        <v>0</v>
      </c>
      <c r="Q37" s="626">
        <v>0</v>
      </c>
      <c r="R37" s="626">
        <v>0</v>
      </c>
      <c r="S37" s="626">
        <v>0</v>
      </c>
      <c r="T37" s="626">
        <v>0</v>
      </c>
      <c r="U37" s="626">
        <v>0</v>
      </c>
      <c r="V37" s="626">
        <v>0</v>
      </c>
      <c r="W37" s="626">
        <v>0</v>
      </c>
      <c r="X37" s="626">
        <v>1</v>
      </c>
      <c r="Y37" s="626">
        <v>1</v>
      </c>
      <c r="Z37" s="626">
        <v>1</v>
      </c>
      <c r="AA37" s="626">
        <v>3</v>
      </c>
    </row>
    <row r="38" spans="1:27" s="627" customFormat="1" hidden="1">
      <c r="A38" s="626">
        <f>A37+1</f>
        <v>20</v>
      </c>
      <c r="B38" s="626" t="s">
        <v>1362</v>
      </c>
      <c r="C38" s="626" t="s">
        <v>1363</v>
      </c>
      <c r="D38" s="628" t="s">
        <v>1746</v>
      </c>
      <c r="E38" s="626" t="s">
        <v>262</v>
      </c>
      <c r="F38" s="626" t="s">
        <v>85</v>
      </c>
      <c r="G38" s="626" t="s">
        <v>127</v>
      </c>
      <c r="H38" s="626" t="s">
        <v>615</v>
      </c>
      <c r="I38" s="626" t="s">
        <v>615</v>
      </c>
      <c r="J38" s="626">
        <v>2</v>
      </c>
      <c r="K38" s="626" t="s">
        <v>2410</v>
      </c>
      <c r="L38" s="626" t="s">
        <v>615</v>
      </c>
      <c r="M38" s="626" t="s">
        <v>2409</v>
      </c>
      <c r="N38" s="626">
        <v>900</v>
      </c>
      <c r="O38" s="626">
        <v>0</v>
      </c>
      <c r="P38" s="626">
        <v>0</v>
      </c>
      <c r="Q38" s="626">
        <v>0</v>
      </c>
      <c r="R38" s="626">
        <v>0</v>
      </c>
      <c r="S38" s="626">
        <v>0</v>
      </c>
      <c r="T38" s="626">
        <v>0</v>
      </c>
      <c r="U38" s="626">
        <v>0</v>
      </c>
      <c r="V38" s="626">
        <v>0</v>
      </c>
      <c r="W38" s="626">
        <v>0</v>
      </c>
      <c r="X38" s="626">
        <v>3</v>
      </c>
      <c r="Y38" s="626">
        <v>3</v>
      </c>
      <c r="Z38" s="626">
        <v>2</v>
      </c>
      <c r="AA38" s="626">
        <v>8</v>
      </c>
    </row>
    <row r="39" spans="1:27" s="627" customFormat="1" hidden="1">
      <c r="A39" s="626">
        <f>A38+1</f>
        <v>21</v>
      </c>
      <c r="B39" s="626" t="s">
        <v>1366</v>
      </c>
      <c r="C39" s="626" t="s">
        <v>1367</v>
      </c>
      <c r="D39" s="628" t="s">
        <v>1744</v>
      </c>
      <c r="E39" s="626" t="s">
        <v>212</v>
      </c>
      <c r="F39" s="626" t="s">
        <v>85</v>
      </c>
      <c r="G39" s="626" t="s">
        <v>127</v>
      </c>
      <c r="H39" s="626" t="s">
        <v>615</v>
      </c>
      <c r="I39" s="626" t="s">
        <v>615</v>
      </c>
      <c r="J39" s="626">
        <v>2</v>
      </c>
      <c r="K39" s="626" t="s">
        <v>2589</v>
      </c>
      <c r="L39" s="626">
        <v>39490</v>
      </c>
      <c r="M39" s="626" t="s">
        <v>2409</v>
      </c>
      <c r="N39" s="626">
        <v>1300</v>
      </c>
      <c r="O39" s="626">
        <v>0</v>
      </c>
      <c r="P39" s="626">
        <v>0</v>
      </c>
      <c r="Q39" s="626">
        <v>0</v>
      </c>
      <c r="R39" s="626">
        <v>0</v>
      </c>
      <c r="S39" s="626">
        <v>0</v>
      </c>
      <c r="T39" s="626">
        <v>0</v>
      </c>
      <c r="U39" s="626">
        <v>0</v>
      </c>
      <c r="V39" s="626">
        <v>0</v>
      </c>
      <c r="W39" s="626">
        <v>0</v>
      </c>
      <c r="X39" s="626">
        <v>2</v>
      </c>
      <c r="Y39" s="626">
        <v>3</v>
      </c>
      <c r="Z39" s="626">
        <v>1</v>
      </c>
      <c r="AA39" s="626">
        <v>6</v>
      </c>
    </row>
    <row r="40" spans="1:27" s="627" customFormat="1" ht="19.5" customHeight="1">
      <c r="A40" s="624">
        <v>10</v>
      </c>
      <c r="B40" s="624"/>
      <c r="C40" s="624" t="str">
        <f>F40</f>
        <v>Kec. Singkut</v>
      </c>
      <c r="D40" s="625"/>
      <c r="E40" s="626"/>
      <c r="F40" s="626" t="str">
        <f>F39</f>
        <v>Kec. Singkut</v>
      </c>
      <c r="G40" s="626"/>
      <c r="H40" s="626"/>
      <c r="I40" s="626"/>
      <c r="J40" s="626"/>
      <c r="K40" s="626"/>
      <c r="L40" s="626"/>
      <c r="M40" s="626"/>
      <c r="N40" s="626"/>
      <c r="O40" s="626">
        <f t="shared" ref="O40:W40" si="9">SUM(O36:O39)</f>
        <v>0</v>
      </c>
      <c r="P40" s="626">
        <f t="shared" si="9"/>
        <v>0</v>
      </c>
      <c r="Q40" s="626">
        <f t="shared" si="9"/>
        <v>0</v>
      </c>
      <c r="R40" s="626">
        <f t="shared" si="9"/>
        <v>0</v>
      </c>
      <c r="S40" s="626">
        <f t="shared" si="9"/>
        <v>0</v>
      </c>
      <c r="T40" s="626">
        <f t="shared" si="9"/>
        <v>0</v>
      </c>
      <c r="U40" s="626">
        <f t="shared" si="9"/>
        <v>0</v>
      </c>
      <c r="V40" s="626">
        <f t="shared" si="9"/>
        <v>0</v>
      </c>
      <c r="W40" s="626">
        <f t="shared" si="9"/>
        <v>0</v>
      </c>
      <c r="X40" s="626">
        <v>13</v>
      </c>
      <c r="Y40" s="626">
        <v>14</v>
      </c>
      <c r="Z40" s="626">
        <v>11</v>
      </c>
      <c r="AA40" s="626">
        <f>SUM(X40:Z40)</f>
        <v>38</v>
      </c>
    </row>
    <row r="41" spans="1:27" s="631" customFormat="1" ht="20.25" customHeight="1">
      <c r="A41" s="893" t="s">
        <v>67</v>
      </c>
      <c r="B41" s="894"/>
      <c r="C41" s="894"/>
      <c r="D41" s="629"/>
      <c r="E41" s="630"/>
      <c r="F41" s="630"/>
      <c r="G41" s="630"/>
      <c r="H41" s="630"/>
      <c r="I41" s="630"/>
      <c r="J41" s="630"/>
      <c r="K41" s="630"/>
      <c r="L41" s="630"/>
      <c r="M41" s="630"/>
      <c r="N41" s="630"/>
      <c r="O41" s="630">
        <f>O40+O35+O31+O28+O25+O22+O20+O18+O13+O11</f>
        <v>0</v>
      </c>
      <c r="P41" s="630">
        <f>P40+P35+P31+P28+P25+P22+P20+P18+P13+P11</f>
        <v>0</v>
      </c>
      <c r="Q41" s="630">
        <f>Q40+Q35+Q31+Q28+Q25+Q22+Q20+Q18+Q13+Q11</f>
        <v>0</v>
      </c>
      <c r="R41" s="630">
        <f t="shared" ref="R41:Z41" si="10">R40+R35+R31+R28+R25+R22+R20+R18+R13+R11</f>
        <v>0</v>
      </c>
      <c r="S41" s="630">
        <f t="shared" si="10"/>
        <v>0</v>
      </c>
      <c r="T41" s="630">
        <f t="shared" si="10"/>
        <v>0</v>
      </c>
      <c r="U41" s="630">
        <f t="shared" si="10"/>
        <v>0</v>
      </c>
      <c r="V41" s="630">
        <f t="shared" si="10"/>
        <v>0</v>
      </c>
      <c r="W41" s="630">
        <f t="shared" si="10"/>
        <v>0</v>
      </c>
      <c r="X41" s="630">
        <f t="shared" si="10"/>
        <v>63</v>
      </c>
      <c r="Y41" s="630">
        <f t="shared" si="10"/>
        <v>64</v>
      </c>
      <c r="Z41" s="630">
        <f t="shared" si="10"/>
        <v>58</v>
      </c>
      <c r="AA41" s="630">
        <f>AA40+AA35+AA31+AA28+AA25+AA22+AA20+AA18+AA13+AA11</f>
        <v>185</v>
      </c>
    </row>
  </sheetData>
  <mergeCells count="17">
    <mergeCell ref="E7:E9"/>
    <mergeCell ref="F7:F9"/>
    <mergeCell ref="A41:C41"/>
    <mergeCell ref="A1:AA1"/>
    <mergeCell ref="A3:AA3"/>
    <mergeCell ref="A4:AA4"/>
    <mergeCell ref="A5:AA5"/>
    <mergeCell ref="O7:AA7"/>
    <mergeCell ref="G7:G9"/>
    <mergeCell ref="K7:K9"/>
    <mergeCell ref="L7:L9"/>
    <mergeCell ref="M7:M9"/>
    <mergeCell ref="N7:N9"/>
    <mergeCell ref="A7:A9"/>
    <mergeCell ref="B7:B9"/>
    <mergeCell ref="C7:C9"/>
    <mergeCell ref="D7:D9"/>
  </mergeCells>
  <printOptions horizontalCentered="1"/>
  <pageMargins left="0.62992125984251968" right="0.55118110236220474" top="0.78" bottom="0.35433070866141736" header="0.31496062992125984" footer="0.19685039370078741"/>
  <pageSetup paperSize="10000" scale="90" orientation="portrait" horizontalDpi="4294967293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A43"/>
  <sheetViews>
    <sheetView view="pageBreakPreview" zoomScale="90" zoomScaleNormal="90" zoomScaleSheetLayoutView="90" workbookViewId="0">
      <selection activeCell="Q5" sqref="Q5"/>
    </sheetView>
  </sheetViews>
  <sheetFormatPr defaultRowHeight="15"/>
  <cols>
    <col min="1" max="1" width="4.85546875" style="632" customWidth="1"/>
    <col min="2" max="2" width="10" style="632" hidden="1" customWidth="1"/>
    <col min="3" max="3" width="29.42578125" style="632" customWidth="1"/>
    <col min="4" max="4" width="32.7109375" style="632" hidden="1" customWidth="1"/>
    <col min="5" max="5" width="24.85546875" style="632" hidden="1" customWidth="1"/>
    <col min="6" max="6" width="23.140625" style="632" hidden="1" customWidth="1"/>
    <col min="7" max="10" width="0" style="632" hidden="1" customWidth="1"/>
    <col min="11" max="11" width="26.85546875" style="632" hidden="1" customWidth="1"/>
    <col min="12" max="12" width="10.7109375" style="632" hidden="1" customWidth="1"/>
    <col min="13" max="14" width="0" style="632" hidden="1" customWidth="1"/>
    <col min="15" max="23" width="7.140625" style="632" hidden="1" customWidth="1"/>
    <col min="24" max="27" width="10.85546875" style="632" customWidth="1"/>
    <col min="28" max="16384" width="9.140625" style="632"/>
  </cols>
  <sheetData>
    <row r="1" spans="1:27" ht="15.75">
      <c r="A1" s="1039" t="s">
        <v>2620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  <c r="L1" s="1039"/>
      <c r="M1" s="1039"/>
      <c r="N1" s="1039"/>
      <c r="O1" s="1039"/>
      <c r="P1" s="1039"/>
      <c r="Q1" s="1039"/>
      <c r="R1" s="1039"/>
      <c r="S1" s="1039"/>
      <c r="T1" s="1039"/>
      <c r="U1" s="1039"/>
      <c r="V1" s="1039"/>
      <c r="W1" s="1039"/>
      <c r="X1" s="1039"/>
      <c r="Y1" s="1039"/>
      <c r="Z1" s="1039"/>
      <c r="AA1" s="1039"/>
    </row>
    <row r="2" spans="1:27" ht="6.75" customHeight="1">
      <c r="A2" s="633"/>
      <c r="B2" s="633"/>
      <c r="C2" s="633"/>
      <c r="D2" s="633"/>
      <c r="E2" s="633"/>
      <c r="F2" s="633"/>
      <c r="G2" s="633"/>
      <c r="H2" s="633"/>
      <c r="I2" s="633"/>
      <c r="J2" s="633"/>
      <c r="K2" s="633"/>
      <c r="L2" s="633"/>
      <c r="M2" s="633"/>
      <c r="N2" s="633"/>
      <c r="O2" s="633"/>
      <c r="P2" s="633"/>
      <c r="Q2" s="633"/>
      <c r="R2" s="633"/>
      <c r="S2" s="633"/>
      <c r="T2" s="633"/>
      <c r="U2" s="633"/>
      <c r="V2" s="633"/>
      <c r="W2" s="633"/>
      <c r="X2" s="633"/>
      <c r="Y2" s="633"/>
      <c r="Z2" s="633"/>
      <c r="AA2" s="633"/>
    </row>
    <row r="3" spans="1:27" ht="15.75">
      <c r="A3" s="1039" t="s">
        <v>2623</v>
      </c>
      <c r="B3" s="1039"/>
      <c r="C3" s="1039"/>
      <c r="D3" s="1039"/>
      <c r="E3" s="1039"/>
      <c r="F3" s="1039"/>
      <c r="G3" s="1039"/>
      <c r="H3" s="1039"/>
      <c r="I3" s="1039"/>
      <c r="J3" s="1039"/>
      <c r="K3" s="1039"/>
      <c r="L3" s="1039"/>
      <c r="M3" s="1039"/>
      <c r="N3" s="1039"/>
      <c r="O3" s="1039"/>
      <c r="P3" s="1039"/>
      <c r="Q3" s="1039"/>
      <c r="R3" s="1039"/>
      <c r="S3" s="1039"/>
      <c r="T3" s="1039"/>
      <c r="U3" s="1039"/>
      <c r="V3" s="1039"/>
      <c r="W3" s="1039"/>
      <c r="X3" s="1039"/>
      <c r="Y3" s="1039"/>
      <c r="Z3" s="1039"/>
      <c r="AA3" s="1039"/>
    </row>
    <row r="4" spans="1:27" ht="15.75">
      <c r="A4" s="1039" t="s">
        <v>1371</v>
      </c>
      <c r="B4" s="1039"/>
      <c r="C4" s="1039"/>
      <c r="D4" s="1039"/>
      <c r="E4" s="1039"/>
      <c r="F4" s="1039"/>
      <c r="G4" s="1039"/>
      <c r="H4" s="1039"/>
      <c r="I4" s="1039"/>
      <c r="J4" s="1039"/>
      <c r="K4" s="1039"/>
      <c r="L4" s="1039"/>
      <c r="M4" s="1039"/>
      <c r="N4" s="1039"/>
      <c r="O4" s="1039"/>
      <c r="P4" s="1039"/>
      <c r="Q4" s="1039"/>
      <c r="R4" s="1039"/>
      <c r="S4" s="1039"/>
      <c r="T4" s="1039"/>
      <c r="U4" s="1039"/>
      <c r="V4" s="1039"/>
      <c r="W4" s="1039"/>
      <c r="X4" s="1039"/>
      <c r="Y4" s="1039"/>
      <c r="Z4" s="1039"/>
      <c r="AA4" s="1039"/>
    </row>
    <row r="5" spans="1:27" ht="15.75">
      <c r="A5" s="1039" t="s">
        <v>2287</v>
      </c>
      <c r="B5" s="1039"/>
      <c r="C5" s="1039"/>
      <c r="D5" s="1039"/>
      <c r="E5" s="1039"/>
      <c r="F5" s="1039"/>
      <c r="G5" s="1039"/>
      <c r="H5" s="1039"/>
      <c r="I5" s="1039"/>
      <c r="J5" s="1039"/>
      <c r="K5" s="1039"/>
      <c r="L5" s="1039"/>
      <c r="M5" s="1039"/>
      <c r="N5" s="1039"/>
      <c r="O5" s="1039"/>
      <c r="P5" s="1039"/>
      <c r="Q5" s="1039"/>
      <c r="R5" s="1039"/>
      <c r="S5" s="1039"/>
      <c r="T5" s="1039"/>
      <c r="U5" s="1039"/>
      <c r="V5" s="1039"/>
      <c r="W5" s="1039"/>
      <c r="X5" s="1039"/>
      <c r="Y5" s="1039"/>
      <c r="Z5" s="1039"/>
      <c r="AA5" s="1039"/>
    </row>
    <row r="7" spans="1:27" ht="15" customHeight="1">
      <c r="A7" s="1036" t="s">
        <v>20</v>
      </c>
      <c r="B7" s="1036" t="s">
        <v>166</v>
      </c>
      <c r="C7" s="1036" t="s">
        <v>14</v>
      </c>
      <c r="D7" s="1036" t="s">
        <v>169</v>
      </c>
      <c r="E7" s="1036" t="s">
        <v>2295</v>
      </c>
      <c r="F7" s="1036" t="s">
        <v>14</v>
      </c>
      <c r="G7" s="1036" t="s">
        <v>170</v>
      </c>
      <c r="H7" s="634"/>
      <c r="I7" s="634"/>
      <c r="J7" s="634"/>
      <c r="K7" s="1036" t="s">
        <v>2296</v>
      </c>
      <c r="L7" s="1036" t="s">
        <v>2297</v>
      </c>
      <c r="M7" s="1036" t="s">
        <v>2298</v>
      </c>
      <c r="N7" s="1036" t="s">
        <v>2299</v>
      </c>
      <c r="O7" s="1040" t="s">
        <v>2324</v>
      </c>
      <c r="P7" s="1040"/>
      <c r="Q7" s="1040"/>
      <c r="R7" s="1040"/>
      <c r="S7" s="1040"/>
      <c r="T7" s="1040"/>
      <c r="U7" s="1040"/>
      <c r="V7" s="1040"/>
      <c r="W7" s="1040"/>
      <c r="X7" s="1040"/>
      <c r="Y7" s="1040"/>
      <c r="Z7" s="1040"/>
      <c r="AA7" s="1040"/>
    </row>
    <row r="8" spans="1:27" s="637" customFormat="1" ht="29.25" customHeight="1">
      <c r="A8" s="1037"/>
      <c r="B8" s="1037"/>
      <c r="C8" s="1037"/>
      <c r="D8" s="1037"/>
      <c r="E8" s="1037"/>
      <c r="F8" s="1037"/>
      <c r="G8" s="1037"/>
      <c r="H8" s="635" t="s">
        <v>2325</v>
      </c>
      <c r="I8" s="635" t="s">
        <v>2326</v>
      </c>
      <c r="J8" s="635" t="s">
        <v>2327</v>
      </c>
      <c r="K8" s="1037"/>
      <c r="L8" s="1037"/>
      <c r="M8" s="1037"/>
      <c r="N8" s="1037"/>
      <c r="O8" s="636" t="s">
        <v>480</v>
      </c>
      <c r="P8" s="636" t="s">
        <v>481</v>
      </c>
      <c r="Q8" s="636" t="s">
        <v>482</v>
      </c>
      <c r="R8" s="636" t="s">
        <v>483</v>
      </c>
      <c r="S8" s="636" t="s">
        <v>484</v>
      </c>
      <c r="T8" s="636" t="s">
        <v>485</v>
      </c>
      <c r="U8" s="636" t="s">
        <v>498</v>
      </c>
      <c r="V8" s="636" t="s">
        <v>486</v>
      </c>
      <c r="W8" s="636" t="s">
        <v>487</v>
      </c>
      <c r="X8" s="636" t="s">
        <v>488</v>
      </c>
      <c r="Y8" s="636" t="s">
        <v>489</v>
      </c>
      <c r="Z8" s="636" t="s">
        <v>490</v>
      </c>
      <c r="AA8" s="635" t="s">
        <v>67</v>
      </c>
    </row>
    <row r="9" spans="1:27" s="637" customFormat="1" ht="15" customHeight="1">
      <c r="A9" s="1038"/>
      <c r="B9" s="1038"/>
      <c r="C9" s="1038"/>
      <c r="D9" s="1038"/>
      <c r="E9" s="1038"/>
      <c r="F9" s="1038"/>
      <c r="G9" s="1038"/>
      <c r="H9" s="635"/>
      <c r="I9" s="635"/>
      <c r="J9" s="635"/>
      <c r="K9" s="1038"/>
      <c r="L9" s="1038"/>
      <c r="M9" s="1038"/>
      <c r="N9" s="1038"/>
      <c r="O9" s="635"/>
      <c r="P9" s="635"/>
      <c r="Q9" s="635"/>
      <c r="R9" s="635"/>
      <c r="S9" s="635"/>
      <c r="T9" s="635"/>
      <c r="U9" s="635"/>
      <c r="V9" s="635"/>
      <c r="W9" s="635"/>
      <c r="X9" s="635"/>
      <c r="Y9" s="635"/>
      <c r="Z9" s="635"/>
      <c r="AA9" s="635"/>
    </row>
    <row r="10" spans="1:27" hidden="1">
      <c r="A10" s="634">
        <v>1</v>
      </c>
      <c r="B10" s="634" t="s">
        <v>1287</v>
      </c>
      <c r="C10" s="634" t="s">
        <v>1288</v>
      </c>
      <c r="D10" s="634" t="s">
        <v>1748</v>
      </c>
      <c r="E10" s="634" t="s">
        <v>1138</v>
      </c>
      <c r="F10" s="634" t="s">
        <v>86</v>
      </c>
      <c r="G10" s="634" t="s">
        <v>126</v>
      </c>
      <c r="H10" s="634" t="s">
        <v>615</v>
      </c>
      <c r="I10" s="634" t="s">
        <v>615</v>
      </c>
      <c r="J10" s="634">
        <v>2</v>
      </c>
      <c r="K10" s="634" t="s">
        <v>2591</v>
      </c>
      <c r="L10" s="634">
        <v>40015</v>
      </c>
      <c r="M10" s="634" t="s">
        <v>2521</v>
      </c>
      <c r="N10" s="634">
        <v>1300</v>
      </c>
      <c r="O10" s="634">
        <v>0</v>
      </c>
      <c r="P10" s="634">
        <v>0</v>
      </c>
      <c r="Q10" s="634">
        <v>0</v>
      </c>
      <c r="R10" s="634">
        <v>0</v>
      </c>
      <c r="S10" s="634">
        <v>0</v>
      </c>
      <c r="T10" s="634">
        <v>0</v>
      </c>
      <c r="U10" s="634">
        <v>0</v>
      </c>
      <c r="V10" s="634">
        <v>0</v>
      </c>
      <c r="W10" s="634">
        <v>0</v>
      </c>
      <c r="X10" s="634">
        <v>2</v>
      </c>
      <c r="Y10" s="634">
        <v>2</v>
      </c>
      <c r="Z10" s="634">
        <v>2</v>
      </c>
      <c r="AA10" s="634">
        <f>SUM(O10:Z10)</f>
        <v>6</v>
      </c>
    </row>
    <row r="11" spans="1:27" hidden="1">
      <c r="A11" s="634">
        <f>A10+1</f>
        <v>2</v>
      </c>
      <c r="B11" s="634" t="s">
        <v>1285</v>
      </c>
      <c r="C11" s="634" t="s">
        <v>1286</v>
      </c>
      <c r="D11" s="634" t="s">
        <v>1747</v>
      </c>
      <c r="E11" s="634" t="s">
        <v>197</v>
      </c>
      <c r="F11" s="634" t="s">
        <v>86</v>
      </c>
      <c r="G11" s="634" t="s">
        <v>126</v>
      </c>
      <c r="H11" s="634" t="s">
        <v>615</v>
      </c>
      <c r="I11" s="634" t="s">
        <v>615</v>
      </c>
      <c r="J11" s="634">
        <v>2</v>
      </c>
      <c r="K11" s="634" t="s">
        <v>2592</v>
      </c>
      <c r="L11" s="634" t="s">
        <v>615</v>
      </c>
      <c r="M11" s="634" t="s">
        <v>2409</v>
      </c>
      <c r="N11" s="634">
        <v>2200</v>
      </c>
      <c r="O11" s="634">
        <v>0</v>
      </c>
      <c r="P11" s="634">
        <v>0</v>
      </c>
      <c r="Q11" s="634">
        <v>0</v>
      </c>
      <c r="R11" s="634">
        <v>0</v>
      </c>
      <c r="S11" s="634">
        <v>0</v>
      </c>
      <c r="T11" s="634">
        <v>0</v>
      </c>
      <c r="U11" s="634">
        <v>0</v>
      </c>
      <c r="V11" s="634">
        <v>0</v>
      </c>
      <c r="W11" s="634">
        <v>0</v>
      </c>
      <c r="X11" s="634">
        <v>3</v>
      </c>
      <c r="Y11" s="634">
        <v>3</v>
      </c>
      <c r="Z11" s="634">
        <v>3</v>
      </c>
      <c r="AA11" s="634">
        <f t="shared" ref="AA11:AA41" si="0">SUM(O11:Z11)</f>
        <v>9</v>
      </c>
    </row>
    <row r="12" spans="1:27" s="627" customFormat="1" ht="20.25" customHeight="1">
      <c r="A12" s="624">
        <v>1</v>
      </c>
      <c r="B12" s="624"/>
      <c r="C12" s="624" t="str">
        <f>F12</f>
        <v>Kec. Air Hitam</v>
      </c>
      <c r="D12" s="625"/>
      <c r="E12" s="626"/>
      <c r="F12" s="626" t="str">
        <f>F11</f>
        <v>Kec. Air Hitam</v>
      </c>
      <c r="G12" s="626"/>
      <c r="H12" s="626"/>
      <c r="I12" s="626"/>
      <c r="J12" s="626"/>
      <c r="K12" s="626"/>
      <c r="L12" s="626"/>
      <c r="M12" s="626"/>
      <c r="N12" s="626"/>
      <c r="O12" s="626">
        <f>SUM(O10:O11)</f>
        <v>0</v>
      </c>
      <c r="P12" s="626">
        <f t="shared" ref="P12:AA12" si="1">SUM(P10:P11)</f>
        <v>0</v>
      </c>
      <c r="Q12" s="626">
        <f t="shared" si="1"/>
        <v>0</v>
      </c>
      <c r="R12" s="626">
        <f t="shared" si="1"/>
        <v>0</v>
      </c>
      <c r="S12" s="626">
        <f t="shared" si="1"/>
        <v>0</v>
      </c>
      <c r="T12" s="626">
        <f t="shared" si="1"/>
        <v>0</v>
      </c>
      <c r="U12" s="626">
        <f t="shared" si="1"/>
        <v>0</v>
      </c>
      <c r="V12" s="626">
        <f t="shared" si="1"/>
        <v>0</v>
      </c>
      <c r="W12" s="626">
        <f t="shared" si="1"/>
        <v>0</v>
      </c>
      <c r="X12" s="626">
        <f t="shared" si="1"/>
        <v>5</v>
      </c>
      <c r="Y12" s="626">
        <f t="shared" si="1"/>
        <v>5</v>
      </c>
      <c r="Z12" s="626">
        <f t="shared" si="1"/>
        <v>5</v>
      </c>
      <c r="AA12" s="626">
        <f t="shared" si="1"/>
        <v>15</v>
      </c>
    </row>
    <row r="13" spans="1:27" s="640" customFormat="1" hidden="1">
      <c r="A13" s="638">
        <f>A11+1</f>
        <v>3</v>
      </c>
      <c r="B13" s="638" t="s">
        <v>1290</v>
      </c>
      <c r="C13" s="638" t="s">
        <v>1291</v>
      </c>
      <c r="D13" s="639" t="s">
        <v>1750</v>
      </c>
      <c r="E13" s="638" t="s">
        <v>575</v>
      </c>
      <c r="F13" s="638" t="s">
        <v>87</v>
      </c>
      <c r="G13" s="638" t="s">
        <v>126</v>
      </c>
      <c r="H13" s="638" t="s">
        <v>615</v>
      </c>
      <c r="I13" s="638" t="s">
        <v>615</v>
      </c>
      <c r="J13" s="638">
        <v>2</v>
      </c>
      <c r="K13" s="638" t="s">
        <v>2593</v>
      </c>
      <c r="L13" s="638">
        <v>42013</v>
      </c>
      <c r="M13" s="638" t="s">
        <v>2415</v>
      </c>
      <c r="N13" s="638">
        <v>5000</v>
      </c>
      <c r="O13" s="638">
        <v>0</v>
      </c>
      <c r="P13" s="638">
        <v>0</v>
      </c>
      <c r="Q13" s="638">
        <v>0</v>
      </c>
      <c r="R13" s="638">
        <v>0</v>
      </c>
      <c r="S13" s="638">
        <v>0</v>
      </c>
      <c r="T13" s="638">
        <v>0</v>
      </c>
      <c r="U13" s="638">
        <v>0</v>
      </c>
      <c r="V13" s="638">
        <v>0</v>
      </c>
      <c r="W13" s="638">
        <v>0</v>
      </c>
      <c r="X13" s="638">
        <v>2</v>
      </c>
      <c r="Y13" s="638">
        <v>2</v>
      </c>
      <c r="Z13" s="638">
        <v>0</v>
      </c>
      <c r="AA13" s="638">
        <f t="shared" si="0"/>
        <v>4</v>
      </c>
    </row>
    <row r="14" spans="1:27" s="640" customFormat="1" hidden="1">
      <c r="A14" s="638">
        <f>A13+1</f>
        <v>4</v>
      </c>
      <c r="B14" s="638" t="s">
        <v>1292</v>
      </c>
      <c r="C14" s="638" t="s">
        <v>1293</v>
      </c>
      <c r="D14" s="639" t="s">
        <v>1749</v>
      </c>
      <c r="E14" s="638" t="s">
        <v>538</v>
      </c>
      <c r="F14" s="638" t="s">
        <v>87</v>
      </c>
      <c r="G14" s="638" t="s">
        <v>126</v>
      </c>
      <c r="H14" s="638" t="s">
        <v>615</v>
      </c>
      <c r="I14" s="638" t="s">
        <v>615</v>
      </c>
      <c r="J14" s="638">
        <v>2</v>
      </c>
      <c r="K14" s="638" t="s">
        <v>2594</v>
      </c>
      <c r="L14" s="638">
        <v>39882</v>
      </c>
      <c r="M14" s="638" t="s">
        <v>2415</v>
      </c>
      <c r="N14" s="638">
        <v>10000</v>
      </c>
      <c r="O14" s="638">
        <v>0</v>
      </c>
      <c r="P14" s="638">
        <v>0</v>
      </c>
      <c r="Q14" s="638">
        <v>0</v>
      </c>
      <c r="R14" s="638">
        <v>0</v>
      </c>
      <c r="S14" s="638">
        <v>0</v>
      </c>
      <c r="T14" s="638">
        <v>0</v>
      </c>
      <c r="U14" s="638">
        <v>0</v>
      </c>
      <c r="V14" s="638">
        <v>0</v>
      </c>
      <c r="W14" s="638">
        <v>0</v>
      </c>
      <c r="X14" s="638">
        <v>2</v>
      </c>
      <c r="Y14" s="638">
        <v>2</v>
      </c>
      <c r="Z14" s="638">
        <v>2</v>
      </c>
      <c r="AA14" s="638">
        <f t="shared" si="0"/>
        <v>6</v>
      </c>
    </row>
    <row r="15" spans="1:27" s="627" customFormat="1" ht="21" customHeight="1">
      <c r="A15" s="624">
        <v>2</v>
      </c>
      <c r="B15" s="624"/>
      <c r="C15" s="624" t="str">
        <f>F15</f>
        <v>Kec. Batang Asai</v>
      </c>
      <c r="D15" s="625"/>
      <c r="E15" s="626"/>
      <c r="F15" s="626" t="str">
        <f>F14</f>
        <v>Kec. Batang Asai</v>
      </c>
      <c r="G15" s="626"/>
      <c r="H15" s="626"/>
      <c r="I15" s="626"/>
      <c r="J15" s="626"/>
      <c r="K15" s="626"/>
      <c r="L15" s="626"/>
      <c r="M15" s="626"/>
      <c r="N15" s="626"/>
      <c r="O15" s="626">
        <f t="shared" ref="O15:AA15" si="2">SUM(O13:O14)</f>
        <v>0</v>
      </c>
      <c r="P15" s="626">
        <f t="shared" si="2"/>
        <v>0</v>
      </c>
      <c r="Q15" s="626">
        <f t="shared" si="2"/>
        <v>0</v>
      </c>
      <c r="R15" s="626">
        <f t="shared" si="2"/>
        <v>0</v>
      </c>
      <c r="S15" s="626">
        <f t="shared" si="2"/>
        <v>0</v>
      </c>
      <c r="T15" s="626">
        <f t="shared" si="2"/>
        <v>0</v>
      </c>
      <c r="U15" s="626">
        <f t="shared" si="2"/>
        <v>0</v>
      </c>
      <c r="V15" s="626">
        <f t="shared" si="2"/>
        <v>0</v>
      </c>
      <c r="W15" s="626">
        <f t="shared" si="2"/>
        <v>0</v>
      </c>
      <c r="X15" s="626">
        <f t="shared" si="2"/>
        <v>4</v>
      </c>
      <c r="Y15" s="626">
        <f t="shared" si="2"/>
        <v>4</v>
      </c>
      <c r="Z15" s="626">
        <f t="shared" si="2"/>
        <v>2</v>
      </c>
      <c r="AA15" s="626">
        <f t="shared" si="2"/>
        <v>10</v>
      </c>
    </row>
    <row r="16" spans="1:27" s="640" customFormat="1" hidden="1">
      <c r="A16" s="638">
        <f>A14+1</f>
        <v>5</v>
      </c>
      <c r="B16" s="638">
        <v>69953437</v>
      </c>
      <c r="C16" s="638" t="s">
        <v>2595</v>
      </c>
      <c r="D16" s="639" t="s">
        <v>2596</v>
      </c>
      <c r="E16" s="638" t="s">
        <v>244</v>
      </c>
      <c r="F16" s="638" t="s">
        <v>81</v>
      </c>
      <c r="G16" s="638" t="s">
        <v>127</v>
      </c>
      <c r="H16" s="638"/>
      <c r="I16" s="638"/>
      <c r="J16" s="638"/>
      <c r="K16" s="638">
        <v>512</v>
      </c>
      <c r="L16" s="638"/>
      <c r="M16" s="638"/>
      <c r="N16" s="638"/>
      <c r="O16" s="638"/>
      <c r="P16" s="638"/>
      <c r="Q16" s="638"/>
      <c r="R16" s="638"/>
      <c r="S16" s="638"/>
      <c r="T16" s="638"/>
      <c r="U16" s="638"/>
      <c r="V16" s="638"/>
      <c r="W16" s="638"/>
      <c r="X16" s="638">
        <v>1</v>
      </c>
      <c r="Y16" s="638">
        <v>0</v>
      </c>
      <c r="Z16" s="638">
        <v>0</v>
      </c>
      <c r="AA16" s="638">
        <f t="shared" si="0"/>
        <v>1</v>
      </c>
    </row>
    <row r="17" spans="1:27" s="627" customFormat="1" ht="21" customHeight="1">
      <c r="A17" s="624">
        <v>3</v>
      </c>
      <c r="B17" s="624"/>
      <c r="C17" s="624" t="str">
        <f>F17</f>
        <v>Kec. Bathin VIII</v>
      </c>
      <c r="D17" s="625"/>
      <c r="E17" s="626"/>
      <c r="F17" s="626" t="str">
        <f>F16</f>
        <v>Kec. Bathin VIII</v>
      </c>
      <c r="G17" s="626"/>
      <c r="H17" s="626"/>
      <c r="I17" s="626"/>
      <c r="J17" s="626"/>
      <c r="K17" s="626"/>
      <c r="L17" s="626"/>
      <c r="M17" s="626"/>
      <c r="N17" s="626"/>
      <c r="O17" s="626">
        <f>O16</f>
        <v>0</v>
      </c>
      <c r="P17" s="626">
        <f>P16</f>
        <v>0</v>
      </c>
      <c r="Q17" s="626">
        <f>Q16</f>
        <v>0</v>
      </c>
      <c r="R17" s="626">
        <f t="shared" ref="R17:AA17" si="3">R16</f>
        <v>0</v>
      </c>
      <c r="S17" s="626">
        <f t="shared" si="3"/>
        <v>0</v>
      </c>
      <c r="T17" s="626">
        <f t="shared" si="3"/>
        <v>0</v>
      </c>
      <c r="U17" s="626">
        <f t="shared" si="3"/>
        <v>0</v>
      </c>
      <c r="V17" s="626">
        <f t="shared" si="3"/>
        <v>0</v>
      </c>
      <c r="W17" s="626">
        <f t="shared" si="3"/>
        <v>0</v>
      </c>
      <c r="X17" s="626">
        <f t="shared" si="3"/>
        <v>1</v>
      </c>
      <c r="Y17" s="626">
        <f t="shared" si="3"/>
        <v>0</v>
      </c>
      <c r="Z17" s="626">
        <f t="shared" si="3"/>
        <v>0</v>
      </c>
      <c r="AA17" s="626">
        <f t="shared" si="3"/>
        <v>1</v>
      </c>
    </row>
    <row r="18" spans="1:27" s="640" customFormat="1" hidden="1">
      <c r="A18" s="638">
        <f>A16+1</f>
        <v>6</v>
      </c>
      <c r="B18" s="638" t="s">
        <v>1306</v>
      </c>
      <c r="C18" s="638" t="s">
        <v>1307</v>
      </c>
      <c r="D18" s="639" t="s">
        <v>1751</v>
      </c>
      <c r="E18" s="638" t="s">
        <v>311</v>
      </c>
      <c r="F18" s="638" t="s">
        <v>88</v>
      </c>
      <c r="G18" s="638" t="s">
        <v>126</v>
      </c>
      <c r="H18" s="638" t="s">
        <v>615</v>
      </c>
      <c r="I18" s="638" t="s">
        <v>615</v>
      </c>
      <c r="J18" s="638">
        <v>2</v>
      </c>
      <c r="K18" s="638" t="s">
        <v>615</v>
      </c>
      <c r="L18" s="638" t="s">
        <v>615</v>
      </c>
      <c r="M18" s="638" t="s">
        <v>2409</v>
      </c>
      <c r="N18" s="638">
        <v>1300</v>
      </c>
      <c r="O18" s="638">
        <v>0</v>
      </c>
      <c r="P18" s="638">
        <v>0</v>
      </c>
      <c r="Q18" s="638">
        <v>0</v>
      </c>
      <c r="R18" s="638">
        <v>0</v>
      </c>
      <c r="S18" s="638">
        <v>0</v>
      </c>
      <c r="T18" s="638">
        <v>0</v>
      </c>
      <c r="U18" s="638">
        <v>0</v>
      </c>
      <c r="V18" s="638">
        <v>0</v>
      </c>
      <c r="W18" s="638">
        <v>0</v>
      </c>
      <c r="X18" s="638">
        <v>2</v>
      </c>
      <c r="Y18" s="638">
        <v>2</v>
      </c>
      <c r="Z18" s="638">
        <v>2</v>
      </c>
      <c r="AA18" s="638">
        <f t="shared" si="0"/>
        <v>6</v>
      </c>
    </row>
    <row r="19" spans="1:27" s="627" customFormat="1" ht="21" customHeight="1">
      <c r="A19" s="624">
        <v>4</v>
      </c>
      <c r="B19" s="624"/>
      <c r="C19" s="624" t="str">
        <f>F19</f>
        <v>Kec. Cermin Nan Gedang</v>
      </c>
      <c r="D19" s="625"/>
      <c r="E19" s="626"/>
      <c r="F19" s="626" t="str">
        <f>F18</f>
        <v>Kec. Cermin Nan Gedang</v>
      </c>
      <c r="G19" s="626"/>
      <c r="H19" s="626"/>
      <c r="I19" s="626"/>
      <c r="J19" s="626"/>
      <c r="K19" s="626"/>
      <c r="L19" s="626"/>
      <c r="M19" s="626"/>
      <c r="N19" s="626"/>
      <c r="O19" s="626">
        <f>O18</f>
        <v>0</v>
      </c>
      <c r="P19" s="626">
        <f>P18</f>
        <v>0</v>
      </c>
      <c r="Q19" s="626">
        <f>Q18</f>
        <v>0</v>
      </c>
      <c r="R19" s="626">
        <f t="shared" ref="R19:AA19" si="4">R18</f>
        <v>0</v>
      </c>
      <c r="S19" s="626">
        <f t="shared" si="4"/>
        <v>0</v>
      </c>
      <c r="T19" s="626">
        <f t="shared" si="4"/>
        <v>0</v>
      </c>
      <c r="U19" s="626">
        <f t="shared" si="4"/>
        <v>0</v>
      </c>
      <c r="V19" s="626">
        <f t="shared" si="4"/>
        <v>0</v>
      </c>
      <c r="W19" s="626">
        <f t="shared" si="4"/>
        <v>0</v>
      </c>
      <c r="X19" s="626">
        <f t="shared" si="4"/>
        <v>2</v>
      </c>
      <c r="Y19" s="626">
        <f t="shared" si="4"/>
        <v>2</v>
      </c>
      <c r="Z19" s="626">
        <f t="shared" si="4"/>
        <v>2</v>
      </c>
      <c r="AA19" s="626">
        <f t="shared" si="4"/>
        <v>6</v>
      </c>
    </row>
    <row r="20" spans="1:27" s="640" customFormat="1" hidden="1">
      <c r="A20" s="638">
        <f>A18+1</f>
        <v>7</v>
      </c>
      <c r="B20" s="638" t="s">
        <v>1312</v>
      </c>
      <c r="C20" s="638" t="s">
        <v>1313</v>
      </c>
      <c r="D20" s="639" t="s">
        <v>1752</v>
      </c>
      <c r="E20" s="638" t="s">
        <v>289</v>
      </c>
      <c r="F20" s="638" t="s">
        <v>82</v>
      </c>
      <c r="G20" s="638" t="s">
        <v>126</v>
      </c>
      <c r="H20" s="638" t="s">
        <v>615</v>
      </c>
      <c r="I20" s="638" t="s">
        <v>615</v>
      </c>
      <c r="J20" s="638">
        <v>2</v>
      </c>
      <c r="K20" s="638" t="s">
        <v>2410</v>
      </c>
      <c r="L20" s="638" t="s">
        <v>615</v>
      </c>
      <c r="M20" s="638" t="s">
        <v>2415</v>
      </c>
      <c r="N20" s="638">
        <v>0</v>
      </c>
      <c r="O20" s="638">
        <v>0</v>
      </c>
      <c r="P20" s="638">
        <v>0</v>
      </c>
      <c r="Q20" s="638">
        <v>0</v>
      </c>
      <c r="R20" s="638">
        <v>0</v>
      </c>
      <c r="S20" s="638">
        <v>0</v>
      </c>
      <c r="T20" s="638">
        <v>0</v>
      </c>
      <c r="U20" s="638">
        <v>0</v>
      </c>
      <c r="V20" s="638">
        <v>0</v>
      </c>
      <c r="W20" s="638">
        <v>0</v>
      </c>
      <c r="X20" s="638">
        <v>1</v>
      </c>
      <c r="Y20" s="638">
        <v>1</v>
      </c>
      <c r="Z20" s="638">
        <v>1</v>
      </c>
      <c r="AA20" s="638">
        <f t="shared" si="0"/>
        <v>3</v>
      </c>
    </row>
    <row r="21" spans="1:27" s="627" customFormat="1" ht="20.25" customHeight="1">
      <c r="A21" s="624">
        <v>5</v>
      </c>
      <c r="B21" s="624"/>
      <c r="C21" s="624" t="str">
        <f>F21</f>
        <v>Kec. Limun</v>
      </c>
      <c r="D21" s="625"/>
      <c r="E21" s="626"/>
      <c r="F21" s="626" t="str">
        <f>F20</f>
        <v>Kec. Limun</v>
      </c>
      <c r="G21" s="626"/>
      <c r="H21" s="626"/>
      <c r="I21" s="626"/>
      <c r="J21" s="626"/>
      <c r="K21" s="626"/>
      <c r="L21" s="626"/>
      <c r="M21" s="626"/>
      <c r="N21" s="626"/>
      <c r="O21" s="626">
        <f>O20</f>
        <v>0</v>
      </c>
      <c r="P21" s="626">
        <f>P20</f>
        <v>0</v>
      </c>
      <c r="Q21" s="626">
        <f>Q20</f>
        <v>0</v>
      </c>
      <c r="R21" s="626">
        <f t="shared" ref="R21:AA21" si="5">R20</f>
        <v>0</v>
      </c>
      <c r="S21" s="626">
        <f t="shared" si="5"/>
        <v>0</v>
      </c>
      <c r="T21" s="626">
        <f t="shared" si="5"/>
        <v>0</v>
      </c>
      <c r="U21" s="626">
        <f t="shared" si="5"/>
        <v>0</v>
      </c>
      <c r="V21" s="626">
        <f t="shared" si="5"/>
        <v>0</v>
      </c>
      <c r="W21" s="626">
        <f t="shared" si="5"/>
        <v>0</v>
      </c>
      <c r="X21" s="626">
        <f t="shared" si="5"/>
        <v>1</v>
      </c>
      <c r="Y21" s="626">
        <f t="shared" si="5"/>
        <v>1</v>
      </c>
      <c r="Z21" s="626">
        <f t="shared" si="5"/>
        <v>1</v>
      </c>
      <c r="AA21" s="626">
        <f t="shared" si="5"/>
        <v>3</v>
      </c>
    </row>
    <row r="22" spans="1:27" s="640" customFormat="1" hidden="1">
      <c r="A22" s="638">
        <f>A20+1</f>
        <v>8</v>
      </c>
      <c r="B22" s="638" t="s">
        <v>1321</v>
      </c>
      <c r="C22" s="638" t="s">
        <v>1322</v>
      </c>
      <c r="D22" s="639" t="s">
        <v>1753</v>
      </c>
      <c r="E22" s="638" t="s">
        <v>800</v>
      </c>
      <c r="F22" s="638" t="s">
        <v>89</v>
      </c>
      <c r="G22" s="638" t="s">
        <v>126</v>
      </c>
      <c r="H22" s="638" t="s">
        <v>615</v>
      </c>
      <c r="I22" s="638" t="s">
        <v>615</v>
      </c>
      <c r="J22" s="638">
        <v>2</v>
      </c>
      <c r="K22" s="638" t="s">
        <v>2592</v>
      </c>
      <c r="L22" s="638">
        <v>40328</v>
      </c>
      <c r="M22" s="638" t="s">
        <v>2409</v>
      </c>
      <c r="N22" s="638">
        <v>1300</v>
      </c>
      <c r="O22" s="638">
        <v>0</v>
      </c>
      <c r="P22" s="638">
        <v>0</v>
      </c>
      <c r="Q22" s="638">
        <v>0</v>
      </c>
      <c r="R22" s="638">
        <v>0</v>
      </c>
      <c r="S22" s="638">
        <v>0</v>
      </c>
      <c r="T22" s="638">
        <v>0</v>
      </c>
      <c r="U22" s="638">
        <v>0</v>
      </c>
      <c r="V22" s="638">
        <v>0</v>
      </c>
      <c r="W22" s="638">
        <v>0</v>
      </c>
      <c r="X22" s="638">
        <v>1</v>
      </c>
      <c r="Y22" s="638">
        <v>1</v>
      </c>
      <c r="Z22" s="638">
        <v>1</v>
      </c>
      <c r="AA22" s="638">
        <f t="shared" si="0"/>
        <v>3</v>
      </c>
    </row>
    <row r="23" spans="1:27" s="640" customFormat="1" hidden="1">
      <c r="A23" s="638">
        <f t="shared" ref="A23:A41" si="6">A22+1</f>
        <v>9</v>
      </c>
      <c r="B23" s="638" t="s">
        <v>1328</v>
      </c>
      <c r="C23" s="638" t="s">
        <v>1329</v>
      </c>
      <c r="D23" s="639" t="s">
        <v>2597</v>
      </c>
      <c r="E23" s="638" t="s">
        <v>834</v>
      </c>
      <c r="F23" s="638" t="s">
        <v>89</v>
      </c>
      <c r="G23" s="638" t="s">
        <v>126</v>
      </c>
      <c r="H23" s="638" t="s">
        <v>615</v>
      </c>
      <c r="I23" s="638" t="s">
        <v>615</v>
      </c>
      <c r="J23" s="638">
        <v>2</v>
      </c>
      <c r="K23" s="638" t="s">
        <v>2581</v>
      </c>
      <c r="L23" s="638">
        <v>39391</v>
      </c>
      <c r="M23" s="638" t="s">
        <v>2521</v>
      </c>
      <c r="N23" s="638">
        <v>1300</v>
      </c>
      <c r="O23" s="638">
        <v>0</v>
      </c>
      <c r="P23" s="638">
        <v>0</v>
      </c>
      <c r="Q23" s="638">
        <v>0</v>
      </c>
      <c r="R23" s="638">
        <v>0</v>
      </c>
      <c r="S23" s="638">
        <v>0</v>
      </c>
      <c r="T23" s="638">
        <v>0</v>
      </c>
      <c r="U23" s="638">
        <v>0</v>
      </c>
      <c r="V23" s="638">
        <v>0</v>
      </c>
      <c r="W23" s="638">
        <v>0</v>
      </c>
      <c r="X23" s="638">
        <v>4</v>
      </c>
      <c r="Y23" s="638">
        <v>4</v>
      </c>
      <c r="Z23" s="638">
        <v>4</v>
      </c>
      <c r="AA23" s="638">
        <f t="shared" si="0"/>
        <v>12</v>
      </c>
    </row>
    <row r="24" spans="1:27" s="640" customFormat="1" hidden="1">
      <c r="A24" s="638">
        <f t="shared" si="6"/>
        <v>10</v>
      </c>
      <c r="B24" s="638" t="s">
        <v>1317</v>
      </c>
      <c r="C24" s="638" t="s">
        <v>1318</v>
      </c>
      <c r="D24" s="639" t="s">
        <v>1756</v>
      </c>
      <c r="E24" s="638" t="s">
        <v>822</v>
      </c>
      <c r="F24" s="638" t="s">
        <v>89</v>
      </c>
      <c r="G24" s="638" t="s">
        <v>127</v>
      </c>
      <c r="H24" s="638" t="s">
        <v>615</v>
      </c>
      <c r="I24" s="638" t="s">
        <v>615</v>
      </c>
      <c r="J24" s="638">
        <v>2</v>
      </c>
      <c r="K24" s="638" t="s">
        <v>615</v>
      </c>
      <c r="L24" s="638" t="s">
        <v>615</v>
      </c>
      <c r="M24" s="638" t="s">
        <v>2409</v>
      </c>
      <c r="N24" s="638">
        <v>900</v>
      </c>
      <c r="O24" s="638">
        <v>0</v>
      </c>
      <c r="P24" s="638">
        <v>0</v>
      </c>
      <c r="Q24" s="638">
        <v>0</v>
      </c>
      <c r="R24" s="638">
        <v>0</v>
      </c>
      <c r="S24" s="638">
        <v>0</v>
      </c>
      <c r="T24" s="638">
        <v>0</v>
      </c>
      <c r="U24" s="638">
        <v>0</v>
      </c>
      <c r="V24" s="638">
        <v>0</v>
      </c>
      <c r="W24" s="638">
        <v>0</v>
      </c>
      <c r="X24" s="638">
        <v>1</v>
      </c>
      <c r="Y24" s="638">
        <v>1</v>
      </c>
      <c r="Z24" s="638">
        <v>1</v>
      </c>
      <c r="AA24" s="638">
        <f t="shared" si="0"/>
        <v>3</v>
      </c>
    </row>
    <row r="25" spans="1:27" s="640" customFormat="1" hidden="1">
      <c r="A25" s="638">
        <f t="shared" si="6"/>
        <v>11</v>
      </c>
      <c r="B25" s="638" t="s">
        <v>1323</v>
      </c>
      <c r="C25" s="638" t="s">
        <v>1324</v>
      </c>
      <c r="D25" s="639" t="s">
        <v>1755</v>
      </c>
      <c r="E25" s="638" t="s">
        <v>1325</v>
      </c>
      <c r="F25" s="638" t="s">
        <v>89</v>
      </c>
      <c r="G25" s="638" t="s">
        <v>127</v>
      </c>
      <c r="H25" s="638" t="s">
        <v>615</v>
      </c>
      <c r="I25" s="638" t="s">
        <v>615</v>
      </c>
      <c r="J25" s="638">
        <v>2</v>
      </c>
      <c r="K25" s="638" t="s">
        <v>2598</v>
      </c>
      <c r="L25" s="638">
        <v>38901</v>
      </c>
      <c r="M25" s="638" t="s">
        <v>2409</v>
      </c>
      <c r="N25" s="638">
        <v>1300</v>
      </c>
      <c r="O25" s="638">
        <v>0</v>
      </c>
      <c r="P25" s="638">
        <v>0</v>
      </c>
      <c r="Q25" s="638">
        <v>0</v>
      </c>
      <c r="R25" s="638">
        <v>0</v>
      </c>
      <c r="S25" s="638">
        <v>0</v>
      </c>
      <c r="T25" s="638">
        <v>0</v>
      </c>
      <c r="U25" s="638">
        <v>0</v>
      </c>
      <c r="V25" s="638">
        <v>0</v>
      </c>
      <c r="W25" s="638">
        <v>0</v>
      </c>
      <c r="X25" s="638">
        <v>1</v>
      </c>
      <c r="Y25" s="638">
        <v>1</v>
      </c>
      <c r="Z25" s="638">
        <v>1</v>
      </c>
      <c r="AA25" s="638">
        <f t="shared" si="0"/>
        <v>3</v>
      </c>
    </row>
    <row r="26" spans="1:27" s="640" customFormat="1" hidden="1">
      <c r="A26" s="638">
        <f t="shared" si="6"/>
        <v>12</v>
      </c>
      <c r="B26" s="638" t="s">
        <v>1315</v>
      </c>
      <c r="C26" s="638" t="s">
        <v>1316</v>
      </c>
      <c r="D26" s="639" t="s">
        <v>1757</v>
      </c>
      <c r="E26" s="638" t="s">
        <v>811</v>
      </c>
      <c r="F26" s="638" t="s">
        <v>89</v>
      </c>
      <c r="G26" s="638" t="s">
        <v>127</v>
      </c>
      <c r="H26" s="638" t="s">
        <v>615</v>
      </c>
      <c r="I26" s="638" t="s">
        <v>615</v>
      </c>
      <c r="J26" s="638">
        <v>2</v>
      </c>
      <c r="K26" s="638" t="s">
        <v>2599</v>
      </c>
      <c r="L26" s="638">
        <v>39083</v>
      </c>
      <c r="M26" s="638" t="s">
        <v>2409</v>
      </c>
      <c r="N26" s="638">
        <v>1300</v>
      </c>
      <c r="O26" s="638">
        <v>0</v>
      </c>
      <c r="P26" s="638">
        <v>0</v>
      </c>
      <c r="Q26" s="638">
        <v>0</v>
      </c>
      <c r="R26" s="638">
        <v>0</v>
      </c>
      <c r="S26" s="638">
        <v>0</v>
      </c>
      <c r="T26" s="638">
        <v>0</v>
      </c>
      <c r="U26" s="638">
        <v>0</v>
      </c>
      <c r="V26" s="638">
        <v>0</v>
      </c>
      <c r="W26" s="638">
        <v>0</v>
      </c>
      <c r="X26" s="638">
        <v>2</v>
      </c>
      <c r="Y26" s="638">
        <v>2</v>
      </c>
      <c r="Z26" s="638">
        <v>1</v>
      </c>
      <c r="AA26" s="638">
        <f t="shared" si="0"/>
        <v>5</v>
      </c>
    </row>
    <row r="27" spans="1:27" s="627" customFormat="1" ht="21" customHeight="1">
      <c r="A27" s="624">
        <v>6</v>
      </c>
      <c r="B27" s="624"/>
      <c r="C27" s="624" t="str">
        <f>F27</f>
        <v>Kec. Mandiangin</v>
      </c>
      <c r="D27" s="625"/>
      <c r="E27" s="626"/>
      <c r="F27" s="626" t="str">
        <f>F26</f>
        <v>Kec. Mandiangin</v>
      </c>
      <c r="G27" s="626"/>
      <c r="H27" s="626"/>
      <c r="I27" s="626"/>
      <c r="J27" s="626"/>
      <c r="K27" s="626"/>
      <c r="L27" s="626"/>
      <c r="M27" s="626"/>
      <c r="N27" s="626"/>
      <c r="O27" s="626">
        <f t="shared" ref="O27:AA27" si="7">SUM(O22:O26)</f>
        <v>0</v>
      </c>
      <c r="P27" s="626">
        <f t="shared" si="7"/>
        <v>0</v>
      </c>
      <c r="Q27" s="626">
        <f t="shared" si="7"/>
        <v>0</v>
      </c>
      <c r="R27" s="626">
        <f t="shared" si="7"/>
        <v>0</v>
      </c>
      <c r="S27" s="626">
        <f t="shared" si="7"/>
        <v>0</v>
      </c>
      <c r="T27" s="626">
        <f t="shared" si="7"/>
        <v>0</v>
      </c>
      <c r="U27" s="626">
        <f t="shared" si="7"/>
        <v>0</v>
      </c>
      <c r="V27" s="626">
        <f t="shared" si="7"/>
        <v>0</v>
      </c>
      <c r="W27" s="626">
        <f t="shared" si="7"/>
        <v>0</v>
      </c>
      <c r="X27" s="626">
        <f t="shared" si="7"/>
        <v>9</v>
      </c>
      <c r="Y27" s="626">
        <f t="shared" si="7"/>
        <v>9</v>
      </c>
      <c r="Z27" s="626">
        <f t="shared" si="7"/>
        <v>8</v>
      </c>
      <c r="AA27" s="626">
        <f t="shared" si="7"/>
        <v>26</v>
      </c>
    </row>
    <row r="28" spans="1:27" s="640" customFormat="1" hidden="1">
      <c r="A28" s="638">
        <f>A26+1</f>
        <v>13</v>
      </c>
      <c r="B28" s="638" t="s">
        <v>1334</v>
      </c>
      <c r="C28" s="638" t="s">
        <v>1335</v>
      </c>
      <c r="D28" s="639" t="s">
        <v>1758</v>
      </c>
      <c r="E28" s="638" t="s">
        <v>1237</v>
      </c>
      <c r="F28" s="638" t="s">
        <v>83</v>
      </c>
      <c r="G28" s="638" t="s">
        <v>126</v>
      </c>
      <c r="H28" s="638" t="s">
        <v>615</v>
      </c>
      <c r="I28" s="638" t="s">
        <v>615</v>
      </c>
      <c r="J28" s="638">
        <v>2</v>
      </c>
      <c r="K28" s="638" t="s">
        <v>615</v>
      </c>
      <c r="L28" s="638" t="s">
        <v>615</v>
      </c>
      <c r="M28" s="638" t="s">
        <v>2409</v>
      </c>
      <c r="N28" s="638">
        <v>1200</v>
      </c>
      <c r="O28" s="638">
        <v>0</v>
      </c>
      <c r="P28" s="638">
        <v>0</v>
      </c>
      <c r="Q28" s="638">
        <v>0</v>
      </c>
      <c r="R28" s="638">
        <v>0</v>
      </c>
      <c r="S28" s="638">
        <v>0</v>
      </c>
      <c r="T28" s="638">
        <v>0</v>
      </c>
      <c r="U28" s="638">
        <v>0</v>
      </c>
      <c r="V28" s="638">
        <v>0</v>
      </c>
      <c r="W28" s="638">
        <v>0</v>
      </c>
      <c r="X28" s="638">
        <v>4</v>
      </c>
      <c r="Y28" s="638">
        <v>4</v>
      </c>
      <c r="Z28" s="638">
        <v>4</v>
      </c>
      <c r="AA28" s="638">
        <f t="shared" si="0"/>
        <v>12</v>
      </c>
    </row>
    <row r="29" spans="1:27" s="640" customFormat="1" hidden="1">
      <c r="A29" s="638">
        <f t="shared" si="6"/>
        <v>14</v>
      </c>
      <c r="B29" s="638" t="s">
        <v>1330</v>
      </c>
      <c r="C29" s="638" t="s">
        <v>1331</v>
      </c>
      <c r="D29" s="639" t="s">
        <v>1332</v>
      </c>
      <c r="E29" s="638" t="s">
        <v>1332</v>
      </c>
      <c r="F29" s="638" t="s">
        <v>83</v>
      </c>
      <c r="G29" s="638" t="s">
        <v>127</v>
      </c>
      <c r="H29" s="638" t="s">
        <v>615</v>
      </c>
      <c r="I29" s="638" t="s">
        <v>615</v>
      </c>
      <c r="J29" s="638">
        <v>2</v>
      </c>
      <c r="K29" s="638" t="s">
        <v>2600</v>
      </c>
      <c r="L29" s="638">
        <v>38447</v>
      </c>
      <c r="M29" s="638" t="s">
        <v>2409</v>
      </c>
      <c r="N29" s="638">
        <v>1300</v>
      </c>
      <c r="O29" s="638">
        <v>0</v>
      </c>
      <c r="P29" s="638">
        <v>0</v>
      </c>
      <c r="Q29" s="638">
        <v>0</v>
      </c>
      <c r="R29" s="638">
        <v>0</v>
      </c>
      <c r="S29" s="638">
        <v>0</v>
      </c>
      <c r="T29" s="638">
        <v>0</v>
      </c>
      <c r="U29" s="638">
        <v>0</v>
      </c>
      <c r="V29" s="638">
        <v>0</v>
      </c>
      <c r="W29" s="638">
        <v>0</v>
      </c>
      <c r="X29" s="638">
        <v>1</v>
      </c>
      <c r="Y29" s="638">
        <v>1</v>
      </c>
      <c r="Z29" s="638">
        <v>1</v>
      </c>
      <c r="AA29" s="638">
        <f t="shared" si="0"/>
        <v>3</v>
      </c>
    </row>
    <row r="30" spans="1:27" s="627" customFormat="1" ht="20.25" customHeight="1">
      <c r="A30" s="624">
        <v>7</v>
      </c>
      <c r="B30" s="624"/>
      <c r="C30" s="624" t="str">
        <f>F30</f>
        <v>Kec. Pauh</v>
      </c>
      <c r="D30" s="625"/>
      <c r="E30" s="626"/>
      <c r="F30" s="626" t="str">
        <f>F29</f>
        <v>Kec. Pauh</v>
      </c>
      <c r="G30" s="626"/>
      <c r="H30" s="626"/>
      <c r="I30" s="626"/>
      <c r="J30" s="626"/>
      <c r="K30" s="626"/>
      <c r="L30" s="626"/>
      <c r="M30" s="626"/>
      <c r="N30" s="626"/>
      <c r="O30" s="626">
        <f t="shared" ref="O30:AA30" si="8">SUM(O28:O29)</f>
        <v>0</v>
      </c>
      <c r="P30" s="626">
        <f t="shared" si="8"/>
        <v>0</v>
      </c>
      <c r="Q30" s="626">
        <f t="shared" si="8"/>
        <v>0</v>
      </c>
      <c r="R30" s="626">
        <f t="shared" si="8"/>
        <v>0</v>
      </c>
      <c r="S30" s="626">
        <f t="shared" si="8"/>
        <v>0</v>
      </c>
      <c r="T30" s="626">
        <f t="shared" si="8"/>
        <v>0</v>
      </c>
      <c r="U30" s="626">
        <f t="shared" si="8"/>
        <v>0</v>
      </c>
      <c r="V30" s="626">
        <f t="shared" si="8"/>
        <v>0</v>
      </c>
      <c r="W30" s="626">
        <f t="shared" si="8"/>
        <v>0</v>
      </c>
      <c r="X30" s="626">
        <f t="shared" si="8"/>
        <v>5</v>
      </c>
      <c r="Y30" s="626">
        <f t="shared" si="8"/>
        <v>5</v>
      </c>
      <c r="Z30" s="626">
        <f t="shared" si="8"/>
        <v>5</v>
      </c>
      <c r="AA30" s="626">
        <f t="shared" si="8"/>
        <v>15</v>
      </c>
    </row>
    <row r="31" spans="1:27" s="640" customFormat="1" hidden="1">
      <c r="A31" s="638">
        <f>A29+1</f>
        <v>15</v>
      </c>
      <c r="B31" s="638" t="s">
        <v>1340</v>
      </c>
      <c r="C31" s="638" t="s">
        <v>1341</v>
      </c>
      <c r="D31" s="639" t="s">
        <v>1760</v>
      </c>
      <c r="E31" s="638" t="s">
        <v>323</v>
      </c>
      <c r="F31" s="638" t="s">
        <v>90</v>
      </c>
      <c r="G31" s="638" t="s">
        <v>126</v>
      </c>
      <c r="H31" s="638" t="s">
        <v>615</v>
      </c>
      <c r="I31" s="638" t="s">
        <v>615</v>
      </c>
      <c r="J31" s="638">
        <v>2</v>
      </c>
      <c r="K31" s="638" t="s">
        <v>615</v>
      </c>
      <c r="L31" s="638" t="s">
        <v>615</v>
      </c>
      <c r="M31" s="638" t="s">
        <v>2409</v>
      </c>
      <c r="N31" s="638">
        <v>1500</v>
      </c>
      <c r="O31" s="638">
        <v>0</v>
      </c>
      <c r="P31" s="638">
        <v>0</v>
      </c>
      <c r="Q31" s="638">
        <v>0</v>
      </c>
      <c r="R31" s="638">
        <v>0</v>
      </c>
      <c r="S31" s="638">
        <v>0</v>
      </c>
      <c r="T31" s="638">
        <v>0</v>
      </c>
      <c r="U31" s="638">
        <v>0</v>
      </c>
      <c r="V31" s="638">
        <v>0</v>
      </c>
      <c r="W31" s="638">
        <v>0</v>
      </c>
      <c r="X31" s="638">
        <v>6</v>
      </c>
      <c r="Y31" s="638">
        <v>6</v>
      </c>
      <c r="Z31" s="638">
        <v>4</v>
      </c>
      <c r="AA31" s="638">
        <f t="shared" si="0"/>
        <v>16</v>
      </c>
    </row>
    <row r="32" spans="1:27" s="640" customFormat="1" hidden="1">
      <c r="A32" s="638">
        <f t="shared" si="6"/>
        <v>16</v>
      </c>
      <c r="B32" s="638" t="s">
        <v>1342</v>
      </c>
      <c r="C32" s="638" t="s">
        <v>1343</v>
      </c>
      <c r="D32" s="639" t="s">
        <v>1759</v>
      </c>
      <c r="E32" s="638" t="s">
        <v>940</v>
      </c>
      <c r="F32" s="638" t="s">
        <v>90</v>
      </c>
      <c r="G32" s="638" t="s">
        <v>127</v>
      </c>
      <c r="H32" s="638" t="s">
        <v>615</v>
      </c>
      <c r="I32" s="638" t="s">
        <v>615</v>
      </c>
      <c r="J32" s="638">
        <v>2</v>
      </c>
      <c r="K32" s="638" t="s">
        <v>2601</v>
      </c>
      <c r="L32" s="638">
        <v>40192</v>
      </c>
      <c r="M32" s="638" t="s">
        <v>2409</v>
      </c>
      <c r="N32" s="638">
        <v>1200</v>
      </c>
      <c r="O32" s="638">
        <v>0</v>
      </c>
      <c r="P32" s="638">
        <v>0</v>
      </c>
      <c r="Q32" s="638">
        <v>0</v>
      </c>
      <c r="R32" s="638">
        <v>0</v>
      </c>
      <c r="S32" s="638">
        <v>0</v>
      </c>
      <c r="T32" s="638">
        <v>0</v>
      </c>
      <c r="U32" s="638">
        <v>0</v>
      </c>
      <c r="V32" s="638">
        <v>0</v>
      </c>
      <c r="W32" s="638">
        <v>0</v>
      </c>
      <c r="X32" s="638">
        <v>3</v>
      </c>
      <c r="Y32" s="638">
        <v>3</v>
      </c>
      <c r="Z32" s="638">
        <v>3</v>
      </c>
      <c r="AA32" s="638">
        <f t="shared" si="0"/>
        <v>9</v>
      </c>
    </row>
    <row r="33" spans="1:27" s="627" customFormat="1" ht="21" customHeight="1">
      <c r="A33" s="624">
        <v>8</v>
      </c>
      <c r="B33" s="624"/>
      <c r="C33" s="624" t="str">
        <f>F33</f>
        <v>Kec. Pelawan</v>
      </c>
      <c r="D33" s="625"/>
      <c r="E33" s="626"/>
      <c r="F33" s="626" t="str">
        <f>F32</f>
        <v>Kec. Pelawan</v>
      </c>
      <c r="G33" s="626"/>
      <c r="H33" s="626"/>
      <c r="I33" s="626"/>
      <c r="J33" s="626"/>
      <c r="K33" s="626"/>
      <c r="L33" s="626"/>
      <c r="M33" s="626"/>
      <c r="N33" s="626"/>
      <c r="O33" s="626">
        <f t="shared" ref="O33:AA33" si="9">SUM(O31:O32)</f>
        <v>0</v>
      </c>
      <c r="P33" s="626">
        <f t="shared" si="9"/>
        <v>0</v>
      </c>
      <c r="Q33" s="626">
        <f t="shared" si="9"/>
        <v>0</v>
      </c>
      <c r="R33" s="626">
        <f t="shared" si="9"/>
        <v>0</v>
      </c>
      <c r="S33" s="626">
        <f t="shared" si="9"/>
        <v>0</v>
      </c>
      <c r="T33" s="626">
        <f t="shared" si="9"/>
        <v>0</v>
      </c>
      <c r="U33" s="626">
        <f t="shared" si="9"/>
        <v>0</v>
      </c>
      <c r="V33" s="626">
        <f t="shared" si="9"/>
        <v>0</v>
      </c>
      <c r="W33" s="626">
        <f t="shared" si="9"/>
        <v>0</v>
      </c>
      <c r="X33" s="626">
        <f t="shared" si="9"/>
        <v>9</v>
      </c>
      <c r="Y33" s="626">
        <f t="shared" si="9"/>
        <v>9</v>
      </c>
      <c r="Z33" s="626">
        <f t="shared" si="9"/>
        <v>7</v>
      </c>
      <c r="AA33" s="626">
        <f t="shared" si="9"/>
        <v>25</v>
      </c>
    </row>
    <row r="34" spans="1:27" s="640" customFormat="1" hidden="1">
      <c r="A34" s="638">
        <f>A32+1</f>
        <v>17</v>
      </c>
      <c r="B34" s="638" t="s">
        <v>1344</v>
      </c>
      <c r="C34" s="638" t="s">
        <v>1345</v>
      </c>
      <c r="D34" s="639" t="s">
        <v>1762</v>
      </c>
      <c r="E34" s="638" t="s">
        <v>1060</v>
      </c>
      <c r="F34" s="638" t="s">
        <v>84</v>
      </c>
      <c r="G34" s="638" t="s">
        <v>126</v>
      </c>
      <c r="H34" s="638" t="s">
        <v>615</v>
      </c>
      <c r="I34" s="638" t="s">
        <v>615</v>
      </c>
      <c r="J34" s="638">
        <v>2</v>
      </c>
      <c r="K34" s="638" t="s">
        <v>2602</v>
      </c>
      <c r="L34" s="638">
        <v>41814</v>
      </c>
      <c r="M34" s="638" t="s">
        <v>2409</v>
      </c>
      <c r="N34" s="638">
        <v>2200</v>
      </c>
      <c r="O34" s="638">
        <v>0</v>
      </c>
      <c r="P34" s="638">
        <v>0</v>
      </c>
      <c r="Q34" s="638">
        <v>0</v>
      </c>
      <c r="R34" s="638">
        <v>0</v>
      </c>
      <c r="S34" s="638">
        <v>0</v>
      </c>
      <c r="T34" s="638">
        <v>0</v>
      </c>
      <c r="U34" s="638">
        <v>0</v>
      </c>
      <c r="V34" s="638">
        <v>0</v>
      </c>
      <c r="W34" s="638">
        <v>0</v>
      </c>
      <c r="X34" s="638">
        <v>6</v>
      </c>
      <c r="Y34" s="638">
        <v>6</v>
      </c>
      <c r="Z34" s="638">
        <v>6</v>
      </c>
      <c r="AA34" s="638">
        <f t="shared" si="0"/>
        <v>18</v>
      </c>
    </row>
    <row r="35" spans="1:27" s="640" customFormat="1" hidden="1">
      <c r="A35" s="638">
        <f t="shared" si="6"/>
        <v>18</v>
      </c>
      <c r="B35" s="638" t="s">
        <v>1350</v>
      </c>
      <c r="C35" s="638" t="s">
        <v>1351</v>
      </c>
      <c r="D35" s="639" t="s">
        <v>1761</v>
      </c>
      <c r="E35" s="638" t="s">
        <v>1026</v>
      </c>
      <c r="F35" s="638" t="s">
        <v>84</v>
      </c>
      <c r="G35" s="638" t="s">
        <v>126</v>
      </c>
      <c r="H35" s="638" t="s">
        <v>615</v>
      </c>
      <c r="I35" s="638" t="s">
        <v>615</v>
      </c>
      <c r="J35" s="638">
        <v>2</v>
      </c>
      <c r="K35" s="638" t="s">
        <v>2603</v>
      </c>
      <c r="L35" s="638">
        <v>38239</v>
      </c>
      <c r="M35" s="638" t="s">
        <v>2409</v>
      </c>
      <c r="N35" s="638">
        <v>10500</v>
      </c>
      <c r="O35" s="638">
        <v>0</v>
      </c>
      <c r="P35" s="638">
        <v>0</v>
      </c>
      <c r="Q35" s="638">
        <v>0</v>
      </c>
      <c r="R35" s="638">
        <v>0</v>
      </c>
      <c r="S35" s="638">
        <v>0</v>
      </c>
      <c r="T35" s="638">
        <v>0</v>
      </c>
      <c r="U35" s="638">
        <v>0</v>
      </c>
      <c r="V35" s="638">
        <v>0</v>
      </c>
      <c r="W35" s="638">
        <v>0</v>
      </c>
      <c r="X35" s="638">
        <v>12</v>
      </c>
      <c r="Y35" s="638">
        <v>12</v>
      </c>
      <c r="Z35" s="638">
        <v>13</v>
      </c>
      <c r="AA35" s="638">
        <f t="shared" si="0"/>
        <v>37</v>
      </c>
    </row>
    <row r="36" spans="1:27" s="640" customFormat="1" hidden="1">
      <c r="A36" s="638">
        <f t="shared" si="6"/>
        <v>19</v>
      </c>
      <c r="B36" s="638" t="s">
        <v>1348</v>
      </c>
      <c r="C36" s="638" t="s">
        <v>1349</v>
      </c>
      <c r="D36" s="639" t="s">
        <v>2604</v>
      </c>
      <c r="E36" s="638" t="s">
        <v>1032</v>
      </c>
      <c r="F36" s="638" t="s">
        <v>84</v>
      </c>
      <c r="G36" s="638" t="s">
        <v>126</v>
      </c>
      <c r="H36" s="638" t="s">
        <v>615</v>
      </c>
      <c r="I36" s="638" t="s">
        <v>615</v>
      </c>
      <c r="J36" s="638">
        <v>2</v>
      </c>
      <c r="K36" s="638" t="s">
        <v>2605</v>
      </c>
      <c r="L36" s="638">
        <v>33522</v>
      </c>
      <c r="M36" s="638" t="s">
        <v>2409</v>
      </c>
      <c r="N36" s="638">
        <v>4500</v>
      </c>
      <c r="O36" s="638">
        <v>0</v>
      </c>
      <c r="P36" s="638">
        <v>0</v>
      </c>
      <c r="Q36" s="638">
        <v>0</v>
      </c>
      <c r="R36" s="638">
        <v>0</v>
      </c>
      <c r="S36" s="638">
        <v>0</v>
      </c>
      <c r="T36" s="638">
        <v>0</v>
      </c>
      <c r="U36" s="638">
        <v>0</v>
      </c>
      <c r="V36" s="638">
        <v>0</v>
      </c>
      <c r="W36" s="638">
        <v>0</v>
      </c>
      <c r="X36" s="638">
        <v>10</v>
      </c>
      <c r="Y36" s="638">
        <v>10</v>
      </c>
      <c r="Z36" s="638">
        <v>7</v>
      </c>
      <c r="AA36" s="638">
        <f t="shared" si="0"/>
        <v>27</v>
      </c>
    </row>
    <row r="37" spans="1:27" s="627" customFormat="1" ht="21" customHeight="1">
      <c r="A37" s="624">
        <v>9</v>
      </c>
      <c r="B37" s="624"/>
      <c r="C37" s="624" t="str">
        <f>F37</f>
        <v>Kec. Sarolangun</v>
      </c>
      <c r="D37" s="625"/>
      <c r="E37" s="626"/>
      <c r="F37" s="626" t="str">
        <f>F36</f>
        <v>Kec. Sarolangun</v>
      </c>
      <c r="G37" s="626"/>
      <c r="H37" s="626"/>
      <c r="I37" s="626"/>
      <c r="J37" s="626"/>
      <c r="K37" s="626"/>
      <c r="L37" s="626"/>
      <c r="M37" s="626"/>
      <c r="N37" s="626"/>
      <c r="O37" s="626">
        <f t="shared" ref="O37:AA37" si="10">SUM(O34:O36)</f>
        <v>0</v>
      </c>
      <c r="P37" s="626">
        <f t="shared" si="10"/>
        <v>0</v>
      </c>
      <c r="Q37" s="626">
        <f t="shared" si="10"/>
        <v>0</v>
      </c>
      <c r="R37" s="626">
        <f t="shared" si="10"/>
        <v>0</v>
      </c>
      <c r="S37" s="626">
        <f t="shared" si="10"/>
        <v>0</v>
      </c>
      <c r="T37" s="626">
        <f t="shared" si="10"/>
        <v>0</v>
      </c>
      <c r="U37" s="626">
        <f t="shared" si="10"/>
        <v>0</v>
      </c>
      <c r="V37" s="626">
        <f t="shared" si="10"/>
        <v>0</v>
      </c>
      <c r="W37" s="626">
        <f t="shared" si="10"/>
        <v>0</v>
      </c>
      <c r="X37" s="626">
        <f t="shared" si="10"/>
        <v>28</v>
      </c>
      <c r="Y37" s="626">
        <f t="shared" si="10"/>
        <v>28</v>
      </c>
      <c r="Z37" s="626">
        <f t="shared" si="10"/>
        <v>26</v>
      </c>
      <c r="AA37" s="626">
        <f t="shared" si="10"/>
        <v>82</v>
      </c>
    </row>
    <row r="38" spans="1:27" s="640" customFormat="1" hidden="1">
      <c r="A38" s="638">
        <f>A36+1</f>
        <v>20</v>
      </c>
      <c r="B38" s="638" t="s">
        <v>1368</v>
      </c>
      <c r="C38" s="638" t="s">
        <v>1369</v>
      </c>
      <c r="D38" s="639" t="s">
        <v>1764</v>
      </c>
      <c r="E38" s="638" t="s">
        <v>1086</v>
      </c>
      <c r="F38" s="638" t="s">
        <v>85</v>
      </c>
      <c r="G38" s="638" t="s">
        <v>126</v>
      </c>
      <c r="H38" s="638" t="s">
        <v>615</v>
      </c>
      <c r="I38" s="638" t="s">
        <v>615</v>
      </c>
      <c r="J38" s="638">
        <v>2</v>
      </c>
      <c r="K38" s="638" t="s">
        <v>2592</v>
      </c>
      <c r="L38" s="638">
        <v>40329</v>
      </c>
      <c r="M38" s="638" t="s">
        <v>2409</v>
      </c>
      <c r="N38" s="638">
        <v>4500</v>
      </c>
      <c r="O38" s="638">
        <v>0</v>
      </c>
      <c r="P38" s="638">
        <v>0</v>
      </c>
      <c r="Q38" s="638">
        <v>0</v>
      </c>
      <c r="R38" s="638">
        <v>0</v>
      </c>
      <c r="S38" s="638">
        <v>0</v>
      </c>
      <c r="T38" s="638">
        <v>0</v>
      </c>
      <c r="U38" s="638">
        <v>0</v>
      </c>
      <c r="V38" s="638">
        <v>0</v>
      </c>
      <c r="W38" s="638">
        <v>0</v>
      </c>
      <c r="X38" s="638">
        <v>6</v>
      </c>
      <c r="Y38" s="638">
        <v>5</v>
      </c>
      <c r="Z38" s="638">
        <v>6</v>
      </c>
      <c r="AA38" s="638">
        <f t="shared" si="0"/>
        <v>17</v>
      </c>
    </row>
    <row r="39" spans="1:27" s="640" customFormat="1" hidden="1">
      <c r="A39" s="638">
        <f t="shared" si="6"/>
        <v>21</v>
      </c>
      <c r="B39" s="638" t="s">
        <v>1356</v>
      </c>
      <c r="C39" s="638" t="s">
        <v>1357</v>
      </c>
      <c r="D39" s="639" t="s">
        <v>1766</v>
      </c>
      <c r="E39" s="638" t="s">
        <v>262</v>
      </c>
      <c r="F39" s="638" t="s">
        <v>85</v>
      </c>
      <c r="G39" s="638" t="s">
        <v>127</v>
      </c>
      <c r="H39" s="638" t="s">
        <v>615</v>
      </c>
      <c r="I39" s="638" t="s">
        <v>615</v>
      </c>
      <c r="J39" s="638">
        <v>2</v>
      </c>
      <c r="K39" s="638" t="s">
        <v>2606</v>
      </c>
      <c r="L39" s="638">
        <v>40331</v>
      </c>
      <c r="M39" s="638" t="s">
        <v>2409</v>
      </c>
      <c r="N39" s="638">
        <v>1300</v>
      </c>
      <c r="O39" s="638">
        <v>0</v>
      </c>
      <c r="P39" s="638">
        <v>0</v>
      </c>
      <c r="Q39" s="638">
        <v>0</v>
      </c>
      <c r="R39" s="638">
        <v>0</v>
      </c>
      <c r="S39" s="638">
        <v>0</v>
      </c>
      <c r="T39" s="638">
        <v>0</v>
      </c>
      <c r="U39" s="638">
        <v>0</v>
      </c>
      <c r="V39" s="638">
        <v>0</v>
      </c>
      <c r="W39" s="638">
        <v>0</v>
      </c>
      <c r="X39" s="638">
        <v>2</v>
      </c>
      <c r="Y39" s="638">
        <v>2</v>
      </c>
      <c r="Z39" s="638">
        <v>2</v>
      </c>
      <c r="AA39" s="638">
        <f t="shared" si="0"/>
        <v>6</v>
      </c>
    </row>
    <row r="40" spans="1:27" s="640" customFormat="1" hidden="1">
      <c r="A40" s="638">
        <f t="shared" si="6"/>
        <v>22</v>
      </c>
      <c r="B40" s="638" t="s">
        <v>1360</v>
      </c>
      <c r="C40" s="638" t="s">
        <v>1361</v>
      </c>
      <c r="D40" s="639" t="s">
        <v>1765</v>
      </c>
      <c r="E40" s="638" t="s">
        <v>1080</v>
      </c>
      <c r="F40" s="638" t="s">
        <v>85</v>
      </c>
      <c r="G40" s="638" t="s">
        <v>127</v>
      </c>
      <c r="H40" s="638" t="s">
        <v>615</v>
      </c>
      <c r="I40" s="638" t="s">
        <v>615</v>
      </c>
      <c r="J40" s="638">
        <v>2</v>
      </c>
      <c r="K40" s="638" t="s">
        <v>2421</v>
      </c>
      <c r="L40" s="638">
        <v>39583</v>
      </c>
      <c r="M40" s="638" t="s">
        <v>2409</v>
      </c>
      <c r="N40" s="638">
        <v>2200</v>
      </c>
      <c r="O40" s="638">
        <v>0</v>
      </c>
      <c r="P40" s="638">
        <v>0</v>
      </c>
      <c r="Q40" s="638">
        <v>0</v>
      </c>
      <c r="R40" s="638">
        <v>0</v>
      </c>
      <c r="S40" s="638">
        <v>0</v>
      </c>
      <c r="T40" s="638">
        <v>0</v>
      </c>
      <c r="U40" s="638">
        <v>0</v>
      </c>
      <c r="V40" s="638">
        <v>0</v>
      </c>
      <c r="W40" s="638">
        <v>0</v>
      </c>
      <c r="X40" s="638">
        <v>7</v>
      </c>
      <c r="Y40" s="638">
        <v>6</v>
      </c>
      <c r="Z40" s="638">
        <v>4</v>
      </c>
      <c r="AA40" s="638">
        <f t="shared" si="0"/>
        <v>17</v>
      </c>
    </row>
    <row r="41" spans="1:27" s="640" customFormat="1" hidden="1">
      <c r="A41" s="638">
        <f t="shared" si="6"/>
        <v>23</v>
      </c>
      <c r="B41" s="638">
        <v>69945556</v>
      </c>
      <c r="C41" s="638" t="s">
        <v>2607</v>
      </c>
      <c r="D41" s="639" t="s">
        <v>2608</v>
      </c>
      <c r="E41" s="638" t="s">
        <v>259</v>
      </c>
      <c r="F41" s="638" t="s">
        <v>85</v>
      </c>
      <c r="G41" s="638" t="s">
        <v>127</v>
      </c>
      <c r="H41" s="638"/>
      <c r="I41" s="638"/>
      <c r="J41" s="638"/>
      <c r="K41" s="638" t="s">
        <v>2609</v>
      </c>
      <c r="L41" s="638"/>
      <c r="M41" s="638"/>
      <c r="N41" s="638"/>
      <c r="O41" s="638"/>
      <c r="P41" s="638"/>
      <c r="Q41" s="638"/>
      <c r="R41" s="638"/>
      <c r="S41" s="638"/>
      <c r="T41" s="638"/>
      <c r="U41" s="638"/>
      <c r="V41" s="638"/>
      <c r="W41" s="638"/>
      <c r="X41" s="638">
        <v>1</v>
      </c>
      <c r="Y41" s="638">
        <v>1</v>
      </c>
      <c r="Z41" s="638">
        <v>1</v>
      </c>
      <c r="AA41" s="638">
        <f t="shared" si="0"/>
        <v>3</v>
      </c>
    </row>
    <row r="42" spans="1:27" s="627" customFormat="1" ht="21" customHeight="1">
      <c r="A42" s="624">
        <v>10</v>
      </c>
      <c r="B42" s="624"/>
      <c r="C42" s="624" t="str">
        <f>F42</f>
        <v>Kec. Singkut</v>
      </c>
      <c r="D42" s="625"/>
      <c r="E42" s="626"/>
      <c r="F42" s="626" t="str">
        <f>F41</f>
        <v>Kec. Singkut</v>
      </c>
      <c r="G42" s="626"/>
      <c r="H42" s="626"/>
      <c r="I42" s="626"/>
      <c r="J42" s="626"/>
      <c r="K42" s="626"/>
      <c r="L42" s="626"/>
      <c r="M42" s="626"/>
      <c r="N42" s="626"/>
      <c r="O42" s="626">
        <f>SUM(O38:O41)</f>
        <v>0</v>
      </c>
      <c r="P42" s="626">
        <f>SUM(P38:P41)</f>
        <v>0</v>
      </c>
      <c r="Q42" s="626">
        <f>SUM(Q38:Q41)</f>
        <v>0</v>
      </c>
      <c r="R42" s="626">
        <f t="shared" ref="R42:AA42" si="11">SUM(R38:R41)</f>
        <v>0</v>
      </c>
      <c r="S42" s="626">
        <f t="shared" si="11"/>
        <v>0</v>
      </c>
      <c r="T42" s="626">
        <f t="shared" si="11"/>
        <v>0</v>
      </c>
      <c r="U42" s="626">
        <f t="shared" si="11"/>
        <v>0</v>
      </c>
      <c r="V42" s="626">
        <f t="shared" si="11"/>
        <v>0</v>
      </c>
      <c r="W42" s="626">
        <f t="shared" si="11"/>
        <v>0</v>
      </c>
      <c r="X42" s="626">
        <f t="shared" si="11"/>
        <v>16</v>
      </c>
      <c r="Y42" s="626">
        <f t="shared" si="11"/>
        <v>14</v>
      </c>
      <c r="Z42" s="626">
        <f t="shared" si="11"/>
        <v>13</v>
      </c>
      <c r="AA42" s="626">
        <f t="shared" si="11"/>
        <v>43</v>
      </c>
    </row>
    <row r="43" spans="1:27" s="631" customFormat="1" ht="24.75" customHeight="1">
      <c r="A43" s="893" t="s">
        <v>67</v>
      </c>
      <c r="B43" s="894"/>
      <c r="C43" s="894"/>
      <c r="D43" s="930"/>
      <c r="E43" s="630"/>
      <c r="F43" s="630"/>
      <c r="G43" s="630"/>
      <c r="H43" s="630"/>
      <c r="I43" s="630"/>
      <c r="J43" s="630"/>
      <c r="K43" s="630"/>
      <c r="L43" s="630"/>
      <c r="M43" s="630"/>
      <c r="N43" s="630"/>
      <c r="O43" s="630">
        <f t="shared" ref="O43:AA43" si="12">O42+O37+O30+O33+O27+O21+O19+O17+O15+O12</f>
        <v>0</v>
      </c>
      <c r="P43" s="630">
        <f t="shared" si="12"/>
        <v>0</v>
      </c>
      <c r="Q43" s="630">
        <f t="shared" si="12"/>
        <v>0</v>
      </c>
      <c r="R43" s="630">
        <f t="shared" si="12"/>
        <v>0</v>
      </c>
      <c r="S43" s="630">
        <f t="shared" si="12"/>
        <v>0</v>
      </c>
      <c r="T43" s="630">
        <f t="shared" si="12"/>
        <v>0</v>
      </c>
      <c r="U43" s="630">
        <f t="shared" si="12"/>
        <v>0</v>
      </c>
      <c r="V43" s="630">
        <f t="shared" si="12"/>
        <v>0</v>
      </c>
      <c r="W43" s="630">
        <f t="shared" si="12"/>
        <v>0</v>
      </c>
      <c r="X43" s="630">
        <f t="shared" si="12"/>
        <v>80</v>
      </c>
      <c r="Y43" s="630">
        <f t="shared" si="12"/>
        <v>77</v>
      </c>
      <c r="Z43" s="630">
        <f t="shared" si="12"/>
        <v>69</v>
      </c>
      <c r="AA43" s="630">
        <f t="shared" si="12"/>
        <v>226</v>
      </c>
    </row>
  </sheetData>
  <mergeCells count="17">
    <mergeCell ref="E7:E9"/>
    <mergeCell ref="F7:F9"/>
    <mergeCell ref="A43:D43"/>
    <mergeCell ref="A1:AA1"/>
    <mergeCell ref="A3:AA3"/>
    <mergeCell ref="A4:AA4"/>
    <mergeCell ref="A5:AA5"/>
    <mergeCell ref="O7:AA7"/>
    <mergeCell ref="G7:G9"/>
    <mergeCell ref="K7:K9"/>
    <mergeCell ref="L7:L9"/>
    <mergeCell ref="M7:M9"/>
    <mergeCell ref="N7:N9"/>
    <mergeCell ref="A7:A9"/>
    <mergeCell ref="B7:B9"/>
    <mergeCell ref="C7:C9"/>
    <mergeCell ref="D7:D9"/>
  </mergeCells>
  <printOptions horizontalCentered="1"/>
  <pageMargins left="0.62992125984251968" right="0.55118110236220474" top="0.83" bottom="0.35433070866141736" header="0.31496062992125984" footer="0.19685039370078741"/>
  <pageSetup paperSize="10000" scale="90" orientation="portrait" horizontalDpi="4294967293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G30"/>
  <sheetViews>
    <sheetView view="pageBreakPreview" zoomScaleSheetLayoutView="100" workbookViewId="0">
      <pane ySplit="7" topLeftCell="A8" activePane="bottomLeft" state="frozen"/>
      <selection activeCell="Q5" sqref="Q5"/>
      <selection pane="bottomLeft" activeCell="Q5" sqref="Q5"/>
    </sheetView>
  </sheetViews>
  <sheetFormatPr defaultRowHeight="15"/>
  <cols>
    <col min="1" max="1" width="6.42578125" style="192" customWidth="1"/>
    <col min="2" max="2" width="25.140625" style="192" customWidth="1"/>
    <col min="3" max="7" width="7.140625" style="192" customWidth="1"/>
    <col min="8" max="16384" width="9.140625" style="192"/>
  </cols>
  <sheetData>
    <row r="1" spans="1:7">
      <c r="A1" s="731" t="s">
        <v>1855</v>
      </c>
      <c r="B1" s="731"/>
      <c r="C1" s="731"/>
      <c r="D1" s="731"/>
      <c r="E1" s="731"/>
      <c r="F1" s="731"/>
      <c r="G1" s="731"/>
    </row>
    <row r="2" spans="1:7" ht="8.25" customHeight="1">
      <c r="A2" s="308"/>
      <c r="B2" s="308"/>
      <c r="C2" s="308"/>
      <c r="D2" s="308"/>
      <c r="E2" s="308"/>
      <c r="F2" s="308"/>
      <c r="G2" s="308"/>
    </row>
    <row r="3" spans="1:7">
      <c r="A3" s="731" t="s">
        <v>1395</v>
      </c>
      <c r="B3" s="731"/>
      <c r="C3" s="731"/>
      <c r="D3" s="731"/>
      <c r="E3" s="731"/>
      <c r="F3" s="731"/>
      <c r="G3" s="731"/>
    </row>
    <row r="4" spans="1:7">
      <c r="A4" s="731" t="s">
        <v>1809</v>
      </c>
      <c r="B4" s="731"/>
      <c r="C4" s="731"/>
      <c r="D4" s="731"/>
      <c r="E4" s="731"/>
      <c r="F4" s="731"/>
      <c r="G4" s="731"/>
    </row>
    <row r="5" spans="1:7">
      <c r="A5" s="731" t="s">
        <v>2285</v>
      </c>
      <c r="B5" s="731"/>
      <c r="C5" s="731"/>
      <c r="D5" s="731"/>
      <c r="E5" s="731"/>
      <c r="F5" s="731"/>
      <c r="G5" s="731"/>
    </row>
    <row r="7" spans="1:7" ht="45">
      <c r="A7" s="193" t="s">
        <v>20</v>
      </c>
      <c r="B7" s="194" t="s">
        <v>14</v>
      </c>
      <c r="C7" s="194" t="s">
        <v>1391</v>
      </c>
      <c r="D7" s="194" t="s">
        <v>1392</v>
      </c>
      <c r="E7" s="194" t="s">
        <v>1393</v>
      </c>
      <c r="F7" s="194" t="s">
        <v>1394</v>
      </c>
      <c r="G7" s="194" t="s">
        <v>67</v>
      </c>
    </row>
    <row r="8" spans="1:7">
      <c r="A8" s="195">
        <v>1</v>
      </c>
      <c r="B8" s="196" t="s">
        <v>86</v>
      </c>
      <c r="C8" s="370">
        <v>8</v>
      </c>
      <c r="D8" s="370">
        <v>53</v>
      </c>
      <c r="E8" s="370">
        <v>16</v>
      </c>
      <c r="F8" s="370">
        <f>11+17</f>
        <v>28</v>
      </c>
      <c r="G8" s="207">
        <f>SUM(C8:F8)</f>
        <v>105</v>
      </c>
    </row>
    <row r="9" spans="1:7">
      <c r="A9" s="195">
        <f>A8+1</f>
        <v>2</v>
      </c>
      <c r="B9" s="196" t="s">
        <v>87</v>
      </c>
      <c r="C9" s="370">
        <v>13</v>
      </c>
      <c r="D9" s="370">
        <v>118</v>
      </c>
      <c r="E9" s="370">
        <v>26</v>
      </c>
      <c r="F9" s="370">
        <f>12+8</f>
        <v>20</v>
      </c>
      <c r="G9" s="207">
        <f t="shared" ref="G9:G17" si="0">SUM(C9:F9)</f>
        <v>177</v>
      </c>
    </row>
    <row r="10" spans="1:7">
      <c r="A10" s="195">
        <f t="shared" ref="A10:A17" si="1">A9+1</f>
        <v>3</v>
      </c>
      <c r="B10" s="196" t="s">
        <v>81</v>
      </c>
      <c r="C10" s="370">
        <v>17</v>
      </c>
      <c r="D10" s="370">
        <v>97</v>
      </c>
      <c r="E10" s="370">
        <v>11</v>
      </c>
      <c r="F10" s="370">
        <f>13+6</f>
        <v>19</v>
      </c>
      <c r="G10" s="207">
        <f t="shared" si="0"/>
        <v>144</v>
      </c>
    </row>
    <row r="11" spans="1:7">
      <c r="A11" s="195">
        <f t="shared" si="1"/>
        <v>4</v>
      </c>
      <c r="B11" s="196" t="s">
        <v>88</v>
      </c>
      <c r="C11" s="370">
        <v>14</v>
      </c>
      <c r="D11" s="370">
        <v>47</v>
      </c>
      <c r="E11" s="370">
        <v>14</v>
      </c>
      <c r="F11" s="370">
        <f>6+3</f>
        <v>9</v>
      </c>
      <c r="G11" s="207">
        <f>SUM(C11:F11)</f>
        <v>84</v>
      </c>
    </row>
    <row r="12" spans="1:7">
      <c r="A12" s="195">
        <f t="shared" si="1"/>
        <v>5</v>
      </c>
      <c r="B12" s="196" t="s">
        <v>82</v>
      </c>
      <c r="C12" s="370">
        <v>55</v>
      </c>
      <c r="D12" s="370">
        <v>78</v>
      </c>
      <c r="E12" s="370">
        <v>10</v>
      </c>
      <c r="F12" s="370">
        <f>9+3</f>
        <v>12</v>
      </c>
      <c r="G12" s="207">
        <f t="shared" si="0"/>
        <v>155</v>
      </c>
    </row>
    <row r="13" spans="1:7">
      <c r="A13" s="195">
        <f t="shared" si="1"/>
        <v>6</v>
      </c>
      <c r="B13" s="196" t="s">
        <v>89</v>
      </c>
      <c r="C13" s="370">
        <v>12</v>
      </c>
      <c r="D13" s="370">
        <v>129</v>
      </c>
      <c r="E13" s="370">
        <v>57</v>
      </c>
      <c r="F13" s="370">
        <f>22+15</f>
        <v>37</v>
      </c>
      <c r="G13" s="207">
        <f t="shared" si="0"/>
        <v>235</v>
      </c>
    </row>
    <row r="14" spans="1:7">
      <c r="A14" s="195">
        <f t="shared" si="1"/>
        <v>7</v>
      </c>
      <c r="B14" s="196" t="s">
        <v>83</v>
      </c>
      <c r="C14" s="370">
        <v>6</v>
      </c>
      <c r="D14" s="370">
        <v>93</v>
      </c>
      <c r="E14" s="370">
        <v>8</v>
      </c>
      <c r="F14" s="370">
        <f>1+4</f>
        <v>5</v>
      </c>
      <c r="G14" s="207">
        <f t="shared" si="0"/>
        <v>112</v>
      </c>
    </row>
    <row r="15" spans="1:7">
      <c r="A15" s="195">
        <f t="shared" si="1"/>
        <v>8</v>
      </c>
      <c r="B15" s="196" t="s">
        <v>90</v>
      </c>
      <c r="C15" s="370">
        <v>5</v>
      </c>
      <c r="D15" s="370">
        <v>116</v>
      </c>
      <c r="E15" s="370">
        <v>19</v>
      </c>
      <c r="F15" s="370">
        <f>7+19</f>
        <v>26</v>
      </c>
      <c r="G15" s="207">
        <f t="shared" si="0"/>
        <v>166</v>
      </c>
    </row>
    <row r="16" spans="1:7">
      <c r="A16" s="195">
        <f t="shared" si="1"/>
        <v>9</v>
      </c>
      <c r="B16" s="196" t="s">
        <v>84</v>
      </c>
      <c r="C16" s="370">
        <v>36</v>
      </c>
      <c r="D16" s="370">
        <v>168</v>
      </c>
      <c r="E16" s="370">
        <v>10</v>
      </c>
      <c r="F16" s="370">
        <f>13+16</f>
        <v>29</v>
      </c>
      <c r="G16" s="207">
        <f t="shared" si="0"/>
        <v>243</v>
      </c>
    </row>
    <row r="17" spans="1:7">
      <c r="A17" s="195">
        <f t="shared" si="1"/>
        <v>10</v>
      </c>
      <c r="B17" s="196" t="s">
        <v>85</v>
      </c>
      <c r="C17" s="370">
        <v>35</v>
      </c>
      <c r="D17" s="370">
        <v>111</v>
      </c>
      <c r="E17" s="370">
        <v>9</v>
      </c>
      <c r="F17" s="370">
        <f>6+15</f>
        <v>21</v>
      </c>
      <c r="G17" s="207">
        <f t="shared" si="0"/>
        <v>176</v>
      </c>
    </row>
    <row r="18" spans="1:7" s="198" customFormat="1">
      <c r="A18" s="1041" t="s">
        <v>67</v>
      </c>
      <c r="B18" s="1042"/>
      <c r="C18" s="197">
        <f>SUM(C8:C17)</f>
        <v>201</v>
      </c>
      <c r="D18" s="197">
        <f>SUM(D8:D17)</f>
        <v>1010</v>
      </c>
      <c r="E18" s="197">
        <f>SUM(E8:E17)</f>
        <v>180</v>
      </c>
      <c r="F18" s="197">
        <f>SUM(F8:F17)</f>
        <v>206</v>
      </c>
      <c r="G18" s="197">
        <f>SUM(G8:G17)</f>
        <v>1597</v>
      </c>
    </row>
    <row r="22" spans="1:7">
      <c r="D22" s="186"/>
      <c r="E22" s="187"/>
    </row>
    <row r="23" spans="1:7">
      <c r="D23" s="188"/>
      <c r="E23" s="189"/>
    </row>
    <row r="24" spans="1:7">
      <c r="D24" s="186"/>
      <c r="E24" s="187"/>
    </row>
    <row r="25" spans="1:7">
      <c r="D25" s="186"/>
      <c r="E25" s="190"/>
    </row>
    <row r="26" spans="1:7">
      <c r="D26" s="186"/>
      <c r="E26" s="190"/>
    </row>
    <row r="27" spans="1:7">
      <c r="D27" s="186"/>
      <c r="E27" s="190"/>
    </row>
    <row r="28" spans="1:7">
      <c r="D28" s="186"/>
      <c r="E28" s="190"/>
    </row>
    <row r="29" spans="1:7">
      <c r="D29" s="186"/>
      <c r="E29" s="191"/>
    </row>
    <row r="30" spans="1:7">
      <c r="D30" s="186"/>
      <c r="E30" s="93"/>
    </row>
  </sheetData>
  <sheetProtection formatCells="0" formatColumns="0" formatRows="0" insertColumns="0" insertRows="0" insertHyperlinks="0" deleteColumns="0" deleteRows="0" sort="0" autoFilter="0" pivotTables="0"/>
  <mergeCells count="5">
    <mergeCell ref="A3:G3"/>
    <mergeCell ref="A18:B18"/>
    <mergeCell ref="A4:G4"/>
    <mergeCell ref="A5:G5"/>
    <mergeCell ref="A1:G1"/>
  </mergeCells>
  <printOptions horizontalCentered="1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G31"/>
  <sheetViews>
    <sheetView view="pageBreakPreview" zoomScaleSheetLayoutView="100" workbookViewId="0">
      <pane ySplit="7" topLeftCell="A8" activePane="bottomLeft" state="frozen"/>
      <selection activeCell="Q5" sqref="Q5"/>
      <selection pane="bottomLeft" activeCell="Q5" sqref="Q5"/>
    </sheetView>
  </sheetViews>
  <sheetFormatPr defaultRowHeight="15"/>
  <cols>
    <col min="1" max="1" width="5.28515625" style="192" customWidth="1"/>
    <col min="2" max="2" width="23.140625" style="192" bestFit="1" customWidth="1"/>
    <col min="3" max="7" width="8" style="313" customWidth="1"/>
    <col min="8" max="16384" width="9.140625" style="192"/>
  </cols>
  <sheetData>
    <row r="1" spans="1:7">
      <c r="A1" s="731" t="s">
        <v>1856</v>
      </c>
      <c r="B1" s="731"/>
      <c r="C1" s="731"/>
      <c r="D1" s="731"/>
      <c r="E1" s="731"/>
      <c r="F1" s="731"/>
      <c r="G1" s="731"/>
    </row>
    <row r="2" spans="1:7" ht="6.75" customHeight="1"/>
    <row r="3" spans="1:7">
      <c r="A3" s="731" t="s">
        <v>1397</v>
      </c>
      <c r="B3" s="731"/>
      <c r="C3" s="731"/>
      <c r="D3" s="731"/>
      <c r="E3" s="731"/>
      <c r="F3" s="731"/>
      <c r="G3" s="731"/>
    </row>
    <row r="4" spans="1:7">
      <c r="A4" s="731" t="s">
        <v>1809</v>
      </c>
      <c r="B4" s="731"/>
      <c r="C4" s="731"/>
      <c r="D4" s="731"/>
      <c r="E4" s="731"/>
      <c r="F4" s="731"/>
      <c r="G4" s="731"/>
    </row>
    <row r="5" spans="1:7">
      <c r="A5" s="731" t="s">
        <v>2285</v>
      </c>
      <c r="B5" s="731"/>
      <c r="C5" s="731"/>
      <c r="D5" s="731"/>
      <c r="E5" s="731"/>
      <c r="F5" s="731"/>
      <c r="G5" s="731"/>
    </row>
    <row r="7" spans="1:7" ht="30">
      <c r="A7" s="193" t="s">
        <v>20</v>
      </c>
      <c r="B7" s="194" t="s">
        <v>14</v>
      </c>
      <c r="C7" s="194" t="s">
        <v>1391</v>
      </c>
      <c r="D7" s="194" t="s">
        <v>1392</v>
      </c>
      <c r="E7" s="194" t="s">
        <v>1393</v>
      </c>
      <c r="F7" s="194" t="s">
        <v>1394</v>
      </c>
      <c r="G7" s="194" t="s">
        <v>67</v>
      </c>
    </row>
    <row r="8" spans="1:7">
      <c r="A8" s="195">
        <v>1</v>
      </c>
      <c r="B8" s="196" t="s">
        <v>86</v>
      </c>
      <c r="C8" s="370">
        <v>3</v>
      </c>
      <c r="D8" s="370">
        <v>5</v>
      </c>
      <c r="E8" s="370">
        <v>0</v>
      </c>
      <c r="F8" s="370">
        <v>3</v>
      </c>
      <c r="G8" s="543">
        <f>SUM(C8:F8)</f>
        <v>11</v>
      </c>
    </row>
    <row r="9" spans="1:7">
      <c r="A9" s="195">
        <f>A8+1</f>
        <v>2</v>
      </c>
      <c r="B9" s="196" t="s">
        <v>87</v>
      </c>
      <c r="C9" s="370">
        <v>4</v>
      </c>
      <c r="D9" s="370">
        <v>8</v>
      </c>
      <c r="E9" s="370">
        <v>0</v>
      </c>
      <c r="F9" s="370">
        <v>1</v>
      </c>
      <c r="G9" s="314">
        <f t="shared" ref="G9:G17" si="0">SUM(C9:F9)</f>
        <v>13</v>
      </c>
    </row>
    <row r="10" spans="1:7">
      <c r="A10" s="195">
        <f t="shared" ref="A10:A17" si="1">A9+1</f>
        <v>3</v>
      </c>
      <c r="B10" s="196" t="s">
        <v>81</v>
      </c>
      <c r="C10" s="370">
        <v>3</v>
      </c>
      <c r="D10" s="370">
        <v>14</v>
      </c>
      <c r="E10" s="370">
        <v>0</v>
      </c>
      <c r="F10" s="370">
        <v>1</v>
      </c>
      <c r="G10" s="314">
        <f t="shared" si="0"/>
        <v>18</v>
      </c>
    </row>
    <row r="11" spans="1:7">
      <c r="A11" s="195">
        <f t="shared" si="1"/>
        <v>4</v>
      </c>
      <c r="B11" s="196" t="s">
        <v>88</v>
      </c>
      <c r="C11" s="370">
        <v>0</v>
      </c>
      <c r="D11" s="370">
        <v>7</v>
      </c>
      <c r="E11" s="370">
        <v>0</v>
      </c>
      <c r="F11" s="370">
        <v>0</v>
      </c>
      <c r="G11" s="314">
        <f t="shared" si="0"/>
        <v>7</v>
      </c>
    </row>
    <row r="12" spans="1:7">
      <c r="A12" s="195">
        <f t="shared" si="1"/>
        <v>5</v>
      </c>
      <c r="B12" s="196" t="s">
        <v>82</v>
      </c>
      <c r="C12" s="370">
        <v>8</v>
      </c>
      <c r="D12" s="370">
        <v>6</v>
      </c>
      <c r="E12" s="370">
        <v>1</v>
      </c>
      <c r="F12" s="370">
        <v>0</v>
      </c>
      <c r="G12" s="314">
        <f t="shared" si="0"/>
        <v>15</v>
      </c>
    </row>
    <row r="13" spans="1:7">
      <c r="A13" s="195">
        <f t="shared" si="1"/>
        <v>6</v>
      </c>
      <c r="B13" s="196" t="s">
        <v>89</v>
      </c>
      <c r="C13" s="370">
        <v>5</v>
      </c>
      <c r="D13" s="370">
        <v>11</v>
      </c>
      <c r="E13" s="370">
        <v>1</v>
      </c>
      <c r="F13" s="370">
        <v>5</v>
      </c>
      <c r="G13" s="314">
        <f t="shared" si="0"/>
        <v>22</v>
      </c>
    </row>
    <row r="14" spans="1:7">
      <c r="A14" s="195">
        <f t="shared" si="1"/>
        <v>7</v>
      </c>
      <c r="B14" s="196" t="s">
        <v>83</v>
      </c>
      <c r="C14" s="370">
        <v>2</v>
      </c>
      <c r="D14" s="370">
        <v>7</v>
      </c>
      <c r="E14" s="370">
        <v>0</v>
      </c>
      <c r="F14" s="370">
        <v>0</v>
      </c>
      <c r="G14" s="314">
        <f t="shared" si="0"/>
        <v>9</v>
      </c>
    </row>
    <row r="15" spans="1:7">
      <c r="A15" s="195">
        <f t="shared" si="1"/>
        <v>8</v>
      </c>
      <c r="B15" s="196" t="s">
        <v>90</v>
      </c>
      <c r="C15" s="370">
        <v>2</v>
      </c>
      <c r="D15" s="370">
        <v>9</v>
      </c>
      <c r="E15" s="370">
        <v>2</v>
      </c>
      <c r="F15" s="370">
        <v>2</v>
      </c>
      <c r="G15" s="314">
        <f t="shared" si="0"/>
        <v>15</v>
      </c>
    </row>
    <row r="16" spans="1:7">
      <c r="A16" s="195">
        <f t="shared" si="1"/>
        <v>9</v>
      </c>
      <c r="B16" s="196" t="s">
        <v>84</v>
      </c>
      <c r="C16" s="370">
        <v>2</v>
      </c>
      <c r="D16" s="370">
        <v>21</v>
      </c>
      <c r="E16" s="370">
        <v>2</v>
      </c>
      <c r="F16" s="370">
        <v>0</v>
      </c>
      <c r="G16" s="314">
        <f t="shared" si="0"/>
        <v>25</v>
      </c>
    </row>
    <row r="17" spans="1:7">
      <c r="A17" s="195">
        <f t="shared" si="1"/>
        <v>10</v>
      </c>
      <c r="B17" s="196" t="s">
        <v>85</v>
      </c>
      <c r="C17" s="370">
        <v>3</v>
      </c>
      <c r="D17" s="370">
        <v>9</v>
      </c>
      <c r="E17" s="370">
        <v>2</v>
      </c>
      <c r="F17" s="370">
        <v>1</v>
      </c>
      <c r="G17" s="314">
        <f t="shared" si="0"/>
        <v>15</v>
      </c>
    </row>
    <row r="18" spans="1:7" s="198" customFormat="1">
      <c r="A18" s="733" t="s">
        <v>67</v>
      </c>
      <c r="B18" s="733"/>
      <c r="C18" s="315">
        <f>SUM(C8:C17)</f>
        <v>32</v>
      </c>
      <c r="D18" s="315">
        <f>SUM(D8:D17)</f>
        <v>97</v>
      </c>
      <c r="E18" s="315">
        <f>SUM(E8:E17)</f>
        <v>8</v>
      </c>
      <c r="F18" s="315">
        <f>SUM(F8:F17)</f>
        <v>13</v>
      </c>
      <c r="G18" s="315">
        <f>SUM(G8:G17)</f>
        <v>150</v>
      </c>
    </row>
    <row r="23" spans="1:7">
      <c r="D23" s="188"/>
      <c r="E23" s="316"/>
    </row>
    <row r="24" spans="1:7">
      <c r="D24" s="188"/>
      <c r="E24" s="317"/>
    </row>
    <row r="25" spans="1:7">
      <c r="D25" s="188"/>
      <c r="E25" s="316"/>
    </row>
    <row r="26" spans="1:7">
      <c r="D26" s="188"/>
      <c r="E26" s="318"/>
    </row>
    <row r="27" spans="1:7">
      <c r="D27" s="188"/>
      <c r="E27" s="318"/>
    </row>
    <row r="28" spans="1:7">
      <c r="D28" s="188"/>
      <c r="E28" s="318"/>
    </row>
    <row r="29" spans="1:7">
      <c r="D29" s="188"/>
      <c r="E29" s="318"/>
    </row>
    <row r="30" spans="1:7">
      <c r="D30" s="188"/>
      <c r="E30" s="319"/>
    </row>
    <row r="31" spans="1:7">
      <c r="D31" s="188"/>
      <c r="E31" s="318"/>
    </row>
  </sheetData>
  <sheetProtection formatCells="0" formatColumns="0" formatRows="0" insertColumns="0" insertRows="0" insertHyperlinks="0" deleteColumns="0" deleteRows="0" sort="0" autoFilter="0" pivotTables="0"/>
  <mergeCells count="5">
    <mergeCell ref="A3:G3"/>
    <mergeCell ref="A18:B18"/>
    <mergeCell ref="A4:G4"/>
    <mergeCell ref="A5:G5"/>
    <mergeCell ref="A1:G1"/>
  </mergeCells>
  <printOptions horizontalCentered="1"/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FFC000"/>
  </sheetPr>
  <dimension ref="A1:CF30"/>
  <sheetViews>
    <sheetView showGridLines="0" view="pageBreakPreview" zoomScaleSheetLayoutView="100" workbookViewId="0">
      <selection activeCell="Q5" sqref="Q5"/>
    </sheetView>
  </sheetViews>
  <sheetFormatPr defaultRowHeight="15"/>
  <cols>
    <col min="1" max="1" width="3.28515625" style="158" bestFit="1" customWidth="1"/>
    <col min="2" max="2" width="23.140625" style="52" bestFit="1" customWidth="1"/>
    <col min="3" max="3" width="5" style="158" hidden="1" customWidth="1"/>
    <col min="4" max="4" width="4.140625" style="158" hidden="1" customWidth="1"/>
    <col min="5" max="6" width="4" style="158" hidden="1" customWidth="1"/>
    <col min="7" max="7" width="3" style="158" hidden="1" customWidth="1"/>
    <col min="8" max="8" width="3.140625" style="158" hidden="1" customWidth="1"/>
    <col min="9" max="9" width="3" style="158" hidden="1" customWidth="1"/>
    <col min="10" max="10" width="3.140625" style="158" hidden="1" customWidth="1"/>
    <col min="11" max="11" width="2.28515625" style="158" hidden="1" customWidth="1"/>
    <col min="12" max="12" width="3.5703125" style="158" hidden="1" customWidth="1"/>
    <col min="13" max="13" width="3.28515625" style="158" hidden="1" customWidth="1"/>
    <col min="14" max="14" width="3.5703125" style="158" hidden="1" customWidth="1"/>
    <col min="15" max="15" width="2.140625" style="158" hidden="1" customWidth="1"/>
    <col min="16" max="16" width="3.140625" style="158" hidden="1" customWidth="1"/>
    <col min="17" max="17" width="3" style="158" hidden="1" customWidth="1"/>
    <col min="18" max="18" width="3.140625" style="158" hidden="1" customWidth="1"/>
    <col min="19" max="19" width="2.140625" style="158" hidden="1" customWidth="1"/>
    <col min="20" max="20" width="3.140625" style="158" hidden="1" customWidth="1"/>
    <col min="21" max="21" width="3" style="158" hidden="1" customWidth="1"/>
    <col min="22" max="22" width="3.140625" style="158" hidden="1" customWidth="1"/>
    <col min="23" max="23" width="2.140625" style="158" hidden="1" customWidth="1"/>
    <col min="24" max="24" width="3.28515625" style="158" hidden="1" customWidth="1"/>
    <col min="25" max="25" width="3.140625" style="158" hidden="1" customWidth="1"/>
    <col min="26" max="26" width="3.28515625" style="158" hidden="1" customWidth="1"/>
    <col min="27" max="27" width="2.140625" style="158" hidden="1" customWidth="1"/>
    <col min="28" max="28" width="3.140625" style="158" hidden="1" customWidth="1"/>
    <col min="29" max="29" width="3" style="158" hidden="1" customWidth="1"/>
    <col min="30" max="30" width="3.140625" style="158" hidden="1" customWidth="1"/>
    <col min="31" max="40" width="6.140625" style="158" customWidth="1"/>
    <col min="41" max="41" width="2.140625" style="158" hidden="1" customWidth="1"/>
    <col min="42" max="42" width="3.140625" style="158" hidden="1" customWidth="1"/>
    <col min="43" max="43" width="3" style="158" hidden="1" customWidth="1"/>
    <col min="44" max="44" width="3.140625" style="158" hidden="1" customWidth="1"/>
    <col min="45" max="45" width="2.140625" style="158" hidden="1" customWidth="1"/>
    <col min="46" max="46" width="3.140625" style="158" hidden="1" customWidth="1"/>
    <col min="47" max="47" width="3" style="158" hidden="1" customWidth="1"/>
    <col min="48" max="48" width="3.140625" style="158" hidden="1" customWidth="1"/>
    <col min="49" max="49" width="2.140625" style="158" hidden="1" customWidth="1"/>
    <col min="50" max="50" width="3.140625" style="158" hidden="1" customWidth="1"/>
    <col min="51" max="51" width="3" style="158" hidden="1" customWidth="1"/>
    <col min="52" max="52" width="3.140625" style="158" hidden="1" customWidth="1"/>
    <col min="53" max="53" width="2.140625" style="158" hidden="1" customWidth="1"/>
    <col min="54" max="54" width="3.140625" style="158" hidden="1" customWidth="1"/>
    <col min="55" max="55" width="3" style="158" hidden="1" customWidth="1"/>
    <col min="56" max="56" width="3.140625" style="158" hidden="1" customWidth="1"/>
    <col min="57" max="57" width="2.140625" style="158" hidden="1" customWidth="1"/>
    <col min="58" max="58" width="3.140625" style="158" hidden="1" customWidth="1"/>
    <col min="59" max="59" width="3" style="158" hidden="1" customWidth="1"/>
    <col min="60" max="60" width="3.140625" style="158" hidden="1" customWidth="1"/>
    <col min="61" max="61" width="2" style="158" hidden="1" customWidth="1"/>
    <col min="62" max="62" width="3.140625" style="158" hidden="1" customWidth="1"/>
    <col min="63" max="63" width="3" style="158" hidden="1" customWidth="1"/>
    <col min="64" max="64" width="3.140625" style="158" hidden="1" customWidth="1"/>
    <col min="65" max="65" width="2.140625" style="158" hidden="1" customWidth="1"/>
    <col min="66" max="66" width="3.140625" style="158" hidden="1" customWidth="1"/>
    <col min="67" max="67" width="3" style="158" hidden="1" customWidth="1"/>
    <col min="68" max="68" width="3.140625" style="158" hidden="1" customWidth="1"/>
    <col min="69" max="69" width="2.140625" style="158" hidden="1" customWidth="1"/>
    <col min="70" max="70" width="3.140625" style="158" hidden="1" customWidth="1"/>
    <col min="71" max="71" width="3" style="158" hidden="1" customWidth="1"/>
    <col min="72" max="72" width="3.140625" style="158" hidden="1" customWidth="1"/>
    <col min="73" max="73" width="2.140625" style="158" hidden="1" customWidth="1"/>
    <col min="74" max="74" width="3.140625" style="158" hidden="1" customWidth="1"/>
    <col min="75" max="75" width="3" style="158" hidden="1" customWidth="1"/>
    <col min="76" max="76" width="3.140625" style="158" hidden="1" customWidth="1"/>
    <col min="77" max="77" width="2" style="158" hidden="1" customWidth="1"/>
    <col min="78" max="78" width="3" style="158" hidden="1" customWidth="1"/>
    <col min="79" max="79" width="2.85546875" style="158" hidden="1" customWidth="1"/>
    <col min="80" max="80" width="3" style="158" hidden="1" customWidth="1"/>
    <col min="81" max="81" width="2.140625" style="158" hidden="1" customWidth="1"/>
    <col min="82" max="82" width="3.140625" style="158" hidden="1" customWidth="1"/>
    <col min="83" max="83" width="3" style="158" hidden="1" customWidth="1"/>
    <col min="84" max="84" width="3.140625" style="158" hidden="1" customWidth="1"/>
    <col min="85" max="16384" width="9.140625" style="158"/>
  </cols>
  <sheetData>
    <row r="1" spans="1:84">
      <c r="A1" s="714" t="s">
        <v>1857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  <c r="T1" s="714"/>
      <c r="U1" s="714"/>
      <c r="V1" s="714"/>
      <c r="W1" s="714"/>
      <c r="X1" s="714"/>
      <c r="Y1" s="714"/>
      <c r="Z1" s="714"/>
      <c r="AA1" s="714"/>
      <c r="AB1" s="714"/>
      <c r="AC1" s="714"/>
      <c r="AD1" s="714"/>
      <c r="AE1" s="714"/>
      <c r="AF1" s="714"/>
      <c r="AG1" s="714"/>
      <c r="AH1" s="714"/>
      <c r="AI1" s="714"/>
      <c r="AJ1" s="714"/>
      <c r="AK1" s="714"/>
      <c r="AL1" s="714"/>
      <c r="AM1" s="714"/>
      <c r="AN1" s="714"/>
    </row>
    <row r="2" spans="1:84" s="305" customFormat="1" ht="5.25" customHeight="1">
      <c r="B2" s="52"/>
    </row>
    <row r="3" spans="1:84">
      <c r="A3" s="714" t="s">
        <v>1429</v>
      </c>
      <c r="B3" s="714"/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4"/>
      <c r="V3" s="714"/>
      <c r="W3" s="714"/>
      <c r="X3" s="714"/>
      <c r="Y3" s="714"/>
      <c r="Z3" s="714"/>
      <c r="AA3" s="714"/>
      <c r="AB3" s="714"/>
      <c r="AC3" s="714"/>
      <c r="AD3" s="714"/>
      <c r="AE3" s="714"/>
      <c r="AF3" s="714"/>
      <c r="AG3" s="714"/>
      <c r="AH3" s="714"/>
      <c r="AI3" s="714"/>
      <c r="AJ3" s="714"/>
      <c r="AK3" s="714"/>
      <c r="AL3" s="714"/>
      <c r="AM3" s="714"/>
      <c r="AN3" s="714"/>
    </row>
    <row r="4" spans="1:84" s="238" customFormat="1">
      <c r="A4" s="731" t="s">
        <v>1809</v>
      </c>
      <c r="B4" s="731"/>
      <c r="C4" s="731"/>
      <c r="D4" s="731"/>
      <c r="E4" s="731"/>
      <c r="F4" s="731"/>
      <c r="G4" s="731"/>
      <c r="H4" s="731"/>
      <c r="I4" s="731"/>
      <c r="J4" s="731"/>
      <c r="K4" s="731"/>
      <c r="L4" s="731"/>
      <c r="M4" s="731"/>
      <c r="N4" s="731"/>
      <c r="O4" s="731"/>
      <c r="P4" s="731"/>
      <c r="Q4" s="731"/>
      <c r="R4" s="731"/>
      <c r="S4" s="731"/>
      <c r="T4" s="731"/>
      <c r="U4" s="731"/>
      <c r="V4" s="731"/>
      <c r="W4" s="731"/>
      <c r="X4" s="731"/>
      <c r="Y4" s="731"/>
      <c r="Z4" s="731"/>
      <c r="AA4" s="731"/>
      <c r="AB4" s="731"/>
      <c r="AC4" s="731"/>
      <c r="AD4" s="731"/>
      <c r="AE4" s="731"/>
      <c r="AF4" s="731"/>
      <c r="AG4" s="731"/>
      <c r="AH4" s="731"/>
      <c r="AI4" s="731"/>
      <c r="AJ4" s="731"/>
      <c r="AK4" s="731"/>
      <c r="AL4" s="731"/>
      <c r="AM4" s="731"/>
      <c r="AN4" s="731"/>
    </row>
    <row r="5" spans="1:84" s="238" customFormat="1">
      <c r="A5" s="731" t="s">
        <v>62</v>
      </c>
      <c r="B5" s="731"/>
      <c r="C5" s="731"/>
      <c r="D5" s="731"/>
      <c r="E5" s="731"/>
      <c r="F5" s="731"/>
      <c r="G5" s="731"/>
      <c r="H5" s="731"/>
      <c r="I5" s="731"/>
      <c r="J5" s="731"/>
      <c r="K5" s="731"/>
      <c r="L5" s="731"/>
      <c r="M5" s="731"/>
      <c r="N5" s="731"/>
      <c r="O5" s="731"/>
      <c r="P5" s="731"/>
      <c r="Q5" s="731"/>
      <c r="R5" s="731"/>
      <c r="S5" s="731"/>
      <c r="T5" s="731"/>
      <c r="U5" s="731"/>
      <c r="V5" s="731"/>
      <c r="W5" s="731"/>
      <c r="X5" s="731"/>
      <c r="Y5" s="731"/>
      <c r="Z5" s="731"/>
      <c r="AA5" s="731"/>
      <c r="AB5" s="731"/>
      <c r="AC5" s="731"/>
      <c r="AD5" s="731"/>
      <c r="AE5" s="731"/>
      <c r="AF5" s="731"/>
      <c r="AG5" s="731"/>
      <c r="AH5" s="731"/>
      <c r="AI5" s="731"/>
      <c r="AJ5" s="731"/>
      <c r="AK5" s="731"/>
      <c r="AL5" s="731"/>
      <c r="AM5" s="731"/>
      <c r="AN5" s="731"/>
    </row>
    <row r="7" spans="1:84">
      <c r="A7" s="1045" t="s">
        <v>20</v>
      </c>
      <c r="B7" s="1047" t="s">
        <v>1401</v>
      </c>
      <c r="C7" s="1049" t="s">
        <v>1402</v>
      </c>
      <c r="D7" s="1050"/>
      <c r="E7" s="1050"/>
      <c r="F7" s="1050"/>
      <c r="G7" s="1050"/>
      <c r="H7" s="1050"/>
      <c r="I7" s="1050"/>
      <c r="J7" s="1050"/>
      <c r="K7" s="1050"/>
      <c r="L7" s="1050"/>
      <c r="M7" s="1050"/>
      <c r="N7" s="1050"/>
      <c r="O7" s="1050"/>
      <c r="P7" s="1050"/>
      <c r="Q7" s="1050"/>
      <c r="R7" s="1050"/>
      <c r="S7" s="1050"/>
      <c r="T7" s="1050"/>
      <c r="U7" s="1050"/>
      <c r="V7" s="1050"/>
      <c r="W7" s="1050"/>
      <c r="X7" s="1050"/>
      <c r="Y7" s="1050"/>
      <c r="Z7" s="1050"/>
      <c r="AA7" s="1050"/>
      <c r="AB7" s="1050"/>
      <c r="AC7" s="1050"/>
      <c r="AD7" s="1050"/>
      <c r="AE7" s="1050"/>
      <c r="AF7" s="1050"/>
      <c r="AG7" s="1050"/>
      <c r="AH7" s="1050"/>
      <c r="AI7" s="1051"/>
      <c r="AJ7" s="1049" t="s">
        <v>1403</v>
      </c>
      <c r="AK7" s="1050"/>
      <c r="AL7" s="1050"/>
      <c r="AM7" s="1050"/>
      <c r="AN7" s="1051"/>
      <c r="AO7" s="200"/>
      <c r="AP7" s="200"/>
      <c r="AQ7" s="200"/>
      <c r="AR7" s="200"/>
      <c r="AS7" s="200"/>
      <c r="AT7" s="200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1"/>
    </row>
    <row r="8" spans="1:84">
      <c r="A8" s="1046"/>
      <c r="B8" s="1048"/>
      <c r="C8" s="151" t="s">
        <v>143</v>
      </c>
      <c r="D8" s="151" t="s">
        <v>1404</v>
      </c>
      <c r="E8" s="151" t="s">
        <v>1405</v>
      </c>
      <c r="F8" s="151" t="s">
        <v>1406</v>
      </c>
      <c r="G8" s="151" t="s">
        <v>143</v>
      </c>
      <c r="H8" s="151" t="s">
        <v>1404</v>
      </c>
      <c r="I8" s="151" t="s">
        <v>1405</v>
      </c>
      <c r="J8" s="151" t="s">
        <v>1406</v>
      </c>
      <c r="K8" s="151" t="s">
        <v>143</v>
      </c>
      <c r="L8" s="151" t="s">
        <v>1404</v>
      </c>
      <c r="M8" s="151" t="s">
        <v>1405</v>
      </c>
      <c r="N8" s="151" t="s">
        <v>1406</v>
      </c>
      <c r="O8" s="151" t="s">
        <v>143</v>
      </c>
      <c r="P8" s="151" t="s">
        <v>1404</v>
      </c>
      <c r="Q8" s="151" t="s">
        <v>1405</v>
      </c>
      <c r="R8" s="151" t="s">
        <v>1406</v>
      </c>
      <c r="S8" s="151" t="s">
        <v>143</v>
      </c>
      <c r="T8" s="151" t="s">
        <v>1404</v>
      </c>
      <c r="U8" s="151" t="s">
        <v>1405</v>
      </c>
      <c r="V8" s="151" t="s">
        <v>1406</v>
      </c>
      <c r="W8" s="151" t="s">
        <v>143</v>
      </c>
      <c r="X8" s="151" t="s">
        <v>1404</v>
      </c>
      <c r="Y8" s="151" t="s">
        <v>1405</v>
      </c>
      <c r="Z8" s="151" t="s">
        <v>1406</v>
      </c>
      <c r="AA8" s="151" t="s">
        <v>143</v>
      </c>
      <c r="AB8" s="151" t="s">
        <v>1404</v>
      </c>
      <c r="AC8" s="151" t="s">
        <v>1405</v>
      </c>
      <c r="AD8" s="151" t="s">
        <v>1406</v>
      </c>
      <c r="AE8" s="151" t="s">
        <v>143</v>
      </c>
      <c r="AF8" s="151" t="s">
        <v>1404</v>
      </c>
      <c r="AG8" s="151" t="s">
        <v>1405</v>
      </c>
      <c r="AH8" s="151" t="s">
        <v>1406</v>
      </c>
      <c r="AI8" s="151" t="s">
        <v>80</v>
      </c>
      <c r="AJ8" s="151" t="s">
        <v>143</v>
      </c>
      <c r="AK8" s="151" t="s">
        <v>1404</v>
      </c>
      <c r="AL8" s="151" t="s">
        <v>1405</v>
      </c>
      <c r="AM8" s="151" t="s">
        <v>1406</v>
      </c>
      <c r="AN8" s="151" t="s">
        <v>80</v>
      </c>
      <c r="AO8" s="151" t="s">
        <v>143</v>
      </c>
      <c r="AP8" s="151" t="s">
        <v>1404</v>
      </c>
      <c r="AQ8" s="151" t="s">
        <v>1405</v>
      </c>
      <c r="AR8" s="151" t="s">
        <v>1406</v>
      </c>
      <c r="AS8" s="151" t="s">
        <v>143</v>
      </c>
      <c r="AT8" s="151" t="s">
        <v>1404</v>
      </c>
      <c r="AU8" s="151" t="s">
        <v>1405</v>
      </c>
      <c r="AV8" s="151" t="s">
        <v>1406</v>
      </c>
      <c r="AW8" s="151" t="s">
        <v>143</v>
      </c>
      <c r="AX8" s="151" t="s">
        <v>1404</v>
      </c>
      <c r="AY8" s="151" t="s">
        <v>1405</v>
      </c>
      <c r="AZ8" s="151" t="s">
        <v>1406</v>
      </c>
      <c r="BA8" s="151" t="s">
        <v>143</v>
      </c>
      <c r="BB8" s="151" t="s">
        <v>1404</v>
      </c>
      <c r="BC8" s="151" t="s">
        <v>1405</v>
      </c>
      <c r="BD8" s="151" t="s">
        <v>1406</v>
      </c>
      <c r="BE8" s="151" t="s">
        <v>143</v>
      </c>
      <c r="BF8" s="151" t="s">
        <v>1404</v>
      </c>
      <c r="BG8" s="151" t="s">
        <v>1405</v>
      </c>
      <c r="BH8" s="151" t="s">
        <v>1406</v>
      </c>
      <c r="BI8" s="151" t="s">
        <v>143</v>
      </c>
      <c r="BJ8" s="151" t="s">
        <v>1404</v>
      </c>
      <c r="BK8" s="151" t="s">
        <v>1405</v>
      </c>
      <c r="BL8" s="151" t="s">
        <v>1406</v>
      </c>
      <c r="BM8" s="151" t="s">
        <v>143</v>
      </c>
      <c r="BN8" s="151" t="s">
        <v>1404</v>
      </c>
      <c r="BO8" s="151" t="s">
        <v>1405</v>
      </c>
      <c r="BP8" s="151" t="s">
        <v>1406</v>
      </c>
      <c r="BQ8" s="151" t="s">
        <v>143</v>
      </c>
      <c r="BR8" s="151" t="s">
        <v>1404</v>
      </c>
      <c r="BS8" s="151" t="s">
        <v>1405</v>
      </c>
      <c r="BT8" s="151" t="s">
        <v>1406</v>
      </c>
      <c r="BU8" s="151" t="s">
        <v>143</v>
      </c>
      <c r="BV8" s="151" t="s">
        <v>1404</v>
      </c>
      <c r="BW8" s="151" t="s">
        <v>1405</v>
      </c>
      <c r="BX8" s="151" t="s">
        <v>1406</v>
      </c>
      <c r="BY8" s="151" t="s">
        <v>143</v>
      </c>
      <c r="BZ8" s="151" t="s">
        <v>1404</v>
      </c>
      <c r="CA8" s="151" t="s">
        <v>1405</v>
      </c>
      <c r="CB8" s="151" t="s">
        <v>1406</v>
      </c>
      <c r="CC8" s="151" t="s">
        <v>143</v>
      </c>
      <c r="CD8" s="151" t="s">
        <v>1404</v>
      </c>
      <c r="CE8" s="151" t="s">
        <v>1405</v>
      </c>
      <c r="CF8" s="151" t="s">
        <v>1406</v>
      </c>
    </row>
    <row r="9" spans="1:84">
      <c r="A9" s="152">
        <v>1</v>
      </c>
      <c r="B9" s="283" t="s">
        <v>86</v>
      </c>
      <c r="C9" s="154">
        <v>18</v>
      </c>
      <c r="D9" s="154">
        <v>51</v>
      </c>
      <c r="E9" s="154">
        <v>3</v>
      </c>
      <c r="F9" s="154">
        <v>33</v>
      </c>
      <c r="G9" s="154">
        <v>5</v>
      </c>
      <c r="H9" s="154">
        <v>3</v>
      </c>
      <c r="I9" s="154">
        <v>0</v>
      </c>
      <c r="J9" s="154">
        <v>2</v>
      </c>
      <c r="K9" s="154">
        <v>0</v>
      </c>
      <c r="L9" s="154">
        <v>0</v>
      </c>
      <c r="M9" s="154">
        <v>0</v>
      </c>
      <c r="N9" s="154">
        <v>0</v>
      </c>
      <c r="O9" s="154">
        <v>0</v>
      </c>
      <c r="P9" s="154">
        <v>0</v>
      </c>
      <c r="Q9" s="154">
        <v>0</v>
      </c>
      <c r="R9" s="154">
        <v>0</v>
      </c>
      <c r="S9" s="154">
        <v>1</v>
      </c>
      <c r="T9" s="154">
        <v>0</v>
      </c>
      <c r="U9" s="154">
        <v>0</v>
      </c>
      <c r="V9" s="154">
        <v>1</v>
      </c>
      <c r="W9" s="154">
        <v>0</v>
      </c>
      <c r="X9" s="154">
        <v>0</v>
      </c>
      <c r="Y9" s="154">
        <v>0</v>
      </c>
      <c r="Z9" s="154">
        <v>0</v>
      </c>
      <c r="AA9" s="154">
        <v>0</v>
      </c>
      <c r="AB9" s="154">
        <v>0</v>
      </c>
      <c r="AC9" s="154">
        <v>0</v>
      </c>
      <c r="AD9" s="154">
        <v>0</v>
      </c>
      <c r="AE9" s="154">
        <v>0</v>
      </c>
      <c r="AF9" s="154">
        <v>3</v>
      </c>
      <c r="AG9" s="154">
        <v>0</v>
      </c>
      <c r="AH9" s="154">
        <v>1</v>
      </c>
      <c r="AI9" s="154">
        <f>AE9+AF9+AG9+AH9</f>
        <v>4</v>
      </c>
      <c r="AJ9" s="154">
        <v>1</v>
      </c>
      <c r="AK9" s="154">
        <v>2</v>
      </c>
      <c r="AL9" s="154">
        <v>0</v>
      </c>
      <c r="AM9" s="154">
        <v>1</v>
      </c>
      <c r="AN9" s="154">
        <f>AJ9+AK9+AL9+AM9</f>
        <v>4</v>
      </c>
      <c r="AO9" s="154">
        <v>0</v>
      </c>
      <c r="AP9" s="154">
        <v>0</v>
      </c>
      <c r="AQ9" s="154">
        <v>0</v>
      </c>
      <c r="AR9" s="154">
        <v>1</v>
      </c>
      <c r="AS9" s="154">
        <v>0</v>
      </c>
      <c r="AT9" s="154">
        <v>0</v>
      </c>
      <c r="AU9" s="154">
        <v>0</v>
      </c>
      <c r="AV9" s="154">
        <v>0</v>
      </c>
      <c r="AW9" s="154">
        <v>0</v>
      </c>
      <c r="AX9" s="154">
        <v>1</v>
      </c>
      <c r="AY9" s="154">
        <v>0</v>
      </c>
      <c r="AZ9" s="154">
        <v>2</v>
      </c>
      <c r="BA9" s="154">
        <v>0</v>
      </c>
      <c r="BB9" s="154">
        <v>0</v>
      </c>
      <c r="BC9" s="154">
        <v>0</v>
      </c>
      <c r="BD9" s="154">
        <v>0</v>
      </c>
      <c r="BE9" s="154">
        <v>0</v>
      </c>
      <c r="BF9" s="154">
        <v>0</v>
      </c>
      <c r="BG9" s="154">
        <v>0</v>
      </c>
      <c r="BH9" s="154">
        <v>0</v>
      </c>
      <c r="BI9" s="154">
        <v>0</v>
      </c>
      <c r="BJ9" s="154">
        <v>0</v>
      </c>
      <c r="BK9" s="154">
        <v>0</v>
      </c>
      <c r="BL9" s="154">
        <v>0</v>
      </c>
      <c r="BM9" s="154">
        <v>0</v>
      </c>
      <c r="BN9" s="154">
        <v>0</v>
      </c>
      <c r="BO9" s="154">
        <v>0</v>
      </c>
      <c r="BP9" s="154">
        <v>0</v>
      </c>
      <c r="BQ9" s="154">
        <v>0</v>
      </c>
      <c r="BR9" s="154">
        <v>0</v>
      </c>
      <c r="BS9" s="154">
        <v>0</v>
      </c>
      <c r="BT9" s="154">
        <v>0</v>
      </c>
      <c r="BU9" s="154">
        <v>0</v>
      </c>
      <c r="BV9" s="154">
        <v>0</v>
      </c>
      <c r="BW9" s="154">
        <v>0</v>
      </c>
      <c r="BX9" s="154">
        <v>0</v>
      </c>
      <c r="BY9" s="154">
        <v>0</v>
      </c>
      <c r="BZ9" s="154">
        <v>0</v>
      </c>
      <c r="CA9" s="154">
        <v>0</v>
      </c>
      <c r="CB9" s="154">
        <v>0</v>
      </c>
      <c r="CC9" s="154">
        <v>0</v>
      </c>
      <c r="CD9" s="154">
        <v>0</v>
      </c>
      <c r="CE9" s="154">
        <v>0</v>
      </c>
      <c r="CF9" s="154">
        <v>0</v>
      </c>
    </row>
    <row r="10" spans="1:84">
      <c r="A10" s="152">
        <v>2</v>
      </c>
      <c r="B10" s="283" t="s">
        <v>87</v>
      </c>
      <c r="C10" s="154">
        <v>10</v>
      </c>
      <c r="D10" s="154">
        <v>117</v>
      </c>
      <c r="E10" s="154">
        <v>26</v>
      </c>
      <c r="F10" s="154">
        <v>24</v>
      </c>
      <c r="G10" s="154">
        <v>3</v>
      </c>
      <c r="H10" s="154">
        <v>8</v>
      </c>
      <c r="I10" s="154">
        <v>0</v>
      </c>
      <c r="J10" s="154">
        <v>1</v>
      </c>
      <c r="K10" s="154">
        <v>0</v>
      </c>
      <c r="L10" s="154">
        <v>0</v>
      </c>
      <c r="M10" s="154">
        <v>0</v>
      </c>
      <c r="N10" s="154">
        <v>0</v>
      </c>
      <c r="O10" s="154">
        <v>0</v>
      </c>
      <c r="P10" s="154">
        <v>0</v>
      </c>
      <c r="Q10" s="154">
        <v>0</v>
      </c>
      <c r="R10" s="154">
        <v>0</v>
      </c>
      <c r="S10" s="154">
        <v>0</v>
      </c>
      <c r="T10" s="154">
        <v>0</v>
      </c>
      <c r="U10" s="154">
        <v>0</v>
      </c>
      <c r="V10" s="154">
        <v>1</v>
      </c>
      <c r="W10" s="154">
        <v>0</v>
      </c>
      <c r="X10" s="154">
        <v>0</v>
      </c>
      <c r="Y10" s="154">
        <v>0</v>
      </c>
      <c r="Z10" s="154">
        <v>0</v>
      </c>
      <c r="AA10" s="154">
        <v>0</v>
      </c>
      <c r="AB10" s="154">
        <v>0</v>
      </c>
      <c r="AC10" s="154">
        <v>0</v>
      </c>
      <c r="AD10" s="154">
        <v>0</v>
      </c>
      <c r="AE10" s="154">
        <v>1</v>
      </c>
      <c r="AF10" s="154">
        <v>0</v>
      </c>
      <c r="AG10" s="154">
        <v>0</v>
      </c>
      <c r="AH10" s="154">
        <v>0</v>
      </c>
      <c r="AI10" s="154">
        <f t="shared" ref="AI10:AI18" si="0">AE10+AF10+AG10+AH10</f>
        <v>1</v>
      </c>
      <c r="AJ10" s="154">
        <v>1</v>
      </c>
      <c r="AK10" s="154">
        <v>19</v>
      </c>
      <c r="AL10" s="154">
        <v>2</v>
      </c>
      <c r="AM10" s="154">
        <v>0</v>
      </c>
      <c r="AN10" s="154">
        <f t="shared" ref="AN10:AN18" si="1">AJ10+AK10+AL10+AM10</f>
        <v>22</v>
      </c>
      <c r="AO10" s="154">
        <v>0</v>
      </c>
      <c r="AP10" s="154">
        <v>0</v>
      </c>
      <c r="AQ10" s="154">
        <v>0</v>
      </c>
      <c r="AR10" s="154">
        <v>0</v>
      </c>
      <c r="AS10" s="154">
        <v>0</v>
      </c>
      <c r="AT10" s="154">
        <v>0</v>
      </c>
      <c r="AU10" s="154">
        <v>0</v>
      </c>
      <c r="AV10" s="154">
        <v>0</v>
      </c>
      <c r="AW10" s="154">
        <v>0</v>
      </c>
      <c r="AX10" s="154">
        <v>0</v>
      </c>
      <c r="AY10" s="154">
        <v>0</v>
      </c>
      <c r="AZ10" s="154">
        <v>0</v>
      </c>
      <c r="BA10" s="154">
        <v>0</v>
      </c>
      <c r="BB10" s="154">
        <v>0</v>
      </c>
      <c r="BC10" s="154">
        <v>0</v>
      </c>
      <c r="BD10" s="154">
        <v>0</v>
      </c>
      <c r="BE10" s="154">
        <v>0</v>
      </c>
      <c r="BF10" s="154">
        <v>0</v>
      </c>
      <c r="BG10" s="154">
        <v>0</v>
      </c>
      <c r="BH10" s="154">
        <v>0</v>
      </c>
      <c r="BI10" s="154">
        <v>0</v>
      </c>
      <c r="BJ10" s="154">
        <v>0</v>
      </c>
      <c r="BK10" s="154">
        <v>0</v>
      </c>
      <c r="BL10" s="154">
        <v>0</v>
      </c>
      <c r="BM10" s="154">
        <v>0</v>
      </c>
      <c r="BN10" s="154">
        <v>0</v>
      </c>
      <c r="BO10" s="154">
        <v>0</v>
      </c>
      <c r="BP10" s="154">
        <v>0</v>
      </c>
      <c r="BQ10" s="154">
        <v>0</v>
      </c>
      <c r="BR10" s="154">
        <v>0</v>
      </c>
      <c r="BS10" s="154">
        <v>0</v>
      </c>
      <c r="BT10" s="154">
        <v>0</v>
      </c>
      <c r="BU10" s="154">
        <v>0</v>
      </c>
      <c r="BV10" s="154">
        <v>0</v>
      </c>
      <c r="BW10" s="154">
        <v>0</v>
      </c>
      <c r="BX10" s="154">
        <v>0</v>
      </c>
      <c r="BY10" s="154">
        <v>0</v>
      </c>
      <c r="BZ10" s="154">
        <v>0</v>
      </c>
      <c r="CA10" s="154">
        <v>0</v>
      </c>
      <c r="CB10" s="154">
        <v>0</v>
      </c>
      <c r="CC10" s="154">
        <v>0</v>
      </c>
      <c r="CD10" s="154">
        <v>0</v>
      </c>
      <c r="CE10" s="154">
        <v>0</v>
      </c>
      <c r="CF10" s="154">
        <v>0</v>
      </c>
    </row>
    <row r="11" spans="1:84">
      <c r="A11" s="152">
        <v>3</v>
      </c>
      <c r="B11" s="283" t="s">
        <v>81</v>
      </c>
      <c r="C11" s="154">
        <v>17</v>
      </c>
      <c r="D11" s="154">
        <v>95</v>
      </c>
      <c r="E11" s="154">
        <v>13</v>
      </c>
      <c r="F11" s="154">
        <v>18</v>
      </c>
      <c r="G11" s="154">
        <v>2</v>
      </c>
      <c r="H11" s="154">
        <v>15</v>
      </c>
      <c r="I11" s="154">
        <v>0</v>
      </c>
      <c r="J11" s="154">
        <v>1</v>
      </c>
      <c r="K11" s="154">
        <v>0</v>
      </c>
      <c r="L11" s="154">
        <v>0</v>
      </c>
      <c r="M11" s="154">
        <v>0</v>
      </c>
      <c r="N11" s="154">
        <v>0</v>
      </c>
      <c r="O11" s="154">
        <v>1</v>
      </c>
      <c r="P11" s="154">
        <v>0</v>
      </c>
      <c r="Q11" s="154">
        <v>0</v>
      </c>
      <c r="R11" s="154">
        <v>0</v>
      </c>
      <c r="S11" s="154">
        <v>1</v>
      </c>
      <c r="T11" s="154">
        <v>1</v>
      </c>
      <c r="U11" s="154">
        <v>0</v>
      </c>
      <c r="V11" s="154">
        <v>0</v>
      </c>
      <c r="W11" s="154">
        <v>0</v>
      </c>
      <c r="X11" s="154">
        <v>0</v>
      </c>
      <c r="Y11" s="154">
        <v>0</v>
      </c>
      <c r="Z11" s="154">
        <v>0</v>
      </c>
      <c r="AA11" s="154">
        <v>0</v>
      </c>
      <c r="AB11" s="154">
        <v>1</v>
      </c>
      <c r="AC11" s="154">
        <v>0</v>
      </c>
      <c r="AD11" s="154">
        <v>0</v>
      </c>
      <c r="AE11" s="154">
        <v>1</v>
      </c>
      <c r="AF11" s="154">
        <v>11</v>
      </c>
      <c r="AG11" s="154">
        <v>0</v>
      </c>
      <c r="AH11" s="154">
        <v>1</v>
      </c>
      <c r="AI11" s="154">
        <f t="shared" si="0"/>
        <v>13</v>
      </c>
      <c r="AJ11" s="154">
        <v>2</v>
      </c>
      <c r="AK11" s="154">
        <v>12</v>
      </c>
      <c r="AL11" s="154">
        <v>0</v>
      </c>
      <c r="AM11" s="154">
        <v>2</v>
      </c>
      <c r="AN11" s="154">
        <f t="shared" si="1"/>
        <v>16</v>
      </c>
      <c r="AO11" s="154">
        <v>0</v>
      </c>
      <c r="AP11" s="154">
        <v>1</v>
      </c>
      <c r="AQ11" s="154">
        <v>0</v>
      </c>
      <c r="AR11" s="154">
        <v>0</v>
      </c>
      <c r="AS11" s="154">
        <v>0</v>
      </c>
      <c r="AT11" s="154">
        <v>0</v>
      </c>
      <c r="AU11" s="154">
        <v>0</v>
      </c>
      <c r="AV11" s="154">
        <v>0</v>
      </c>
      <c r="AW11" s="154">
        <v>0</v>
      </c>
      <c r="AX11" s="154">
        <v>4</v>
      </c>
      <c r="AY11" s="154">
        <v>1</v>
      </c>
      <c r="AZ11" s="154">
        <v>1</v>
      </c>
      <c r="BA11" s="154">
        <v>0</v>
      </c>
      <c r="BB11" s="154">
        <v>0</v>
      </c>
      <c r="BC11" s="154">
        <v>0</v>
      </c>
      <c r="BD11" s="154">
        <v>0</v>
      </c>
      <c r="BE11" s="154">
        <v>0</v>
      </c>
      <c r="BF11" s="154">
        <v>0</v>
      </c>
      <c r="BG11" s="154">
        <v>0</v>
      </c>
      <c r="BH11" s="154">
        <v>0</v>
      </c>
      <c r="BI11" s="154">
        <v>0</v>
      </c>
      <c r="BJ11" s="154">
        <v>0</v>
      </c>
      <c r="BK11" s="154">
        <v>0</v>
      </c>
      <c r="BL11" s="154">
        <v>0</v>
      </c>
      <c r="BM11" s="154">
        <v>0</v>
      </c>
      <c r="BN11" s="154">
        <v>0</v>
      </c>
      <c r="BO11" s="154">
        <v>0</v>
      </c>
      <c r="BP11" s="154">
        <v>0</v>
      </c>
      <c r="BQ11" s="154">
        <v>0</v>
      </c>
      <c r="BR11" s="154">
        <v>0</v>
      </c>
      <c r="BS11" s="154">
        <v>0</v>
      </c>
      <c r="BT11" s="154">
        <v>0</v>
      </c>
      <c r="BU11" s="154">
        <v>0</v>
      </c>
      <c r="BV11" s="154">
        <v>0</v>
      </c>
      <c r="BW11" s="154">
        <v>0</v>
      </c>
      <c r="BX11" s="154">
        <v>0</v>
      </c>
      <c r="BY11" s="154">
        <v>0</v>
      </c>
      <c r="BZ11" s="154">
        <v>0</v>
      </c>
      <c r="CA11" s="154">
        <v>0</v>
      </c>
      <c r="CB11" s="154">
        <v>0</v>
      </c>
      <c r="CC11" s="154">
        <v>0</v>
      </c>
      <c r="CD11" s="154">
        <v>0</v>
      </c>
      <c r="CE11" s="154">
        <v>0</v>
      </c>
      <c r="CF11" s="154">
        <v>0</v>
      </c>
    </row>
    <row r="12" spans="1:84">
      <c r="A12" s="152">
        <v>4</v>
      </c>
      <c r="B12" s="283" t="s">
        <v>88</v>
      </c>
      <c r="C12" s="154">
        <v>0</v>
      </c>
      <c r="D12" s="154">
        <v>61</v>
      </c>
      <c r="E12" s="154">
        <v>31</v>
      </c>
      <c r="F12" s="154">
        <v>4</v>
      </c>
      <c r="G12" s="154">
        <v>1</v>
      </c>
      <c r="H12" s="154">
        <v>4</v>
      </c>
      <c r="I12" s="154">
        <v>2</v>
      </c>
      <c r="J12" s="154">
        <v>0</v>
      </c>
      <c r="K12" s="154">
        <v>0</v>
      </c>
      <c r="L12" s="154">
        <v>0</v>
      </c>
      <c r="M12" s="154">
        <v>0</v>
      </c>
      <c r="N12" s="154">
        <v>0</v>
      </c>
      <c r="O12" s="154">
        <v>0</v>
      </c>
      <c r="P12" s="154">
        <v>0</v>
      </c>
      <c r="Q12" s="154">
        <v>0</v>
      </c>
      <c r="R12" s="154">
        <v>0</v>
      </c>
      <c r="S12" s="154">
        <v>0</v>
      </c>
      <c r="T12" s="154">
        <v>1</v>
      </c>
      <c r="U12" s="154">
        <v>1</v>
      </c>
      <c r="V12" s="154">
        <v>1</v>
      </c>
      <c r="W12" s="154">
        <v>0</v>
      </c>
      <c r="X12" s="154">
        <v>0</v>
      </c>
      <c r="Y12" s="154">
        <v>0</v>
      </c>
      <c r="Z12" s="154">
        <v>0</v>
      </c>
      <c r="AA12" s="154">
        <v>0</v>
      </c>
      <c r="AB12" s="154">
        <v>0</v>
      </c>
      <c r="AC12" s="154">
        <v>0</v>
      </c>
      <c r="AD12" s="154">
        <v>0</v>
      </c>
      <c r="AE12" s="154">
        <v>0</v>
      </c>
      <c r="AF12" s="154">
        <v>5</v>
      </c>
      <c r="AG12" s="154">
        <v>0</v>
      </c>
      <c r="AH12" s="154">
        <v>0</v>
      </c>
      <c r="AI12" s="154">
        <f t="shared" si="0"/>
        <v>5</v>
      </c>
      <c r="AJ12" s="154">
        <v>1</v>
      </c>
      <c r="AK12" s="154">
        <v>7</v>
      </c>
      <c r="AL12" s="154">
        <v>1</v>
      </c>
      <c r="AM12" s="154">
        <v>0</v>
      </c>
      <c r="AN12" s="154">
        <f t="shared" si="1"/>
        <v>9</v>
      </c>
      <c r="AO12" s="154">
        <v>0</v>
      </c>
      <c r="AP12" s="154">
        <v>0</v>
      </c>
      <c r="AQ12" s="154">
        <v>2</v>
      </c>
      <c r="AR12" s="154">
        <v>0</v>
      </c>
      <c r="AS12" s="154">
        <v>0</v>
      </c>
      <c r="AT12" s="154">
        <v>0</v>
      </c>
      <c r="AU12" s="154">
        <v>0</v>
      </c>
      <c r="AV12" s="154">
        <v>0</v>
      </c>
      <c r="AW12" s="154">
        <v>0</v>
      </c>
      <c r="AX12" s="154">
        <v>0</v>
      </c>
      <c r="AY12" s="154">
        <v>0</v>
      </c>
      <c r="AZ12" s="154">
        <v>0</v>
      </c>
      <c r="BA12" s="154">
        <v>0</v>
      </c>
      <c r="BB12" s="154">
        <v>0</v>
      </c>
      <c r="BC12" s="154">
        <v>0</v>
      </c>
      <c r="BD12" s="154">
        <v>0</v>
      </c>
      <c r="BE12" s="154">
        <v>0</v>
      </c>
      <c r="BF12" s="154">
        <v>0</v>
      </c>
      <c r="BG12" s="154">
        <v>0</v>
      </c>
      <c r="BH12" s="154">
        <v>0</v>
      </c>
      <c r="BI12" s="154">
        <v>0</v>
      </c>
      <c r="BJ12" s="154">
        <v>0</v>
      </c>
      <c r="BK12" s="154">
        <v>0</v>
      </c>
      <c r="BL12" s="154">
        <v>0</v>
      </c>
      <c r="BM12" s="154">
        <v>0</v>
      </c>
      <c r="BN12" s="154">
        <v>0</v>
      </c>
      <c r="BO12" s="154">
        <v>0</v>
      </c>
      <c r="BP12" s="154">
        <v>0</v>
      </c>
      <c r="BQ12" s="154">
        <v>0</v>
      </c>
      <c r="BR12" s="154">
        <v>0</v>
      </c>
      <c r="BS12" s="154">
        <v>0</v>
      </c>
      <c r="BT12" s="154">
        <v>0</v>
      </c>
      <c r="BU12" s="154">
        <v>0</v>
      </c>
      <c r="BV12" s="154">
        <v>0</v>
      </c>
      <c r="BW12" s="154">
        <v>0</v>
      </c>
      <c r="BX12" s="154">
        <v>0</v>
      </c>
      <c r="BY12" s="154">
        <v>0</v>
      </c>
      <c r="BZ12" s="154">
        <v>0</v>
      </c>
      <c r="CA12" s="154">
        <v>0</v>
      </c>
      <c r="CB12" s="154">
        <v>0</v>
      </c>
      <c r="CC12" s="154">
        <v>0</v>
      </c>
      <c r="CD12" s="154">
        <v>0</v>
      </c>
      <c r="CE12" s="154">
        <v>0</v>
      </c>
      <c r="CF12" s="154">
        <v>0</v>
      </c>
    </row>
    <row r="13" spans="1:84">
      <c r="A13" s="152">
        <v>5</v>
      </c>
      <c r="B13" s="283" t="s">
        <v>82</v>
      </c>
      <c r="C13" s="154">
        <v>57</v>
      </c>
      <c r="D13" s="154">
        <v>78</v>
      </c>
      <c r="E13" s="154">
        <v>8</v>
      </c>
      <c r="F13" s="154">
        <v>16</v>
      </c>
      <c r="G13" s="154">
        <v>7</v>
      </c>
      <c r="H13" s="154">
        <v>4</v>
      </c>
      <c r="I13" s="154">
        <v>1</v>
      </c>
      <c r="J13" s="154">
        <v>0</v>
      </c>
      <c r="K13" s="154">
        <v>0</v>
      </c>
      <c r="L13" s="154">
        <v>0</v>
      </c>
      <c r="M13" s="154">
        <v>0</v>
      </c>
      <c r="N13" s="154">
        <v>0</v>
      </c>
      <c r="O13" s="154">
        <v>0</v>
      </c>
      <c r="P13" s="154">
        <v>0</v>
      </c>
      <c r="Q13" s="154">
        <v>0</v>
      </c>
      <c r="R13" s="154">
        <v>0</v>
      </c>
      <c r="S13" s="154">
        <v>1</v>
      </c>
      <c r="T13" s="154">
        <v>0</v>
      </c>
      <c r="U13" s="154">
        <v>0</v>
      </c>
      <c r="V13" s="154">
        <v>0</v>
      </c>
      <c r="W13" s="154">
        <v>0</v>
      </c>
      <c r="X13" s="154">
        <v>0</v>
      </c>
      <c r="Y13" s="154">
        <v>0</v>
      </c>
      <c r="Z13" s="154">
        <v>0</v>
      </c>
      <c r="AA13" s="154">
        <v>0</v>
      </c>
      <c r="AB13" s="154">
        <v>0</v>
      </c>
      <c r="AC13" s="154">
        <v>0</v>
      </c>
      <c r="AD13" s="154">
        <v>0</v>
      </c>
      <c r="AE13" s="154">
        <v>2</v>
      </c>
      <c r="AF13" s="154">
        <v>3</v>
      </c>
      <c r="AG13" s="154">
        <v>0</v>
      </c>
      <c r="AH13" s="154">
        <v>0</v>
      </c>
      <c r="AI13" s="154">
        <f t="shared" si="0"/>
        <v>5</v>
      </c>
      <c r="AJ13" s="154">
        <v>6</v>
      </c>
      <c r="AK13" s="154">
        <v>11</v>
      </c>
      <c r="AL13" s="154">
        <v>1</v>
      </c>
      <c r="AM13" s="154">
        <v>0</v>
      </c>
      <c r="AN13" s="154">
        <f t="shared" si="1"/>
        <v>18</v>
      </c>
      <c r="AO13" s="154">
        <v>0</v>
      </c>
      <c r="AP13" s="154">
        <v>1</v>
      </c>
      <c r="AQ13" s="154">
        <v>0</v>
      </c>
      <c r="AR13" s="154">
        <v>0</v>
      </c>
      <c r="AS13" s="154">
        <v>0</v>
      </c>
      <c r="AT13" s="154">
        <v>0</v>
      </c>
      <c r="AU13" s="154">
        <v>0</v>
      </c>
      <c r="AV13" s="154">
        <v>0</v>
      </c>
      <c r="AW13" s="154">
        <v>1</v>
      </c>
      <c r="AX13" s="154">
        <v>0</v>
      </c>
      <c r="AY13" s="154">
        <v>0</v>
      </c>
      <c r="AZ13" s="154">
        <v>0</v>
      </c>
      <c r="BA13" s="154">
        <v>0</v>
      </c>
      <c r="BB13" s="154">
        <v>0</v>
      </c>
      <c r="BC13" s="154">
        <v>0</v>
      </c>
      <c r="BD13" s="154">
        <v>0</v>
      </c>
      <c r="BE13" s="154">
        <v>0</v>
      </c>
      <c r="BF13" s="154">
        <v>0</v>
      </c>
      <c r="BG13" s="154">
        <v>0</v>
      </c>
      <c r="BH13" s="154">
        <v>0</v>
      </c>
      <c r="BI13" s="154">
        <v>0</v>
      </c>
      <c r="BJ13" s="154">
        <v>0</v>
      </c>
      <c r="BK13" s="154">
        <v>0</v>
      </c>
      <c r="BL13" s="154">
        <v>0</v>
      </c>
      <c r="BM13" s="154">
        <v>0</v>
      </c>
      <c r="BN13" s="154">
        <v>0</v>
      </c>
      <c r="BO13" s="154">
        <v>0</v>
      </c>
      <c r="BP13" s="154">
        <v>0</v>
      </c>
      <c r="BQ13" s="154">
        <v>0</v>
      </c>
      <c r="BR13" s="154">
        <v>0</v>
      </c>
      <c r="BS13" s="154">
        <v>0</v>
      </c>
      <c r="BT13" s="154">
        <v>0</v>
      </c>
      <c r="BU13" s="154">
        <v>0</v>
      </c>
      <c r="BV13" s="154">
        <v>0</v>
      </c>
      <c r="BW13" s="154">
        <v>0</v>
      </c>
      <c r="BX13" s="154">
        <v>0</v>
      </c>
      <c r="BY13" s="154">
        <v>0</v>
      </c>
      <c r="BZ13" s="154">
        <v>0</v>
      </c>
      <c r="CA13" s="154">
        <v>0</v>
      </c>
      <c r="CB13" s="154">
        <v>0</v>
      </c>
      <c r="CC13" s="154">
        <v>0</v>
      </c>
      <c r="CD13" s="154">
        <v>0</v>
      </c>
      <c r="CE13" s="154">
        <v>0</v>
      </c>
      <c r="CF13" s="154">
        <v>0</v>
      </c>
    </row>
    <row r="14" spans="1:84">
      <c r="A14" s="152">
        <v>6</v>
      </c>
      <c r="B14" s="283" t="s">
        <v>89</v>
      </c>
      <c r="C14" s="154">
        <v>24</v>
      </c>
      <c r="D14" s="154">
        <v>117</v>
      </c>
      <c r="E14" s="154">
        <v>45</v>
      </c>
      <c r="F14" s="154">
        <v>47</v>
      </c>
      <c r="G14" s="154">
        <v>5</v>
      </c>
      <c r="H14" s="154">
        <v>12</v>
      </c>
      <c r="I14" s="154">
        <v>1</v>
      </c>
      <c r="J14" s="154">
        <v>4</v>
      </c>
      <c r="K14" s="154">
        <v>0</v>
      </c>
      <c r="L14" s="154">
        <v>0</v>
      </c>
      <c r="M14" s="154">
        <v>0</v>
      </c>
      <c r="N14" s="154">
        <v>0</v>
      </c>
      <c r="O14" s="154">
        <v>0</v>
      </c>
      <c r="P14" s="154">
        <v>0</v>
      </c>
      <c r="Q14" s="154">
        <v>0</v>
      </c>
      <c r="R14" s="154">
        <v>1</v>
      </c>
      <c r="S14" s="154">
        <v>0</v>
      </c>
      <c r="T14" s="154">
        <v>0</v>
      </c>
      <c r="U14" s="154">
        <v>2</v>
      </c>
      <c r="V14" s="154">
        <v>1</v>
      </c>
      <c r="W14" s="154">
        <v>0</v>
      </c>
      <c r="X14" s="154">
        <v>0</v>
      </c>
      <c r="Y14" s="154">
        <v>0</v>
      </c>
      <c r="Z14" s="154">
        <v>0</v>
      </c>
      <c r="AA14" s="154">
        <v>0</v>
      </c>
      <c r="AB14" s="154">
        <v>0</v>
      </c>
      <c r="AC14" s="154">
        <v>0</v>
      </c>
      <c r="AD14" s="154">
        <v>0</v>
      </c>
      <c r="AE14" s="154">
        <v>1</v>
      </c>
      <c r="AF14" s="154">
        <v>5</v>
      </c>
      <c r="AG14" s="154">
        <v>1</v>
      </c>
      <c r="AH14" s="154">
        <v>3</v>
      </c>
      <c r="AI14" s="154">
        <f t="shared" si="0"/>
        <v>10</v>
      </c>
      <c r="AJ14" s="154">
        <v>2</v>
      </c>
      <c r="AK14" s="154">
        <v>16</v>
      </c>
      <c r="AL14" s="154">
        <v>6</v>
      </c>
      <c r="AM14" s="154">
        <v>3</v>
      </c>
      <c r="AN14" s="154">
        <f t="shared" si="1"/>
        <v>27</v>
      </c>
      <c r="AO14" s="154">
        <v>2</v>
      </c>
      <c r="AP14" s="154">
        <v>0</v>
      </c>
      <c r="AQ14" s="154">
        <v>1</v>
      </c>
      <c r="AR14" s="154">
        <v>0</v>
      </c>
      <c r="AS14" s="154">
        <v>0</v>
      </c>
      <c r="AT14" s="154">
        <v>0</v>
      </c>
      <c r="AU14" s="154">
        <v>0</v>
      </c>
      <c r="AV14" s="154">
        <v>0</v>
      </c>
      <c r="AW14" s="154">
        <v>0</v>
      </c>
      <c r="AX14" s="154">
        <v>0</v>
      </c>
      <c r="AY14" s="154">
        <v>0</v>
      </c>
      <c r="AZ14" s="154">
        <v>0</v>
      </c>
      <c r="BA14" s="154">
        <v>0</v>
      </c>
      <c r="BB14" s="154">
        <v>0</v>
      </c>
      <c r="BC14" s="154">
        <v>0</v>
      </c>
      <c r="BD14" s="154">
        <v>0</v>
      </c>
      <c r="BE14" s="154">
        <v>0</v>
      </c>
      <c r="BF14" s="154">
        <v>0</v>
      </c>
      <c r="BG14" s="154">
        <v>0</v>
      </c>
      <c r="BH14" s="154">
        <v>0</v>
      </c>
      <c r="BI14" s="154">
        <v>0</v>
      </c>
      <c r="BJ14" s="154">
        <v>0</v>
      </c>
      <c r="BK14" s="154">
        <v>0</v>
      </c>
      <c r="BL14" s="154">
        <v>0</v>
      </c>
      <c r="BM14" s="154">
        <v>0</v>
      </c>
      <c r="BN14" s="154">
        <v>0</v>
      </c>
      <c r="BO14" s="154">
        <v>0</v>
      </c>
      <c r="BP14" s="154">
        <v>0</v>
      </c>
      <c r="BQ14" s="154">
        <v>0</v>
      </c>
      <c r="BR14" s="154">
        <v>0</v>
      </c>
      <c r="BS14" s="154">
        <v>0</v>
      </c>
      <c r="BT14" s="154">
        <v>0</v>
      </c>
      <c r="BU14" s="154">
        <v>0</v>
      </c>
      <c r="BV14" s="154">
        <v>0</v>
      </c>
      <c r="BW14" s="154">
        <v>0</v>
      </c>
      <c r="BX14" s="154">
        <v>0</v>
      </c>
      <c r="BY14" s="154">
        <v>0</v>
      </c>
      <c r="BZ14" s="154">
        <v>0</v>
      </c>
      <c r="CA14" s="154">
        <v>0</v>
      </c>
      <c r="CB14" s="154">
        <v>0</v>
      </c>
      <c r="CC14" s="154">
        <v>0</v>
      </c>
      <c r="CD14" s="154">
        <v>0</v>
      </c>
      <c r="CE14" s="154">
        <v>0</v>
      </c>
      <c r="CF14" s="154">
        <v>0</v>
      </c>
    </row>
    <row r="15" spans="1:84">
      <c r="A15" s="152">
        <v>7</v>
      </c>
      <c r="B15" s="283" t="s">
        <v>83</v>
      </c>
      <c r="C15" s="154">
        <v>10</v>
      </c>
      <c r="D15" s="154">
        <v>84</v>
      </c>
      <c r="E15" s="154">
        <v>4</v>
      </c>
      <c r="F15" s="154">
        <v>10</v>
      </c>
      <c r="G15" s="154">
        <v>1</v>
      </c>
      <c r="H15" s="154">
        <v>7</v>
      </c>
      <c r="I15" s="154">
        <v>0</v>
      </c>
      <c r="J15" s="154">
        <v>0</v>
      </c>
      <c r="K15" s="154">
        <v>0</v>
      </c>
      <c r="L15" s="154">
        <v>0</v>
      </c>
      <c r="M15" s="154">
        <v>0</v>
      </c>
      <c r="N15" s="154">
        <v>0</v>
      </c>
      <c r="O15" s="154">
        <v>0</v>
      </c>
      <c r="P15" s="154">
        <v>1</v>
      </c>
      <c r="Q15" s="154">
        <v>0</v>
      </c>
      <c r="R15" s="154">
        <v>0</v>
      </c>
      <c r="S15" s="154">
        <v>1</v>
      </c>
      <c r="T15" s="154">
        <v>1</v>
      </c>
      <c r="U15" s="154">
        <v>0</v>
      </c>
      <c r="V15" s="154">
        <v>0</v>
      </c>
      <c r="W15" s="154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2</v>
      </c>
      <c r="AF15" s="154">
        <v>6</v>
      </c>
      <c r="AG15" s="154">
        <v>0</v>
      </c>
      <c r="AH15" s="154">
        <v>1</v>
      </c>
      <c r="AI15" s="154">
        <f t="shared" si="0"/>
        <v>9</v>
      </c>
      <c r="AJ15" s="154">
        <v>3</v>
      </c>
      <c r="AK15" s="154">
        <v>5</v>
      </c>
      <c r="AL15" s="154">
        <v>0</v>
      </c>
      <c r="AM15" s="154">
        <v>1</v>
      </c>
      <c r="AN15" s="154">
        <f t="shared" si="1"/>
        <v>9</v>
      </c>
      <c r="AO15" s="154">
        <v>1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1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</row>
    <row r="16" spans="1:84">
      <c r="A16" s="152">
        <v>8</v>
      </c>
      <c r="B16" s="283" t="s">
        <v>90</v>
      </c>
      <c r="C16" s="154">
        <v>5</v>
      </c>
      <c r="D16" s="154">
        <v>115</v>
      </c>
      <c r="E16" s="154">
        <v>12</v>
      </c>
      <c r="F16" s="154">
        <v>37</v>
      </c>
      <c r="G16" s="154">
        <v>2</v>
      </c>
      <c r="H16" s="154">
        <v>8</v>
      </c>
      <c r="I16" s="154">
        <v>2</v>
      </c>
      <c r="J16" s="154">
        <v>3</v>
      </c>
      <c r="K16" s="154">
        <v>0</v>
      </c>
      <c r="L16" s="154">
        <v>0</v>
      </c>
      <c r="M16" s="154">
        <v>0</v>
      </c>
      <c r="N16" s="154">
        <v>0</v>
      </c>
      <c r="O16" s="154">
        <v>2</v>
      </c>
      <c r="P16" s="154">
        <v>0</v>
      </c>
      <c r="Q16" s="154">
        <v>0</v>
      </c>
      <c r="R16" s="154">
        <v>0</v>
      </c>
      <c r="S16" s="154">
        <v>1</v>
      </c>
      <c r="T16" s="154">
        <v>2</v>
      </c>
      <c r="U16" s="154">
        <v>0</v>
      </c>
      <c r="V16" s="154">
        <v>0</v>
      </c>
      <c r="W16" s="154">
        <v>0</v>
      </c>
      <c r="X16" s="154">
        <v>0</v>
      </c>
      <c r="Y16" s="154">
        <v>0</v>
      </c>
      <c r="Z16" s="154">
        <v>0</v>
      </c>
      <c r="AA16" s="154">
        <v>0</v>
      </c>
      <c r="AB16" s="154">
        <v>0</v>
      </c>
      <c r="AC16" s="154">
        <v>0</v>
      </c>
      <c r="AD16" s="154">
        <v>0</v>
      </c>
      <c r="AE16" s="154">
        <v>0</v>
      </c>
      <c r="AF16" s="154">
        <v>4</v>
      </c>
      <c r="AG16" s="154">
        <v>0</v>
      </c>
      <c r="AH16" s="154">
        <v>3</v>
      </c>
      <c r="AI16" s="154">
        <f t="shared" si="0"/>
        <v>7</v>
      </c>
      <c r="AJ16" s="154">
        <v>1</v>
      </c>
      <c r="AK16" s="154">
        <v>10</v>
      </c>
      <c r="AL16" s="154">
        <v>2</v>
      </c>
      <c r="AM16" s="154">
        <v>3</v>
      </c>
      <c r="AN16" s="154">
        <f t="shared" si="1"/>
        <v>16</v>
      </c>
      <c r="AO16" s="154">
        <v>0</v>
      </c>
      <c r="AP16" s="154">
        <v>3</v>
      </c>
      <c r="AQ16" s="154">
        <v>2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2</v>
      </c>
      <c r="AY16" s="154">
        <v>1</v>
      </c>
      <c r="AZ16" s="154">
        <v>1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</row>
    <row r="17" spans="1:84">
      <c r="A17" s="152">
        <v>9</v>
      </c>
      <c r="B17" s="283" t="s">
        <v>84</v>
      </c>
      <c r="C17" s="154">
        <v>34</v>
      </c>
      <c r="D17" s="154">
        <v>141</v>
      </c>
      <c r="E17" s="154">
        <v>12</v>
      </c>
      <c r="F17" s="154">
        <v>41</v>
      </c>
      <c r="G17" s="154">
        <v>3</v>
      </c>
      <c r="H17" s="154">
        <v>17</v>
      </c>
      <c r="I17" s="154">
        <v>1</v>
      </c>
      <c r="J17" s="154">
        <v>2</v>
      </c>
      <c r="K17" s="154">
        <v>0</v>
      </c>
      <c r="L17" s="154">
        <v>1</v>
      </c>
      <c r="M17" s="154">
        <v>0</v>
      </c>
      <c r="N17" s="154">
        <v>0</v>
      </c>
      <c r="O17" s="154">
        <v>1</v>
      </c>
      <c r="P17" s="154">
        <v>2</v>
      </c>
      <c r="Q17" s="154">
        <v>0</v>
      </c>
      <c r="R17" s="154">
        <v>0</v>
      </c>
      <c r="S17" s="154">
        <v>2</v>
      </c>
      <c r="T17" s="154">
        <v>5</v>
      </c>
      <c r="U17" s="154">
        <v>1</v>
      </c>
      <c r="V17" s="154">
        <v>1</v>
      </c>
      <c r="W17" s="154">
        <v>0</v>
      </c>
      <c r="X17" s="154">
        <v>0</v>
      </c>
      <c r="Y17" s="154">
        <v>0</v>
      </c>
      <c r="Z17" s="154">
        <v>0</v>
      </c>
      <c r="AA17" s="154">
        <v>0</v>
      </c>
      <c r="AB17" s="154">
        <v>0</v>
      </c>
      <c r="AC17" s="154">
        <v>0</v>
      </c>
      <c r="AD17" s="154">
        <v>0</v>
      </c>
      <c r="AE17" s="154">
        <v>3</v>
      </c>
      <c r="AF17" s="154">
        <v>12</v>
      </c>
      <c r="AG17" s="154">
        <v>0</v>
      </c>
      <c r="AH17" s="154">
        <v>1</v>
      </c>
      <c r="AI17" s="154">
        <f t="shared" si="0"/>
        <v>16</v>
      </c>
      <c r="AJ17" s="154">
        <v>3</v>
      </c>
      <c r="AK17" s="154">
        <v>15</v>
      </c>
      <c r="AL17" s="154">
        <v>2</v>
      </c>
      <c r="AM17" s="154">
        <v>2</v>
      </c>
      <c r="AN17" s="154">
        <f t="shared" si="1"/>
        <v>22</v>
      </c>
      <c r="AO17" s="154">
        <v>3</v>
      </c>
      <c r="AP17" s="154">
        <v>3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2</v>
      </c>
      <c r="AX17" s="154">
        <v>2</v>
      </c>
      <c r="AY17" s="154">
        <v>0</v>
      </c>
      <c r="AZ17" s="154">
        <v>2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</row>
    <row r="18" spans="1:84">
      <c r="A18" s="153">
        <v>10</v>
      </c>
      <c r="B18" s="284" t="s">
        <v>85</v>
      </c>
      <c r="C18" s="202">
        <v>36</v>
      </c>
      <c r="D18" s="202">
        <v>114</v>
      </c>
      <c r="E18" s="202">
        <v>12</v>
      </c>
      <c r="F18" s="202">
        <v>11</v>
      </c>
      <c r="G18" s="202">
        <v>2</v>
      </c>
      <c r="H18" s="202">
        <v>9</v>
      </c>
      <c r="I18" s="202">
        <v>2</v>
      </c>
      <c r="J18" s="202">
        <v>1</v>
      </c>
      <c r="K18" s="202">
        <v>0</v>
      </c>
      <c r="L18" s="202">
        <v>1</v>
      </c>
      <c r="M18" s="202">
        <v>0</v>
      </c>
      <c r="N18" s="202">
        <v>0</v>
      </c>
      <c r="O18" s="202">
        <v>0</v>
      </c>
      <c r="P18" s="202">
        <v>1</v>
      </c>
      <c r="Q18" s="202">
        <v>0</v>
      </c>
      <c r="R18" s="202">
        <v>0</v>
      </c>
      <c r="S18" s="202">
        <v>0</v>
      </c>
      <c r="T18" s="202">
        <v>1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3</v>
      </c>
      <c r="AF18" s="202">
        <v>2</v>
      </c>
      <c r="AG18" s="202">
        <v>2</v>
      </c>
      <c r="AH18" s="202">
        <v>1</v>
      </c>
      <c r="AI18" s="154">
        <f t="shared" si="0"/>
        <v>8</v>
      </c>
      <c r="AJ18" s="202">
        <v>5</v>
      </c>
      <c r="AK18" s="202">
        <v>9</v>
      </c>
      <c r="AL18" s="202">
        <v>0</v>
      </c>
      <c r="AM18" s="202">
        <v>3</v>
      </c>
      <c r="AN18" s="154">
        <f t="shared" si="1"/>
        <v>17</v>
      </c>
      <c r="AO18" s="202">
        <v>1</v>
      </c>
      <c r="AP18" s="202">
        <v>0</v>
      </c>
      <c r="AQ18" s="202">
        <v>1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1</v>
      </c>
      <c r="AX18" s="202">
        <v>1</v>
      </c>
      <c r="AY18" s="202">
        <v>0</v>
      </c>
      <c r="AZ18" s="202">
        <v>0</v>
      </c>
      <c r="BA18" s="202">
        <v>0</v>
      </c>
      <c r="BB18" s="202">
        <v>0</v>
      </c>
      <c r="BC18" s="202">
        <v>0</v>
      </c>
      <c r="BD18" s="202">
        <v>0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202">
        <v>0</v>
      </c>
      <c r="BK18" s="202">
        <v>0</v>
      </c>
      <c r="BL18" s="202">
        <v>0</v>
      </c>
      <c r="BM18" s="202">
        <v>0</v>
      </c>
      <c r="BN18" s="202">
        <v>0</v>
      </c>
      <c r="BO18" s="202">
        <v>0</v>
      </c>
      <c r="BP18" s="202">
        <v>0</v>
      </c>
      <c r="BQ18" s="202">
        <v>0</v>
      </c>
      <c r="BR18" s="202">
        <v>0</v>
      </c>
      <c r="BS18" s="202">
        <v>0</v>
      </c>
      <c r="BT18" s="202">
        <v>0</v>
      </c>
      <c r="BU18" s="202">
        <v>0</v>
      </c>
      <c r="BV18" s="202">
        <v>0</v>
      </c>
      <c r="BW18" s="202">
        <v>0</v>
      </c>
      <c r="BX18" s="202">
        <v>0</v>
      </c>
      <c r="BY18" s="202">
        <v>0</v>
      </c>
      <c r="BZ18" s="202">
        <v>0</v>
      </c>
      <c r="CA18" s="202">
        <v>0</v>
      </c>
      <c r="CB18" s="202">
        <v>0</v>
      </c>
      <c r="CC18" s="202">
        <v>0</v>
      </c>
      <c r="CD18" s="202">
        <v>0</v>
      </c>
      <c r="CE18" s="202">
        <v>0</v>
      </c>
      <c r="CF18" s="202">
        <v>0</v>
      </c>
    </row>
    <row r="19" spans="1:84" s="204" customFormat="1" ht="12.75">
      <c r="A19" s="1043" t="s">
        <v>67</v>
      </c>
      <c r="B19" s="1044"/>
      <c r="C19" s="203">
        <f>SUM(C9:C18)</f>
        <v>211</v>
      </c>
      <c r="D19" s="203">
        <f t="shared" ref="D19:BO19" si="2">SUM(D9:D18)</f>
        <v>973</v>
      </c>
      <c r="E19" s="203">
        <f t="shared" si="2"/>
        <v>166</v>
      </c>
      <c r="F19" s="203">
        <f t="shared" si="2"/>
        <v>241</v>
      </c>
      <c r="G19" s="203">
        <f t="shared" si="2"/>
        <v>31</v>
      </c>
      <c r="H19" s="203">
        <f t="shared" si="2"/>
        <v>87</v>
      </c>
      <c r="I19" s="203">
        <f t="shared" si="2"/>
        <v>9</v>
      </c>
      <c r="J19" s="203">
        <f t="shared" si="2"/>
        <v>14</v>
      </c>
      <c r="K19" s="203">
        <f t="shared" si="2"/>
        <v>0</v>
      </c>
      <c r="L19" s="203">
        <f t="shared" si="2"/>
        <v>2</v>
      </c>
      <c r="M19" s="203">
        <f t="shared" si="2"/>
        <v>0</v>
      </c>
      <c r="N19" s="203">
        <f t="shared" si="2"/>
        <v>0</v>
      </c>
      <c r="O19" s="203">
        <f t="shared" si="2"/>
        <v>4</v>
      </c>
      <c r="P19" s="203">
        <f t="shared" si="2"/>
        <v>4</v>
      </c>
      <c r="Q19" s="203">
        <f t="shared" si="2"/>
        <v>0</v>
      </c>
      <c r="R19" s="203">
        <f t="shared" si="2"/>
        <v>1</v>
      </c>
      <c r="S19" s="203">
        <f t="shared" si="2"/>
        <v>7</v>
      </c>
      <c r="T19" s="203">
        <f t="shared" si="2"/>
        <v>11</v>
      </c>
      <c r="U19" s="203">
        <f t="shared" si="2"/>
        <v>4</v>
      </c>
      <c r="V19" s="203">
        <f t="shared" si="2"/>
        <v>5</v>
      </c>
      <c r="W19" s="203">
        <f t="shared" si="2"/>
        <v>0</v>
      </c>
      <c r="X19" s="203">
        <f t="shared" si="2"/>
        <v>0</v>
      </c>
      <c r="Y19" s="203">
        <f t="shared" si="2"/>
        <v>0</v>
      </c>
      <c r="Z19" s="203">
        <f t="shared" si="2"/>
        <v>0</v>
      </c>
      <c r="AA19" s="203">
        <f t="shared" si="2"/>
        <v>0</v>
      </c>
      <c r="AB19" s="203">
        <f t="shared" si="2"/>
        <v>1</v>
      </c>
      <c r="AC19" s="203">
        <f t="shared" si="2"/>
        <v>0</v>
      </c>
      <c r="AD19" s="203">
        <f t="shared" si="2"/>
        <v>0</v>
      </c>
      <c r="AE19" s="203">
        <f t="shared" si="2"/>
        <v>13</v>
      </c>
      <c r="AF19" s="203">
        <f t="shared" si="2"/>
        <v>51</v>
      </c>
      <c r="AG19" s="203">
        <f t="shared" si="2"/>
        <v>3</v>
      </c>
      <c r="AH19" s="203">
        <f t="shared" si="2"/>
        <v>11</v>
      </c>
      <c r="AI19" s="203">
        <f>SUM(AI9:AI18)</f>
        <v>78</v>
      </c>
      <c r="AJ19" s="203">
        <f t="shared" si="2"/>
        <v>25</v>
      </c>
      <c r="AK19" s="203">
        <f t="shared" si="2"/>
        <v>106</v>
      </c>
      <c r="AL19" s="203">
        <f t="shared" si="2"/>
        <v>14</v>
      </c>
      <c r="AM19" s="203">
        <f t="shared" si="2"/>
        <v>15</v>
      </c>
      <c r="AN19" s="203">
        <f>SUM(AN9:AN18)</f>
        <v>160</v>
      </c>
      <c r="AO19" s="203">
        <f t="shared" si="2"/>
        <v>7</v>
      </c>
      <c r="AP19" s="203">
        <f t="shared" si="2"/>
        <v>8</v>
      </c>
      <c r="AQ19" s="203">
        <f t="shared" si="2"/>
        <v>6</v>
      </c>
      <c r="AR19" s="203">
        <f t="shared" si="2"/>
        <v>1</v>
      </c>
      <c r="AS19" s="203">
        <f t="shared" si="2"/>
        <v>0</v>
      </c>
      <c r="AT19" s="203">
        <f t="shared" si="2"/>
        <v>0</v>
      </c>
      <c r="AU19" s="203">
        <f t="shared" si="2"/>
        <v>0</v>
      </c>
      <c r="AV19" s="203">
        <f t="shared" si="2"/>
        <v>0</v>
      </c>
      <c r="AW19" s="203">
        <f t="shared" si="2"/>
        <v>4</v>
      </c>
      <c r="AX19" s="203">
        <f t="shared" si="2"/>
        <v>11</v>
      </c>
      <c r="AY19" s="203">
        <f t="shared" si="2"/>
        <v>2</v>
      </c>
      <c r="AZ19" s="203">
        <f t="shared" si="2"/>
        <v>6</v>
      </c>
      <c r="BA19" s="203">
        <f t="shared" si="2"/>
        <v>0</v>
      </c>
      <c r="BB19" s="203">
        <f t="shared" si="2"/>
        <v>0</v>
      </c>
      <c r="BC19" s="203">
        <f t="shared" si="2"/>
        <v>0</v>
      </c>
      <c r="BD19" s="203">
        <f t="shared" si="2"/>
        <v>0</v>
      </c>
      <c r="BE19" s="203">
        <f t="shared" si="2"/>
        <v>0</v>
      </c>
      <c r="BF19" s="203">
        <f t="shared" si="2"/>
        <v>0</v>
      </c>
      <c r="BG19" s="203">
        <f t="shared" si="2"/>
        <v>0</v>
      </c>
      <c r="BH19" s="203">
        <f t="shared" si="2"/>
        <v>0</v>
      </c>
      <c r="BI19" s="203">
        <f t="shared" si="2"/>
        <v>0</v>
      </c>
      <c r="BJ19" s="203">
        <f t="shared" si="2"/>
        <v>0</v>
      </c>
      <c r="BK19" s="203">
        <f t="shared" si="2"/>
        <v>0</v>
      </c>
      <c r="BL19" s="203">
        <f t="shared" si="2"/>
        <v>0</v>
      </c>
      <c r="BM19" s="203">
        <f t="shared" si="2"/>
        <v>0</v>
      </c>
      <c r="BN19" s="203">
        <f t="shared" si="2"/>
        <v>0</v>
      </c>
      <c r="BO19" s="203">
        <f t="shared" si="2"/>
        <v>0</v>
      </c>
      <c r="BP19" s="203">
        <f t="shared" ref="BP19:CF19" si="3">SUM(BP9:BP18)</f>
        <v>0</v>
      </c>
      <c r="BQ19" s="203">
        <f t="shared" si="3"/>
        <v>0</v>
      </c>
      <c r="BR19" s="203">
        <f t="shared" si="3"/>
        <v>0</v>
      </c>
      <c r="BS19" s="203">
        <f t="shared" si="3"/>
        <v>0</v>
      </c>
      <c r="BT19" s="203">
        <f t="shared" si="3"/>
        <v>0</v>
      </c>
      <c r="BU19" s="203">
        <f t="shared" si="3"/>
        <v>0</v>
      </c>
      <c r="BV19" s="203">
        <f t="shared" si="3"/>
        <v>0</v>
      </c>
      <c r="BW19" s="203">
        <f t="shared" si="3"/>
        <v>0</v>
      </c>
      <c r="BX19" s="203">
        <f t="shared" si="3"/>
        <v>0</v>
      </c>
      <c r="BY19" s="203">
        <f t="shared" si="3"/>
        <v>0</v>
      </c>
      <c r="BZ19" s="203">
        <f t="shared" si="3"/>
        <v>0</v>
      </c>
      <c r="CA19" s="203">
        <f t="shared" si="3"/>
        <v>0</v>
      </c>
      <c r="CB19" s="203">
        <f t="shared" si="3"/>
        <v>0</v>
      </c>
      <c r="CC19" s="203">
        <f t="shared" si="3"/>
        <v>0</v>
      </c>
      <c r="CD19" s="203">
        <f t="shared" si="3"/>
        <v>0</v>
      </c>
      <c r="CE19" s="203">
        <f t="shared" si="3"/>
        <v>0</v>
      </c>
      <c r="CF19" s="203">
        <f t="shared" si="3"/>
        <v>0</v>
      </c>
    </row>
    <row r="21" spans="1:84">
      <c r="C21" s="158">
        <f>SUM(C19:F19)</f>
        <v>1591</v>
      </c>
      <c r="AJ21" s="205"/>
    </row>
    <row r="22" spans="1:84">
      <c r="AI22" s="186"/>
      <c r="AJ22" s="187"/>
    </row>
    <row r="23" spans="1:84">
      <c r="AI23" s="188"/>
      <c r="AJ23" s="189"/>
    </row>
    <row r="24" spans="1:84">
      <c r="AI24" s="186"/>
      <c r="AJ24" s="187"/>
    </row>
    <row r="25" spans="1:84">
      <c r="AI25" s="186"/>
      <c r="AJ25" s="190"/>
    </row>
    <row r="26" spans="1:84">
      <c r="AI26" s="186"/>
      <c r="AJ26" s="190"/>
    </row>
    <row r="27" spans="1:84">
      <c r="AI27" s="186"/>
      <c r="AJ27" s="190"/>
    </row>
    <row r="28" spans="1:84">
      <c r="AI28" s="186"/>
      <c r="AJ28" s="190"/>
    </row>
    <row r="29" spans="1:84">
      <c r="AI29" s="186"/>
      <c r="AJ29" s="191"/>
    </row>
    <row r="30" spans="1:84">
      <c r="AI30" s="186"/>
      <c r="AJ30" s="93"/>
    </row>
  </sheetData>
  <mergeCells count="9">
    <mergeCell ref="A1:AN1"/>
    <mergeCell ref="A19:B19"/>
    <mergeCell ref="A3:AN3"/>
    <mergeCell ref="A7:A8"/>
    <mergeCell ref="B7:B8"/>
    <mergeCell ref="C7:AI7"/>
    <mergeCell ref="AJ7:AN7"/>
    <mergeCell ref="A4:AN4"/>
    <mergeCell ref="A5:AN5"/>
  </mergeCells>
  <hyperlinks>
    <hyperlink ref="B9" r:id="rId1" display="javascript:void(0)" xr:uid="{00000000-0004-0000-6700-000000000000}"/>
    <hyperlink ref="B10" r:id="rId2" display="javascript:void(0)" xr:uid="{00000000-0004-0000-6700-000001000000}"/>
    <hyperlink ref="B11" r:id="rId3" display="javascript:void(0)" xr:uid="{00000000-0004-0000-6700-000002000000}"/>
    <hyperlink ref="B12" r:id="rId4" display="javascript:void(0)" xr:uid="{00000000-0004-0000-6700-000003000000}"/>
    <hyperlink ref="B13" r:id="rId5" display="javascript:void(0)" xr:uid="{00000000-0004-0000-6700-000004000000}"/>
    <hyperlink ref="B14" r:id="rId6" display="javascript:void(0)" xr:uid="{00000000-0004-0000-6700-000005000000}"/>
    <hyperlink ref="B15" r:id="rId7" display="javascript:void(0)" xr:uid="{00000000-0004-0000-6700-000006000000}"/>
    <hyperlink ref="B16" r:id="rId8" display="javascript:void(0)" xr:uid="{00000000-0004-0000-6700-000007000000}"/>
    <hyperlink ref="B17" r:id="rId9" display="javascript:void(0)" xr:uid="{00000000-0004-0000-6700-000008000000}"/>
    <hyperlink ref="B18" r:id="rId10" display="javascript:void(0)" xr:uid="{00000000-0004-0000-6700-000009000000}"/>
  </hyperlinks>
  <printOptions horizontalCentered="1"/>
  <pageMargins left="0.74803149606299213" right="0.43307086614173229" top="0.98425196850393704" bottom="0.98425196850393704" header="0.51181102362204722" footer="0.51181102362204722"/>
  <pageSetup paperSize="9" orientation="portrait" horizontalDpi="4294967293" verticalDpi="0" r:id="rId1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G29"/>
  <sheetViews>
    <sheetView view="pageBreakPreview" zoomScaleSheetLayoutView="100" workbookViewId="0">
      <pane ySplit="7" topLeftCell="A8" activePane="bottomLeft" state="frozen"/>
      <selection activeCell="Q5" sqref="Q5"/>
      <selection pane="bottomLeft" activeCell="Q5" sqref="Q5"/>
    </sheetView>
  </sheetViews>
  <sheetFormatPr defaultRowHeight="15"/>
  <cols>
    <col min="1" max="1" width="5.85546875" style="192" customWidth="1"/>
    <col min="2" max="2" width="27.7109375" style="192" customWidth="1"/>
    <col min="3" max="7" width="9.42578125" style="192" customWidth="1"/>
    <col min="8" max="16384" width="9.140625" style="192"/>
  </cols>
  <sheetData>
    <row r="1" spans="1:7">
      <c r="A1" s="731" t="s">
        <v>1858</v>
      </c>
      <c r="B1" s="731"/>
      <c r="C1" s="731"/>
      <c r="D1" s="731"/>
      <c r="E1" s="731"/>
      <c r="F1" s="731"/>
      <c r="G1" s="731"/>
    </row>
    <row r="2" spans="1:7" ht="6" customHeight="1"/>
    <row r="3" spans="1:7">
      <c r="A3" s="731" t="s">
        <v>1390</v>
      </c>
      <c r="B3" s="731"/>
      <c r="C3" s="731"/>
      <c r="D3" s="731"/>
      <c r="E3" s="731"/>
      <c r="F3" s="731"/>
      <c r="G3" s="731"/>
    </row>
    <row r="4" spans="1:7">
      <c r="A4" s="731" t="s">
        <v>1809</v>
      </c>
      <c r="B4" s="731"/>
      <c r="C4" s="731"/>
      <c r="D4" s="731"/>
      <c r="E4" s="731"/>
      <c r="F4" s="731"/>
      <c r="G4" s="731"/>
    </row>
    <row r="5" spans="1:7">
      <c r="A5" s="731" t="s">
        <v>2285</v>
      </c>
      <c r="B5" s="731"/>
      <c r="C5" s="731"/>
      <c r="D5" s="731"/>
      <c r="E5" s="731"/>
      <c r="F5" s="731"/>
      <c r="G5" s="731"/>
    </row>
    <row r="7" spans="1:7" ht="30">
      <c r="A7" s="193" t="s">
        <v>20</v>
      </c>
      <c r="B7" s="194" t="s">
        <v>14</v>
      </c>
      <c r="C7" s="194" t="s">
        <v>1391</v>
      </c>
      <c r="D7" s="194" t="s">
        <v>1392</v>
      </c>
      <c r="E7" s="194" t="s">
        <v>1393</v>
      </c>
      <c r="F7" s="194" t="s">
        <v>1394</v>
      </c>
      <c r="G7" s="194" t="s">
        <v>67</v>
      </c>
    </row>
    <row r="8" spans="1:7">
      <c r="A8" s="195">
        <v>1</v>
      </c>
      <c r="B8" s="196" t="s">
        <v>86</v>
      </c>
      <c r="C8" s="380">
        <v>0</v>
      </c>
      <c r="D8" s="380">
        <v>29</v>
      </c>
      <c r="E8" s="380">
        <v>1</v>
      </c>
      <c r="F8" s="380">
        <v>0</v>
      </c>
      <c r="G8" s="154">
        <f>SUM(C8:F8)</f>
        <v>30</v>
      </c>
    </row>
    <row r="9" spans="1:7">
      <c r="A9" s="195">
        <f>A8+1</f>
        <v>2</v>
      </c>
      <c r="B9" s="196" t="s">
        <v>87</v>
      </c>
      <c r="C9" s="380">
        <v>0</v>
      </c>
      <c r="D9" s="380">
        <v>17</v>
      </c>
      <c r="E9" s="380">
        <v>17</v>
      </c>
      <c r="F9" s="380">
        <f>2+2</f>
        <v>4</v>
      </c>
      <c r="G9" s="154">
        <f t="shared" ref="G9:G17" si="0">SUM(C9:F9)</f>
        <v>38</v>
      </c>
    </row>
    <row r="10" spans="1:7">
      <c r="A10" s="195">
        <f t="shared" ref="A10:A17" si="1">A9+1</f>
        <v>3</v>
      </c>
      <c r="B10" s="196" t="s">
        <v>81</v>
      </c>
      <c r="C10" s="380">
        <v>3</v>
      </c>
      <c r="D10" s="380">
        <v>26</v>
      </c>
      <c r="E10" s="380">
        <v>0</v>
      </c>
      <c r="F10" s="380">
        <f>4+2</f>
        <v>6</v>
      </c>
      <c r="G10" s="154">
        <f t="shared" si="0"/>
        <v>35</v>
      </c>
    </row>
    <row r="11" spans="1:7">
      <c r="A11" s="195">
        <f t="shared" si="1"/>
        <v>4</v>
      </c>
      <c r="B11" s="196" t="s">
        <v>88</v>
      </c>
      <c r="C11" s="380">
        <v>0</v>
      </c>
      <c r="D11" s="380">
        <v>9</v>
      </c>
      <c r="E11" s="380">
        <v>1</v>
      </c>
      <c r="F11" s="380">
        <v>2</v>
      </c>
      <c r="G11" s="154">
        <f t="shared" si="0"/>
        <v>12</v>
      </c>
    </row>
    <row r="12" spans="1:7">
      <c r="A12" s="195">
        <f t="shared" si="1"/>
        <v>5</v>
      </c>
      <c r="B12" s="196" t="s">
        <v>82</v>
      </c>
      <c r="C12" s="380">
        <v>7</v>
      </c>
      <c r="D12" s="380">
        <v>29</v>
      </c>
      <c r="E12" s="380">
        <v>0</v>
      </c>
      <c r="F12" s="380">
        <f>2+1</f>
        <v>3</v>
      </c>
      <c r="G12" s="154">
        <f t="shared" si="0"/>
        <v>39</v>
      </c>
    </row>
    <row r="13" spans="1:7">
      <c r="A13" s="195">
        <f t="shared" si="1"/>
        <v>6</v>
      </c>
      <c r="B13" s="196" t="s">
        <v>89</v>
      </c>
      <c r="C13" s="380">
        <v>8</v>
      </c>
      <c r="D13" s="380">
        <v>30</v>
      </c>
      <c r="E13" s="380">
        <v>6</v>
      </c>
      <c r="F13" s="380">
        <v>0</v>
      </c>
      <c r="G13" s="154">
        <f t="shared" si="0"/>
        <v>44</v>
      </c>
    </row>
    <row r="14" spans="1:7">
      <c r="A14" s="195">
        <f t="shared" si="1"/>
        <v>7</v>
      </c>
      <c r="B14" s="196" t="s">
        <v>83</v>
      </c>
      <c r="C14" s="380">
        <v>3</v>
      </c>
      <c r="D14" s="380">
        <v>26</v>
      </c>
      <c r="E14" s="380">
        <v>1</v>
      </c>
      <c r="F14" s="380">
        <v>0</v>
      </c>
      <c r="G14" s="154">
        <f t="shared" si="0"/>
        <v>30</v>
      </c>
    </row>
    <row r="15" spans="1:7">
      <c r="A15" s="195">
        <f t="shared" si="1"/>
        <v>8</v>
      </c>
      <c r="B15" s="196" t="s">
        <v>90</v>
      </c>
      <c r="C15" s="380">
        <v>8</v>
      </c>
      <c r="D15" s="380">
        <v>24</v>
      </c>
      <c r="E15" s="380">
        <v>1</v>
      </c>
      <c r="F15" s="380">
        <v>0</v>
      </c>
      <c r="G15" s="154">
        <f t="shared" si="0"/>
        <v>33</v>
      </c>
    </row>
    <row r="16" spans="1:7">
      <c r="A16" s="195">
        <f t="shared" si="1"/>
        <v>9</v>
      </c>
      <c r="B16" s="196" t="s">
        <v>84</v>
      </c>
      <c r="C16" s="380">
        <v>41</v>
      </c>
      <c r="D16" s="380">
        <v>44</v>
      </c>
      <c r="E16" s="380">
        <v>0</v>
      </c>
      <c r="F16" s="380">
        <f>2+5</f>
        <v>7</v>
      </c>
      <c r="G16" s="154">
        <f t="shared" si="0"/>
        <v>92</v>
      </c>
    </row>
    <row r="17" spans="1:7">
      <c r="A17" s="195">
        <f t="shared" si="1"/>
        <v>10</v>
      </c>
      <c r="B17" s="196" t="s">
        <v>85</v>
      </c>
      <c r="C17" s="380">
        <v>29</v>
      </c>
      <c r="D17" s="380">
        <v>22</v>
      </c>
      <c r="E17" s="380">
        <v>2</v>
      </c>
      <c r="F17" s="380">
        <v>17</v>
      </c>
      <c r="G17" s="154">
        <f t="shared" si="0"/>
        <v>70</v>
      </c>
    </row>
    <row r="18" spans="1:7" s="198" customFormat="1">
      <c r="A18" s="733" t="s">
        <v>67</v>
      </c>
      <c r="B18" s="733"/>
      <c r="C18" s="197">
        <f>SUM(C8:C17)</f>
        <v>99</v>
      </c>
      <c r="D18" s="197">
        <f>SUM(D8:D17)</f>
        <v>256</v>
      </c>
      <c r="E18" s="197">
        <f>SUM(E8:E17)</f>
        <v>29</v>
      </c>
      <c r="F18" s="197">
        <f>SUM(F8:F17)</f>
        <v>39</v>
      </c>
      <c r="G18" s="197">
        <f>SUM(G8:G17)</f>
        <v>423</v>
      </c>
    </row>
    <row r="21" spans="1:7">
      <c r="D21" s="186"/>
      <c r="E21" s="187"/>
    </row>
    <row r="22" spans="1:7">
      <c r="D22" s="188"/>
      <c r="E22" s="189"/>
    </row>
    <row r="23" spans="1:7">
      <c r="D23" s="186"/>
      <c r="E23" s="187"/>
    </row>
    <row r="24" spans="1:7">
      <c r="D24" s="186"/>
      <c r="E24" s="190"/>
    </row>
    <row r="25" spans="1:7">
      <c r="D25" s="186"/>
      <c r="E25" s="190"/>
    </row>
    <row r="26" spans="1:7">
      <c r="D26" s="186"/>
      <c r="E26" s="190"/>
    </row>
    <row r="27" spans="1:7">
      <c r="D27" s="186"/>
      <c r="E27" s="190"/>
    </row>
    <row r="28" spans="1:7">
      <c r="D28" s="186"/>
      <c r="E28" s="191"/>
    </row>
    <row r="29" spans="1:7">
      <c r="D29" s="186"/>
      <c r="E29" s="93"/>
    </row>
  </sheetData>
  <sheetProtection formatCells="0" formatColumns="0" formatRows="0" insertColumns="0" insertRows="0" insertHyperlinks="0" deleteColumns="0" deleteRows="0" sort="0" autoFilter="0" pivotTables="0"/>
  <mergeCells count="5">
    <mergeCell ref="A3:G3"/>
    <mergeCell ref="A18:B18"/>
    <mergeCell ref="A4:G4"/>
    <mergeCell ref="A5:G5"/>
    <mergeCell ref="A1:G1"/>
  </mergeCells>
  <printOptions horizontalCentered="1"/>
  <pageMargins left="0.97" right="0.70866141732283472" top="0.74803149606299213" bottom="0.74803149606299213" header="0.31496062992125984" footer="0.31496062992125984"/>
  <pageSetup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G30"/>
  <sheetViews>
    <sheetView view="pageBreakPreview" zoomScaleSheetLayoutView="100" workbookViewId="0">
      <pane ySplit="7" topLeftCell="A8" activePane="bottomLeft" state="frozen"/>
      <selection activeCell="Q5" sqref="Q5"/>
      <selection pane="bottomLeft" activeCell="Q5" sqref="Q5"/>
    </sheetView>
  </sheetViews>
  <sheetFormatPr defaultRowHeight="15"/>
  <cols>
    <col min="1" max="1" width="5.28515625" style="192" customWidth="1"/>
    <col min="2" max="2" width="29.140625" style="192" customWidth="1"/>
    <col min="3" max="7" width="9.42578125" style="192" customWidth="1"/>
    <col min="8" max="16384" width="9.140625" style="192"/>
  </cols>
  <sheetData>
    <row r="1" spans="1:7">
      <c r="A1" s="731" t="s">
        <v>1859</v>
      </c>
      <c r="B1" s="731"/>
      <c r="C1" s="731"/>
      <c r="D1" s="731"/>
      <c r="E1" s="731"/>
      <c r="F1" s="731"/>
      <c r="G1" s="731"/>
    </row>
    <row r="2" spans="1:7" ht="6.75" customHeight="1"/>
    <row r="3" spans="1:7">
      <c r="A3" s="731" t="s">
        <v>1396</v>
      </c>
      <c r="B3" s="731"/>
      <c r="C3" s="731"/>
      <c r="D3" s="731"/>
      <c r="E3" s="731"/>
      <c r="F3" s="731"/>
      <c r="G3" s="731"/>
    </row>
    <row r="4" spans="1:7">
      <c r="A4" s="731" t="s">
        <v>1809</v>
      </c>
      <c r="B4" s="731"/>
      <c r="C4" s="731"/>
      <c r="D4" s="731"/>
      <c r="E4" s="731"/>
      <c r="F4" s="731"/>
      <c r="G4" s="731"/>
    </row>
    <row r="5" spans="1:7">
      <c r="A5" s="731" t="s">
        <v>2285</v>
      </c>
      <c r="B5" s="731"/>
      <c r="C5" s="731"/>
      <c r="D5" s="731"/>
      <c r="E5" s="731"/>
      <c r="F5" s="731"/>
      <c r="G5" s="731"/>
    </row>
    <row r="7" spans="1:7" ht="30">
      <c r="A7" s="193" t="s">
        <v>20</v>
      </c>
      <c r="B7" s="194" t="s">
        <v>14</v>
      </c>
      <c r="C7" s="194" t="s">
        <v>1391</v>
      </c>
      <c r="D7" s="194" t="s">
        <v>1392</v>
      </c>
      <c r="E7" s="194" t="s">
        <v>1393</v>
      </c>
      <c r="F7" s="194" t="s">
        <v>1394</v>
      </c>
      <c r="G7" s="194" t="s">
        <v>67</v>
      </c>
    </row>
    <row r="8" spans="1:7">
      <c r="A8" s="195">
        <v>1</v>
      </c>
      <c r="B8" s="196" t="s">
        <v>86</v>
      </c>
      <c r="C8" s="380">
        <v>1</v>
      </c>
      <c r="D8" s="380">
        <v>2</v>
      </c>
      <c r="E8" s="380">
        <v>0</v>
      </c>
      <c r="F8" s="380">
        <v>0</v>
      </c>
      <c r="G8" s="154">
        <f>SUM(C8:F8)</f>
        <v>3</v>
      </c>
    </row>
    <row r="9" spans="1:7">
      <c r="A9" s="195">
        <f>A8+1</f>
        <v>2</v>
      </c>
      <c r="B9" s="196" t="s">
        <v>87</v>
      </c>
      <c r="C9" s="380">
        <v>0</v>
      </c>
      <c r="D9" s="380">
        <v>2</v>
      </c>
      <c r="E9" s="380">
        <v>4</v>
      </c>
      <c r="F9" s="380">
        <v>0</v>
      </c>
      <c r="G9" s="154">
        <f t="shared" ref="G9:G17" si="0">SUM(C9:F9)</f>
        <v>6</v>
      </c>
    </row>
    <row r="10" spans="1:7">
      <c r="A10" s="195">
        <f t="shared" ref="A10:A17" si="1">A9+1</f>
        <v>3</v>
      </c>
      <c r="B10" s="196" t="s">
        <v>81</v>
      </c>
      <c r="C10" s="380">
        <v>1</v>
      </c>
      <c r="D10" s="380">
        <v>4</v>
      </c>
      <c r="E10" s="380">
        <v>0</v>
      </c>
      <c r="F10" s="380">
        <v>1</v>
      </c>
      <c r="G10" s="154">
        <f t="shared" si="0"/>
        <v>6</v>
      </c>
    </row>
    <row r="11" spans="1:7">
      <c r="A11" s="195">
        <f t="shared" si="1"/>
        <v>4</v>
      </c>
      <c r="B11" s="196" t="s">
        <v>88</v>
      </c>
      <c r="C11" s="380">
        <v>0</v>
      </c>
      <c r="D11" s="380">
        <v>1</v>
      </c>
      <c r="E11" s="380">
        <v>0</v>
      </c>
      <c r="F11" s="380">
        <v>1</v>
      </c>
      <c r="G11" s="154">
        <f t="shared" si="0"/>
        <v>2</v>
      </c>
    </row>
    <row r="12" spans="1:7">
      <c r="A12" s="195">
        <f t="shared" si="1"/>
        <v>5</v>
      </c>
      <c r="B12" s="196" t="s">
        <v>82</v>
      </c>
      <c r="C12" s="380">
        <v>1</v>
      </c>
      <c r="D12" s="380">
        <v>5</v>
      </c>
      <c r="E12" s="380">
        <v>0</v>
      </c>
      <c r="F12" s="380">
        <v>0</v>
      </c>
      <c r="G12" s="154">
        <f t="shared" si="0"/>
        <v>6</v>
      </c>
    </row>
    <row r="13" spans="1:7">
      <c r="A13" s="195">
        <f t="shared" si="1"/>
        <v>6</v>
      </c>
      <c r="B13" s="196" t="s">
        <v>89</v>
      </c>
      <c r="C13" s="380">
        <v>0</v>
      </c>
      <c r="D13" s="380">
        <v>7</v>
      </c>
      <c r="E13" s="380">
        <v>0</v>
      </c>
      <c r="F13" s="380">
        <v>1</v>
      </c>
      <c r="G13" s="154">
        <f t="shared" si="0"/>
        <v>8</v>
      </c>
    </row>
    <row r="14" spans="1:7">
      <c r="A14" s="195">
        <f t="shared" si="1"/>
        <v>7</v>
      </c>
      <c r="B14" s="196" t="s">
        <v>83</v>
      </c>
      <c r="C14" s="380">
        <v>0</v>
      </c>
      <c r="D14" s="380">
        <v>3</v>
      </c>
      <c r="E14" s="380">
        <v>2</v>
      </c>
      <c r="F14" s="380">
        <v>0</v>
      </c>
      <c r="G14" s="154">
        <f t="shared" si="0"/>
        <v>5</v>
      </c>
    </row>
    <row r="15" spans="1:7">
      <c r="A15" s="195">
        <f t="shared" si="1"/>
        <v>8</v>
      </c>
      <c r="B15" s="196" t="s">
        <v>90</v>
      </c>
      <c r="C15" s="380">
        <v>0</v>
      </c>
      <c r="D15" s="380">
        <v>2</v>
      </c>
      <c r="E15" s="380">
        <v>1</v>
      </c>
      <c r="F15" s="380">
        <v>0</v>
      </c>
      <c r="G15" s="154">
        <f t="shared" si="0"/>
        <v>3</v>
      </c>
    </row>
    <row r="16" spans="1:7">
      <c r="A16" s="195">
        <f t="shared" si="1"/>
        <v>9</v>
      </c>
      <c r="B16" s="196" t="s">
        <v>84</v>
      </c>
      <c r="C16" s="380">
        <v>1</v>
      </c>
      <c r="D16" s="380">
        <v>3</v>
      </c>
      <c r="E16" s="380">
        <v>0</v>
      </c>
      <c r="F16" s="380">
        <v>0</v>
      </c>
      <c r="G16" s="154">
        <f t="shared" si="0"/>
        <v>4</v>
      </c>
    </row>
    <row r="17" spans="1:7">
      <c r="A17" s="195">
        <f t="shared" si="1"/>
        <v>10</v>
      </c>
      <c r="B17" s="196" t="s">
        <v>85</v>
      </c>
      <c r="C17" s="380">
        <v>0</v>
      </c>
      <c r="D17" s="380">
        <v>3</v>
      </c>
      <c r="E17" s="380">
        <v>0</v>
      </c>
      <c r="F17" s="380">
        <v>1</v>
      </c>
      <c r="G17" s="154">
        <f t="shared" si="0"/>
        <v>4</v>
      </c>
    </row>
    <row r="18" spans="1:7" s="198" customFormat="1">
      <c r="A18" s="733" t="s">
        <v>67</v>
      </c>
      <c r="B18" s="733"/>
      <c r="C18" s="197">
        <f>SUM(C8:C17)</f>
        <v>4</v>
      </c>
      <c r="D18" s="197">
        <f>SUM(D8:D17)</f>
        <v>32</v>
      </c>
      <c r="E18" s="197">
        <f>SUM(E8:E17)</f>
        <v>7</v>
      </c>
      <c r="F18" s="197">
        <f>SUM(F8:F17)</f>
        <v>4</v>
      </c>
      <c r="G18" s="197">
        <f>SUM(G8:G17)</f>
        <v>47</v>
      </c>
    </row>
    <row r="22" spans="1:7">
      <c r="D22" s="186"/>
      <c r="E22" s="187"/>
    </row>
    <row r="23" spans="1:7">
      <c r="D23" s="188"/>
      <c r="E23" s="189"/>
    </row>
    <row r="24" spans="1:7">
      <c r="D24" s="186"/>
      <c r="E24" s="187"/>
    </row>
    <row r="25" spans="1:7">
      <c r="D25" s="186"/>
      <c r="E25" s="190"/>
    </row>
    <row r="26" spans="1:7">
      <c r="D26" s="186"/>
      <c r="E26" s="190"/>
    </row>
    <row r="27" spans="1:7">
      <c r="D27" s="186"/>
      <c r="E27" s="190"/>
    </row>
    <row r="28" spans="1:7">
      <c r="D28" s="186"/>
      <c r="E28" s="190"/>
    </row>
    <row r="29" spans="1:7">
      <c r="D29" s="186"/>
      <c r="E29" s="191"/>
    </row>
    <row r="30" spans="1:7">
      <c r="D30" s="186"/>
      <c r="E30" s="93"/>
    </row>
  </sheetData>
  <sheetProtection formatCells="0" formatColumns="0" formatRows="0" insertColumns="0" insertRows="0" insertHyperlinks="0" deleteColumns="0" deleteRows="0" sort="0" autoFilter="0" pivotTables="0"/>
  <mergeCells count="5">
    <mergeCell ref="A3:G3"/>
    <mergeCell ref="A18:B18"/>
    <mergeCell ref="A4:G4"/>
    <mergeCell ref="A5:G5"/>
    <mergeCell ref="A1:G1"/>
  </mergeCells>
  <printOptions horizontalCentered="1"/>
  <pageMargins left="0.81" right="0.70866141732283472" top="0.74803149606299213" bottom="0.74803149606299213" header="0.31496062992125984" footer="0.31496062992125984"/>
  <pageSetup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G30"/>
  <sheetViews>
    <sheetView view="pageBreakPreview" zoomScaleSheetLayoutView="100" workbookViewId="0">
      <pane ySplit="7" topLeftCell="A8" activePane="bottomLeft" state="frozen"/>
      <selection activeCell="Q5" sqref="Q5"/>
      <selection pane="bottomLeft" activeCell="Q5" sqref="Q5"/>
    </sheetView>
  </sheetViews>
  <sheetFormatPr defaultRowHeight="15"/>
  <cols>
    <col min="1" max="1" width="5.85546875" style="192" customWidth="1"/>
    <col min="2" max="2" width="25" style="192" customWidth="1"/>
    <col min="3" max="3" width="10.42578125" style="192" customWidth="1"/>
    <col min="4" max="7" width="9.28515625" style="192" customWidth="1"/>
    <col min="8" max="16384" width="9.140625" style="192"/>
  </cols>
  <sheetData>
    <row r="1" spans="1:7">
      <c r="A1" s="731" t="s">
        <v>1861</v>
      </c>
      <c r="B1" s="731"/>
      <c r="C1" s="731"/>
      <c r="D1" s="731"/>
      <c r="E1" s="731"/>
      <c r="F1" s="731"/>
      <c r="G1" s="731"/>
    </row>
    <row r="2" spans="1:7" ht="6.75" customHeight="1"/>
    <row r="3" spans="1:7">
      <c r="A3" s="731" t="s">
        <v>2624</v>
      </c>
      <c r="B3" s="731"/>
      <c r="C3" s="731"/>
      <c r="D3" s="731"/>
      <c r="E3" s="731"/>
      <c r="F3" s="731"/>
      <c r="G3" s="731"/>
    </row>
    <row r="4" spans="1:7">
      <c r="A4" s="731" t="s">
        <v>1809</v>
      </c>
      <c r="B4" s="731"/>
      <c r="C4" s="731"/>
      <c r="D4" s="731"/>
      <c r="E4" s="731"/>
      <c r="F4" s="731"/>
      <c r="G4" s="731"/>
    </row>
    <row r="5" spans="1:7">
      <c r="A5" s="731" t="s">
        <v>2285</v>
      </c>
      <c r="B5" s="731"/>
      <c r="C5" s="731"/>
      <c r="D5" s="731"/>
      <c r="E5" s="731"/>
      <c r="F5" s="731"/>
      <c r="G5" s="731"/>
    </row>
    <row r="7" spans="1:7" ht="30">
      <c r="A7" s="193" t="s">
        <v>20</v>
      </c>
      <c r="B7" s="194" t="s">
        <v>14</v>
      </c>
      <c r="C7" s="194" t="s">
        <v>2627</v>
      </c>
      <c r="D7" s="194" t="s">
        <v>2625</v>
      </c>
      <c r="E7" s="194" t="s">
        <v>2626</v>
      </c>
      <c r="F7" s="194" t="s">
        <v>2628</v>
      </c>
      <c r="G7" s="194" t="s">
        <v>67</v>
      </c>
    </row>
    <row r="8" spans="1:7">
      <c r="A8" s="195">
        <v>1</v>
      </c>
      <c r="B8" s="196" t="s">
        <v>86</v>
      </c>
      <c r="C8" s="196">
        <v>1</v>
      </c>
      <c r="D8" s="196">
        <v>3</v>
      </c>
      <c r="E8" s="196">
        <v>0</v>
      </c>
      <c r="F8" s="196">
        <v>0</v>
      </c>
      <c r="G8" s="196">
        <f>SUM(C8:F8)</f>
        <v>4</v>
      </c>
    </row>
    <row r="9" spans="1:7">
      <c r="A9" s="195">
        <f>A8+1</f>
        <v>2</v>
      </c>
      <c r="B9" s="196" t="s">
        <v>87</v>
      </c>
      <c r="C9" s="196">
        <v>0</v>
      </c>
      <c r="D9" s="196">
        <v>2</v>
      </c>
      <c r="E9" s="196">
        <v>0</v>
      </c>
      <c r="F9" s="196">
        <v>0</v>
      </c>
      <c r="G9" s="196">
        <f t="shared" ref="G9:G17" si="0">SUM(C9:F9)</f>
        <v>2</v>
      </c>
    </row>
    <row r="10" spans="1:7">
      <c r="A10" s="195">
        <f t="shared" ref="A10:A17" si="1">A9+1</f>
        <v>3</v>
      </c>
      <c r="B10" s="196" t="s">
        <v>81</v>
      </c>
      <c r="C10" s="196">
        <v>0</v>
      </c>
      <c r="D10" s="196">
        <v>5</v>
      </c>
      <c r="E10" s="196">
        <v>0</v>
      </c>
      <c r="F10" s="196">
        <v>0</v>
      </c>
      <c r="G10" s="196">
        <f t="shared" si="0"/>
        <v>5</v>
      </c>
    </row>
    <row r="11" spans="1:7">
      <c r="A11" s="195">
        <f t="shared" si="1"/>
        <v>4</v>
      </c>
      <c r="B11" s="196" t="s">
        <v>88</v>
      </c>
      <c r="C11" s="196">
        <v>1</v>
      </c>
      <c r="D11" s="196">
        <v>2</v>
      </c>
      <c r="E11" s="196">
        <v>0</v>
      </c>
      <c r="F11" s="196">
        <v>0</v>
      </c>
      <c r="G11" s="196">
        <f t="shared" si="0"/>
        <v>3</v>
      </c>
    </row>
    <row r="12" spans="1:7">
      <c r="A12" s="195">
        <f t="shared" si="1"/>
        <v>5</v>
      </c>
      <c r="B12" s="196" t="s">
        <v>82</v>
      </c>
      <c r="C12" s="196">
        <v>1</v>
      </c>
      <c r="D12" s="196">
        <v>3</v>
      </c>
      <c r="E12" s="196">
        <v>0</v>
      </c>
      <c r="F12" s="196">
        <v>0</v>
      </c>
      <c r="G12" s="196">
        <f t="shared" si="0"/>
        <v>4</v>
      </c>
    </row>
    <row r="13" spans="1:7">
      <c r="A13" s="195">
        <f t="shared" si="1"/>
        <v>6</v>
      </c>
      <c r="B13" s="196" t="s">
        <v>89</v>
      </c>
      <c r="C13" s="196">
        <v>0</v>
      </c>
      <c r="D13" s="196">
        <v>6</v>
      </c>
      <c r="E13" s="196">
        <v>0</v>
      </c>
      <c r="F13" s="196">
        <v>0</v>
      </c>
      <c r="G13" s="196">
        <f t="shared" si="0"/>
        <v>6</v>
      </c>
    </row>
    <row r="14" spans="1:7">
      <c r="A14" s="195">
        <f t="shared" si="1"/>
        <v>7</v>
      </c>
      <c r="B14" s="196" t="s">
        <v>83</v>
      </c>
      <c r="C14" s="196">
        <v>1</v>
      </c>
      <c r="D14" s="196">
        <v>2</v>
      </c>
      <c r="E14" s="196">
        <v>0</v>
      </c>
      <c r="F14" s="196">
        <v>0</v>
      </c>
      <c r="G14" s="196">
        <f t="shared" si="0"/>
        <v>3</v>
      </c>
    </row>
    <row r="15" spans="1:7">
      <c r="A15" s="195">
        <f t="shared" si="1"/>
        <v>8</v>
      </c>
      <c r="B15" s="196" t="s">
        <v>90</v>
      </c>
      <c r="C15" s="196">
        <v>1</v>
      </c>
      <c r="D15" s="196">
        <v>2</v>
      </c>
      <c r="E15" s="196">
        <v>1</v>
      </c>
      <c r="F15" s="196">
        <v>0</v>
      </c>
      <c r="G15" s="196">
        <f t="shared" si="0"/>
        <v>4</v>
      </c>
    </row>
    <row r="16" spans="1:7">
      <c r="A16" s="195">
        <f t="shared" si="1"/>
        <v>9</v>
      </c>
      <c r="B16" s="196" t="s">
        <v>84</v>
      </c>
      <c r="C16" s="196">
        <v>3</v>
      </c>
      <c r="D16" s="196">
        <v>4</v>
      </c>
      <c r="E16" s="196">
        <v>2</v>
      </c>
      <c r="F16" s="196">
        <v>0</v>
      </c>
      <c r="G16" s="196">
        <f t="shared" si="0"/>
        <v>9</v>
      </c>
    </row>
    <row r="17" spans="1:7">
      <c r="A17" s="195">
        <f t="shared" si="1"/>
        <v>10</v>
      </c>
      <c r="B17" s="196" t="s">
        <v>85</v>
      </c>
      <c r="C17" s="196">
        <v>2</v>
      </c>
      <c r="D17" s="196">
        <v>4</v>
      </c>
      <c r="E17" s="196">
        <v>0</v>
      </c>
      <c r="F17" s="196">
        <v>0</v>
      </c>
      <c r="G17" s="196">
        <f t="shared" si="0"/>
        <v>6</v>
      </c>
    </row>
    <row r="18" spans="1:7" s="198" customFormat="1">
      <c r="A18" s="733" t="s">
        <v>67</v>
      </c>
      <c r="B18" s="733"/>
      <c r="C18" s="197">
        <f>SUM(C8:C17)</f>
        <v>10</v>
      </c>
      <c r="D18" s="197">
        <f>SUM(D8:D17)</f>
        <v>33</v>
      </c>
      <c r="E18" s="197">
        <f>SUM(E8:E17)</f>
        <v>3</v>
      </c>
      <c r="F18" s="197">
        <f>SUM(F8:F17)</f>
        <v>0</v>
      </c>
      <c r="G18" s="197">
        <f>SUM(G8:G17)</f>
        <v>46</v>
      </c>
    </row>
    <row r="22" spans="1:7">
      <c r="D22" s="186"/>
      <c r="E22" s="187"/>
    </row>
    <row r="23" spans="1:7">
      <c r="D23" s="188"/>
      <c r="E23" s="189"/>
    </row>
    <row r="24" spans="1:7">
      <c r="D24" s="186"/>
      <c r="E24" s="187"/>
    </row>
    <row r="25" spans="1:7">
      <c r="D25" s="186"/>
      <c r="E25" s="190"/>
    </row>
    <row r="26" spans="1:7">
      <c r="D26" s="186"/>
      <c r="E26" s="190"/>
    </row>
    <row r="27" spans="1:7">
      <c r="D27" s="186"/>
      <c r="E27" s="190"/>
    </row>
    <row r="28" spans="1:7">
      <c r="D28" s="186"/>
      <c r="E28" s="190"/>
    </row>
    <row r="29" spans="1:7">
      <c r="D29" s="186"/>
      <c r="E29" s="191"/>
    </row>
    <row r="30" spans="1:7">
      <c r="D30" s="186"/>
      <c r="E30" s="93"/>
    </row>
  </sheetData>
  <sheetProtection formatCells="0" formatColumns="0" formatRows="0" insertColumns="0" insertRows="0" insertHyperlinks="0" deleteColumns="0" deleteRows="0" sort="0" autoFilter="0" pivotTables="0"/>
  <mergeCells count="5">
    <mergeCell ref="A3:G3"/>
    <mergeCell ref="A18:B18"/>
    <mergeCell ref="A4:G4"/>
    <mergeCell ref="A5:G5"/>
    <mergeCell ref="A1:G1"/>
  </mergeCells>
  <printOptions horizontalCentered="1"/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FFC000"/>
  </sheetPr>
  <dimension ref="A1:CJ30"/>
  <sheetViews>
    <sheetView showGridLines="0" view="pageBreakPreview" zoomScale="90" zoomScaleSheetLayoutView="90" workbookViewId="0">
      <selection activeCell="Q5" sqref="Q5"/>
    </sheetView>
  </sheetViews>
  <sheetFormatPr defaultRowHeight="15"/>
  <cols>
    <col min="1" max="1" width="3.28515625" style="158" bestFit="1" customWidth="1"/>
    <col min="2" max="2" width="23.140625" style="285" bestFit="1" customWidth="1"/>
    <col min="3" max="12" width="4.85546875" style="158" customWidth="1"/>
    <col min="13" max="32" width="4.85546875" style="158" hidden="1" customWidth="1"/>
    <col min="33" max="42" width="4.85546875" style="158" customWidth="1"/>
    <col min="43" max="43" width="2" style="158" hidden="1" customWidth="1"/>
    <col min="44" max="44" width="3" style="158" hidden="1" customWidth="1"/>
    <col min="45" max="45" width="2.85546875" style="158" hidden="1" customWidth="1"/>
    <col min="46" max="46" width="3" style="158" hidden="1" customWidth="1"/>
    <col min="47" max="47" width="2" style="158" hidden="1" customWidth="1"/>
    <col min="48" max="48" width="3" style="158" hidden="1" customWidth="1"/>
    <col min="49" max="49" width="2.85546875" style="158" hidden="1" customWidth="1"/>
    <col min="50" max="50" width="3" style="158" hidden="1" customWidth="1"/>
    <col min="51" max="51" width="2" style="158" hidden="1" customWidth="1"/>
    <col min="52" max="52" width="3" style="158" hidden="1" customWidth="1"/>
    <col min="53" max="53" width="2.85546875" style="158" hidden="1" customWidth="1"/>
    <col min="54" max="54" width="3" style="158" hidden="1" customWidth="1"/>
    <col min="55" max="55" width="2" style="158" hidden="1" customWidth="1"/>
    <col min="56" max="56" width="3" style="158" hidden="1" customWidth="1"/>
    <col min="57" max="57" width="2.85546875" style="158" hidden="1" customWidth="1"/>
    <col min="58" max="58" width="3" style="158" hidden="1" customWidth="1"/>
    <col min="59" max="59" width="2" style="158" hidden="1" customWidth="1"/>
    <col min="60" max="60" width="3" style="158" hidden="1" customWidth="1"/>
    <col min="61" max="61" width="2.85546875" style="158" hidden="1" customWidth="1"/>
    <col min="62" max="62" width="3" style="158" hidden="1" customWidth="1"/>
    <col min="63" max="63" width="2" style="158" hidden="1" customWidth="1"/>
    <col min="64" max="64" width="3.140625" style="158" hidden="1" customWidth="1"/>
    <col min="65" max="65" width="3" style="158" hidden="1" customWidth="1"/>
    <col min="66" max="66" width="3.140625" style="158" hidden="1" customWidth="1"/>
    <col min="67" max="67" width="2" style="158" hidden="1" customWidth="1"/>
    <col min="68" max="68" width="3" style="158" hidden="1" customWidth="1"/>
    <col min="69" max="69" width="2.85546875" style="158" hidden="1" customWidth="1"/>
    <col min="70" max="70" width="3" style="158" hidden="1" customWidth="1"/>
    <col min="71" max="71" width="2" style="158" hidden="1" customWidth="1"/>
    <col min="72" max="72" width="3" style="158" hidden="1" customWidth="1"/>
    <col min="73" max="73" width="2.85546875" style="158" hidden="1" customWidth="1"/>
    <col min="74" max="74" width="3" style="158" hidden="1" customWidth="1"/>
    <col min="75" max="75" width="2" style="158" hidden="1" customWidth="1"/>
    <col min="76" max="76" width="3" style="158" hidden="1" customWidth="1"/>
    <col min="77" max="77" width="2.85546875" style="158" hidden="1" customWidth="1"/>
    <col min="78" max="78" width="3" style="158" hidden="1" customWidth="1"/>
    <col min="79" max="79" width="2" style="158" hidden="1" customWidth="1"/>
    <col min="80" max="80" width="3" style="158" hidden="1" customWidth="1"/>
    <col min="81" max="81" width="2.85546875" style="158" hidden="1" customWidth="1"/>
    <col min="82" max="82" width="3" style="158" hidden="1" customWidth="1"/>
    <col min="83" max="83" width="2" style="158" hidden="1" customWidth="1"/>
    <col min="84" max="84" width="3" style="158" hidden="1" customWidth="1"/>
    <col min="85" max="85" width="2.85546875" style="158" hidden="1" customWidth="1"/>
    <col min="86" max="86" width="3" style="158" hidden="1" customWidth="1"/>
    <col min="87" max="88" width="0" style="158" hidden="1" customWidth="1"/>
    <col min="89" max="16384" width="9.140625" style="158"/>
  </cols>
  <sheetData>
    <row r="1" spans="1:86">
      <c r="A1" s="714" t="s">
        <v>1863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  <c r="T1" s="714"/>
      <c r="U1" s="714"/>
      <c r="V1" s="714"/>
      <c r="W1" s="714"/>
      <c r="X1" s="714"/>
      <c r="Y1" s="714"/>
      <c r="Z1" s="714"/>
      <c r="AA1" s="714"/>
      <c r="AB1" s="714"/>
      <c r="AC1" s="714"/>
      <c r="AD1" s="714"/>
      <c r="AE1" s="714"/>
      <c r="AF1" s="714"/>
      <c r="AG1" s="714"/>
      <c r="AH1" s="714"/>
      <c r="AI1" s="714"/>
      <c r="AJ1" s="714"/>
      <c r="AK1" s="714"/>
      <c r="AL1" s="714"/>
      <c r="AM1" s="714"/>
      <c r="AN1" s="714"/>
      <c r="AO1" s="714"/>
      <c r="AP1" s="714"/>
      <c r="AQ1" s="714"/>
      <c r="AR1" s="714"/>
    </row>
    <row r="2" spans="1:86" s="305" customFormat="1" ht="7.5" customHeight="1">
      <c r="A2" s="295"/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</row>
    <row r="3" spans="1:86">
      <c r="A3" s="714" t="s">
        <v>1407</v>
      </c>
      <c r="B3" s="714"/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4"/>
      <c r="V3" s="714"/>
      <c r="W3" s="714"/>
      <c r="X3" s="714"/>
      <c r="Y3" s="714"/>
      <c r="Z3" s="714"/>
      <c r="AA3" s="714"/>
      <c r="AB3" s="714"/>
      <c r="AC3" s="714"/>
      <c r="AD3" s="714"/>
      <c r="AE3" s="714"/>
      <c r="AF3" s="714"/>
      <c r="AG3" s="714"/>
      <c r="AH3" s="714"/>
      <c r="AI3" s="714"/>
      <c r="AJ3" s="714"/>
      <c r="AK3" s="714"/>
      <c r="AL3" s="714"/>
      <c r="AM3" s="714"/>
      <c r="AN3" s="714"/>
      <c r="AO3" s="714"/>
      <c r="AP3" s="714"/>
      <c r="AQ3" s="714"/>
      <c r="AR3" s="714"/>
    </row>
    <row r="4" spans="1:86" s="238" customFormat="1">
      <c r="A4" s="714" t="s">
        <v>1798</v>
      </c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4"/>
      <c r="S4" s="714"/>
      <c r="T4" s="714"/>
      <c r="U4" s="714"/>
      <c r="V4" s="714"/>
      <c r="W4" s="714"/>
      <c r="X4" s="714"/>
      <c r="Y4" s="714"/>
      <c r="Z4" s="714"/>
      <c r="AA4" s="714"/>
      <c r="AB4" s="714"/>
      <c r="AC4" s="714"/>
      <c r="AD4" s="714"/>
      <c r="AE4" s="714"/>
      <c r="AF4" s="714"/>
      <c r="AG4" s="714"/>
      <c r="AH4" s="714"/>
      <c r="AI4" s="714"/>
      <c r="AJ4" s="714"/>
      <c r="AK4" s="714"/>
      <c r="AL4" s="714"/>
      <c r="AM4" s="714"/>
      <c r="AN4" s="714"/>
      <c r="AO4" s="714"/>
      <c r="AP4" s="714"/>
      <c r="AQ4" s="714"/>
      <c r="AR4" s="714"/>
    </row>
    <row r="6" spans="1:86">
      <c r="A6" s="1045" t="s">
        <v>20</v>
      </c>
      <c r="B6" s="1053" t="s">
        <v>1401</v>
      </c>
      <c r="C6" s="1049" t="s">
        <v>1408</v>
      </c>
      <c r="D6" s="1050"/>
      <c r="E6" s="1050"/>
      <c r="F6" s="1050"/>
      <c r="G6" s="1050"/>
      <c r="H6" s="1050"/>
      <c r="I6" s="1050"/>
      <c r="J6" s="1050"/>
      <c r="K6" s="1050"/>
      <c r="L6" s="1050"/>
      <c r="M6" s="1050"/>
      <c r="N6" s="1050"/>
      <c r="O6" s="1050"/>
      <c r="P6" s="1050"/>
      <c r="Q6" s="1050"/>
      <c r="R6" s="1050"/>
      <c r="S6" s="1050"/>
      <c r="T6" s="1050"/>
      <c r="U6" s="1050"/>
      <c r="V6" s="1050"/>
      <c r="W6" s="1050"/>
      <c r="X6" s="1050"/>
      <c r="Y6" s="1050"/>
      <c r="Z6" s="1050"/>
      <c r="AA6" s="1050"/>
      <c r="AB6" s="1050"/>
      <c r="AC6" s="1050"/>
      <c r="AD6" s="1050"/>
      <c r="AE6" s="1050"/>
      <c r="AF6" s="1050"/>
      <c r="AG6" s="1050"/>
      <c r="AH6" s="1050"/>
      <c r="AI6" s="1050"/>
      <c r="AJ6" s="1050"/>
      <c r="AK6" s="1051"/>
      <c r="AL6" s="200"/>
      <c r="AM6" s="200"/>
      <c r="AN6" s="200"/>
      <c r="AO6" s="200"/>
      <c r="AP6" s="206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1"/>
    </row>
    <row r="7" spans="1:86" ht="19.5" customHeight="1">
      <c r="A7" s="1052"/>
      <c r="B7" s="1054"/>
      <c r="C7" s="1049" t="s">
        <v>1409</v>
      </c>
      <c r="D7" s="1050"/>
      <c r="E7" s="1050"/>
      <c r="F7" s="1050"/>
      <c r="G7" s="1051"/>
      <c r="H7" s="1049" t="s">
        <v>1410</v>
      </c>
      <c r="I7" s="1050"/>
      <c r="J7" s="1050"/>
      <c r="K7" s="1050"/>
      <c r="L7" s="1051"/>
      <c r="M7" s="1049" t="s">
        <v>1411</v>
      </c>
      <c r="N7" s="1050"/>
      <c r="O7" s="1050"/>
      <c r="P7" s="1051"/>
      <c r="Q7" s="1049" t="s">
        <v>1412</v>
      </c>
      <c r="R7" s="1050"/>
      <c r="S7" s="1050"/>
      <c r="T7" s="1051"/>
      <c r="U7" s="1049" t="s">
        <v>1413</v>
      </c>
      <c r="V7" s="1050"/>
      <c r="W7" s="1050"/>
      <c r="X7" s="1051"/>
      <c r="Y7" s="1049" t="s">
        <v>1414</v>
      </c>
      <c r="Z7" s="1050"/>
      <c r="AA7" s="1050"/>
      <c r="AB7" s="1051"/>
      <c r="AC7" s="1049" t="s">
        <v>1415</v>
      </c>
      <c r="AD7" s="1050"/>
      <c r="AE7" s="1050"/>
      <c r="AF7" s="1051"/>
      <c r="AG7" s="1049" t="s">
        <v>1416</v>
      </c>
      <c r="AH7" s="1050"/>
      <c r="AI7" s="1050"/>
      <c r="AJ7" s="1050"/>
      <c r="AK7" s="1051"/>
      <c r="AL7" s="1049" t="s">
        <v>1417</v>
      </c>
      <c r="AM7" s="1050"/>
      <c r="AN7" s="1050"/>
      <c r="AO7" s="1050"/>
      <c r="AP7" s="1051"/>
      <c r="AQ7" s="1049" t="s">
        <v>1418</v>
      </c>
      <c r="AR7" s="1050"/>
      <c r="AS7" s="1050"/>
      <c r="AT7" s="1051"/>
      <c r="AU7" s="1049" t="s">
        <v>1419</v>
      </c>
      <c r="AV7" s="1050"/>
      <c r="AW7" s="1050"/>
      <c r="AX7" s="1051"/>
      <c r="AY7" s="1049" t="s">
        <v>1420</v>
      </c>
      <c r="AZ7" s="1050"/>
      <c r="BA7" s="1050"/>
      <c r="BB7" s="1051"/>
      <c r="BC7" s="1049" t="s">
        <v>1421</v>
      </c>
      <c r="BD7" s="1050"/>
      <c r="BE7" s="1050"/>
      <c r="BF7" s="1051"/>
      <c r="BG7" s="1049" t="s">
        <v>1422</v>
      </c>
      <c r="BH7" s="1050"/>
      <c r="BI7" s="1050"/>
      <c r="BJ7" s="1051"/>
      <c r="BK7" s="1049" t="s">
        <v>1423</v>
      </c>
      <c r="BL7" s="1050"/>
      <c r="BM7" s="1050"/>
      <c r="BN7" s="1051"/>
      <c r="BO7" s="1049" t="s">
        <v>1424</v>
      </c>
      <c r="BP7" s="1050"/>
      <c r="BQ7" s="1050"/>
      <c r="BR7" s="1051"/>
      <c r="BS7" s="1049" t="s">
        <v>1425</v>
      </c>
      <c r="BT7" s="1050"/>
      <c r="BU7" s="1050"/>
      <c r="BV7" s="1051"/>
      <c r="BW7" s="1049" t="s">
        <v>1426</v>
      </c>
      <c r="BX7" s="1050"/>
      <c r="BY7" s="1050"/>
      <c r="BZ7" s="1051"/>
      <c r="CA7" s="1049" t="s">
        <v>1427</v>
      </c>
      <c r="CB7" s="1050"/>
      <c r="CC7" s="1050"/>
      <c r="CD7" s="1051"/>
      <c r="CE7" s="1049" t="s">
        <v>1428</v>
      </c>
      <c r="CF7" s="1050"/>
      <c r="CG7" s="1050"/>
      <c r="CH7" s="1051"/>
    </row>
    <row r="8" spans="1:86">
      <c r="A8" s="1046"/>
      <c r="B8" s="1055"/>
      <c r="C8" s="151" t="s">
        <v>143</v>
      </c>
      <c r="D8" s="151" t="s">
        <v>1404</v>
      </c>
      <c r="E8" s="151" t="s">
        <v>1405</v>
      </c>
      <c r="F8" s="151" t="s">
        <v>1406</v>
      </c>
      <c r="G8" s="151" t="s">
        <v>80</v>
      </c>
      <c r="H8" s="151" t="s">
        <v>143</v>
      </c>
      <c r="I8" s="151" t="s">
        <v>1404</v>
      </c>
      <c r="J8" s="151" t="s">
        <v>1405</v>
      </c>
      <c r="K8" s="151" t="s">
        <v>1406</v>
      </c>
      <c r="L8" s="151" t="s">
        <v>80</v>
      </c>
      <c r="M8" s="151" t="s">
        <v>143</v>
      </c>
      <c r="N8" s="151" t="s">
        <v>1404</v>
      </c>
      <c r="O8" s="151" t="s">
        <v>1405</v>
      </c>
      <c r="P8" s="151" t="s">
        <v>1406</v>
      </c>
      <c r="Q8" s="151" t="s">
        <v>143</v>
      </c>
      <c r="R8" s="151" t="s">
        <v>1404</v>
      </c>
      <c r="S8" s="151" t="s">
        <v>1405</v>
      </c>
      <c r="T8" s="151" t="s">
        <v>1406</v>
      </c>
      <c r="U8" s="151" t="s">
        <v>143</v>
      </c>
      <c r="V8" s="151" t="s">
        <v>1404</v>
      </c>
      <c r="W8" s="151" t="s">
        <v>1405</v>
      </c>
      <c r="X8" s="151" t="s">
        <v>1406</v>
      </c>
      <c r="Y8" s="151" t="s">
        <v>143</v>
      </c>
      <c r="Z8" s="151" t="s">
        <v>1404</v>
      </c>
      <c r="AA8" s="151" t="s">
        <v>1405</v>
      </c>
      <c r="AB8" s="151" t="s">
        <v>1406</v>
      </c>
      <c r="AC8" s="151" t="s">
        <v>143</v>
      </c>
      <c r="AD8" s="151" t="s">
        <v>1404</v>
      </c>
      <c r="AE8" s="151" t="s">
        <v>1405</v>
      </c>
      <c r="AF8" s="151" t="s">
        <v>1406</v>
      </c>
      <c r="AG8" s="151" t="s">
        <v>143</v>
      </c>
      <c r="AH8" s="151" t="s">
        <v>1404</v>
      </c>
      <c r="AI8" s="151" t="s">
        <v>1405</v>
      </c>
      <c r="AJ8" s="151" t="s">
        <v>1406</v>
      </c>
      <c r="AK8" s="151" t="s">
        <v>80</v>
      </c>
      <c r="AL8" s="151" t="s">
        <v>143</v>
      </c>
      <c r="AM8" s="151" t="s">
        <v>1404</v>
      </c>
      <c r="AN8" s="151" t="s">
        <v>1405</v>
      </c>
      <c r="AO8" s="151" t="s">
        <v>1406</v>
      </c>
      <c r="AP8" s="151" t="s">
        <v>80</v>
      </c>
      <c r="AQ8" s="151" t="s">
        <v>143</v>
      </c>
      <c r="AR8" s="151" t="s">
        <v>1404</v>
      </c>
      <c r="AS8" s="151" t="s">
        <v>1405</v>
      </c>
      <c r="AT8" s="151" t="s">
        <v>1406</v>
      </c>
      <c r="AU8" s="151" t="s">
        <v>143</v>
      </c>
      <c r="AV8" s="151" t="s">
        <v>1404</v>
      </c>
      <c r="AW8" s="151" t="s">
        <v>1405</v>
      </c>
      <c r="AX8" s="151" t="s">
        <v>1406</v>
      </c>
      <c r="AY8" s="151" t="s">
        <v>143</v>
      </c>
      <c r="AZ8" s="151" t="s">
        <v>1404</v>
      </c>
      <c r="BA8" s="151" t="s">
        <v>1405</v>
      </c>
      <c r="BB8" s="151" t="s">
        <v>1406</v>
      </c>
      <c r="BC8" s="151" t="s">
        <v>143</v>
      </c>
      <c r="BD8" s="151" t="s">
        <v>1404</v>
      </c>
      <c r="BE8" s="151" t="s">
        <v>1405</v>
      </c>
      <c r="BF8" s="151" t="s">
        <v>1406</v>
      </c>
      <c r="BG8" s="151" t="s">
        <v>143</v>
      </c>
      <c r="BH8" s="151" t="s">
        <v>1404</v>
      </c>
      <c r="BI8" s="151" t="s">
        <v>1405</v>
      </c>
      <c r="BJ8" s="151" t="s">
        <v>1406</v>
      </c>
      <c r="BK8" s="151" t="s">
        <v>143</v>
      </c>
      <c r="BL8" s="151" t="s">
        <v>1404</v>
      </c>
      <c r="BM8" s="151" t="s">
        <v>1405</v>
      </c>
      <c r="BN8" s="151" t="s">
        <v>1406</v>
      </c>
      <c r="BO8" s="151" t="s">
        <v>143</v>
      </c>
      <c r="BP8" s="151" t="s">
        <v>1404</v>
      </c>
      <c r="BQ8" s="151" t="s">
        <v>1405</v>
      </c>
      <c r="BR8" s="151" t="s">
        <v>1406</v>
      </c>
      <c r="BS8" s="151" t="s">
        <v>143</v>
      </c>
      <c r="BT8" s="151" t="s">
        <v>1404</v>
      </c>
      <c r="BU8" s="151" t="s">
        <v>1405</v>
      </c>
      <c r="BV8" s="151" t="s">
        <v>1406</v>
      </c>
      <c r="BW8" s="151" t="s">
        <v>143</v>
      </c>
      <c r="BX8" s="151" t="s">
        <v>1404</v>
      </c>
      <c r="BY8" s="151" t="s">
        <v>1405</v>
      </c>
      <c r="BZ8" s="151" t="s">
        <v>1406</v>
      </c>
      <c r="CA8" s="151" t="s">
        <v>143</v>
      </c>
      <c r="CB8" s="151" t="s">
        <v>1404</v>
      </c>
      <c r="CC8" s="151" t="s">
        <v>1405</v>
      </c>
      <c r="CD8" s="151" t="s">
        <v>1406</v>
      </c>
      <c r="CE8" s="151" t="s">
        <v>143</v>
      </c>
      <c r="CF8" s="151" t="s">
        <v>1404</v>
      </c>
      <c r="CG8" s="151" t="s">
        <v>1405</v>
      </c>
      <c r="CH8" s="151" t="s">
        <v>1406</v>
      </c>
    </row>
    <row r="9" spans="1:86">
      <c r="A9" s="152">
        <v>1</v>
      </c>
      <c r="B9" s="286" t="s">
        <v>86</v>
      </c>
      <c r="C9" s="154">
        <v>2</v>
      </c>
      <c r="D9" s="154">
        <v>24</v>
      </c>
      <c r="E9" s="154">
        <v>5</v>
      </c>
      <c r="F9" s="154">
        <v>0</v>
      </c>
      <c r="G9" s="154">
        <f>SUM(C9:F9)</f>
        <v>31</v>
      </c>
      <c r="H9" s="154">
        <v>1</v>
      </c>
      <c r="I9" s="154">
        <v>2</v>
      </c>
      <c r="J9" s="154">
        <v>0</v>
      </c>
      <c r="K9" s="154">
        <v>0</v>
      </c>
      <c r="L9" s="154">
        <f>SUM(H9:K9)</f>
        <v>3</v>
      </c>
      <c r="M9" s="154">
        <v>0</v>
      </c>
      <c r="N9" s="154">
        <v>0</v>
      </c>
      <c r="O9" s="154">
        <v>0</v>
      </c>
      <c r="P9" s="154">
        <v>0</v>
      </c>
      <c r="Q9" s="154">
        <v>0</v>
      </c>
      <c r="R9" s="154">
        <v>1</v>
      </c>
      <c r="S9" s="154">
        <v>0</v>
      </c>
      <c r="T9" s="154">
        <v>0</v>
      </c>
      <c r="U9" s="154">
        <v>0</v>
      </c>
      <c r="V9" s="154">
        <v>2</v>
      </c>
      <c r="W9" s="154">
        <v>0</v>
      </c>
      <c r="X9" s="154">
        <v>0</v>
      </c>
      <c r="Y9" s="154">
        <v>0</v>
      </c>
      <c r="Z9" s="154">
        <v>0</v>
      </c>
      <c r="AA9" s="154">
        <v>0</v>
      </c>
      <c r="AB9" s="154">
        <v>0</v>
      </c>
      <c r="AC9" s="154">
        <v>0</v>
      </c>
      <c r="AD9" s="154">
        <v>1</v>
      </c>
      <c r="AE9" s="154">
        <v>0</v>
      </c>
      <c r="AF9" s="154">
        <v>0</v>
      </c>
      <c r="AG9" s="154">
        <v>0</v>
      </c>
      <c r="AH9" s="154">
        <v>1</v>
      </c>
      <c r="AI9" s="154">
        <v>1</v>
      </c>
      <c r="AJ9" s="154">
        <v>0</v>
      </c>
      <c r="AK9" s="154">
        <f>SUM(AG9:AJ9)</f>
        <v>2</v>
      </c>
      <c r="AL9" s="154">
        <v>0</v>
      </c>
      <c r="AM9" s="154">
        <v>2</v>
      </c>
      <c r="AN9" s="154">
        <v>1</v>
      </c>
      <c r="AO9" s="154">
        <v>0</v>
      </c>
      <c r="AP9" s="154">
        <f>SUM(AL9:AO9)</f>
        <v>3</v>
      </c>
      <c r="AQ9" s="154">
        <v>0</v>
      </c>
      <c r="AR9" s="154">
        <v>2</v>
      </c>
      <c r="AS9" s="154">
        <v>0</v>
      </c>
      <c r="AT9" s="154">
        <v>0</v>
      </c>
      <c r="AU9" s="154">
        <v>0</v>
      </c>
      <c r="AV9" s="154">
        <v>2</v>
      </c>
      <c r="AW9" s="154">
        <v>0</v>
      </c>
      <c r="AX9" s="154">
        <v>0</v>
      </c>
      <c r="AY9" s="154">
        <v>0</v>
      </c>
      <c r="AZ9" s="154">
        <v>3</v>
      </c>
      <c r="BA9" s="154">
        <v>0</v>
      </c>
      <c r="BB9" s="154">
        <v>0</v>
      </c>
      <c r="BC9" s="154">
        <v>0</v>
      </c>
      <c r="BD9" s="154">
        <v>0</v>
      </c>
      <c r="BE9" s="154">
        <v>0</v>
      </c>
      <c r="BF9" s="154">
        <v>0</v>
      </c>
      <c r="BG9" s="154">
        <v>0</v>
      </c>
      <c r="BH9" s="154">
        <v>0</v>
      </c>
      <c r="BI9" s="154">
        <v>0</v>
      </c>
      <c r="BJ9" s="154">
        <v>0</v>
      </c>
      <c r="BK9" s="154">
        <v>0</v>
      </c>
      <c r="BL9" s="154">
        <v>0</v>
      </c>
      <c r="BM9" s="154">
        <v>0</v>
      </c>
      <c r="BN9" s="154">
        <v>0</v>
      </c>
      <c r="BO9" s="154">
        <v>0</v>
      </c>
      <c r="BP9" s="154">
        <v>0</v>
      </c>
      <c r="BQ9" s="154">
        <v>0</v>
      </c>
      <c r="BR9" s="154">
        <v>0</v>
      </c>
      <c r="BS9" s="154">
        <v>0</v>
      </c>
      <c r="BT9" s="154">
        <v>0</v>
      </c>
      <c r="BU9" s="154">
        <v>0</v>
      </c>
      <c r="BV9" s="154">
        <v>0</v>
      </c>
      <c r="BW9" s="154">
        <v>0</v>
      </c>
      <c r="BX9" s="154">
        <v>0</v>
      </c>
      <c r="BY9" s="154">
        <v>0</v>
      </c>
      <c r="BZ9" s="154">
        <v>0</v>
      </c>
      <c r="CA9" s="154">
        <v>0</v>
      </c>
      <c r="CB9" s="154">
        <v>0</v>
      </c>
      <c r="CC9" s="154">
        <v>0</v>
      </c>
      <c r="CD9" s="154">
        <v>0</v>
      </c>
      <c r="CE9" s="154">
        <v>0</v>
      </c>
      <c r="CF9" s="154">
        <v>0</v>
      </c>
      <c r="CG9" s="154">
        <v>0</v>
      </c>
      <c r="CH9" s="154">
        <v>0</v>
      </c>
    </row>
    <row r="10" spans="1:86">
      <c r="A10" s="152">
        <v>2</v>
      </c>
      <c r="B10" s="286" t="s">
        <v>87</v>
      </c>
      <c r="C10" s="154">
        <v>0</v>
      </c>
      <c r="D10" s="154">
        <v>15</v>
      </c>
      <c r="E10" s="154">
        <v>18</v>
      </c>
      <c r="F10" s="154">
        <v>5</v>
      </c>
      <c r="G10" s="154">
        <f t="shared" ref="G10:G18" si="0">SUM(C10:F10)</f>
        <v>38</v>
      </c>
      <c r="H10" s="154">
        <v>0</v>
      </c>
      <c r="I10" s="154">
        <v>3</v>
      </c>
      <c r="J10" s="154">
        <v>3</v>
      </c>
      <c r="K10" s="154">
        <v>0</v>
      </c>
      <c r="L10" s="154">
        <f t="shared" ref="L10:L18" si="1">SUM(H10:K10)</f>
        <v>6</v>
      </c>
      <c r="M10" s="154">
        <v>0</v>
      </c>
      <c r="N10" s="154">
        <v>0</v>
      </c>
      <c r="O10" s="154">
        <v>0</v>
      </c>
      <c r="P10" s="154">
        <v>0</v>
      </c>
      <c r="Q10" s="154">
        <v>0</v>
      </c>
      <c r="R10" s="154">
        <v>0</v>
      </c>
      <c r="S10" s="154">
        <v>0</v>
      </c>
      <c r="T10" s="154">
        <v>0</v>
      </c>
      <c r="U10" s="154">
        <v>0</v>
      </c>
      <c r="V10" s="154">
        <v>0</v>
      </c>
      <c r="W10" s="154">
        <v>0</v>
      </c>
      <c r="X10" s="154">
        <v>1</v>
      </c>
      <c r="Y10" s="154">
        <v>0</v>
      </c>
      <c r="Z10" s="154">
        <v>0</v>
      </c>
      <c r="AA10" s="154">
        <v>0</v>
      </c>
      <c r="AB10" s="154">
        <v>0</v>
      </c>
      <c r="AC10" s="154">
        <v>0</v>
      </c>
      <c r="AD10" s="154">
        <v>0</v>
      </c>
      <c r="AE10" s="154">
        <v>0</v>
      </c>
      <c r="AF10" s="154">
        <v>1</v>
      </c>
      <c r="AG10" s="154">
        <v>0</v>
      </c>
      <c r="AH10" s="154">
        <v>0</v>
      </c>
      <c r="AI10" s="154">
        <v>3</v>
      </c>
      <c r="AJ10" s="154">
        <v>1</v>
      </c>
      <c r="AK10" s="154">
        <f t="shared" ref="AK10:AK18" si="2">SUM(AG10:AJ10)</f>
        <v>4</v>
      </c>
      <c r="AL10" s="154">
        <v>0</v>
      </c>
      <c r="AM10" s="154">
        <v>2</v>
      </c>
      <c r="AN10" s="154">
        <v>3</v>
      </c>
      <c r="AO10" s="154">
        <v>1</v>
      </c>
      <c r="AP10" s="154">
        <f t="shared" ref="AP10:AP18" si="3">SUM(AL10:AO10)</f>
        <v>6</v>
      </c>
      <c r="AQ10" s="154">
        <v>0</v>
      </c>
      <c r="AR10" s="154">
        <v>0</v>
      </c>
      <c r="AS10" s="154">
        <v>3</v>
      </c>
      <c r="AT10" s="154">
        <v>0</v>
      </c>
      <c r="AU10" s="154">
        <v>0</v>
      </c>
      <c r="AV10" s="154">
        <v>0</v>
      </c>
      <c r="AW10" s="154">
        <v>0</v>
      </c>
      <c r="AX10" s="154">
        <v>1</v>
      </c>
      <c r="AY10" s="154">
        <v>0</v>
      </c>
      <c r="AZ10" s="154">
        <v>0</v>
      </c>
      <c r="BA10" s="154">
        <v>0</v>
      </c>
      <c r="BB10" s="154">
        <v>0</v>
      </c>
      <c r="BC10" s="154">
        <v>0</v>
      </c>
      <c r="BD10" s="154">
        <v>0</v>
      </c>
      <c r="BE10" s="154">
        <v>1</v>
      </c>
      <c r="BF10" s="154">
        <v>0</v>
      </c>
      <c r="BG10" s="154">
        <v>0</v>
      </c>
      <c r="BH10" s="154">
        <v>0</v>
      </c>
      <c r="BI10" s="154">
        <v>0</v>
      </c>
      <c r="BJ10" s="154">
        <v>0</v>
      </c>
      <c r="BK10" s="154">
        <v>0</v>
      </c>
      <c r="BL10" s="154">
        <v>0</v>
      </c>
      <c r="BM10" s="154">
        <v>0</v>
      </c>
      <c r="BN10" s="154">
        <v>0</v>
      </c>
      <c r="BO10" s="154">
        <v>0</v>
      </c>
      <c r="BP10" s="154">
        <v>0</v>
      </c>
      <c r="BQ10" s="154">
        <v>0</v>
      </c>
      <c r="BR10" s="154">
        <v>0</v>
      </c>
      <c r="BS10" s="154">
        <v>0</v>
      </c>
      <c r="BT10" s="154">
        <v>0</v>
      </c>
      <c r="BU10" s="154">
        <v>0</v>
      </c>
      <c r="BV10" s="154">
        <v>0</v>
      </c>
      <c r="BW10" s="154">
        <v>0</v>
      </c>
      <c r="BX10" s="154">
        <v>0</v>
      </c>
      <c r="BY10" s="154">
        <v>0</v>
      </c>
      <c r="BZ10" s="154">
        <v>0</v>
      </c>
      <c r="CA10" s="154">
        <v>0</v>
      </c>
      <c r="CB10" s="154">
        <v>0</v>
      </c>
      <c r="CC10" s="154">
        <v>0</v>
      </c>
      <c r="CD10" s="154">
        <v>0</v>
      </c>
      <c r="CE10" s="154">
        <v>0</v>
      </c>
      <c r="CF10" s="154">
        <v>0</v>
      </c>
      <c r="CG10" s="154">
        <v>0</v>
      </c>
      <c r="CH10" s="154">
        <v>0</v>
      </c>
    </row>
    <row r="11" spans="1:86">
      <c r="A11" s="152">
        <v>3</v>
      </c>
      <c r="B11" s="286" t="s">
        <v>81</v>
      </c>
      <c r="C11" s="154">
        <v>2</v>
      </c>
      <c r="D11" s="154">
        <v>26</v>
      </c>
      <c r="E11" s="154">
        <v>0</v>
      </c>
      <c r="F11" s="154">
        <v>6</v>
      </c>
      <c r="G11" s="154">
        <f t="shared" si="0"/>
        <v>34</v>
      </c>
      <c r="H11" s="154">
        <v>1</v>
      </c>
      <c r="I11" s="154">
        <v>5</v>
      </c>
      <c r="J11" s="154">
        <v>0</v>
      </c>
      <c r="K11" s="154">
        <v>1</v>
      </c>
      <c r="L11" s="154">
        <f t="shared" si="1"/>
        <v>7</v>
      </c>
      <c r="M11" s="154">
        <v>0</v>
      </c>
      <c r="N11" s="154">
        <v>0</v>
      </c>
      <c r="O11" s="154">
        <v>0</v>
      </c>
      <c r="P11" s="154">
        <v>0</v>
      </c>
      <c r="Q11" s="154">
        <v>0</v>
      </c>
      <c r="R11" s="154">
        <v>0</v>
      </c>
      <c r="S11" s="154">
        <v>0</v>
      </c>
      <c r="T11" s="154">
        <v>1</v>
      </c>
      <c r="U11" s="154">
        <v>1</v>
      </c>
      <c r="V11" s="154">
        <v>0</v>
      </c>
      <c r="W11" s="154">
        <v>0</v>
      </c>
      <c r="X11" s="154">
        <v>1</v>
      </c>
      <c r="Y11" s="154">
        <v>0</v>
      </c>
      <c r="Z11" s="154">
        <v>0</v>
      </c>
      <c r="AA11" s="154">
        <v>0</v>
      </c>
      <c r="AB11" s="154">
        <v>0</v>
      </c>
      <c r="AC11" s="154">
        <v>0</v>
      </c>
      <c r="AD11" s="154">
        <v>0</v>
      </c>
      <c r="AE11" s="154">
        <v>0</v>
      </c>
      <c r="AF11" s="154">
        <v>1</v>
      </c>
      <c r="AG11" s="154">
        <v>2</v>
      </c>
      <c r="AH11" s="154">
        <v>1</v>
      </c>
      <c r="AI11" s="154">
        <v>0</v>
      </c>
      <c r="AJ11" s="154">
        <v>1</v>
      </c>
      <c r="AK11" s="154">
        <f t="shared" si="2"/>
        <v>4</v>
      </c>
      <c r="AL11" s="154">
        <v>2</v>
      </c>
      <c r="AM11" s="154">
        <v>1</v>
      </c>
      <c r="AN11" s="154">
        <v>1</v>
      </c>
      <c r="AO11" s="154">
        <v>1</v>
      </c>
      <c r="AP11" s="154">
        <f t="shared" si="3"/>
        <v>5</v>
      </c>
      <c r="AQ11" s="154">
        <v>2</v>
      </c>
      <c r="AR11" s="154">
        <v>1</v>
      </c>
      <c r="AS11" s="154">
        <v>0</v>
      </c>
      <c r="AT11" s="154">
        <v>1</v>
      </c>
      <c r="AU11" s="154">
        <v>2</v>
      </c>
      <c r="AV11" s="154">
        <v>0</v>
      </c>
      <c r="AW11" s="154">
        <v>0</v>
      </c>
      <c r="AX11" s="154">
        <v>1</v>
      </c>
      <c r="AY11" s="154">
        <v>0</v>
      </c>
      <c r="AZ11" s="154">
        <v>3</v>
      </c>
      <c r="BA11" s="154">
        <v>0</v>
      </c>
      <c r="BB11" s="154">
        <v>2</v>
      </c>
      <c r="BC11" s="154">
        <v>0</v>
      </c>
      <c r="BD11" s="154">
        <v>0</v>
      </c>
      <c r="BE11" s="154">
        <v>0</v>
      </c>
      <c r="BF11" s="154">
        <v>0</v>
      </c>
      <c r="BG11" s="154">
        <v>0</v>
      </c>
      <c r="BH11" s="154">
        <v>0</v>
      </c>
      <c r="BI11" s="154">
        <v>0</v>
      </c>
      <c r="BJ11" s="154">
        <v>0</v>
      </c>
      <c r="BK11" s="154">
        <v>0</v>
      </c>
      <c r="BL11" s="154">
        <v>0</v>
      </c>
      <c r="BM11" s="154">
        <v>0</v>
      </c>
      <c r="BN11" s="154">
        <v>0</v>
      </c>
      <c r="BO11" s="154">
        <v>0</v>
      </c>
      <c r="BP11" s="154">
        <v>0</v>
      </c>
      <c r="BQ11" s="154">
        <v>0</v>
      </c>
      <c r="BR11" s="154">
        <v>0</v>
      </c>
      <c r="BS11" s="154">
        <v>0</v>
      </c>
      <c r="BT11" s="154">
        <v>0</v>
      </c>
      <c r="BU11" s="154">
        <v>0</v>
      </c>
      <c r="BV11" s="154">
        <v>0</v>
      </c>
      <c r="BW11" s="154">
        <v>0</v>
      </c>
      <c r="BX11" s="154">
        <v>0</v>
      </c>
      <c r="BY11" s="154">
        <v>0</v>
      </c>
      <c r="BZ11" s="154">
        <v>0</v>
      </c>
      <c r="CA11" s="154">
        <v>0</v>
      </c>
      <c r="CB11" s="154">
        <v>0</v>
      </c>
      <c r="CC11" s="154">
        <v>0</v>
      </c>
      <c r="CD11" s="154">
        <v>0</v>
      </c>
      <c r="CE11" s="154">
        <v>0</v>
      </c>
      <c r="CF11" s="154">
        <v>0</v>
      </c>
      <c r="CG11" s="154">
        <v>0</v>
      </c>
      <c r="CH11" s="154">
        <v>0</v>
      </c>
    </row>
    <row r="12" spans="1:86">
      <c r="A12" s="152">
        <v>4</v>
      </c>
      <c r="B12" s="286" t="s">
        <v>88</v>
      </c>
      <c r="C12" s="154">
        <v>0</v>
      </c>
      <c r="D12" s="154">
        <v>9</v>
      </c>
      <c r="E12" s="154">
        <v>0</v>
      </c>
      <c r="F12" s="154">
        <v>3</v>
      </c>
      <c r="G12" s="154">
        <f t="shared" si="0"/>
        <v>12</v>
      </c>
      <c r="H12" s="154">
        <v>0</v>
      </c>
      <c r="I12" s="154">
        <v>1</v>
      </c>
      <c r="J12" s="154">
        <v>0</v>
      </c>
      <c r="K12" s="154">
        <v>1</v>
      </c>
      <c r="L12" s="154">
        <f t="shared" si="1"/>
        <v>2</v>
      </c>
      <c r="M12" s="154">
        <v>0</v>
      </c>
      <c r="N12" s="154">
        <v>0</v>
      </c>
      <c r="O12" s="154">
        <v>0</v>
      </c>
      <c r="P12" s="154">
        <v>0</v>
      </c>
      <c r="Q12" s="154">
        <v>0</v>
      </c>
      <c r="R12" s="154">
        <v>0</v>
      </c>
      <c r="S12" s="154">
        <v>0</v>
      </c>
      <c r="T12" s="154">
        <v>0</v>
      </c>
      <c r="U12" s="154">
        <v>0</v>
      </c>
      <c r="V12" s="154">
        <v>2</v>
      </c>
      <c r="W12" s="154">
        <v>0</v>
      </c>
      <c r="X12" s="154">
        <v>1</v>
      </c>
      <c r="Y12" s="154">
        <v>0</v>
      </c>
      <c r="Z12" s="154">
        <v>0</v>
      </c>
      <c r="AA12" s="154">
        <v>0</v>
      </c>
      <c r="AB12" s="154">
        <v>0</v>
      </c>
      <c r="AC12" s="154">
        <v>0</v>
      </c>
      <c r="AD12" s="154">
        <v>1</v>
      </c>
      <c r="AE12" s="154">
        <v>0</v>
      </c>
      <c r="AF12" s="154">
        <v>0</v>
      </c>
      <c r="AG12" s="154">
        <v>0</v>
      </c>
      <c r="AH12" s="154">
        <v>2</v>
      </c>
      <c r="AI12" s="154">
        <v>0</v>
      </c>
      <c r="AJ12" s="154">
        <v>1</v>
      </c>
      <c r="AK12" s="154">
        <f t="shared" si="2"/>
        <v>3</v>
      </c>
      <c r="AL12" s="154">
        <v>0</v>
      </c>
      <c r="AM12" s="154">
        <v>2</v>
      </c>
      <c r="AN12" s="154">
        <v>0</v>
      </c>
      <c r="AO12" s="154">
        <v>1</v>
      </c>
      <c r="AP12" s="154">
        <f t="shared" si="3"/>
        <v>3</v>
      </c>
      <c r="AQ12" s="154">
        <v>0</v>
      </c>
      <c r="AR12" s="154">
        <v>1</v>
      </c>
      <c r="AS12" s="154">
        <v>0</v>
      </c>
      <c r="AT12" s="154">
        <v>1</v>
      </c>
      <c r="AU12" s="154">
        <v>0</v>
      </c>
      <c r="AV12" s="154">
        <v>1</v>
      </c>
      <c r="AW12" s="154">
        <v>0</v>
      </c>
      <c r="AX12" s="154">
        <v>1</v>
      </c>
      <c r="AY12" s="154">
        <v>0</v>
      </c>
      <c r="AZ12" s="154">
        <v>1</v>
      </c>
      <c r="BA12" s="154">
        <v>0</v>
      </c>
      <c r="BB12" s="154">
        <v>0</v>
      </c>
      <c r="BC12" s="154">
        <v>0</v>
      </c>
      <c r="BD12" s="154">
        <v>0</v>
      </c>
      <c r="BE12" s="154">
        <v>0</v>
      </c>
      <c r="BF12" s="154">
        <v>0</v>
      </c>
      <c r="BG12" s="154">
        <v>0</v>
      </c>
      <c r="BH12" s="154">
        <v>0</v>
      </c>
      <c r="BI12" s="154">
        <v>0</v>
      </c>
      <c r="BJ12" s="154">
        <v>0</v>
      </c>
      <c r="BK12" s="154">
        <v>0</v>
      </c>
      <c r="BL12" s="154">
        <v>0</v>
      </c>
      <c r="BM12" s="154">
        <v>0</v>
      </c>
      <c r="BN12" s="154">
        <v>0</v>
      </c>
      <c r="BO12" s="154">
        <v>0</v>
      </c>
      <c r="BP12" s="154">
        <v>0</v>
      </c>
      <c r="BQ12" s="154">
        <v>0</v>
      </c>
      <c r="BR12" s="154">
        <v>0</v>
      </c>
      <c r="BS12" s="154">
        <v>0</v>
      </c>
      <c r="BT12" s="154">
        <v>0</v>
      </c>
      <c r="BU12" s="154">
        <v>0</v>
      </c>
      <c r="BV12" s="154">
        <v>0</v>
      </c>
      <c r="BW12" s="154">
        <v>0</v>
      </c>
      <c r="BX12" s="154">
        <v>0</v>
      </c>
      <c r="BY12" s="154">
        <v>0</v>
      </c>
      <c r="BZ12" s="154">
        <v>0</v>
      </c>
      <c r="CA12" s="154">
        <v>0</v>
      </c>
      <c r="CB12" s="154">
        <v>0</v>
      </c>
      <c r="CC12" s="154">
        <v>0</v>
      </c>
      <c r="CD12" s="154">
        <v>0</v>
      </c>
      <c r="CE12" s="154">
        <v>0</v>
      </c>
      <c r="CF12" s="154">
        <v>0</v>
      </c>
      <c r="CG12" s="154">
        <v>0</v>
      </c>
      <c r="CH12" s="154">
        <v>0</v>
      </c>
    </row>
    <row r="13" spans="1:86">
      <c r="A13" s="152">
        <v>5</v>
      </c>
      <c r="B13" s="286" t="s">
        <v>82</v>
      </c>
      <c r="C13" s="154">
        <v>9</v>
      </c>
      <c r="D13" s="154">
        <v>27</v>
      </c>
      <c r="E13" s="154">
        <v>0</v>
      </c>
      <c r="F13" s="154">
        <v>3</v>
      </c>
      <c r="G13" s="154">
        <f t="shared" si="0"/>
        <v>39</v>
      </c>
      <c r="H13" s="154">
        <v>1</v>
      </c>
      <c r="I13" s="154">
        <v>4</v>
      </c>
      <c r="J13" s="154">
        <v>0</v>
      </c>
      <c r="K13" s="154">
        <v>0</v>
      </c>
      <c r="L13" s="154">
        <f t="shared" si="1"/>
        <v>5</v>
      </c>
      <c r="M13" s="154">
        <v>0</v>
      </c>
      <c r="N13" s="154">
        <v>0</v>
      </c>
      <c r="O13" s="154">
        <v>0</v>
      </c>
      <c r="P13" s="154">
        <v>0</v>
      </c>
      <c r="Q13" s="154">
        <v>0</v>
      </c>
      <c r="R13" s="154">
        <v>1</v>
      </c>
      <c r="S13" s="154">
        <v>1</v>
      </c>
      <c r="T13" s="154">
        <v>0</v>
      </c>
      <c r="U13" s="154">
        <v>1</v>
      </c>
      <c r="V13" s="154">
        <v>1</v>
      </c>
      <c r="W13" s="154">
        <v>0</v>
      </c>
      <c r="X13" s="154">
        <v>0</v>
      </c>
      <c r="Y13" s="154">
        <v>0</v>
      </c>
      <c r="Z13" s="154">
        <v>0</v>
      </c>
      <c r="AA13" s="154">
        <v>0</v>
      </c>
      <c r="AB13" s="154">
        <v>0</v>
      </c>
      <c r="AC13" s="154">
        <v>1</v>
      </c>
      <c r="AD13" s="154">
        <v>0</v>
      </c>
      <c r="AE13" s="154">
        <v>0</v>
      </c>
      <c r="AF13" s="154">
        <v>0</v>
      </c>
      <c r="AG13" s="154">
        <v>3</v>
      </c>
      <c r="AH13" s="154">
        <v>3</v>
      </c>
      <c r="AI13" s="154">
        <v>0</v>
      </c>
      <c r="AJ13" s="154">
        <v>0</v>
      </c>
      <c r="AK13" s="154">
        <f t="shared" si="2"/>
        <v>6</v>
      </c>
      <c r="AL13" s="154">
        <v>2</v>
      </c>
      <c r="AM13" s="154">
        <v>3</v>
      </c>
      <c r="AN13" s="154">
        <v>0</v>
      </c>
      <c r="AO13" s="154">
        <v>1</v>
      </c>
      <c r="AP13" s="154">
        <f t="shared" si="3"/>
        <v>6</v>
      </c>
      <c r="AQ13" s="154">
        <v>2</v>
      </c>
      <c r="AR13" s="154">
        <v>3</v>
      </c>
      <c r="AS13" s="154">
        <v>0</v>
      </c>
      <c r="AT13" s="154">
        <v>0</v>
      </c>
      <c r="AU13" s="154">
        <v>1</v>
      </c>
      <c r="AV13" s="154">
        <v>1</v>
      </c>
      <c r="AW13" s="154">
        <v>0</v>
      </c>
      <c r="AX13" s="154">
        <v>0</v>
      </c>
      <c r="AY13" s="154">
        <v>0</v>
      </c>
      <c r="AZ13" s="154">
        <v>2</v>
      </c>
      <c r="BA13" s="154">
        <v>0</v>
      </c>
      <c r="BB13" s="154">
        <v>1</v>
      </c>
      <c r="BC13" s="154">
        <v>0</v>
      </c>
      <c r="BD13" s="154">
        <v>0</v>
      </c>
      <c r="BE13" s="154">
        <v>0</v>
      </c>
      <c r="BF13" s="154">
        <v>0</v>
      </c>
      <c r="BG13" s="154">
        <v>0</v>
      </c>
      <c r="BH13" s="154">
        <v>0</v>
      </c>
      <c r="BI13" s="154">
        <v>0</v>
      </c>
      <c r="BJ13" s="154">
        <v>0</v>
      </c>
      <c r="BK13" s="154">
        <v>0</v>
      </c>
      <c r="BL13" s="154">
        <v>0</v>
      </c>
      <c r="BM13" s="154">
        <v>0</v>
      </c>
      <c r="BN13" s="154">
        <v>0</v>
      </c>
      <c r="BO13" s="154">
        <v>0</v>
      </c>
      <c r="BP13" s="154">
        <v>0</v>
      </c>
      <c r="BQ13" s="154">
        <v>0</v>
      </c>
      <c r="BR13" s="154">
        <v>0</v>
      </c>
      <c r="BS13" s="154">
        <v>0</v>
      </c>
      <c r="BT13" s="154">
        <v>0</v>
      </c>
      <c r="BU13" s="154">
        <v>0</v>
      </c>
      <c r="BV13" s="154">
        <v>0</v>
      </c>
      <c r="BW13" s="154">
        <v>0</v>
      </c>
      <c r="BX13" s="154">
        <v>0</v>
      </c>
      <c r="BY13" s="154">
        <v>0</v>
      </c>
      <c r="BZ13" s="154">
        <v>0</v>
      </c>
      <c r="CA13" s="154">
        <v>0</v>
      </c>
      <c r="CB13" s="154">
        <v>0</v>
      </c>
      <c r="CC13" s="154">
        <v>0</v>
      </c>
      <c r="CD13" s="154">
        <v>0</v>
      </c>
      <c r="CE13" s="154">
        <v>0</v>
      </c>
      <c r="CF13" s="154">
        <v>0</v>
      </c>
      <c r="CG13" s="154">
        <v>0</v>
      </c>
      <c r="CH13" s="154">
        <v>0</v>
      </c>
    </row>
    <row r="14" spans="1:86">
      <c r="A14" s="152">
        <v>6</v>
      </c>
      <c r="B14" s="286" t="s">
        <v>89</v>
      </c>
      <c r="C14" s="154">
        <v>7</v>
      </c>
      <c r="D14" s="154">
        <v>29</v>
      </c>
      <c r="E14" s="154">
        <v>3</v>
      </c>
      <c r="F14" s="154">
        <v>5</v>
      </c>
      <c r="G14" s="154">
        <f t="shared" si="0"/>
        <v>44</v>
      </c>
      <c r="H14" s="154">
        <v>0</v>
      </c>
      <c r="I14" s="154">
        <v>5</v>
      </c>
      <c r="J14" s="154">
        <v>0</v>
      </c>
      <c r="K14" s="154">
        <v>3</v>
      </c>
      <c r="L14" s="154">
        <f t="shared" si="1"/>
        <v>8</v>
      </c>
      <c r="M14" s="154">
        <v>1</v>
      </c>
      <c r="N14" s="154">
        <v>0</v>
      </c>
      <c r="O14" s="154">
        <v>0</v>
      </c>
      <c r="P14" s="154">
        <v>0</v>
      </c>
      <c r="Q14" s="154">
        <v>0</v>
      </c>
      <c r="R14" s="154">
        <v>0</v>
      </c>
      <c r="S14" s="154">
        <v>0</v>
      </c>
      <c r="T14" s="154">
        <v>0</v>
      </c>
      <c r="U14" s="154">
        <v>0</v>
      </c>
      <c r="V14" s="154">
        <v>2</v>
      </c>
      <c r="W14" s="154">
        <v>0</v>
      </c>
      <c r="X14" s="154">
        <v>2</v>
      </c>
      <c r="Y14" s="154">
        <v>0</v>
      </c>
      <c r="Z14" s="154">
        <v>0</v>
      </c>
      <c r="AA14" s="154">
        <v>0</v>
      </c>
      <c r="AB14" s="154">
        <v>0</v>
      </c>
      <c r="AC14" s="154">
        <v>0</v>
      </c>
      <c r="AD14" s="154">
        <v>1</v>
      </c>
      <c r="AE14" s="154">
        <v>0</v>
      </c>
      <c r="AF14" s="154">
        <v>2</v>
      </c>
      <c r="AG14" s="154">
        <v>1</v>
      </c>
      <c r="AH14" s="154">
        <v>3</v>
      </c>
      <c r="AI14" s="154">
        <v>0</v>
      </c>
      <c r="AJ14" s="154">
        <v>2</v>
      </c>
      <c r="AK14" s="154">
        <f t="shared" si="2"/>
        <v>6</v>
      </c>
      <c r="AL14" s="154">
        <v>1</v>
      </c>
      <c r="AM14" s="154">
        <v>2</v>
      </c>
      <c r="AN14" s="154">
        <v>1</v>
      </c>
      <c r="AO14" s="154">
        <v>2</v>
      </c>
      <c r="AP14" s="154">
        <f t="shared" si="3"/>
        <v>6</v>
      </c>
      <c r="AQ14" s="154">
        <v>0</v>
      </c>
      <c r="AR14" s="154">
        <v>3</v>
      </c>
      <c r="AS14" s="154">
        <v>0</v>
      </c>
      <c r="AT14" s="154">
        <v>2</v>
      </c>
      <c r="AU14" s="154">
        <v>0</v>
      </c>
      <c r="AV14" s="154">
        <v>3</v>
      </c>
      <c r="AW14" s="154">
        <v>0</v>
      </c>
      <c r="AX14" s="154">
        <v>1</v>
      </c>
      <c r="AY14" s="154">
        <v>0</v>
      </c>
      <c r="AZ14" s="154">
        <v>0</v>
      </c>
      <c r="BA14" s="154">
        <v>0</v>
      </c>
      <c r="BB14" s="154">
        <v>2</v>
      </c>
      <c r="BC14" s="154">
        <v>0</v>
      </c>
      <c r="BD14" s="154">
        <v>0</v>
      </c>
      <c r="BE14" s="154">
        <v>0</v>
      </c>
      <c r="BF14" s="154">
        <v>0</v>
      </c>
      <c r="BG14" s="154">
        <v>0</v>
      </c>
      <c r="BH14" s="154">
        <v>0</v>
      </c>
      <c r="BI14" s="154">
        <v>0</v>
      </c>
      <c r="BJ14" s="154">
        <v>0</v>
      </c>
      <c r="BK14" s="154">
        <v>0</v>
      </c>
      <c r="BL14" s="154">
        <v>0</v>
      </c>
      <c r="BM14" s="154">
        <v>0</v>
      </c>
      <c r="BN14" s="154">
        <v>0</v>
      </c>
      <c r="BO14" s="154">
        <v>0</v>
      </c>
      <c r="BP14" s="154">
        <v>0</v>
      </c>
      <c r="BQ14" s="154">
        <v>0</v>
      </c>
      <c r="BR14" s="154">
        <v>0</v>
      </c>
      <c r="BS14" s="154">
        <v>0</v>
      </c>
      <c r="BT14" s="154">
        <v>0</v>
      </c>
      <c r="BU14" s="154">
        <v>0</v>
      </c>
      <c r="BV14" s="154">
        <v>0</v>
      </c>
      <c r="BW14" s="154">
        <v>0</v>
      </c>
      <c r="BX14" s="154">
        <v>0</v>
      </c>
      <c r="BY14" s="154">
        <v>0</v>
      </c>
      <c r="BZ14" s="154">
        <v>0</v>
      </c>
      <c r="CA14" s="154">
        <v>0</v>
      </c>
      <c r="CB14" s="154">
        <v>0</v>
      </c>
      <c r="CC14" s="154">
        <v>0</v>
      </c>
      <c r="CD14" s="154">
        <v>0</v>
      </c>
      <c r="CE14" s="154">
        <v>0</v>
      </c>
      <c r="CF14" s="154">
        <v>0</v>
      </c>
      <c r="CG14" s="154">
        <v>0</v>
      </c>
      <c r="CH14" s="154">
        <v>0</v>
      </c>
    </row>
    <row r="15" spans="1:86">
      <c r="A15" s="152">
        <v>7</v>
      </c>
      <c r="B15" s="286" t="s">
        <v>83</v>
      </c>
      <c r="C15" s="154">
        <v>0</v>
      </c>
      <c r="D15" s="154">
        <v>26</v>
      </c>
      <c r="E15" s="154">
        <v>2</v>
      </c>
      <c r="F15" s="154">
        <v>0</v>
      </c>
      <c r="G15" s="154">
        <f t="shared" si="0"/>
        <v>28</v>
      </c>
      <c r="H15" s="154">
        <v>0</v>
      </c>
      <c r="I15" s="154">
        <v>3</v>
      </c>
      <c r="J15" s="154">
        <v>2</v>
      </c>
      <c r="K15" s="154">
        <v>0</v>
      </c>
      <c r="L15" s="154">
        <f t="shared" si="1"/>
        <v>5</v>
      </c>
      <c r="M15" s="154">
        <v>0</v>
      </c>
      <c r="N15" s="154">
        <v>0</v>
      </c>
      <c r="O15" s="154">
        <v>0</v>
      </c>
      <c r="P15" s="154">
        <v>0</v>
      </c>
      <c r="Q15" s="154">
        <v>0</v>
      </c>
      <c r="R15" s="154">
        <v>0</v>
      </c>
      <c r="S15" s="154">
        <v>1</v>
      </c>
      <c r="T15" s="154">
        <v>0</v>
      </c>
      <c r="U15" s="154">
        <v>1</v>
      </c>
      <c r="V15" s="154">
        <v>0</v>
      </c>
      <c r="W15" s="154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1</v>
      </c>
      <c r="AE15" s="154">
        <v>0</v>
      </c>
      <c r="AF15" s="154">
        <v>0</v>
      </c>
      <c r="AG15" s="154">
        <v>1</v>
      </c>
      <c r="AH15" s="154">
        <v>0</v>
      </c>
      <c r="AI15" s="154">
        <v>1</v>
      </c>
      <c r="AJ15" s="154">
        <v>0</v>
      </c>
      <c r="AK15" s="154">
        <f t="shared" si="2"/>
        <v>2</v>
      </c>
      <c r="AL15" s="154">
        <v>0</v>
      </c>
      <c r="AM15" s="154">
        <v>2</v>
      </c>
      <c r="AN15" s="154">
        <v>0</v>
      </c>
      <c r="AO15" s="154">
        <v>0</v>
      </c>
      <c r="AP15" s="154">
        <f t="shared" si="3"/>
        <v>2</v>
      </c>
      <c r="AQ15" s="154">
        <v>0</v>
      </c>
      <c r="AR15" s="154">
        <v>1</v>
      </c>
      <c r="AS15" s="154">
        <v>1</v>
      </c>
      <c r="AT15" s="154">
        <v>0</v>
      </c>
      <c r="AU15" s="154">
        <v>1</v>
      </c>
      <c r="AV15" s="154">
        <v>0</v>
      </c>
      <c r="AW15" s="154">
        <v>0</v>
      </c>
      <c r="AX15" s="154">
        <v>0</v>
      </c>
      <c r="AY15" s="154">
        <v>0</v>
      </c>
      <c r="AZ15" s="154">
        <v>1</v>
      </c>
      <c r="BA15" s="154">
        <v>0</v>
      </c>
      <c r="BB15" s="154">
        <v>1</v>
      </c>
      <c r="BC15" s="154">
        <v>1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</row>
    <row r="16" spans="1:86">
      <c r="A16" s="152">
        <v>8</v>
      </c>
      <c r="B16" s="286" t="s">
        <v>90</v>
      </c>
      <c r="C16" s="154">
        <v>10</v>
      </c>
      <c r="D16" s="154">
        <v>22</v>
      </c>
      <c r="E16" s="154">
        <v>1</v>
      </c>
      <c r="F16" s="154">
        <v>0</v>
      </c>
      <c r="G16" s="154">
        <f t="shared" si="0"/>
        <v>33</v>
      </c>
      <c r="H16" s="154">
        <v>0</v>
      </c>
      <c r="I16" s="154">
        <v>2</v>
      </c>
      <c r="J16" s="154">
        <v>0</v>
      </c>
      <c r="K16" s="154">
        <v>1</v>
      </c>
      <c r="L16" s="154">
        <f t="shared" si="1"/>
        <v>3</v>
      </c>
      <c r="M16" s="154">
        <v>0</v>
      </c>
      <c r="N16" s="154">
        <v>1</v>
      </c>
      <c r="O16" s="154">
        <v>0</v>
      </c>
      <c r="P16" s="154">
        <v>0</v>
      </c>
      <c r="Q16" s="154">
        <v>0</v>
      </c>
      <c r="R16" s="154">
        <v>1</v>
      </c>
      <c r="S16" s="154">
        <v>0</v>
      </c>
      <c r="T16" s="154">
        <v>0</v>
      </c>
      <c r="U16" s="154">
        <v>0</v>
      </c>
      <c r="V16" s="154">
        <v>0</v>
      </c>
      <c r="W16" s="154">
        <v>1</v>
      </c>
      <c r="X16" s="154">
        <v>0</v>
      </c>
      <c r="Y16" s="154">
        <v>0</v>
      </c>
      <c r="Z16" s="154">
        <v>0</v>
      </c>
      <c r="AA16" s="154">
        <v>0</v>
      </c>
      <c r="AB16" s="154">
        <v>0</v>
      </c>
      <c r="AC16" s="154">
        <v>1</v>
      </c>
      <c r="AD16" s="154">
        <v>0</v>
      </c>
      <c r="AE16" s="154">
        <v>1</v>
      </c>
      <c r="AF16" s="154">
        <v>0</v>
      </c>
      <c r="AG16" s="154">
        <v>1</v>
      </c>
      <c r="AH16" s="154">
        <v>0</v>
      </c>
      <c r="AI16" s="154">
        <v>1</v>
      </c>
      <c r="AJ16" s="154">
        <v>0</v>
      </c>
      <c r="AK16" s="154">
        <f t="shared" si="2"/>
        <v>2</v>
      </c>
      <c r="AL16" s="154">
        <v>1</v>
      </c>
      <c r="AM16" s="154">
        <v>1</v>
      </c>
      <c r="AN16" s="154">
        <v>1</v>
      </c>
      <c r="AO16" s="154">
        <v>0</v>
      </c>
      <c r="AP16" s="154">
        <f t="shared" si="3"/>
        <v>3</v>
      </c>
      <c r="AQ16" s="154">
        <v>1</v>
      </c>
      <c r="AR16" s="154">
        <v>0</v>
      </c>
      <c r="AS16" s="154">
        <v>1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2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</row>
    <row r="17" spans="1:88">
      <c r="A17" s="152">
        <v>9</v>
      </c>
      <c r="B17" s="286" t="s">
        <v>84</v>
      </c>
      <c r="C17" s="154">
        <v>41</v>
      </c>
      <c r="D17" s="154">
        <v>47</v>
      </c>
      <c r="E17" s="154">
        <v>0</v>
      </c>
      <c r="F17" s="154">
        <v>2</v>
      </c>
      <c r="G17" s="154">
        <f t="shared" si="0"/>
        <v>90</v>
      </c>
      <c r="H17" s="154">
        <v>2</v>
      </c>
      <c r="I17" s="154">
        <v>2</v>
      </c>
      <c r="J17" s="154">
        <v>0</v>
      </c>
      <c r="K17" s="154">
        <v>0</v>
      </c>
      <c r="L17" s="154">
        <f t="shared" si="1"/>
        <v>4</v>
      </c>
      <c r="M17" s="154">
        <v>0</v>
      </c>
      <c r="N17" s="154">
        <v>1</v>
      </c>
      <c r="O17" s="154">
        <v>0</v>
      </c>
      <c r="P17" s="154">
        <v>0</v>
      </c>
      <c r="Q17" s="154">
        <v>0</v>
      </c>
      <c r="R17" s="154">
        <v>2</v>
      </c>
      <c r="S17" s="154">
        <v>0</v>
      </c>
      <c r="T17" s="154">
        <v>0</v>
      </c>
      <c r="U17" s="154">
        <v>2</v>
      </c>
      <c r="V17" s="154">
        <v>2</v>
      </c>
      <c r="W17" s="154">
        <v>0</v>
      </c>
      <c r="X17" s="154">
        <v>0</v>
      </c>
      <c r="Y17" s="154">
        <v>0</v>
      </c>
      <c r="Z17" s="154">
        <v>0</v>
      </c>
      <c r="AA17" s="154">
        <v>0</v>
      </c>
      <c r="AB17" s="154">
        <v>0</v>
      </c>
      <c r="AC17" s="154">
        <v>1</v>
      </c>
      <c r="AD17" s="154">
        <v>2</v>
      </c>
      <c r="AE17" s="154">
        <v>0</v>
      </c>
      <c r="AF17" s="154">
        <v>0</v>
      </c>
      <c r="AG17" s="154">
        <v>2</v>
      </c>
      <c r="AH17" s="154">
        <v>2</v>
      </c>
      <c r="AI17" s="154">
        <v>0</v>
      </c>
      <c r="AJ17" s="154">
        <v>0</v>
      </c>
      <c r="AK17" s="154">
        <f t="shared" si="2"/>
        <v>4</v>
      </c>
      <c r="AL17" s="154">
        <v>1</v>
      </c>
      <c r="AM17" s="154">
        <v>4</v>
      </c>
      <c r="AN17" s="154">
        <v>0</v>
      </c>
      <c r="AO17" s="154">
        <v>0</v>
      </c>
      <c r="AP17" s="154">
        <f t="shared" si="3"/>
        <v>5</v>
      </c>
      <c r="AQ17" s="154">
        <v>4</v>
      </c>
      <c r="AR17" s="154">
        <v>3</v>
      </c>
      <c r="AS17" s="154">
        <v>0</v>
      </c>
      <c r="AT17" s="154">
        <v>0</v>
      </c>
      <c r="AU17" s="154">
        <v>1</v>
      </c>
      <c r="AV17" s="154">
        <v>2</v>
      </c>
      <c r="AW17" s="154">
        <v>0</v>
      </c>
      <c r="AX17" s="154">
        <v>0</v>
      </c>
      <c r="AY17" s="154">
        <v>2</v>
      </c>
      <c r="AZ17" s="154">
        <v>2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</row>
    <row r="18" spans="1:88">
      <c r="A18" s="152">
        <v>10</v>
      </c>
      <c r="B18" s="286" t="s">
        <v>85</v>
      </c>
      <c r="C18" s="154">
        <v>28</v>
      </c>
      <c r="D18" s="154">
        <v>33</v>
      </c>
      <c r="E18" s="154">
        <v>4</v>
      </c>
      <c r="F18" s="154">
        <v>3</v>
      </c>
      <c r="G18" s="154">
        <f t="shared" si="0"/>
        <v>68</v>
      </c>
      <c r="H18" s="154">
        <v>0</v>
      </c>
      <c r="I18" s="154">
        <v>2</v>
      </c>
      <c r="J18" s="154">
        <v>2</v>
      </c>
      <c r="K18" s="154">
        <v>0</v>
      </c>
      <c r="L18" s="154">
        <f t="shared" si="1"/>
        <v>4</v>
      </c>
      <c r="M18" s="154">
        <v>0</v>
      </c>
      <c r="N18" s="154">
        <v>0</v>
      </c>
      <c r="O18" s="154">
        <v>0</v>
      </c>
      <c r="P18" s="154">
        <v>0</v>
      </c>
      <c r="Q18" s="154">
        <v>0</v>
      </c>
      <c r="R18" s="154">
        <v>1</v>
      </c>
      <c r="S18" s="154">
        <v>0</v>
      </c>
      <c r="T18" s="154">
        <v>0</v>
      </c>
      <c r="U18" s="154">
        <v>0</v>
      </c>
      <c r="V18" s="154">
        <v>0</v>
      </c>
      <c r="W18" s="154">
        <v>1</v>
      </c>
      <c r="X18" s="154">
        <v>1</v>
      </c>
      <c r="Y18" s="154">
        <v>0</v>
      </c>
      <c r="Z18" s="154">
        <v>0</v>
      </c>
      <c r="AA18" s="154">
        <v>0</v>
      </c>
      <c r="AB18" s="154">
        <v>0</v>
      </c>
      <c r="AC18" s="154">
        <v>0</v>
      </c>
      <c r="AD18" s="154">
        <v>0</v>
      </c>
      <c r="AE18" s="154">
        <v>2</v>
      </c>
      <c r="AF18" s="154">
        <v>0</v>
      </c>
      <c r="AG18" s="154">
        <v>3</v>
      </c>
      <c r="AH18" s="154">
        <v>1</v>
      </c>
      <c r="AI18" s="154">
        <v>1</v>
      </c>
      <c r="AJ18" s="154">
        <v>0</v>
      </c>
      <c r="AK18" s="154">
        <f t="shared" si="2"/>
        <v>5</v>
      </c>
      <c r="AL18" s="154">
        <v>2</v>
      </c>
      <c r="AM18" s="154">
        <v>1</v>
      </c>
      <c r="AN18" s="154">
        <v>3</v>
      </c>
      <c r="AO18" s="154">
        <v>0</v>
      </c>
      <c r="AP18" s="154">
        <f t="shared" si="3"/>
        <v>6</v>
      </c>
      <c r="AQ18" s="154">
        <v>1</v>
      </c>
      <c r="AR18" s="154">
        <v>2</v>
      </c>
      <c r="AS18" s="154">
        <v>0</v>
      </c>
      <c r="AT18" s="154">
        <v>1</v>
      </c>
      <c r="AU18" s="154">
        <v>2</v>
      </c>
      <c r="AV18" s="154">
        <v>2</v>
      </c>
      <c r="AW18" s="154">
        <v>0</v>
      </c>
      <c r="AX18" s="154">
        <v>1</v>
      </c>
      <c r="AY18" s="154">
        <v>1</v>
      </c>
      <c r="AZ18" s="154">
        <v>1</v>
      </c>
      <c r="BA18" s="154">
        <v>2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</row>
    <row r="19" spans="1:88" s="204" customFormat="1" ht="12.75">
      <c r="A19" s="1043" t="s">
        <v>67</v>
      </c>
      <c r="B19" s="1044"/>
      <c r="C19" s="203">
        <f>SUM(C9:C18)</f>
        <v>99</v>
      </c>
      <c r="D19" s="203">
        <f t="shared" ref="D19:BO19" si="4">SUM(D9:D18)</f>
        <v>258</v>
      </c>
      <c r="E19" s="203">
        <f t="shared" si="4"/>
        <v>33</v>
      </c>
      <c r="F19" s="203">
        <f>SUM(F9:F18)</f>
        <v>27</v>
      </c>
      <c r="G19" s="203">
        <f>SUM(G9:G18)</f>
        <v>417</v>
      </c>
      <c r="H19" s="203">
        <f t="shared" si="4"/>
        <v>5</v>
      </c>
      <c r="I19" s="203">
        <f t="shared" si="4"/>
        <v>29</v>
      </c>
      <c r="J19" s="203">
        <f t="shared" si="4"/>
        <v>7</v>
      </c>
      <c r="K19" s="203">
        <f t="shared" si="4"/>
        <v>6</v>
      </c>
      <c r="L19" s="203">
        <f>SUM(L9:L18)</f>
        <v>47</v>
      </c>
      <c r="M19" s="203">
        <f t="shared" si="4"/>
        <v>1</v>
      </c>
      <c r="N19" s="203">
        <f t="shared" si="4"/>
        <v>2</v>
      </c>
      <c r="O19" s="203">
        <f t="shared" si="4"/>
        <v>0</v>
      </c>
      <c r="P19" s="203">
        <f t="shared" si="4"/>
        <v>0</v>
      </c>
      <c r="Q19" s="203">
        <f t="shared" si="4"/>
        <v>0</v>
      </c>
      <c r="R19" s="203">
        <f t="shared" si="4"/>
        <v>6</v>
      </c>
      <c r="S19" s="203">
        <f t="shared" si="4"/>
        <v>2</v>
      </c>
      <c r="T19" s="203">
        <f t="shared" si="4"/>
        <v>1</v>
      </c>
      <c r="U19" s="203">
        <f t="shared" si="4"/>
        <v>5</v>
      </c>
      <c r="V19" s="203">
        <f t="shared" si="4"/>
        <v>9</v>
      </c>
      <c r="W19" s="203">
        <f t="shared" si="4"/>
        <v>2</v>
      </c>
      <c r="X19" s="203">
        <f t="shared" si="4"/>
        <v>6</v>
      </c>
      <c r="Y19" s="203">
        <f t="shared" si="4"/>
        <v>0</v>
      </c>
      <c r="Z19" s="203">
        <f t="shared" si="4"/>
        <v>0</v>
      </c>
      <c r="AA19" s="203">
        <f t="shared" si="4"/>
        <v>0</v>
      </c>
      <c r="AB19" s="203">
        <f t="shared" si="4"/>
        <v>0</v>
      </c>
      <c r="AC19" s="203">
        <f t="shared" si="4"/>
        <v>3</v>
      </c>
      <c r="AD19" s="203">
        <f t="shared" si="4"/>
        <v>6</v>
      </c>
      <c r="AE19" s="203">
        <f t="shared" si="4"/>
        <v>3</v>
      </c>
      <c r="AF19" s="203">
        <f t="shared" si="4"/>
        <v>4</v>
      </c>
      <c r="AG19" s="203">
        <f t="shared" si="4"/>
        <v>13</v>
      </c>
      <c r="AH19" s="203">
        <f t="shared" si="4"/>
        <v>13</v>
      </c>
      <c r="AI19" s="203">
        <f t="shared" si="4"/>
        <v>7</v>
      </c>
      <c r="AJ19" s="203">
        <f t="shared" si="4"/>
        <v>5</v>
      </c>
      <c r="AK19" s="203">
        <f>SUM(AK9:AK18)</f>
        <v>38</v>
      </c>
      <c r="AL19" s="203">
        <f>SUM(AL9:AL18)</f>
        <v>9</v>
      </c>
      <c r="AM19" s="203">
        <f t="shared" si="4"/>
        <v>20</v>
      </c>
      <c r="AN19" s="203">
        <f t="shared" si="4"/>
        <v>10</v>
      </c>
      <c r="AO19" s="203">
        <f t="shared" si="4"/>
        <v>6</v>
      </c>
      <c r="AP19" s="203">
        <f>SUM(AP9:AP18)</f>
        <v>45</v>
      </c>
      <c r="AQ19" s="203">
        <f t="shared" si="4"/>
        <v>10</v>
      </c>
      <c r="AR19" s="203">
        <f>SUM(AR9:AR18)</f>
        <v>16</v>
      </c>
      <c r="AS19" s="203">
        <f t="shared" si="4"/>
        <v>5</v>
      </c>
      <c r="AT19" s="203">
        <f t="shared" si="4"/>
        <v>5</v>
      </c>
      <c r="AU19" s="203">
        <f t="shared" si="4"/>
        <v>7</v>
      </c>
      <c r="AV19" s="203">
        <f t="shared" si="4"/>
        <v>11</v>
      </c>
      <c r="AW19" s="203">
        <f t="shared" si="4"/>
        <v>0</v>
      </c>
      <c r="AX19" s="203">
        <f t="shared" si="4"/>
        <v>5</v>
      </c>
      <c r="AY19" s="203">
        <f t="shared" si="4"/>
        <v>3</v>
      </c>
      <c r="AZ19" s="203">
        <f t="shared" si="4"/>
        <v>15</v>
      </c>
      <c r="BA19" s="203">
        <f t="shared" si="4"/>
        <v>2</v>
      </c>
      <c r="BB19" s="203">
        <f t="shared" si="4"/>
        <v>6</v>
      </c>
      <c r="BC19" s="203">
        <f t="shared" si="4"/>
        <v>1</v>
      </c>
      <c r="BD19" s="203">
        <f t="shared" si="4"/>
        <v>0</v>
      </c>
      <c r="BE19" s="203">
        <f t="shared" si="4"/>
        <v>1</v>
      </c>
      <c r="BF19" s="203">
        <f t="shared" si="4"/>
        <v>0</v>
      </c>
      <c r="BG19" s="203">
        <f t="shared" si="4"/>
        <v>0</v>
      </c>
      <c r="BH19" s="203">
        <f t="shared" si="4"/>
        <v>0</v>
      </c>
      <c r="BI19" s="203">
        <f t="shared" si="4"/>
        <v>0</v>
      </c>
      <c r="BJ19" s="203">
        <f t="shared" si="4"/>
        <v>0</v>
      </c>
      <c r="BK19" s="203">
        <f t="shared" si="4"/>
        <v>0</v>
      </c>
      <c r="BL19" s="203">
        <f t="shared" si="4"/>
        <v>0</v>
      </c>
      <c r="BM19" s="203">
        <f t="shared" si="4"/>
        <v>0</v>
      </c>
      <c r="BN19" s="203">
        <f t="shared" si="4"/>
        <v>0</v>
      </c>
      <c r="BO19" s="203">
        <f t="shared" si="4"/>
        <v>0</v>
      </c>
      <c r="BP19" s="203">
        <f t="shared" ref="BP19:CJ19" si="5">SUM(BP9:BP18)</f>
        <v>0</v>
      </c>
      <c r="BQ19" s="203">
        <f t="shared" si="5"/>
        <v>0</v>
      </c>
      <c r="BR19" s="203">
        <f t="shared" si="5"/>
        <v>0</v>
      </c>
      <c r="BS19" s="203">
        <f t="shared" si="5"/>
        <v>0</v>
      </c>
      <c r="BT19" s="203">
        <f t="shared" si="5"/>
        <v>0</v>
      </c>
      <c r="BU19" s="203">
        <f t="shared" si="5"/>
        <v>0</v>
      </c>
      <c r="BV19" s="203">
        <f t="shared" si="5"/>
        <v>0</v>
      </c>
      <c r="BW19" s="203">
        <f t="shared" si="5"/>
        <v>0</v>
      </c>
      <c r="BX19" s="203">
        <f t="shared" si="5"/>
        <v>0</v>
      </c>
      <c r="BY19" s="203">
        <f t="shared" si="5"/>
        <v>0</v>
      </c>
      <c r="BZ19" s="203">
        <f t="shared" si="5"/>
        <v>0</v>
      </c>
      <c r="CA19" s="203">
        <f t="shared" si="5"/>
        <v>0</v>
      </c>
      <c r="CB19" s="203">
        <f t="shared" si="5"/>
        <v>0</v>
      </c>
      <c r="CC19" s="203">
        <f t="shared" si="5"/>
        <v>0</v>
      </c>
      <c r="CD19" s="203">
        <f t="shared" si="5"/>
        <v>0</v>
      </c>
      <c r="CE19" s="203">
        <f t="shared" si="5"/>
        <v>0</v>
      </c>
      <c r="CF19" s="203">
        <f t="shared" si="5"/>
        <v>0</v>
      </c>
      <c r="CG19" s="203">
        <f t="shared" si="5"/>
        <v>0</v>
      </c>
      <c r="CH19" s="203">
        <f t="shared" si="5"/>
        <v>0</v>
      </c>
      <c r="CI19" s="203">
        <f t="shared" si="5"/>
        <v>0</v>
      </c>
      <c r="CJ19" s="203">
        <f t="shared" si="5"/>
        <v>0</v>
      </c>
    </row>
    <row r="22" spans="1:88">
      <c r="AI22" s="186"/>
      <c r="AJ22" s="187"/>
    </row>
    <row r="23" spans="1:88">
      <c r="AI23" s="188"/>
      <c r="AJ23" s="189"/>
    </row>
    <row r="24" spans="1:88">
      <c r="AI24" s="186"/>
      <c r="AJ24" s="187"/>
    </row>
    <row r="25" spans="1:88">
      <c r="AI25" s="186"/>
      <c r="AJ25" s="190"/>
    </row>
    <row r="26" spans="1:88">
      <c r="AI26" s="186"/>
      <c r="AJ26" s="190"/>
    </row>
    <row r="27" spans="1:88">
      <c r="AI27" s="186"/>
      <c r="AJ27" s="190"/>
    </row>
    <row r="28" spans="1:88">
      <c r="AI28" s="186"/>
      <c r="AJ28" s="190"/>
    </row>
    <row r="29" spans="1:88">
      <c r="AI29" s="186"/>
      <c r="AJ29" s="191"/>
    </row>
    <row r="30" spans="1:88">
      <c r="AI30" s="186"/>
      <c r="AJ30" s="93"/>
    </row>
  </sheetData>
  <mergeCells count="27">
    <mergeCell ref="A3:AR3"/>
    <mergeCell ref="A6:A8"/>
    <mergeCell ref="B6:B8"/>
    <mergeCell ref="C6:AK6"/>
    <mergeCell ref="C7:G7"/>
    <mergeCell ref="H7:L7"/>
    <mergeCell ref="M7:P7"/>
    <mergeCell ref="Q7:T7"/>
    <mergeCell ref="U7:X7"/>
    <mergeCell ref="Y7:AB7"/>
    <mergeCell ref="A4:AR4"/>
    <mergeCell ref="A1:AR1"/>
    <mergeCell ref="CA7:CD7"/>
    <mergeCell ref="CE7:CH7"/>
    <mergeCell ref="A19:B19"/>
    <mergeCell ref="BC7:BF7"/>
    <mergeCell ref="BG7:BJ7"/>
    <mergeCell ref="BK7:BN7"/>
    <mergeCell ref="BO7:BR7"/>
    <mergeCell ref="BS7:BV7"/>
    <mergeCell ref="BW7:BZ7"/>
    <mergeCell ref="AC7:AF7"/>
    <mergeCell ref="AG7:AK7"/>
    <mergeCell ref="AL7:AP7"/>
    <mergeCell ref="AQ7:AT7"/>
    <mergeCell ref="AU7:AX7"/>
    <mergeCell ref="AY7:BB7"/>
  </mergeCells>
  <hyperlinks>
    <hyperlink ref="B9" r:id="rId1" display="javascript:void(0)" xr:uid="{00000000-0004-0000-6B00-000000000000}"/>
    <hyperlink ref="B10" r:id="rId2" display="javascript:void(0)" xr:uid="{00000000-0004-0000-6B00-000001000000}"/>
    <hyperlink ref="B11" r:id="rId3" display="javascript:void(0)" xr:uid="{00000000-0004-0000-6B00-000002000000}"/>
    <hyperlink ref="B12" r:id="rId4" display="javascript:void(0)" xr:uid="{00000000-0004-0000-6B00-000003000000}"/>
    <hyperlink ref="B13" r:id="rId5" display="javascript:void(0)" xr:uid="{00000000-0004-0000-6B00-000004000000}"/>
    <hyperlink ref="B14" r:id="rId6" display="javascript:void(0)" xr:uid="{00000000-0004-0000-6B00-000005000000}"/>
    <hyperlink ref="B15" r:id="rId7" display="javascript:void(0)" xr:uid="{00000000-0004-0000-6B00-000006000000}"/>
    <hyperlink ref="B16" r:id="rId8" display="javascript:void(0)" xr:uid="{00000000-0004-0000-6B00-000007000000}"/>
    <hyperlink ref="B17" r:id="rId9" display="javascript:void(0)" xr:uid="{00000000-0004-0000-6B00-000008000000}"/>
    <hyperlink ref="B18" r:id="rId10" display="javascript:void(0)" xr:uid="{00000000-0004-0000-6B00-000009000000}"/>
  </hyperlinks>
  <printOptions horizontalCentered="1"/>
  <pageMargins left="0.74803149606299213" right="0.91" top="0.98425196850393704" bottom="0.98425196850393704" header="0.51181102362204722" footer="0.51181102362204722"/>
  <pageSetup paperSize="10000" orientation="landscape" horizontalDpi="4294967293" verticalDpi="0" r:id="rId1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G29"/>
  <sheetViews>
    <sheetView view="pageBreakPreview" zoomScaleSheetLayoutView="100" workbookViewId="0">
      <pane ySplit="7" topLeftCell="A8" activePane="bottomLeft" state="frozen"/>
      <selection activeCell="Q5" sqref="Q5"/>
      <selection pane="bottomLeft" activeCell="Q5" sqref="Q5"/>
    </sheetView>
  </sheetViews>
  <sheetFormatPr defaultRowHeight="15"/>
  <cols>
    <col min="1" max="1" width="5.85546875" style="192" customWidth="1"/>
    <col min="2" max="2" width="27.7109375" style="192" customWidth="1"/>
    <col min="3" max="7" width="9.42578125" style="192" customWidth="1"/>
    <col min="8" max="16384" width="9.140625" style="192"/>
  </cols>
  <sheetData>
    <row r="1" spans="1:7">
      <c r="A1" s="731" t="s">
        <v>1858</v>
      </c>
      <c r="B1" s="731"/>
      <c r="C1" s="731"/>
      <c r="D1" s="731"/>
      <c r="E1" s="731"/>
      <c r="F1" s="731"/>
      <c r="G1" s="731"/>
    </row>
    <row r="2" spans="1:7" ht="6" customHeight="1"/>
    <row r="3" spans="1:7">
      <c r="A3" s="731" t="s">
        <v>2629</v>
      </c>
      <c r="B3" s="731"/>
      <c r="C3" s="731"/>
      <c r="D3" s="731"/>
      <c r="E3" s="731"/>
      <c r="F3" s="731"/>
      <c r="G3" s="731"/>
    </row>
    <row r="4" spans="1:7">
      <c r="A4" s="731" t="s">
        <v>1809</v>
      </c>
      <c r="B4" s="731"/>
      <c r="C4" s="731"/>
      <c r="D4" s="731"/>
      <c r="E4" s="731"/>
      <c r="F4" s="731"/>
      <c r="G4" s="731"/>
    </row>
    <row r="5" spans="1:7">
      <c r="A5" s="731" t="s">
        <v>2285</v>
      </c>
      <c r="B5" s="731"/>
      <c r="C5" s="731"/>
      <c r="D5" s="731"/>
      <c r="E5" s="731"/>
      <c r="F5" s="731"/>
      <c r="G5" s="731"/>
    </row>
    <row r="7" spans="1:7" ht="30">
      <c r="A7" s="193" t="s">
        <v>20</v>
      </c>
      <c r="B7" s="194" t="s">
        <v>14</v>
      </c>
      <c r="C7" s="194" t="s">
        <v>1391</v>
      </c>
      <c r="D7" s="194" t="s">
        <v>1392</v>
      </c>
      <c r="E7" s="194" t="s">
        <v>1393</v>
      </c>
      <c r="F7" s="194" t="s">
        <v>1394</v>
      </c>
      <c r="G7" s="194" t="s">
        <v>67</v>
      </c>
    </row>
    <row r="8" spans="1:7">
      <c r="A8" s="195">
        <v>1</v>
      </c>
      <c r="B8" s="196" t="s">
        <v>86</v>
      </c>
      <c r="C8" s="626">
        <v>5</v>
      </c>
      <c r="D8" s="626">
        <v>3</v>
      </c>
      <c r="E8" s="626">
        <v>0</v>
      </c>
      <c r="F8" s="626">
        <v>0</v>
      </c>
      <c r="G8" s="154">
        <f>SUM(C8:F8)</f>
        <v>8</v>
      </c>
    </row>
    <row r="9" spans="1:7">
      <c r="A9" s="195">
        <f>A8+1</f>
        <v>2</v>
      </c>
      <c r="B9" s="196" t="s">
        <v>87</v>
      </c>
      <c r="C9" s="626">
        <v>9</v>
      </c>
      <c r="D9" s="626">
        <v>0</v>
      </c>
      <c r="E9" s="626">
        <v>0</v>
      </c>
      <c r="F9" s="626">
        <v>0</v>
      </c>
      <c r="G9" s="154">
        <f t="shared" ref="G9:G17" si="0">SUM(C9:F9)</f>
        <v>9</v>
      </c>
    </row>
    <row r="10" spans="1:7">
      <c r="A10" s="195">
        <f t="shared" ref="A10:A17" si="1">A9+1</f>
        <v>3</v>
      </c>
      <c r="B10" s="196" t="s">
        <v>81</v>
      </c>
      <c r="C10" s="626">
        <v>8</v>
      </c>
      <c r="D10" s="626">
        <v>5</v>
      </c>
      <c r="E10" s="626">
        <v>0</v>
      </c>
      <c r="F10" s="626">
        <v>3</v>
      </c>
      <c r="G10" s="154">
        <f t="shared" si="0"/>
        <v>16</v>
      </c>
    </row>
    <row r="11" spans="1:7">
      <c r="A11" s="195">
        <f t="shared" si="1"/>
        <v>4</v>
      </c>
      <c r="B11" s="196" t="s">
        <v>88</v>
      </c>
      <c r="C11" s="626">
        <v>4</v>
      </c>
      <c r="D11" s="626">
        <v>0</v>
      </c>
      <c r="E11" s="626">
        <v>0</v>
      </c>
      <c r="F11" s="626">
        <v>0</v>
      </c>
      <c r="G11" s="154">
        <f t="shared" si="0"/>
        <v>4</v>
      </c>
    </row>
    <row r="12" spans="1:7">
      <c r="A12" s="195">
        <f t="shared" si="1"/>
        <v>5</v>
      </c>
      <c r="B12" s="196" t="s">
        <v>82</v>
      </c>
      <c r="C12" s="626">
        <v>7</v>
      </c>
      <c r="D12" s="626">
        <v>4</v>
      </c>
      <c r="E12" s="626">
        <v>0</v>
      </c>
      <c r="F12" s="626">
        <v>0</v>
      </c>
      <c r="G12" s="154">
        <f t="shared" si="0"/>
        <v>11</v>
      </c>
    </row>
    <row r="13" spans="1:7">
      <c r="A13" s="195">
        <f t="shared" si="1"/>
        <v>6</v>
      </c>
      <c r="B13" s="196" t="s">
        <v>89</v>
      </c>
      <c r="C13" s="626">
        <v>2</v>
      </c>
      <c r="D13" s="626">
        <v>18</v>
      </c>
      <c r="E13" s="626">
        <v>0</v>
      </c>
      <c r="F13" s="626">
        <v>1</v>
      </c>
      <c r="G13" s="154">
        <f t="shared" si="0"/>
        <v>21</v>
      </c>
    </row>
    <row r="14" spans="1:7">
      <c r="A14" s="195">
        <f t="shared" si="1"/>
        <v>7</v>
      </c>
      <c r="B14" s="196" t="s">
        <v>83</v>
      </c>
      <c r="C14" s="626">
        <v>10</v>
      </c>
      <c r="D14" s="626">
        <v>5</v>
      </c>
      <c r="E14" s="626">
        <v>0</v>
      </c>
      <c r="F14" s="626">
        <v>0</v>
      </c>
      <c r="G14" s="154">
        <f t="shared" si="0"/>
        <v>15</v>
      </c>
    </row>
    <row r="15" spans="1:7">
      <c r="A15" s="195">
        <f t="shared" si="1"/>
        <v>8</v>
      </c>
      <c r="B15" s="196" t="s">
        <v>90</v>
      </c>
      <c r="C15" s="626">
        <v>3</v>
      </c>
      <c r="D15" s="626">
        <v>11</v>
      </c>
      <c r="E15" s="626">
        <v>1</v>
      </c>
      <c r="F15" s="626">
        <v>0</v>
      </c>
      <c r="G15" s="154">
        <f t="shared" si="0"/>
        <v>15</v>
      </c>
    </row>
    <row r="16" spans="1:7">
      <c r="A16" s="195">
        <f t="shared" si="1"/>
        <v>9</v>
      </c>
      <c r="B16" s="196" t="s">
        <v>84</v>
      </c>
      <c r="C16" s="626">
        <v>7</v>
      </c>
      <c r="D16" s="626">
        <v>28</v>
      </c>
      <c r="E16" s="626">
        <v>2</v>
      </c>
      <c r="F16" s="626">
        <f>5+6</f>
        <v>11</v>
      </c>
      <c r="G16" s="154">
        <f t="shared" si="0"/>
        <v>48</v>
      </c>
    </row>
    <row r="17" spans="1:7">
      <c r="A17" s="195">
        <f t="shared" si="1"/>
        <v>10</v>
      </c>
      <c r="B17" s="196" t="s">
        <v>85</v>
      </c>
      <c r="C17" s="626">
        <v>10</v>
      </c>
      <c r="D17" s="626">
        <v>16</v>
      </c>
      <c r="E17" s="626">
        <v>0</v>
      </c>
      <c r="F17" s="626">
        <v>3</v>
      </c>
      <c r="G17" s="154">
        <f t="shared" si="0"/>
        <v>29</v>
      </c>
    </row>
    <row r="18" spans="1:7" s="198" customFormat="1">
      <c r="A18" s="733" t="s">
        <v>67</v>
      </c>
      <c r="B18" s="733"/>
      <c r="C18" s="197">
        <f>SUM(C8:C17)</f>
        <v>65</v>
      </c>
      <c r="D18" s="197">
        <f>SUM(D8:D17)</f>
        <v>90</v>
      </c>
      <c r="E18" s="197">
        <f>SUM(E8:E17)</f>
        <v>3</v>
      </c>
      <c r="F18" s="197">
        <f>SUM(F8:F17)</f>
        <v>18</v>
      </c>
      <c r="G18" s="197">
        <f>SUM(G8:G17)</f>
        <v>176</v>
      </c>
    </row>
    <row r="21" spans="1:7">
      <c r="D21" s="186"/>
      <c r="E21" s="187"/>
    </row>
    <row r="22" spans="1:7">
      <c r="D22" s="188"/>
      <c r="E22" s="189"/>
    </row>
    <row r="23" spans="1:7">
      <c r="D23" s="186"/>
      <c r="E23" s="187"/>
    </row>
    <row r="24" spans="1:7">
      <c r="D24" s="186"/>
      <c r="E24" s="190"/>
    </row>
    <row r="25" spans="1:7">
      <c r="D25" s="186"/>
      <c r="E25" s="190"/>
    </row>
    <row r="26" spans="1:7">
      <c r="D26" s="186"/>
      <c r="E26" s="190"/>
    </row>
    <row r="27" spans="1:7">
      <c r="D27" s="186"/>
      <c r="E27" s="190"/>
    </row>
    <row r="28" spans="1:7">
      <c r="D28" s="186"/>
      <c r="E28" s="191"/>
    </row>
    <row r="29" spans="1:7">
      <c r="D29" s="186"/>
      <c r="E29" s="93"/>
    </row>
  </sheetData>
  <sheetProtection formatCells="0" formatColumns="0" formatRows="0" insertColumns="0" insertRows="0" insertHyperlinks="0" deleteColumns="0" deleteRows="0" sort="0" autoFilter="0" pivotTables="0"/>
  <mergeCells count="5">
    <mergeCell ref="A1:G1"/>
    <mergeCell ref="A3:G3"/>
    <mergeCell ref="A4:G4"/>
    <mergeCell ref="A5:G5"/>
    <mergeCell ref="A18:B18"/>
  </mergeCells>
  <printOptions horizontalCentered="1"/>
  <pageMargins left="0.97" right="0.70866141732283472" top="0.74803149606299213" bottom="0.74803149606299213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E19"/>
  <sheetViews>
    <sheetView view="pageBreakPreview" zoomScale="80" zoomScaleSheetLayoutView="80" workbookViewId="0">
      <selection activeCell="C13" sqref="C13"/>
    </sheetView>
  </sheetViews>
  <sheetFormatPr defaultRowHeight="15"/>
  <cols>
    <col min="1" max="1" width="5.5703125" style="652" customWidth="1"/>
    <col min="2" max="2" width="23.28515625" style="652" customWidth="1"/>
    <col min="3" max="5" width="12.42578125" style="652" customWidth="1"/>
    <col min="6" max="16384" width="9.140625" style="652"/>
  </cols>
  <sheetData>
    <row r="2" spans="1:5" s="192" customFormat="1">
      <c r="A2" s="731" t="s">
        <v>1819</v>
      </c>
      <c r="B2" s="731"/>
      <c r="C2" s="731"/>
      <c r="D2" s="731"/>
      <c r="E2" s="731"/>
    </row>
    <row r="3" spans="1:5" s="192" customFormat="1" ht="6" customHeight="1"/>
    <row r="4" spans="1:5" s="192" customFormat="1">
      <c r="A4" s="731" t="s">
        <v>2939</v>
      </c>
      <c r="B4" s="731"/>
      <c r="C4" s="731"/>
      <c r="D4" s="731"/>
      <c r="E4" s="731"/>
    </row>
    <row r="5" spans="1:5" s="192" customFormat="1">
      <c r="A5" s="731" t="s">
        <v>1809</v>
      </c>
      <c r="B5" s="731"/>
      <c r="C5" s="731"/>
      <c r="D5" s="731"/>
      <c r="E5" s="731"/>
    </row>
    <row r="6" spans="1:5" s="192" customFormat="1">
      <c r="A6" s="731" t="s">
        <v>2285</v>
      </c>
      <c r="B6" s="731"/>
      <c r="C6" s="731"/>
      <c r="D6" s="731"/>
      <c r="E6" s="731"/>
    </row>
    <row r="7" spans="1:5" s="192" customFormat="1"/>
    <row r="8" spans="1:5" s="192" customFormat="1" ht="35.25" customHeight="1">
      <c r="A8" s="193" t="s">
        <v>20</v>
      </c>
      <c r="B8" s="194" t="s">
        <v>14</v>
      </c>
      <c r="C8" s="194" t="s">
        <v>2936</v>
      </c>
      <c r="D8" s="194" t="s">
        <v>424</v>
      </c>
      <c r="E8" s="194" t="s">
        <v>2937</v>
      </c>
    </row>
    <row r="9" spans="1:5" s="675" customFormat="1" ht="27.75" customHeight="1">
      <c r="A9" s="672">
        <v>1</v>
      </c>
      <c r="B9" s="673" t="s">
        <v>86</v>
      </c>
      <c r="C9" s="674">
        <v>8</v>
      </c>
      <c r="D9" s="674">
        <v>8</v>
      </c>
      <c r="E9" s="674">
        <f>D9-C9</f>
        <v>0</v>
      </c>
    </row>
    <row r="10" spans="1:5" s="675" customFormat="1" ht="27.75" customHeight="1">
      <c r="A10" s="672">
        <f>A9+1</f>
        <v>2</v>
      </c>
      <c r="B10" s="673" t="s">
        <v>87</v>
      </c>
      <c r="C10" s="674">
        <v>9</v>
      </c>
      <c r="D10" s="674">
        <v>9</v>
      </c>
      <c r="E10" s="674">
        <f t="shared" ref="E10:E18" si="0">D10-C10</f>
        <v>0</v>
      </c>
    </row>
    <row r="11" spans="1:5" s="675" customFormat="1" ht="27.75" customHeight="1">
      <c r="A11" s="672">
        <f t="shared" ref="A11:A18" si="1">A10+1</f>
        <v>3</v>
      </c>
      <c r="B11" s="673" t="s">
        <v>81</v>
      </c>
      <c r="C11" s="674">
        <v>17</v>
      </c>
      <c r="D11" s="674">
        <v>16</v>
      </c>
      <c r="E11" s="674">
        <f t="shared" si="0"/>
        <v>-1</v>
      </c>
    </row>
    <row r="12" spans="1:5" s="675" customFormat="1" ht="27.75" customHeight="1">
      <c r="A12" s="672">
        <f t="shared" si="1"/>
        <v>4</v>
      </c>
      <c r="B12" s="673" t="s">
        <v>88</v>
      </c>
      <c r="C12" s="674">
        <v>4</v>
      </c>
      <c r="D12" s="674">
        <v>4</v>
      </c>
      <c r="E12" s="674">
        <f t="shared" si="0"/>
        <v>0</v>
      </c>
    </row>
    <row r="13" spans="1:5" s="675" customFormat="1" ht="27.75" customHeight="1">
      <c r="A13" s="672">
        <f t="shared" si="1"/>
        <v>5</v>
      </c>
      <c r="B13" s="673" t="s">
        <v>82</v>
      </c>
      <c r="C13" s="674">
        <v>11</v>
      </c>
      <c r="D13" s="674">
        <v>11</v>
      </c>
      <c r="E13" s="674">
        <f t="shared" si="0"/>
        <v>0</v>
      </c>
    </row>
    <row r="14" spans="1:5" s="675" customFormat="1" ht="27.75" customHeight="1">
      <c r="A14" s="672">
        <f t="shared" si="1"/>
        <v>6</v>
      </c>
      <c r="B14" s="673" t="s">
        <v>89</v>
      </c>
      <c r="C14" s="674">
        <v>21</v>
      </c>
      <c r="D14" s="674">
        <v>21</v>
      </c>
      <c r="E14" s="674">
        <f t="shared" si="0"/>
        <v>0</v>
      </c>
    </row>
    <row r="15" spans="1:5" s="675" customFormat="1" ht="27.75" customHeight="1">
      <c r="A15" s="672">
        <f t="shared" si="1"/>
        <v>7</v>
      </c>
      <c r="B15" s="673" t="s">
        <v>83</v>
      </c>
      <c r="C15" s="674">
        <v>18</v>
      </c>
      <c r="D15" s="674">
        <v>15</v>
      </c>
      <c r="E15" s="674">
        <f t="shared" si="0"/>
        <v>-3</v>
      </c>
    </row>
    <row r="16" spans="1:5" s="675" customFormat="1" ht="27.75" customHeight="1">
      <c r="A16" s="672">
        <f t="shared" si="1"/>
        <v>8</v>
      </c>
      <c r="B16" s="673" t="s">
        <v>90</v>
      </c>
      <c r="C16" s="674">
        <v>9</v>
      </c>
      <c r="D16" s="674">
        <v>15</v>
      </c>
      <c r="E16" s="674">
        <f t="shared" si="0"/>
        <v>6</v>
      </c>
    </row>
    <row r="17" spans="1:5" s="675" customFormat="1" ht="27.75" customHeight="1">
      <c r="A17" s="672">
        <f t="shared" si="1"/>
        <v>9</v>
      </c>
      <c r="B17" s="673" t="s">
        <v>84</v>
      </c>
      <c r="C17" s="674">
        <v>50</v>
      </c>
      <c r="D17" s="674">
        <v>48</v>
      </c>
      <c r="E17" s="674">
        <f t="shared" si="0"/>
        <v>-2</v>
      </c>
    </row>
    <row r="18" spans="1:5" s="675" customFormat="1" ht="27.75" customHeight="1">
      <c r="A18" s="672">
        <f t="shared" si="1"/>
        <v>10</v>
      </c>
      <c r="B18" s="673" t="s">
        <v>85</v>
      </c>
      <c r="C18" s="674">
        <v>38</v>
      </c>
      <c r="D18" s="674">
        <v>29</v>
      </c>
      <c r="E18" s="674">
        <f t="shared" si="0"/>
        <v>-9</v>
      </c>
    </row>
    <row r="19" spans="1:5" s="677" customFormat="1" ht="27.75" customHeight="1">
      <c r="A19" s="732" t="s">
        <v>67</v>
      </c>
      <c r="B19" s="732"/>
      <c r="C19" s="676">
        <f>SUM(C9:C18)</f>
        <v>185</v>
      </c>
      <c r="D19" s="676">
        <f>SUM(D9:D18)</f>
        <v>176</v>
      </c>
      <c r="E19" s="676">
        <f>SUM(E9:E18)</f>
        <v>-9</v>
      </c>
    </row>
  </sheetData>
  <mergeCells count="5">
    <mergeCell ref="A2:E2"/>
    <mergeCell ref="A4:E4"/>
    <mergeCell ref="A5:E5"/>
    <mergeCell ref="A6:E6"/>
    <mergeCell ref="A19:B19"/>
  </mergeCells>
  <pageMargins left="0.7" right="0.7" top="0.75" bottom="0.75" header="0.3" footer="0.3"/>
  <pageSetup paperSize="9" orientation="portrait" horizontalDpi="4294967293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G30"/>
  <sheetViews>
    <sheetView view="pageBreakPreview" zoomScaleSheetLayoutView="100" workbookViewId="0">
      <pane ySplit="7" topLeftCell="A8" activePane="bottomLeft" state="frozen"/>
      <selection activeCell="Q5" sqref="Q5"/>
      <selection pane="bottomLeft" activeCell="Q5" sqref="Q5"/>
    </sheetView>
  </sheetViews>
  <sheetFormatPr defaultRowHeight="15"/>
  <cols>
    <col min="1" max="1" width="5.28515625" style="192" customWidth="1"/>
    <col min="2" max="2" width="29.140625" style="192" customWidth="1"/>
    <col min="3" max="7" width="9.42578125" style="192" customWidth="1"/>
    <col min="8" max="16384" width="9.140625" style="192"/>
  </cols>
  <sheetData>
    <row r="1" spans="1:7">
      <c r="A1" s="731" t="s">
        <v>1859</v>
      </c>
      <c r="B1" s="731"/>
      <c r="C1" s="731"/>
      <c r="D1" s="731"/>
      <c r="E1" s="731"/>
      <c r="F1" s="731"/>
      <c r="G1" s="731"/>
    </row>
    <row r="2" spans="1:7" ht="6.75" customHeight="1"/>
    <row r="3" spans="1:7">
      <c r="A3" s="731" t="s">
        <v>2630</v>
      </c>
      <c r="B3" s="731"/>
      <c r="C3" s="731"/>
      <c r="D3" s="731"/>
      <c r="E3" s="731"/>
      <c r="F3" s="731"/>
      <c r="G3" s="731"/>
    </row>
    <row r="4" spans="1:7">
      <c r="A4" s="731" t="s">
        <v>1809</v>
      </c>
      <c r="B4" s="731"/>
      <c r="C4" s="731"/>
      <c r="D4" s="731"/>
      <c r="E4" s="731"/>
      <c r="F4" s="731"/>
      <c r="G4" s="731"/>
    </row>
    <row r="5" spans="1:7">
      <c r="A5" s="731" t="s">
        <v>2285</v>
      </c>
      <c r="B5" s="731"/>
      <c r="C5" s="731"/>
      <c r="D5" s="731"/>
      <c r="E5" s="731"/>
      <c r="F5" s="731"/>
      <c r="G5" s="731"/>
    </row>
    <row r="7" spans="1:7" ht="30">
      <c r="A7" s="193" t="s">
        <v>20</v>
      </c>
      <c r="B7" s="194" t="s">
        <v>14</v>
      </c>
      <c r="C7" s="194" t="s">
        <v>1391</v>
      </c>
      <c r="D7" s="194" t="s">
        <v>1392</v>
      </c>
      <c r="E7" s="194" t="s">
        <v>1393</v>
      </c>
      <c r="F7" s="194" t="s">
        <v>1394</v>
      </c>
      <c r="G7" s="194" t="s">
        <v>67</v>
      </c>
    </row>
    <row r="8" spans="1:7">
      <c r="A8" s="195">
        <v>1</v>
      </c>
      <c r="B8" s="196" t="s">
        <v>86</v>
      </c>
      <c r="C8" s="154">
        <v>0</v>
      </c>
      <c r="D8" s="154">
        <v>1</v>
      </c>
      <c r="E8" s="154">
        <v>0</v>
      </c>
      <c r="F8" s="154">
        <v>0</v>
      </c>
      <c r="G8" s="154">
        <f>SUM(C8:F8)</f>
        <v>1</v>
      </c>
    </row>
    <row r="9" spans="1:7">
      <c r="A9" s="195">
        <f>A8+1</f>
        <v>2</v>
      </c>
      <c r="B9" s="196" t="s">
        <v>87</v>
      </c>
      <c r="C9" s="154">
        <v>1</v>
      </c>
      <c r="D9" s="154">
        <v>0</v>
      </c>
      <c r="E9" s="154">
        <v>0</v>
      </c>
      <c r="F9" s="154">
        <v>0</v>
      </c>
      <c r="G9" s="154">
        <f t="shared" ref="G9:G17" si="0">SUM(C9:F9)</f>
        <v>1</v>
      </c>
    </row>
    <row r="10" spans="1:7">
      <c r="A10" s="195">
        <f t="shared" ref="A10:A17" si="1">A9+1</f>
        <v>3</v>
      </c>
      <c r="B10" s="196" t="s">
        <v>81</v>
      </c>
      <c r="C10" s="154">
        <v>0</v>
      </c>
      <c r="D10" s="154">
        <v>1</v>
      </c>
      <c r="E10" s="154">
        <v>0</v>
      </c>
      <c r="F10" s="154">
        <v>1</v>
      </c>
      <c r="G10" s="154">
        <f t="shared" si="0"/>
        <v>2</v>
      </c>
    </row>
    <row r="11" spans="1:7">
      <c r="A11" s="195">
        <f t="shared" si="1"/>
        <v>4</v>
      </c>
      <c r="B11" s="196" t="s">
        <v>88</v>
      </c>
      <c r="C11" s="154">
        <v>1</v>
      </c>
      <c r="D11" s="154">
        <v>0</v>
      </c>
      <c r="E11" s="154">
        <v>0</v>
      </c>
      <c r="F11" s="154">
        <v>0</v>
      </c>
      <c r="G11" s="154">
        <f t="shared" si="0"/>
        <v>1</v>
      </c>
    </row>
    <row r="12" spans="1:7">
      <c r="A12" s="195">
        <f t="shared" si="1"/>
        <v>5</v>
      </c>
      <c r="B12" s="196" t="s">
        <v>82</v>
      </c>
      <c r="C12" s="154">
        <v>0</v>
      </c>
      <c r="D12" s="154">
        <v>1</v>
      </c>
      <c r="E12" s="154">
        <v>0</v>
      </c>
      <c r="F12" s="154">
        <v>0</v>
      </c>
      <c r="G12" s="154">
        <f t="shared" si="0"/>
        <v>1</v>
      </c>
    </row>
    <row r="13" spans="1:7">
      <c r="A13" s="195">
        <f t="shared" si="1"/>
        <v>6</v>
      </c>
      <c r="B13" s="196" t="s">
        <v>89</v>
      </c>
      <c r="C13" s="154">
        <v>1</v>
      </c>
      <c r="D13" s="154">
        <v>1</v>
      </c>
      <c r="E13" s="154">
        <v>0</v>
      </c>
      <c r="F13" s="154">
        <v>0</v>
      </c>
      <c r="G13" s="154">
        <f t="shared" si="0"/>
        <v>2</v>
      </c>
    </row>
    <row r="14" spans="1:7">
      <c r="A14" s="195">
        <f t="shared" si="1"/>
        <v>7</v>
      </c>
      <c r="B14" s="196" t="s">
        <v>83</v>
      </c>
      <c r="C14" s="154">
        <v>1</v>
      </c>
      <c r="D14" s="154">
        <v>0</v>
      </c>
      <c r="E14" s="154">
        <v>0</v>
      </c>
      <c r="F14" s="154">
        <v>0</v>
      </c>
      <c r="G14" s="154">
        <f t="shared" si="0"/>
        <v>1</v>
      </c>
    </row>
    <row r="15" spans="1:7">
      <c r="A15" s="195">
        <f t="shared" si="1"/>
        <v>8</v>
      </c>
      <c r="B15" s="196" t="s">
        <v>90</v>
      </c>
      <c r="C15" s="154">
        <v>0</v>
      </c>
      <c r="D15" s="154">
        <v>0</v>
      </c>
      <c r="E15" s="154">
        <v>1</v>
      </c>
      <c r="F15" s="154">
        <v>0</v>
      </c>
      <c r="G15" s="154">
        <f t="shared" si="0"/>
        <v>1</v>
      </c>
    </row>
    <row r="16" spans="1:7">
      <c r="A16" s="195">
        <f t="shared" si="1"/>
        <v>9</v>
      </c>
      <c r="B16" s="196" t="s">
        <v>84</v>
      </c>
      <c r="C16" s="154">
        <v>1</v>
      </c>
      <c r="D16" s="154">
        <v>2</v>
      </c>
      <c r="E16" s="154">
        <v>0</v>
      </c>
      <c r="F16" s="154">
        <v>0</v>
      </c>
      <c r="G16" s="154">
        <f t="shared" si="0"/>
        <v>3</v>
      </c>
    </row>
    <row r="17" spans="1:7">
      <c r="A17" s="195">
        <f t="shared" si="1"/>
        <v>10</v>
      </c>
      <c r="B17" s="196" t="s">
        <v>85</v>
      </c>
      <c r="C17" s="154">
        <v>2</v>
      </c>
      <c r="D17" s="154">
        <v>1</v>
      </c>
      <c r="E17" s="154">
        <v>0</v>
      </c>
      <c r="F17" s="154">
        <v>0</v>
      </c>
      <c r="G17" s="154">
        <f t="shared" si="0"/>
        <v>3</v>
      </c>
    </row>
    <row r="18" spans="1:7" s="198" customFormat="1">
      <c r="A18" s="733" t="s">
        <v>67</v>
      </c>
      <c r="B18" s="733"/>
      <c r="C18" s="197">
        <f>SUM(C8:C17)</f>
        <v>7</v>
      </c>
      <c r="D18" s="197">
        <f>SUM(D8:D17)</f>
        <v>7</v>
      </c>
      <c r="E18" s="197">
        <f>SUM(E8:E17)</f>
        <v>1</v>
      </c>
      <c r="F18" s="197">
        <f>SUM(F8:F17)</f>
        <v>1</v>
      </c>
      <c r="G18" s="197">
        <f>SUM(G8:G17)</f>
        <v>16</v>
      </c>
    </row>
    <row r="22" spans="1:7">
      <c r="D22" s="186"/>
      <c r="E22" s="187"/>
    </row>
    <row r="23" spans="1:7">
      <c r="D23" s="188"/>
      <c r="E23" s="189"/>
    </row>
    <row r="24" spans="1:7">
      <c r="D24" s="186"/>
      <c r="E24" s="187"/>
    </row>
    <row r="25" spans="1:7">
      <c r="D25" s="186"/>
      <c r="E25" s="190"/>
    </row>
    <row r="26" spans="1:7">
      <c r="D26" s="186"/>
      <c r="E26" s="190"/>
    </row>
    <row r="27" spans="1:7">
      <c r="D27" s="186"/>
      <c r="E27" s="190"/>
    </row>
    <row r="28" spans="1:7">
      <c r="D28" s="186"/>
      <c r="E28" s="190"/>
    </row>
    <row r="29" spans="1:7">
      <c r="D29" s="186"/>
      <c r="E29" s="191"/>
    </row>
    <row r="30" spans="1:7">
      <c r="D30" s="186"/>
      <c r="E30" s="93"/>
    </row>
  </sheetData>
  <sheetProtection formatCells="0" formatColumns="0" formatRows="0" insertColumns="0" insertRows="0" insertHyperlinks="0" deleteColumns="0" deleteRows="0" sort="0" autoFilter="0" pivotTables="0"/>
  <mergeCells count="5">
    <mergeCell ref="A1:G1"/>
    <mergeCell ref="A3:G3"/>
    <mergeCell ref="A4:G4"/>
    <mergeCell ref="A5:G5"/>
    <mergeCell ref="A18:B18"/>
  </mergeCells>
  <printOptions horizontalCentered="1"/>
  <pageMargins left="0.81" right="0.70866141732283472" top="0.74803149606299213" bottom="0.74803149606299213" header="0.31496062992125984" footer="0.31496062992125984"/>
  <pageSetup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I30"/>
  <sheetViews>
    <sheetView view="pageBreakPreview" zoomScaleSheetLayoutView="100" workbookViewId="0">
      <pane ySplit="7" topLeftCell="A8" activePane="bottomLeft" state="frozen"/>
      <selection activeCell="Q5" sqref="Q5"/>
      <selection pane="bottomLeft" activeCell="Q5" sqref="Q5"/>
    </sheetView>
  </sheetViews>
  <sheetFormatPr defaultRowHeight="15"/>
  <cols>
    <col min="1" max="1" width="5.85546875" style="192" customWidth="1"/>
    <col min="2" max="2" width="25" style="192" customWidth="1"/>
    <col min="3" max="9" width="8.5703125" style="192" customWidth="1"/>
    <col min="10" max="16384" width="9.140625" style="192"/>
  </cols>
  <sheetData>
    <row r="1" spans="1:9">
      <c r="A1" s="731" t="s">
        <v>1861</v>
      </c>
      <c r="B1" s="731"/>
      <c r="C1" s="731"/>
      <c r="D1" s="731"/>
      <c r="E1" s="731"/>
      <c r="F1" s="731"/>
      <c r="G1" s="731"/>
      <c r="H1" s="731"/>
      <c r="I1" s="731"/>
    </row>
    <row r="2" spans="1:9" ht="6.75" customHeight="1"/>
    <row r="3" spans="1:9">
      <c r="A3" s="731" t="s">
        <v>2924</v>
      </c>
      <c r="B3" s="731"/>
      <c r="C3" s="731"/>
      <c r="D3" s="731"/>
      <c r="E3" s="731"/>
      <c r="F3" s="731"/>
      <c r="G3" s="731"/>
      <c r="H3" s="731"/>
      <c r="I3" s="731"/>
    </row>
    <row r="4" spans="1:9">
      <c r="A4" s="731" t="s">
        <v>1809</v>
      </c>
      <c r="B4" s="731"/>
      <c r="C4" s="731"/>
      <c r="D4" s="731"/>
      <c r="E4" s="731"/>
      <c r="F4" s="731"/>
      <c r="G4" s="731"/>
      <c r="H4" s="731"/>
      <c r="I4" s="731"/>
    </row>
    <row r="5" spans="1:9">
      <c r="A5" s="731" t="s">
        <v>2285</v>
      </c>
      <c r="B5" s="731"/>
      <c r="C5" s="731"/>
      <c r="D5" s="731"/>
      <c r="E5" s="731"/>
      <c r="F5" s="731"/>
      <c r="G5" s="731"/>
      <c r="H5" s="731"/>
      <c r="I5" s="731"/>
    </row>
    <row r="7" spans="1:9" ht="45">
      <c r="A7" s="193" t="s">
        <v>20</v>
      </c>
      <c r="B7" s="194" t="s">
        <v>14</v>
      </c>
      <c r="C7" s="194" t="s">
        <v>2627</v>
      </c>
      <c r="D7" s="194" t="s">
        <v>2631</v>
      </c>
      <c r="E7" s="194" t="s">
        <v>2632</v>
      </c>
      <c r="F7" s="194" t="s">
        <v>2633</v>
      </c>
      <c r="G7" s="194" t="s">
        <v>2626</v>
      </c>
      <c r="H7" s="194" t="s">
        <v>2628</v>
      </c>
      <c r="I7" s="194" t="s">
        <v>67</v>
      </c>
    </row>
    <row r="8" spans="1:9">
      <c r="A8" s="195">
        <v>1</v>
      </c>
      <c r="B8" s="196" t="s">
        <v>86</v>
      </c>
      <c r="C8" s="196">
        <v>0</v>
      </c>
      <c r="D8" s="196">
        <v>0</v>
      </c>
      <c r="E8" s="196">
        <v>1</v>
      </c>
      <c r="F8" s="196">
        <v>1</v>
      </c>
      <c r="G8" s="196">
        <v>0</v>
      </c>
      <c r="H8" s="196">
        <v>0</v>
      </c>
      <c r="I8" s="196">
        <f>SUM(C8:H8)</f>
        <v>2</v>
      </c>
    </row>
    <row r="9" spans="1:9">
      <c r="A9" s="195">
        <f>A8+1</f>
        <v>2</v>
      </c>
      <c r="B9" s="196" t="s">
        <v>87</v>
      </c>
      <c r="C9" s="196">
        <v>0</v>
      </c>
      <c r="D9" s="196">
        <v>0</v>
      </c>
      <c r="E9" s="196">
        <v>1</v>
      </c>
      <c r="F9" s="196">
        <v>1</v>
      </c>
      <c r="G9" s="196">
        <v>0</v>
      </c>
      <c r="H9" s="196">
        <v>0</v>
      </c>
      <c r="I9" s="196">
        <f t="shared" ref="I9:I17" si="0">SUM(C9:H9)</f>
        <v>2</v>
      </c>
    </row>
    <row r="10" spans="1:9">
      <c r="A10" s="195">
        <f t="shared" ref="A10:A17" si="1">A9+1</f>
        <v>3</v>
      </c>
      <c r="B10" s="196" t="s">
        <v>81</v>
      </c>
      <c r="C10" s="196">
        <v>0</v>
      </c>
      <c r="D10" s="196">
        <v>0</v>
      </c>
      <c r="E10" s="196">
        <v>2</v>
      </c>
      <c r="F10" s="196">
        <v>1</v>
      </c>
      <c r="G10" s="196">
        <v>0</v>
      </c>
      <c r="H10" s="196">
        <v>0</v>
      </c>
      <c r="I10" s="196">
        <f t="shared" si="0"/>
        <v>3</v>
      </c>
    </row>
    <row r="11" spans="1:9">
      <c r="A11" s="195">
        <f t="shared" si="1"/>
        <v>4</v>
      </c>
      <c r="B11" s="196" t="s">
        <v>88</v>
      </c>
      <c r="C11" s="196">
        <v>0</v>
      </c>
      <c r="D11" s="196">
        <v>0</v>
      </c>
      <c r="E11" s="196">
        <v>1</v>
      </c>
      <c r="F11" s="196">
        <v>0</v>
      </c>
      <c r="G11" s="196">
        <v>0</v>
      </c>
      <c r="H11" s="196">
        <v>0</v>
      </c>
      <c r="I11" s="196">
        <f t="shared" si="0"/>
        <v>1</v>
      </c>
    </row>
    <row r="12" spans="1:9">
      <c r="A12" s="195">
        <f t="shared" si="1"/>
        <v>5</v>
      </c>
      <c r="B12" s="196" t="s">
        <v>82</v>
      </c>
      <c r="C12" s="196">
        <v>0</v>
      </c>
      <c r="D12" s="196">
        <v>0</v>
      </c>
      <c r="E12" s="196">
        <v>0</v>
      </c>
      <c r="F12" s="196">
        <v>0</v>
      </c>
      <c r="G12" s="196">
        <v>1</v>
      </c>
      <c r="H12" s="196">
        <v>0</v>
      </c>
      <c r="I12" s="196">
        <f t="shared" si="0"/>
        <v>1</v>
      </c>
    </row>
    <row r="13" spans="1:9">
      <c r="A13" s="195">
        <f t="shared" si="1"/>
        <v>6</v>
      </c>
      <c r="B13" s="196" t="s">
        <v>89</v>
      </c>
      <c r="C13" s="196">
        <v>0</v>
      </c>
      <c r="D13" s="196">
        <v>0</v>
      </c>
      <c r="E13" s="196">
        <v>2</v>
      </c>
      <c r="F13" s="196">
        <v>1</v>
      </c>
      <c r="G13" s="196">
        <v>0</v>
      </c>
      <c r="H13" s="196">
        <v>0</v>
      </c>
      <c r="I13" s="196">
        <f t="shared" si="0"/>
        <v>3</v>
      </c>
    </row>
    <row r="14" spans="1:9">
      <c r="A14" s="195">
        <f t="shared" si="1"/>
        <v>7</v>
      </c>
      <c r="B14" s="196" t="s">
        <v>83</v>
      </c>
      <c r="C14" s="196">
        <v>1</v>
      </c>
      <c r="D14" s="196">
        <v>0</v>
      </c>
      <c r="E14" s="196">
        <v>1</v>
      </c>
      <c r="F14" s="196">
        <v>1</v>
      </c>
      <c r="G14" s="196">
        <v>0</v>
      </c>
      <c r="H14" s="196">
        <v>0</v>
      </c>
      <c r="I14" s="196">
        <f t="shared" si="0"/>
        <v>3</v>
      </c>
    </row>
    <row r="15" spans="1:9">
      <c r="A15" s="195">
        <f t="shared" si="1"/>
        <v>8</v>
      </c>
      <c r="B15" s="196" t="s">
        <v>90</v>
      </c>
      <c r="C15" s="196">
        <v>0</v>
      </c>
      <c r="D15" s="196">
        <v>0</v>
      </c>
      <c r="E15" s="196">
        <v>1</v>
      </c>
      <c r="F15" s="196">
        <v>0</v>
      </c>
      <c r="G15" s="196">
        <v>0</v>
      </c>
      <c r="H15" s="196">
        <v>0</v>
      </c>
      <c r="I15" s="196">
        <f t="shared" si="0"/>
        <v>1</v>
      </c>
    </row>
    <row r="16" spans="1:9">
      <c r="A16" s="195">
        <f t="shared" si="1"/>
        <v>9</v>
      </c>
      <c r="B16" s="196" t="s">
        <v>84</v>
      </c>
      <c r="C16" s="196">
        <v>2</v>
      </c>
      <c r="D16" s="196">
        <v>2</v>
      </c>
      <c r="E16" s="196">
        <v>1</v>
      </c>
      <c r="F16" s="196">
        <v>2</v>
      </c>
      <c r="G16" s="196">
        <v>1</v>
      </c>
      <c r="H16" s="196">
        <v>0</v>
      </c>
      <c r="I16" s="196">
        <f t="shared" si="0"/>
        <v>8</v>
      </c>
    </row>
    <row r="17" spans="1:9">
      <c r="A17" s="195">
        <f t="shared" si="1"/>
        <v>10</v>
      </c>
      <c r="B17" s="196" t="s">
        <v>85</v>
      </c>
      <c r="C17" s="196">
        <v>1</v>
      </c>
      <c r="D17" s="196">
        <v>1</v>
      </c>
      <c r="E17" s="196">
        <v>2</v>
      </c>
      <c r="F17" s="196">
        <v>1</v>
      </c>
      <c r="G17" s="196">
        <v>1</v>
      </c>
      <c r="H17" s="196">
        <v>0</v>
      </c>
      <c r="I17" s="196">
        <f t="shared" si="0"/>
        <v>6</v>
      </c>
    </row>
    <row r="18" spans="1:9" s="198" customFormat="1">
      <c r="A18" s="733" t="s">
        <v>67</v>
      </c>
      <c r="B18" s="733"/>
      <c r="C18" s="197">
        <f t="shared" ref="C18:H18" si="2">SUM(C8:C17)</f>
        <v>4</v>
      </c>
      <c r="D18" s="197">
        <f t="shared" si="2"/>
        <v>3</v>
      </c>
      <c r="E18" s="197">
        <f t="shared" si="2"/>
        <v>12</v>
      </c>
      <c r="F18" s="197">
        <f t="shared" si="2"/>
        <v>8</v>
      </c>
      <c r="G18" s="197">
        <f t="shared" si="2"/>
        <v>3</v>
      </c>
      <c r="H18" s="197">
        <f t="shared" si="2"/>
        <v>0</v>
      </c>
      <c r="I18" s="197">
        <f>SUM(I8:I17)</f>
        <v>30</v>
      </c>
    </row>
    <row r="22" spans="1:9">
      <c r="D22" s="186"/>
      <c r="E22" s="186"/>
      <c r="F22" s="186"/>
      <c r="G22" s="187"/>
    </row>
    <row r="23" spans="1:9">
      <c r="D23" s="188"/>
      <c r="E23" s="188"/>
      <c r="F23" s="188"/>
      <c r="G23" s="189"/>
    </row>
    <row r="24" spans="1:9">
      <c r="D24" s="186"/>
      <c r="E24" s="186"/>
      <c r="F24" s="186"/>
      <c r="G24" s="187"/>
    </row>
    <row r="25" spans="1:9">
      <c r="D25" s="186"/>
      <c r="E25" s="186"/>
      <c r="F25" s="186"/>
      <c r="G25" s="190"/>
    </row>
    <row r="26" spans="1:9">
      <c r="D26" s="186"/>
      <c r="E26" s="186"/>
      <c r="F26" s="186"/>
      <c r="G26" s="190"/>
    </row>
    <row r="27" spans="1:9">
      <c r="D27" s="186"/>
      <c r="E27" s="186"/>
      <c r="F27" s="186"/>
      <c r="G27" s="190"/>
    </row>
    <row r="28" spans="1:9">
      <c r="D28" s="186"/>
      <c r="E28" s="186"/>
      <c r="F28" s="186"/>
      <c r="G28" s="190"/>
    </row>
    <row r="29" spans="1:9">
      <c r="D29" s="186"/>
      <c r="E29" s="186"/>
      <c r="F29" s="186"/>
      <c r="G29" s="191"/>
    </row>
    <row r="30" spans="1:9">
      <c r="D30" s="186"/>
      <c r="E30" s="186"/>
      <c r="F30" s="186"/>
      <c r="G30" s="93"/>
    </row>
  </sheetData>
  <sheetProtection formatCells="0" formatColumns="0" formatRows="0" insertColumns="0" insertRows="0" insertHyperlinks="0" deleteColumns="0" deleteRows="0" sort="0" autoFilter="0" pivotTables="0"/>
  <mergeCells count="5">
    <mergeCell ref="A1:I1"/>
    <mergeCell ref="A3:I3"/>
    <mergeCell ref="A4:I4"/>
    <mergeCell ref="A5:I5"/>
    <mergeCell ref="A18:B18"/>
  </mergeCells>
  <printOptions horizontalCentered="1"/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rgb="FFFFC000"/>
  </sheetPr>
  <dimension ref="A1:AA19"/>
  <sheetViews>
    <sheetView showGridLines="0" view="pageBreakPreview" zoomScaleSheetLayoutView="100" workbookViewId="0">
      <selection activeCell="Q5" sqref="Q5"/>
    </sheetView>
  </sheetViews>
  <sheetFormatPr defaultRowHeight="15"/>
  <cols>
    <col min="1" max="1" width="3.28515625" style="220" bestFit="1" customWidth="1"/>
    <col min="2" max="2" width="23.140625" style="93" bestFit="1" customWidth="1"/>
    <col min="3" max="5" width="3.85546875" style="220" customWidth="1"/>
    <col min="6" max="6" width="3.85546875" style="305" customWidth="1"/>
    <col min="7" max="10" width="3.85546875" style="220" customWidth="1"/>
    <col min="11" max="11" width="3.85546875" style="305" customWidth="1"/>
    <col min="12" max="15" width="3.85546875" style="220" customWidth="1"/>
    <col min="16" max="16" width="3.85546875" style="305" customWidth="1"/>
    <col min="17" max="20" width="3.85546875" style="220" customWidth="1"/>
    <col min="21" max="21" width="3.85546875" style="305" customWidth="1"/>
    <col min="22" max="25" width="3.85546875" style="220" customWidth="1"/>
    <col min="26" max="26" width="3.85546875" style="305" customWidth="1"/>
    <col min="27" max="27" width="3.85546875" style="220" customWidth="1"/>
    <col min="28" max="16384" width="9.140625" style="220"/>
  </cols>
  <sheetData>
    <row r="1" spans="1:27" s="305" customFormat="1">
      <c r="A1" s="714" t="s">
        <v>1864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  <c r="T1" s="714"/>
      <c r="U1" s="714"/>
      <c r="V1" s="714"/>
      <c r="W1" s="714"/>
      <c r="X1" s="714"/>
      <c r="Y1" s="714"/>
      <c r="Z1" s="714"/>
      <c r="AA1" s="714"/>
    </row>
    <row r="2" spans="1:27" ht="6" customHeight="1">
      <c r="A2" s="714"/>
      <c r="B2" s="714"/>
      <c r="C2" s="714"/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714"/>
      <c r="Q2" s="714"/>
      <c r="R2" s="714"/>
      <c r="S2" s="714"/>
      <c r="T2" s="714"/>
      <c r="U2" s="714"/>
      <c r="V2" s="714"/>
      <c r="W2" s="714"/>
      <c r="X2" s="714"/>
      <c r="Y2" s="714"/>
      <c r="Z2" s="714"/>
      <c r="AA2" s="714"/>
    </row>
    <row r="3" spans="1:27">
      <c r="A3" s="714" t="s">
        <v>1860</v>
      </c>
      <c r="B3" s="714"/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4"/>
      <c r="V3" s="714"/>
      <c r="W3" s="714"/>
      <c r="X3" s="714"/>
      <c r="Y3" s="714"/>
      <c r="Z3" s="714"/>
      <c r="AA3" s="714"/>
    </row>
    <row r="4" spans="1:27" s="238" customFormat="1">
      <c r="A4" s="714" t="s">
        <v>422</v>
      </c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4"/>
      <c r="S4" s="714"/>
      <c r="T4" s="714"/>
      <c r="U4" s="714"/>
      <c r="V4" s="714"/>
      <c r="W4" s="714"/>
      <c r="X4" s="714"/>
      <c r="Y4" s="714"/>
      <c r="Z4" s="714"/>
      <c r="AA4" s="714"/>
    </row>
    <row r="6" spans="1:27">
      <c r="A6" s="1045" t="s">
        <v>20</v>
      </c>
      <c r="B6" s="1059" t="s">
        <v>1401</v>
      </c>
      <c r="C6" s="1056" t="s">
        <v>1408</v>
      </c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1057"/>
      <c r="R6" s="1057"/>
      <c r="S6" s="1057"/>
      <c r="T6" s="1057"/>
      <c r="U6" s="1057"/>
      <c r="V6" s="1057"/>
      <c r="W6" s="1057"/>
      <c r="X6" s="1057"/>
      <c r="Y6" s="1057"/>
      <c r="Z6" s="1057"/>
      <c r="AA6" s="1058"/>
    </row>
    <row r="7" spans="1:27" ht="25.5" customHeight="1">
      <c r="A7" s="1052"/>
      <c r="B7" s="1060"/>
      <c r="C7" s="1049" t="s">
        <v>1409</v>
      </c>
      <c r="D7" s="1050"/>
      <c r="E7" s="1050"/>
      <c r="F7" s="1050"/>
      <c r="G7" s="1051"/>
      <c r="H7" s="1049" t="s">
        <v>1410</v>
      </c>
      <c r="I7" s="1050"/>
      <c r="J7" s="1050"/>
      <c r="K7" s="1050"/>
      <c r="L7" s="1051"/>
      <c r="M7" s="1049" t="s">
        <v>1416</v>
      </c>
      <c r="N7" s="1050"/>
      <c r="O7" s="1050"/>
      <c r="P7" s="1050"/>
      <c r="Q7" s="1051"/>
      <c r="R7" s="1049" t="s">
        <v>1417</v>
      </c>
      <c r="S7" s="1050"/>
      <c r="T7" s="1050"/>
      <c r="U7" s="1050"/>
      <c r="V7" s="1051"/>
      <c r="W7" s="1049" t="s">
        <v>1418</v>
      </c>
      <c r="X7" s="1050"/>
      <c r="Y7" s="1050"/>
      <c r="Z7" s="1050"/>
      <c r="AA7" s="1051"/>
    </row>
    <row r="8" spans="1:27" ht="25.5">
      <c r="A8" s="1046"/>
      <c r="B8" s="1061"/>
      <c r="C8" s="151" t="s">
        <v>143</v>
      </c>
      <c r="D8" s="151" t="s">
        <v>1404</v>
      </c>
      <c r="E8" s="151" t="s">
        <v>1405</v>
      </c>
      <c r="F8" s="151" t="s">
        <v>1406</v>
      </c>
      <c r="G8" s="151" t="s">
        <v>80</v>
      </c>
      <c r="H8" s="151" t="s">
        <v>143</v>
      </c>
      <c r="I8" s="151" t="s">
        <v>1404</v>
      </c>
      <c r="J8" s="151" t="s">
        <v>1405</v>
      </c>
      <c r="K8" s="151" t="s">
        <v>1406</v>
      </c>
      <c r="L8" s="151" t="s">
        <v>80</v>
      </c>
      <c r="M8" s="151" t="s">
        <v>143</v>
      </c>
      <c r="N8" s="151" t="s">
        <v>1404</v>
      </c>
      <c r="O8" s="151" t="s">
        <v>1405</v>
      </c>
      <c r="P8" s="151" t="s">
        <v>1406</v>
      </c>
      <c r="Q8" s="151" t="s">
        <v>80</v>
      </c>
      <c r="R8" s="151" t="s">
        <v>143</v>
      </c>
      <c r="S8" s="151" t="s">
        <v>1404</v>
      </c>
      <c r="T8" s="151" t="s">
        <v>1405</v>
      </c>
      <c r="U8" s="151" t="s">
        <v>1406</v>
      </c>
      <c r="V8" s="151" t="s">
        <v>80</v>
      </c>
      <c r="W8" s="151" t="s">
        <v>143</v>
      </c>
      <c r="X8" s="151" t="s">
        <v>1404</v>
      </c>
      <c r="Y8" s="151" t="s">
        <v>1405</v>
      </c>
      <c r="Z8" s="151" t="s">
        <v>1406</v>
      </c>
      <c r="AA8" s="151" t="s">
        <v>80</v>
      </c>
    </row>
    <row r="9" spans="1:27">
      <c r="A9" s="152">
        <v>1</v>
      </c>
      <c r="B9" s="287" t="s">
        <v>86</v>
      </c>
      <c r="C9" s="154">
        <v>2</v>
      </c>
      <c r="D9" s="154">
        <v>5</v>
      </c>
      <c r="E9" s="154">
        <v>0</v>
      </c>
      <c r="F9" s="154">
        <v>0</v>
      </c>
      <c r="G9" s="154">
        <f>SUM(C9:F9)</f>
        <v>7</v>
      </c>
      <c r="H9" s="154">
        <v>0</v>
      </c>
      <c r="I9" s="154">
        <v>1</v>
      </c>
      <c r="J9" s="154">
        <v>0</v>
      </c>
      <c r="K9" s="154">
        <v>0</v>
      </c>
      <c r="L9" s="154">
        <f>SUM(H9:K9)</f>
        <v>1</v>
      </c>
      <c r="M9" s="154">
        <v>0</v>
      </c>
      <c r="N9" s="154">
        <v>1</v>
      </c>
      <c r="O9" s="154">
        <v>0</v>
      </c>
      <c r="P9" s="154">
        <v>0</v>
      </c>
      <c r="Q9" s="154">
        <f>SUM(M9:P9)</f>
        <v>1</v>
      </c>
      <c r="R9" s="154">
        <v>0</v>
      </c>
      <c r="S9" s="154">
        <v>1</v>
      </c>
      <c r="T9" s="154">
        <v>0</v>
      </c>
      <c r="U9" s="154">
        <v>0</v>
      </c>
      <c r="V9" s="154">
        <f>SUM(R9:U9)</f>
        <v>1</v>
      </c>
      <c r="W9" s="154">
        <v>0</v>
      </c>
      <c r="X9" s="154">
        <v>1</v>
      </c>
      <c r="Y9" s="154">
        <v>0</v>
      </c>
      <c r="Z9" s="154">
        <v>0</v>
      </c>
      <c r="AA9" s="154">
        <f>SUM(W9:Z9)</f>
        <v>1</v>
      </c>
    </row>
    <row r="10" spans="1:27">
      <c r="A10" s="152">
        <v>2</v>
      </c>
      <c r="B10" s="287" t="s">
        <v>87</v>
      </c>
      <c r="C10" s="154">
        <v>9</v>
      </c>
      <c r="D10" s="154">
        <v>0</v>
      </c>
      <c r="E10" s="154">
        <v>0</v>
      </c>
      <c r="F10" s="154">
        <v>0</v>
      </c>
      <c r="G10" s="154">
        <v>0</v>
      </c>
      <c r="H10" s="154">
        <v>1</v>
      </c>
      <c r="I10" s="154">
        <v>0</v>
      </c>
      <c r="J10" s="154">
        <v>0</v>
      </c>
      <c r="K10" s="154">
        <v>0</v>
      </c>
      <c r="L10" s="154">
        <v>0</v>
      </c>
      <c r="M10" s="154">
        <v>1</v>
      </c>
      <c r="N10" s="154">
        <v>0</v>
      </c>
      <c r="O10" s="154">
        <v>0</v>
      </c>
      <c r="P10" s="154">
        <v>0</v>
      </c>
      <c r="Q10" s="154">
        <v>0</v>
      </c>
      <c r="R10" s="154">
        <v>1</v>
      </c>
      <c r="S10" s="154">
        <v>0</v>
      </c>
      <c r="T10" s="154">
        <v>0</v>
      </c>
      <c r="U10" s="154">
        <v>0</v>
      </c>
      <c r="V10" s="154">
        <v>0</v>
      </c>
      <c r="W10" s="154">
        <v>1</v>
      </c>
      <c r="X10" s="154">
        <v>0</v>
      </c>
      <c r="Y10" s="154">
        <v>0</v>
      </c>
      <c r="Z10" s="154">
        <v>0</v>
      </c>
      <c r="AA10" s="154">
        <v>0</v>
      </c>
    </row>
    <row r="11" spans="1:27">
      <c r="A11" s="152">
        <v>3</v>
      </c>
      <c r="B11" s="287" t="s">
        <v>81</v>
      </c>
      <c r="C11" s="154">
        <v>8</v>
      </c>
      <c r="D11" s="154">
        <v>5</v>
      </c>
      <c r="E11" s="154">
        <v>0</v>
      </c>
      <c r="F11" s="154">
        <v>3</v>
      </c>
      <c r="G11" s="154">
        <f t="shared" ref="G11:G18" si="0">SUM(C11:F11)</f>
        <v>16</v>
      </c>
      <c r="H11" s="154">
        <v>0</v>
      </c>
      <c r="I11" s="154">
        <v>1</v>
      </c>
      <c r="J11" s="154">
        <v>0</v>
      </c>
      <c r="K11" s="154">
        <v>1</v>
      </c>
      <c r="L11" s="154">
        <f t="shared" ref="L11:L18" si="1">SUM(H11:K11)</f>
        <v>2</v>
      </c>
      <c r="M11" s="154">
        <v>0</v>
      </c>
      <c r="N11" s="154">
        <v>2</v>
      </c>
      <c r="O11" s="154">
        <v>0</v>
      </c>
      <c r="P11" s="154">
        <v>0</v>
      </c>
      <c r="Q11" s="154">
        <f t="shared" ref="Q11:Q18" si="2">SUM(M11:P11)</f>
        <v>2</v>
      </c>
      <c r="R11" s="154">
        <v>1</v>
      </c>
      <c r="S11" s="154">
        <v>2</v>
      </c>
      <c r="T11" s="154">
        <v>0</v>
      </c>
      <c r="U11" s="154">
        <v>1</v>
      </c>
      <c r="V11" s="154">
        <f t="shared" ref="V11:V18" si="3">SUM(R11:U11)</f>
        <v>4</v>
      </c>
      <c r="W11" s="154">
        <v>0</v>
      </c>
      <c r="X11" s="154">
        <v>1</v>
      </c>
      <c r="Y11" s="154">
        <v>0</v>
      </c>
      <c r="Z11" s="154">
        <v>1</v>
      </c>
      <c r="AA11" s="154">
        <f t="shared" ref="AA11:AA18" si="4">SUM(W11:Z11)</f>
        <v>2</v>
      </c>
    </row>
    <row r="12" spans="1:27">
      <c r="A12" s="152">
        <v>4</v>
      </c>
      <c r="B12" s="287" t="s">
        <v>88</v>
      </c>
      <c r="C12" s="154">
        <v>0</v>
      </c>
      <c r="D12" s="154">
        <v>0</v>
      </c>
      <c r="E12" s="154">
        <v>0</v>
      </c>
      <c r="F12" s="154">
        <v>0</v>
      </c>
      <c r="G12" s="154">
        <f t="shared" si="0"/>
        <v>0</v>
      </c>
      <c r="H12" s="154">
        <v>0</v>
      </c>
      <c r="I12" s="154">
        <v>0</v>
      </c>
      <c r="J12" s="154">
        <v>0</v>
      </c>
      <c r="K12" s="154">
        <v>0</v>
      </c>
      <c r="L12" s="154">
        <f t="shared" si="1"/>
        <v>0</v>
      </c>
      <c r="M12" s="154">
        <v>0</v>
      </c>
      <c r="N12" s="154">
        <v>0</v>
      </c>
      <c r="O12" s="154">
        <v>0</v>
      </c>
      <c r="P12" s="154">
        <v>0</v>
      </c>
      <c r="Q12" s="154">
        <f t="shared" si="2"/>
        <v>0</v>
      </c>
      <c r="R12" s="154">
        <v>0</v>
      </c>
      <c r="S12" s="154">
        <v>0</v>
      </c>
      <c r="T12" s="154">
        <v>0</v>
      </c>
      <c r="U12" s="154">
        <v>0</v>
      </c>
      <c r="V12" s="154">
        <f t="shared" si="3"/>
        <v>0</v>
      </c>
      <c r="W12" s="154">
        <v>0</v>
      </c>
      <c r="X12" s="154">
        <v>0</v>
      </c>
      <c r="Y12" s="154">
        <v>0</v>
      </c>
      <c r="Z12" s="154">
        <v>0</v>
      </c>
      <c r="AA12" s="154">
        <f t="shared" si="4"/>
        <v>0</v>
      </c>
    </row>
    <row r="13" spans="1:27">
      <c r="A13" s="152">
        <v>5</v>
      </c>
      <c r="B13" s="287" t="s">
        <v>82</v>
      </c>
      <c r="C13" s="154">
        <v>7</v>
      </c>
      <c r="D13" s="154">
        <v>4</v>
      </c>
      <c r="E13" s="154">
        <v>0</v>
      </c>
      <c r="F13" s="154">
        <v>0</v>
      </c>
      <c r="G13" s="154">
        <f t="shared" si="0"/>
        <v>11</v>
      </c>
      <c r="H13" s="154">
        <v>0</v>
      </c>
      <c r="I13" s="154">
        <v>1</v>
      </c>
      <c r="J13" s="154">
        <v>0</v>
      </c>
      <c r="K13" s="154">
        <v>0</v>
      </c>
      <c r="L13" s="154">
        <f t="shared" si="1"/>
        <v>1</v>
      </c>
      <c r="M13" s="154">
        <v>0</v>
      </c>
      <c r="N13" s="154">
        <v>1</v>
      </c>
      <c r="O13" s="154">
        <v>0</v>
      </c>
      <c r="P13" s="154">
        <v>0</v>
      </c>
      <c r="Q13" s="154">
        <f t="shared" si="2"/>
        <v>1</v>
      </c>
      <c r="R13" s="154">
        <v>0</v>
      </c>
      <c r="S13" s="154">
        <v>1</v>
      </c>
      <c r="T13" s="154">
        <v>0</v>
      </c>
      <c r="U13" s="154">
        <v>0</v>
      </c>
      <c r="V13" s="154">
        <f t="shared" si="3"/>
        <v>1</v>
      </c>
      <c r="W13" s="154">
        <v>0</v>
      </c>
      <c r="X13" s="154">
        <v>1</v>
      </c>
      <c r="Y13" s="154">
        <v>0</v>
      </c>
      <c r="Z13" s="154">
        <v>0</v>
      </c>
      <c r="AA13" s="154">
        <f t="shared" si="4"/>
        <v>1</v>
      </c>
    </row>
    <row r="14" spans="1:27">
      <c r="A14" s="152">
        <v>6</v>
      </c>
      <c r="B14" s="287" t="s">
        <v>89</v>
      </c>
      <c r="C14" s="154">
        <v>0</v>
      </c>
      <c r="D14" s="154">
        <v>16</v>
      </c>
      <c r="E14" s="154">
        <v>1</v>
      </c>
      <c r="F14" s="154">
        <v>4</v>
      </c>
      <c r="G14" s="154">
        <f t="shared" si="0"/>
        <v>21</v>
      </c>
      <c r="H14" s="154">
        <v>0</v>
      </c>
      <c r="I14" s="154">
        <v>1</v>
      </c>
      <c r="J14" s="154">
        <v>0</v>
      </c>
      <c r="K14" s="154">
        <v>0</v>
      </c>
      <c r="L14" s="154">
        <f t="shared" si="1"/>
        <v>1</v>
      </c>
      <c r="M14" s="154">
        <v>1</v>
      </c>
      <c r="N14" s="154">
        <v>0</v>
      </c>
      <c r="O14" s="154">
        <v>0</v>
      </c>
      <c r="P14" s="154">
        <v>1</v>
      </c>
      <c r="Q14" s="154">
        <f t="shared" si="2"/>
        <v>2</v>
      </c>
      <c r="R14" s="154">
        <v>1</v>
      </c>
      <c r="S14" s="154">
        <v>0</v>
      </c>
      <c r="T14" s="154">
        <v>0</v>
      </c>
      <c r="U14" s="154">
        <v>0</v>
      </c>
      <c r="V14" s="154">
        <f t="shared" si="3"/>
        <v>1</v>
      </c>
      <c r="W14" s="154">
        <v>1</v>
      </c>
      <c r="X14" s="154">
        <v>0</v>
      </c>
      <c r="Y14" s="154">
        <v>0</v>
      </c>
      <c r="Z14" s="154">
        <v>1</v>
      </c>
      <c r="AA14" s="154">
        <f t="shared" si="4"/>
        <v>2</v>
      </c>
    </row>
    <row r="15" spans="1:27">
      <c r="A15" s="152">
        <v>7</v>
      </c>
      <c r="B15" s="287" t="s">
        <v>83</v>
      </c>
      <c r="C15" s="154">
        <v>10</v>
      </c>
      <c r="D15" s="154">
        <v>4</v>
      </c>
      <c r="E15" s="154">
        <v>0</v>
      </c>
      <c r="F15" s="154">
        <v>0</v>
      </c>
      <c r="G15" s="154">
        <f t="shared" si="0"/>
        <v>14</v>
      </c>
      <c r="H15" s="154">
        <v>1</v>
      </c>
      <c r="I15" s="154">
        <v>0</v>
      </c>
      <c r="J15" s="154">
        <v>0</v>
      </c>
      <c r="K15" s="154">
        <v>0</v>
      </c>
      <c r="L15" s="154">
        <f t="shared" si="1"/>
        <v>1</v>
      </c>
      <c r="M15" s="154">
        <v>1</v>
      </c>
      <c r="N15" s="154">
        <v>0</v>
      </c>
      <c r="O15" s="154">
        <v>0</v>
      </c>
      <c r="P15" s="154">
        <v>0</v>
      </c>
      <c r="Q15" s="154">
        <f t="shared" si="2"/>
        <v>1</v>
      </c>
      <c r="R15" s="154">
        <v>0</v>
      </c>
      <c r="S15" s="154">
        <v>1</v>
      </c>
      <c r="T15" s="154">
        <v>0</v>
      </c>
      <c r="U15" s="154">
        <v>0</v>
      </c>
      <c r="V15" s="154">
        <f t="shared" si="3"/>
        <v>1</v>
      </c>
      <c r="W15" s="154">
        <v>1</v>
      </c>
      <c r="X15" s="154">
        <v>1</v>
      </c>
      <c r="Y15" s="154">
        <v>0</v>
      </c>
      <c r="Z15" s="154">
        <v>0</v>
      </c>
      <c r="AA15" s="154">
        <f t="shared" si="4"/>
        <v>2</v>
      </c>
    </row>
    <row r="16" spans="1:27">
      <c r="A16" s="152">
        <v>8</v>
      </c>
      <c r="B16" s="287" t="s">
        <v>90</v>
      </c>
      <c r="C16" s="154">
        <v>0</v>
      </c>
      <c r="D16" s="154">
        <v>11</v>
      </c>
      <c r="E16" s="154">
        <v>1</v>
      </c>
      <c r="F16" s="154">
        <v>0</v>
      </c>
      <c r="G16" s="154">
        <f t="shared" si="0"/>
        <v>12</v>
      </c>
      <c r="H16" s="154">
        <v>0</v>
      </c>
      <c r="I16" s="154">
        <v>0</v>
      </c>
      <c r="J16" s="154">
        <v>1</v>
      </c>
      <c r="K16" s="154">
        <v>0</v>
      </c>
      <c r="L16" s="154">
        <f t="shared" si="1"/>
        <v>1</v>
      </c>
      <c r="M16" s="154">
        <v>0</v>
      </c>
      <c r="N16" s="154">
        <v>0</v>
      </c>
      <c r="O16" s="154">
        <v>1</v>
      </c>
      <c r="P16" s="154">
        <v>0</v>
      </c>
      <c r="Q16" s="154">
        <f t="shared" si="2"/>
        <v>1</v>
      </c>
      <c r="R16" s="154">
        <v>0</v>
      </c>
      <c r="S16" s="154">
        <v>1</v>
      </c>
      <c r="T16" s="154">
        <v>0</v>
      </c>
      <c r="U16" s="154">
        <v>0</v>
      </c>
      <c r="V16" s="154">
        <f t="shared" si="3"/>
        <v>1</v>
      </c>
      <c r="W16" s="154">
        <v>0</v>
      </c>
      <c r="X16" s="154">
        <v>1</v>
      </c>
      <c r="Y16" s="154">
        <v>0</v>
      </c>
      <c r="Z16" s="154">
        <v>0</v>
      </c>
      <c r="AA16" s="154">
        <f t="shared" si="4"/>
        <v>1</v>
      </c>
    </row>
    <row r="17" spans="1:27">
      <c r="A17" s="152">
        <v>9</v>
      </c>
      <c r="B17" s="287" t="s">
        <v>84</v>
      </c>
      <c r="C17" s="154">
        <v>5</v>
      </c>
      <c r="D17" s="154">
        <v>25</v>
      </c>
      <c r="E17" s="154">
        <v>2</v>
      </c>
      <c r="F17" s="154">
        <v>12</v>
      </c>
      <c r="G17" s="154">
        <f t="shared" si="0"/>
        <v>44</v>
      </c>
      <c r="H17" s="154">
        <v>1</v>
      </c>
      <c r="I17" s="154">
        <v>2</v>
      </c>
      <c r="J17" s="154">
        <v>0</v>
      </c>
      <c r="K17" s="154">
        <v>0</v>
      </c>
      <c r="L17" s="154">
        <f t="shared" si="1"/>
        <v>3</v>
      </c>
      <c r="M17" s="154">
        <v>0</v>
      </c>
      <c r="N17" s="154">
        <v>1</v>
      </c>
      <c r="O17" s="154">
        <v>0</v>
      </c>
      <c r="P17" s="154">
        <v>1</v>
      </c>
      <c r="Q17" s="154">
        <f t="shared" si="2"/>
        <v>2</v>
      </c>
      <c r="R17" s="154">
        <v>1</v>
      </c>
      <c r="S17" s="154">
        <v>1</v>
      </c>
      <c r="T17" s="154">
        <v>0</v>
      </c>
      <c r="U17" s="154">
        <v>0</v>
      </c>
      <c r="V17" s="154">
        <f t="shared" si="3"/>
        <v>2</v>
      </c>
      <c r="W17" s="154">
        <v>0</v>
      </c>
      <c r="X17" s="154">
        <v>1</v>
      </c>
      <c r="Y17" s="154">
        <v>1</v>
      </c>
      <c r="Z17" s="154">
        <v>0</v>
      </c>
      <c r="AA17" s="154">
        <f t="shared" si="4"/>
        <v>2</v>
      </c>
    </row>
    <row r="18" spans="1:27">
      <c r="A18" s="153">
        <v>10</v>
      </c>
      <c r="B18" s="288" t="s">
        <v>85</v>
      </c>
      <c r="C18" s="202">
        <v>8</v>
      </c>
      <c r="D18" s="202">
        <v>7</v>
      </c>
      <c r="E18" s="202">
        <v>14</v>
      </c>
      <c r="F18" s="202">
        <v>2</v>
      </c>
      <c r="G18" s="154">
        <f t="shared" si="0"/>
        <v>31</v>
      </c>
      <c r="H18" s="202">
        <v>1</v>
      </c>
      <c r="I18" s="202">
        <v>2</v>
      </c>
      <c r="J18" s="202">
        <v>0</v>
      </c>
      <c r="K18" s="202">
        <v>0</v>
      </c>
      <c r="L18" s="154">
        <f t="shared" si="1"/>
        <v>3</v>
      </c>
      <c r="M18" s="202">
        <v>1</v>
      </c>
      <c r="N18" s="202">
        <v>1</v>
      </c>
      <c r="O18" s="202">
        <v>0</v>
      </c>
      <c r="P18" s="202">
        <v>0</v>
      </c>
      <c r="Q18" s="154">
        <f t="shared" si="2"/>
        <v>2</v>
      </c>
      <c r="R18" s="202">
        <v>2</v>
      </c>
      <c r="S18" s="202">
        <v>1</v>
      </c>
      <c r="T18" s="202">
        <v>0</v>
      </c>
      <c r="U18" s="202">
        <v>0</v>
      </c>
      <c r="V18" s="154">
        <f t="shared" si="3"/>
        <v>3</v>
      </c>
      <c r="W18" s="202">
        <v>1</v>
      </c>
      <c r="X18" s="202">
        <v>1</v>
      </c>
      <c r="Y18" s="202">
        <v>0</v>
      </c>
      <c r="Z18" s="202">
        <v>0</v>
      </c>
      <c r="AA18" s="154">
        <f t="shared" si="4"/>
        <v>2</v>
      </c>
    </row>
    <row r="19" spans="1:27" s="4" customFormat="1">
      <c r="A19" s="210"/>
      <c r="B19" s="289"/>
      <c r="C19" s="210">
        <f>SUM(C9:C18)</f>
        <v>49</v>
      </c>
      <c r="D19" s="210">
        <f t="shared" ref="D19:Y19" si="5">SUM(D9:D18)</f>
        <v>77</v>
      </c>
      <c r="E19" s="210">
        <f t="shared" si="5"/>
        <v>18</v>
      </c>
      <c r="F19" s="210">
        <f>SUM(F9:F18)</f>
        <v>21</v>
      </c>
      <c r="G19" s="210">
        <f t="shared" si="5"/>
        <v>156</v>
      </c>
      <c r="H19" s="210">
        <f t="shared" si="5"/>
        <v>4</v>
      </c>
      <c r="I19" s="210">
        <f t="shared" si="5"/>
        <v>8</v>
      </c>
      <c r="J19" s="210">
        <f t="shared" si="5"/>
        <v>1</v>
      </c>
      <c r="K19" s="210">
        <f t="shared" si="5"/>
        <v>1</v>
      </c>
      <c r="L19" s="210">
        <f>SUM(L9:L18)</f>
        <v>13</v>
      </c>
      <c r="M19" s="210">
        <f t="shared" si="5"/>
        <v>4</v>
      </c>
      <c r="N19" s="210">
        <f t="shared" si="5"/>
        <v>6</v>
      </c>
      <c r="O19" s="210">
        <f t="shared" si="5"/>
        <v>1</v>
      </c>
      <c r="P19" s="210">
        <f t="shared" si="5"/>
        <v>2</v>
      </c>
      <c r="Q19" s="210">
        <f>SUM(Q9:Q18)</f>
        <v>12</v>
      </c>
      <c r="R19" s="210">
        <f t="shared" si="5"/>
        <v>6</v>
      </c>
      <c r="S19" s="210">
        <f t="shared" si="5"/>
        <v>8</v>
      </c>
      <c r="T19" s="210">
        <f t="shared" si="5"/>
        <v>0</v>
      </c>
      <c r="U19" s="210">
        <f>SUM(U9:U18)</f>
        <v>1</v>
      </c>
      <c r="V19" s="210">
        <f>SUM(V9:V18)</f>
        <v>14</v>
      </c>
      <c r="W19" s="210">
        <f t="shared" si="5"/>
        <v>4</v>
      </c>
      <c r="X19" s="210">
        <f t="shared" si="5"/>
        <v>7</v>
      </c>
      <c r="Y19" s="210">
        <f t="shared" si="5"/>
        <v>1</v>
      </c>
      <c r="Z19" s="210">
        <f>SUM(Z9:Z18)</f>
        <v>2</v>
      </c>
      <c r="AA19" s="210">
        <f>SUM(AA9:AA18)</f>
        <v>13</v>
      </c>
    </row>
  </sheetData>
  <mergeCells count="12">
    <mergeCell ref="A1:AA1"/>
    <mergeCell ref="C6:AA6"/>
    <mergeCell ref="A3:AA3"/>
    <mergeCell ref="A4:AA4"/>
    <mergeCell ref="A2:AA2"/>
    <mergeCell ref="A6:A8"/>
    <mergeCell ref="B6:B8"/>
    <mergeCell ref="C7:G7"/>
    <mergeCell ref="H7:L7"/>
    <mergeCell ref="M7:Q7"/>
    <mergeCell ref="R7:V7"/>
    <mergeCell ref="W7:AA7"/>
  </mergeCells>
  <hyperlinks>
    <hyperlink ref="B9" r:id="rId1" display="javascript:void(0)" xr:uid="{00000000-0004-0000-6F00-000000000000}"/>
    <hyperlink ref="B10" r:id="rId2" display="javascript:void(0)" xr:uid="{00000000-0004-0000-6F00-000001000000}"/>
    <hyperlink ref="B11" r:id="rId3" display="javascript:void(0)" xr:uid="{00000000-0004-0000-6F00-000002000000}"/>
    <hyperlink ref="B12" r:id="rId4" display="javascript:void(0)" xr:uid="{00000000-0004-0000-6F00-000003000000}"/>
    <hyperlink ref="B13" r:id="rId5" display="javascript:void(0)" xr:uid="{00000000-0004-0000-6F00-000004000000}"/>
    <hyperlink ref="B14" r:id="rId6" display="javascript:void(0)" xr:uid="{00000000-0004-0000-6F00-000005000000}"/>
    <hyperlink ref="B15" r:id="rId7" display="javascript:void(0)" xr:uid="{00000000-0004-0000-6F00-000006000000}"/>
    <hyperlink ref="B16" r:id="rId8" display="javascript:void(0)" xr:uid="{00000000-0004-0000-6F00-000007000000}"/>
    <hyperlink ref="B17" r:id="rId9" display="javascript:void(0)" xr:uid="{00000000-0004-0000-6F00-000008000000}"/>
    <hyperlink ref="B18" r:id="rId10" display="javascript:void(0)" xr:uid="{00000000-0004-0000-6F00-000009000000}"/>
  </hyperlinks>
  <pageMargins left="0.74803149606299213" right="0.74803149606299213" top="0.98425196850393704" bottom="0.98425196850393704" header="0.51181102362204722" footer="0.51181102362204722"/>
  <pageSetup paperSize="9" orientation="landscape" horizontalDpi="4294967293" verticalDpi="0" r:id="rId1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G29"/>
  <sheetViews>
    <sheetView view="pageBreakPreview" zoomScaleSheetLayoutView="100" workbookViewId="0">
      <pane ySplit="7" topLeftCell="A8" activePane="bottomLeft" state="frozen"/>
      <selection activeCell="Q5" sqref="Q5"/>
      <selection pane="bottomLeft" activeCell="Q5" sqref="Q5"/>
    </sheetView>
  </sheetViews>
  <sheetFormatPr defaultRowHeight="15"/>
  <cols>
    <col min="1" max="1" width="5.85546875" style="192" customWidth="1"/>
    <col min="2" max="2" width="27.7109375" style="192" customWidth="1"/>
    <col min="3" max="7" width="9.42578125" style="192" customWidth="1"/>
    <col min="8" max="16384" width="9.140625" style="192"/>
  </cols>
  <sheetData>
    <row r="1" spans="1:7">
      <c r="A1" s="731" t="s">
        <v>1858</v>
      </c>
      <c r="B1" s="731"/>
      <c r="C1" s="731"/>
      <c r="D1" s="731"/>
      <c r="E1" s="731"/>
      <c r="F1" s="731"/>
      <c r="G1" s="731"/>
    </row>
    <row r="2" spans="1:7" ht="6" customHeight="1"/>
    <row r="3" spans="1:7">
      <c r="A3" s="731" t="s">
        <v>2634</v>
      </c>
      <c r="B3" s="731"/>
      <c r="C3" s="731"/>
      <c r="D3" s="731"/>
      <c r="E3" s="731"/>
      <c r="F3" s="731"/>
      <c r="G3" s="731"/>
    </row>
    <row r="4" spans="1:7">
      <c r="A4" s="731" t="s">
        <v>1809</v>
      </c>
      <c r="B4" s="731"/>
      <c r="C4" s="731"/>
      <c r="D4" s="731"/>
      <c r="E4" s="731"/>
      <c r="F4" s="731"/>
      <c r="G4" s="731"/>
    </row>
    <row r="5" spans="1:7">
      <c r="A5" s="731" t="s">
        <v>2285</v>
      </c>
      <c r="B5" s="731"/>
      <c r="C5" s="731"/>
      <c r="D5" s="731"/>
      <c r="E5" s="731"/>
      <c r="F5" s="731"/>
      <c r="G5" s="731"/>
    </row>
    <row r="7" spans="1:7" ht="30">
      <c r="A7" s="193" t="s">
        <v>20</v>
      </c>
      <c r="B7" s="194" t="s">
        <v>14</v>
      </c>
      <c r="C7" s="194" t="s">
        <v>1391</v>
      </c>
      <c r="D7" s="194" t="s">
        <v>1392</v>
      </c>
      <c r="E7" s="194" t="s">
        <v>1393</v>
      </c>
      <c r="F7" s="194" t="s">
        <v>1394</v>
      </c>
      <c r="G7" s="194" t="s">
        <v>67</v>
      </c>
    </row>
    <row r="8" spans="1:7">
      <c r="A8" s="195">
        <v>1</v>
      </c>
      <c r="B8" s="196" t="s">
        <v>86</v>
      </c>
      <c r="C8" s="154">
        <v>6</v>
      </c>
      <c r="D8" s="154">
        <v>9</v>
      </c>
      <c r="E8" s="154">
        <v>0</v>
      </c>
      <c r="F8" s="154">
        <v>0</v>
      </c>
      <c r="G8" s="154">
        <f>SUM(C8:F8)</f>
        <v>15</v>
      </c>
    </row>
    <row r="9" spans="1:7">
      <c r="A9" s="195">
        <f>A8+1</f>
        <v>2</v>
      </c>
      <c r="B9" s="196" t="s">
        <v>87</v>
      </c>
      <c r="C9" s="154">
        <v>0</v>
      </c>
      <c r="D9" s="154">
        <v>10</v>
      </c>
      <c r="E9" s="154">
        <v>0</v>
      </c>
      <c r="F9" s="154">
        <v>0</v>
      </c>
      <c r="G9" s="154">
        <f t="shared" ref="G9:G17" si="0">SUM(C9:F9)</f>
        <v>10</v>
      </c>
    </row>
    <row r="10" spans="1:7">
      <c r="A10" s="195">
        <f t="shared" ref="A10:A17" si="1">A9+1</f>
        <v>3</v>
      </c>
      <c r="B10" s="196" t="s">
        <v>81</v>
      </c>
      <c r="C10" s="154">
        <v>1</v>
      </c>
      <c r="D10" s="154">
        <v>0</v>
      </c>
      <c r="E10" s="154">
        <v>0</v>
      </c>
      <c r="F10" s="154">
        <v>0</v>
      </c>
      <c r="G10" s="154">
        <f t="shared" si="0"/>
        <v>1</v>
      </c>
    </row>
    <row r="11" spans="1:7">
      <c r="A11" s="195">
        <f t="shared" si="1"/>
        <v>4</v>
      </c>
      <c r="B11" s="196" t="s">
        <v>88</v>
      </c>
      <c r="C11" s="154">
        <v>0</v>
      </c>
      <c r="D11" s="154">
        <v>7</v>
      </c>
      <c r="E11" s="154">
        <v>0</v>
      </c>
      <c r="F11" s="154">
        <v>0</v>
      </c>
      <c r="G11" s="154">
        <f t="shared" si="0"/>
        <v>7</v>
      </c>
    </row>
    <row r="12" spans="1:7">
      <c r="A12" s="195">
        <f t="shared" si="1"/>
        <v>5</v>
      </c>
      <c r="B12" s="196" t="s">
        <v>82</v>
      </c>
      <c r="C12" s="154">
        <v>2</v>
      </c>
      <c r="D12" s="154">
        <v>1</v>
      </c>
      <c r="E12" s="154">
        <v>0</v>
      </c>
      <c r="F12" s="154">
        <v>0</v>
      </c>
      <c r="G12" s="154">
        <f t="shared" si="0"/>
        <v>3</v>
      </c>
    </row>
    <row r="13" spans="1:7">
      <c r="A13" s="195">
        <f t="shared" si="1"/>
        <v>6</v>
      </c>
      <c r="B13" s="196" t="s">
        <v>89</v>
      </c>
      <c r="C13" s="154">
        <v>4</v>
      </c>
      <c r="D13" s="154">
        <v>18</v>
      </c>
      <c r="E13" s="154">
        <v>0</v>
      </c>
      <c r="F13" s="154">
        <v>3</v>
      </c>
      <c r="G13" s="154">
        <f t="shared" si="0"/>
        <v>25</v>
      </c>
    </row>
    <row r="14" spans="1:7">
      <c r="A14" s="195">
        <f t="shared" si="1"/>
        <v>7</v>
      </c>
      <c r="B14" s="196" t="s">
        <v>83</v>
      </c>
      <c r="C14" s="154">
        <v>0</v>
      </c>
      <c r="D14" s="154">
        <v>15</v>
      </c>
      <c r="E14" s="154">
        <v>0</v>
      </c>
      <c r="F14" s="154">
        <v>0</v>
      </c>
      <c r="G14" s="154">
        <f t="shared" si="0"/>
        <v>15</v>
      </c>
    </row>
    <row r="15" spans="1:7">
      <c r="A15" s="195">
        <f t="shared" si="1"/>
        <v>8</v>
      </c>
      <c r="B15" s="196" t="s">
        <v>90</v>
      </c>
      <c r="C15" s="154">
        <v>0</v>
      </c>
      <c r="D15" s="154">
        <v>22</v>
      </c>
      <c r="E15" s="154">
        <v>1</v>
      </c>
      <c r="F15" s="154">
        <v>0</v>
      </c>
      <c r="G15" s="154">
        <f t="shared" si="0"/>
        <v>23</v>
      </c>
    </row>
    <row r="16" spans="1:7">
      <c r="A16" s="195">
        <f t="shared" si="1"/>
        <v>9</v>
      </c>
      <c r="B16" s="196" t="s">
        <v>84</v>
      </c>
      <c r="C16" s="154">
        <v>0</v>
      </c>
      <c r="D16" s="154">
        <v>74</v>
      </c>
      <c r="E16" s="154">
        <v>0</v>
      </c>
      <c r="F16" s="154">
        <v>0</v>
      </c>
      <c r="G16" s="154">
        <f t="shared" si="0"/>
        <v>74</v>
      </c>
    </row>
    <row r="17" spans="1:7">
      <c r="A17" s="195">
        <f t="shared" si="1"/>
        <v>10</v>
      </c>
      <c r="B17" s="196" t="s">
        <v>85</v>
      </c>
      <c r="C17" s="154">
        <v>16</v>
      </c>
      <c r="D17" s="154">
        <v>8</v>
      </c>
      <c r="E17" s="154">
        <v>2</v>
      </c>
      <c r="F17" s="154">
        <v>6</v>
      </c>
      <c r="G17" s="154">
        <f t="shared" si="0"/>
        <v>32</v>
      </c>
    </row>
    <row r="18" spans="1:7" s="198" customFormat="1">
      <c r="A18" s="733" t="s">
        <v>67</v>
      </c>
      <c r="B18" s="733"/>
      <c r="C18" s="197">
        <f>SUM(C8:C17)</f>
        <v>29</v>
      </c>
      <c r="D18" s="197">
        <f>SUM(D8:D17)</f>
        <v>164</v>
      </c>
      <c r="E18" s="197">
        <f>SUM(E8:E17)</f>
        <v>3</v>
      </c>
      <c r="F18" s="197">
        <f>SUM(F8:F17)</f>
        <v>9</v>
      </c>
      <c r="G18" s="197">
        <f>SUM(G8:G17)</f>
        <v>205</v>
      </c>
    </row>
    <row r="21" spans="1:7">
      <c r="D21" s="186"/>
      <c r="E21" s="187"/>
    </row>
    <row r="22" spans="1:7">
      <c r="D22" s="188"/>
      <c r="E22" s="189"/>
    </row>
    <row r="23" spans="1:7">
      <c r="D23" s="186"/>
      <c r="E23" s="187"/>
    </row>
    <row r="24" spans="1:7">
      <c r="D24" s="186"/>
      <c r="E24" s="190"/>
    </row>
    <row r="25" spans="1:7">
      <c r="D25" s="186"/>
      <c r="E25" s="190"/>
    </row>
    <row r="26" spans="1:7">
      <c r="D26" s="186"/>
      <c r="E26" s="190"/>
    </row>
    <row r="27" spans="1:7">
      <c r="D27" s="186"/>
      <c r="E27" s="190"/>
    </row>
    <row r="28" spans="1:7">
      <c r="D28" s="186"/>
      <c r="E28" s="191"/>
    </row>
    <row r="29" spans="1:7">
      <c r="D29" s="186"/>
      <c r="E29" s="93"/>
    </row>
  </sheetData>
  <sheetProtection formatCells="0" formatColumns="0" formatRows="0" insertColumns="0" insertRows="0" insertHyperlinks="0" deleteColumns="0" deleteRows="0" sort="0" autoFilter="0" pivotTables="0"/>
  <mergeCells count="5">
    <mergeCell ref="A1:G1"/>
    <mergeCell ref="A3:G3"/>
    <mergeCell ref="A4:G4"/>
    <mergeCell ref="A5:G5"/>
    <mergeCell ref="A18:B18"/>
  </mergeCells>
  <printOptions horizontalCentered="1"/>
  <pageMargins left="0.97" right="0.70866141732283472" top="0.74803149606299213" bottom="0.74803149606299213" header="0.31496062992125984" footer="0.31496062992125984"/>
  <pageSetup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G30"/>
  <sheetViews>
    <sheetView view="pageBreakPreview" zoomScaleSheetLayoutView="100" workbookViewId="0">
      <pane ySplit="7" topLeftCell="A8" activePane="bottomLeft" state="frozen"/>
      <selection activeCell="Q5" sqref="Q5"/>
      <selection pane="bottomLeft" activeCell="Q5" sqref="Q5"/>
    </sheetView>
  </sheetViews>
  <sheetFormatPr defaultRowHeight="15"/>
  <cols>
    <col min="1" max="1" width="5.28515625" style="192" customWidth="1"/>
    <col min="2" max="2" width="29.140625" style="192" customWidth="1"/>
    <col min="3" max="7" width="9.42578125" style="192" customWidth="1"/>
    <col min="8" max="16384" width="9.140625" style="192"/>
  </cols>
  <sheetData>
    <row r="1" spans="1:7">
      <c r="A1" s="731" t="s">
        <v>1859</v>
      </c>
      <c r="B1" s="731"/>
      <c r="C1" s="731"/>
      <c r="D1" s="731"/>
      <c r="E1" s="731"/>
      <c r="F1" s="731"/>
      <c r="G1" s="731"/>
    </row>
    <row r="2" spans="1:7" ht="6.75" customHeight="1"/>
    <row r="3" spans="1:7">
      <c r="A3" s="731" t="s">
        <v>2635</v>
      </c>
      <c r="B3" s="731"/>
      <c r="C3" s="731"/>
      <c r="D3" s="731"/>
      <c r="E3" s="731"/>
      <c r="F3" s="731"/>
      <c r="G3" s="731"/>
    </row>
    <row r="4" spans="1:7">
      <c r="A4" s="731" t="s">
        <v>1809</v>
      </c>
      <c r="B4" s="731"/>
      <c r="C4" s="731"/>
      <c r="D4" s="731"/>
      <c r="E4" s="731"/>
      <c r="F4" s="731"/>
      <c r="G4" s="731"/>
    </row>
    <row r="5" spans="1:7">
      <c r="A5" s="731" t="s">
        <v>2285</v>
      </c>
      <c r="B5" s="731"/>
      <c r="C5" s="731"/>
      <c r="D5" s="731"/>
      <c r="E5" s="731"/>
      <c r="F5" s="731"/>
      <c r="G5" s="731"/>
    </row>
    <row r="7" spans="1:7" ht="30">
      <c r="A7" s="193" t="s">
        <v>20</v>
      </c>
      <c r="B7" s="194" t="s">
        <v>14</v>
      </c>
      <c r="C7" s="194" t="s">
        <v>1391</v>
      </c>
      <c r="D7" s="194" t="s">
        <v>1392</v>
      </c>
      <c r="E7" s="194" t="s">
        <v>1393</v>
      </c>
      <c r="F7" s="194" t="s">
        <v>1394</v>
      </c>
      <c r="G7" s="194" t="s">
        <v>67</v>
      </c>
    </row>
    <row r="8" spans="1:7">
      <c r="A8" s="195">
        <v>1</v>
      </c>
      <c r="B8" s="196" t="s">
        <v>86</v>
      </c>
      <c r="C8" s="154">
        <v>0</v>
      </c>
      <c r="D8" s="154">
        <v>1</v>
      </c>
      <c r="E8" s="154">
        <v>0</v>
      </c>
      <c r="F8" s="154">
        <v>0</v>
      </c>
      <c r="G8" s="154">
        <f>SUM(C8:F8)</f>
        <v>1</v>
      </c>
    </row>
    <row r="9" spans="1:7">
      <c r="A9" s="195">
        <f>A8+1</f>
        <v>2</v>
      </c>
      <c r="B9" s="196" t="s">
        <v>87</v>
      </c>
      <c r="C9" s="154">
        <v>0</v>
      </c>
      <c r="D9" s="154">
        <v>1</v>
      </c>
      <c r="E9" s="154">
        <v>0</v>
      </c>
      <c r="F9" s="154">
        <v>0</v>
      </c>
      <c r="G9" s="154">
        <f t="shared" ref="G9:G17" si="0">SUM(C9:F9)</f>
        <v>1</v>
      </c>
    </row>
    <row r="10" spans="1:7">
      <c r="A10" s="195">
        <f t="shared" ref="A10:A17" si="1">A9+1</f>
        <v>3</v>
      </c>
      <c r="B10" s="196" t="s">
        <v>81</v>
      </c>
      <c r="C10" s="154">
        <v>0</v>
      </c>
      <c r="D10" s="154">
        <v>0</v>
      </c>
      <c r="E10" s="154">
        <v>0</v>
      </c>
      <c r="F10" s="154">
        <v>0</v>
      </c>
      <c r="G10" s="154">
        <f t="shared" si="0"/>
        <v>0</v>
      </c>
    </row>
    <row r="11" spans="1:7">
      <c r="A11" s="195">
        <f t="shared" si="1"/>
        <v>4</v>
      </c>
      <c r="B11" s="196" t="s">
        <v>88</v>
      </c>
      <c r="C11" s="154">
        <v>0</v>
      </c>
      <c r="D11" s="154">
        <v>0</v>
      </c>
      <c r="E11" s="154">
        <v>0</v>
      </c>
      <c r="F11" s="154">
        <v>0</v>
      </c>
      <c r="G11" s="154">
        <f t="shared" si="0"/>
        <v>0</v>
      </c>
    </row>
    <row r="12" spans="1:7">
      <c r="A12" s="195">
        <f t="shared" si="1"/>
        <v>5</v>
      </c>
      <c r="B12" s="196" t="s">
        <v>82</v>
      </c>
      <c r="C12" s="154">
        <v>1</v>
      </c>
      <c r="D12" s="154">
        <v>0</v>
      </c>
      <c r="E12" s="154">
        <v>0</v>
      </c>
      <c r="F12" s="154">
        <v>0</v>
      </c>
      <c r="G12" s="154">
        <f t="shared" si="0"/>
        <v>1</v>
      </c>
    </row>
    <row r="13" spans="1:7">
      <c r="A13" s="195">
        <f t="shared" si="1"/>
        <v>6</v>
      </c>
      <c r="B13" s="196" t="s">
        <v>89</v>
      </c>
      <c r="C13" s="154">
        <v>0</v>
      </c>
      <c r="D13" s="154">
        <v>1</v>
      </c>
      <c r="E13" s="154">
        <v>0</v>
      </c>
      <c r="F13" s="154">
        <v>1</v>
      </c>
      <c r="G13" s="154">
        <f t="shared" si="0"/>
        <v>2</v>
      </c>
    </row>
    <row r="14" spans="1:7">
      <c r="A14" s="195">
        <f t="shared" si="1"/>
        <v>7</v>
      </c>
      <c r="B14" s="196" t="s">
        <v>83</v>
      </c>
      <c r="C14" s="154">
        <v>0</v>
      </c>
      <c r="D14" s="154">
        <v>1</v>
      </c>
      <c r="E14" s="154">
        <v>0</v>
      </c>
      <c r="F14" s="154">
        <v>0</v>
      </c>
      <c r="G14" s="154">
        <f t="shared" si="0"/>
        <v>1</v>
      </c>
    </row>
    <row r="15" spans="1:7">
      <c r="A15" s="195">
        <f t="shared" si="1"/>
        <v>8</v>
      </c>
      <c r="B15" s="196" t="s">
        <v>90</v>
      </c>
      <c r="C15" s="154">
        <v>0</v>
      </c>
      <c r="D15" s="154">
        <v>2</v>
      </c>
      <c r="E15" s="154">
        <v>0</v>
      </c>
      <c r="F15" s="154">
        <v>0</v>
      </c>
      <c r="G15" s="154">
        <f t="shared" si="0"/>
        <v>2</v>
      </c>
    </row>
    <row r="16" spans="1:7">
      <c r="A16" s="195">
        <f t="shared" si="1"/>
        <v>9</v>
      </c>
      <c r="B16" s="196" t="s">
        <v>84</v>
      </c>
      <c r="C16" s="154">
        <v>1</v>
      </c>
      <c r="D16" s="154">
        <v>3</v>
      </c>
      <c r="E16" s="154">
        <v>0</v>
      </c>
      <c r="F16" s="154">
        <v>0</v>
      </c>
      <c r="G16" s="154">
        <f t="shared" si="0"/>
        <v>4</v>
      </c>
    </row>
    <row r="17" spans="1:7">
      <c r="A17" s="195">
        <f t="shared" si="1"/>
        <v>10</v>
      </c>
      <c r="B17" s="196" t="s">
        <v>85</v>
      </c>
      <c r="C17" s="154">
        <v>2</v>
      </c>
      <c r="D17" s="154">
        <v>1</v>
      </c>
      <c r="E17" s="154">
        <v>0</v>
      </c>
      <c r="F17" s="154">
        <v>0</v>
      </c>
      <c r="G17" s="154">
        <f t="shared" si="0"/>
        <v>3</v>
      </c>
    </row>
    <row r="18" spans="1:7" s="198" customFormat="1">
      <c r="A18" s="733" t="s">
        <v>67</v>
      </c>
      <c r="B18" s="733"/>
      <c r="C18" s="197">
        <f>SUM(C8:C17)</f>
        <v>4</v>
      </c>
      <c r="D18" s="197">
        <f>SUM(D8:D17)</f>
        <v>10</v>
      </c>
      <c r="E18" s="197">
        <f>SUM(E8:E17)</f>
        <v>0</v>
      </c>
      <c r="F18" s="197">
        <f>SUM(F8:F17)</f>
        <v>1</v>
      </c>
      <c r="G18" s="197">
        <f>SUM(G8:G17)</f>
        <v>15</v>
      </c>
    </row>
    <row r="22" spans="1:7">
      <c r="D22" s="186"/>
      <c r="E22" s="187"/>
    </row>
    <row r="23" spans="1:7">
      <c r="D23" s="188"/>
      <c r="E23" s="189"/>
    </row>
    <row r="24" spans="1:7">
      <c r="D24" s="186"/>
      <c r="E24" s="187"/>
    </row>
    <row r="25" spans="1:7">
      <c r="D25" s="186"/>
      <c r="E25" s="190"/>
    </row>
    <row r="26" spans="1:7">
      <c r="D26" s="186"/>
      <c r="E26" s="190"/>
    </row>
    <row r="27" spans="1:7">
      <c r="D27" s="186"/>
      <c r="E27" s="190"/>
    </row>
    <row r="28" spans="1:7">
      <c r="D28" s="186"/>
      <c r="E28" s="190"/>
    </row>
    <row r="29" spans="1:7">
      <c r="D29" s="186"/>
      <c r="E29" s="191"/>
    </row>
    <row r="30" spans="1:7">
      <c r="D30" s="186"/>
      <c r="E30" s="93"/>
    </row>
  </sheetData>
  <sheetProtection formatCells="0" formatColumns="0" formatRows="0" insertColumns="0" insertRows="0" insertHyperlinks="0" deleteColumns="0" deleteRows="0" sort="0" autoFilter="0" pivotTables="0"/>
  <mergeCells count="5">
    <mergeCell ref="A1:G1"/>
    <mergeCell ref="A3:G3"/>
    <mergeCell ref="A4:G4"/>
    <mergeCell ref="A5:G5"/>
    <mergeCell ref="A18:B18"/>
  </mergeCells>
  <printOptions horizontalCentered="1"/>
  <pageMargins left="0.81" right="0.70866141732283472" top="0.74803149606299213" bottom="0.74803149606299213" header="0.31496062992125984" footer="0.31496062992125984"/>
  <pageSetup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I30"/>
  <sheetViews>
    <sheetView view="pageBreakPreview" zoomScaleSheetLayoutView="100" workbookViewId="0">
      <pane ySplit="7" topLeftCell="A8" activePane="bottomLeft" state="frozen"/>
      <selection activeCell="Q5" sqref="Q5"/>
      <selection pane="bottomLeft" activeCell="Q5" sqref="Q5"/>
    </sheetView>
  </sheetViews>
  <sheetFormatPr defaultRowHeight="15"/>
  <cols>
    <col min="1" max="1" width="5.85546875" style="192" customWidth="1"/>
    <col min="2" max="2" width="25" style="192" customWidth="1"/>
    <col min="3" max="9" width="8.5703125" style="192" customWidth="1"/>
    <col min="10" max="16384" width="9.140625" style="192"/>
  </cols>
  <sheetData>
    <row r="1" spans="1:9">
      <c r="A1" s="731" t="s">
        <v>1861</v>
      </c>
      <c r="B1" s="731"/>
      <c r="C1" s="731"/>
      <c r="D1" s="731"/>
      <c r="E1" s="731"/>
      <c r="F1" s="731"/>
      <c r="G1" s="731"/>
      <c r="H1" s="731"/>
      <c r="I1" s="731"/>
    </row>
    <row r="2" spans="1:9" ht="6.75" customHeight="1"/>
    <row r="3" spans="1:9">
      <c r="A3" s="731" t="s">
        <v>2636</v>
      </c>
      <c r="B3" s="731"/>
      <c r="C3" s="731"/>
      <c r="D3" s="731"/>
      <c r="E3" s="731"/>
      <c r="F3" s="731"/>
      <c r="G3" s="731"/>
      <c r="H3" s="731"/>
      <c r="I3" s="731"/>
    </row>
    <row r="4" spans="1:9">
      <c r="A4" s="731" t="s">
        <v>1809</v>
      </c>
      <c r="B4" s="731"/>
      <c r="C4" s="731"/>
      <c r="D4" s="731"/>
      <c r="E4" s="731"/>
      <c r="F4" s="731"/>
      <c r="G4" s="731"/>
      <c r="H4" s="731"/>
      <c r="I4" s="731"/>
    </row>
    <row r="5" spans="1:9">
      <c r="A5" s="731" t="s">
        <v>2285</v>
      </c>
      <c r="B5" s="731"/>
      <c r="C5" s="731"/>
      <c r="D5" s="731"/>
      <c r="E5" s="731"/>
      <c r="F5" s="731"/>
      <c r="G5" s="731"/>
      <c r="H5" s="731"/>
      <c r="I5" s="731"/>
    </row>
    <row r="7" spans="1:9" ht="45">
      <c r="A7" s="193" t="s">
        <v>20</v>
      </c>
      <c r="B7" s="194" t="s">
        <v>14</v>
      </c>
      <c r="C7" s="194" t="s">
        <v>2627</v>
      </c>
      <c r="D7" s="194" t="s">
        <v>2625</v>
      </c>
      <c r="E7" s="194" t="s">
        <v>2631</v>
      </c>
      <c r="F7" s="194" t="s">
        <v>2633</v>
      </c>
      <c r="G7" s="194" t="s">
        <v>2626</v>
      </c>
      <c r="H7" s="194" t="s">
        <v>2628</v>
      </c>
      <c r="I7" s="194" t="s">
        <v>67</v>
      </c>
    </row>
    <row r="8" spans="1:9">
      <c r="A8" s="195">
        <v>1</v>
      </c>
      <c r="B8" s="196" t="s">
        <v>86</v>
      </c>
      <c r="C8" s="395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544">
        <f t="shared" ref="I8:I16" si="0">SUM(C8:H8)</f>
        <v>0</v>
      </c>
    </row>
    <row r="9" spans="1:9">
      <c r="A9" s="195">
        <f>A8+1</f>
        <v>2</v>
      </c>
      <c r="B9" s="196" t="s">
        <v>87</v>
      </c>
      <c r="C9" s="395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544">
        <f t="shared" si="0"/>
        <v>0</v>
      </c>
    </row>
    <row r="10" spans="1:9">
      <c r="A10" s="195">
        <f t="shared" ref="A10:A17" si="1">A9+1</f>
        <v>3</v>
      </c>
      <c r="B10" s="196" t="s">
        <v>81</v>
      </c>
      <c r="C10" s="395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544">
        <f t="shared" si="0"/>
        <v>0</v>
      </c>
    </row>
    <row r="11" spans="1:9">
      <c r="A11" s="195">
        <f t="shared" si="1"/>
        <v>4</v>
      </c>
      <c r="B11" s="196" t="s">
        <v>88</v>
      </c>
      <c r="C11" s="395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544">
        <f t="shared" si="0"/>
        <v>0</v>
      </c>
    </row>
    <row r="12" spans="1:9">
      <c r="A12" s="195">
        <f t="shared" si="1"/>
        <v>5</v>
      </c>
      <c r="B12" s="196" t="s">
        <v>82</v>
      </c>
      <c r="C12" s="395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544">
        <f t="shared" si="0"/>
        <v>0</v>
      </c>
    </row>
    <row r="13" spans="1:9">
      <c r="A13" s="195">
        <f t="shared" si="1"/>
        <v>6</v>
      </c>
      <c r="B13" s="196" t="s">
        <v>89</v>
      </c>
      <c r="C13" s="395">
        <v>3</v>
      </c>
      <c r="D13" s="196">
        <v>1</v>
      </c>
      <c r="E13" s="196">
        <v>0</v>
      </c>
      <c r="F13" s="196">
        <v>0</v>
      </c>
      <c r="G13" s="196">
        <v>0</v>
      </c>
      <c r="H13" s="196">
        <v>0</v>
      </c>
      <c r="I13" s="544">
        <f t="shared" si="0"/>
        <v>4</v>
      </c>
    </row>
    <row r="14" spans="1:9">
      <c r="A14" s="195">
        <f t="shared" si="1"/>
        <v>7</v>
      </c>
      <c r="B14" s="196" t="s">
        <v>83</v>
      </c>
      <c r="C14" s="395">
        <v>0</v>
      </c>
      <c r="D14" s="196">
        <v>1</v>
      </c>
      <c r="E14" s="196">
        <v>0</v>
      </c>
      <c r="F14" s="196">
        <v>0</v>
      </c>
      <c r="G14" s="196">
        <v>0</v>
      </c>
      <c r="H14" s="196">
        <v>0</v>
      </c>
      <c r="I14" s="544">
        <f t="shared" si="0"/>
        <v>1</v>
      </c>
    </row>
    <row r="15" spans="1:9">
      <c r="A15" s="195">
        <f t="shared" si="1"/>
        <v>8</v>
      </c>
      <c r="B15" s="196" t="s">
        <v>90</v>
      </c>
      <c r="C15" s="395">
        <v>1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544">
        <f t="shared" si="0"/>
        <v>1</v>
      </c>
    </row>
    <row r="16" spans="1:9">
      <c r="A16" s="195">
        <f t="shared" si="1"/>
        <v>9</v>
      </c>
      <c r="B16" s="196" t="s">
        <v>84</v>
      </c>
      <c r="C16" s="395">
        <v>3</v>
      </c>
      <c r="D16" s="196">
        <v>1</v>
      </c>
      <c r="E16" s="196">
        <v>1</v>
      </c>
      <c r="F16" s="196">
        <v>0</v>
      </c>
      <c r="G16" s="196">
        <v>1</v>
      </c>
      <c r="H16" s="196">
        <v>0</v>
      </c>
      <c r="I16" s="544">
        <f t="shared" si="0"/>
        <v>6</v>
      </c>
    </row>
    <row r="17" spans="1:9">
      <c r="A17" s="195">
        <f t="shared" si="1"/>
        <v>10</v>
      </c>
      <c r="B17" s="196" t="s">
        <v>85</v>
      </c>
      <c r="C17" s="395">
        <v>2</v>
      </c>
      <c r="D17" s="196">
        <v>1</v>
      </c>
      <c r="E17" s="196">
        <v>0</v>
      </c>
      <c r="F17" s="196">
        <v>0</v>
      </c>
      <c r="G17" s="196">
        <v>0</v>
      </c>
      <c r="H17" s="196">
        <v>0</v>
      </c>
      <c r="I17" s="544">
        <f>SUM(C17:H17)</f>
        <v>3</v>
      </c>
    </row>
    <row r="18" spans="1:9" s="198" customFormat="1">
      <c r="A18" s="733" t="s">
        <v>67</v>
      </c>
      <c r="B18" s="733"/>
      <c r="C18" s="197">
        <f t="shared" ref="C18:H18" si="2">SUM(C8:C17)</f>
        <v>9</v>
      </c>
      <c r="D18" s="197">
        <f t="shared" si="2"/>
        <v>4</v>
      </c>
      <c r="E18" s="197">
        <f t="shared" si="2"/>
        <v>1</v>
      </c>
      <c r="F18" s="197">
        <f t="shared" si="2"/>
        <v>0</v>
      </c>
      <c r="G18" s="197">
        <f t="shared" si="2"/>
        <v>1</v>
      </c>
      <c r="H18" s="197">
        <f t="shared" si="2"/>
        <v>0</v>
      </c>
      <c r="I18" s="197">
        <f>SUM(I8:I17)</f>
        <v>15</v>
      </c>
    </row>
    <row r="22" spans="1:9">
      <c r="D22" s="186"/>
      <c r="E22" s="186"/>
      <c r="F22" s="186"/>
      <c r="G22" s="187"/>
    </row>
    <row r="23" spans="1:9">
      <c r="D23" s="188"/>
      <c r="E23" s="188"/>
      <c r="F23" s="188"/>
      <c r="G23" s="189"/>
    </row>
    <row r="24" spans="1:9">
      <c r="D24" s="186"/>
      <c r="E24" s="186"/>
      <c r="F24" s="186"/>
      <c r="G24" s="187"/>
    </row>
    <row r="25" spans="1:9">
      <c r="D25" s="186"/>
      <c r="E25" s="186"/>
      <c r="F25" s="186"/>
      <c r="G25" s="190"/>
    </row>
    <row r="26" spans="1:9">
      <c r="D26" s="186"/>
      <c r="E26" s="186"/>
      <c r="F26" s="186"/>
      <c r="G26" s="190"/>
    </row>
    <row r="27" spans="1:9">
      <c r="D27" s="186"/>
      <c r="E27" s="186"/>
      <c r="F27" s="186"/>
      <c r="G27" s="190"/>
    </row>
    <row r="28" spans="1:9">
      <c r="D28" s="186"/>
      <c r="E28" s="186"/>
      <c r="F28" s="186"/>
      <c r="G28" s="190"/>
    </row>
    <row r="29" spans="1:9">
      <c r="D29" s="186"/>
      <c r="E29" s="186"/>
      <c r="F29" s="186"/>
      <c r="G29" s="191"/>
    </row>
    <row r="30" spans="1:9">
      <c r="D30" s="186"/>
      <c r="E30" s="186"/>
      <c r="F30" s="186"/>
      <c r="G30" s="93"/>
    </row>
  </sheetData>
  <sheetProtection formatCells="0" formatColumns="0" formatRows="0" insertColumns="0" insertRows="0" insertHyperlinks="0" deleteColumns="0" deleteRows="0" sort="0" autoFilter="0" pivotTables="0"/>
  <mergeCells count="5">
    <mergeCell ref="A1:I1"/>
    <mergeCell ref="A3:I3"/>
    <mergeCell ref="A4:I4"/>
    <mergeCell ref="A5:I5"/>
    <mergeCell ref="A18:B18"/>
  </mergeCells>
  <printOptions horizontalCentered="1"/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rgb="FFFFC000"/>
  </sheetPr>
  <dimension ref="A1:V18"/>
  <sheetViews>
    <sheetView showGridLines="0" view="pageBreakPreview" zoomScaleSheetLayoutView="100" workbookViewId="0">
      <selection activeCell="Q5" sqref="Q5"/>
    </sheetView>
  </sheetViews>
  <sheetFormatPr defaultRowHeight="15"/>
  <cols>
    <col min="1" max="1" width="3.28515625" style="220" bestFit="1" customWidth="1"/>
    <col min="2" max="2" width="23.85546875" style="93" customWidth="1"/>
    <col min="3" max="22" width="4.140625" style="220" customWidth="1"/>
    <col min="23" max="16384" width="9.140625" style="220"/>
  </cols>
  <sheetData>
    <row r="1" spans="1:22" s="238" customFormat="1">
      <c r="A1" s="714" t="s">
        <v>1865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  <c r="T1" s="714"/>
      <c r="U1" s="714"/>
      <c r="V1" s="714"/>
    </row>
    <row r="2" spans="1:22" s="305" customFormat="1" ht="7.5" customHeight="1">
      <c r="A2" s="295"/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</row>
    <row r="3" spans="1:22" s="238" customFormat="1">
      <c r="A3" s="714" t="s">
        <v>1862</v>
      </c>
      <c r="B3" s="714"/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4"/>
      <c r="V3" s="714"/>
    </row>
    <row r="4" spans="1:22" s="238" customFormat="1">
      <c r="A4" s="714" t="s">
        <v>422</v>
      </c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4"/>
      <c r="S4" s="714"/>
      <c r="T4" s="714"/>
      <c r="U4" s="714"/>
      <c r="V4" s="714"/>
    </row>
    <row r="5" spans="1:22" s="238" customFormat="1">
      <c r="A5" s="237"/>
      <c r="B5" s="239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</row>
    <row r="6" spans="1:22">
      <c r="A6" s="1045" t="s">
        <v>20</v>
      </c>
      <c r="B6" s="1059" t="s">
        <v>1401</v>
      </c>
      <c r="C6" s="1049" t="s">
        <v>1408</v>
      </c>
      <c r="D6" s="1050"/>
      <c r="E6" s="1050"/>
      <c r="F6" s="1050"/>
      <c r="G6" s="1050"/>
      <c r="H6" s="1050"/>
      <c r="I6" s="1050"/>
      <c r="J6" s="1050"/>
      <c r="K6" s="1050"/>
      <c r="L6" s="1050"/>
      <c r="M6" s="1050"/>
      <c r="N6" s="1051"/>
      <c r="O6" s="200"/>
      <c r="P6" s="200"/>
      <c r="Q6" s="200"/>
      <c r="R6" s="200"/>
      <c r="S6" s="200"/>
      <c r="T6" s="200"/>
      <c r="U6" s="200"/>
      <c r="V6" s="206"/>
    </row>
    <row r="7" spans="1:22" ht="25.5" customHeight="1">
      <c r="A7" s="1052"/>
      <c r="B7" s="1060"/>
      <c r="C7" s="1049" t="s">
        <v>1409</v>
      </c>
      <c r="D7" s="1050"/>
      <c r="E7" s="1050"/>
      <c r="F7" s="1051"/>
      <c r="G7" s="1049" t="s">
        <v>1410</v>
      </c>
      <c r="H7" s="1050"/>
      <c r="I7" s="1050"/>
      <c r="J7" s="1051"/>
      <c r="K7" s="1049" t="s">
        <v>1416</v>
      </c>
      <c r="L7" s="1050"/>
      <c r="M7" s="1050"/>
      <c r="N7" s="1051"/>
      <c r="O7" s="1049" t="s">
        <v>1417</v>
      </c>
      <c r="P7" s="1050"/>
      <c r="Q7" s="1050"/>
      <c r="R7" s="1051"/>
      <c r="S7" s="1049" t="s">
        <v>1418</v>
      </c>
      <c r="T7" s="1050"/>
      <c r="U7" s="1050"/>
      <c r="V7" s="1051"/>
    </row>
    <row r="8" spans="1:22">
      <c r="A8" s="1046"/>
      <c r="B8" s="1061"/>
      <c r="C8" s="151" t="s">
        <v>143</v>
      </c>
      <c r="D8" s="151" t="s">
        <v>1404</v>
      </c>
      <c r="E8" s="151" t="s">
        <v>1405</v>
      </c>
      <c r="F8" s="151" t="s">
        <v>1406</v>
      </c>
      <c r="G8" s="151" t="s">
        <v>143</v>
      </c>
      <c r="H8" s="151" t="s">
        <v>1404</v>
      </c>
      <c r="I8" s="151" t="s">
        <v>1405</v>
      </c>
      <c r="J8" s="151" t="s">
        <v>1406</v>
      </c>
      <c r="K8" s="151" t="s">
        <v>143</v>
      </c>
      <c r="L8" s="151" t="s">
        <v>1404</v>
      </c>
      <c r="M8" s="151" t="s">
        <v>1405</v>
      </c>
      <c r="N8" s="151" t="s">
        <v>1406</v>
      </c>
      <c r="O8" s="151" t="s">
        <v>143</v>
      </c>
      <c r="P8" s="151" t="s">
        <v>1404</v>
      </c>
      <c r="Q8" s="151" t="s">
        <v>1405</v>
      </c>
      <c r="R8" s="151" t="s">
        <v>1406</v>
      </c>
      <c r="S8" s="151" t="s">
        <v>143</v>
      </c>
      <c r="T8" s="151" t="s">
        <v>1404</v>
      </c>
      <c r="U8" s="151" t="s">
        <v>1405</v>
      </c>
      <c r="V8" s="151" t="s">
        <v>1406</v>
      </c>
    </row>
    <row r="9" spans="1:22">
      <c r="A9" s="152">
        <v>1</v>
      </c>
      <c r="B9" s="287" t="s">
        <v>86</v>
      </c>
      <c r="C9" s="154">
        <v>6</v>
      </c>
      <c r="D9" s="154">
        <v>9</v>
      </c>
      <c r="E9" s="154">
        <v>0</v>
      </c>
      <c r="F9" s="154">
        <v>0</v>
      </c>
      <c r="G9" s="154">
        <v>0</v>
      </c>
      <c r="H9" s="154">
        <v>1</v>
      </c>
      <c r="I9" s="154">
        <v>0</v>
      </c>
      <c r="J9" s="154">
        <v>0</v>
      </c>
      <c r="K9" s="154">
        <v>1</v>
      </c>
      <c r="L9" s="154">
        <v>1</v>
      </c>
      <c r="M9" s="154">
        <v>0</v>
      </c>
      <c r="N9" s="154">
        <v>0</v>
      </c>
      <c r="O9" s="154">
        <v>0</v>
      </c>
      <c r="P9" s="154">
        <v>1</v>
      </c>
      <c r="Q9" s="154">
        <v>0</v>
      </c>
      <c r="R9" s="154">
        <v>0</v>
      </c>
      <c r="S9" s="154">
        <v>1</v>
      </c>
      <c r="T9" s="154">
        <v>1</v>
      </c>
      <c r="U9" s="154">
        <v>0</v>
      </c>
      <c r="V9" s="154">
        <v>0</v>
      </c>
    </row>
    <row r="10" spans="1:22">
      <c r="A10" s="152">
        <v>2</v>
      </c>
      <c r="B10" s="287" t="s">
        <v>87</v>
      </c>
      <c r="C10" s="154">
        <v>0</v>
      </c>
      <c r="D10" s="154">
        <v>7</v>
      </c>
      <c r="E10" s="154">
        <v>0</v>
      </c>
      <c r="F10" s="154">
        <v>0</v>
      </c>
      <c r="G10" s="154">
        <v>0</v>
      </c>
      <c r="H10" s="154">
        <v>1</v>
      </c>
      <c r="I10" s="154">
        <v>0</v>
      </c>
      <c r="J10" s="154">
        <v>0</v>
      </c>
      <c r="K10" s="154">
        <v>0</v>
      </c>
      <c r="L10" s="154">
        <v>1</v>
      </c>
      <c r="M10" s="154">
        <v>0</v>
      </c>
      <c r="N10" s="154">
        <v>0</v>
      </c>
      <c r="O10" s="154">
        <v>1</v>
      </c>
      <c r="P10" s="154">
        <v>1</v>
      </c>
      <c r="Q10" s="154">
        <v>0</v>
      </c>
      <c r="R10" s="154">
        <v>0</v>
      </c>
      <c r="S10" s="154">
        <v>0</v>
      </c>
      <c r="T10" s="154">
        <v>1</v>
      </c>
      <c r="U10" s="154">
        <v>0</v>
      </c>
      <c r="V10" s="154">
        <v>0</v>
      </c>
    </row>
    <row r="11" spans="1:22">
      <c r="A11" s="152">
        <v>3</v>
      </c>
      <c r="B11" s="287" t="s">
        <v>88</v>
      </c>
      <c r="C11" s="154">
        <v>0</v>
      </c>
      <c r="D11" s="154">
        <v>7</v>
      </c>
      <c r="E11" s="154">
        <v>0</v>
      </c>
      <c r="F11" s="154">
        <v>0</v>
      </c>
      <c r="G11" s="154">
        <v>0</v>
      </c>
      <c r="H11" s="154">
        <v>0</v>
      </c>
      <c r="I11" s="154">
        <v>0</v>
      </c>
      <c r="J11" s="154">
        <v>0</v>
      </c>
      <c r="K11" s="154">
        <v>1</v>
      </c>
      <c r="L11" s="154">
        <v>0</v>
      </c>
      <c r="M11" s="154">
        <v>0</v>
      </c>
      <c r="N11" s="154">
        <v>0</v>
      </c>
      <c r="O11" s="154">
        <v>0</v>
      </c>
      <c r="P11" s="154">
        <v>0</v>
      </c>
      <c r="Q11" s="154">
        <v>0</v>
      </c>
      <c r="R11" s="154">
        <v>0</v>
      </c>
      <c r="S11" s="154">
        <v>0</v>
      </c>
      <c r="T11" s="154">
        <v>0</v>
      </c>
      <c r="U11" s="154">
        <v>0</v>
      </c>
      <c r="V11" s="154">
        <v>0</v>
      </c>
    </row>
    <row r="12" spans="1:22">
      <c r="A12" s="152">
        <v>4</v>
      </c>
      <c r="B12" s="287" t="s">
        <v>82</v>
      </c>
      <c r="C12" s="154">
        <v>3</v>
      </c>
      <c r="D12" s="154">
        <v>0</v>
      </c>
      <c r="E12" s="154">
        <v>0</v>
      </c>
      <c r="F12" s="154">
        <v>0</v>
      </c>
      <c r="G12" s="154">
        <v>1</v>
      </c>
      <c r="H12" s="154">
        <v>0</v>
      </c>
      <c r="I12" s="154">
        <v>0</v>
      </c>
      <c r="J12" s="154">
        <v>0</v>
      </c>
      <c r="K12" s="154">
        <v>0</v>
      </c>
      <c r="L12" s="154">
        <v>1</v>
      </c>
      <c r="M12" s="154">
        <v>0</v>
      </c>
      <c r="N12" s="154">
        <v>0</v>
      </c>
      <c r="O12" s="154">
        <v>1</v>
      </c>
      <c r="P12" s="154">
        <v>0</v>
      </c>
      <c r="Q12" s="154">
        <v>0</v>
      </c>
      <c r="R12" s="154">
        <v>0</v>
      </c>
      <c r="S12" s="154">
        <v>1</v>
      </c>
      <c r="T12" s="154">
        <v>0</v>
      </c>
      <c r="U12" s="154">
        <v>0</v>
      </c>
      <c r="V12" s="154">
        <v>0</v>
      </c>
    </row>
    <row r="13" spans="1:22">
      <c r="A13" s="152">
        <v>5</v>
      </c>
      <c r="B13" s="287" t="s">
        <v>89</v>
      </c>
      <c r="C13" s="154">
        <v>4</v>
      </c>
      <c r="D13" s="154">
        <v>15</v>
      </c>
      <c r="E13" s="154">
        <v>3</v>
      </c>
      <c r="F13" s="154">
        <v>3</v>
      </c>
      <c r="G13" s="154">
        <v>0</v>
      </c>
      <c r="H13" s="154">
        <v>1</v>
      </c>
      <c r="I13" s="154">
        <v>0</v>
      </c>
      <c r="J13" s="154">
        <v>1</v>
      </c>
      <c r="K13" s="154">
        <v>1</v>
      </c>
      <c r="L13" s="154">
        <v>1</v>
      </c>
      <c r="M13" s="154">
        <v>1</v>
      </c>
      <c r="N13" s="154">
        <v>0</v>
      </c>
      <c r="O13" s="154">
        <v>1</v>
      </c>
      <c r="P13" s="154">
        <v>3</v>
      </c>
      <c r="Q13" s="154">
        <v>0</v>
      </c>
      <c r="R13" s="154">
        <v>1</v>
      </c>
      <c r="S13" s="154">
        <v>1</v>
      </c>
      <c r="T13" s="154">
        <v>1</v>
      </c>
      <c r="U13" s="154">
        <v>0</v>
      </c>
      <c r="V13" s="154">
        <v>0</v>
      </c>
    </row>
    <row r="14" spans="1:22">
      <c r="A14" s="152">
        <v>6</v>
      </c>
      <c r="B14" s="287" t="s">
        <v>83</v>
      </c>
      <c r="C14" s="154">
        <v>3</v>
      </c>
      <c r="D14" s="154">
        <v>12</v>
      </c>
      <c r="E14" s="154">
        <v>0</v>
      </c>
      <c r="F14" s="154">
        <v>0</v>
      </c>
      <c r="G14" s="154">
        <v>0</v>
      </c>
      <c r="H14" s="154">
        <v>1</v>
      </c>
      <c r="I14" s="154">
        <v>0</v>
      </c>
      <c r="J14" s="154">
        <v>0</v>
      </c>
      <c r="K14" s="154">
        <v>1</v>
      </c>
      <c r="L14" s="154">
        <v>1</v>
      </c>
      <c r="M14" s="154">
        <v>0</v>
      </c>
      <c r="N14" s="154">
        <v>0</v>
      </c>
      <c r="O14" s="154">
        <v>1</v>
      </c>
      <c r="P14" s="154">
        <v>1</v>
      </c>
      <c r="Q14" s="154">
        <v>0</v>
      </c>
      <c r="R14" s="154">
        <v>0</v>
      </c>
      <c r="S14" s="154">
        <v>0</v>
      </c>
      <c r="T14" s="154">
        <v>1</v>
      </c>
      <c r="U14" s="154">
        <v>0</v>
      </c>
      <c r="V14" s="154">
        <v>0</v>
      </c>
    </row>
    <row r="15" spans="1:22">
      <c r="A15" s="152">
        <v>7</v>
      </c>
      <c r="B15" s="287" t="s">
        <v>90</v>
      </c>
      <c r="C15" s="154">
        <v>0</v>
      </c>
      <c r="D15" s="154">
        <v>22</v>
      </c>
      <c r="E15" s="154">
        <v>1</v>
      </c>
      <c r="F15" s="154">
        <v>0</v>
      </c>
      <c r="G15" s="154">
        <v>0</v>
      </c>
      <c r="H15" s="154">
        <v>2</v>
      </c>
      <c r="I15" s="154">
        <v>0</v>
      </c>
      <c r="J15" s="154">
        <v>0</v>
      </c>
      <c r="K15" s="154">
        <v>0</v>
      </c>
      <c r="L15" s="154">
        <v>0</v>
      </c>
      <c r="M15" s="154">
        <v>0</v>
      </c>
      <c r="N15" s="154">
        <v>0</v>
      </c>
      <c r="O15" s="154">
        <v>0</v>
      </c>
      <c r="P15" s="154">
        <v>0</v>
      </c>
      <c r="Q15" s="154">
        <v>0</v>
      </c>
      <c r="R15" s="154">
        <v>0</v>
      </c>
      <c r="S15" s="154">
        <v>0</v>
      </c>
      <c r="T15" s="154">
        <v>0</v>
      </c>
      <c r="U15" s="154">
        <v>0</v>
      </c>
      <c r="V15" s="154">
        <v>0</v>
      </c>
    </row>
    <row r="16" spans="1:22">
      <c r="A16" s="152">
        <v>8</v>
      </c>
      <c r="B16" s="287" t="s">
        <v>84</v>
      </c>
      <c r="C16" s="154">
        <v>0</v>
      </c>
      <c r="D16" s="154">
        <v>74</v>
      </c>
      <c r="E16" s="154">
        <v>0</v>
      </c>
      <c r="F16" s="154">
        <v>0</v>
      </c>
      <c r="G16" s="154">
        <v>1</v>
      </c>
      <c r="H16" s="154">
        <v>3</v>
      </c>
      <c r="I16" s="154">
        <v>0</v>
      </c>
      <c r="J16" s="154">
        <v>0</v>
      </c>
      <c r="K16" s="154">
        <v>1</v>
      </c>
      <c r="L16" s="154">
        <v>2</v>
      </c>
      <c r="M16" s="154">
        <v>0</v>
      </c>
      <c r="N16" s="154">
        <v>0</v>
      </c>
      <c r="O16" s="154">
        <v>0</v>
      </c>
      <c r="P16" s="154">
        <v>3</v>
      </c>
      <c r="Q16" s="154">
        <v>0</v>
      </c>
      <c r="R16" s="154">
        <v>0</v>
      </c>
      <c r="S16" s="154">
        <v>0</v>
      </c>
      <c r="T16" s="154">
        <v>2</v>
      </c>
      <c r="U16" s="154">
        <v>0</v>
      </c>
      <c r="V16" s="154">
        <v>0</v>
      </c>
    </row>
    <row r="17" spans="1:22">
      <c r="A17" s="153">
        <v>9</v>
      </c>
      <c r="B17" s="288" t="s">
        <v>85</v>
      </c>
      <c r="C17" s="202">
        <v>13</v>
      </c>
      <c r="D17" s="202">
        <v>17</v>
      </c>
      <c r="E17" s="202">
        <v>0</v>
      </c>
      <c r="F17" s="202">
        <v>0</v>
      </c>
      <c r="G17" s="202">
        <v>2</v>
      </c>
      <c r="H17" s="202">
        <v>0</v>
      </c>
      <c r="I17" s="202">
        <v>0</v>
      </c>
      <c r="J17" s="202">
        <v>0</v>
      </c>
      <c r="K17" s="202">
        <v>2</v>
      </c>
      <c r="L17" s="202">
        <v>0</v>
      </c>
      <c r="M17" s="202">
        <v>0</v>
      </c>
      <c r="N17" s="202">
        <v>0</v>
      </c>
      <c r="O17" s="202">
        <v>1</v>
      </c>
      <c r="P17" s="202">
        <v>0</v>
      </c>
      <c r="Q17" s="202">
        <v>0</v>
      </c>
      <c r="R17" s="202">
        <v>0</v>
      </c>
      <c r="S17" s="202">
        <v>0</v>
      </c>
      <c r="T17" s="202">
        <v>1</v>
      </c>
      <c r="U17" s="202">
        <v>0</v>
      </c>
      <c r="V17" s="202">
        <v>0</v>
      </c>
    </row>
    <row r="18" spans="1:22" s="4" customFormat="1">
      <c r="A18" s="210"/>
      <c r="B18" s="289"/>
      <c r="C18" s="210">
        <f>SUM(C9:C17)</f>
        <v>29</v>
      </c>
      <c r="D18" s="210">
        <f t="shared" ref="D18:V18" si="0">SUM(D9:D17)</f>
        <v>163</v>
      </c>
      <c r="E18" s="210">
        <f t="shared" si="0"/>
        <v>4</v>
      </c>
      <c r="F18" s="210">
        <f t="shared" si="0"/>
        <v>3</v>
      </c>
      <c r="G18" s="210">
        <f t="shared" si="0"/>
        <v>4</v>
      </c>
      <c r="H18" s="210">
        <f t="shared" si="0"/>
        <v>9</v>
      </c>
      <c r="I18" s="210">
        <f t="shared" si="0"/>
        <v>0</v>
      </c>
      <c r="J18" s="210">
        <f t="shared" si="0"/>
        <v>1</v>
      </c>
      <c r="K18" s="210">
        <f t="shared" si="0"/>
        <v>7</v>
      </c>
      <c r="L18" s="210">
        <f t="shared" si="0"/>
        <v>7</v>
      </c>
      <c r="M18" s="210">
        <f t="shared" si="0"/>
        <v>1</v>
      </c>
      <c r="N18" s="210">
        <f t="shared" si="0"/>
        <v>0</v>
      </c>
      <c r="O18" s="210">
        <f t="shared" si="0"/>
        <v>5</v>
      </c>
      <c r="P18" s="210">
        <f t="shared" si="0"/>
        <v>9</v>
      </c>
      <c r="Q18" s="210">
        <f t="shared" si="0"/>
        <v>0</v>
      </c>
      <c r="R18" s="210">
        <f t="shared" si="0"/>
        <v>1</v>
      </c>
      <c r="S18" s="210">
        <f t="shared" si="0"/>
        <v>3</v>
      </c>
      <c r="T18" s="210">
        <f t="shared" si="0"/>
        <v>7</v>
      </c>
      <c r="U18" s="210">
        <f t="shared" si="0"/>
        <v>0</v>
      </c>
      <c r="V18" s="210">
        <f t="shared" si="0"/>
        <v>0</v>
      </c>
    </row>
  </sheetData>
  <mergeCells count="11">
    <mergeCell ref="A1:V1"/>
    <mergeCell ref="A3:V3"/>
    <mergeCell ref="A4:V4"/>
    <mergeCell ref="A6:A8"/>
    <mergeCell ref="B6:B8"/>
    <mergeCell ref="C6:N6"/>
    <mergeCell ref="C7:F7"/>
    <mergeCell ref="G7:J7"/>
    <mergeCell ref="K7:N7"/>
    <mergeCell ref="O7:R7"/>
    <mergeCell ref="S7:V7"/>
  </mergeCells>
  <hyperlinks>
    <hyperlink ref="B9" r:id="rId1" display="javascript:void(0)" xr:uid="{00000000-0004-0000-7300-000000000000}"/>
    <hyperlink ref="B10" r:id="rId2" display="javascript:void(0)" xr:uid="{00000000-0004-0000-7300-000001000000}"/>
    <hyperlink ref="B11" r:id="rId3" display="javascript:void(0)" xr:uid="{00000000-0004-0000-7300-000002000000}"/>
    <hyperlink ref="B12" r:id="rId4" display="javascript:void(0)" xr:uid="{00000000-0004-0000-7300-000003000000}"/>
    <hyperlink ref="B13" r:id="rId5" display="javascript:void(0)" xr:uid="{00000000-0004-0000-7300-000004000000}"/>
    <hyperlink ref="B14" r:id="rId6" display="javascript:void(0)" xr:uid="{00000000-0004-0000-7300-000005000000}"/>
    <hyperlink ref="B15" r:id="rId7" display="javascript:void(0)" xr:uid="{00000000-0004-0000-7300-000006000000}"/>
    <hyperlink ref="B16" r:id="rId8" display="javascript:void(0)" xr:uid="{00000000-0004-0000-7300-000007000000}"/>
    <hyperlink ref="B17" r:id="rId9" display="javascript:void(0)" xr:uid="{00000000-0004-0000-7300-000008000000}"/>
  </hyperlink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horizontalDpi="4294967293" verticalDpi="0" r:id="rId1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G22"/>
  <sheetViews>
    <sheetView view="pageBreakPreview" zoomScale="80" zoomScaleSheetLayoutView="80" workbookViewId="0">
      <selection activeCell="Q5" sqref="Q5"/>
    </sheetView>
  </sheetViews>
  <sheetFormatPr defaultRowHeight="15"/>
  <cols>
    <col min="1" max="1" width="6" customWidth="1"/>
    <col min="2" max="2" width="24.28515625" customWidth="1"/>
    <col min="3" max="3" width="14.28515625" bestFit="1" customWidth="1"/>
    <col min="4" max="4" width="18.5703125" customWidth="1"/>
    <col min="5" max="5" width="14.140625" customWidth="1"/>
  </cols>
  <sheetData>
    <row r="1" spans="1:6">
      <c r="A1" s="714" t="s">
        <v>1868</v>
      </c>
      <c r="B1" s="714"/>
      <c r="C1" s="714"/>
      <c r="D1" s="714"/>
      <c r="E1" s="714"/>
      <c r="F1" s="714"/>
    </row>
    <row r="2" spans="1:6" s="305" customFormat="1" ht="9" customHeight="1"/>
    <row r="3" spans="1:6">
      <c r="A3" s="714" t="s">
        <v>36</v>
      </c>
      <c r="B3" s="714"/>
      <c r="C3" s="714"/>
      <c r="D3" s="714"/>
      <c r="E3" s="714"/>
      <c r="F3" s="714"/>
    </row>
    <row r="4" spans="1:6">
      <c r="A4" s="714" t="s">
        <v>2638</v>
      </c>
      <c r="B4" s="714"/>
      <c r="C4" s="714"/>
      <c r="D4" s="714"/>
      <c r="E4" s="714"/>
      <c r="F4" s="714"/>
    </row>
    <row r="6" spans="1:6" s="12" customFormat="1" ht="33.75" customHeight="1">
      <c r="A6" s="11" t="s">
        <v>20</v>
      </c>
      <c r="B6" s="11" t="s">
        <v>21</v>
      </c>
      <c r="C6" s="11" t="s">
        <v>28</v>
      </c>
      <c r="D6" s="11" t="s">
        <v>29</v>
      </c>
      <c r="E6" s="11" t="s">
        <v>37</v>
      </c>
      <c r="F6" s="11" t="s">
        <v>38</v>
      </c>
    </row>
    <row r="7" spans="1:6" s="8" customFormat="1" ht="18" hidden="1" customHeight="1">
      <c r="A7" s="7">
        <v>1</v>
      </c>
      <c r="B7" s="7" t="s">
        <v>32</v>
      </c>
      <c r="C7" s="7" t="s">
        <v>160</v>
      </c>
      <c r="D7" s="7"/>
      <c r="E7" s="7"/>
      <c r="F7" s="7"/>
    </row>
    <row r="8" spans="1:6" s="8" customFormat="1" ht="18" customHeight="1">
      <c r="A8" s="7">
        <v>1</v>
      </c>
      <c r="B8" s="7" t="s">
        <v>32</v>
      </c>
      <c r="C8" s="7" t="s">
        <v>160</v>
      </c>
      <c r="D8" s="552">
        <f>'APK-APM 23'!D8</f>
        <v>14829</v>
      </c>
      <c r="E8" s="552">
        <v>6971</v>
      </c>
      <c r="F8" s="7"/>
    </row>
    <row r="9" spans="1:6" s="8" customFormat="1" ht="18" customHeight="1">
      <c r="A9" s="7">
        <v>2</v>
      </c>
      <c r="B9" s="7" t="s">
        <v>33</v>
      </c>
      <c r="C9" s="7" t="s">
        <v>161</v>
      </c>
      <c r="D9" s="552">
        <f>'APK-APM 23'!D9</f>
        <v>34134</v>
      </c>
      <c r="E9" s="91">
        <v>33148</v>
      </c>
      <c r="F9" s="92">
        <f>E9/D9*100</f>
        <v>97.111384543270646</v>
      </c>
    </row>
    <row r="10" spans="1:6" s="8" customFormat="1" ht="18" customHeight="1">
      <c r="A10" s="7">
        <v>3</v>
      </c>
      <c r="B10" s="7" t="s">
        <v>34</v>
      </c>
      <c r="C10" s="7" t="s">
        <v>162</v>
      </c>
      <c r="D10" s="552">
        <f>'APK-APM 23'!D10</f>
        <v>16620</v>
      </c>
      <c r="E10" s="91">
        <v>13297</v>
      </c>
      <c r="F10" s="92">
        <f>E10/D10*100</f>
        <v>80.006016847172077</v>
      </c>
    </row>
    <row r="11" spans="1:6" s="8" customFormat="1" ht="18" customHeight="1">
      <c r="A11" s="7">
        <v>4</v>
      </c>
      <c r="B11" s="7" t="s">
        <v>35</v>
      </c>
      <c r="C11" s="7" t="s">
        <v>163</v>
      </c>
      <c r="D11" s="552">
        <f>'APK-APM 23'!D11</f>
        <v>15503</v>
      </c>
      <c r="E11" s="91">
        <v>9453</v>
      </c>
      <c r="F11" s="92">
        <f>E11/D11*100</f>
        <v>60.975295104173391</v>
      </c>
    </row>
    <row r="12" spans="1:6">
      <c r="A12" s="13" t="s">
        <v>39</v>
      </c>
    </row>
    <row r="14" spans="1:6">
      <c r="B14" s="18" t="s">
        <v>45</v>
      </c>
    </row>
    <row r="15" spans="1:6">
      <c r="A15" s="815" t="s">
        <v>46</v>
      </c>
      <c r="B15" s="818" t="s">
        <v>47</v>
      </c>
      <c r="C15" s="818"/>
      <c r="D15" s="818"/>
      <c r="E15" s="820" t="s">
        <v>43</v>
      </c>
    </row>
    <row r="16" spans="1:6">
      <c r="A16" s="816"/>
      <c r="B16" s="819" t="s">
        <v>42</v>
      </c>
      <c r="C16" s="819"/>
      <c r="D16" s="819"/>
      <c r="E16" s="821"/>
    </row>
    <row r="20" spans="4:7">
      <c r="D20" s="91">
        <v>35398</v>
      </c>
      <c r="E20" s="91">
        <v>33148</v>
      </c>
      <c r="F20" s="92">
        <f>E20/D20*100</f>
        <v>93.643708684106443</v>
      </c>
      <c r="G20" s="8"/>
    </row>
    <row r="21" spans="4:7">
      <c r="D21" s="91">
        <v>17188</v>
      </c>
      <c r="E21" s="91">
        <v>13297</v>
      </c>
      <c r="F21" s="92">
        <f>E21/D21*100</f>
        <v>77.362113102164301</v>
      </c>
      <c r="G21" s="8"/>
    </row>
    <row r="22" spans="4:7">
      <c r="D22" s="91">
        <v>16204</v>
      </c>
      <c r="E22" s="91">
        <v>9453</v>
      </c>
      <c r="F22" s="92">
        <f>E22/D22*100</f>
        <v>58.337447543816346</v>
      </c>
      <c r="G22" s="8"/>
    </row>
  </sheetData>
  <mergeCells count="7">
    <mergeCell ref="A1:F1"/>
    <mergeCell ref="A3:F3"/>
    <mergeCell ref="A4:F4"/>
    <mergeCell ref="A15:A16"/>
    <mergeCell ref="B15:D15"/>
    <mergeCell ref="B16:D16"/>
    <mergeCell ref="E15:E16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"/>
  <sheetViews>
    <sheetView workbookViewId="0">
      <selection activeCell="E16" sqref="E16"/>
    </sheetView>
  </sheetViews>
  <sheetFormatPr defaultRowHeight="1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E19"/>
  <sheetViews>
    <sheetView view="pageBreakPreview" zoomScale="80" zoomScaleSheetLayoutView="80" workbookViewId="0">
      <selection activeCell="K19" sqref="K19"/>
    </sheetView>
  </sheetViews>
  <sheetFormatPr defaultRowHeight="15"/>
  <cols>
    <col min="1" max="1" width="5.5703125" style="652" customWidth="1"/>
    <col min="2" max="2" width="23.28515625" style="652" customWidth="1"/>
    <col min="3" max="5" width="12.42578125" style="652" customWidth="1"/>
    <col min="6" max="16384" width="9.140625" style="652"/>
  </cols>
  <sheetData>
    <row r="2" spans="1:5" s="192" customFormat="1">
      <c r="A2" s="731" t="s">
        <v>1820</v>
      </c>
      <c r="B2" s="731"/>
      <c r="C2" s="731"/>
      <c r="D2" s="731"/>
      <c r="E2" s="731"/>
    </row>
    <row r="3" spans="1:5" s="192" customFormat="1" ht="6" customHeight="1"/>
    <row r="4" spans="1:5" s="192" customFormat="1">
      <c r="A4" s="731" t="s">
        <v>2940</v>
      </c>
      <c r="B4" s="731"/>
      <c r="C4" s="731"/>
      <c r="D4" s="731"/>
      <c r="E4" s="731"/>
    </row>
    <row r="5" spans="1:5" s="192" customFormat="1">
      <c r="A5" s="731" t="s">
        <v>1809</v>
      </c>
      <c r="B5" s="731"/>
      <c r="C5" s="731"/>
      <c r="D5" s="731"/>
      <c r="E5" s="731"/>
    </row>
    <row r="6" spans="1:5" s="192" customFormat="1">
      <c r="A6" s="731" t="s">
        <v>2285</v>
      </c>
      <c r="B6" s="731"/>
      <c r="C6" s="731"/>
      <c r="D6" s="731"/>
      <c r="E6" s="731"/>
    </row>
    <row r="7" spans="1:5" s="192" customFormat="1"/>
    <row r="8" spans="1:5" s="192" customFormat="1" ht="35.25" customHeight="1">
      <c r="A8" s="193" t="s">
        <v>20</v>
      </c>
      <c r="B8" s="194" t="s">
        <v>14</v>
      </c>
      <c r="C8" s="194" t="s">
        <v>2936</v>
      </c>
      <c r="D8" s="194" t="s">
        <v>424</v>
      </c>
      <c r="E8" s="194" t="s">
        <v>2937</v>
      </c>
    </row>
    <row r="9" spans="1:5" s="675" customFormat="1" ht="27.75" customHeight="1">
      <c r="A9" s="672">
        <v>1</v>
      </c>
      <c r="B9" s="673" t="s">
        <v>86</v>
      </c>
      <c r="C9" s="674">
        <v>15</v>
      </c>
      <c r="D9" s="674">
        <v>15</v>
      </c>
      <c r="E9" s="674">
        <f>D9-C9</f>
        <v>0</v>
      </c>
    </row>
    <row r="10" spans="1:5" s="675" customFormat="1" ht="27.75" customHeight="1">
      <c r="A10" s="672">
        <f>A9+1</f>
        <v>2</v>
      </c>
      <c r="B10" s="673" t="s">
        <v>87</v>
      </c>
      <c r="C10" s="674">
        <v>10</v>
      </c>
      <c r="D10" s="674">
        <v>10</v>
      </c>
      <c r="E10" s="674">
        <f t="shared" ref="E10:E18" si="0">D10-C10</f>
        <v>0</v>
      </c>
    </row>
    <row r="11" spans="1:5" s="675" customFormat="1" ht="27.75" customHeight="1">
      <c r="A11" s="672">
        <f t="shared" ref="A11:A18" si="1">A10+1</f>
        <v>3</v>
      </c>
      <c r="B11" s="673" t="s">
        <v>81</v>
      </c>
      <c r="C11" s="674">
        <v>1</v>
      </c>
      <c r="D11" s="674">
        <v>1</v>
      </c>
      <c r="E11" s="674">
        <f t="shared" si="0"/>
        <v>0</v>
      </c>
    </row>
    <row r="12" spans="1:5" s="675" customFormat="1" ht="27.75" customHeight="1">
      <c r="A12" s="672">
        <f t="shared" si="1"/>
        <v>4</v>
      </c>
      <c r="B12" s="673" t="s">
        <v>88</v>
      </c>
      <c r="C12" s="674">
        <v>6</v>
      </c>
      <c r="D12" s="674">
        <v>7</v>
      </c>
      <c r="E12" s="674">
        <f t="shared" si="0"/>
        <v>1</v>
      </c>
    </row>
    <row r="13" spans="1:5" s="675" customFormat="1" ht="27.75" customHeight="1">
      <c r="A13" s="672">
        <f t="shared" si="1"/>
        <v>5</v>
      </c>
      <c r="B13" s="673" t="s">
        <v>82</v>
      </c>
      <c r="C13" s="674">
        <v>3</v>
      </c>
      <c r="D13" s="674">
        <v>3</v>
      </c>
      <c r="E13" s="674">
        <f t="shared" si="0"/>
        <v>0</v>
      </c>
    </row>
    <row r="14" spans="1:5" s="675" customFormat="1" ht="27.75" customHeight="1">
      <c r="A14" s="672">
        <f t="shared" si="1"/>
        <v>6</v>
      </c>
      <c r="B14" s="673" t="s">
        <v>89</v>
      </c>
      <c r="C14" s="674">
        <v>26</v>
      </c>
      <c r="D14" s="674">
        <v>25</v>
      </c>
      <c r="E14" s="674">
        <f t="shared" si="0"/>
        <v>-1</v>
      </c>
    </row>
    <row r="15" spans="1:5" s="675" customFormat="1" ht="27.75" customHeight="1">
      <c r="A15" s="672">
        <f t="shared" si="1"/>
        <v>7</v>
      </c>
      <c r="B15" s="673" t="s">
        <v>83</v>
      </c>
      <c r="C15" s="674">
        <v>15</v>
      </c>
      <c r="D15" s="674">
        <v>15</v>
      </c>
      <c r="E15" s="674">
        <f t="shared" si="0"/>
        <v>0</v>
      </c>
    </row>
    <row r="16" spans="1:5" s="675" customFormat="1" ht="27.75" customHeight="1">
      <c r="A16" s="672">
        <f t="shared" si="1"/>
        <v>8</v>
      </c>
      <c r="B16" s="673" t="s">
        <v>90</v>
      </c>
      <c r="C16" s="674">
        <v>25</v>
      </c>
      <c r="D16" s="674">
        <v>23</v>
      </c>
      <c r="E16" s="674">
        <f t="shared" si="0"/>
        <v>-2</v>
      </c>
    </row>
    <row r="17" spans="1:5" s="675" customFormat="1" ht="27.75" customHeight="1">
      <c r="A17" s="672">
        <f t="shared" si="1"/>
        <v>9</v>
      </c>
      <c r="B17" s="673" t="s">
        <v>84</v>
      </c>
      <c r="C17" s="674">
        <v>82</v>
      </c>
      <c r="D17" s="674">
        <v>74</v>
      </c>
      <c r="E17" s="674">
        <f t="shared" si="0"/>
        <v>-8</v>
      </c>
    </row>
    <row r="18" spans="1:5" s="675" customFormat="1" ht="27.75" customHeight="1">
      <c r="A18" s="672">
        <f t="shared" si="1"/>
        <v>10</v>
      </c>
      <c r="B18" s="673" t="s">
        <v>85</v>
      </c>
      <c r="C18" s="674">
        <v>43</v>
      </c>
      <c r="D18" s="674">
        <v>32</v>
      </c>
      <c r="E18" s="674">
        <f t="shared" si="0"/>
        <v>-11</v>
      </c>
    </row>
    <row r="19" spans="1:5" s="677" customFormat="1" ht="27.75" customHeight="1">
      <c r="A19" s="732" t="s">
        <v>67</v>
      </c>
      <c r="B19" s="732"/>
      <c r="C19" s="676">
        <f>SUM(C9:C18)</f>
        <v>226</v>
      </c>
      <c r="D19" s="676">
        <f>SUM(D9:D18)</f>
        <v>205</v>
      </c>
      <c r="E19" s="676">
        <f>SUM(E9:E18)</f>
        <v>-21</v>
      </c>
    </row>
  </sheetData>
  <mergeCells count="5">
    <mergeCell ref="A2:E2"/>
    <mergeCell ref="A4:E4"/>
    <mergeCell ref="A5:E5"/>
    <mergeCell ref="A6:E6"/>
    <mergeCell ref="A19:B19"/>
  </mergeCells>
  <pageMargins left="0.7" right="0.7" top="0.75" bottom="0.75" header="0.3" footer="0.3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30"/>
  <sheetViews>
    <sheetView view="pageBreakPreview" zoomScaleSheetLayoutView="100" workbookViewId="0">
      <pane ySplit="7" topLeftCell="A8" activePane="bottomLeft" state="frozen"/>
      <selection activeCell="A3" sqref="A3"/>
      <selection pane="bottomLeft" activeCell="A3" sqref="A3:G3"/>
    </sheetView>
  </sheetViews>
  <sheetFormatPr defaultRowHeight="15"/>
  <cols>
    <col min="1" max="1" width="5.28515625" style="192" customWidth="1"/>
    <col min="2" max="2" width="29.140625" style="192" customWidth="1"/>
    <col min="3" max="7" width="9.42578125" style="192" customWidth="1"/>
    <col min="8" max="16384" width="9.140625" style="192"/>
  </cols>
  <sheetData>
    <row r="1" spans="1:7">
      <c r="A1" s="731" t="s">
        <v>1821</v>
      </c>
      <c r="B1" s="731"/>
      <c r="C1" s="731"/>
      <c r="D1" s="731"/>
      <c r="E1" s="731"/>
      <c r="F1" s="731"/>
      <c r="G1" s="731"/>
    </row>
    <row r="2" spans="1:7" ht="6.75" customHeight="1"/>
    <row r="3" spans="1:7">
      <c r="A3" s="731" t="s">
        <v>2964</v>
      </c>
      <c r="B3" s="731"/>
      <c r="C3" s="731"/>
      <c r="D3" s="731"/>
      <c r="E3" s="731"/>
      <c r="F3" s="731"/>
      <c r="G3" s="731"/>
    </row>
    <row r="4" spans="1:7">
      <c r="A4" s="731" t="s">
        <v>1809</v>
      </c>
      <c r="B4" s="731"/>
      <c r="C4" s="731"/>
      <c r="D4" s="731"/>
      <c r="E4" s="731"/>
      <c r="F4" s="731"/>
      <c r="G4" s="731"/>
    </row>
    <row r="5" spans="1:7">
      <c r="A5" s="731" t="s">
        <v>2285</v>
      </c>
      <c r="B5" s="731"/>
      <c r="C5" s="731"/>
      <c r="D5" s="731"/>
      <c r="E5" s="731"/>
      <c r="F5" s="731"/>
      <c r="G5" s="731"/>
    </row>
    <row r="7" spans="1:7" ht="22.5" customHeight="1">
      <c r="A7" s="193" t="s">
        <v>20</v>
      </c>
      <c r="B7" s="194" t="s">
        <v>14</v>
      </c>
      <c r="C7" s="194" t="s">
        <v>73</v>
      </c>
      <c r="D7" s="194" t="s">
        <v>74</v>
      </c>
      <c r="E7" s="194" t="s">
        <v>75</v>
      </c>
      <c r="F7" s="194" t="s">
        <v>76</v>
      </c>
      <c r="G7" s="194" t="s">
        <v>67</v>
      </c>
    </row>
    <row r="8" spans="1:7">
      <c r="A8" s="195">
        <v>1</v>
      </c>
      <c r="B8" s="196" t="s">
        <v>86</v>
      </c>
      <c r="C8" s="154">
        <v>11</v>
      </c>
      <c r="D8" s="154">
        <v>3</v>
      </c>
      <c r="E8" s="154">
        <v>1</v>
      </c>
      <c r="F8" s="154">
        <v>1</v>
      </c>
      <c r="G8" s="154">
        <f>SUM(C8:F8)</f>
        <v>16</v>
      </c>
    </row>
    <row r="9" spans="1:7">
      <c r="A9" s="195">
        <f>A8+1</f>
        <v>2</v>
      </c>
      <c r="B9" s="196" t="s">
        <v>87</v>
      </c>
      <c r="C9" s="154">
        <v>13</v>
      </c>
      <c r="D9" s="154">
        <v>6</v>
      </c>
      <c r="E9" s="154">
        <v>1</v>
      </c>
      <c r="F9" s="154">
        <v>1</v>
      </c>
      <c r="G9" s="154">
        <f t="shared" ref="G9:G17" si="0">SUM(C9:F9)</f>
        <v>21</v>
      </c>
    </row>
    <row r="10" spans="1:7">
      <c r="A10" s="195">
        <f t="shared" ref="A10:A17" si="1">A9+1</f>
        <v>3</v>
      </c>
      <c r="B10" s="196" t="s">
        <v>81</v>
      </c>
      <c r="C10" s="154">
        <v>18</v>
      </c>
      <c r="D10" s="154">
        <v>6</v>
      </c>
      <c r="E10" s="154">
        <v>2</v>
      </c>
      <c r="F10" s="154">
        <v>0</v>
      </c>
      <c r="G10" s="154">
        <f t="shared" si="0"/>
        <v>26</v>
      </c>
    </row>
    <row r="11" spans="1:7">
      <c r="A11" s="195">
        <f t="shared" si="1"/>
        <v>4</v>
      </c>
      <c r="B11" s="196" t="s">
        <v>88</v>
      </c>
      <c r="C11" s="154">
        <v>7</v>
      </c>
      <c r="D11" s="154">
        <v>2</v>
      </c>
      <c r="E11" s="154">
        <v>1</v>
      </c>
      <c r="F11" s="154">
        <v>0</v>
      </c>
      <c r="G11" s="154">
        <f t="shared" si="0"/>
        <v>10</v>
      </c>
    </row>
    <row r="12" spans="1:7">
      <c r="A12" s="195">
        <f t="shared" si="1"/>
        <v>5</v>
      </c>
      <c r="B12" s="196" t="s">
        <v>82</v>
      </c>
      <c r="C12" s="154">
        <v>15</v>
      </c>
      <c r="D12" s="154">
        <v>6</v>
      </c>
      <c r="E12" s="154">
        <v>1</v>
      </c>
      <c r="F12" s="154">
        <v>1</v>
      </c>
      <c r="G12" s="154">
        <f t="shared" si="0"/>
        <v>23</v>
      </c>
    </row>
    <row r="13" spans="1:7">
      <c r="A13" s="195">
        <f t="shared" si="1"/>
        <v>6</v>
      </c>
      <c r="B13" s="196" t="s">
        <v>89</v>
      </c>
      <c r="C13" s="154">
        <v>22</v>
      </c>
      <c r="D13" s="154">
        <v>8</v>
      </c>
      <c r="E13" s="154">
        <v>2</v>
      </c>
      <c r="F13" s="154">
        <v>2</v>
      </c>
      <c r="G13" s="154">
        <f t="shared" si="0"/>
        <v>34</v>
      </c>
    </row>
    <row r="14" spans="1:7">
      <c r="A14" s="195">
        <f t="shared" si="1"/>
        <v>7</v>
      </c>
      <c r="B14" s="196" t="s">
        <v>83</v>
      </c>
      <c r="C14" s="154">
        <v>9</v>
      </c>
      <c r="D14" s="154">
        <v>5</v>
      </c>
      <c r="E14" s="154">
        <v>1</v>
      </c>
      <c r="F14" s="154">
        <v>1</v>
      </c>
      <c r="G14" s="154">
        <f t="shared" si="0"/>
        <v>16</v>
      </c>
    </row>
    <row r="15" spans="1:7">
      <c r="A15" s="195">
        <f t="shared" si="1"/>
        <v>8</v>
      </c>
      <c r="B15" s="196" t="s">
        <v>90</v>
      </c>
      <c r="C15" s="154">
        <v>15</v>
      </c>
      <c r="D15" s="154">
        <v>3</v>
      </c>
      <c r="E15" s="154">
        <v>1</v>
      </c>
      <c r="F15" s="154">
        <v>2</v>
      </c>
      <c r="G15" s="154">
        <f t="shared" si="0"/>
        <v>21</v>
      </c>
    </row>
    <row r="16" spans="1:7">
      <c r="A16" s="195">
        <f t="shared" si="1"/>
        <v>9</v>
      </c>
      <c r="B16" s="196" t="s">
        <v>84</v>
      </c>
      <c r="C16" s="154">
        <v>25</v>
      </c>
      <c r="D16" s="154">
        <v>4</v>
      </c>
      <c r="E16" s="154">
        <v>3</v>
      </c>
      <c r="F16" s="154">
        <v>4</v>
      </c>
      <c r="G16" s="154">
        <f t="shared" si="0"/>
        <v>36</v>
      </c>
    </row>
    <row r="17" spans="1:7">
      <c r="A17" s="195">
        <f t="shared" si="1"/>
        <v>10</v>
      </c>
      <c r="B17" s="196" t="s">
        <v>85</v>
      </c>
      <c r="C17" s="154">
        <v>15</v>
      </c>
      <c r="D17" s="154">
        <v>4</v>
      </c>
      <c r="E17" s="154">
        <v>3</v>
      </c>
      <c r="F17" s="154">
        <v>3</v>
      </c>
      <c r="G17" s="154">
        <f t="shared" si="0"/>
        <v>25</v>
      </c>
    </row>
    <row r="18" spans="1:7" s="198" customFormat="1">
      <c r="A18" s="733" t="s">
        <v>67</v>
      </c>
      <c r="B18" s="733"/>
      <c r="C18" s="197">
        <f>SUM(C8:C17)</f>
        <v>150</v>
      </c>
      <c r="D18" s="197">
        <f>SUM(D8:D17)</f>
        <v>47</v>
      </c>
      <c r="E18" s="197">
        <f>SUM(E8:E17)</f>
        <v>16</v>
      </c>
      <c r="F18" s="197">
        <f>SUM(F8:F17)</f>
        <v>15</v>
      </c>
      <c r="G18" s="197">
        <f>SUM(G8:G17)</f>
        <v>228</v>
      </c>
    </row>
    <row r="22" spans="1:7">
      <c r="D22" s="186"/>
      <c r="E22" s="187"/>
    </row>
    <row r="23" spans="1:7">
      <c r="D23" s="188"/>
      <c r="E23" s="189"/>
    </row>
    <row r="24" spans="1:7">
      <c r="D24" s="186"/>
      <c r="E24" s="187"/>
    </row>
    <row r="25" spans="1:7">
      <c r="D25" s="186"/>
      <c r="E25" s="190"/>
    </row>
    <row r="26" spans="1:7">
      <c r="D26" s="186"/>
      <c r="E26" s="190"/>
    </row>
    <row r="27" spans="1:7">
      <c r="D27" s="186"/>
      <c r="E27" s="190"/>
    </row>
    <row r="28" spans="1:7">
      <c r="D28" s="186"/>
      <c r="E28" s="190"/>
    </row>
    <row r="29" spans="1:7">
      <c r="D29" s="186"/>
      <c r="E29" s="191"/>
    </row>
    <row r="30" spans="1:7">
      <c r="D30" s="186"/>
      <c r="E30" s="93"/>
    </row>
  </sheetData>
  <sheetProtection formatCells="0" formatColumns="0" formatRows="0" insertColumns="0" insertRows="0" insertHyperlinks="0" deleteColumns="0" deleteRows="0" sort="0" autoFilter="0" pivotTables="0"/>
  <mergeCells count="5">
    <mergeCell ref="A1:G1"/>
    <mergeCell ref="A3:G3"/>
    <mergeCell ref="A4:G4"/>
    <mergeCell ref="A5:G5"/>
    <mergeCell ref="A18:B18"/>
  </mergeCells>
  <printOptions horizontalCentered="1"/>
  <pageMargins left="0.81" right="0.70866141732283472" top="0.74803149606299213" bottom="0.74803149606299213" header="0.31496062992125984" footer="0.31496062992125984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30"/>
  <sheetViews>
    <sheetView view="pageBreakPreview" zoomScaleSheetLayoutView="100" workbookViewId="0">
      <pane ySplit="7" topLeftCell="A8" activePane="bottomLeft" state="frozen"/>
      <selection activeCell="A3" sqref="A3"/>
      <selection pane="bottomLeft" activeCell="A4" sqref="A4:G4"/>
    </sheetView>
  </sheetViews>
  <sheetFormatPr defaultRowHeight="15"/>
  <cols>
    <col min="1" max="1" width="5.28515625" style="192" customWidth="1"/>
    <col min="2" max="2" width="29.140625" style="192" customWidth="1"/>
    <col min="3" max="7" width="9.42578125" style="192" customWidth="1"/>
    <col min="8" max="16384" width="9.140625" style="192"/>
  </cols>
  <sheetData>
    <row r="1" spans="1:7">
      <c r="A1" s="731" t="s">
        <v>1822</v>
      </c>
      <c r="B1" s="731"/>
      <c r="C1" s="731"/>
      <c r="D1" s="731"/>
      <c r="E1" s="731"/>
      <c r="F1" s="731"/>
      <c r="G1" s="731"/>
    </row>
    <row r="2" spans="1:7" ht="6.75" customHeight="1"/>
    <row r="3" spans="1:7">
      <c r="A3" s="731" t="s">
        <v>2973</v>
      </c>
      <c r="B3" s="731"/>
      <c r="C3" s="731"/>
      <c r="D3" s="731"/>
      <c r="E3" s="731"/>
      <c r="F3" s="731"/>
      <c r="G3" s="731"/>
    </row>
    <row r="4" spans="1:7">
      <c r="A4" s="731" t="s">
        <v>1809</v>
      </c>
      <c r="B4" s="731"/>
      <c r="C4" s="731"/>
      <c r="D4" s="731"/>
      <c r="E4" s="731"/>
      <c r="F4" s="731"/>
      <c r="G4" s="731"/>
    </row>
    <row r="5" spans="1:7">
      <c r="A5" s="731" t="s">
        <v>2285</v>
      </c>
      <c r="B5" s="731"/>
      <c r="C5" s="731"/>
      <c r="D5" s="731"/>
      <c r="E5" s="731"/>
      <c r="F5" s="731"/>
      <c r="G5" s="731"/>
    </row>
    <row r="7" spans="1:7" ht="22.5" customHeight="1">
      <c r="A7" s="193" t="s">
        <v>20</v>
      </c>
      <c r="B7" s="194" t="s">
        <v>14</v>
      </c>
      <c r="C7" s="194" t="s">
        <v>73</v>
      </c>
      <c r="D7" s="194" t="s">
        <v>74</v>
      </c>
      <c r="E7" s="194" t="s">
        <v>75</v>
      </c>
      <c r="F7" s="194" t="s">
        <v>76</v>
      </c>
      <c r="G7" s="194" t="s">
        <v>67</v>
      </c>
    </row>
    <row r="8" spans="1:7">
      <c r="A8" s="195">
        <v>1</v>
      </c>
      <c r="B8" s="196" t="s">
        <v>86</v>
      </c>
      <c r="C8" s="154">
        <v>0</v>
      </c>
      <c r="D8" s="154">
        <v>4</v>
      </c>
      <c r="E8" s="154">
        <v>2</v>
      </c>
      <c r="F8" s="154">
        <v>0</v>
      </c>
      <c r="G8" s="154">
        <f>SUM(C8:F8)</f>
        <v>6</v>
      </c>
    </row>
    <row r="9" spans="1:7">
      <c r="A9" s="195">
        <f>A8+1</f>
        <v>2</v>
      </c>
      <c r="B9" s="196" t="s">
        <v>87</v>
      </c>
      <c r="C9" s="154">
        <v>0</v>
      </c>
      <c r="D9" s="154">
        <v>2</v>
      </c>
      <c r="E9" s="154">
        <v>2</v>
      </c>
      <c r="F9" s="154">
        <v>0</v>
      </c>
      <c r="G9" s="154">
        <f t="shared" ref="G9:G17" si="0">SUM(C9:F9)</f>
        <v>4</v>
      </c>
    </row>
    <row r="10" spans="1:7">
      <c r="A10" s="195">
        <f t="shared" ref="A10:A17" si="1">A9+1</f>
        <v>3</v>
      </c>
      <c r="B10" s="196" t="s">
        <v>81</v>
      </c>
      <c r="C10" s="154">
        <v>0</v>
      </c>
      <c r="D10" s="154">
        <v>5</v>
      </c>
      <c r="E10" s="154">
        <v>3</v>
      </c>
      <c r="F10" s="154">
        <v>0</v>
      </c>
      <c r="G10" s="154">
        <f t="shared" si="0"/>
        <v>8</v>
      </c>
    </row>
    <row r="11" spans="1:7">
      <c r="A11" s="195">
        <f t="shared" si="1"/>
        <v>4</v>
      </c>
      <c r="B11" s="196" t="s">
        <v>88</v>
      </c>
      <c r="C11" s="154">
        <v>0</v>
      </c>
      <c r="D11" s="154">
        <v>3</v>
      </c>
      <c r="E11" s="154">
        <v>1</v>
      </c>
      <c r="F11" s="154">
        <v>0</v>
      </c>
      <c r="G11" s="154">
        <f t="shared" si="0"/>
        <v>4</v>
      </c>
    </row>
    <row r="12" spans="1:7">
      <c r="A12" s="195">
        <f t="shared" si="1"/>
        <v>5</v>
      </c>
      <c r="B12" s="196" t="s">
        <v>82</v>
      </c>
      <c r="C12" s="154">
        <v>0</v>
      </c>
      <c r="D12" s="154">
        <v>4</v>
      </c>
      <c r="E12" s="154">
        <v>1</v>
      </c>
      <c r="F12" s="154">
        <v>0</v>
      </c>
      <c r="G12" s="154">
        <f t="shared" si="0"/>
        <v>5</v>
      </c>
    </row>
    <row r="13" spans="1:7">
      <c r="A13" s="195">
        <f t="shared" si="1"/>
        <v>6</v>
      </c>
      <c r="B13" s="196" t="s">
        <v>89</v>
      </c>
      <c r="C13" s="154">
        <v>0</v>
      </c>
      <c r="D13" s="154">
        <v>6</v>
      </c>
      <c r="E13" s="154">
        <v>3</v>
      </c>
      <c r="F13" s="154">
        <v>4</v>
      </c>
      <c r="G13" s="154">
        <f t="shared" si="0"/>
        <v>13</v>
      </c>
    </row>
    <row r="14" spans="1:7">
      <c r="A14" s="195">
        <f t="shared" si="1"/>
        <v>7</v>
      </c>
      <c r="B14" s="196" t="s">
        <v>83</v>
      </c>
      <c r="C14" s="154">
        <v>0</v>
      </c>
      <c r="D14" s="154">
        <v>3</v>
      </c>
      <c r="E14" s="154">
        <v>3</v>
      </c>
      <c r="F14" s="154">
        <v>1</v>
      </c>
      <c r="G14" s="154">
        <f t="shared" si="0"/>
        <v>7</v>
      </c>
    </row>
    <row r="15" spans="1:7">
      <c r="A15" s="195">
        <f t="shared" si="1"/>
        <v>8</v>
      </c>
      <c r="B15" s="196" t="s">
        <v>90</v>
      </c>
      <c r="C15" s="154">
        <v>0</v>
      </c>
      <c r="D15" s="154">
        <v>4</v>
      </c>
      <c r="E15" s="154">
        <v>1</v>
      </c>
      <c r="F15" s="154">
        <v>1</v>
      </c>
      <c r="G15" s="154">
        <f t="shared" si="0"/>
        <v>6</v>
      </c>
    </row>
    <row r="16" spans="1:7">
      <c r="A16" s="195">
        <f t="shared" si="1"/>
        <v>9</v>
      </c>
      <c r="B16" s="196" t="s">
        <v>84</v>
      </c>
      <c r="C16" s="154">
        <v>0</v>
      </c>
      <c r="D16" s="154">
        <v>9</v>
      </c>
      <c r="E16" s="154">
        <v>8</v>
      </c>
      <c r="F16" s="154">
        <v>6</v>
      </c>
      <c r="G16" s="154">
        <f t="shared" si="0"/>
        <v>23</v>
      </c>
    </row>
    <row r="17" spans="1:7">
      <c r="A17" s="195">
        <f t="shared" si="1"/>
        <v>10</v>
      </c>
      <c r="B17" s="196" t="s">
        <v>85</v>
      </c>
      <c r="C17" s="154">
        <v>0</v>
      </c>
      <c r="D17" s="154">
        <v>6</v>
      </c>
      <c r="E17" s="154">
        <v>6</v>
      </c>
      <c r="F17" s="154">
        <v>3</v>
      </c>
      <c r="G17" s="154">
        <f t="shared" si="0"/>
        <v>15</v>
      </c>
    </row>
    <row r="18" spans="1:7" s="198" customFormat="1">
      <c r="A18" s="733" t="s">
        <v>67</v>
      </c>
      <c r="B18" s="733"/>
      <c r="C18" s="197">
        <f>SUM(C8:C17)</f>
        <v>0</v>
      </c>
      <c r="D18" s="197">
        <f>SUM(D8:D17)</f>
        <v>46</v>
      </c>
      <c r="E18" s="197">
        <f>SUM(E8:E17)</f>
        <v>30</v>
      </c>
      <c r="F18" s="197">
        <f>SUM(F8:F17)</f>
        <v>15</v>
      </c>
      <c r="G18" s="197">
        <f>SUM(G8:G17)</f>
        <v>91</v>
      </c>
    </row>
    <row r="22" spans="1:7">
      <c r="D22" s="186"/>
      <c r="E22" s="187"/>
    </row>
    <row r="23" spans="1:7">
      <c r="D23" s="188"/>
      <c r="E23" s="189"/>
    </row>
    <row r="24" spans="1:7">
      <c r="D24" s="186"/>
      <c r="E24" s="187"/>
    </row>
    <row r="25" spans="1:7">
      <c r="D25" s="186"/>
      <c r="E25" s="190"/>
    </row>
    <row r="26" spans="1:7">
      <c r="D26" s="186"/>
      <c r="E26" s="190"/>
    </row>
    <row r="27" spans="1:7">
      <c r="D27" s="186"/>
      <c r="E27" s="190"/>
    </row>
    <row r="28" spans="1:7">
      <c r="D28" s="186"/>
      <c r="E28" s="190"/>
    </row>
    <row r="29" spans="1:7">
      <c r="D29" s="186"/>
      <c r="E29" s="191"/>
    </row>
    <row r="30" spans="1:7">
      <c r="D30" s="186"/>
      <c r="E30" s="93"/>
    </row>
  </sheetData>
  <sheetProtection formatCells="0" formatColumns="0" formatRows="0" insertColumns="0" insertRows="0" insertHyperlinks="0" deleteColumns="0" deleteRows="0" sort="0" autoFilter="0" pivotTables="0"/>
  <mergeCells count="5">
    <mergeCell ref="A1:G1"/>
    <mergeCell ref="A3:G3"/>
    <mergeCell ref="A4:G4"/>
    <mergeCell ref="A5:G5"/>
    <mergeCell ref="A18:B18"/>
  </mergeCells>
  <printOptions horizontalCentered="1"/>
  <pageMargins left="0.81" right="0.70866141732283472" top="0.74803149606299213" bottom="0.74803149606299213" header="0.31496062992125984" footer="0.31496062992125984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"/>
  <sheetViews>
    <sheetView workbookViewId="0">
      <selection activeCell="A3" sqref="A3"/>
    </sheetView>
  </sheetViews>
  <sheetFormatPr defaultRowHeight="15"/>
  <cols>
    <col min="1" max="16384" width="9.140625" style="652"/>
  </cols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V202"/>
  <sheetViews>
    <sheetView view="pageBreakPreview" zoomScaleSheetLayoutView="100" workbookViewId="0">
      <selection activeCell="I16" sqref="I16"/>
    </sheetView>
  </sheetViews>
  <sheetFormatPr defaultRowHeight="15"/>
  <cols>
    <col min="1" max="1" width="3.7109375" style="93" customWidth="1"/>
    <col min="2" max="2" width="22.85546875" style="93" customWidth="1"/>
    <col min="3" max="4" width="6.5703125" style="93" bestFit="1" customWidth="1"/>
    <col min="5" max="5" width="7.140625" style="93" bestFit="1" customWidth="1"/>
    <col min="6" max="8" width="7.42578125" style="93" customWidth="1"/>
    <col min="9" max="10" width="7.7109375" style="93" bestFit="1" customWidth="1"/>
    <col min="11" max="11" width="8.28515625" style="93" bestFit="1" customWidth="1"/>
    <col min="12" max="13" width="7.7109375" style="93" bestFit="1" customWidth="1"/>
    <col min="14" max="14" width="8.28515625" style="93" bestFit="1" customWidth="1"/>
    <col min="15" max="16" width="7.7109375" style="93" bestFit="1" customWidth="1"/>
    <col min="17" max="17" width="7.28515625" style="93" customWidth="1"/>
    <col min="18" max="20" width="5.42578125" style="93" bestFit="1" customWidth="1"/>
    <col min="21" max="16384" width="9.140625" style="93"/>
  </cols>
  <sheetData>
    <row r="2" spans="1:22">
      <c r="A2" s="736" t="s">
        <v>1823</v>
      </c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736"/>
      <c r="Q2" s="736"/>
      <c r="R2" s="736"/>
      <c r="S2" s="736"/>
      <c r="T2" s="736"/>
    </row>
    <row r="3" spans="1:22" ht="5.25" customHeight="1">
      <c r="A3" s="650"/>
      <c r="B3" s="650"/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0"/>
      <c r="O3" s="650"/>
      <c r="P3" s="650"/>
      <c r="Q3" s="650"/>
      <c r="R3" s="650"/>
      <c r="S3" s="650"/>
      <c r="T3" s="650"/>
    </row>
    <row r="4" spans="1:22">
      <c r="A4" s="736" t="s">
        <v>2965</v>
      </c>
      <c r="B4" s="736"/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  <c r="P4" s="736"/>
      <c r="Q4" s="736"/>
      <c r="R4" s="736"/>
      <c r="S4" s="736"/>
      <c r="T4" s="736"/>
    </row>
    <row r="5" spans="1:22">
      <c r="A5" s="736" t="s">
        <v>2274</v>
      </c>
      <c r="B5" s="736"/>
      <c r="C5" s="736"/>
      <c r="D5" s="736"/>
      <c r="E5" s="736"/>
      <c r="F5" s="736"/>
      <c r="G5" s="736"/>
      <c r="H5" s="736"/>
      <c r="I5" s="736"/>
      <c r="J5" s="736"/>
      <c r="K5" s="736"/>
      <c r="L5" s="736"/>
      <c r="M5" s="736"/>
      <c r="N5" s="736"/>
      <c r="O5" s="736"/>
      <c r="P5" s="736"/>
      <c r="Q5" s="736"/>
      <c r="R5" s="736"/>
      <c r="S5" s="736"/>
      <c r="T5" s="736"/>
    </row>
    <row r="6" spans="1:22">
      <c r="Q6" s="19"/>
      <c r="R6" s="32"/>
      <c r="S6" s="32"/>
    </row>
    <row r="7" spans="1:22" s="94" customFormat="1" ht="17.25" customHeight="1">
      <c r="A7" s="738" t="s">
        <v>20</v>
      </c>
      <c r="B7" s="738" t="s">
        <v>14</v>
      </c>
      <c r="C7" s="740" t="s">
        <v>72</v>
      </c>
      <c r="D7" s="741"/>
      <c r="E7" s="742"/>
      <c r="F7" s="740" t="s">
        <v>73</v>
      </c>
      <c r="G7" s="741"/>
      <c r="H7" s="742"/>
      <c r="I7" s="740" t="s">
        <v>74</v>
      </c>
      <c r="J7" s="741"/>
      <c r="K7" s="742"/>
      <c r="L7" s="740" t="s">
        <v>75</v>
      </c>
      <c r="M7" s="741"/>
      <c r="N7" s="742"/>
      <c r="O7" s="740" t="s">
        <v>76</v>
      </c>
      <c r="P7" s="741"/>
      <c r="Q7" s="742"/>
      <c r="R7" s="740" t="s">
        <v>77</v>
      </c>
      <c r="S7" s="741"/>
      <c r="T7" s="742"/>
    </row>
    <row r="8" spans="1:22" s="94" customFormat="1" ht="17.25" customHeight="1">
      <c r="A8" s="739"/>
      <c r="B8" s="739"/>
      <c r="C8" s="95" t="s">
        <v>95</v>
      </c>
      <c r="D8" s="95" t="s">
        <v>96</v>
      </c>
      <c r="E8" s="95" t="s">
        <v>80</v>
      </c>
      <c r="F8" s="95" t="s">
        <v>95</v>
      </c>
      <c r="G8" s="95" t="s">
        <v>96</v>
      </c>
      <c r="H8" s="95" t="s">
        <v>80</v>
      </c>
      <c r="I8" s="95" t="s">
        <v>95</v>
      </c>
      <c r="J8" s="95" t="s">
        <v>96</v>
      </c>
      <c r="K8" s="95" t="s">
        <v>80</v>
      </c>
      <c r="L8" s="95" t="s">
        <v>95</v>
      </c>
      <c r="M8" s="95" t="s">
        <v>96</v>
      </c>
      <c r="N8" s="95" t="s">
        <v>80</v>
      </c>
      <c r="O8" s="95" t="s">
        <v>95</v>
      </c>
      <c r="P8" s="95" t="s">
        <v>96</v>
      </c>
      <c r="Q8" s="95" t="s">
        <v>80</v>
      </c>
      <c r="R8" s="95" t="s">
        <v>95</v>
      </c>
      <c r="S8" s="95" t="s">
        <v>96</v>
      </c>
      <c r="T8" s="95" t="s">
        <v>80</v>
      </c>
    </row>
    <row r="9" spans="1:22" s="98" customFormat="1" ht="17.25" customHeight="1">
      <c r="A9" s="99">
        <v>1</v>
      </c>
      <c r="B9" s="280" t="s">
        <v>86</v>
      </c>
      <c r="C9" s="100">
        <f>C82+C154</f>
        <v>157</v>
      </c>
      <c r="D9" s="100">
        <f>D82+D154</f>
        <v>131</v>
      </c>
      <c r="E9" s="97">
        <f t="shared" ref="E9:E16" si="0">SUM(C9:D9)</f>
        <v>288</v>
      </c>
      <c r="F9" s="100">
        <f t="shared" ref="F9:G18" si="1">F82+F154</f>
        <v>1351</v>
      </c>
      <c r="G9" s="100">
        <f t="shared" si="1"/>
        <v>1237</v>
      </c>
      <c r="H9" s="97">
        <f>SUM(F9:G9)</f>
        <v>2588</v>
      </c>
      <c r="I9" s="100">
        <f t="shared" ref="I9:J18" si="2">I82+I154</f>
        <v>427</v>
      </c>
      <c r="J9" s="100">
        <f t="shared" si="2"/>
        <v>380</v>
      </c>
      <c r="K9" s="97">
        <f>SUM(I9:J9)</f>
        <v>807</v>
      </c>
      <c r="L9" s="100">
        <f t="shared" ref="L9:M18" si="3">L82+L154</f>
        <v>105</v>
      </c>
      <c r="M9" s="100">
        <f t="shared" si="3"/>
        <v>82</v>
      </c>
      <c r="N9" s="97">
        <f>SUM(L9:M9)</f>
        <v>187</v>
      </c>
      <c r="O9" s="100">
        <f t="shared" ref="O9:P18" si="4">O82+O154</f>
        <v>212</v>
      </c>
      <c r="P9" s="100">
        <f t="shared" si="4"/>
        <v>178</v>
      </c>
      <c r="Q9" s="97">
        <f>SUM(O9:P9)</f>
        <v>390</v>
      </c>
      <c r="R9" s="100">
        <f t="shared" ref="R9:S18" si="5">R82+R154</f>
        <v>0</v>
      </c>
      <c r="S9" s="100">
        <f t="shared" si="5"/>
        <v>0</v>
      </c>
      <c r="T9" s="97">
        <f t="shared" ref="T9:T16" si="6">SUM(R9:S9)</f>
        <v>0</v>
      </c>
      <c r="V9" s="97">
        <v>807</v>
      </c>
    </row>
    <row r="10" spans="1:22" s="98" customFormat="1" ht="17.25" customHeight="1">
      <c r="A10" s="96">
        <v>2</v>
      </c>
      <c r="B10" s="281" t="s">
        <v>87</v>
      </c>
      <c r="C10" s="100">
        <f t="shared" ref="C10:D18" si="7">C83+C155</f>
        <v>194</v>
      </c>
      <c r="D10" s="100">
        <f t="shared" si="7"/>
        <v>230</v>
      </c>
      <c r="E10" s="97">
        <f t="shared" si="0"/>
        <v>424</v>
      </c>
      <c r="F10" s="100">
        <f t="shared" si="1"/>
        <v>1337</v>
      </c>
      <c r="G10" s="100">
        <f t="shared" si="1"/>
        <v>1287</v>
      </c>
      <c r="H10" s="97">
        <f t="shared" ref="H10:H18" si="8">SUM(F10:G10)</f>
        <v>2624</v>
      </c>
      <c r="I10" s="100">
        <f t="shared" si="2"/>
        <v>345</v>
      </c>
      <c r="J10" s="100">
        <f t="shared" si="2"/>
        <v>404</v>
      </c>
      <c r="K10" s="97">
        <f t="shared" ref="K10:K18" si="9">SUM(I10:J10)</f>
        <v>749</v>
      </c>
      <c r="L10" s="100">
        <f t="shared" si="3"/>
        <v>142</v>
      </c>
      <c r="M10" s="100">
        <f t="shared" si="3"/>
        <v>165</v>
      </c>
      <c r="N10" s="97">
        <f t="shared" ref="N10:N18" si="10">SUM(L10:M10)</f>
        <v>307</v>
      </c>
      <c r="O10" s="100">
        <f t="shared" si="4"/>
        <v>101</v>
      </c>
      <c r="P10" s="100">
        <f t="shared" si="4"/>
        <v>90</v>
      </c>
      <c r="Q10" s="97">
        <f t="shared" ref="Q10:Q18" si="11">SUM(O10:P10)</f>
        <v>191</v>
      </c>
      <c r="R10" s="100">
        <f t="shared" si="5"/>
        <v>0</v>
      </c>
      <c r="S10" s="100">
        <f t="shared" si="5"/>
        <v>0</v>
      </c>
      <c r="T10" s="97">
        <f t="shared" si="6"/>
        <v>0</v>
      </c>
      <c r="V10" s="97">
        <v>749</v>
      </c>
    </row>
    <row r="11" spans="1:22" s="98" customFormat="1" ht="17.25" customHeight="1">
      <c r="A11" s="96">
        <v>3</v>
      </c>
      <c r="B11" s="281" t="s">
        <v>81</v>
      </c>
      <c r="C11" s="100">
        <f t="shared" si="7"/>
        <v>245</v>
      </c>
      <c r="D11" s="100">
        <f t="shared" si="7"/>
        <v>229</v>
      </c>
      <c r="E11" s="97">
        <f t="shared" si="0"/>
        <v>474</v>
      </c>
      <c r="F11" s="100">
        <f t="shared" si="1"/>
        <v>1456</v>
      </c>
      <c r="G11" s="100">
        <f t="shared" si="1"/>
        <v>1228</v>
      </c>
      <c r="H11" s="97">
        <f t="shared" si="8"/>
        <v>2684</v>
      </c>
      <c r="I11" s="100">
        <f t="shared" si="2"/>
        <v>474</v>
      </c>
      <c r="J11" s="100">
        <f t="shared" si="2"/>
        <v>386</v>
      </c>
      <c r="K11" s="97">
        <f t="shared" si="9"/>
        <v>860</v>
      </c>
      <c r="L11" s="100">
        <f t="shared" si="3"/>
        <v>185</v>
      </c>
      <c r="M11" s="100">
        <f t="shared" si="3"/>
        <v>152</v>
      </c>
      <c r="N11" s="97">
        <f t="shared" si="10"/>
        <v>337</v>
      </c>
      <c r="O11" s="100">
        <f t="shared" si="4"/>
        <v>0</v>
      </c>
      <c r="P11" s="100">
        <f t="shared" si="4"/>
        <v>0</v>
      </c>
      <c r="Q11" s="97">
        <f t="shared" si="11"/>
        <v>0</v>
      </c>
      <c r="R11" s="100">
        <f t="shared" si="5"/>
        <v>0</v>
      </c>
      <c r="S11" s="100">
        <f t="shared" si="5"/>
        <v>0</v>
      </c>
      <c r="T11" s="97">
        <f t="shared" si="6"/>
        <v>0</v>
      </c>
      <c r="V11" s="97">
        <v>612</v>
      </c>
    </row>
    <row r="12" spans="1:22" s="98" customFormat="1" ht="17.25" customHeight="1">
      <c r="A12" s="99">
        <v>4</v>
      </c>
      <c r="B12" s="280" t="s">
        <v>88</v>
      </c>
      <c r="C12" s="100">
        <f t="shared" si="7"/>
        <v>144</v>
      </c>
      <c r="D12" s="100">
        <f t="shared" si="7"/>
        <v>141</v>
      </c>
      <c r="E12" s="97">
        <f t="shared" si="0"/>
        <v>285</v>
      </c>
      <c r="F12" s="100">
        <f t="shared" si="1"/>
        <v>909</v>
      </c>
      <c r="G12" s="100">
        <f t="shared" si="1"/>
        <v>843</v>
      </c>
      <c r="H12" s="97">
        <f t="shared" si="8"/>
        <v>1752</v>
      </c>
      <c r="I12" s="100">
        <f t="shared" si="2"/>
        <v>259</v>
      </c>
      <c r="J12" s="100">
        <f t="shared" si="2"/>
        <v>210</v>
      </c>
      <c r="K12" s="97">
        <f t="shared" si="9"/>
        <v>469</v>
      </c>
      <c r="L12" s="100">
        <f t="shared" si="3"/>
        <v>67</v>
      </c>
      <c r="M12" s="100">
        <f t="shared" si="3"/>
        <v>44</v>
      </c>
      <c r="N12" s="97">
        <f t="shared" si="10"/>
        <v>111</v>
      </c>
      <c r="O12" s="100">
        <f t="shared" si="4"/>
        <v>61</v>
      </c>
      <c r="P12" s="100">
        <f t="shared" si="4"/>
        <v>27</v>
      </c>
      <c r="Q12" s="97">
        <f t="shared" si="11"/>
        <v>88</v>
      </c>
      <c r="R12" s="100">
        <f t="shared" si="5"/>
        <v>0</v>
      </c>
      <c r="S12" s="100">
        <f t="shared" si="5"/>
        <v>0</v>
      </c>
      <c r="T12" s="97">
        <f t="shared" si="6"/>
        <v>0</v>
      </c>
      <c r="V12" s="97">
        <v>377</v>
      </c>
    </row>
    <row r="13" spans="1:22" s="98" customFormat="1" ht="17.25" customHeight="1">
      <c r="A13" s="99">
        <v>5</v>
      </c>
      <c r="B13" s="280" t="s">
        <v>82</v>
      </c>
      <c r="C13" s="100">
        <f t="shared" si="7"/>
        <v>65</v>
      </c>
      <c r="D13" s="100">
        <f t="shared" si="7"/>
        <v>84</v>
      </c>
      <c r="E13" s="97">
        <f t="shared" si="0"/>
        <v>149</v>
      </c>
      <c r="F13" s="100">
        <f t="shared" si="1"/>
        <v>1328</v>
      </c>
      <c r="G13" s="100">
        <f t="shared" si="1"/>
        <v>1121</v>
      </c>
      <c r="H13" s="97">
        <f t="shared" si="8"/>
        <v>2449</v>
      </c>
      <c r="I13" s="100">
        <f t="shared" si="2"/>
        <v>235</v>
      </c>
      <c r="J13" s="100">
        <f t="shared" si="2"/>
        <v>266</v>
      </c>
      <c r="K13" s="97">
        <f t="shared" si="9"/>
        <v>501</v>
      </c>
      <c r="L13" s="100">
        <f t="shared" si="3"/>
        <v>121</v>
      </c>
      <c r="M13" s="100">
        <f t="shared" si="3"/>
        <v>138</v>
      </c>
      <c r="N13" s="97">
        <f t="shared" si="10"/>
        <v>259</v>
      </c>
      <c r="O13" s="100">
        <f t="shared" si="4"/>
        <v>44</v>
      </c>
      <c r="P13" s="100">
        <f t="shared" si="4"/>
        <v>33</v>
      </c>
      <c r="Q13" s="97">
        <f t="shared" si="11"/>
        <v>77</v>
      </c>
      <c r="R13" s="100">
        <f t="shared" si="5"/>
        <v>0</v>
      </c>
      <c r="S13" s="100">
        <f t="shared" si="5"/>
        <v>0</v>
      </c>
      <c r="T13" s="97">
        <f t="shared" si="6"/>
        <v>0</v>
      </c>
      <c r="V13" s="97">
        <v>501</v>
      </c>
    </row>
    <row r="14" spans="1:22" s="98" customFormat="1" ht="17.25" customHeight="1">
      <c r="A14" s="96">
        <v>6</v>
      </c>
      <c r="B14" s="281" t="s">
        <v>89</v>
      </c>
      <c r="C14" s="100">
        <f t="shared" si="7"/>
        <v>371</v>
      </c>
      <c r="D14" s="100">
        <f t="shared" si="7"/>
        <v>341</v>
      </c>
      <c r="E14" s="97">
        <f t="shared" si="0"/>
        <v>712</v>
      </c>
      <c r="F14" s="100">
        <f t="shared" si="1"/>
        <v>2321</v>
      </c>
      <c r="G14" s="100">
        <f t="shared" si="1"/>
        <v>2087</v>
      </c>
      <c r="H14" s="97">
        <f t="shared" si="8"/>
        <v>4408</v>
      </c>
      <c r="I14" s="100">
        <f t="shared" si="2"/>
        <v>754</v>
      </c>
      <c r="J14" s="100">
        <f t="shared" si="2"/>
        <v>666</v>
      </c>
      <c r="K14" s="97">
        <f t="shared" si="9"/>
        <v>1420</v>
      </c>
      <c r="L14" s="100">
        <f t="shared" si="3"/>
        <v>223</v>
      </c>
      <c r="M14" s="100">
        <f t="shared" si="3"/>
        <v>320</v>
      </c>
      <c r="N14" s="97">
        <f t="shared" si="10"/>
        <v>543</v>
      </c>
      <c r="O14" s="100">
        <f t="shared" si="4"/>
        <v>298</v>
      </c>
      <c r="P14" s="100">
        <f t="shared" si="4"/>
        <v>232</v>
      </c>
      <c r="Q14" s="97">
        <f t="shared" si="11"/>
        <v>530</v>
      </c>
      <c r="R14" s="100">
        <f t="shared" si="5"/>
        <v>0</v>
      </c>
      <c r="S14" s="100">
        <f t="shared" si="5"/>
        <v>0</v>
      </c>
      <c r="T14" s="97">
        <f t="shared" si="6"/>
        <v>0</v>
      </c>
      <c r="V14" s="97">
        <v>1295</v>
      </c>
    </row>
    <row r="15" spans="1:22" s="98" customFormat="1" ht="17.25" customHeight="1">
      <c r="A15" s="96">
        <v>7</v>
      </c>
      <c r="B15" s="281" t="s">
        <v>83</v>
      </c>
      <c r="C15" s="100">
        <f t="shared" si="7"/>
        <v>176</v>
      </c>
      <c r="D15" s="100">
        <f t="shared" si="7"/>
        <v>181</v>
      </c>
      <c r="E15" s="97">
        <f t="shared" si="0"/>
        <v>357</v>
      </c>
      <c r="F15" s="100">
        <f t="shared" si="1"/>
        <v>1662</v>
      </c>
      <c r="G15" s="100">
        <f t="shared" si="1"/>
        <v>1483</v>
      </c>
      <c r="H15" s="97">
        <f t="shared" si="8"/>
        <v>3145</v>
      </c>
      <c r="I15" s="100">
        <f t="shared" si="2"/>
        <v>408</v>
      </c>
      <c r="J15" s="100">
        <f t="shared" si="2"/>
        <v>417</v>
      </c>
      <c r="K15" s="97">
        <f t="shared" si="9"/>
        <v>825</v>
      </c>
      <c r="L15" s="100">
        <f t="shared" si="3"/>
        <v>198</v>
      </c>
      <c r="M15" s="100">
        <f t="shared" si="3"/>
        <v>213</v>
      </c>
      <c r="N15" s="97">
        <f t="shared" si="10"/>
        <v>411</v>
      </c>
      <c r="O15" s="100">
        <f t="shared" si="4"/>
        <v>133</v>
      </c>
      <c r="P15" s="100">
        <f t="shared" si="4"/>
        <v>61</v>
      </c>
      <c r="Q15" s="97">
        <f t="shared" si="11"/>
        <v>194</v>
      </c>
      <c r="R15" s="100">
        <f t="shared" si="5"/>
        <v>0</v>
      </c>
      <c r="S15" s="100">
        <f t="shared" si="5"/>
        <v>0</v>
      </c>
      <c r="T15" s="97">
        <f t="shared" si="6"/>
        <v>0</v>
      </c>
      <c r="V15" s="97">
        <v>711</v>
      </c>
    </row>
    <row r="16" spans="1:22" s="98" customFormat="1" ht="17.25" customHeight="1">
      <c r="A16" s="99">
        <v>8</v>
      </c>
      <c r="B16" s="280" t="s">
        <v>90</v>
      </c>
      <c r="C16" s="100">
        <f t="shared" si="7"/>
        <v>260</v>
      </c>
      <c r="D16" s="100">
        <f t="shared" si="7"/>
        <v>269</v>
      </c>
      <c r="E16" s="97">
        <f t="shared" si="0"/>
        <v>529</v>
      </c>
      <c r="F16" s="100">
        <f t="shared" si="1"/>
        <v>1806</v>
      </c>
      <c r="G16" s="100">
        <f t="shared" si="1"/>
        <v>1792</v>
      </c>
      <c r="H16" s="97">
        <f t="shared" si="8"/>
        <v>3598</v>
      </c>
      <c r="I16" s="100">
        <f t="shared" si="2"/>
        <v>384</v>
      </c>
      <c r="J16" s="100">
        <f t="shared" si="2"/>
        <v>415</v>
      </c>
      <c r="K16" s="97">
        <f t="shared" si="9"/>
        <v>799</v>
      </c>
      <c r="L16" s="100">
        <f t="shared" si="3"/>
        <v>106</v>
      </c>
      <c r="M16" s="100">
        <f t="shared" si="3"/>
        <v>109</v>
      </c>
      <c r="N16" s="97">
        <f t="shared" si="10"/>
        <v>215</v>
      </c>
      <c r="O16" s="100">
        <f t="shared" si="4"/>
        <v>280</v>
      </c>
      <c r="P16" s="100">
        <f t="shared" si="4"/>
        <v>201</v>
      </c>
      <c r="Q16" s="97">
        <f t="shared" si="11"/>
        <v>481</v>
      </c>
      <c r="R16" s="100">
        <f t="shared" si="5"/>
        <v>0</v>
      </c>
      <c r="S16" s="100">
        <f t="shared" si="5"/>
        <v>0</v>
      </c>
      <c r="T16" s="97">
        <f t="shared" si="6"/>
        <v>0</v>
      </c>
      <c r="V16" s="97">
        <v>688</v>
      </c>
    </row>
    <row r="17" spans="1:22" s="98" customFormat="1" ht="17.25" customHeight="1">
      <c r="A17" s="99">
        <v>9</v>
      </c>
      <c r="B17" s="280" t="s">
        <v>84</v>
      </c>
      <c r="C17" s="100">
        <f t="shared" si="7"/>
        <v>590</v>
      </c>
      <c r="D17" s="100">
        <f t="shared" si="7"/>
        <v>594</v>
      </c>
      <c r="E17" s="97">
        <f>SUM(C17:D17)</f>
        <v>1184</v>
      </c>
      <c r="F17" s="100">
        <f t="shared" si="1"/>
        <v>3161</v>
      </c>
      <c r="G17" s="100">
        <f t="shared" si="1"/>
        <v>2887</v>
      </c>
      <c r="H17" s="97">
        <f t="shared" si="8"/>
        <v>6048</v>
      </c>
      <c r="I17" s="100">
        <f t="shared" si="2"/>
        <v>1017</v>
      </c>
      <c r="J17" s="100">
        <f t="shared" si="2"/>
        <v>974</v>
      </c>
      <c r="K17" s="97">
        <f t="shared" si="9"/>
        <v>1991</v>
      </c>
      <c r="L17" s="100">
        <f t="shared" si="3"/>
        <v>679</v>
      </c>
      <c r="M17" s="100">
        <f t="shared" si="3"/>
        <v>709</v>
      </c>
      <c r="N17" s="97">
        <f t="shared" si="10"/>
        <v>1388</v>
      </c>
      <c r="O17" s="100">
        <f t="shared" si="4"/>
        <v>858</v>
      </c>
      <c r="P17" s="100">
        <f t="shared" si="4"/>
        <v>1055</v>
      </c>
      <c r="Q17" s="97">
        <f t="shared" si="11"/>
        <v>1913</v>
      </c>
      <c r="R17" s="100">
        <f t="shared" si="5"/>
        <v>52</v>
      </c>
      <c r="S17" s="100">
        <f t="shared" si="5"/>
        <v>29</v>
      </c>
      <c r="T17" s="97">
        <f>SUM(R17:S17)</f>
        <v>81</v>
      </c>
      <c r="V17" s="97">
        <v>1859</v>
      </c>
    </row>
    <row r="18" spans="1:22" s="98" customFormat="1" ht="17.25" customHeight="1">
      <c r="A18" s="96">
        <v>10</v>
      </c>
      <c r="B18" s="281" t="s">
        <v>85</v>
      </c>
      <c r="C18" s="100">
        <f t="shared" si="7"/>
        <v>488</v>
      </c>
      <c r="D18" s="100">
        <f t="shared" si="7"/>
        <v>464</v>
      </c>
      <c r="E18" s="97">
        <f>SUM(C18:D18)</f>
        <v>952</v>
      </c>
      <c r="F18" s="100">
        <f t="shared" si="1"/>
        <v>2352</v>
      </c>
      <c r="G18" s="100">
        <f t="shared" si="1"/>
        <v>2173</v>
      </c>
      <c r="H18" s="97">
        <f t="shared" si="8"/>
        <v>4525</v>
      </c>
      <c r="I18" s="100">
        <f t="shared" si="2"/>
        <v>931</v>
      </c>
      <c r="J18" s="100">
        <f t="shared" si="2"/>
        <v>1008</v>
      </c>
      <c r="K18" s="97">
        <f t="shared" si="9"/>
        <v>1939</v>
      </c>
      <c r="L18" s="100">
        <f t="shared" si="3"/>
        <v>429</v>
      </c>
      <c r="M18" s="100">
        <f t="shared" si="3"/>
        <v>640</v>
      </c>
      <c r="N18" s="97">
        <f t="shared" si="10"/>
        <v>1069</v>
      </c>
      <c r="O18" s="100">
        <f t="shared" si="4"/>
        <v>458</v>
      </c>
      <c r="P18" s="100">
        <f t="shared" si="4"/>
        <v>374</v>
      </c>
      <c r="Q18" s="97">
        <f t="shared" si="11"/>
        <v>832</v>
      </c>
      <c r="R18" s="100">
        <f t="shared" si="5"/>
        <v>0</v>
      </c>
      <c r="S18" s="100">
        <f t="shared" si="5"/>
        <v>0</v>
      </c>
      <c r="T18" s="97">
        <f>SUM(R18:S18)</f>
        <v>0</v>
      </c>
      <c r="V18" s="97">
        <v>1110</v>
      </c>
    </row>
    <row r="19" spans="1:22" s="98" customFormat="1" ht="17.25" customHeight="1">
      <c r="A19" s="734" t="s">
        <v>91</v>
      </c>
      <c r="B19" s="735"/>
      <c r="C19" s="101">
        <f>SUM(C9:C18)</f>
        <v>2690</v>
      </c>
      <c r="D19" s="101">
        <f t="shared" ref="D19:T19" si="12">SUM(D9:D18)</f>
        <v>2664</v>
      </c>
      <c r="E19" s="101">
        <f t="shared" si="12"/>
        <v>5354</v>
      </c>
      <c r="F19" s="101">
        <f t="shared" si="12"/>
        <v>17683</v>
      </c>
      <c r="G19" s="101">
        <f t="shared" si="12"/>
        <v>16138</v>
      </c>
      <c r="H19" s="101">
        <f t="shared" si="12"/>
        <v>33821</v>
      </c>
      <c r="I19" s="101">
        <f>SUM(I9:I18)</f>
        <v>5234</v>
      </c>
      <c r="J19" s="101">
        <f>SUM(J9:J18)</f>
        <v>5126</v>
      </c>
      <c r="K19" s="101">
        <f>SUM(K9:K18)</f>
        <v>10360</v>
      </c>
      <c r="L19" s="101">
        <f t="shared" si="12"/>
        <v>2255</v>
      </c>
      <c r="M19" s="101">
        <f t="shared" si="12"/>
        <v>2572</v>
      </c>
      <c r="N19" s="101">
        <f t="shared" si="12"/>
        <v>4827</v>
      </c>
      <c r="O19" s="101">
        <f t="shared" si="12"/>
        <v>2445</v>
      </c>
      <c r="P19" s="101">
        <f t="shared" si="12"/>
        <v>2251</v>
      </c>
      <c r="Q19" s="101">
        <f t="shared" si="12"/>
        <v>4696</v>
      </c>
      <c r="R19" s="101">
        <f t="shared" si="12"/>
        <v>52</v>
      </c>
      <c r="S19" s="101">
        <f t="shared" si="12"/>
        <v>29</v>
      </c>
      <c r="T19" s="101">
        <f t="shared" si="12"/>
        <v>81</v>
      </c>
      <c r="V19" s="101">
        <f>SUM(V9:V18)</f>
        <v>8709</v>
      </c>
    </row>
    <row r="20" spans="1:22" s="98" customFormat="1" ht="17.25" customHeight="1">
      <c r="A20" s="689"/>
      <c r="B20" s="689"/>
      <c r="C20" s="690"/>
      <c r="D20" s="690"/>
      <c r="E20" s="690"/>
      <c r="F20" s="690"/>
      <c r="G20" s="690"/>
      <c r="H20" s="690"/>
      <c r="I20" s="690"/>
      <c r="J20" s="690"/>
      <c r="K20" s="690"/>
      <c r="L20" s="690"/>
      <c r="M20" s="690"/>
      <c r="N20" s="690"/>
      <c r="O20" s="690"/>
      <c r="P20" s="690"/>
      <c r="Q20" s="690"/>
      <c r="R20" s="690"/>
      <c r="S20" s="690"/>
      <c r="T20" s="690"/>
    </row>
    <row r="21" spans="1:22" s="98" customFormat="1" ht="17.25" customHeight="1">
      <c r="A21" s="689"/>
      <c r="B21" s="689"/>
      <c r="C21" s="690"/>
      <c r="D21" s="690"/>
      <c r="E21" s="690"/>
      <c r="F21" s="690"/>
      <c r="G21" s="690"/>
      <c r="H21" s="690"/>
      <c r="I21" s="690"/>
      <c r="J21" s="690"/>
      <c r="K21" s="690"/>
      <c r="L21" s="690"/>
      <c r="M21" s="690"/>
      <c r="N21" s="690"/>
      <c r="O21" s="690"/>
      <c r="P21" s="690"/>
      <c r="Q21" s="690"/>
      <c r="R21" s="690"/>
      <c r="S21" s="690"/>
      <c r="T21" s="690"/>
    </row>
    <row r="22" spans="1:22" s="98" customFormat="1" ht="17.25" customHeight="1">
      <c r="A22" s="689"/>
      <c r="B22" s="689"/>
      <c r="C22" s="690"/>
      <c r="D22" s="690"/>
      <c r="E22" s="690"/>
      <c r="F22" s="690"/>
      <c r="G22" s="690"/>
      <c r="H22" s="690"/>
      <c r="I22" s="690"/>
      <c r="J22" s="690"/>
      <c r="K22" s="690"/>
      <c r="L22" s="690"/>
      <c r="M22" s="690"/>
      <c r="N22" s="690"/>
      <c r="O22" s="690"/>
      <c r="P22" s="690"/>
      <c r="Q22" s="690"/>
      <c r="R22" s="690"/>
      <c r="S22" s="690"/>
      <c r="T22" s="690"/>
    </row>
    <row r="23" spans="1:22" s="98" customFormat="1" ht="17.25" customHeight="1">
      <c r="A23" s="689"/>
      <c r="B23" s="689"/>
      <c r="C23" s="690"/>
      <c r="D23" s="690"/>
      <c r="E23" s="690"/>
      <c r="F23" s="690"/>
      <c r="G23" s="690"/>
      <c r="H23" s="690"/>
      <c r="I23" s="690"/>
      <c r="J23" s="690"/>
      <c r="K23" s="690"/>
      <c r="L23" s="690"/>
      <c r="M23" s="690"/>
      <c r="N23" s="690"/>
      <c r="O23" s="690"/>
      <c r="P23" s="690"/>
      <c r="Q23" s="690"/>
      <c r="R23" s="690"/>
      <c r="S23" s="690"/>
      <c r="T23" s="690"/>
    </row>
    <row r="24" spans="1:22" s="98" customFormat="1" ht="17.25" customHeight="1">
      <c r="A24" s="689"/>
      <c r="B24" s="689"/>
      <c r="C24" s="690"/>
      <c r="D24" s="690"/>
      <c r="E24" s="690"/>
      <c r="F24" s="690"/>
      <c r="G24" s="690"/>
      <c r="H24" s="690"/>
      <c r="I24" s="690"/>
      <c r="J24" s="690"/>
      <c r="K24" s="690"/>
      <c r="L24" s="690"/>
      <c r="M24" s="690"/>
      <c r="N24" s="690"/>
      <c r="O24" s="690"/>
      <c r="P24" s="690"/>
      <c r="Q24" s="690"/>
      <c r="R24" s="690"/>
      <c r="S24" s="690"/>
      <c r="T24" s="690"/>
    </row>
    <row r="25" spans="1:22" s="98" customFormat="1" ht="17.25" customHeight="1">
      <c r="A25" s="689"/>
      <c r="B25" s="689"/>
      <c r="C25" s="690"/>
      <c r="D25" s="690"/>
      <c r="E25" s="690"/>
      <c r="F25" s="690"/>
      <c r="G25" s="690"/>
      <c r="H25" s="690"/>
      <c r="I25" s="690"/>
      <c r="J25" s="690"/>
      <c r="K25" s="690"/>
      <c r="L25" s="690"/>
      <c r="M25" s="690"/>
      <c r="N25" s="690"/>
      <c r="O25" s="690"/>
      <c r="P25" s="690"/>
      <c r="Q25" s="690"/>
      <c r="R25" s="690"/>
      <c r="S25" s="690"/>
      <c r="T25" s="690"/>
    </row>
    <row r="26" spans="1:22" s="98" customFormat="1" ht="17.25" customHeight="1">
      <c r="A26" s="689"/>
      <c r="B26" s="689"/>
      <c r="C26" s="690"/>
      <c r="D26" s="690"/>
      <c r="E26" s="690"/>
      <c r="F26" s="690"/>
      <c r="G26" s="690"/>
      <c r="H26" s="690"/>
      <c r="I26" s="690"/>
      <c r="J26" s="690"/>
      <c r="K26" s="690"/>
      <c r="L26" s="690"/>
      <c r="M26" s="690"/>
      <c r="N26" s="690"/>
      <c r="O26" s="690"/>
      <c r="P26" s="690"/>
      <c r="Q26" s="690"/>
      <c r="R26" s="690"/>
      <c r="S26" s="690"/>
      <c r="T26" s="690"/>
    </row>
    <row r="27" spans="1:22" s="98" customFormat="1" ht="17.25" customHeight="1">
      <c r="A27" s="689"/>
      <c r="B27" s="689"/>
      <c r="C27" s="690"/>
      <c r="D27" s="690"/>
      <c r="E27" s="690"/>
      <c r="F27" s="690"/>
      <c r="G27" s="690"/>
      <c r="H27" s="690"/>
      <c r="I27" s="690"/>
      <c r="J27" s="690"/>
      <c r="K27" s="690"/>
      <c r="L27" s="690"/>
      <c r="M27" s="690"/>
      <c r="N27" s="690"/>
      <c r="O27" s="690"/>
      <c r="P27" s="690"/>
      <c r="Q27" s="690"/>
      <c r="R27" s="690"/>
      <c r="S27" s="690"/>
      <c r="T27" s="690"/>
    </row>
    <row r="28" spans="1:22" s="98" customFormat="1" ht="17.25" customHeight="1">
      <c r="A28" s="689"/>
      <c r="B28" s="689"/>
      <c r="C28" s="690"/>
      <c r="D28" s="690"/>
      <c r="E28" s="690"/>
      <c r="F28" s="690"/>
      <c r="G28" s="690"/>
      <c r="H28" s="690"/>
      <c r="I28" s="690"/>
      <c r="J28" s="690"/>
      <c r="K28" s="690"/>
      <c r="L28" s="690"/>
      <c r="M28" s="690"/>
      <c r="N28" s="690"/>
      <c r="O28" s="690"/>
      <c r="P28" s="690"/>
      <c r="Q28" s="690"/>
      <c r="R28" s="690"/>
      <c r="S28" s="690"/>
      <c r="T28" s="690"/>
    </row>
    <row r="29" spans="1:22" s="98" customFormat="1" ht="17.25" customHeight="1">
      <c r="A29" s="689"/>
      <c r="B29" s="689"/>
      <c r="C29" s="690"/>
      <c r="D29" s="690"/>
      <c r="E29" s="690"/>
      <c r="F29" s="690"/>
      <c r="G29" s="690"/>
      <c r="H29" s="690"/>
      <c r="I29" s="690"/>
      <c r="J29" s="690"/>
      <c r="K29" s="690"/>
      <c r="L29" s="690"/>
      <c r="M29" s="690"/>
      <c r="N29" s="690"/>
      <c r="O29" s="690"/>
      <c r="P29" s="690"/>
      <c r="Q29" s="690"/>
      <c r="R29" s="690"/>
      <c r="S29" s="690"/>
      <c r="T29" s="690"/>
    </row>
    <row r="30" spans="1:22" s="98" customFormat="1" ht="17.25" customHeight="1">
      <c r="A30" s="689"/>
      <c r="B30" s="689"/>
      <c r="C30" s="690"/>
      <c r="D30" s="690"/>
      <c r="E30" s="690"/>
      <c r="F30" s="690"/>
      <c r="G30" s="690"/>
      <c r="H30" s="690"/>
      <c r="I30" s="690"/>
      <c r="J30" s="690"/>
      <c r="K30" s="690"/>
      <c r="L30" s="690"/>
      <c r="M30" s="690"/>
      <c r="N30" s="690"/>
      <c r="O30" s="690"/>
      <c r="P30" s="690"/>
      <c r="Q30" s="690"/>
      <c r="R30" s="690"/>
      <c r="S30" s="690"/>
      <c r="T30" s="690"/>
    </row>
    <row r="31" spans="1:22" s="98" customFormat="1" ht="17.25" customHeight="1">
      <c r="A31" s="689"/>
      <c r="B31" s="689"/>
      <c r="C31" s="690"/>
      <c r="D31" s="690"/>
      <c r="E31" s="690"/>
      <c r="F31" s="690"/>
      <c r="G31" s="690"/>
      <c r="H31" s="690"/>
      <c r="I31" s="690"/>
      <c r="J31" s="690"/>
      <c r="K31" s="690"/>
      <c r="L31" s="690"/>
      <c r="M31" s="690"/>
      <c r="N31" s="690"/>
      <c r="O31" s="690"/>
      <c r="P31" s="690"/>
      <c r="Q31" s="690"/>
      <c r="R31" s="690"/>
      <c r="S31" s="690"/>
      <c r="T31" s="690"/>
    </row>
    <row r="32" spans="1:22" s="98" customFormat="1" ht="17.25" customHeight="1">
      <c r="A32" s="689"/>
      <c r="B32" s="689"/>
      <c r="C32" s="690"/>
      <c r="D32" s="690"/>
      <c r="E32" s="690"/>
      <c r="F32" s="690"/>
      <c r="G32" s="690"/>
      <c r="H32" s="690"/>
      <c r="I32" s="690"/>
      <c r="J32" s="690"/>
      <c r="K32" s="690"/>
      <c r="L32" s="690"/>
      <c r="M32" s="690"/>
      <c r="N32" s="690"/>
      <c r="O32" s="690"/>
      <c r="P32" s="690"/>
      <c r="Q32" s="690"/>
      <c r="R32" s="690"/>
      <c r="S32" s="690"/>
      <c r="T32" s="690"/>
    </row>
    <row r="33" spans="1:20" s="98" customFormat="1" ht="17.25" customHeight="1">
      <c r="A33" s="689"/>
      <c r="B33" s="689"/>
      <c r="C33" s="690"/>
      <c r="D33" s="690"/>
      <c r="E33" s="690"/>
      <c r="F33" s="690"/>
      <c r="G33" s="690"/>
      <c r="H33" s="690"/>
      <c r="I33" s="690"/>
      <c r="J33" s="690"/>
      <c r="K33" s="690"/>
      <c r="L33" s="690"/>
      <c r="M33" s="690"/>
      <c r="N33" s="690"/>
      <c r="O33" s="690"/>
      <c r="P33" s="690"/>
      <c r="Q33" s="690"/>
      <c r="R33" s="690"/>
      <c r="S33" s="690"/>
      <c r="T33" s="690"/>
    </row>
    <row r="34" spans="1:20" s="98" customFormat="1" ht="17.25" customHeight="1">
      <c r="A34" s="689"/>
      <c r="B34" s="689"/>
      <c r="C34" s="690"/>
      <c r="D34" s="690"/>
      <c r="E34" s="690"/>
      <c r="F34" s="690"/>
      <c r="G34" s="690"/>
      <c r="H34" s="690"/>
      <c r="I34" s="690"/>
      <c r="J34" s="690"/>
      <c r="K34" s="690"/>
      <c r="L34" s="690"/>
      <c r="M34" s="690"/>
      <c r="N34" s="690"/>
      <c r="O34" s="690"/>
      <c r="P34" s="690"/>
      <c r="Q34" s="690"/>
      <c r="R34" s="690"/>
      <c r="S34" s="690"/>
      <c r="T34" s="690"/>
    </row>
    <row r="35" spans="1:20" s="98" customFormat="1" ht="17.25" customHeight="1">
      <c r="A35" s="689"/>
      <c r="B35" s="689"/>
      <c r="C35" s="690"/>
      <c r="D35" s="690"/>
      <c r="E35" s="690"/>
      <c r="F35" s="690"/>
      <c r="G35" s="690"/>
      <c r="H35" s="690"/>
      <c r="I35" s="690"/>
      <c r="J35" s="690"/>
      <c r="K35" s="690"/>
      <c r="L35" s="690"/>
      <c r="M35" s="690"/>
      <c r="N35" s="690"/>
      <c r="O35" s="690"/>
      <c r="P35" s="690"/>
      <c r="Q35" s="690"/>
      <c r="R35" s="690"/>
      <c r="S35" s="690"/>
      <c r="T35" s="690"/>
    </row>
    <row r="36" spans="1:20" s="98" customFormat="1" ht="17.25" customHeight="1">
      <c r="A36" s="689"/>
      <c r="B36" s="689"/>
      <c r="C36" s="690"/>
      <c r="D36" s="690"/>
      <c r="E36" s="690"/>
      <c r="F36" s="690"/>
      <c r="G36" s="690"/>
      <c r="H36" s="690"/>
      <c r="I36" s="690"/>
      <c r="J36" s="690"/>
      <c r="K36" s="690"/>
      <c r="L36" s="690"/>
      <c r="M36" s="690"/>
      <c r="N36" s="690"/>
      <c r="O36" s="690"/>
      <c r="P36" s="690"/>
      <c r="Q36" s="690"/>
      <c r="R36" s="690"/>
      <c r="S36" s="690"/>
      <c r="T36" s="690"/>
    </row>
    <row r="37" spans="1:20" s="98" customFormat="1" ht="17.25" customHeight="1">
      <c r="A37" s="689"/>
      <c r="B37" s="689"/>
      <c r="C37" s="690"/>
      <c r="D37" s="690"/>
      <c r="E37" s="690"/>
      <c r="F37" s="690"/>
      <c r="G37" s="690"/>
      <c r="H37" s="690"/>
      <c r="I37" s="690"/>
      <c r="J37" s="690"/>
      <c r="K37" s="690"/>
      <c r="L37" s="690"/>
      <c r="M37" s="690"/>
      <c r="N37" s="690"/>
      <c r="O37" s="690"/>
      <c r="P37" s="690"/>
      <c r="Q37" s="690"/>
      <c r="R37" s="690"/>
      <c r="S37" s="690"/>
      <c r="T37" s="690"/>
    </row>
    <row r="38" spans="1:20" ht="17.25" customHeight="1">
      <c r="A38" s="736" t="s">
        <v>1825</v>
      </c>
      <c r="B38" s="736"/>
      <c r="C38" s="736"/>
      <c r="D38" s="736"/>
      <c r="E38" s="736"/>
      <c r="F38" s="736"/>
      <c r="G38" s="736"/>
      <c r="H38" s="736"/>
      <c r="I38" s="736"/>
      <c r="J38" s="736"/>
      <c r="K38" s="736"/>
      <c r="L38" s="736"/>
      <c r="M38" s="736"/>
      <c r="N38" s="736"/>
      <c r="O38" s="106"/>
      <c r="P38" s="106"/>
      <c r="Q38" s="106"/>
      <c r="R38" s="106"/>
      <c r="S38" s="106"/>
      <c r="T38" s="106"/>
    </row>
    <row r="39" spans="1:20" ht="9.75" customHeight="1">
      <c r="A39" s="650"/>
      <c r="B39" s="650"/>
      <c r="C39" s="650"/>
      <c r="D39" s="650"/>
      <c r="E39" s="650"/>
      <c r="F39" s="650"/>
      <c r="G39" s="650"/>
      <c r="H39" s="650"/>
      <c r="I39" s="650"/>
      <c r="J39" s="650"/>
      <c r="K39" s="650"/>
      <c r="L39" s="650"/>
      <c r="M39" s="650"/>
      <c r="N39" s="650"/>
      <c r="O39" s="106"/>
      <c r="P39" s="106"/>
      <c r="Q39" s="106"/>
      <c r="R39" s="106"/>
      <c r="S39" s="106"/>
      <c r="T39" s="106"/>
    </row>
    <row r="40" spans="1:20" ht="17.25" customHeight="1">
      <c r="A40" s="736" t="s">
        <v>2966</v>
      </c>
      <c r="B40" s="736"/>
      <c r="C40" s="736"/>
      <c r="D40" s="736"/>
      <c r="E40" s="736"/>
      <c r="F40" s="736"/>
      <c r="G40" s="736"/>
      <c r="H40" s="736"/>
      <c r="I40" s="736"/>
      <c r="J40" s="736"/>
      <c r="K40" s="736"/>
      <c r="L40" s="736"/>
      <c r="M40" s="736"/>
      <c r="N40" s="736"/>
      <c r="O40" s="106"/>
      <c r="P40" s="106"/>
      <c r="Q40" s="106"/>
      <c r="R40" s="106"/>
      <c r="S40" s="106"/>
      <c r="T40" s="106"/>
    </row>
    <row r="41" spans="1:20" ht="17.25" customHeight="1">
      <c r="A41" s="736" t="s">
        <v>2274</v>
      </c>
      <c r="B41" s="736"/>
      <c r="C41" s="736"/>
      <c r="D41" s="736"/>
      <c r="E41" s="736"/>
      <c r="F41" s="736"/>
      <c r="G41" s="736"/>
      <c r="H41" s="736"/>
      <c r="I41" s="736"/>
      <c r="J41" s="736"/>
      <c r="K41" s="736"/>
      <c r="L41" s="736"/>
      <c r="M41" s="736"/>
      <c r="N41" s="736"/>
      <c r="O41" s="106"/>
      <c r="P41" s="106"/>
      <c r="Q41" s="106"/>
      <c r="R41" s="106"/>
      <c r="S41" s="106"/>
      <c r="T41" s="106"/>
    </row>
    <row r="42" spans="1:20" ht="17.25" customHeight="1">
      <c r="Q42" s="32"/>
      <c r="R42" s="32"/>
      <c r="S42" s="32"/>
    </row>
    <row r="43" spans="1:20" ht="17.25" customHeight="1">
      <c r="A43" s="738" t="s">
        <v>20</v>
      </c>
      <c r="B43" s="738" t="s">
        <v>14</v>
      </c>
      <c r="C43" s="740" t="s">
        <v>98</v>
      </c>
      <c r="D43" s="741"/>
      <c r="E43" s="742"/>
      <c r="F43" s="740" t="s">
        <v>99</v>
      </c>
      <c r="G43" s="741"/>
      <c r="H43" s="742"/>
      <c r="I43" s="740" t="s">
        <v>100</v>
      </c>
      <c r="J43" s="741"/>
      <c r="K43" s="742"/>
      <c r="L43" s="740" t="s">
        <v>101</v>
      </c>
      <c r="M43" s="741"/>
      <c r="N43" s="742"/>
      <c r="O43" s="94"/>
      <c r="P43" s="94"/>
      <c r="Q43" s="94"/>
      <c r="R43" s="94"/>
      <c r="S43" s="94"/>
      <c r="T43" s="94"/>
    </row>
    <row r="44" spans="1:20" ht="17.25" customHeight="1">
      <c r="A44" s="739"/>
      <c r="B44" s="739"/>
      <c r="C44" s="95" t="s">
        <v>95</v>
      </c>
      <c r="D44" s="95" t="s">
        <v>96</v>
      </c>
      <c r="E44" s="95" t="s">
        <v>80</v>
      </c>
      <c r="F44" s="95" t="s">
        <v>95</v>
      </c>
      <c r="G44" s="95" t="s">
        <v>96</v>
      </c>
      <c r="H44" s="95" t="s">
        <v>80</v>
      </c>
      <c r="I44" s="95" t="s">
        <v>95</v>
      </c>
      <c r="J44" s="95" t="s">
        <v>96</v>
      </c>
      <c r="K44" s="95" t="s">
        <v>80</v>
      </c>
      <c r="L44" s="95" t="s">
        <v>95</v>
      </c>
      <c r="M44" s="95" t="s">
        <v>96</v>
      </c>
      <c r="N44" s="95" t="s">
        <v>80</v>
      </c>
      <c r="O44" s="94"/>
      <c r="P44" s="94"/>
      <c r="Q44" s="94"/>
      <c r="R44" s="94"/>
      <c r="S44" s="94"/>
      <c r="T44" s="94"/>
    </row>
    <row r="45" spans="1:20" ht="17.25" customHeight="1">
      <c r="A45" s="99">
        <v>1</v>
      </c>
      <c r="B45" s="280" t="s">
        <v>86</v>
      </c>
      <c r="C45" s="97">
        <f>C119+C189</f>
        <v>0</v>
      </c>
      <c r="D45" s="97">
        <f>D119+D189</f>
        <v>0</v>
      </c>
      <c r="E45" s="97">
        <f t="shared" ref="E45:E54" si="13">SUM(C45:D45)</f>
        <v>0</v>
      </c>
      <c r="F45" s="97">
        <f t="shared" ref="F45:G54" si="14">F119+F189</f>
        <v>214</v>
      </c>
      <c r="G45" s="97">
        <f t="shared" si="14"/>
        <v>164</v>
      </c>
      <c r="H45" s="97">
        <f t="shared" ref="H45:H52" si="15">SUM(F45:G45)</f>
        <v>378</v>
      </c>
      <c r="I45" s="97">
        <f t="shared" ref="I45:J54" si="16">I119+I189</f>
        <v>174</v>
      </c>
      <c r="J45" s="97">
        <f t="shared" si="16"/>
        <v>136</v>
      </c>
      <c r="K45" s="97">
        <f t="shared" ref="K45:K52" si="17">SUM(I45:J45)</f>
        <v>310</v>
      </c>
      <c r="L45" s="97">
        <f t="shared" ref="L45:M54" si="18">L119+L189</f>
        <v>71</v>
      </c>
      <c r="M45" s="97">
        <f t="shared" si="18"/>
        <v>51</v>
      </c>
      <c r="N45" s="97">
        <f t="shared" ref="N45:N52" si="19">SUM(L45:M45)</f>
        <v>122</v>
      </c>
      <c r="O45" s="98"/>
      <c r="P45" s="98"/>
      <c r="Q45" s="98"/>
      <c r="R45" s="98"/>
      <c r="S45" s="98"/>
      <c r="T45" s="98"/>
    </row>
    <row r="46" spans="1:20" ht="17.25" customHeight="1">
      <c r="A46" s="96">
        <v>2</v>
      </c>
      <c r="B46" s="281" t="s">
        <v>87</v>
      </c>
      <c r="C46" s="97">
        <f t="shared" ref="C46:D54" si="20">C120+C190</f>
        <v>0</v>
      </c>
      <c r="D46" s="97">
        <f t="shared" si="20"/>
        <v>0</v>
      </c>
      <c r="E46" s="97">
        <f t="shared" si="13"/>
        <v>0</v>
      </c>
      <c r="F46" s="97">
        <f t="shared" si="14"/>
        <v>0</v>
      </c>
      <c r="G46" s="97">
        <f t="shared" si="14"/>
        <v>0</v>
      </c>
      <c r="H46" s="97">
        <f t="shared" si="15"/>
        <v>0</v>
      </c>
      <c r="I46" s="97">
        <f t="shared" si="16"/>
        <v>155</v>
      </c>
      <c r="J46" s="97">
        <f t="shared" si="16"/>
        <v>186</v>
      </c>
      <c r="K46" s="97">
        <f t="shared" si="17"/>
        <v>341</v>
      </c>
      <c r="L46" s="97">
        <f t="shared" si="18"/>
        <v>52</v>
      </c>
      <c r="M46" s="97">
        <f t="shared" si="18"/>
        <v>33</v>
      </c>
      <c r="N46" s="97">
        <f t="shared" si="19"/>
        <v>85</v>
      </c>
      <c r="O46" s="98"/>
      <c r="P46" s="98"/>
      <c r="Q46" s="98"/>
      <c r="R46" s="98"/>
      <c r="S46" s="98"/>
      <c r="T46" s="98"/>
    </row>
    <row r="47" spans="1:20" ht="17.25" customHeight="1">
      <c r="A47" s="96">
        <v>3</v>
      </c>
      <c r="B47" s="281" t="s">
        <v>81</v>
      </c>
      <c r="C47" s="97">
        <f t="shared" si="20"/>
        <v>44</v>
      </c>
      <c r="D47" s="97">
        <f t="shared" si="20"/>
        <v>52</v>
      </c>
      <c r="E47" s="97">
        <f t="shared" si="13"/>
        <v>96</v>
      </c>
      <c r="F47" s="97">
        <f t="shared" si="14"/>
        <v>32</v>
      </c>
      <c r="G47" s="97">
        <f t="shared" si="14"/>
        <v>30</v>
      </c>
      <c r="H47" s="97">
        <f t="shared" si="15"/>
        <v>62</v>
      </c>
      <c r="I47" s="97">
        <f t="shared" si="16"/>
        <v>168</v>
      </c>
      <c r="J47" s="97">
        <f t="shared" si="16"/>
        <v>219</v>
      </c>
      <c r="K47" s="97">
        <f t="shared" si="17"/>
        <v>387</v>
      </c>
      <c r="L47" s="97">
        <f t="shared" si="18"/>
        <v>170</v>
      </c>
      <c r="M47" s="97">
        <f t="shared" si="18"/>
        <v>133</v>
      </c>
      <c r="N47" s="97">
        <f t="shared" si="19"/>
        <v>303</v>
      </c>
      <c r="O47" s="98"/>
      <c r="P47" s="98"/>
      <c r="Q47" s="98"/>
      <c r="R47" s="98"/>
      <c r="S47" s="98"/>
      <c r="T47" s="98"/>
    </row>
    <row r="48" spans="1:20" ht="17.25" customHeight="1">
      <c r="A48" s="99">
        <v>4</v>
      </c>
      <c r="B48" s="280" t="s">
        <v>88</v>
      </c>
      <c r="C48" s="97">
        <f t="shared" si="20"/>
        <v>24</v>
      </c>
      <c r="D48" s="97">
        <f t="shared" si="20"/>
        <v>28</v>
      </c>
      <c r="E48" s="97">
        <f t="shared" si="13"/>
        <v>52</v>
      </c>
      <c r="F48" s="97">
        <f t="shared" si="14"/>
        <v>16</v>
      </c>
      <c r="G48" s="97">
        <f t="shared" si="14"/>
        <v>33</v>
      </c>
      <c r="H48" s="97">
        <f t="shared" si="15"/>
        <v>49</v>
      </c>
      <c r="I48" s="97">
        <f t="shared" si="16"/>
        <v>74</v>
      </c>
      <c r="J48" s="97">
        <f t="shared" si="16"/>
        <v>77</v>
      </c>
      <c r="K48" s="97">
        <f t="shared" si="17"/>
        <v>151</v>
      </c>
      <c r="L48" s="97">
        <f t="shared" si="18"/>
        <v>45</v>
      </c>
      <c r="M48" s="97">
        <f t="shared" si="18"/>
        <v>47</v>
      </c>
      <c r="N48" s="97">
        <f t="shared" si="19"/>
        <v>92</v>
      </c>
      <c r="O48" s="98"/>
      <c r="P48" s="98"/>
      <c r="Q48" s="98"/>
      <c r="R48" s="98"/>
      <c r="S48" s="98"/>
      <c r="T48" s="98"/>
    </row>
    <row r="49" spans="1:20" ht="17.25" customHeight="1">
      <c r="A49" s="99">
        <v>5</v>
      </c>
      <c r="B49" s="280" t="s">
        <v>82</v>
      </c>
      <c r="C49" s="97">
        <f t="shared" si="20"/>
        <v>0</v>
      </c>
      <c r="D49" s="97">
        <f t="shared" si="20"/>
        <v>0</v>
      </c>
      <c r="E49" s="97">
        <f t="shared" si="13"/>
        <v>0</v>
      </c>
      <c r="F49" s="97">
        <f t="shared" si="14"/>
        <v>0</v>
      </c>
      <c r="G49" s="97">
        <f t="shared" si="14"/>
        <v>0</v>
      </c>
      <c r="H49" s="97">
        <f t="shared" si="15"/>
        <v>0</v>
      </c>
      <c r="I49" s="97">
        <f t="shared" si="16"/>
        <v>98</v>
      </c>
      <c r="J49" s="97">
        <f t="shared" si="16"/>
        <v>45</v>
      </c>
      <c r="K49" s="97">
        <f t="shared" si="17"/>
        <v>143</v>
      </c>
      <c r="L49" s="97">
        <f t="shared" si="18"/>
        <v>0</v>
      </c>
      <c r="M49" s="97">
        <f t="shared" si="18"/>
        <v>0</v>
      </c>
      <c r="N49" s="97">
        <f t="shared" si="19"/>
        <v>0</v>
      </c>
      <c r="O49" s="98"/>
      <c r="P49" s="98"/>
      <c r="Q49" s="98"/>
      <c r="R49" s="98"/>
      <c r="S49" s="98"/>
      <c r="T49" s="98"/>
    </row>
    <row r="50" spans="1:20" ht="17.25" customHeight="1">
      <c r="A50" s="96">
        <v>6</v>
      </c>
      <c r="B50" s="281" t="s">
        <v>89</v>
      </c>
      <c r="C50" s="97">
        <f t="shared" si="20"/>
        <v>0</v>
      </c>
      <c r="D50" s="97">
        <f t="shared" si="20"/>
        <v>0</v>
      </c>
      <c r="E50" s="97">
        <f t="shared" si="13"/>
        <v>0</v>
      </c>
      <c r="F50" s="97">
        <f t="shared" si="14"/>
        <v>162</v>
      </c>
      <c r="G50" s="97">
        <f t="shared" si="14"/>
        <v>145</v>
      </c>
      <c r="H50" s="97">
        <f t="shared" si="15"/>
        <v>307</v>
      </c>
      <c r="I50" s="97">
        <f t="shared" si="16"/>
        <v>195</v>
      </c>
      <c r="J50" s="97">
        <f t="shared" si="16"/>
        <v>208</v>
      </c>
      <c r="K50" s="97">
        <f t="shared" si="17"/>
        <v>403</v>
      </c>
      <c r="L50" s="97">
        <f t="shared" si="18"/>
        <v>35</v>
      </c>
      <c r="M50" s="97">
        <f t="shared" si="18"/>
        <v>37</v>
      </c>
      <c r="N50" s="97">
        <f t="shared" si="19"/>
        <v>72</v>
      </c>
      <c r="O50" s="98"/>
      <c r="P50" s="98"/>
      <c r="Q50" s="98"/>
      <c r="R50" s="98"/>
      <c r="S50" s="98"/>
      <c r="T50" s="98"/>
    </row>
    <row r="51" spans="1:20" ht="17.25" customHeight="1">
      <c r="A51" s="96">
        <v>7</v>
      </c>
      <c r="B51" s="281" t="s">
        <v>83</v>
      </c>
      <c r="C51" s="97">
        <f t="shared" si="20"/>
        <v>12</v>
      </c>
      <c r="D51" s="97">
        <f t="shared" si="20"/>
        <v>28</v>
      </c>
      <c r="E51" s="97">
        <f t="shared" si="13"/>
        <v>40</v>
      </c>
      <c r="F51" s="97">
        <f t="shared" si="14"/>
        <v>134</v>
      </c>
      <c r="G51" s="97">
        <f t="shared" si="14"/>
        <v>136</v>
      </c>
      <c r="H51" s="97">
        <f t="shared" si="15"/>
        <v>270</v>
      </c>
      <c r="I51" s="97">
        <f t="shared" si="16"/>
        <v>181</v>
      </c>
      <c r="J51" s="97">
        <f t="shared" si="16"/>
        <v>118</v>
      </c>
      <c r="K51" s="97">
        <f t="shared" si="17"/>
        <v>299</v>
      </c>
      <c r="L51" s="97">
        <f t="shared" si="18"/>
        <v>70</v>
      </c>
      <c r="M51" s="97">
        <f t="shared" si="18"/>
        <v>42</v>
      </c>
      <c r="N51" s="97">
        <f t="shared" si="19"/>
        <v>112</v>
      </c>
      <c r="O51" s="98"/>
      <c r="P51" s="98"/>
      <c r="Q51" s="98"/>
      <c r="R51" s="98"/>
      <c r="S51" s="98"/>
      <c r="T51" s="98"/>
    </row>
    <row r="52" spans="1:20" ht="17.25" customHeight="1">
      <c r="A52" s="99">
        <v>8</v>
      </c>
      <c r="B52" s="280" t="s">
        <v>90</v>
      </c>
      <c r="C52" s="97">
        <f t="shared" si="20"/>
        <v>72</v>
      </c>
      <c r="D52" s="97">
        <f t="shared" si="20"/>
        <v>48</v>
      </c>
      <c r="E52" s="97">
        <f t="shared" si="13"/>
        <v>120</v>
      </c>
      <c r="F52" s="97">
        <f t="shared" si="14"/>
        <v>180</v>
      </c>
      <c r="G52" s="97">
        <f t="shared" si="14"/>
        <v>186</v>
      </c>
      <c r="H52" s="97">
        <f t="shared" si="15"/>
        <v>366</v>
      </c>
      <c r="I52" s="97">
        <f t="shared" si="16"/>
        <v>285</v>
      </c>
      <c r="J52" s="97">
        <f t="shared" si="16"/>
        <v>259</v>
      </c>
      <c r="K52" s="97">
        <f t="shared" si="17"/>
        <v>544</v>
      </c>
      <c r="L52" s="97">
        <f t="shared" si="18"/>
        <v>60</v>
      </c>
      <c r="M52" s="97">
        <f t="shared" si="18"/>
        <v>88</v>
      </c>
      <c r="N52" s="97">
        <f t="shared" si="19"/>
        <v>148</v>
      </c>
      <c r="O52" s="98"/>
      <c r="P52" s="98"/>
      <c r="Q52" s="98"/>
      <c r="R52" s="98"/>
      <c r="S52" s="98"/>
      <c r="T52" s="98"/>
    </row>
    <row r="53" spans="1:20" ht="17.25" customHeight="1">
      <c r="A53" s="99">
        <v>9</v>
      </c>
      <c r="B53" s="280" t="s">
        <v>84</v>
      </c>
      <c r="C53" s="97">
        <f t="shared" si="20"/>
        <v>108</v>
      </c>
      <c r="D53" s="97">
        <f t="shared" si="20"/>
        <v>98</v>
      </c>
      <c r="E53" s="97">
        <f t="shared" si="13"/>
        <v>206</v>
      </c>
      <c r="F53" s="97">
        <f t="shared" si="14"/>
        <v>281</v>
      </c>
      <c r="G53" s="97">
        <f t="shared" si="14"/>
        <v>288</v>
      </c>
      <c r="H53" s="97">
        <f>SUM(F53:G53)</f>
        <v>569</v>
      </c>
      <c r="I53" s="97">
        <f t="shared" si="16"/>
        <v>443</v>
      </c>
      <c r="J53" s="97">
        <f t="shared" si="16"/>
        <v>512</v>
      </c>
      <c r="K53" s="97">
        <f>SUM(I53:J53)</f>
        <v>955</v>
      </c>
      <c r="L53" s="97">
        <f t="shared" si="18"/>
        <v>147</v>
      </c>
      <c r="M53" s="97">
        <f t="shared" si="18"/>
        <v>239</v>
      </c>
      <c r="N53" s="97">
        <f>SUM(L53:M53)</f>
        <v>386</v>
      </c>
      <c r="O53" s="98"/>
      <c r="P53" s="98"/>
      <c r="Q53" s="98"/>
      <c r="R53" s="98"/>
      <c r="S53" s="98"/>
      <c r="T53" s="98"/>
    </row>
    <row r="54" spans="1:20" ht="17.25" customHeight="1">
      <c r="A54" s="96">
        <v>10</v>
      </c>
      <c r="B54" s="281" t="s">
        <v>85</v>
      </c>
      <c r="C54" s="97">
        <f t="shared" si="20"/>
        <v>32</v>
      </c>
      <c r="D54" s="97">
        <f t="shared" si="20"/>
        <v>42</v>
      </c>
      <c r="E54" s="97">
        <f t="shared" si="13"/>
        <v>74</v>
      </c>
      <c r="F54" s="97">
        <f t="shared" si="14"/>
        <v>340</v>
      </c>
      <c r="G54" s="97">
        <f t="shared" si="14"/>
        <v>301</v>
      </c>
      <c r="H54" s="97">
        <f>SUM(F54:G54)</f>
        <v>641</v>
      </c>
      <c r="I54" s="97">
        <f t="shared" si="16"/>
        <v>768</v>
      </c>
      <c r="J54" s="97">
        <f t="shared" si="16"/>
        <v>677</v>
      </c>
      <c r="K54" s="97">
        <f>SUM(I54:J54)</f>
        <v>1445</v>
      </c>
      <c r="L54" s="97">
        <f t="shared" si="18"/>
        <v>151</v>
      </c>
      <c r="M54" s="97">
        <f t="shared" si="18"/>
        <v>212</v>
      </c>
      <c r="N54" s="97">
        <f>SUM(L54:M54)</f>
        <v>363</v>
      </c>
      <c r="O54" s="98"/>
      <c r="P54" s="98"/>
      <c r="Q54" s="98"/>
      <c r="R54" s="98"/>
      <c r="S54" s="98"/>
      <c r="T54" s="98"/>
    </row>
    <row r="55" spans="1:20" ht="17.25" customHeight="1">
      <c r="A55" s="737" t="s">
        <v>91</v>
      </c>
      <c r="B55" s="737"/>
      <c r="C55" s="101">
        <f>SUM(C45:C54)</f>
        <v>292</v>
      </c>
      <c r="D55" s="101">
        <f t="shared" ref="D55:N55" si="21">SUM(D45:D54)</f>
        <v>296</v>
      </c>
      <c r="E55" s="101">
        <f t="shared" si="21"/>
        <v>588</v>
      </c>
      <c r="F55" s="101">
        <f t="shared" si="21"/>
        <v>1359</v>
      </c>
      <c r="G55" s="101">
        <f t="shared" si="21"/>
        <v>1283</v>
      </c>
      <c r="H55" s="101">
        <f t="shared" si="21"/>
        <v>2642</v>
      </c>
      <c r="I55" s="101">
        <f t="shared" si="21"/>
        <v>2541</v>
      </c>
      <c r="J55" s="101">
        <f t="shared" si="21"/>
        <v>2437</v>
      </c>
      <c r="K55" s="101">
        <f t="shared" si="21"/>
        <v>4978</v>
      </c>
      <c r="L55" s="101">
        <f t="shared" si="21"/>
        <v>801</v>
      </c>
      <c r="M55" s="101">
        <f t="shared" si="21"/>
        <v>882</v>
      </c>
      <c r="N55" s="101">
        <f t="shared" si="21"/>
        <v>1683</v>
      </c>
      <c r="O55" s="98"/>
      <c r="P55" s="98"/>
      <c r="Q55" s="98"/>
      <c r="R55" s="98"/>
      <c r="S55" s="98"/>
      <c r="T55" s="98"/>
    </row>
    <row r="56" spans="1:20" s="98" customFormat="1" ht="17.25" customHeight="1">
      <c r="A56" s="689"/>
      <c r="B56" s="689"/>
      <c r="C56" s="690"/>
      <c r="D56" s="690"/>
      <c r="E56" s="690"/>
      <c r="F56" s="690"/>
      <c r="G56" s="690"/>
      <c r="H56" s="690"/>
      <c r="I56" s="690"/>
      <c r="J56" s="690"/>
      <c r="K56" s="690"/>
      <c r="L56" s="690"/>
      <c r="M56" s="690"/>
      <c r="N56" s="690"/>
      <c r="O56" s="690"/>
      <c r="P56" s="690"/>
      <c r="Q56" s="690"/>
      <c r="R56" s="690"/>
      <c r="S56" s="690"/>
      <c r="T56" s="690"/>
    </row>
    <row r="57" spans="1:20" s="98" customFormat="1" ht="17.25" customHeight="1">
      <c r="A57" s="689"/>
      <c r="B57" s="689"/>
      <c r="C57" s="690"/>
      <c r="D57" s="690"/>
      <c r="E57" s="690"/>
      <c r="F57" s="690"/>
      <c r="G57" s="690"/>
      <c r="H57" s="690"/>
      <c r="I57" s="690"/>
      <c r="J57" s="690"/>
      <c r="K57" s="690"/>
      <c r="L57" s="690"/>
      <c r="M57" s="690"/>
      <c r="N57" s="690"/>
      <c r="O57" s="690"/>
      <c r="P57" s="690"/>
      <c r="Q57" s="690"/>
      <c r="R57" s="690"/>
      <c r="S57" s="690"/>
      <c r="T57" s="690"/>
    </row>
    <row r="58" spans="1:20" s="98" customFormat="1" ht="17.25" customHeight="1">
      <c r="A58" s="689"/>
      <c r="B58" s="689"/>
      <c r="C58" s="690"/>
      <c r="D58" s="690"/>
      <c r="E58" s="690"/>
      <c r="F58" s="690"/>
      <c r="G58" s="690"/>
      <c r="H58" s="690"/>
      <c r="I58" s="690"/>
      <c r="J58" s="690"/>
      <c r="K58" s="690"/>
      <c r="L58" s="690"/>
      <c r="M58" s="690"/>
      <c r="N58" s="690"/>
      <c r="O58" s="690"/>
      <c r="P58" s="690"/>
      <c r="Q58" s="690"/>
      <c r="R58" s="690"/>
      <c r="S58" s="690"/>
      <c r="T58" s="690"/>
    </row>
    <row r="59" spans="1:20" s="98" customFormat="1" ht="17.25" customHeight="1">
      <c r="A59" s="689"/>
      <c r="B59" s="689"/>
      <c r="C59" s="690"/>
      <c r="D59" s="690"/>
      <c r="E59" s="690"/>
      <c r="F59" s="690"/>
      <c r="G59" s="690"/>
      <c r="H59" s="690"/>
      <c r="I59" s="690"/>
      <c r="J59" s="690"/>
      <c r="K59" s="690"/>
      <c r="L59" s="690"/>
      <c r="M59" s="690"/>
      <c r="N59" s="690"/>
      <c r="O59" s="690"/>
      <c r="P59" s="690"/>
      <c r="Q59" s="690"/>
      <c r="R59" s="690"/>
      <c r="S59" s="690"/>
      <c r="T59" s="690"/>
    </row>
    <row r="60" spans="1:20" s="98" customFormat="1" ht="17.25" customHeight="1">
      <c r="A60" s="689"/>
      <c r="B60" s="689"/>
      <c r="C60" s="690"/>
      <c r="D60" s="690"/>
      <c r="E60" s="690"/>
      <c r="F60" s="690"/>
      <c r="G60" s="690"/>
      <c r="H60" s="690"/>
      <c r="I60" s="690"/>
      <c r="J60" s="690"/>
      <c r="K60" s="690"/>
      <c r="L60" s="690"/>
      <c r="M60" s="690"/>
      <c r="N60" s="690"/>
      <c r="O60" s="690"/>
      <c r="P60" s="690"/>
      <c r="Q60" s="690"/>
      <c r="R60" s="690"/>
      <c r="S60" s="690"/>
      <c r="T60" s="690"/>
    </row>
    <row r="61" spans="1:20" s="98" customFormat="1" ht="17.25" customHeight="1">
      <c r="A61" s="689"/>
      <c r="B61" s="689"/>
      <c r="C61" s="690"/>
      <c r="D61" s="690"/>
      <c r="E61" s="690"/>
      <c r="F61" s="690"/>
      <c r="G61" s="690"/>
      <c r="H61" s="690"/>
      <c r="I61" s="690"/>
      <c r="J61" s="690"/>
      <c r="K61" s="690"/>
      <c r="L61" s="690"/>
      <c r="M61" s="690"/>
      <c r="N61" s="690"/>
      <c r="O61" s="690"/>
      <c r="P61" s="690"/>
      <c r="Q61" s="690"/>
      <c r="R61" s="690"/>
      <c r="S61" s="690"/>
      <c r="T61" s="690"/>
    </row>
    <row r="62" spans="1:20" s="98" customFormat="1" ht="17.25" customHeight="1">
      <c r="A62" s="689"/>
      <c r="B62" s="689"/>
      <c r="C62" s="690"/>
      <c r="D62" s="690"/>
      <c r="E62" s="690"/>
      <c r="F62" s="690"/>
      <c r="G62" s="690"/>
      <c r="H62" s="690"/>
      <c r="I62" s="690"/>
      <c r="J62" s="690"/>
      <c r="K62" s="690"/>
      <c r="L62" s="690"/>
      <c r="M62" s="690"/>
      <c r="N62" s="690"/>
      <c r="O62" s="690"/>
      <c r="P62" s="690"/>
      <c r="Q62" s="690"/>
      <c r="R62" s="690"/>
      <c r="S62" s="690"/>
      <c r="T62" s="690"/>
    </row>
    <row r="63" spans="1:20" s="98" customFormat="1" ht="17.25" customHeight="1">
      <c r="A63" s="689"/>
      <c r="B63" s="689"/>
      <c r="C63" s="690"/>
      <c r="D63" s="690"/>
      <c r="E63" s="690"/>
      <c r="F63" s="690"/>
      <c r="G63" s="690"/>
      <c r="H63" s="690"/>
      <c r="I63" s="690"/>
      <c r="J63" s="690"/>
      <c r="K63" s="690"/>
      <c r="L63" s="690"/>
      <c r="M63" s="690"/>
      <c r="N63" s="690"/>
      <c r="O63" s="690"/>
      <c r="P63" s="690"/>
      <c r="Q63" s="690"/>
      <c r="R63" s="690"/>
      <c r="S63" s="690"/>
      <c r="T63" s="690"/>
    </row>
    <row r="64" spans="1:20" s="98" customFormat="1" ht="17.25" customHeight="1">
      <c r="A64" s="689"/>
      <c r="B64" s="689"/>
      <c r="C64" s="690"/>
      <c r="D64" s="690"/>
      <c r="E64" s="690"/>
      <c r="F64" s="690"/>
      <c r="G64" s="690"/>
      <c r="H64" s="690"/>
      <c r="I64" s="690"/>
      <c r="J64" s="690"/>
      <c r="K64" s="690"/>
      <c r="L64" s="690"/>
      <c r="M64" s="690"/>
      <c r="N64" s="690"/>
      <c r="O64" s="690"/>
      <c r="P64" s="690"/>
      <c r="Q64" s="690"/>
      <c r="R64" s="690"/>
      <c r="S64" s="690"/>
      <c r="T64" s="690"/>
    </row>
    <row r="65" spans="1:20" s="98" customFormat="1" ht="17.25" customHeight="1">
      <c r="A65" s="689"/>
      <c r="B65" s="689"/>
      <c r="C65" s="690"/>
      <c r="D65" s="690"/>
      <c r="E65" s="690"/>
      <c r="F65" s="690"/>
      <c r="G65" s="690"/>
      <c r="H65" s="690"/>
      <c r="I65" s="690"/>
      <c r="J65" s="690"/>
      <c r="K65" s="690"/>
      <c r="L65" s="690"/>
      <c r="M65" s="690"/>
      <c r="N65" s="690"/>
      <c r="O65" s="690"/>
      <c r="P65" s="690"/>
      <c r="Q65" s="690"/>
      <c r="R65" s="690"/>
      <c r="S65" s="690"/>
      <c r="T65" s="690"/>
    </row>
    <row r="66" spans="1:20" s="98" customFormat="1" ht="17.25" customHeight="1">
      <c r="A66" s="689"/>
      <c r="B66" s="689"/>
      <c r="C66" s="690"/>
      <c r="D66" s="690"/>
      <c r="E66" s="690"/>
      <c r="F66" s="690"/>
      <c r="G66" s="690"/>
      <c r="H66" s="690"/>
      <c r="I66" s="690"/>
      <c r="J66" s="690"/>
      <c r="K66" s="690"/>
      <c r="L66" s="690"/>
      <c r="M66" s="690"/>
      <c r="N66" s="690"/>
      <c r="O66" s="690"/>
      <c r="P66" s="690"/>
      <c r="Q66" s="690"/>
      <c r="R66" s="690"/>
      <c r="S66" s="690"/>
      <c r="T66" s="690"/>
    </row>
    <row r="67" spans="1:20" s="98" customFormat="1" ht="17.25" customHeight="1">
      <c r="A67" s="689"/>
      <c r="B67" s="689"/>
      <c r="C67" s="690"/>
      <c r="D67" s="690"/>
      <c r="E67" s="690"/>
      <c r="F67" s="690"/>
      <c r="G67" s="690"/>
      <c r="H67" s="690"/>
      <c r="I67" s="690"/>
      <c r="J67" s="690"/>
      <c r="K67" s="690"/>
      <c r="L67" s="690"/>
      <c r="M67" s="690"/>
      <c r="N67" s="690"/>
      <c r="O67" s="690"/>
      <c r="P67" s="690"/>
      <c r="Q67" s="690"/>
      <c r="R67" s="690"/>
      <c r="S67" s="690"/>
      <c r="T67" s="690"/>
    </row>
    <row r="68" spans="1:20" s="98" customFormat="1" ht="17.25" customHeight="1">
      <c r="A68" s="689"/>
      <c r="B68" s="689"/>
      <c r="C68" s="690"/>
      <c r="D68" s="690"/>
      <c r="E68" s="690"/>
      <c r="F68" s="690"/>
      <c r="G68" s="690"/>
      <c r="H68" s="690"/>
      <c r="I68" s="690"/>
      <c r="J68" s="690"/>
      <c r="K68" s="690"/>
      <c r="L68" s="690"/>
      <c r="M68" s="690"/>
      <c r="N68" s="690"/>
      <c r="O68" s="690"/>
      <c r="P68" s="690"/>
      <c r="Q68" s="690"/>
      <c r="R68" s="690"/>
      <c r="S68" s="690"/>
      <c r="T68" s="690"/>
    </row>
    <row r="69" spans="1:20" s="98" customFormat="1" ht="17.25" customHeight="1">
      <c r="A69" s="689"/>
      <c r="B69" s="689"/>
      <c r="C69" s="690"/>
      <c r="D69" s="690"/>
      <c r="E69" s="690"/>
      <c r="F69" s="690"/>
      <c r="G69" s="690"/>
      <c r="H69" s="690"/>
      <c r="I69" s="690"/>
      <c r="J69" s="690"/>
      <c r="K69" s="690"/>
      <c r="L69" s="690"/>
      <c r="M69" s="690"/>
      <c r="N69" s="690"/>
      <c r="O69" s="690"/>
      <c r="P69" s="690"/>
      <c r="Q69" s="690"/>
      <c r="R69" s="690"/>
      <c r="S69" s="690"/>
      <c r="T69" s="690"/>
    </row>
    <row r="70" spans="1:20" s="98" customFormat="1" ht="17.25" customHeight="1">
      <c r="A70" s="689"/>
      <c r="B70" s="689"/>
      <c r="C70" s="690"/>
      <c r="D70" s="690"/>
      <c r="E70" s="690"/>
      <c r="F70" s="690"/>
      <c r="G70" s="690"/>
      <c r="H70" s="690"/>
      <c r="I70" s="690"/>
      <c r="J70" s="690"/>
      <c r="K70" s="690"/>
      <c r="L70" s="690"/>
      <c r="M70" s="690"/>
      <c r="N70" s="690"/>
      <c r="O70" s="690"/>
      <c r="P70" s="690"/>
      <c r="Q70" s="690"/>
      <c r="R70" s="690"/>
      <c r="S70" s="690"/>
      <c r="T70" s="690"/>
    </row>
    <row r="71" spans="1:20" s="98" customFormat="1" ht="17.25" customHeight="1">
      <c r="A71" s="689"/>
      <c r="B71" s="689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90"/>
      <c r="Q71" s="690"/>
      <c r="R71" s="690"/>
      <c r="S71" s="690"/>
      <c r="T71" s="690"/>
    </row>
    <row r="72" spans="1:20" s="98" customFormat="1" ht="17.25" customHeight="1">
      <c r="A72" s="689"/>
      <c r="B72" s="689"/>
      <c r="C72" s="690"/>
      <c r="D72" s="690"/>
      <c r="E72" s="690"/>
      <c r="F72" s="690"/>
      <c r="G72" s="690"/>
      <c r="H72" s="690"/>
      <c r="I72" s="690"/>
      <c r="J72" s="690"/>
      <c r="K72" s="690"/>
      <c r="L72" s="690"/>
      <c r="M72" s="690"/>
      <c r="N72" s="690"/>
      <c r="O72" s="690"/>
      <c r="P72" s="690"/>
      <c r="Q72" s="690"/>
      <c r="R72" s="690"/>
      <c r="S72" s="690"/>
      <c r="T72" s="690"/>
    </row>
    <row r="73" spans="1:20" s="98" customFormat="1" ht="17.25" customHeight="1">
      <c r="A73" s="689"/>
      <c r="B73" s="689"/>
      <c r="C73" s="690"/>
      <c r="D73" s="690"/>
      <c r="E73" s="690"/>
      <c r="F73" s="690"/>
      <c r="G73" s="690"/>
      <c r="H73" s="690"/>
      <c r="I73" s="690"/>
      <c r="J73" s="690"/>
      <c r="K73" s="690"/>
      <c r="L73" s="690"/>
      <c r="M73" s="690"/>
      <c r="N73" s="690"/>
      <c r="O73" s="690"/>
      <c r="P73" s="690"/>
      <c r="Q73" s="690"/>
      <c r="R73" s="690"/>
      <c r="S73" s="690"/>
      <c r="T73" s="690"/>
    </row>
    <row r="74" spans="1:20" s="98" customFormat="1" ht="17.25" customHeight="1">
      <c r="A74" s="689"/>
      <c r="B74" s="689"/>
      <c r="C74" s="690"/>
      <c r="D74" s="690"/>
      <c r="E74" s="690"/>
      <c r="F74" s="690"/>
      <c r="G74" s="690"/>
      <c r="H74" s="690"/>
      <c r="I74" s="690"/>
      <c r="J74" s="690"/>
      <c r="K74" s="690"/>
      <c r="L74" s="690"/>
      <c r="M74" s="690"/>
      <c r="N74" s="690"/>
      <c r="O74" s="690"/>
      <c r="P74" s="690"/>
      <c r="Q74" s="690"/>
      <c r="R74" s="690"/>
      <c r="S74" s="690"/>
      <c r="T74" s="690"/>
    </row>
    <row r="75" spans="1:20">
      <c r="A75" s="736" t="s">
        <v>1827</v>
      </c>
      <c r="B75" s="736"/>
      <c r="C75" s="736"/>
      <c r="D75" s="736"/>
      <c r="E75" s="736"/>
      <c r="F75" s="736"/>
      <c r="G75" s="736"/>
      <c r="H75" s="736"/>
      <c r="I75" s="736"/>
      <c r="J75" s="736"/>
      <c r="K75" s="736"/>
      <c r="L75" s="736"/>
      <c r="M75" s="736"/>
      <c r="N75" s="736"/>
      <c r="O75" s="736"/>
      <c r="P75" s="736"/>
      <c r="Q75" s="736"/>
      <c r="R75" s="736"/>
      <c r="S75" s="736"/>
      <c r="T75" s="736"/>
    </row>
    <row r="76" spans="1:20" ht="5.25" customHeight="1">
      <c r="A76" s="650"/>
      <c r="B76" s="650"/>
      <c r="C76" s="650"/>
      <c r="D76" s="650"/>
      <c r="E76" s="650"/>
      <c r="F76" s="650"/>
      <c r="G76" s="650"/>
      <c r="H76" s="650"/>
      <c r="I76" s="650"/>
      <c r="J76" s="650"/>
      <c r="K76" s="650"/>
      <c r="L76" s="650"/>
      <c r="M76" s="650"/>
      <c r="N76" s="650"/>
      <c r="O76" s="650"/>
      <c r="P76" s="650"/>
      <c r="Q76" s="650"/>
      <c r="R76" s="650"/>
      <c r="S76" s="650"/>
      <c r="T76" s="650"/>
    </row>
    <row r="77" spans="1:20">
      <c r="A77" s="736" t="s">
        <v>102</v>
      </c>
      <c r="B77" s="736"/>
      <c r="C77" s="736"/>
      <c r="D77" s="736"/>
      <c r="E77" s="736"/>
      <c r="F77" s="736"/>
      <c r="G77" s="736"/>
      <c r="H77" s="736"/>
      <c r="I77" s="736"/>
      <c r="J77" s="736"/>
      <c r="K77" s="736"/>
      <c r="L77" s="736"/>
      <c r="M77" s="736"/>
      <c r="N77" s="736"/>
      <c r="O77" s="736"/>
      <c r="P77" s="736"/>
      <c r="Q77" s="736"/>
      <c r="R77" s="736"/>
      <c r="S77" s="736"/>
      <c r="T77" s="736"/>
    </row>
    <row r="78" spans="1:20">
      <c r="A78" s="736" t="s">
        <v>2274</v>
      </c>
      <c r="B78" s="736"/>
      <c r="C78" s="736"/>
      <c r="D78" s="736"/>
      <c r="E78" s="736"/>
      <c r="F78" s="736"/>
      <c r="G78" s="736"/>
      <c r="H78" s="736"/>
      <c r="I78" s="736"/>
      <c r="J78" s="736"/>
      <c r="K78" s="736"/>
      <c r="L78" s="736"/>
      <c r="M78" s="736"/>
      <c r="N78" s="736"/>
      <c r="O78" s="736"/>
      <c r="P78" s="736"/>
      <c r="Q78" s="736"/>
      <c r="R78" s="736"/>
      <c r="S78" s="736"/>
      <c r="T78" s="736"/>
    </row>
    <row r="79" spans="1:20">
      <c r="Q79" s="19"/>
      <c r="R79" s="32"/>
      <c r="S79" s="32"/>
    </row>
    <row r="80" spans="1:20" s="94" customFormat="1" ht="17.25" customHeight="1">
      <c r="A80" s="738" t="s">
        <v>20</v>
      </c>
      <c r="B80" s="738" t="s">
        <v>14</v>
      </c>
      <c r="C80" s="740" t="s">
        <v>111</v>
      </c>
      <c r="D80" s="741"/>
      <c r="E80" s="742"/>
      <c r="F80" s="740" t="s">
        <v>106</v>
      </c>
      <c r="G80" s="741"/>
      <c r="H80" s="742"/>
      <c r="I80" s="740" t="s">
        <v>107</v>
      </c>
      <c r="J80" s="741"/>
      <c r="K80" s="742"/>
      <c r="L80" s="740" t="s">
        <v>108</v>
      </c>
      <c r="M80" s="741"/>
      <c r="N80" s="742"/>
      <c r="O80" s="740" t="s">
        <v>109</v>
      </c>
      <c r="P80" s="741"/>
      <c r="Q80" s="742"/>
      <c r="R80" s="740" t="s">
        <v>110</v>
      </c>
      <c r="S80" s="741"/>
      <c r="T80" s="742"/>
    </row>
    <row r="81" spans="1:20" s="94" customFormat="1" ht="17.25" customHeight="1">
      <c r="A81" s="739"/>
      <c r="B81" s="739"/>
      <c r="C81" s="95" t="s">
        <v>95</v>
      </c>
      <c r="D81" s="95" t="s">
        <v>96</v>
      </c>
      <c r="E81" s="95" t="s">
        <v>80</v>
      </c>
      <c r="F81" s="95" t="s">
        <v>95</v>
      </c>
      <c r="G81" s="95" t="s">
        <v>96</v>
      </c>
      <c r="H81" s="95" t="s">
        <v>80</v>
      </c>
      <c r="I81" s="95" t="s">
        <v>95</v>
      </c>
      <c r="J81" s="95" t="s">
        <v>96</v>
      </c>
      <c r="K81" s="95" t="s">
        <v>80</v>
      </c>
      <c r="L81" s="95" t="s">
        <v>95</v>
      </c>
      <c r="M81" s="95" t="s">
        <v>96</v>
      </c>
      <c r="N81" s="95" t="s">
        <v>80</v>
      </c>
      <c r="O81" s="95" t="s">
        <v>95</v>
      </c>
      <c r="P81" s="95" t="s">
        <v>96</v>
      </c>
      <c r="Q81" s="95" t="s">
        <v>80</v>
      </c>
      <c r="R81" s="95" t="s">
        <v>95</v>
      </c>
      <c r="S81" s="95" t="s">
        <v>96</v>
      </c>
      <c r="T81" s="95" t="s">
        <v>80</v>
      </c>
    </row>
    <row r="82" spans="1:20" s="98" customFormat="1" ht="17.25" customHeight="1">
      <c r="A82" s="99">
        <v>1</v>
      </c>
      <c r="B82" s="280" t="s">
        <v>86</v>
      </c>
      <c r="C82" s="100">
        <v>0</v>
      </c>
      <c r="D82" s="100">
        <v>0</v>
      </c>
      <c r="E82" s="97">
        <f t="shared" ref="E82:E89" si="22">SUM(C82:D82)</f>
        <v>0</v>
      </c>
      <c r="F82" s="100">
        <v>1262</v>
      </c>
      <c r="G82" s="100">
        <v>1177</v>
      </c>
      <c r="H82" s="97">
        <f>SUM(F82:G82)</f>
        <v>2439</v>
      </c>
      <c r="I82" s="100">
        <v>427</v>
      </c>
      <c r="J82" s="100">
        <v>380</v>
      </c>
      <c r="K82" s="97">
        <v>807</v>
      </c>
      <c r="L82" s="100">
        <v>105</v>
      </c>
      <c r="M82" s="100">
        <v>82</v>
      </c>
      <c r="N82" s="97">
        <f>SUM(L82:M82)</f>
        <v>187</v>
      </c>
      <c r="O82" s="100">
        <v>212</v>
      </c>
      <c r="P82" s="100">
        <v>178</v>
      </c>
      <c r="Q82" s="97">
        <f>SUM(O82:P82)</f>
        <v>390</v>
      </c>
      <c r="R82" s="97">
        <v>0</v>
      </c>
      <c r="S82" s="97">
        <v>0</v>
      </c>
      <c r="T82" s="97">
        <f t="shared" ref="T82:T89" si="23">SUM(R82:S82)</f>
        <v>0</v>
      </c>
    </row>
    <row r="83" spans="1:20" s="98" customFormat="1" ht="17.25" customHeight="1">
      <c r="A83" s="96">
        <v>2</v>
      </c>
      <c r="B83" s="281" t="s">
        <v>87</v>
      </c>
      <c r="C83" s="100">
        <v>0</v>
      </c>
      <c r="D83" s="100">
        <v>0</v>
      </c>
      <c r="E83" s="97">
        <f t="shared" si="22"/>
        <v>0</v>
      </c>
      <c r="F83" s="97">
        <v>1337</v>
      </c>
      <c r="G83" s="97">
        <v>1287</v>
      </c>
      <c r="H83" s="97">
        <f t="shared" ref="H83:H91" si="24">SUM(F83:G83)</f>
        <v>2624</v>
      </c>
      <c r="I83" s="97">
        <v>345</v>
      </c>
      <c r="J83" s="97">
        <v>404</v>
      </c>
      <c r="K83" s="97">
        <v>749</v>
      </c>
      <c r="L83" s="97">
        <v>142</v>
      </c>
      <c r="M83" s="97">
        <v>165</v>
      </c>
      <c r="N83" s="97">
        <f t="shared" ref="N83:N91" si="25">SUM(L83:M83)</f>
        <v>307</v>
      </c>
      <c r="O83" s="97">
        <v>101</v>
      </c>
      <c r="P83" s="97">
        <v>90</v>
      </c>
      <c r="Q83" s="97">
        <f t="shared" ref="Q83:Q91" si="26">SUM(O83:P83)</f>
        <v>191</v>
      </c>
      <c r="R83" s="97">
        <v>0</v>
      </c>
      <c r="S83" s="97">
        <v>0</v>
      </c>
      <c r="T83" s="97">
        <f t="shared" si="23"/>
        <v>0</v>
      </c>
    </row>
    <row r="84" spans="1:20" s="98" customFormat="1" ht="17.25" customHeight="1">
      <c r="A84" s="96">
        <v>3</v>
      </c>
      <c r="B84" s="281" t="s">
        <v>81</v>
      </c>
      <c r="C84" s="97">
        <v>9</v>
      </c>
      <c r="D84" s="97">
        <v>6</v>
      </c>
      <c r="E84" s="97">
        <f t="shared" si="22"/>
        <v>15</v>
      </c>
      <c r="F84" s="97">
        <v>1456</v>
      </c>
      <c r="G84" s="97">
        <v>1228</v>
      </c>
      <c r="H84" s="97">
        <f t="shared" si="24"/>
        <v>2684</v>
      </c>
      <c r="I84" s="97">
        <v>336</v>
      </c>
      <c r="J84" s="97">
        <v>276</v>
      </c>
      <c r="K84" s="97">
        <v>612</v>
      </c>
      <c r="L84" s="97">
        <v>92</v>
      </c>
      <c r="M84" s="97">
        <v>78</v>
      </c>
      <c r="N84" s="97">
        <f t="shared" si="25"/>
        <v>170</v>
      </c>
      <c r="O84" s="97">
        <v>0</v>
      </c>
      <c r="P84" s="97">
        <v>0</v>
      </c>
      <c r="Q84" s="97">
        <f t="shared" si="26"/>
        <v>0</v>
      </c>
      <c r="R84" s="97">
        <v>0</v>
      </c>
      <c r="S84" s="97">
        <v>0</v>
      </c>
      <c r="T84" s="97">
        <f t="shared" si="23"/>
        <v>0</v>
      </c>
    </row>
    <row r="85" spans="1:20" s="98" customFormat="1" ht="17.25" customHeight="1">
      <c r="A85" s="99">
        <v>4</v>
      </c>
      <c r="B85" s="280" t="s">
        <v>88</v>
      </c>
      <c r="C85" s="100">
        <v>0</v>
      </c>
      <c r="D85" s="100">
        <v>0</v>
      </c>
      <c r="E85" s="97">
        <f t="shared" si="22"/>
        <v>0</v>
      </c>
      <c r="F85" s="100">
        <v>909</v>
      </c>
      <c r="G85" s="100">
        <v>843</v>
      </c>
      <c r="H85" s="97">
        <f t="shared" si="24"/>
        <v>1752</v>
      </c>
      <c r="I85" s="100">
        <v>194</v>
      </c>
      <c r="J85" s="100">
        <v>183</v>
      </c>
      <c r="K85" s="97">
        <v>377</v>
      </c>
      <c r="L85" s="100">
        <v>67</v>
      </c>
      <c r="M85" s="100">
        <v>44</v>
      </c>
      <c r="N85" s="97">
        <f t="shared" si="25"/>
        <v>111</v>
      </c>
      <c r="O85" s="100">
        <v>61</v>
      </c>
      <c r="P85" s="100">
        <v>27</v>
      </c>
      <c r="Q85" s="97">
        <f t="shared" si="26"/>
        <v>88</v>
      </c>
      <c r="R85" s="97">
        <v>0</v>
      </c>
      <c r="S85" s="97">
        <v>0</v>
      </c>
      <c r="T85" s="97">
        <f t="shared" si="23"/>
        <v>0</v>
      </c>
    </row>
    <row r="86" spans="1:20" s="98" customFormat="1" ht="17.25" customHeight="1">
      <c r="A86" s="99">
        <v>5</v>
      </c>
      <c r="B86" s="280" t="s">
        <v>82</v>
      </c>
      <c r="C86" s="100">
        <v>0</v>
      </c>
      <c r="D86" s="100">
        <v>0</v>
      </c>
      <c r="E86" s="97">
        <f t="shared" si="22"/>
        <v>0</v>
      </c>
      <c r="F86" s="100">
        <v>1328</v>
      </c>
      <c r="G86" s="100">
        <v>1121</v>
      </c>
      <c r="H86" s="97">
        <f t="shared" si="24"/>
        <v>2449</v>
      </c>
      <c r="I86" s="100">
        <v>235</v>
      </c>
      <c r="J86" s="100">
        <v>266</v>
      </c>
      <c r="K86" s="97">
        <v>501</v>
      </c>
      <c r="L86" s="100">
        <v>121</v>
      </c>
      <c r="M86" s="100">
        <v>138</v>
      </c>
      <c r="N86" s="97">
        <f t="shared" si="25"/>
        <v>259</v>
      </c>
      <c r="O86" s="100">
        <v>44</v>
      </c>
      <c r="P86" s="100">
        <v>33</v>
      </c>
      <c r="Q86" s="97">
        <f t="shared" si="26"/>
        <v>77</v>
      </c>
      <c r="R86" s="97">
        <v>0</v>
      </c>
      <c r="S86" s="97">
        <v>0</v>
      </c>
      <c r="T86" s="97">
        <f t="shared" si="23"/>
        <v>0</v>
      </c>
    </row>
    <row r="87" spans="1:20" s="98" customFormat="1" ht="17.25" customHeight="1">
      <c r="A87" s="96">
        <v>6</v>
      </c>
      <c r="B87" s="281" t="s">
        <v>89</v>
      </c>
      <c r="C87" s="100">
        <v>0</v>
      </c>
      <c r="D87" s="100">
        <v>0</v>
      </c>
      <c r="E87" s="97">
        <f t="shared" si="22"/>
        <v>0</v>
      </c>
      <c r="F87" s="97">
        <v>2321</v>
      </c>
      <c r="G87" s="97">
        <v>2087</v>
      </c>
      <c r="H87" s="97">
        <f t="shared" si="24"/>
        <v>4408</v>
      </c>
      <c r="I87" s="97">
        <v>687</v>
      </c>
      <c r="J87" s="97">
        <v>608</v>
      </c>
      <c r="K87" s="97">
        <v>1295</v>
      </c>
      <c r="L87" s="97">
        <v>223</v>
      </c>
      <c r="M87" s="97">
        <v>320</v>
      </c>
      <c r="N87" s="97">
        <f t="shared" si="25"/>
        <v>543</v>
      </c>
      <c r="O87" s="97">
        <v>216</v>
      </c>
      <c r="P87" s="97">
        <v>154</v>
      </c>
      <c r="Q87" s="97">
        <f t="shared" si="26"/>
        <v>370</v>
      </c>
      <c r="R87" s="97">
        <v>0</v>
      </c>
      <c r="S87" s="97">
        <v>0</v>
      </c>
      <c r="T87" s="97">
        <f t="shared" si="23"/>
        <v>0</v>
      </c>
    </row>
    <row r="88" spans="1:20" s="98" customFormat="1" ht="17.25" customHeight="1">
      <c r="A88" s="96">
        <v>7</v>
      </c>
      <c r="B88" s="281" t="s">
        <v>83</v>
      </c>
      <c r="C88" s="100">
        <v>0</v>
      </c>
      <c r="D88" s="100">
        <v>0</v>
      </c>
      <c r="E88" s="97">
        <f t="shared" si="22"/>
        <v>0</v>
      </c>
      <c r="F88" s="97">
        <v>1535</v>
      </c>
      <c r="G88" s="97">
        <v>1384</v>
      </c>
      <c r="H88" s="97">
        <f t="shared" si="24"/>
        <v>2919</v>
      </c>
      <c r="I88" s="97">
        <v>355</v>
      </c>
      <c r="J88" s="97">
        <v>356</v>
      </c>
      <c r="K88" s="97">
        <v>711</v>
      </c>
      <c r="L88" s="97">
        <v>167</v>
      </c>
      <c r="M88" s="97">
        <v>195</v>
      </c>
      <c r="N88" s="97">
        <f t="shared" si="25"/>
        <v>362</v>
      </c>
      <c r="O88" s="97">
        <v>114</v>
      </c>
      <c r="P88" s="97">
        <v>54</v>
      </c>
      <c r="Q88" s="97">
        <f t="shared" si="26"/>
        <v>168</v>
      </c>
      <c r="R88" s="97">
        <v>0</v>
      </c>
      <c r="S88" s="97">
        <v>0</v>
      </c>
      <c r="T88" s="97">
        <f t="shared" si="23"/>
        <v>0</v>
      </c>
    </row>
    <row r="89" spans="1:20" s="98" customFormat="1" ht="17.25" customHeight="1">
      <c r="A89" s="99">
        <v>8</v>
      </c>
      <c r="B89" s="280" t="s">
        <v>90</v>
      </c>
      <c r="C89" s="100">
        <v>0</v>
      </c>
      <c r="D89" s="100">
        <v>0</v>
      </c>
      <c r="E89" s="97">
        <f t="shared" si="22"/>
        <v>0</v>
      </c>
      <c r="F89" s="100">
        <v>1806</v>
      </c>
      <c r="G89" s="100">
        <v>1792</v>
      </c>
      <c r="H89" s="97">
        <f t="shared" si="24"/>
        <v>3598</v>
      </c>
      <c r="I89" s="100">
        <v>322</v>
      </c>
      <c r="J89" s="100">
        <v>366</v>
      </c>
      <c r="K89" s="97">
        <v>688</v>
      </c>
      <c r="L89" s="100">
        <v>106</v>
      </c>
      <c r="M89" s="100">
        <v>109</v>
      </c>
      <c r="N89" s="97">
        <f t="shared" si="25"/>
        <v>215</v>
      </c>
      <c r="O89" s="100">
        <v>195</v>
      </c>
      <c r="P89" s="100">
        <v>129</v>
      </c>
      <c r="Q89" s="97">
        <f t="shared" si="26"/>
        <v>324</v>
      </c>
      <c r="R89" s="97">
        <v>0</v>
      </c>
      <c r="S89" s="97">
        <v>0</v>
      </c>
      <c r="T89" s="97">
        <f t="shared" si="23"/>
        <v>0</v>
      </c>
    </row>
    <row r="90" spans="1:20" s="98" customFormat="1" ht="17.25" customHeight="1">
      <c r="A90" s="99">
        <v>9</v>
      </c>
      <c r="B90" s="280" t="s">
        <v>84</v>
      </c>
      <c r="C90" s="100">
        <v>90</v>
      </c>
      <c r="D90" s="100">
        <v>72</v>
      </c>
      <c r="E90" s="97">
        <f>SUM(C90:D90)</f>
        <v>162</v>
      </c>
      <c r="F90" s="100">
        <v>3071</v>
      </c>
      <c r="G90" s="100">
        <v>2818</v>
      </c>
      <c r="H90" s="97">
        <f t="shared" si="24"/>
        <v>5889</v>
      </c>
      <c r="I90" s="100">
        <v>935</v>
      </c>
      <c r="J90" s="100">
        <v>924</v>
      </c>
      <c r="K90" s="97">
        <v>1859</v>
      </c>
      <c r="L90" s="100">
        <v>625</v>
      </c>
      <c r="M90" s="100">
        <v>661</v>
      </c>
      <c r="N90" s="97">
        <f t="shared" si="25"/>
        <v>1286</v>
      </c>
      <c r="O90" s="100">
        <v>858</v>
      </c>
      <c r="P90" s="100">
        <v>1055</v>
      </c>
      <c r="Q90" s="97">
        <f t="shared" si="26"/>
        <v>1913</v>
      </c>
      <c r="R90" s="97">
        <v>52</v>
      </c>
      <c r="S90" s="97">
        <v>29</v>
      </c>
      <c r="T90" s="97">
        <f>SUM(R90:S90)</f>
        <v>81</v>
      </c>
    </row>
    <row r="91" spans="1:20" s="98" customFormat="1" ht="17.25" customHeight="1">
      <c r="A91" s="96">
        <v>10</v>
      </c>
      <c r="B91" s="281" t="s">
        <v>85</v>
      </c>
      <c r="C91" s="97">
        <v>34</v>
      </c>
      <c r="D91" s="97">
        <v>33</v>
      </c>
      <c r="E91" s="97">
        <f>SUM(C91:D91)</f>
        <v>67</v>
      </c>
      <c r="F91" s="97">
        <v>2191</v>
      </c>
      <c r="G91" s="97">
        <v>2049</v>
      </c>
      <c r="H91" s="97">
        <f t="shared" si="24"/>
        <v>4240</v>
      </c>
      <c r="I91" s="97">
        <v>512</v>
      </c>
      <c r="J91" s="97">
        <v>598</v>
      </c>
      <c r="K91" s="97">
        <v>1110</v>
      </c>
      <c r="L91" s="97">
        <v>257</v>
      </c>
      <c r="M91" s="97">
        <v>411</v>
      </c>
      <c r="N91" s="97">
        <f t="shared" si="25"/>
        <v>668</v>
      </c>
      <c r="O91" s="97">
        <v>244</v>
      </c>
      <c r="P91" s="97">
        <v>153</v>
      </c>
      <c r="Q91" s="97">
        <f t="shared" si="26"/>
        <v>397</v>
      </c>
      <c r="R91" s="97">
        <v>0</v>
      </c>
      <c r="S91" s="97">
        <v>0</v>
      </c>
      <c r="T91" s="97">
        <f>SUM(R91:S91)</f>
        <v>0</v>
      </c>
    </row>
    <row r="92" spans="1:20" s="98" customFormat="1" ht="17.25" customHeight="1">
      <c r="A92" s="734" t="s">
        <v>91</v>
      </c>
      <c r="B92" s="735"/>
      <c r="C92" s="101">
        <f>SUM(C82:C91)</f>
        <v>133</v>
      </c>
      <c r="D92" s="101">
        <f t="shared" ref="D92:T92" si="27">SUM(D82:D91)</f>
        <v>111</v>
      </c>
      <c r="E92" s="101">
        <f t="shared" si="27"/>
        <v>244</v>
      </c>
      <c r="F92" s="101">
        <f t="shared" si="27"/>
        <v>17216</v>
      </c>
      <c r="G92" s="101">
        <f t="shared" si="27"/>
        <v>15786</v>
      </c>
      <c r="H92" s="101">
        <f t="shared" si="27"/>
        <v>33002</v>
      </c>
      <c r="I92" s="101">
        <f t="shared" si="27"/>
        <v>4348</v>
      </c>
      <c r="J92" s="101">
        <f t="shared" si="27"/>
        <v>4361</v>
      </c>
      <c r="K92" s="101">
        <f t="shared" si="27"/>
        <v>8709</v>
      </c>
      <c r="L92" s="101">
        <f t="shared" si="27"/>
        <v>1905</v>
      </c>
      <c r="M92" s="101">
        <f t="shared" si="27"/>
        <v>2203</v>
      </c>
      <c r="N92" s="101">
        <f t="shared" si="27"/>
        <v>4108</v>
      </c>
      <c r="O92" s="101">
        <f t="shared" si="27"/>
        <v>2045</v>
      </c>
      <c r="P92" s="101">
        <f t="shared" si="27"/>
        <v>1873</v>
      </c>
      <c r="Q92" s="101">
        <f t="shared" si="27"/>
        <v>3918</v>
      </c>
      <c r="R92" s="101">
        <f t="shared" si="27"/>
        <v>52</v>
      </c>
      <c r="S92" s="101">
        <f t="shared" si="27"/>
        <v>29</v>
      </c>
      <c r="T92" s="101">
        <f t="shared" si="27"/>
        <v>81</v>
      </c>
    </row>
    <row r="93" spans="1:20" ht="17.25" customHeight="1"/>
    <row r="94" spans="1:20" ht="17.25" customHeight="1">
      <c r="H94" s="102"/>
      <c r="O94" s="103"/>
      <c r="P94" s="103"/>
      <c r="Q94" s="103"/>
    </row>
    <row r="95" spans="1:20" ht="17.25" customHeight="1">
      <c r="O95" s="103"/>
      <c r="P95" s="103"/>
      <c r="Q95" s="103"/>
    </row>
    <row r="96" spans="1:20" ht="17.25" customHeight="1">
      <c r="O96" s="103"/>
      <c r="P96" s="103"/>
      <c r="Q96" s="103"/>
    </row>
    <row r="97" spans="1:20" ht="17.25" customHeight="1">
      <c r="O97" s="104"/>
      <c r="P97" s="104"/>
      <c r="Q97" s="104"/>
    </row>
    <row r="98" spans="1:20" ht="17.25" customHeight="1">
      <c r="O98" s="104"/>
      <c r="P98" s="104"/>
      <c r="Q98" s="104"/>
    </row>
    <row r="99" spans="1:20" ht="17.25" customHeight="1">
      <c r="O99" s="104"/>
      <c r="P99" s="104"/>
      <c r="Q99" s="104"/>
    </row>
    <row r="100" spans="1:20" ht="17.25" customHeight="1">
      <c r="O100" s="105"/>
      <c r="P100" s="105"/>
      <c r="Q100" s="105"/>
    </row>
    <row r="101" spans="1:20" ht="17.25" customHeight="1">
      <c r="O101" s="104"/>
      <c r="P101" s="104"/>
      <c r="Q101" s="104"/>
    </row>
    <row r="102" spans="1:20" ht="17.25" customHeight="1">
      <c r="O102" s="104"/>
      <c r="P102" s="104"/>
      <c r="Q102" s="104"/>
    </row>
    <row r="103" spans="1:20" ht="17.25" customHeight="1"/>
    <row r="104" spans="1:20" ht="17.25" customHeight="1"/>
    <row r="105" spans="1:20" ht="17.25" customHeight="1"/>
    <row r="106" spans="1:20" ht="17.25" customHeight="1"/>
    <row r="107" spans="1:20" ht="17.25" customHeight="1"/>
    <row r="108" spans="1:20" ht="17.25" customHeight="1"/>
    <row r="109" spans="1:20" ht="17.25" customHeight="1"/>
    <row r="110" spans="1:20" ht="17.25" customHeight="1"/>
    <row r="111" spans="1:20" ht="17.25" customHeight="1"/>
    <row r="112" spans="1:20" ht="17.25" customHeight="1">
      <c r="A112" s="736" t="s">
        <v>1828</v>
      </c>
      <c r="B112" s="736"/>
      <c r="C112" s="736"/>
      <c r="D112" s="736"/>
      <c r="E112" s="736"/>
      <c r="F112" s="736"/>
      <c r="G112" s="736"/>
      <c r="H112" s="736"/>
      <c r="I112" s="736"/>
      <c r="J112" s="736"/>
      <c r="K112" s="736"/>
      <c r="L112" s="736"/>
      <c r="M112" s="736"/>
      <c r="N112" s="736"/>
      <c r="O112" s="106"/>
      <c r="P112" s="106"/>
      <c r="Q112" s="106"/>
      <c r="R112" s="106"/>
      <c r="S112" s="106"/>
      <c r="T112" s="106"/>
    </row>
    <row r="113" spans="1:20" ht="9.75" customHeight="1">
      <c r="A113" s="650"/>
      <c r="B113" s="650"/>
      <c r="C113" s="650"/>
      <c r="D113" s="650"/>
      <c r="E113" s="650"/>
      <c r="F113" s="650"/>
      <c r="G113" s="650"/>
      <c r="H113" s="650"/>
      <c r="I113" s="650"/>
      <c r="J113" s="650"/>
      <c r="K113" s="650"/>
      <c r="L113" s="650"/>
      <c r="M113" s="650"/>
      <c r="N113" s="650"/>
      <c r="O113" s="106"/>
      <c r="P113" s="106"/>
      <c r="Q113" s="106"/>
      <c r="R113" s="106"/>
      <c r="S113" s="106"/>
      <c r="T113" s="106"/>
    </row>
    <row r="114" spans="1:20" ht="17.25" customHeight="1">
      <c r="A114" s="736" t="s">
        <v>103</v>
      </c>
      <c r="B114" s="736"/>
      <c r="C114" s="736"/>
      <c r="D114" s="736"/>
      <c r="E114" s="736"/>
      <c r="F114" s="736"/>
      <c r="G114" s="736"/>
      <c r="H114" s="736"/>
      <c r="I114" s="736"/>
      <c r="J114" s="736"/>
      <c r="K114" s="736"/>
      <c r="L114" s="736"/>
      <c r="M114" s="736"/>
      <c r="N114" s="736"/>
      <c r="O114" s="106"/>
      <c r="P114" s="106"/>
      <c r="Q114" s="106"/>
      <c r="R114" s="106"/>
      <c r="S114" s="106"/>
      <c r="T114" s="106"/>
    </row>
    <row r="115" spans="1:20" ht="17.25" customHeight="1">
      <c r="A115" s="736" t="s">
        <v>2274</v>
      </c>
      <c r="B115" s="736"/>
      <c r="C115" s="736"/>
      <c r="D115" s="736"/>
      <c r="E115" s="736"/>
      <c r="F115" s="736"/>
      <c r="G115" s="736"/>
      <c r="H115" s="736"/>
      <c r="I115" s="736"/>
      <c r="J115" s="736"/>
      <c r="K115" s="736"/>
      <c r="L115" s="736"/>
      <c r="M115" s="736"/>
      <c r="N115" s="736"/>
      <c r="O115" s="106"/>
      <c r="P115" s="106"/>
      <c r="Q115" s="106"/>
      <c r="R115" s="106"/>
      <c r="S115" s="106"/>
      <c r="T115" s="106"/>
    </row>
    <row r="116" spans="1:20" ht="17.25" customHeight="1">
      <c r="Q116" s="32"/>
      <c r="R116" s="32"/>
      <c r="S116" s="32"/>
    </row>
    <row r="117" spans="1:20" ht="17.25" customHeight="1">
      <c r="A117" s="738" t="s">
        <v>20</v>
      </c>
      <c r="B117" s="738" t="s">
        <v>14</v>
      </c>
      <c r="C117" s="740" t="s">
        <v>112</v>
      </c>
      <c r="D117" s="741"/>
      <c r="E117" s="742"/>
      <c r="F117" s="740" t="s">
        <v>113</v>
      </c>
      <c r="G117" s="741"/>
      <c r="H117" s="742"/>
      <c r="I117" s="740" t="s">
        <v>114</v>
      </c>
      <c r="J117" s="741"/>
      <c r="K117" s="742"/>
      <c r="L117" s="740" t="s">
        <v>115</v>
      </c>
      <c r="M117" s="741"/>
      <c r="N117" s="742"/>
      <c r="O117" s="94"/>
      <c r="P117" s="94"/>
      <c r="Q117" s="94"/>
      <c r="R117" s="94"/>
      <c r="S117" s="94"/>
      <c r="T117" s="94"/>
    </row>
    <row r="118" spans="1:20" ht="17.25" customHeight="1">
      <c r="A118" s="739"/>
      <c r="B118" s="739"/>
      <c r="C118" s="95" t="s">
        <v>95</v>
      </c>
      <c r="D118" s="95" t="s">
        <v>96</v>
      </c>
      <c r="E118" s="95" t="s">
        <v>80</v>
      </c>
      <c r="F118" s="95" t="s">
        <v>95</v>
      </c>
      <c r="G118" s="95" t="s">
        <v>96</v>
      </c>
      <c r="H118" s="95" t="s">
        <v>80</v>
      </c>
      <c r="I118" s="95" t="s">
        <v>95</v>
      </c>
      <c r="J118" s="95" t="s">
        <v>96</v>
      </c>
      <c r="K118" s="95" t="s">
        <v>80</v>
      </c>
      <c r="L118" s="95" t="s">
        <v>95</v>
      </c>
      <c r="M118" s="95" t="s">
        <v>96</v>
      </c>
      <c r="N118" s="95" t="s">
        <v>80</v>
      </c>
      <c r="O118" s="94"/>
      <c r="P118" s="94"/>
      <c r="Q118" s="94"/>
      <c r="R118" s="94"/>
      <c r="S118" s="94"/>
      <c r="T118" s="94"/>
    </row>
    <row r="119" spans="1:20" ht="17.25" customHeight="1">
      <c r="A119" s="99">
        <v>1</v>
      </c>
      <c r="B119" s="280" t="s">
        <v>86</v>
      </c>
      <c r="C119" s="97">
        <v>0</v>
      </c>
      <c r="D119" s="97">
        <v>0</v>
      </c>
      <c r="E119" s="97">
        <f t="shared" ref="E119:E128" si="28">SUM(C119:D119)</f>
        <v>0</v>
      </c>
      <c r="F119" s="100">
        <v>72</v>
      </c>
      <c r="G119" s="100">
        <v>53</v>
      </c>
      <c r="H119" s="97">
        <f t="shared" ref="H119:H126" si="29">SUM(F119:G119)</f>
        <v>125</v>
      </c>
      <c r="I119" s="97">
        <v>0</v>
      </c>
      <c r="J119" s="97">
        <v>0</v>
      </c>
      <c r="K119" s="97">
        <f t="shared" ref="K119:K126" si="30">SUM(I119:J119)</f>
        <v>0</v>
      </c>
      <c r="L119" s="100">
        <v>0</v>
      </c>
      <c r="M119" s="100">
        <v>0</v>
      </c>
      <c r="N119" s="97">
        <f t="shared" ref="N119:N126" si="31">SUM(L119:M119)</f>
        <v>0</v>
      </c>
      <c r="O119" s="98"/>
      <c r="P119" s="98"/>
      <c r="Q119" s="98"/>
      <c r="R119" s="98"/>
      <c r="S119" s="98"/>
      <c r="T119" s="98"/>
    </row>
    <row r="120" spans="1:20" ht="17.25" customHeight="1">
      <c r="A120" s="96">
        <v>2</v>
      </c>
      <c r="B120" s="281" t="s">
        <v>87</v>
      </c>
      <c r="C120" s="97">
        <v>0</v>
      </c>
      <c r="D120" s="97">
        <v>0</v>
      </c>
      <c r="E120" s="97">
        <f t="shared" si="28"/>
        <v>0</v>
      </c>
      <c r="F120" s="97">
        <v>0</v>
      </c>
      <c r="G120" s="97">
        <v>0</v>
      </c>
      <c r="H120" s="97">
        <f t="shared" si="29"/>
        <v>0</v>
      </c>
      <c r="I120" s="97">
        <v>0</v>
      </c>
      <c r="J120" s="97">
        <v>0</v>
      </c>
      <c r="K120" s="97">
        <f t="shared" si="30"/>
        <v>0</v>
      </c>
      <c r="L120" s="100">
        <v>0</v>
      </c>
      <c r="M120" s="100">
        <v>0</v>
      </c>
      <c r="N120" s="97">
        <f t="shared" si="31"/>
        <v>0</v>
      </c>
      <c r="O120" s="98"/>
      <c r="P120" s="98"/>
      <c r="Q120" s="98"/>
      <c r="R120" s="98"/>
      <c r="S120" s="98"/>
      <c r="T120" s="98"/>
    </row>
    <row r="121" spans="1:20" ht="17.25" customHeight="1">
      <c r="A121" s="96">
        <v>3</v>
      </c>
      <c r="B121" s="281" t="s">
        <v>81</v>
      </c>
      <c r="C121" s="97">
        <v>0</v>
      </c>
      <c r="D121" s="97">
        <v>0</v>
      </c>
      <c r="E121" s="97">
        <f t="shared" si="28"/>
        <v>0</v>
      </c>
      <c r="F121" s="97">
        <v>0</v>
      </c>
      <c r="G121" s="97">
        <v>0</v>
      </c>
      <c r="H121" s="97">
        <f t="shared" si="29"/>
        <v>0</v>
      </c>
      <c r="I121" s="97">
        <v>99</v>
      </c>
      <c r="J121" s="97">
        <v>125</v>
      </c>
      <c r="K121" s="97">
        <f t="shared" si="30"/>
        <v>224</v>
      </c>
      <c r="L121" s="97">
        <v>70</v>
      </c>
      <c r="M121" s="97">
        <v>43</v>
      </c>
      <c r="N121" s="97">
        <f t="shared" si="31"/>
        <v>113</v>
      </c>
      <c r="O121" s="98"/>
      <c r="P121" s="98"/>
      <c r="Q121" s="98"/>
      <c r="R121" s="98"/>
      <c r="S121" s="98"/>
      <c r="T121" s="98"/>
    </row>
    <row r="122" spans="1:20" ht="17.25" customHeight="1">
      <c r="A122" s="99">
        <v>4</v>
      </c>
      <c r="B122" s="280" t="s">
        <v>88</v>
      </c>
      <c r="C122" s="97">
        <v>0</v>
      </c>
      <c r="D122" s="97">
        <v>0</v>
      </c>
      <c r="E122" s="97">
        <f t="shared" si="28"/>
        <v>0</v>
      </c>
      <c r="F122" s="97">
        <v>0</v>
      </c>
      <c r="G122" s="97">
        <v>0</v>
      </c>
      <c r="H122" s="97">
        <f t="shared" si="29"/>
        <v>0</v>
      </c>
      <c r="I122" s="97">
        <v>0</v>
      </c>
      <c r="J122" s="97">
        <v>0</v>
      </c>
      <c r="K122" s="97">
        <f t="shared" si="30"/>
        <v>0</v>
      </c>
      <c r="L122" s="100">
        <v>0</v>
      </c>
      <c r="M122" s="100">
        <v>0</v>
      </c>
      <c r="N122" s="97">
        <f t="shared" si="31"/>
        <v>0</v>
      </c>
      <c r="O122" s="98"/>
      <c r="P122" s="98"/>
      <c r="Q122" s="98"/>
      <c r="R122" s="98"/>
      <c r="S122" s="98"/>
      <c r="T122" s="98"/>
    </row>
    <row r="123" spans="1:20" ht="17.25" customHeight="1">
      <c r="A123" s="99">
        <v>5</v>
      </c>
      <c r="B123" s="280" t="s">
        <v>82</v>
      </c>
      <c r="C123" s="97">
        <v>0</v>
      </c>
      <c r="D123" s="97">
        <v>0</v>
      </c>
      <c r="E123" s="97">
        <f t="shared" si="28"/>
        <v>0</v>
      </c>
      <c r="F123" s="97">
        <v>0</v>
      </c>
      <c r="G123" s="97">
        <v>0</v>
      </c>
      <c r="H123" s="97">
        <f t="shared" si="29"/>
        <v>0</v>
      </c>
      <c r="I123" s="100">
        <v>55</v>
      </c>
      <c r="J123" s="100">
        <v>21</v>
      </c>
      <c r="K123" s="97">
        <f t="shared" si="30"/>
        <v>76</v>
      </c>
      <c r="L123" s="100">
        <v>0</v>
      </c>
      <c r="M123" s="100">
        <v>0</v>
      </c>
      <c r="N123" s="97">
        <f t="shared" si="31"/>
        <v>0</v>
      </c>
      <c r="O123" s="98"/>
      <c r="P123" s="98"/>
      <c r="Q123" s="98"/>
      <c r="R123" s="98"/>
      <c r="S123" s="98"/>
      <c r="T123" s="98"/>
    </row>
    <row r="124" spans="1:20" ht="17.25" customHeight="1">
      <c r="A124" s="96">
        <v>6</v>
      </c>
      <c r="B124" s="281" t="s">
        <v>89</v>
      </c>
      <c r="C124" s="97">
        <v>0</v>
      </c>
      <c r="D124" s="97">
        <v>0</v>
      </c>
      <c r="E124" s="97">
        <f t="shared" si="28"/>
        <v>0</v>
      </c>
      <c r="F124" s="97">
        <v>162</v>
      </c>
      <c r="G124" s="97">
        <v>145</v>
      </c>
      <c r="H124" s="97">
        <f t="shared" si="29"/>
        <v>307</v>
      </c>
      <c r="I124" s="97">
        <v>0</v>
      </c>
      <c r="J124" s="97">
        <v>0</v>
      </c>
      <c r="K124" s="97">
        <f t="shared" si="30"/>
        <v>0</v>
      </c>
      <c r="L124" s="100">
        <v>0</v>
      </c>
      <c r="M124" s="100">
        <v>0</v>
      </c>
      <c r="N124" s="97">
        <f t="shared" si="31"/>
        <v>0</v>
      </c>
      <c r="O124" s="98"/>
      <c r="P124" s="98"/>
      <c r="Q124" s="98"/>
      <c r="R124" s="98"/>
      <c r="S124" s="98"/>
      <c r="T124" s="98"/>
    </row>
    <row r="125" spans="1:20" ht="17.25" customHeight="1">
      <c r="A125" s="96">
        <v>7</v>
      </c>
      <c r="B125" s="281" t="s">
        <v>83</v>
      </c>
      <c r="C125" s="97">
        <v>0</v>
      </c>
      <c r="D125" s="97">
        <v>0</v>
      </c>
      <c r="E125" s="97">
        <f t="shared" si="28"/>
        <v>0</v>
      </c>
      <c r="F125" s="97">
        <v>134</v>
      </c>
      <c r="G125" s="97">
        <v>136</v>
      </c>
      <c r="H125" s="97">
        <f t="shared" si="29"/>
        <v>270</v>
      </c>
      <c r="I125" s="97">
        <v>105</v>
      </c>
      <c r="J125" s="97">
        <v>72</v>
      </c>
      <c r="K125" s="97">
        <f t="shared" si="30"/>
        <v>177</v>
      </c>
      <c r="L125" s="100">
        <v>0</v>
      </c>
      <c r="M125" s="100">
        <v>0</v>
      </c>
      <c r="N125" s="97">
        <f t="shared" si="31"/>
        <v>0</v>
      </c>
      <c r="O125" s="98"/>
      <c r="P125" s="98"/>
      <c r="Q125" s="98"/>
      <c r="R125" s="98"/>
      <c r="S125" s="98"/>
      <c r="T125" s="98"/>
    </row>
    <row r="126" spans="1:20" ht="17.25" customHeight="1">
      <c r="A126" s="99">
        <v>8</v>
      </c>
      <c r="B126" s="280" t="s">
        <v>90</v>
      </c>
      <c r="C126" s="97">
        <v>0</v>
      </c>
      <c r="D126" s="97">
        <v>0</v>
      </c>
      <c r="E126" s="97">
        <f t="shared" si="28"/>
        <v>0</v>
      </c>
      <c r="F126" s="97">
        <v>0</v>
      </c>
      <c r="G126" s="97">
        <v>0</v>
      </c>
      <c r="H126" s="97">
        <f t="shared" si="29"/>
        <v>0</v>
      </c>
      <c r="I126" s="97">
        <v>0</v>
      </c>
      <c r="J126" s="97">
        <v>0</v>
      </c>
      <c r="K126" s="97">
        <f t="shared" si="30"/>
        <v>0</v>
      </c>
      <c r="L126" s="100">
        <v>0</v>
      </c>
      <c r="M126" s="100">
        <v>0</v>
      </c>
      <c r="N126" s="97">
        <f t="shared" si="31"/>
        <v>0</v>
      </c>
      <c r="O126" s="98"/>
      <c r="P126" s="98"/>
      <c r="Q126" s="98"/>
      <c r="R126" s="98"/>
      <c r="S126" s="98"/>
      <c r="T126" s="98"/>
    </row>
    <row r="127" spans="1:20" ht="17.25" customHeight="1">
      <c r="A127" s="99">
        <v>9</v>
      </c>
      <c r="B127" s="280" t="s">
        <v>84</v>
      </c>
      <c r="C127" s="97">
        <v>0</v>
      </c>
      <c r="D127" s="97">
        <v>0</v>
      </c>
      <c r="E127" s="97">
        <f t="shared" si="28"/>
        <v>0</v>
      </c>
      <c r="F127" s="100">
        <v>149</v>
      </c>
      <c r="G127" s="100">
        <v>165</v>
      </c>
      <c r="H127" s="97">
        <f>SUM(F127:G127)</f>
        <v>314</v>
      </c>
      <c r="I127" s="100">
        <v>385</v>
      </c>
      <c r="J127" s="100">
        <v>490</v>
      </c>
      <c r="K127" s="97">
        <f>SUM(I127:J127)</f>
        <v>875</v>
      </c>
      <c r="L127" s="100">
        <v>135</v>
      </c>
      <c r="M127" s="100">
        <v>226</v>
      </c>
      <c r="N127" s="97">
        <f>SUM(L127:M127)</f>
        <v>361</v>
      </c>
      <c r="O127" s="98"/>
      <c r="P127" s="98"/>
      <c r="Q127" s="98"/>
      <c r="R127" s="98"/>
      <c r="S127" s="98"/>
      <c r="T127" s="98"/>
    </row>
    <row r="128" spans="1:20" ht="17.25" customHeight="1">
      <c r="A128" s="96">
        <v>10</v>
      </c>
      <c r="B128" s="281" t="s">
        <v>85</v>
      </c>
      <c r="C128" s="97">
        <v>0</v>
      </c>
      <c r="D128" s="97">
        <v>0</v>
      </c>
      <c r="E128" s="97">
        <f t="shared" si="28"/>
        <v>0</v>
      </c>
      <c r="F128" s="97">
        <v>285</v>
      </c>
      <c r="G128" s="97">
        <v>225</v>
      </c>
      <c r="H128" s="97">
        <f>SUM(F128:G128)</f>
        <v>510</v>
      </c>
      <c r="I128" s="97">
        <v>256</v>
      </c>
      <c r="J128" s="97">
        <v>251</v>
      </c>
      <c r="K128" s="97">
        <f>SUM(I128:J128)</f>
        <v>507</v>
      </c>
      <c r="L128" s="100">
        <v>0</v>
      </c>
      <c r="M128" s="100">
        <v>0</v>
      </c>
      <c r="N128" s="97">
        <f>SUM(L128:M128)</f>
        <v>0</v>
      </c>
      <c r="O128" s="98"/>
      <c r="P128" s="98"/>
      <c r="Q128" s="98"/>
      <c r="R128" s="98"/>
      <c r="S128" s="98"/>
      <c r="T128" s="98"/>
    </row>
    <row r="129" spans="1:20" ht="17.25" customHeight="1">
      <c r="A129" s="737" t="s">
        <v>91</v>
      </c>
      <c r="B129" s="737"/>
      <c r="C129" s="101">
        <f>SUM(C119:C128)</f>
        <v>0</v>
      </c>
      <c r="D129" s="101">
        <f t="shared" ref="D129:N129" si="32">SUM(D119:D128)</f>
        <v>0</v>
      </c>
      <c r="E129" s="101">
        <f t="shared" si="32"/>
        <v>0</v>
      </c>
      <c r="F129" s="101">
        <f t="shared" si="32"/>
        <v>802</v>
      </c>
      <c r="G129" s="101">
        <f t="shared" si="32"/>
        <v>724</v>
      </c>
      <c r="H129" s="101">
        <f t="shared" si="32"/>
        <v>1526</v>
      </c>
      <c r="I129" s="101">
        <f t="shared" si="32"/>
        <v>900</v>
      </c>
      <c r="J129" s="101">
        <f t="shared" si="32"/>
        <v>959</v>
      </c>
      <c r="K129" s="101">
        <f t="shared" si="32"/>
        <v>1859</v>
      </c>
      <c r="L129" s="101">
        <f t="shared" si="32"/>
        <v>205</v>
      </c>
      <c r="M129" s="101">
        <f t="shared" si="32"/>
        <v>269</v>
      </c>
      <c r="N129" s="101">
        <f t="shared" si="32"/>
        <v>474</v>
      </c>
      <c r="O129" s="98"/>
      <c r="P129" s="98"/>
      <c r="Q129" s="98"/>
      <c r="R129" s="98"/>
      <c r="S129" s="98"/>
      <c r="T129" s="98"/>
    </row>
    <row r="130" spans="1:20" ht="17.25" customHeight="1"/>
    <row r="131" spans="1:20" ht="17.25" customHeight="1">
      <c r="F131" s="141"/>
      <c r="G131" s="141"/>
      <c r="H131" s="141"/>
      <c r="I131" s="141"/>
      <c r="J131" s="141"/>
      <c r="K131" s="141"/>
      <c r="L131" s="141"/>
      <c r="M131" s="141"/>
      <c r="N131" s="141"/>
    </row>
    <row r="132" spans="1:20" ht="17.25" customHeight="1">
      <c r="H132" s="141"/>
    </row>
    <row r="133" spans="1:20" ht="17.25" customHeight="1">
      <c r="F133" s="141"/>
      <c r="G133" s="141"/>
      <c r="H133" s="141"/>
      <c r="I133" s="141"/>
      <c r="J133" s="141"/>
      <c r="K133" s="141"/>
      <c r="L133" s="141"/>
      <c r="M133" s="141"/>
      <c r="N133" s="141"/>
    </row>
    <row r="134" spans="1:20" ht="17.25" customHeight="1"/>
    <row r="135" spans="1:20" ht="17.25" customHeight="1"/>
    <row r="136" spans="1:20" ht="17.25" customHeight="1"/>
    <row r="137" spans="1:20" ht="17.25" customHeight="1"/>
    <row r="138" spans="1:20" ht="17.25" customHeight="1"/>
    <row r="139" spans="1:20" ht="17.25" customHeight="1"/>
    <row r="140" spans="1:20" ht="17.25" customHeight="1"/>
    <row r="141" spans="1:20" ht="17.25" customHeight="1"/>
    <row r="142" spans="1:20" ht="17.25" customHeight="1"/>
    <row r="143" spans="1:20" ht="17.25" customHeight="1"/>
    <row r="144" spans="1:20" ht="17.25" customHeight="1"/>
    <row r="145" spans="1:20" ht="17.25" customHeight="1"/>
    <row r="146" spans="1:20" ht="17.25" customHeight="1"/>
    <row r="147" spans="1:20" ht="17.25" customHeight="1">
      <c r="A147" s="736" t="s">
        <v>1829</v>
      </c>
      <c r="B147" s="736"/>
      <c r="C147" s="736"/>
      <c r="D147" s="736"/>
      <c r="E147" s="736"/>
      <c r="F147" s="736"/>
      <c r="G147" s="736"/>
      <c r="H147" s="736"/>
      <c r="I147" s="736"/>
      <c r="J147" s="736"/>
      <c r="K147" s="736"/>
      <c r="L147" s="736"/>
      <c r="M147" s="736"/>
      <c r="N147" s="736"/>
      <c r="O147" s="736"/>
      <c r="P147" s="736"/>
      <c r="Q147" s="736"/>
      <c r="R147" s="736"/>
      <c r="S147" s="736"/>
      <c r="T147" s="736"/>
    </row>
    <row r="148" spans="1:20" ht="17.25" customHeight="1"/>
    <row r="149" spans="1:20" ht="17.25" customHeight="1">
      <c r="A149" s="736" t="s">
        <v>104</v>
      </c>
      <c r="B149" s="736"/>
      <c r="C149" s="736"/>
      <c r="D149" s="736"/>
      <c r="E149" s="736"/>
      <c r="F149" s="736"/>
      <c r="G149" s="736"/>
      <c r="H149" s="736"/>
      <c r="I149" s="736"/>
      <c r="J149" s="736"/>
      <c r="K149" s="736"/>
      <c r="L149" s="736"/>
      <c r="M149" s="736"/>
      <c r="N149" s="736"/>
      <c r="O149" s="736"/>
      <c r="P149" s="736"/>
      <c r="Q149" s="736"/>
      <c r="R149" s="736"/>
      <c r="S149" s="736"/>
      <c r="T149" s="736"/>
    </row>
    <row r="150" spans="1:20" ht="17.25" customHeight="1">
      <c r="A150" s="736" t="s">
        <v>2274</v>
      </c>
      <c r="B150" s="736"/>
      <c r="C150" s="736"/>
      <c r="D150" s="736"/>
      <c r="E150" s="736"/>
      <c r="F150" s="736"/>
      <c r="G150" s="736"/>
      <c r="H150" s="736"/>
      <c r="I150" s="736"/>
      <c r="J150" s="736"/>
      <c r="K150" s="736"/>
      <c r="L150" s="736"/>
      <c r="M150" s="736"/>
      <c r="N150" s="736"/>
      <c r="O150" s="736"/>
      <c r="P150" s="736"/>
      <c r="Q150" s="736"/>
      <c r="R150" s="736"/>
      <c r="S150" s="736"/>
      <c r="T150" s="736"/>
    </row>
    <row r="151" spans="1:20" ht="17.25" customHeight="1">
      <c r="Q151" s="19"/>
      <c r="R151" s="32"/>
      <c r="S151" s="32"/>
    </row>
    <row r="152" spans="1:20" s="94" customFormat="1" ht="17.25" customHeight="1">
      <c r="A152" s="738" t="s">
        <v>20</v>
      </c>
      <c r="B152" s="738" t="s">
        <v>14</v>
      </c>
      <c r="C152" s="740" t="s">
        <v>72</v>
      </c>
      <c r="D152" s="741"/>
      <c r="E152" s="742"/>
      <c r="F152" s="740" t="s">
        <v>116</v>
      </c>
      <c r="G152" s="741"/>
      <c r="H152" s="742"/>
      <c r="I152" s="740" t="s">
        <v>117</v>
      </c>
      <c r="J152" s="741"/>
      <c r="K152" s="742"/>
      <c r="L152" s="740" t="s">
        <v>118</v>
      </c>
      <c r="M152" s="741"/>
      <c r="N152" s="742"/>
      <c r="O152" s="740" t="s">
        <v>119</v>
      </c>
      <c r="P152" s="741"/>
      <c r="Q152" s="742"/>
      <c r="R152" s="740" t="s">
        <v>120</v>
      </c>
      <c r="S152" s="741"/>
      <c r="T152" s="742"/>
    </row>
    <row r="153" spans="1:20" s="94" customFormat="1" ht="17.25" customHeight="1">
      <c r="A153" s="739"/>
      <c r="B153" s="739"/>
      <c r="C153" s="95" t="s">
        <v>95</v>
      </c>
      <c r="D153" s="95" t="s">
        <v>96</v>
      </c>
      <c r="E153" s="95" t="s">
        <v>80</v>
      </c>
      <c r="F153" s="95" t="s">
        <v>95</v>
      </c>
      <c r="G153" s="95" t="s">
        <v>96</v>
      </c>
      <c r="H153" s="95" t="s">
        <v>80</v>
      </c>
      <c r="I153" s="95" t="s">
        <v>95</v>
      </c>
      <c r="J153" s="95" t="s">
        <v>96</v>
      </c>
      <c r="K153" s="95" t="s">
        <v>80</v>
      </c>
      <c r="L153" s="95" t="s">
        <v>95</v>
      </c>
      <c r="M153" s="95" t="s">
        <v>96</v>
      </c>
      <c r="N153" s="95" t="s">
        <v>80</v>
      </c>
      <c r="O153" s="95" t="s">
        <v>95</v>
      </c>
      <c r="P153" s="95" t="s">
        <v>96</v>
      </c>
      <c r="Q153" s="95" t="s">
        <v>80</v>
      </c>
      <c r="R153" s="95" t="s">
        <v>95</v>
      </c>
      <c r="S153" s="95" t="s">
        <v>96</v>
      </c>
      <c r="T153" s="95" t="s">
        <v>80</v>
      </c>
    </row>
    <row r="154" spans="1:20" s="98" customFormat="1" ht="17.25" customHeight="1">
      <c r="A154" s="99">
        <v>1</v>
      </c>
      <c r="B154" s="280" t="s">
        <v>86</v>
      </c>
      <c r="C154" s="100">
        <v>157</v>
      </c>
      <c r="D154" s="100">
        <v>131</v>
      </c>
      <c r="E154" s="97">
        <f t="shared" ref="E154:E161" si="33">SUM(C154:D154)</f>
        <v>288</v>
      </c>
      <c r="F154" s="100">
        <v>89</v>
      </c>
      <c r="G154" s="100">
        <v>60</v>
      </c>
      <c r="H154" s="97">
        <v>149</v>
      </c>
      <c r="I154" s="97">
        <v>0</v>
      </c>
      <c r="J154" s="97">
        <v>0</v>
      </c>
      <c r="K154" s="97">
        <v>0</v>
      </c>
      <c r="L154" s="97">
        <v>0</v>
      </c>
      <c r="M154" s="97">
        <v>0</v>
      </c>
      <c r="N154" s="97">
        <f>SUM(L154:M154)</f>
        <v>0</v>
      </c>
      <c r="O154" s="97">
        <v>0</v>
      </c>
      <c r="P154" s="97">
        <v>0</v>
      </c>
      <c r="Q154" s="97">
        <v>0</v>
      </c>
      <c r="R154" s="97">
        <v>0</v>
      </c>
      <c r="S154" s="97">
        <v>0</v>
      </c>
      <c r="T154" s="97">
        <f t="shared" ref="T154:T161" si="34">SUM(R154:S154)</f>
        <v>0</v>
      </c>
    </row>
    <row r="155" spans="1:20" s="98" customFormat="1" ht="17.25" customHeight="1">
      <c r="A155" s="96">
        <v>2</v>
      </c>
      <c r="B155" s="281" t="s">
        <v>87</v>
      </c>
      <c r="C155" s="97">
        <v>194</v>
      </c>
      <c r="D155" s="97">
        <v>230</v>
      </c>
      <c r="E155" s="97">
        <f t="shared" si="33"/>
        <v>424</v>
      </c>
      <c r="F155" s="97">
        <v>0</v>
      </c>
      <c r="G155" s="97">
        <v>0</v>
      </c>
      <c r="H155" s="97">
        <f t="shared" ref="H155:H163" si="35">SUM(F155:G155)</f>
        <v>0</v>
      </c>
      <c r="I155" s="97">
        <v>0</v>
      </c>
      <c r="J155" s="97">
        <v>0</v>
      </c>
      <c r="K155" s="97">
        <v>0</v>
      </c>
      <c r="L155" s="97">
        <v>0</v>
      </c>
      <c r="M155" s="97">
        <v>0</v>
      </c>
      <c r="N155" s="97">
        <f>SUM(L155:M155)</f>
        <v>0</v>
      </c>
      <c r="O155" s="97">
        <v>0</v>
      </c>
      <c r="P155" s="97">
        <v>0</v>
      </c>
      <c r="Q155" s="97">
        <v>0</v>
      </c>
      <c r="R155" s="97">
        <v>0</v>
      </c>
      <c r="S155" s="97">
        <v>0</v>
      </c>
      <c r="T155" s="97">
        <f t="shared" si="34"/>
        <v>0</v>
      </c>
    </row>
    <row r="156" spans="1:20" s="98" customFormat="1" ht="17.25" customHeight="1">
      <c r="A156" s="96">
        <v>3</v>
      </c>
      <c r="B156" s="281" t="s">
        <v>81</v>
      </c>
      <c r="C156" s="97">
        <v>236</v>
      </c>
      <c r="D156" s="97">
        <v>223</v>
      </c>
      <c r="E156" s="97">
        <f t="shared" si="33"/>
        <v>459</v>
      </c>
      <c r="F156" s="97">
        <v>0</v>
      </c>
      <c r="G156" s="97">
        <v>0</v>
      </c>
      <c r="H156" s="97">
        <f t="shared" si="35"/>
        <v>0</v>
      </c>
      <c r="I156" s="97">
        <v>138</v>
      </c>
      <c r="J156" s="97">
        <v>110</v>
      </c>
      <c r="K156" s="97">
        <v>248</v>
      </c>
      <c r="L156" s="97">
        <v>93</v>
      </c>
      <c r="M156" s="97">
        <v>74</v>
      </c>
      <c r="N156" s="97">
        <f t="shared" ref="N156:N163" si="36">SUM(L156:M156)</f>
        <v>167</v>
      </c>
      <c r="O156" s="97">
        <v>0</v>
      </c>
      <c r="P156" s="97">
        <v>0</v>
      </c>
      <c r="Q156" s="97">
        <f>SUM(O156:P156)</f>
        <v>0</v>
      </c>
      <c r="R156" s="97">
        <v>0</v>
      </c>
      <c r="S156" s="97">
        <v>0</v>
      </c>
      <c r="T156" s="97">
        <f t="shared" si="34"/>
        <v>0</v>
      </c>
    </row>
    <row r="157" spans="1:20" s="98" customFormat="1" ht="17.25" customHeight="1">
      <c r="A157" s="99">
        <v>4</v>
      </c>
      <c r="B157" s="280" t="s">
        <v>88</v>
      </c>
      <c r="C157" s="100">
        <v>144</v>
      </c>
      <c r="D157" s="100">
        <v>141</v>
      </c>
      <c r="E157" s="97">
        <f t="shared" si="33"/>
        <v>285</v>
      </c>
      <c r="F157" s="97">
        <v>0</v>
      </c>
      <c r="G157" s="97">
        <v>0</v>
      </c>
      <c r="H157" s="97">
        <f t="shared" si="35"/>
        <v>0</v>
      </c>
      <c r="I157" s="100">
        <v>65</v>
      </c>
      <c r="J157" s="100">
        <v>27</v>
      </c>
      <c r="K157" s="97">
        <v>92</v>
      </c>
      <c r="L157" s="97">
        <v>0</v>
      </c>
      <c r="M157" s="97">
        <v>0</v>
      </c>
      <c r="N157" s="97">
        <f t="shared" si="36"/>
        <v>0</v>
      </c>
      <c r="O157" s="97">
        <v>0</v>
      </c>
      <c r="P157" s="97">
        <v>0</v>
      </c>
      <c r="Q157" s="97">
        <v>0</v>
      </c>
      <c r="R157" s="97">
        <v>0</v>
      </c>
      <c r="S157" s="97">
        <v>0</v>
      </c>
      <c r="T157" s="97">
        <f t="shared" si="34"/>
        <v>0</v>
      </c>
    </row>
    <row r="158" spans="1:20" s="98" customFormat="1" ht="17.25" customHeight="1">
      <c r="A158" s="99">
        <v>5</v>
      </c>
      <c r="B158" s="280" t="s">
        <v>82</v>
      </c>
      <c r="C158" s="100">
        <v>65</v>
      </c>
      <c r="D158" s="100">
        <v>84</v>
      </c>
      <c r="E158" s="97">
        <f t="shared" si="33"/>
        <v>149</v>
      </c>
      <c r="F158" s="97">
        <v>0</v>
      </c>
      <c r="G158" s="97">
        <v>0</v>
      </c>
      <c r="H158" s="97">
        <f t="shared" si="35"/>
        <v>0</v>
      </c>
      <c r="I158" s="97">
        <v>0</v>
      </c>
      <c r="J158" s="97">
        <v>0</v>
      </c>
      <c r="K158" s="97">
        <v>0</v>
      </c>
      <c r="L158" s="97">
        <v>0</v>
      </c>
      <c r="M158" s="97">
        <v>0</v>
      </c>
      <c r="N158" s="97">
        <f t="shared" si="36"/>
        <v>0</v>
      </c>
      <c r="O158" s="97">
        <v>0</v>
      </c>
      <c r="P158" s="97">
        <v>0</v>
      </c>
      <c r="Q158" s="97">
        <v>0</v>
      </c>
      <c r="R158" s="97">
        <v>0</v>
      </c>
      <c r="S158" s="97">
        <v>0</v>
      </c>
      <c r="T158" s="97">
        <f t="shared" si="34"/>
        <v>0</v>
      </c>
    </row>
    <row r="159" spans="1:20" s="98" customFormat="1" ht="17.25" customHeight="1">
      <c r="A159" s="96">
        <v>6</v>
      </c>
      <c r="B159" s="281" t="s">
        <v>89</v>
      </c>
      <c r="C159" s="97">
        <v>371</v>
      </c>
      <c r="D159" s="97">
        <v>341</v>
      </c>
      <c r="E159" s="97">
        <f t="shared" si="33"/>
        <v>712</v>
      </c>
      <c r="F159" s="97">
        <v>0</v>
      </c>
      <c r="G159" s="97">
        <v>0</v>
      </c>
      <c r="H159" s="97">
        <f t="shared" si="35"/>
        <v>0</v>
      </c>
      <c r="I159" s="97">
        <v>67</v>
      </c>
      <c r="J159" s="97">
        <v>58</v>
      </c>
      <c r="K159" s="97">
        <v>125</v>
      </c>
      <c r="L159" s="97">
        <v>0</v>
      </c>
      <c r="M159" s="97">
        <v>0</v>
      </c>
      <c r="N159" s="97">
        <f t="shared" si="36"/>
        <v>0</v>
      </c>
      <c r="O159" s="97">
        <v>82</v>
      </c>
      <c r="P159" s="97">
        <v>78</v>
      </c>
      <c r="Q159" s="97">
        <v>160</v>
      </c>
      <c r="R159" s="97">
        <v>0</v>
      </c>
      <c r="S159" s="97">
        <v>0</v>
      </c>
      <c r="T159" s="97">
        <f t="shared" si="34"/>
        <v>0</v>
      </c>
    </row>
    <row r="160" spans="1:20" s="98" customFormat="1" ht="17.25" customHeight="1">
      <c r="A160" s="96">
        <v>7</v>
      </c>
      <c r="B160" s="281" t="s">
        <v>83</v>
      </c>
      <c r="C160" s="97">
        <v>176</v>
      </c>
      <c r="D160" s="97">
        <v>181</v>
      </c>
      <c r="E160" s="97">
        <f t="shared" si="33"/>
        <v>357</v>
      </c>
      <c r="F160" s="97">
        <v>127</v>
      </c>
      <c r="G160" s="97">
        <v>99</v>
      </c>
      <c r="H160" s="97">
        <f t="shared" si="35"/>
        <v>226</v>
      </c>
      <c r="I160" s="97">
        <v>53</v>
      </c>
      <c r="J160" s="97">
        <v>61</v>
      </c>
      <c r="K160" s="97">
        <v>114</v>
      </c>
      <c r="L160" s="97">
        <v>31</v>
      </c>
      <c r="M160" s="97">
        <v>18</v>
      </c>
      <c r="N160" s="97">
        <f t="shared" si="36"/>
        <v>49</v>
      </c>
      <c r="O160" s="97">
        <v>19</v>
      </c>
      <c r="P160" s="97">
        <v>7</v>
      </c>
      <c r="Q160" s="97">
        <v>26</v>
      </c>
      <c r="R160" s="97">
        <v>0</v>
      </c>
      <c r="S160" s="97">
        <v>0</v>
      </c>
      <c r="T160" s="97">
        <f t="shared" si="34"/>
        <v>0</v>
      </c>
    </row>
    <row r="161" spans="1:20" s="98" customFormat="1" ht="17.25" customHeight="1">
      <c r="A161" s="99">
        <v>8</v>
      </c>
      <c r="B161" s="280" t="s">
        <v>90</v>
      </c>
      <c r="C161" s="100">
        <v>260</v>
      </c>
      <c r="D161" s="100">
        <v>269</v>
      </c>
      <c r="E161" s="97">
        <f t="shared" si="33"/>
        <v>529</v>
      </c>
      <c r="F161" s="97">
        <v>0</v>
      </c>
      <c r="G161" s="97">
        <v>0</v>
      </c>
      <c r="H161" s="97">
        <f t="shared" si="35"/>
        <v>0</v>
      </c>
      <c r="I161" s="100">
        <v>62</v>
      </c>
      <c r="J161" s="100">
        <v>49</v>
      </c>
      <c r="K161" s="97">
        <v>111</v>
      </c>
      <c r="L161" s="97">
        <v>0</v>
      </c>
      <c r="M161" s="97">
        <v>0</v>
      </c>
      <c r="N161" s="97">
        <f t="shared" si="36"/>
        <v>0</v>
      </c>
      <c r="O161" s="100">
        <v>85</v>
      </c>
      <c r="P161" s="100">
        <v>72</v>
      </c>
      <c r="Q161" s="97">
        <v>157</v>
      </c>
      <c r="R161" s="97">
        <v>0</v>
      </c>
      <c r="S161" s="97">
        <v>0</v>
      </c>
      <c r="T161" s="97">
        <f t="shared" si="34"/>
        <v>0</v>
      </c>
    </row>
    <row r="162" spans="1:20" s="98" customFormat="1" ht="17.25" customHeight="1">
      <c r="A162" s="99">
        <v>9</v>
      </c>
      <c r="B162" s="280" t="s">
        <v>84</v>
      </c>
      <c r="C162" s="100">
        <v>500</v>
      </c>
      <c r="D162" s="100">
        <v>522</v>
      </c>
      <c r="E162" s="97">
        <f>SUM(C162:D162)</f>
        <v>1022</v>
      </c>
      <c r="F162" s="100">
        <v>90</v>
      </c>
      <c r="G162" s="100">
        <v>69</v>
      </c>
      <c r="H162" s="97">
        <v>159</v>
      </c>
      <c r="I162" s="100">
        <v>82</v>
      </c>
      <c r="J162" s="100">
        <v>50</v>
      </c>
      <c r="K162" s="97">
        <v>132</v>
      </c>
      <c r="L162" s="100">
        <v>54</v>
      </c>
      <c r="M162" s="100">
        <v>48</v>
      </c>
      <c r="N162" s="97">
        <f t="shared" si="36"/>
        <v>102</v>
      </c>
      <c r="O162" s="97">
        <v>0</v>
      </c>
      <c r="P162" s="97">
        <v>0</v>
      </c>
      <c r="Q162" s="97">
        <v>0</v>
      </c>
      <c r="R162" s="97">
        <v>0</v>
      </c>
      <c r="S162" s="97">
        <v>0</v>
      </c>
      <c r="T162" s="97">
        <f>SUM(R162:S162)</f>
        <v>0</v>
      </c>
    </row>
    <row r="163" spans="1:20" s="98" customFormat="1" ht="17.25" customHeight="1">
      <c r="A163" s="96">
        <v>10</v>
      </c>
      <c r="B163" s="281" t="s">
        <v>85</v>
      </c>
      <c r="C163" s="97">
        <v>454</v>
      </c>
      <c r="D163" s="97">
        <v>431</v>
      </c>
      <c r="E163" s="97">
        <f>SUM(C163:D163)</f>
        <v>885</v>
      </c>
      <c r="F163" s="97">
        <v>161</v>
      </c>
      <c r="G163" s="97">
        <v>124</v>
      </c>
      <c r="H163" s="97">
        <f t="shared" si="35"/>
        <v>285</v>
      </c>
      <c r="I163" s="97">
        <v>419</v>
      </c>
      <c r="J163" s="97">
        <v>410</v>
      </c>
      <c r="K163" s="97">
        <v>829</v>
      </c>
      <c r="L163" s="97">
        <v>172</v>
      </c>
      <c r="M163" s="97">
        <v>229</v>
      </c>
      <c r="N163" s="97">
        <f t="shared" si="36"/>
        <v>401</v>
      </c>
      <c r="O163" s="97">
        <v>214</v>
      </c>
      <c r="P163" s="97">
        <v>221</v>
      </c>
      <c r="Q163" s="97">
        <v>435</v>
      </c>
      <c r="R163" s="97">
        <v>0</v>
      </c>
      <c r="S163" s="97">
        <v>0</v>
      </c>
      <c r="T163" s="97">
        <f>SUM(R163:S163)</f>
        <v>0</v>
      </c>
    </row>
    <row r="164" spans="1:20" s="98" customFormat="1" ht="17.25" customHeight="1">
      <c r="A164" s="734" t="s">
        <v>91</v>
      </c>
      <c r="B164" s="735"/>
      <c r="C164" s="101">
        <f>SUM(C154:C163)</f>
        <v>2557</v>
      </c>
      <c r="D164" s="101">
        <f t="shared" ref="D164:T164" si="37">SUM(D154:D163)</f>
        <v>2553</v>
      </c>
      <c r="E164" s="101">
        <f t="shared" si="37"/>
        <v>5110</v>
      </c>
      <c r="F164" s="101">
        <f t="shared" si="37"/>
        <v>467</v>
      </c>
      <c r="G164" s="101">
        <f>SUM(G154:G163)</f>
        <v>352</v>
      </c>
      <c r="H164" s="101">
        <f>SUM(H154:H163)</f>
        <v>819</v>
      </c>
      <c r="I164" s="101">
        <f>SUM(I154:I163)</f>
        <v>886</v>
      </c>
      <c r="J164" s="101">
        <f t="shared" si="37"/>
        <v>765</v>
      </c>
      <c r="K164" s="101">
        <f t="shared" si="37"/>
        <v>1651</v>
      </c>
      <c r="L164" s="101">
        <f t="shared" si="37"/>
        <v>350</v>
      </c>
      <c r="M164" s="101">
        <f t="shared" si="37"/>
        <v>369</v>
      </c>
      <c r="N164" s="101">
        <f t="shared" si="37"/>
        <v>719</v>
      </c>
      <c r="O164" s="101">
        <f t="shared" si="37"/>
        <v>400</v>
      </c>
      <c r="P164" s="101">
        <f t="shared" si="37"/>
        <v>378</v>
      </c>
      <c r="Q164" s="101">
        <f t="shared" si="37"/>
        <v>778</v>
      </c>
      <c r="R164" s="101">
        <f t="shared" si="37"/>
        <v>0</v>
      </c>
      <c r="S164" s="101">
        <f t="shared" si="37"/>
        <v>0</v>
      </c>
      <c r="T164" s="101">
        <f t="shared" si="37"/>
        <v>0</v>
      </c>
    </row>
    <row r="165" spans="1:20" ht="17.25" customHeight="1">
      <c r="C165" s="141"/>
      <c r="D165" s="141"/>
    </row>
    <row r="166" spans="1:20" ht="17.25" customHeight="1">
      <c r="C166" s="141"/>
      <c r="E166" s="141"/>
      <c r="O166" s="103"/>
      <c r="P166" s="103"/>
      <c r="Q166" s="103"/>
    </row>
    <row r="167" spans="1:20" ht="17.25" customHeight="1">
      <c r="C167" s="141"/>
      <c r="O167" s="103"/>
      <c r="P167" s="103"/>
      <c r="Q167" s="103"/>
    </row>
    <row r="168" spans="1:20" ht="17.25" customHeight="1">
      <c r="O168" s="103"/>
      <c r="P168" s="103"/>
      <c r="Q168" s="103"/>
    </row>
    <row r="169" spans="1:20" ht="17.25" customHeight="1">
      <c r="O169" s="104"/>
      <c r="P169" s="104"/>
      <c r="Q169" s="104"/>
    </row>
    <row r="170" spans="1:20" ht="17.25" customHeight="1">
      <c r="O170" s="104"/>
      <c r="P170" s="104"/>
      <c r="Q170" s="104"/>
    </row>
    <row r="171" spans="1:20" ht="17.25" customHeight="1">
      <c r="O171" s="104"/>
      <c r="P171" s="104"/>
      <c r="Q171" s="104"/>
    </row>
    <row r="172" spans="1:20" ht="17.25" customHeight="1">
      <c r="O172" s="105"/>
      <c r="P172" s="105"/>
      <c r="Q172" s="105"/>
    </row>
    <row r="173" spans="1:20" ht="17.25" customHeight="1">
      <c r="O173" s="104"/>
      <c r="P173" s="104"/>
      <c r="Q173" s="104"/>
    </row>
    <row r="174" spans="1:20" ht="17.25" customHeight="1">
      <c r="O174" s="104"/>
      <c r="P174" s="104"/>
      <c r="Q174" s="104"/>
    </row>
    <row r="175" spans="1:20" ht="17.25" customHeight="1"/>
    <row r="176" spans="1:20" ht="17.25" customHeight="1"/>
    <row r="177" spans="1:20" ht="17.25" customHeight="1"/>
    <row r="178" spans="1:20" ht="17.25" customHeight="1"/>
    <row r="179" spans="1:20" ht="17.25" customHeight="1"/>
    <row r="180" spans="1:20" ht="17.25" customHeight="1"/>
    <row r="181" spans="1:20" ht="17.25" customHeight="1"/>
    <row r="182" spans="1:20" ht="17.25" customHeight="1">
      <c r="A182" s="736" t="s">
        <v>1830</v>
      </c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  <c r="L182" s="736"/>
      <c r="M182" s="736"/>
      <c r="N182" s="736"/>
    </row>
    <row r="183" spans="1:20" ht="17.25" customHeight="1"/>
    <row r="184" spans="1:20" ht="17.25" customHeight="1">
      <c r="A184" s="736" t="s">
        <v>105</v>
      </c>
      <c r="B184" s="736"/>
      <c r="C184" s="736"/>
      <c r="D184" s="736"/>
      <c r="E184" s="736"/>
      <c r="F184" s="736"/>
      <c r="G184" s="736"/>
      <c r="H184" s="736"/>
      <c r="I184" s="736"/>
      <c r="J184" s="736"/>
      <c r="K184" s="736"/>
      <c r="L184" s="736"/>
      <c r="M184" s="736"/>
      <c r="N184" s="736"/>
      <c r="O184" s="106"/>
      <c r="P184" s="106"/>
      <c r="Q184" s="106"/>
      <c r="R184" s="106"/>
      <c r="S184" s="106"/>
      <c r="T184" s="106"/>
    </row>
    <row r="185" spans="1:20" ht="17.25" customHeight="1">
      <c r="A185" s="736" t="s">
        <v>2274</v>
      </c>
      <c r="B185" s="736"/>
      <c r="C185" s="736"/>
      <c r="D185" s="736"/>
      <c r="E185" s="736"/>
      <c r="F185" s="736"/>
      <c r="G185" s="736"/>
      <c r="H185" s="736"/>
      <c r="I185" s="736"/>
      <c r="J185" s="736"/>
      <c r="K185" s="736"/>
      <c r="L185" s="736"/>
      <c r="M185" s="736"/>
      <c r="N185" s="736"/>
      <c r="O185" s="106"/>
      <c r="P185" s="106"/>
      <c r="Q185" s="106"/>
      <c r="R185" s="106"/>
      <c r="S185" s="106"/>
      <c r="T185" s="106"/>
    </row>
    <row r="186" spans="1:20" ht="17.25" customHeight="1">
      <c r="Q186" s="32"/>
      <c r="R186" s="32"/>
      <c r="S186" s="32"/>
    </row>
    <row r="187" spans="1:20" ht="17.25" customHeight="1">
      <c r="A187" s="738" t="s">
        <v>20</v>
      </c>
      <c r="B187" s="738" t="s">
        <v>14</v>
      </c>
      <c r="C187" s="740" t="s">
        <v>121</v>
      </c>
      <c r="D187" s="741"/>
      <c r="E187" s="742"/>
      <c r="F187" s="740" t="s">
        <v>122</v>
      </c>
      <c r="G187" s="741"/>
      <c r="H187" s="742"/>
      <c r="I187" s="740" t="s">
        <v>123</v>
      </c>
      <c r="J187" s="741"/>
      <c r="K187" s="742"/>
      <c r="L187" s="740" t="s">
        <v>124</v>
      </c>
      <c r="M187" s="741"/>
      <c r="N187" s="742"/>
      <c r="O187" s="94"/>
      <c r="P187" s="94"/>
      <c r="Q187" s="94"/>
      <c r="R187" s="94"/>
      <c r="S187" s="94"/>
      <c r="T187" s="94"/>
    </row>
    <row r="188" spans="1:20" ht="17.25" customHeight="1">
      <c r="A188" s="739"/>
      <c r="B188" s="739"/>
      <c r="C188" s="95" t="s">
        <v>95</v>
      </c>
      <c r="D188" s="95" t="s">
        <v>96</v>
      </c>
      <c r="E188" s="95" t="s">
        <v>80</v>
      </c>
      <c r="F188" s="95" t="s">
        <v>95</v>
      </c>
      <c r="G188" s="95" t="s">
        <v>96</v>
      </c>
      <c r="H188" s="95" t="s">
        <v>80</v>
      </c>
      <c r="I188" s="95" t="s">
        <v>95</v>
      </c>
      <c r="J188" s="95" t="s">
        <v>96</v>
      </c>
      <c r="K188" s="95" t="s">
        <v>80</v>
      </c>
      <c r="L188" s="95" t="s">
        <v>95</v>
      </c>
      <c r="M188" s="95" t="s">
        <v>96</v>
      </c>
      <c r="N188" s="95" t="s">
        <v>80</v>
      </c>
      <c r="O188" s="94"/>
      <c r="P188" s="94"/>
      <c r="R188" s="94"/>
      <c r="S188" s="94"/>
      <c r="T188" s="94"/>
    </row>
    <row r="189" spans="1:20" ht="17.25" customHeight="1">
      <c r="A189" s="99">
        <v>1</v>
      </c>
      <c r="B189" s="280" t="s">
        <v>86</v>
      </c>
      <c r="C189" s="97">
        <v>0</v>
      </c>
      <c r="D189" s="97">
        <v>0</v>
      </c>
      <c r="E189" s="97">
        <f t="shared" ref="E189:E196" si="38">SUM(C189:D189)</f>
        <v>0</v>
      </c>
      <c r="F189" s="142">
        <v>142</v>
      </c>
      <c r="G189" s="142">
        <v>111</v>
      </c>
      <c r="H189" s="97">
        <f>SUM(F189:G189)</f>
        <v>253</v>
      </c>
      <c r="I189" s="100">
        <v>174</v>
      </c>
      <c r="J189" s="100">
        <v>136</v>
      </c>
      <c r="K189" s="97">
        <f t="shared" ref="K189:K196" si="39">SUM(I189:J189)</f>
        <v>310</v>
      </c>
      <c r="L189" s="100">
        <v>71</v>
      </c>
      <c r="M189" s="100">
        <v>51</v>
      </c>
      <c r="N189" s="97">
        <f t="shared" ref="N189:N196" si="40">SUM(L189:M189)</f>
        <v>122</v>
      </c>
      <c r="O189" s="98"/>
      <c r="P189" s="548"/>
      <c r="Q189" s="141"/>
      <c r="R189" s="98"/>
      <c r="S189" s="98"/>
      <c r="T189" s="98"/>
    </row>
    <row r="190" spans="1:20" ht="17.25" customHeight="1">
      <c r="A190" s="96">
        <v>2</v>
      </c>
      <c r="B190" s="281" t="s">
        <v>87</v>
      </c>
      <c r="C190" s="97">
        <v>0</v>
      </c>
      <c r="D190" s="97">
        <v>0</v>
      </c>
      <c r="E190" s="97">
        <f t="shared" si="38"/>
        <v>0</v>
      </c>
      <c r="F190" s="142">
        <v>0</v>
      </c>
      <c r="G190" s="142">
        <v>0</v>
      </c>
      <c r="H190" s="97">
        <f>SUM(F190:G190)</f>
        <v>0</v>
      </c>
      <c r="I190" s="100">
        <v>155</v>
      </c>
      <c r="J190" s="100">
        <v>186</v>
      </c>
      <c r="K190" s="97">
        <f t="shared" si="39"/>
        <v>341</v>
      </c>
      <c r="L190" s="97">
        <v>52</v>
      </c>
      <c r="M190" s="97">
        <v>33</v>
      </c>
      <c r="N190" s="97">
        <f t="shared" si="40"/>
        <v>85</v>
      </c>
      <c r="O190" s="98"/>
      <c r="P190" s="548"/>
      <c r="Q190" s="141"/>
      <c r="R190" s="98"/>
      <c r="S190" s="98"/>
      <c r="T190" s="98"/>
    </row>
    <row r="191" spans="1:20" ht="17.25" customHeight="1">
      <c r="A191" s="96">
        <v>3</v>
      </c>
      <c r="B191" s="281" t="s">
        <v>81</v>
      </c>
      <c r="C191" s="97">
        <v>44</v>
      </c>
      <c r="D191" s="97">
        <v>52</v>
      </c>
      <c r="E191" s="97">
        <f t="shared" si="38"/>
        <v>96</v>
      </c>
      <c r="F191" s="142">
        <v>32</v>
      </c>
      <c r="G191" s="142">
        <v>30</v>
      </c>
      <c r="H191" s="97">
        <f>SUM(F191:G191)</f>
        <v>62</v>
      </c>
      <c r="I191" s="97">
        <v>69</v>
      </c>
      <c r="J191" s="97">
        <v>94</v>
      </c>
      <c r="K191" s="97">
        <f t="shared" si="39"/>
        <v>163</v>
      </c>
      <c r="L191" s="97">
        <v>100</v>
      </c>
      <c r="M191" s="97">
        <v>90</v>
      </c>
      <c r="N191" s="97">
        <f t="shared" si="40"/>
        <v>190</v>
      </c>
      <c r="O191" s="98"/>
      <c r="P191" s="548"/>
      <c r="Q191" s="141"/>
      <c r="R191" s="98"/>
      <c r="S191" s="98"/>
      <c r="T191" s="98"/>
    </row>
    <row r="192" spans="1:20" ht="17.25" customHeight="1">
      <c r="A192" s="99">
        <v>4</v>
      </c>
      <c r="B192" s="280" t="s">
        <v>88</v>
      </c>
      <c r="C192" s="97">
        <v>24</v>
      </c>
      <c r="D192" s="97">
        <v>28</v>
      </c>
      <c r="E192" s="97">
        <f t="shared" si="38"/>
        <v>52</v>
      </c>
      <c r="F192" s="142">
        <v>16</v>
      </c>
      <c r="G192" s="142">
        <v>33</v>
      </c>
      <c r="H192" s="97">
        <f>SUM(F192:G192)</f>
        <v>49</v>
      </c>
      <c r="I192" s="100">
        <v>74</v>
      </c>
      <c r="J192" s="100">
        <v>77</v>
      </c>
      <c r="K192" s="97">
        <f t="shared" si="39"/>
        <v>151</v>
      </c>
      <c r="L192" s="100">
        <v>45</v>
      </c>
      <c r="M192" s="100">
        <v>47</v>
      </c>
      <c r="N192" s="97">
        <f t="shared" si="40"/>
        <v>92</v>
      </c>
      <c r="O192" s="98"/>
      <c r="P192" s="548"/>
      <c r="Q192" s="141"/>
      <c r="R192" s="98"/>
      <c r="S192" s="98"/>
      <c r="T192" s="98"/>
    </row>
    <row r="193" spans="1:20" ht="17.25" customHeight="1">
      <c r="A193" s="99">
        <v>5</v>
      </c>
      <c r="B193" s="280" t="s">
        <v>82</v>
      </c>
      <c r="C193" s="97">
        <v>0</v>
      </c>
      <c r="D193" s="97">
        <v>0</v>
      </c>
      <c r="E193" s="97">
        <f t="shared" si="38"/>
        <v>0</v>
      </c>
      <c r="F193" s="142">
        <v>0</v>
      </c>
      <c r="G193" s="142">
        <v>0</v>
      </c>
      <c r="H193" s="97">
        <f>SUM(F193:G193)</f>
        <v>0</v>
      </c>
      <c r="I193" s="100">
        <v>43</v>
      </c>
      <c r="J193" s="100">
        <v>24</v>
      </c>
      <c r="K193" s="97">
        <f t="shared" si="39"/>
        <v>67</v>
      </c>
      <c r="L193" s="100">
        <v>0</v>
      </c>
      <c r="M193" s="100">
        <v>0</v>
      </c>
      <c r="N193" s="97">
        <f t="shared" si="40"/>
        <v>0</v>
      </c>
      <c r="O193" s="98"/>
      <c r="P193" s="548"/>
      <c r="Q193" s="141"/>
      <c r="R193" s="98"/>
      <c r="S193" s="98"/>
      <c r="T193" s="98"/>
    </row>
    <row r="194" spans="1:20" ht="17.25" customHeight="1">
      <c r="A194" s="96">
        <v>6</v>
      </c>
      <c r="B194" s="281" t="s">
        <v>89</v>
      </c>
      <c r="C194" s="97">
        <v>0</v>
      </c>
      <c r="D194" s="97">
        <v>0</v>
      </c>
      <c r="E194" s="97">
        <f t="shared" si="38"/>
        <v>0</v>
      </c>
      <c r="F194" s="142"/>
      <c r="G194" s="142">
        <v>0</v>
      </c>
      <c r="H194" s="97">
        <v>0</v>
      </c>
      <c r="I194" s="97">
        <v>195</v>
      </c>
      <c r="J194" s="97">
        <v>208</v>
      </c>
      <c r="K194" s="97">
        <f t="shared" si="39"/>
        <v>403</v>
      </c>
      <c r="L194" s="97">
        <v>35</v>
      </c>
      <c r="M194" s="97">
        <v>37</v>
      </c>
      <c r="N194" s="97">
        <f t="shared" si="40"/>
        <v>72</v>
      </c>
      <c r="O194" s="98"/>
      <c r="P194" s="548"/>
      <c r="Q194" s="141"/>
      <c r="R194" s="98"/>
      <c r="S194" s="98"/>
      <c r="T194" s="98"/>
    </row>
    <row r="195" spans="1:20" ht="17.25" customHeight="1">
      <c r="A195" s="96">
        <v>7</v>
      </c>
      <c r="B195" s="281" t="s">
        <v>83</v>
      </c>
      <c r="C195" s="97">
        <v>12</v>
      </c>
      <c r="D195" s="97">
        <v>28</v>
      </c>
      <c r="E195" s="97">
        <f t="shared" si="38"/>
        <v>40</v>
      </c>
      <c r="F195" s="142">
        <v>0</v>
      </c>
      <c r="G195" s="142">
        <v>0</v>
      </c>
      <c r="H195" s="97">
        <f>SUM(F195:G195)</f>
        <v>0</v>
      </c>
      <c r="I195" s="97">
        <v>76</v>
      </c>
      <c r="J195" s="97">
        <v>46</v>
      </c>
      <c r="K195" s="97">
        <f t="shared" si="39"/>
        <v>122</v>
      </c>
      <c r="L195" s="97">
        <v>70</v>
      </c>
      <c r="M195" s="97">
        <v>42</v>
      </c>
      <c r="N195" s="97">
        <f t="shared" si="40"/>
        <v>112</v>
      </c>
      <c r="O195" s="98"/>
      <c r="P195" s="548"/>
      <c r="Q195" s="141"/>
      <c r="R195" s="98"/>
      <c r="S195" s="98"/>
      <c r="T195" s="98"/>
    </row>
    <row r="196" spans="1:20" ht="17.25" customHeight="1">
      <c r="A196" s="99">
        <v>8</v>
      </c>
      <c r="B196" s="280" t="s">
        <v>90</v>
      </c>
      <c r="C196" s="97">
        <v>72</v>
      </c>
      <c r="D196" s="97">
        <v>48</v>
      </c>
      <c r="E196" s="97">
        <f t="shared" si="38"/>
        <v>120</v>
      </c>
      <c r="F196" s="142">
        <v>180</v>
      </c>
      <c r="G196" s="142">
        <v>186</v>
      </c>
      <c r="H196" s="97">
        <f>SUM(F196:G196)</f>
        <v>366</v>
      </c>
      <c r="I196" s="100">
        <v>285</v>
      </c>
      <c r="J196" s="100">
        <v>259</v>
      </c>
      <c r="K196" s="97">
        <f t="shared" si="39"/>
        <v>544</v>
      </c>
      <c r="L196" s="100">
        <v>60</v>
      </c>
      <c r="M196" s="100">
        <v>88</v>
      </c>
      <c r="N196" s="97">
        <f t="shared" si="40"/>
        <v>148</v>
      </c>
      <c r="O196" s="98"/>
      <c r="P196" s="548"/>
      <c r="Q196" s="141"/>
      <c r="R196" s="98"/>
      <c r="S196" s="98"/>
      <c r="T196" s="98"/>
    </row>
    <row r="197" spans="1:20" ht="17.25" customHeight="1">
      <c r="A197" s="99">
        <v>9</v>
      </c>
      <c r="B197" s="280" t="s">
        <v>84</v>
      </c>
      <c r="C197" s="97">
        <v>108</v>
      </c>
      <c r="D197" s="97">
        <v>98</v>
      </c>
      <c r="E197" s="97">
        <f>SUM(C197:D197)</f>
        <v>206</v>
      </c>
      <c r="F197" s="142">
        <v>132</v>
      </c>
      <c r="G197" s="142">
        <v>123</v>
      </c>
      <c r="H197" s="97">
        <f>SUM(F197:G197)</f>
        <v>255</v>
      </c>
      <c r="I197" s="100">
        <v>58</v>
      </c>
      <c r="J197" s="100">
        <v>22</v>
      </c>
      <c r="K197" s="97">
        <f>SUM(I197:J197)</f>
        <v>80</v>
      </c>
      <c r="L197" s="100">
        <v>12</v>
      </c>
      <c r="M197" s="100">
        <v>13</v>
      </c>
      <c r="N197" s="97">
        <f>SUM(L197:M197)</f>
        <v>25</v>
      </c>
      <c r="O197" s="98"/>
      <c r="P197" s="548"/>
      <c r="Q197" s="141"/>
      <c r="R197" s="98"/>
      <c r="S197" s="98"/>
      <c r="T197" s="98"/>
    </row>
    <row r="198" spans="1:20" ht="17.25" customHeight="1">
      <c r="A198" s="96">
        <v>10</v>
      </c>
      <c r="B198" s="281" t="s">
        <v>85</v>
      </c>
      <c r="C198" s="97">
        <v>32</v>
      </c>
      <c r="D198" s="97">
        <v>42</v>
      </c>
      <c r="E198" s="97">
        <f>SUM(C198:D198)</f>
        <v>74</v>
      </c>
      <c r="F198" s="142">
        <v>55</v>
      </c>
      <c r="G198" s="142">
        <v>76</v>
      </c>
      <c r="H198" s="97">
        <f>SUM(F198:G198)</f>
        <v>131</v>
      </c>
      <c r="I198" s="97">
        <v>512</v>
      </c>
      <c r="J198" s="97">
        <v>426</v>
      </c>
      <c r="K198" s="97">
        <f>SUM(I198:J198)</f>
        <v>938</v>
      </c>
      <c r="L198" s="97">
        <v>151</v>
      </c>
      <c r="M198" s="97">
        <v>212</v>
      </c>
      <c r="N198" s="97">
        <f>SUM(L198:M198)</f>
        <v>363</v>
      </c>
      <c r="O198" s="98"/>
      <c r="P198" s="548"/>
      <c r="Q198" s="141"/>
      <c r="R198" s="98"/>
      <c r="S198" s="98"/>
      <c r="T198" s="98"/>
    </row>
    <row r="199" spans="1:20" ht="17.25" customHeight="1">
      <c r="A199" s="737" t="s">
        <v>91</v>
      </c>
      <c r="B199" s="737"/>
      <c r="C199" s="101">
        <f>SUM(C189:C198)</f>
        <v>292</v>
      </c>
      <c r="D199" s="101">
        <f t="shared" ref="D199:N199" si="41">SUM(D189:D198)</f>
        <v>296</v>
      </c>
      <c r="E199" s="101">
        <f t="shared" si="41"/>
        <v>588</v>
      </c>
      <c r="F199" s="101">
        <f>SUM(F189:F198)</f>
        <v>557</v>
      </c>
      <c r="G199" s="101">
        <f t="shared" si="41"/>
        <v>559</v>
      </c>
      <c r="H199" s="101">
        <f t="shared" si="41"/>
        <v>1116</v>
      </c>
      <c r="I199" s="101">
        <f t="shared" si="41"/>
        <v>1641</v>
      </c>
      <c r="J199" s="101">
        <f t="shared" si="41"/>
        <v>1478</v>
      </c>
      <c r="K199" s="101">
        <f t="shared" si="41"/>
        <v>3119</v>
      </c>
      <c r="L199" s="101">
        <f t="shared" si="41"/>
        <v>596</v>
      </c>
      <c r="M199" s="101">
        <f t="shared" si="41"/>
        <v>613</v>
      </c>
      <c r="N199" s="101">
        <f t="shared" si="41"/>
        <v>1209</v>
      </c>
      <c r="O199" s="98"/>
      <c r="P199" s="548"/>
      <c r="Q199" s="141"/>
      <c r="R199" s="98"/>
      <c r="S199" s="98"/>
      <c r="T199" s="98"/>
    </row>
    <row r="200" spans="1:20" ht="17.25" customHeight="1"/>
    <row r="201" spans="1:20">
      <c r="H201" s="141"/>
    </row>
    <row r="202" spans="1:20">
      <c r="K202" s="141"/>
    </row>
  </sheetData>
  <mergeCells count="66">
    <mergeCell ref="A2:T2"/>
    <mergeCell ref="A4:T4"/>
    <mergeCell ref="A5:T5"/>
    <mergeCell ref="A7:A8"/>
    <mergeCell ref="B7:B8"/>
    <mergeCell ref="C7:E7"/>
    <mergeCell ref="F7:H7"/>
    <mergeCell ref="I7:K7"/>
    <mergeCell ref="L7:N7"/>
    <mergeCell ref="O7:Q7"/>
    <mergeCell ref="R7:T7"/>
    <mergeCell ref="A19:B19"/>
    <mergeCell ref="A38:N38"/>
    <mergeCell ref="A40:N40"/>
    <mergeCell ref="A41:N41"/>
    <mergeCell ref="A114:N114"/>
    <mergeCell ref="L43:N43"/>
    <mergeCell ref="A55:B55"/>
    <mergeCell ref="A75:T75"/>
    <mergeCell ref="A77:T77"/>
    <mergeCell ref="A78:T78"/>
    <mergeCell ref="A80:A81"/>
    <mergeCell ref="B80:B81"/>
    <mergeCell ref="C80:E80"/>
    <mergeCell ref="F80:H80"/>
    <mergeCell ref="I80:K80"/>
    <mergeCell ref="A43:A44"/>
    <mergeCell ref="B43:B44"/>
    <mergeCell ref="C43:E43"/>
    <mergeCell ref="F43:H43"/>
    <mergeCell ref="I43:K43"/>
    <mergeCell ref="L80:N80"/>
    <mergeCell ref="O80:Q80"/>
    <mergeCell ref="R80:T80"/>
    <mergeCell ref="A92:B92"/>
    <mergeCell ref="A112:N112"/>
    <mergeCell ref="A115:N115"/>
    <mergeCell ref="L117:N117"/>
    <mergeCell ref="A129:B129"/>
    <mergeCell ref="A147:T147"/>
    <mergeCell ref="A149:T149"/>
    <mergeCell ref="A150:T150"/>
    <mergeCell ref="A117:A118"/>
    <mergeCell ref="B117:B118"/>
    <mergeCell ref="C117:E117"/>
    <mergeCell ref="F117:H117"/>
    <mergeCell ref="I117:K117"/>
    <mergeCell ref="A152:A153"/>
    <mergeCell ref="B152:B153"/>
    <mergeCell ref="C152:E152"/>
    <mergeCell ref="F152:H152"/>
    <mergeCell ref="I152:K152"/>
    <mergeCell ref="L152:N152"/>
    <mergeCell ref="I187:K187"/>
    <mergeCell ref="L187:N187"/>
    <mergeCell ref="O152:Q152"/>
    <mergeCell ref="R152:T152"/>
    <mergeCell ref="A164:B164"/>
    <mergeCell ref="A182:N182"/>
    <mergeCell ref="A184:N184"/>
    <mergeCell ref="A185:N185"/>
    <mergeCell ref="A199:B199"/>
    <mergeCell ref="A187:A188"/>
    <mergeCell ref="B187:B188"/>
    <mergeCell ref="C187:E187"/>
    <mergeCell ref="F187:H187"/>
  </mergeCells>
  <hyperlinks>
    <hyperlink ref="B84" r:id="rId1" display="http://dapo.dikdasmen.kemdikbud.go.id/progres/3/100308" xr:uid="{00000000-0004-0000-0F00-000000000000}"/>
    <hyperlink ref="B86" r:id="rId2" display="http://dapo.dikdasmen.kemdikbud.go.id/progres/3/100302" xr:uid="{00000000-0004-0000-0F00-000001000000}"/>
    <hyperlink ref="B88" r:id="rId3" display="http://dapo.dikdasmen.kemdikbud.go.id/progres/3/100305" xr:uid="{00000000-0004-0000-0F00-000002000000}"/>
    <hyperlink ref="B90" r:id="rId4" display="http://dapo.dikdasmen.kemdikbud.go.id/progres/3/100303" xr:uid="{00000000-0004-0000-0F00-000003000000}"/>
    <hyperlink ref="B91" r:id="rId5" display="http://dapo.dikdasmen.kemdikbud.go.id/progres/3/100309" xr:uid="{00000000-0004-0000-0F00-000004000000}"/>
    <hyperlink ref="B82" r:id="rId6" display="http://dapo.dikdasmen.kemdikbud.go.id/progres/3/100307" xr:uid="{00000000-0004-0000-0F00-000005000000}"/>
    <hyperlink ref="B83" r:id="rId7" display="http://dapo.dikdasmen.kemdikbud.go.id/progres/3/100301" xr:uid="{00000000-0004-0000-0F00-000006000000}"/>
    <hyperlink ref="B85" r:id="rId8" display="http://dapo.dikdasmen.kemdikbud.go.id/progres/3/100310" xr:uid="{00000000-0004-0000-0F00-000007000000}"/>
    <hyperlink ref="B87" r:id="rId9" display="http://dapo.dikdasmen.kemdikbud.go.id/progres/3/100306" xr:uid="{00000000-0004-0000-0F00-000008000000}"/>
    <hyperlink ref="B89" r:id="rId10" display="http://dapo.dikdasmen.kemdikbud.go.id/progres/3/100304" xr:uid="{00000000-0004-0000-0F00-000009000000}"/>
    <hyperlink ref="B121" r:id="rId11" display="http://dapo.dikdasmen.kemdikbud.go.id/progres/3/100308" xr:uid="{00000000-0004-0000-0F00-00000A000000}"/>
    <hyperlink ref="B123" r:id="rId12" display="http://dapo.dikdasmen.kemdikbud.go.id/progres/3/100302" xr:uid="{00000000-0004-0000-0F00-00000B000000}"/>
    <hyperlink ref="B125" r:id="rId13" display="http://dapo.dikdasmen.kemdikbud.go.id/progres/3/100305" xr:uid="{00000000-0004-0000-0F00-00000C000000}"/>
    <hyperlink ref="B127" r:id="rId14" display="http://dapo.dikdasmen.kemdikbud.go.id/progres/3/100303" xr:uid="{00000000-0004-0000-0F00-00000D000000}"/>
    <hyperlink ref="B128" r:id="rId15" display="http://dapo.dikdasmen.kemdikbud.go.id/progres/3/100309" xr:uid="{00000000-0004-0000-0F00-00000E000000}"/>
    <hyperlink ref="B119" r:id="rId16" display="http://dapo.dikdasmen.kemdikbud.go.id/progres/3/100307" xr:uid="{00000000-0004-0000-0F00-00000F000000}"/>
    <hyperlink ref="B120" r:id="rId17" display="http://dapo.dikdasmen.kemdikbud.go.id/progres/3/100301" xr:uid="{00000000-0004-0000-0F00-000010000000}"/>
    <hyperlink ref="B122" r:id="rId18" display="http://dapo.dikdasmen.kemdikbud.go.id/progres/3/100310" xr:uid="{00000000-0004-0000-0F00-000011000000}"/>
    <hyperlink ref="B124" r:id="rId19" display="http://dapo.dikdasmen.kemdikbud.go.id/progres/3/100306" xr:uid="{00000000-0004-0000-0F00-000012000000}"/>
    <hyperlink ref="B126" r:id="rId20" display="http://dapo.dikdasmen.kemdikbud.go.id/progres/3/100304" xr:uid="{00000000-0004-0000-0F00-000013000000}"/>
    <hyperlink ref="B156" r:id="rId21" display="http://dapo.dikdasmen.kemdikbud.go.id/progres/3/100308" xr:uid="{00000000-0004-0000-0F00-000014000000}"/>
    <hyperlink ref="B158" r:id="rId22" display="http://dapo.dikdasmen.kemdikbud.go.id/progres/3/100302" xr:uid="{00000000-0004-0000-0F00-000015000000}"/>
    <hyperlink ref="B160" r:id="rId23" display="http://dapo.dikdasmen.kemdikbud.go.id/progres/3/100305" xr:uid="{00000000-0004-0000-0F00-000016000000}"/>
    <hyperlink ref="B162" r:id="rId24" display="http://dapo.dikdasmen.kemdikbud.go.id/progres/3/100303" xr:uid="{00000000-0004-0000-0F00-000017000000}"/>
    <hyperlink ref="B163" r:id="rId25" display="http://dapo.dikdasmen.kemdikbud.go.id/progres/3/100309" xr:uid="{00000000-0004-0000-0F00-000018000000}"/>
    <hyperlink ref="B154" r:id="rId26" display="http://dapo.dikdasmen.kemdikbud.go.id/progres/3/100307" xr:uid="{00000000-0004-0000-0F00-000019000000}"/>
    <hyperlink ref="B155" r:id="rId27" display="http://dapo.dikdasmen.kemdikbud.go.id/progres/3/100301" xr:uid="{00000000-0004-0000-0F00-00001A000000}"/>
    <hyperlink ref="B157" r:id="rId28" display="http://dapo.dikdasmen.kemdikbud.go.id/progres/3/100310" xr:uid="{00000000-0004-0000-0F00-00001B000000}"/>
    <hyperlink ref="B159" r:id="rId29" display="http://dapo.dikdasmen.kemdikbud.go.id/progres/3/100306" xr:uid="{00000000-0004-0000-0F00-00001C000000}"/>
    <hyperlink ref="B161" r:id="rId30" display="http://dapo.dikdasmen.kemdikbud.go.id/progres/3/100304" xr:uid="{00000000-0004-0000-0F00-00001D000000}"/>
    <hyperlink ref="B191" r:id="rId31" display="http://dapo.dikdasmen.kemdikbud.go.id/progres/3/100308" xr:uid="{00000000-0004-0000-0F00-00001E000000}"/>
    <hyperlink ref="B193" r:id="rId32" display="http://dapo.dikdasmen.kemdikbud.go.id/progres/3/100302" xr:uid="{00000000-0004-0000-0F00-00001F000000}"/>
    <hyperlink ref="B195" r:id="rId33" display="http://dapo.dikdasmen.kemdikbud.go.id/progres/3/100305" xr:uid="{00000000-0004-0000-0F00-000020000000}"/>
    <hyperlink ref="B197" r:id="rId34" display="http://dapo.dikdasmen.kemdikbud.go.id/progres/3/100303" xr:uid="{00000000-0004-0000-0F00-000021000000}"/>
    <hyperlink ref="B198" r:id="rId35" display="http://dapo.dikdasmen.kemdikbud.go.id/progres/3/100309" xr:uid="{00000000-0004-0000-0F00-000022000000}"/>
    <hyperlink ref="B189" r:id="rId36" display="http://dapo.dikdasmen.kemdikbud.go.id/progres/3/100307" xr:uid="{00000000-0004-0000-0F00-000023000000}"/>
    <hyperlink ref="B190" r:id="rId37" display="http://dapo.dikdasmen.kemdikbud.go.id/progres/3/100301" xr:uid="{00000000-0004-0000-0F00-000024000000}"/>
    <hyperlink ref="B192" r:id="rId38" display="http://dapo.dikdasmen.kemdikbud.go.id/progres/3/100310" xr:uid="{00000000-0004-0000-0F00-000025000000}"/>
    <hyperlink ref="B194" r:id="rId39" display="http://dapo.dikdasmen.kemdikbud.go.id/progres/3/100306" xr:uid="{00000000-0004-0000-0F00-000026000000}"/>
    <hyperlink ref="B196" r:id="rId40" display="http://dapo.dikdasmen.kemdikbud.go.id/progres/3/100304" xr:uid="{00000000-0004-0000-0F00-000027000000}"/>
    <hyperlink ref="B11" r:id="rId41" display="http://dapo.dikdasmen.kemdikbud.go.id/progres/3/100308" xr:uid="{00000000-0004-0000-0F00-000028000000}"/>
    <hyperlink ref="B13" r:id="rId42" display="http://dapo.dikdasmen.kemdikbud.go.id/progres/3/100302" xr:uid="{00000000-0004-0000-0F00-000029000000}"/>
    <hyperlink ref="B15" r:id="rId43" display="http://dapo.dikdasmen.kemdikbud.go.id/progres/3/100305" xr:uid="{00000000-0004-0000-0F00-00002A000000}"/>
    <hyperlink ref="B17" r:id="rId44" display="http://dapo.dikdasmen.kemdikbud.go.id/progres/3/100303" xr:uid="{00000000-0004-0000-0F00-00002B000000}"/>
    <hyperlink ref="B18" r:id="rId45" display="http://dapo.dikdasmen.kemdikbud.go.id/progres/3/100309" xr:uid="{00000000-0004-0000-0F00-00002C000000}"/>
    <hyperlink ref="B9" r:id="rId46" display="http://dapo.dikdasmen.kemdikbud.go.id/progres/3/100307" xr:uid="{00000000-0004-0000-0F00-00002D000000}"/>
    <hyperlink ref="B10" r:id="rId47" display="http://dapo.dikdasmen.kemdikbud.go.id/progres/3/100301" xr:uid="{00000000-0004-0000-0F00-00002E000000}"/>
    <hyperlink ref="B12" r:id="rId48" display="http://dapo.dikdasmen.kemdikbud.go.id/progres/3/100310" xr:uid="{00000000-0004-0000-0F00-00002F000000}"/>
    <hyperlink ref="B14" r:id="rId49" display="http://dapo.dikdasmen.kemdikbud.go.id/progres/3/100306" xr:uid="{00000000-0004-0000-0F00-000030000000}"/>
    <hyperlink ref="B16" r:id="rId50" display="http://dapo.dikdasmen.kemdikbud.go.id/progres/3/100304" xr:uid="{00000000-0004-0000-0F00-000031000000}"/>
    <hyperlink ref="B47" r:id="rId51" display="http://dapo.dikdasmen.kemdikbud.go.id/progres/3/100308" xr:uid="{00000000-0004-0000-0F00-000032000000}"/>
    <hyperlink ref="B49" r:id="rId52" display="http://dapo.dikdasmen.kemdikbud.go.id/progres/3/100302" xr:uid="{00000000-0004-0000-0F00-000033000000}"/>
    <hyperlink ref="B51" r:id="rId53" display="http://dapo.dikdasmen.kemdikbud.go.id/progres/3/100305" xr:uid="{00000000-0004-0000-0F00-000034000000}"/>
    <hyperlink ref="B53" r:id="rId54" display="http://dapo.dikdasmen.kemdikbud.go.id/progres/3/100303" xr:uid="{00000000-0004-0000-0F00-000035000000}"/>
    <hyperlink ref="B54" r:id="rId55" display="http://dapo.dikdasmen.kemdikbud.go.id/progres/3/100309" xr:uid="{00000000-0004-0000-0F00-000036000000}"/>
    <hyperlink ref="B45" r:id="rId56" display="http://dapo.dikdasmen.kemdikbud.go.id/progres/3/100307" xr:uid="{00000000-0004-0000-0F00-000037000000}"/>
    <hyperlink ref="B46" r:id="rId57" display="http://dapo.dikdasmen.kemdikbud.go.id/progres/3/100301" xr:uid="{00000000-0004-0000-0F00-000038000000}"/>
    <hyperlink ref="B48" r:id="rId58" display="http://dapo.dikdasmen.kemdikbud.go.id/progres/3/100310" xr:uid="{00000000-0004-0000-0F00-000039000000}"/>
    <hyperlink ref="B50" r:id="rId59" display="http://dapo.dikdasmen.kemdikbud.go.id/progres/3/100306" xr:uid="{00000000-0004-0000-0F00-00003A000000}"/>
    <hyperlink ref="B52" r:id="rId60" display="http://dapo.dikdasmen.kemdikbud.go.id/progres/3/100304" xr:uid="{00000000-0004-0000-0F00-00003B000000}"/>
  </hyperlinks>
  <printOptions horizontalCentered="1"/>
  <pageMargins left="0.70866141732283472" right="0.70866141732283472" top="0.62992125984251968" bottom="0.74803149606299213" header="0.31496062992125984" footer="0.31496062992125984"/>
  <pageSetup paperSize="10000" scale="85" orientation="landscape" horizontalDpi="4294967293" verticalDpi="0" r:id="rId6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H24"/>
  <sheetViews>
    <sheetView showGridLines="0" view="pageBreakPreview" zoomScaleSheetLayoutView="100" workbookViewId="0">
      <selection activeCell="E23" sqref="E23"/>
    </sheetView>
  </sheetViews>
  <sheetFormatPr defaultRowHeight="15"/>
  <cols>
    <col min="1" max="1" width="3.5703125" style="652" customWidth="1"/>
    <col min="2" max="2" width="23.140625" style="652" bestFit="1" customWidth="1"/>
    <col min="3" max="14" width="6.5703125" style="652" customWidth="1"/>
    <col min="15" max="15" width="3.5703125" style="652" customWidth="1"/>
    <col min="16" max="18" width="6.140625" style="652" customWidth="1"/>
    <col min="19" max="19" width="6.5703125" style="652" bestFit="1" customWidth="1"/>
    <col min="20" max="20" width="6.5703125" style="652" customWidth="1"/>
    <col min="21" max="24" width="6.140625" style="652" customWidth="1"/>
    <col min="25" max="27" width="9.140625" style="652"/>
    <col min="28" max="28" width="4" style="652" customWidth="1"/>
    <col min="29" max="260" width="9.140625" style="652"/>
    <col min="261" max="261" width="3.5703125" style="652" customWidth="1"/>
    <col min="262" max="262" width="23.140625" style="652" bestFit="1" customWidth="1"/>
    <col min="263" max="266" width="7" style="652" customWidth="1"/>
    <col min="267" max="274" width="6.5703125" style="652" customWidth="1"/>
    <col min="275" max="275" width="9.42578125" style="652" customWidth="1"/>
    <col min="276" max="276" width="3.5703125" style="652" customWidth="1"/>
    <col min="277" max="516" width="9.140625" style="652"/>
    <col min="517" max="517" width="3.5703125" style="652" customWidth="1"/>
    <col min="518" max="518" width="23.140625" style="652" bestFit="1" customWidth="1"/>
    <col min="519" max="522" width="7" style="652" customWidth="1"/>
    <col min="523" max="530" width="6.5703125" style="652" customWidth="1"/>
    <col min="531" max="531" width="9.42578125" style="652" customWidth="1"/>
    <col min="532" max="532" width="3.5703125" style="652" customWidth="1"/>
    <col min="533" max="772" width="9.140625" style="652"/>
    <col min="773" max="773" width="3.5703125" style="652" customWidth="1"/>
    <col min="774" max="774" width="23.140625" style="652" bestFit="1" customWidth="1"/>
    <col min="775" max="778" width="7" style="652" customWidth="1"/>
    <col min="779" max="786" width="6.5703125" style="652" customWidth="1"/>
    <col min="787" max="787" width="9.42578125" style="652" customWidth="1"/>
    <col min="788" max="788" width="3.5703125" style="652" customWidth="1"/>
    <col min="789" max="1028" width="9.140625" style="652"/>
    <col min="1029" max="1029" width="3.5703125" style="652" customWidth="1"/>
    <col min="1030" max="1030" width="23.140625" style="652" bestFit="1" customWidth="1"/>
    <col min="1031" max="1034" width="7" style="652" customWidth="1"/>
    <col min="1035" max="1042" width="6.5703125" style="652" customWidth="1"/>
    <col min="1043" max="1043" width="9.42578125" style="652" customWidth="1"/>
    <col min="1044" max="1044" width="3.5703125" style="652" customWidth="1"/>
    <col min="1045" max="1284" width="9.140625" style="652"/>
    <col min="1285" max="1285" width="3.5703125" style="652" customWidth="1"/>
    <col min="1286" max="1286" width="23.140625" style="652" bestFit="1" customWidth="1"/>
    <col min="1287" max="1290" width="7" style="652" customWidth="1"/>
    <col min="1291" max="1298" width="6.5703125" style="652" customWidth="1"/>
    <col min="1299" max="1299" width="9.42578125" style="652" customWidth="1"/>
    <col min="1300" max="1300" width="3.5703125" style="652" customWidth="1"/>
    <col min="1301" max="1540" width="9.140625" style="652"/>
    <col min="1541" max="1541" width="3.5703125" style="652" customWidth="1"/>
    <col min="1542" max="1542" width="23.140625" style="652" bestFit="1" customWidth="1"/>
    <col min="1543" max="1546" width="7" style="652" customWidth="1"/>
    <col min="1547" max="1554" width="6.5703125" style="652" customWidth="1"/>
    <col min="1555" max="1555" width="9.42578125" style="652" customWidth="1"/>
    <col min="1556" max="1556" width="3.5703125" style="652" customWidth="1"/>
    <col min="1557" max="1796" width="9.140625" style="652"/>
    <col min="1797" max="1797" width="3.5703125" style="652" customWidth="1"/>
    <col min="1798" max="1798" width="23.140625" style="652" bestFit="1" customWidth="1"/>
    <col min="1799" max="1802" width="7" style="652" customWidth="1"/>
    <col min="1803" max="1810" width="6.5703125" style="652" customWidth="1"/>
    <col min="1811" max="1811" width="9.42578125" style="652" customWidth="1"/>
    <col min="1812" max="1812" width="3.5703125" style="652" customWidth="1"/>
    <col min="1813" max="2052" width="9.140625" style="652"/>
    <col min="2053" max="2053" width="3.5703125" style="652" customWidth="1"/>
    <col min="2054" max="2054" width="23.140625" style="652" bestFit="1" customWidth="1"/>
    <col min="2055" max="2058" width="7" style="652" customWidth="1"/>
    <col min="2059" max="2066" width="6.5703125" style="652" customWidth="1"/>
    <col min="2067" max="2067" width="9.42578125" style="652" customWidth="1"/>
    <col min="2068" max="2068" width="3.5703125" style="652" customWidth="1"/>
    <col min="2069" max="2308" width="9.140625" style="652"/>
    <col min="2309" max="2309" width="3.5703125" style="652" customWidth="1"/>
    <col min="2310" max="2310" width="23.140625" style="652" bestFit="1" customWidth="1"/>
    <col min="2311" max="2314" width="7" style="652" customWidth="1"/>
    <col min="2315" max="2322" width="6.5703125" style="652" customWidth="1"/>
    <col min="2323" max="2323" width="9.42578125" style="652" customWidth="1"/>
    <col min="2324" max="2324" width="3.5703125" style="652" customWidth="1"/>
    <col min="2325" max="2564" width="9.140625" style="652"/>
    <col min="2565" max="2565" width="3.5703125" style="652" customWidth="1"/>
    <col min="2566" max="2566" width="23.140625" style="652" bestFit="1" customWidth="1"/>
    <col min="2567" max="2570" width="7" style="652" customWidth="1"/>
    <col min="2571" max="2578" width="6.5703125" style="652" customWidth="1"/>
    <col min="2579" max="2579" width="9.42578125" style="652" customWidth="1"/>
    <col min="2580" max="2580" width="3.5703125" style="652" customWidth="1"/>
    <col min="2581" max="2820" width="9.140625" style="652"/>
    <col min="2821" max="2821" width="3.5703125" style="652" customWidth="1"/>
    <col min="2822" max="2822" width="23.140625" style="652" bestFit="1" customWidth="1"/>
    <col min="2823" max="2826" width="7" style="652" customWidth="1"/>
    <col min="2827" max="2834" width="6.5703125" style="652" customWidth="1"/>
    <col min="2835" max="2835" width="9.42578125" style="652" customWidth="1"/>
    <col min="2836" max="2836" width="3.5703125" style="652" customWidth="1"/>
    <col min="2837" max="3076" width="9.140625" style="652"/>
    <col min="3077" max="3077" width="3.5703125" style="652" customWidth="1"/>
    <col min="3078" max="3078" width="23.140625" style="652" bestFit="1" customWidth="1"/>
    <col min="3079" max="3082" width="7" style="652" customWidth="1"/>
    <col min="3083" max="3090" width="6.5703125" style="652" customWidth="1"/>
    <col min="3091" max="3091" width="9.42578125" style="652" customWidth="1"/>
    <col min="3092" max="3092" width="3.5703125" style="652" customWidth="1"/>
    <col min="3093" max="3332" width="9.140625" style="652"/>
    <col min="3333" max="3333" width="3.5703125" style="652" customWidth="1"/>
    <col min="3334" max="3334" width="23.140625" style="652" bestFit="1" customWidth="1"/>
    <col min="3335" max="3338" width="7" style="652" customWidth="1"/>
    <col min="3339" max="3346" width="6.5703125" style="652" customWidth="1"/>
    <col min="3347" max="3347" width="9.42578125" style="652" customWidth="1"/>
    <col min="3348" max="3348" width="3.5703125" style="652" customWidth="1"/>
    <col min="3349" max="3588" width="9.140625" style="652"/>
    <col min="3589" max="3589" width="3.5703125" style="652" customWidth="1"/>
    <col min="3590" max="3590" width="23.140625" style="652" bestFit="1" customWidth="1"/>
    <col min="3591" max="3594" width="7" style="652" customWidth="1"/>
    <col min="3595" max="3602" width="6.5703125" style="652" customWidth="1"/>
    <col min="3603" max="3603" width="9.42578125" style="652" customWidth="1"/>
    <col min="3604" max="3604" width="3.5703125" style="652" customWidth="1"/>
    <col min="3605" max="3844" width="9.140625" style="652"/>
    <col min="3845" max="3845" width="3.5703125" style="652" customWidth="1"/>
    <col min="3846" max="3846" width="23.140625" style="652" bestFit="1" customWidth="1"/>
    <col min="3847" max="3850" width="7" style="652" customWidth="1"/>
    <col min="3851" max="3858" width="6.5703125" style="652" customWidth="1"/>
    <col min="3859" max="3859" width="9.42578125" style="652" customWidth="1"/>
    <col min="3860" max="3860" width="3.5703125" style="652" customWidth="1"/>
    <col min="3861" max="4100" width="9.140625" style="652"/>
    <col min="4101" max="4101" width="3.5703125" style="652" customWidth="1"/>
    <col min="4102" max="4102" width="23.140625" style="652" bestFit="1" customWidth="1"/>
    <col min="4103" max="4106" width="7" style="652" customWidth="1"/>
    <col min="4107" max="4114" width="6.5703125" style="652" customWidth="1"/>
    <col min="4115" max="4115" width="9.42578125" style="652" customWidth="1"/>
    <col min="4116" max="4116" width="3.5703125" style="652" customWidth="1"/>
    <col min="4117" max="4356" width="9.140625" style="652"/>
    <col min="4357" max="4357" width="3.5703125" style="652" customWidth="1"/>
    <col min="4358" max="4358" width="23.140625" style="652" bestFit="1" customWidth="1"/>
    <col min="4359" max="4362" width="7" style="652" customWidth="1"/>
    <col min="4363" max="4370" width="6.5703125" style="652" customWidth="1"/>
    <col min="4371" max="4371" width="9.42578125" style="652" customWidth="1"/>
    <col min="4372" max="4372" width="3.5703125" style="652" customWidth="1"/>
    <col min="4373" max="4612" width="9.140625" style="652"/>
    <col min="4613" max="4613" width="3.5703125" style="652" customWidth="1"/>
    <col min="4614" max="4614" width="23.140625" style="652" bestFit="1" customWidth="1"/>
    <col min="4615" max="4618" width="7" style="652" customWidth="1"/>
    <col min="4619" max="4626" width="6.5703125" style="652" customWidth="1"/>
    <col min="4627" max="4627" width="9.42578125" style="652" customWidth="1"/>
    <col min="4628" max="4628" width="3.5703125" style="652" customWidth="1"/>
    <col min="4629" max="4868" width="9.140625" style="652"/>
    <col min="4869" max="4869" width="3.5703125" style="652" customWidth="1"/>
    <col min="4870" max="4870" width="23.140625" style="652" bestFit="1" customWidth="1"/>
    <col min="4871" max="4874" width="7" style="652" customWidth="1"/>
    <col min="4875" max="4882" width="6.5703125" style="652" customWidth="1"/>
    <col min="4883" max="4883" width="9.42578125" style="652" customWidth="1"/>
    <col min="4884" max="4884" width="3.5703125" style="652" customWidth="1"/>
    <col min="4885" max="5124" width="9.140625" style="652"/>
    <col min="5125" max="5125" width="3.5703125" style="652" customWidth="1"/>
    <col min="5126" max="5126" width="23.140625" style="652" bestFit="1" customWidth="1"/>
    <col min="5127" max="5130" width="7" style="652" customWidth="1"/>
    <col min="5131" max="5138" width="6.5703125" style="652" customWidth="1"/>
    <col min="5139" max="5139" width="9.42578125" style="652" customWidth="1"/>
    <col min="5140" max="5140" width="3.5703125" style="652" customWidth="1"/>
    <col min="5141" max="5380" width="9.140625" style="652"/>
    <col min="5381" max="5381" width="3.5703125" style="652" customWidth="1"/>
    <col min="5382" max="5382" width="23.140625" style="652" bestFit="1" customWidth="1"/>
    <col min="5383" max="5386" width="7" style="652" customWidth="1"/>
    <col min="5387" max="5394" width="6.5703125" style="652" customWidth="1"/>
    <col min="5395" max="5395" width="9.42578125" style="652" customWidth="1"/>
    <col min="5396" max="5396" width="3.5703125" style="652" customWidth="1"/>
    <col min="5397" max="5636" width="9.140625" style="652"/>
    <col min="5637" max="5637" width="3.5703125" style="652" customWidth="1"/>
    <col min="5638" max="5638" width="23.140625" style="652" bestFit="1" customWidth="1"/>
    <col min="5639" max="5642" width="7" style="652" customWidth="1"/>
    <col min="5643" max="5650" width="6.5703125" style="652" customWidth="1"/>
    <col min="5651" max="5651" width="9.42578125" style="652" customWidth="1"/>
    <col min="5652" max="5652" width="3.5703125" style="652" customWidth="1"/>
    <col min="5653" max="5892" width="9.140625" style="652"/>
    <col min="5893" max="5893" width="3.5703125" style="652" customWidth="1"/>
    <col min="5894" max="5894" width="23.140625" style="652" bestFit="1" customWidth="1"/>
    <col min="5895" max="5898" width="7" style="652" customWidth="1"/>
    <col min="5899" max="5906" width="6.5703125" style="652" customWidth="1"/>
    <col min="5907" max="5907" width="9.42578125" style="652" customWidth="1"/>
    <col min="5908" max="5908" width="3.5703125" style="652" customWidth="1"/>
    <col min="5909" max="6148" width="9.140625" style="652"/>
    <col min="6149" max="6149" width="3.5703125" style="652" customWidth="1"/>
    <col min="6150" max="6150" width="23.140625" style="652" bestFit="1" customWidth="1"/>
    <col min="6151" max="6154" width="7" style="652" customWidth="1"/>
    <col min="6155" max="6162" width="6.5703125" style="652" customWidth="1"/>
    <col min="6163" max="6163" width="9.42578125" style="652" customWidth="1"/>
    <col min="6164" max="6164" width="3.5703125" style="652" customWidth="1"/>
    <col min="6165" max="6404" width="9.140625" style="652"/>
    <col min="6405" max="6405" width="3.5703125" style="652" customWidth="1"/>
    <col min="6406" max="6406" width="23.140625" style="652" bestFit="1" customWidth="1"/>
    <col min="6407" max="6410" width="7" style="652" customWidth="1"/>
    <col min="6411" max="6418" width="6.5703125" style="652" customWidth="1"/>
    <col min="6419" max="6419" width="9.42578125" style="652" customWidth="1"/>
    <col min="6420" max="6420" width="3.5703125" style="652" customWidth="1"/>
    <col min="6421" max="6660" width="9.140625" style="652"/>
    <col min="6661" max="6661" width="3.5703125" style="652" customWidth="1"/>
    <col min="6662" max="6662" width="23.140625" style="652" bestFit="1" customWidth="1"/>
    <col min="6663" max="6666" width="7" style="652" customWidth="1"/>
    <col min="6667" max="6674" width="6.5703125" style="652" customWidth="1"/>
    <col min="6675" max="6675" width="9.42578125" style="652" customWidth="1"/>
    <col min="6676" max="6676" width="3.5703125" style="652" customWidth="1"/>
    <col min="6677" max="6916" width="9.140625" style="652"/>
    <col min="6917" max="6917" width="3.5703125" style="652" customWidth="1"/>
    <col min="6918" max="6918" width="23.140625" style="652" bestFit="1" customWidth="1"/>
    <col min="6919" max="6922" width="7" style="652" customWidth="1"/>
    <col min="6923" max="6930" width="6.5703125" style="652" customWidth="1"/>
    <col min="6931" max="6931" width="9.42578125" style="652" customWidth="1"/>
    <col min="6932" max="6932" width="3.5703125" style="652" customWidth="1"/>
    <col min="6933" max="7172" width="9.140625" style="652"/>
    <col min="7173" max="7173" width="3.5703125" style="652" customWidth="1"/>
    <col min="7174" max="7174" width="23.140625" style="652" bestFit="1" customWidth="1"/>
    <col min="7175" max="7178" width="7" style="652" customWidth="1"/>
    <col min="7179" max="7186" width="6.5703125" style="652" customWidth="1"/>
    <col min="7187" max="7187" width="9.42578125" style="652" customWidth="1"/>
    <col min="7188" max="7188" width="3.5703125" style="652" customWidth="1"/>
    <col min="7189" max="7428" width="9.140625" style="652"/>
    <col min="7429" max="7429" width="3.5703125" style="652" customWidth="1"/>
    <col min="7430" max="7430" width="23.140625" style="652" bestFit="1" customWidth="1"/>
    <col min="7431" max="7434" width="7" style="652" customWidth="1"/>
    <col min="7435" max="7442" width="6.5703125" style="652" customWidth="1"/>
    <col min="7443" max="7443" width="9.42578125" style="652" customWidth="1"/>
    <col min="7444" max="7444" width="3.5703125" style="652" customWidth="1"/>
    <col min="7445" max="7684" width="9.140625" style="652"/>
    <col min="7685" max="7685" width="3.5703125" style="652" customWidth="1"/>
    <col min="7686" max="7686" width="23.140625" style="652" bestFit="1" customWidth="1"/>
    <col min="7687" max="7690" width="7" style="652" customWidth="1"/>
    <col min="7691" max="7698" width="6.5703125" style="652" customWidth="1"/>
    <col min="7699" max="7699" width="9.42578125" style="652" customWidth="1"/>
    <col min="7700" max="7700" width="3.5703125" style="652" customWidth="1"/>
    <col min="7701" max="7940" width="9.140625" style="652"/>
    <col min="7941" max="7941" width="3.5703125" style="652" customWidth="1"/>
    <col min="7942" max="7942" width="23.140625" style="652" bestFit="1" customWidth="1"/>
    <col min="7943" max="7946" width="7" style="652" customWidth="1"/>
    <col min="7947" max="7954" width="6.5703125" style="652" customWidth="1"/>
    <col min="7955" max="7955" width="9.42578125" style="652" customWidth="1"/>
    <col min="7956" max="7956" width="3.5703125" style="652" customWidth="1"/>
    <col min="7957" max="8196" width="9.140625" style="652"/>
    <col min="8197" max="8197" width="3.5703125" style="652" customWidth="1"/>
    <col min="8198" max="8198" width="23.140625" style="652" bestFit="1" customWidth="1"/>
    <col min="8199" max="8202" width="7" style="652" customWidth="1"/>
    <col min="8203" max="8210" width="6.5703125" style="652" customWidth="1"/>
    <col min="8211" max="8211" width="9.42578125" style="652" customWidth="1"/>
    <col min="8212" max="8212" width="3.5703125" style="652" customWidth="1"/>
    <col min="8213" max="8452" width="9.140625" style="652"/>
    <col min="8453" max="8453" width="3.5703125" style="652" customWidth="1"/>
    <col min="8454" max="8454" width="23.140625" style="652" bestFit="1" customWidth="1"/>
    <col min="8455" max="8458" width="7" style="652" customWidth="1"/>
    <col min="8459" max="8466" width="6.5703125" style="652" customWidth="1"/>
    <col min="8467" max="8467" width="9.42578125" style="652" customWidth="1"/>
    <col min="8468" max="8468" width="3.5703125" style="652" customWidth="1"/>
    <col min="8469" max="8708" width="9.140625" style="652"/>
    <col min="8709" max="8709" width="3.5703125" style="652" customWidth="1"/>
    <col min="8710" max="8710" width="23.140625" style="652" bestFit="1" customWidth="1"/>
    <col min="8711" max="8714" width="7" style="652" customWidth="1"/>
    <col min="8715" max="8722" width="6.5703125" style="652" customWidth="1"/>
    <col min="8723" max="8723" width="9.42578125" style="652" customWidth="1"/>
    <col min="8724" max="8724" width="3.5703125" style="652" customWidth="1"/>
    <col min="8725" max="8964" width="9.140625" style="652"/>
    <col min="8965" max="8965" width="3.5703125" style="652" customWidth="1"/>
    <col min="8966" max="8966" width="23.140625" style="652" bestFit="1" customWidth="1"/>
    <col min="8967" max="8970" width="7" style="652" customWidth="1"/>
    <col min="8971" max="8978" width="6.5703125" style="652" customWidth="1"/>
    <col min="8979" max="8979" width="9.42578125" style="652" customWidth="1"/>
    <col min="8980" max="8980" width="3.5703125" style="652" customWidth="1"/>
    <col min="8981" max="9220" width="9.140625" style="652"/>
    <col min="9221" max="9221" width="3.5703125" style="652" customWidth="1"/>
    <col min="9222" max="9222" width="23.140625" style="652" bestFit="1" customWidth="1"/>
    <col min="9223" max="9226" width="7" style="652" customWidth="1"/>
    <col min="9227" max="9234" width="6.5703125" style="652" customWidth="1"/>
    <col min="9235" max="9235" width="9.42578125" style="652" customWidth="1"/>
    <col min="9236" max="9236" width="3.5703125" style="652" customWidth="1"/>
    <col min="9237" max="9476" width="9.140625" style="652"/>
    <col min="9477" max="9477" width="3.5703125" style="652" customWidth="1"/>
    <col min="9478" max="9478" width="23.140625" style="652" bestFit="1" customWidth="1"/>
    <col min="9479" max="9482" width="7" style="652" customWidth="1"/>
    <col min="9483" max="9490" width="6.5703125" style="652" customWidth="1"/>
    <col min="9491" max="9491" width="9.42578125" style="652" customWidth="1"/>
    <col min="9492" max="9492" width="3.5703125" style="652" customWidth="1"/>
    <col min="9493" max="9732" width="9.140625" style="652"/>
    <col min="9733" max="9733" width="3.5703125" style="652" customWidth="1"/>
    <col min="9734" max="9734" width="23.140625" style="652" bestFit="1" customWidth="1"/>
    <col min="9735" max="9738" width="7" style="652" customWidth="1"/>
    <col min="9739" max="9746" width="6.5703125" style="652" customWidth="1"/>
    <col min="9747" max="9747" width="9.42578125" style="652" customWidth="1"/>
    <col min="9748" max="9748" width="3.5703125" style="652" customWidth="1"/>
    <col min="9749" max="9988" width="9.140625" style="652"/>
    <col min="9989" max="9989" width="3.5703125" style="652" customWidth="1"/>
    <col min="9990" max="9990" width="23.140625" style="652" bestFit="1" customWidth="1"/>
    <col min="9991" max="9994" width="7" style="652" customWidth="1"/>
    <col min="9995" max="10002" width="6.5703125" style="652" customWidth="1"/>
    <col min="10003" max="10003" width="9.42578125" style="652" customWidth="1"/>
    <col min="10004" max="10004" width="3.5703125" style="652" customWidth="1"/>
    <col min="10005" max="10244" width="9.140625" style="652"/>
    <col min="10245" max="10245" width="3.5703125" style="652" customWidth="1"/>
    <col min="10246" max="10246" width="23.140625" style="652" bestFit="1" customWidth="1"/>
    <col min="10247" max="10250" width="7" style="652" customWidth="1"/>
    <col min="10251" max="10258" width="6.5703125" style="652" customWidth="1"/>
    <col min="10259" max="10259" width="9.42578125" style="652" customWidth="1"/>
    <col min="10260" max="10260" width="3.5703125" style="652" customWidth="1"/>
    <col min="10261" max="10500" width="9.140625" style="652"/>
    <col min="10501" max="10501" width="3.5703125" style="652" customWidth="1"/>
    <col min="10502" max="10502" width="23.140625" style="652" bestFit="1" customWidth="1"/>
    <col min="10503" max="10506" width="7" style="652" customWidth="1"/>
    <col min="10507" max="10514" width="6.5703125" style="652" customWidth="1"/>
    <col min="10515" max="10515" width="9.42578125" style="652" customWidth="1"/>
    <col min="10516" max="10516" width="3.5703125" style="652" customWidth="1"/>
    <col min="10517" max="10756" width="9.140625" style="652"/>
    <col min="10757" max="10757" width="3.5703125" style="652" customWidth="1"/>
    <col min="10758" max="10758" width="23.140625" style="652" bestFit="1" customWidth="1"/>
    <col min="10759" max="10762" width="7" style="652" customWidth="1"/>
    <col min="10763" max="10770" width="6.5703125" style="652" customWidth="1"/>
    <col min="10771" max="10771" width="9.42578125" style="652" customWidth="1"/>
    <col min="10772" max="10772" width="3.5703125" style="652" customWidth="1"/>
    <col min="10773" max="11012" width="9.140625" style="652"/>
    <col min="11013" max="11013" width="3.5703125" style="652" customWidth="1"/>
    <col min="11014" max="11014" width="23.140625" style="652" bestFit="1" customWidth="1"/>
    <col min="11015" max="11018" width="7" style="652" customWidth="1"/>
    <col min="11019" max="11026" width="6.5703125" style="652" customWidth="1"/>
    <col min="11027" max="11027" width="9.42578125" style="652" customWidth="1"/>
    <col min="11028" max="11028" width="3.5703125" style="652" customWidth="1"/>
    <col min="11029" max="11268" width="9.140625" style="652"/>
    <col min="11269" max="11269" width="3.5703125" style="652" customWidth="1"/>
    <col min="11270" max="11270" width="23.140625" style="652" bestFit="1" customWidth="1"/>
    <col min="11271" max="11274" width="7" style="652" customWidth="1"/>
    <col min="11275" max="11282" width="6.5703125" style="652" customWidth="1"/>
    <col min="11283" max="11283" width="9.42578125" style="652" customWidth="1"/>
    <col min="11284" max="11284" width="3.5703125" style="652" customWidth="1"/>
    <col min="11285" max="11524" width="9.140625" style="652"/>
    <col min="11525" max="11525" width="3.5703125" style="652" customWidth="1"/>
    <col min="11526" max="11526" width="23.140625" style="652" bestFit="1" customWidth="1"/>
    <col min="11527" max="11530" width="7" style="652" customWidth="1"/>
    <col min="11531" max="11538" width="6.5703125" style="652" customWidth="1"/>
    <col min="11539" max="11539" width="9.42578125" style="652" customWidth="1"/>
    <col min="11540" max="11540" width="3.5703125" style="652" customWidth="1"/>
    <col min="11541" max="11780" width="9.140625" style="652"/>
    <col min="11781" max="11781" width="3.5703125" style="652" customWidth="1"/>
    <col min="11782" max="11782" width="23.140625" style="652" bestFit="1" customWidth="1"/>
    <col min="11783" max="11786" width="7" style="652" customWidth="1"/>
    <col min="11787" max="11794" width="6.5703125" style="652" customWidth="1"/>
    <col min="11795" max="11795" width="9.42578125" style="652" customWidth="1"/>
    <col min="11796" max="11796" width="3.5703125" style="652" customWidth="1"/>
    <col min="11797" max="12036" width="9.140625" style="652"/>
    <col min="12037" max="12037" width="3.5703125" style="652" customWidth="1"/>
    <col min="12038" max="12038" width="23.140625" style="652" bestFit="1" customWidth="1"/>
    <col min="12039" max="12042" width="7" style="652" customWidth="1"/>
    <col min="12043" max="12050" width="6.5703125" style="652" customWidth="1"/>
    <col min="12051" max="12051" width="9.42578125" style="652" customWidth="1"/>
    <col min="12052" max="12052" width="3.5703125" style="652" customWidth="1"/>
    <col min="12053" max="12292" width="9.140625" style="652"/>
    <col min="12293" max="12293" width="3.5703125" style="652" customWidth="1"/>
    <col min="12294" max="12294" width="23.140625" style="652" bestFit="1" customWidth="1"/>
    <col min="12295" max="12298" width="7" style="652" customWidth="1"/>
    <col min="12299" max="12306" width="6.5703125" style="652" customWidth="1"/>
    <col min="12307" max="12307" width="9.42578125" style="652" customWidth="1"/>
    <col min="12308" max="12308" width="3.5703125" style="652" customWidth="1"/>
    <col min="12309" max="12548" width="9.140625" style="652"/>
    <col min="12549" max="12549" width="3.5703125" style="652" customWidth="1"/>
    <col min="12550" max="12550" width="23.140625" style="652" bestFit="1" customWidth="1"/>
    <col min="12551" max="12554" width="7" style="652" customWidth="1"/>
    <col min="12555" max="12562" width="6.5703125" style="652" customWidth="1"/>
    <col min="12563" max="12563" width="9.42578125" style="652" customWidth="1"/>
    <col min="12564" max="12564" width="3.5703125" style="652" customWidth="1"/>
    <col min="12565" max="12804" width="9.140625" style="652"/>
    <col min="12805" max="12805" width="3.5703125" style="652" customWidth="1"/>
    <col min="12806" max="12806" width="23.140625" style="652" bestFit="1" customWidth="1"/>
    <col min="12807" max="12810" width="7" style="652" customWidth="1"/>
    <col min="12811" max="12818" width="6.5703125" style="652" customWidth="1"/>
    <col min="12819" max="12819" width="9.42578125" style="652" customWidth="1"/>
    <col min="12820" max="12820" width="3.5703125" style="652" customWidth="1"/>
    <col min="12821" max="13060" width="9.140625" style="652"/>
    <col min="13061" max="13061" width="3.5703125" style="652" customWidth="1"/>
    <col min="13062" max="13062" width="23.140625" style="652" bestFit="1" customWidth="1"/>
    <col min="13063" max="13066" width="7" style="652" customWidth="1"/>
    <col min="13067" max="13074" width="6.5703125" style="652" customWidth="1"/>
    <col min="13075" max="13075" width="9.42578125" style="652" customWidth="1"/>
    <col min="13076" max="13076" width="3.5703125" style="652" customWidth="1"/>
    <col min="13077" max="13316" width="9.140625" style="652"/>
    <col min="13317" max="13317" width="3.5703125" style="652" customWidth="1"/>
    <col min="13318" max="13318" width="23.140625" style="652" bestFit="1" customWidth="1"/>
    <col min="13319" max="13322" width="7" style="652" customWidth="1"/>
    <col min="13323" max="13330" width="6.5703125" style="652" customWidth="1"/>
    <col min="13331" max="13331" width="9.42578125" style="652" customWidth="1"/>
    <col min="13332" max="13332" width="3.5703125" style="652" customWidth="1"/>
    <col min="13333" max="13572" width="9.140625" style="652"/>
    <col min="13573" max="13573" width="3.5703125" style="652" customWidth="1"/>
    <col min="13574" max="13574" width="23.140625" style="652" bestFit="1" customWidth="1"/>
    <col min="13575" max="13578" width="7" style="652" customWidth="1"/>
    <col min="13579" max="13586" width="6.5703125" style="652" customWidth="1"/>
    <col min="13587" max="13587" width="9.42578125" style="652" customWidth="1"/>
    <col min="13588" max="13588" width="3.5703125" style="652" customWidth="1"/>
    <col min="13589" max="13828" width="9.140625" style="652"/>
    <col min="13829" max="13829" width="3.5703125" style="652" customWidth="1"/>
    <col min="13830" max="13830" width="23.140625" style="652" bestFit="1" customWidth="1"/>
    <col min="13831" max="13834" width="7" style="652" customWidth="1"/>
    <col min="13835" max="13842" width="6.5703125" style="652" customWidth="1"/>
    <col min="13843" max="13843" width="9.42578125" style="652" customWidth="1"/>
    <col min="13844" max="13844" width="3.5703125" style="652" customWidth="1"/>
    <col min="13845" max="14084" width="9.140625" style="652"/>
    <col min="14085" max="14085" width="3.5703125" style="652" customWidth="1"/>
    <col min="14086" max="14086" width="23.140625" style="652" bestFit="1" customWidth="1"/>
    <col min="14087" max="14090" width="7" style="652" customWidth="1"/>
    <col min="14091" max="14098" width="6.5703125" style="652" customWidth="1"/>
    <col min="14099" max="14099" width="9.42578125" style="652" customWidth="1"/>
    <col min="14100" max="14100" width="3.5703125" style="652" customWidth="1"/>
    <col min="14101" max="14340" width="9.140625" style="652"/>
    <col min="14341" max="14341" width="3.5703125" style="652" customWidth="1"/>
    <col min="14342" max="14342" width="23.140625" style="652" bestFit="1" customWidth="1"/>
    <col min="14343" max="14346" width="7" style="652" customWidth="1"/>
    <col min="14347" max="14354" width="6.5703125" style="652" customWidth="1"/>
    <col min="14355" max="14355" width="9.42578125" style="652" customWidth="1"/>
    <col min="14356" max="14356" width="3.5703125" style="652" customWidth="1"/>
    <col min="14357" max="14596" width="9.140625" style="652"/>
    <col min="14597" max="14597" width="3.5703125" style="652" customWidth="1"/>
    <col min="14598" max="14598" width="23.140625" style="652" bestFit="1" customWidth="1"/>
    <col min="14599" max="14602" width="7" style="652" customWidth="1"/>
    <col min="14603" max="14610" width="6.5703125" style="652" customWidth="1"/>
    <col min="14611" max="14611" width="9.42578125" style="652" customWidth="1"/>
    <col min="14612" max="14612" width="3.5703125" style="652" customWidth="1"/>
    <col min="14613" max="14852" width="9.140625" style="652"/>
    <col min="14853" max="14853" width="3.5703125" style="652" customWidth="1"/>
    <col min="14854" max="14854" width="23.140625" style="652" bestFit="1" customWidth="1"/>
    <col min="14855" max="14858" width="7" style="652" customWidth="1"/>
    <col min="14859" max="14866" width="6.5703125" style="652" customWidth="1"/>
    <col min="14867" max="14867" width="9.42578125" style="652" customWidth="1"/>
    <col min="14868" max="14868" width="3.5703125" style="652" customWidth="1"/>
    <col min="14869" max="15108" width="9.140625" style="652"/>
    <col min="15109" max="15109" width="3.5703125" style="652" customWidth="1"/>
    <col min="15110" max="15110" width="23.140625" style="652" bestFit="1" customWidth="1"/>
    <col min="15111" max="15114" width="7" style="652" customWidth="1"/>
    <col min="15115" max="15122" width="6.5703125" style="652" customWidth="1"/>
    <col min="15123" max="15123" width="9.42578125" style="652" customWidth="1"/>
    <col min="15124" max="15124" width="3.5703125" style="652" customWidth="1"/>
    <col min="15125" max="15364" width="9.140625" style="652"/>
    <col min="15365" max="15365" width="3.5703125" style="652" customWidth="1"/>
    <col min="15366" max="15366" width="23.140625" style="652" bestFit="1" customWidth="1"/>
    <col min="15367" max="15370" width="7" style="652" customWidth="1"/>
    <col min="15371" max="15378" width="6.5703125" style="652" customWidth="1"/>
    <col min="15379" max="15379" width="9.42578125" style="652" customWidth="1"/>
    <col min="15380" max="15380" width="3.5703125" style="652" customWidth="1"/>
    <col min="15381" max="15620" width="9.140625" style="652"/>
    <col min="15621" max="15621" width="3.5703125" style="652" customWidth="1"/>
    <col min="15622" max="15622" width="23.140625" style="652" bestFit="1" customWidth="1"/>
    <col min="15623" max="15626" width="7" style="652" customWidth="1"/>
    <col min="15627" max="15634" width="6.5703125" style="652" customWidth="1"/>
    <col min="15635" max="15635" width="9.42578125" style="652" customWidth="1"/>
    <col min="15636" max="15636" width="3.5703125" style="652" customWidth="1"/>
    <col min="15637" max="15876" width="9.140625" style="652"/>
    <col min="15877" max="15877" width="3.5703125" style="652" customWidth="1"/>
    <col min="15878" max="15878" width="23.140625" style="652" bestFit="1" customWidth="1"/>
    <col min="15879" max="15882" width="7" style="652" customWidth="1"/>
    <col min="15883" max="15890" width="6.5703125" style="652" customWidth="1"/>
    <col min="15891" max="15891" width="9.42578125" style="652" customWidth="1"/>
    <col min="15892" max="15892" width="3.5703125" style="652" customWidth="1"/>
    <col min="15893" max="16132" width="9.140625" style="652"/>
    <col min="16133" max="16133" width="3.5703125" style="652" customWidth="1"/>
    <col min="16134" max="16134" width="23.140625" style="652" bestFit="1" customWidth="1"/>
    <col min="16135" max="16138" width="7" style="652" customWidth="1"/>
    <col min="16139" max="16146" width="6.5703125" style="652" customWidth="1"/>
    <col min="16147" max="16147" width="9.42578125" style="652" customWidth="1"/>
    <col min="16148" max="16148" width="3.5703125" style="652" customWidth="1"/>
    <col min="16149" max="16384" width="9.140625" style="652"/>
  </cols>
  <sheetData>
    <row r="1" spans="1:34">
      <c r="A1" s="749" t="s">
        <v>1824</v>
      </c>
      <c r="B1" s="750"/>
      <c r="C1" s="750"/>
      <c r="D1" s="750"/>
      <c r="E1" s="750"/>
      <c r="F1" s="750"/>
      <c r="G1" s="750"/>
      <c r="H1" s="750"/>
      <c r="I1" s="750"/>
      <c r="J1" s="750"/>
      <c r="K1" s="750"/>
      <c r="L1" s="750"/>
      <c r="M1" s="750"/>
      <c r="N1" s="750"/>
    </row>
    <row r="2" spans="1:34" ht="4.5" customHeight="1">
      <c r="A2" s="651"/>
    </row>
    <row r="3" spans="1:34">
      <c r="A3" s="749" t="s">
        <v>2967</v>
      </c>
      <c r="B3" s="750"/>
      <c r="C3" s="750"/>
      <c r="D3" s="750"/>
      <c r="E3" s="750"/>
      <c r="F3" s="750"/>
      <c r="G3" s="750"/>
      <c r="H3" s="750"/>
      <c r="I3" s="750"/>
      <c r="J3" s="750"/>
      <c r="K3" s="750"/>
      <c r="L3" s="750"/>
      <c r="M3" s="750"/>
      <c r="N3" s="750"/>
    </row>
    <row r="4" spans="1:34">
      <c r="A4" s="749" t="s">
        <v>2287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</row>
    <row r="5" spans="1:34">
      <c r="A5" s="19"/>
    </row>
    <row r="6" spans="1:34" ht="15" customHeight="1">
      <c r="A6" s="751" t="s">
        <v>20</v>
      </c>
      <c r="B6" s="751" t="s">
        <v>125</v>
      </c>
      <c r="C6" s="747" t="s">
        <v>73</v>
      </c>
      <c r="D6" s="754"/>
      <c r="E6" s="754"/>
      <c r="F6" s="754"/>
      <c r="G6" s="754"/>
      <c r="H6" s="748"/>
      <c r="I6" s="747" t="s">
        <v>74</v>
      </c>
      <c r="J6" s="754"/>
      <c r="K6" s="754"/>
      <c r="L6" s="754"/>
      <c r="M6" s="754"/>
      <c r="N6" s="748"/>
    </row>
    <row r="7" spans="1:34" ht="15" customHeight="1">
      <c r="A7" s="752"/>
      <c r="B7" s="752"/>
      <c r="C7" s="747" t="s">
        <v>128</v>
      </c>
      <c r="D7" s="748"/>
      <c r="E7" s="747" t="s">
        <v>129</v>
      </c>
      <c r="F7" s="748"/>
      <c r="G7" s="747" t="s">
        <v>130</v>
      </c>
      <c r="H7" s="748"/>
      <c r="I7" s="747" t="s">
        <v>131</v>
      </c>
      <c r="J7" s="748"/>
      <c r="K7" s="747" t="s">
        <v>132</v>
      </c>
      <c r="L7" s="748"/>
      <c r="M7" s="747" t="s">
        <v>133</v>
      </c>
      <c r="N7" s="748"/>
    </row>
    <row r="8" spans="1:34">
      <c r="A8" s="753"/>
      <c r="B8" s="753"/>
      <c r="C8" s="20" t="s">
        <v>95</v>
      </c>
      <c r="D8" s="20" t="s">
        <v>96</v>
      </c>
      <c r="E8" s="20" t="s">
        <v>95</v>
      </c>
      <c r="F8" s="20" t="s">
        <v>96</v>
      </c>
      <c r="G8" s="20" t="s">
        <v>95</v>
      </c>
      <c r="H8" s="20" t="s">
        <v>96</v>
      </c>
      <c r="I8" s="20" t="s">
        <v>95</v>
      </c>
      <c r="J8" s="20" t="s">
        <v>96</v>
      </c>
      <c r="K8" s="20" t="s">
        <v>95</v>
      </c>
      <c r="L8" s="20" t="s">
        <v>96</v>
      </c>
      <c r="M8" s="20" t="s">
        <v>95</v>
      </c>
      <c r="N8" s="20" t="s">
        <v>96</v>
      </c>
    </row>
    <row r="9" spans="1:34">
      <c r="A9" s="21">
        <v>1</v>
      </c>
      <c r="B9" s="22" t="s">
        <v>87</v>
      </c>
      <c r="C9" s="335">
        <v>11</v>
      </c>
      <c r="D9" s="335">
        <v>16</v>
      </c>
      <c r="E9" s="335">
        <v>1152</v>
      </c>
      <c r="F9" s="335">
        <v>1137</v>
      </c>
      <c r="G9" s="335">
        <v>174</v>
      </c>
      <c r="H9" s="335">
        <v>134</v>
      </c>
      <c r="I9" s="335">
        <f>'Siswa SMP klp umur 19'!C10+'Siswa SMP klp umur 19'!I10</f>
        <v>4</v>
      </c>
      <c r="J9" s="335">
        <f>'Siswa SMP klp umur 19'!D10+'Siswa SMP klp umur 19'!J10</f>
        <v>8</v>
      </c>
      <c r="K9" s="335">
        <f>'Siswa SMP klp umur 19'!E10+'Siswa SMP klp umur 19'!K10</f>
        <v>258</v>
      </c>
      <c r="L9" s="335">
        <f>'Siswa SMP klp umur 19'!F10+'Siswa SMP klp umur 19'!L10</f>
        <v>329</v>
      </c>
      <c r="M9" s="335">
        <f>'Siswa SMP klp umur 19'!G10+'Siswa SMP klp umur 19'!M10</f>
        <v>83</v>
      </c>
      <c r="N9" s="335">
        <f>'Siswa SMP klp umur 19'!H10+'Siswa SMP klp umur 19'!N10</f>
        <v>67</v>
      </c>
      <c r="Q9" s="26">
        <f>SUM(C9:H9)</f>
        <v>2624</v>
      </c>
      <c r="S9" s="26"/>
      <c r="T9" s="26"/>
      <c r="U9" s="26"/>
      <c r="W9" s="26"/>
      <c r="X9" s="26"/>
      <c r="Y9" s="26" t="e">
        <f>#REF!+#REF!+#REF!+#REF!+#REF!+#REF!</f>
        <v>#REF!</v>
      </c>
      <c r="Z9" s="26" t="e">
        <f>#REF!+#REF!+#REF!+#REF!+#REF!+#REF!</f>
        <v>#REF!</v>
      </c>
      <c r="AA9" s="26" t="e">
        <f t="shared" ref="AA9:AA18" si="0">SUM(Y9:Z9)</f>
        <v>#REF!</v>
      </c>
      <c r="AC9" s="221">
        <v>1340</v>
      </c>
      <c r="AD9" s="221">
        <v>1285</v>
      </c>
      <c r="AE9" s="221">
        <v>2625</v>
      </c>
      <c r="AF9" s="110" t="e">
        <f t="shared" ref="AF9:AF18" si="1">Y9-AC9</f>
        <v>#REF!</v>
      </c>
      <c r="AG9" s="110" t="e">
        <f t="shared" ref="AG9:AG18" si="2">Z9-AD9</f>
        <v>#REF!</v>
      </c>
      <c r="AH9" s="110" t="e">
        <f t="shared" ref="AH9:AH18" si="3">AA9-AE9</f>
        <v>#REF!</v>
      </c>
    </row>
    <row r="10" spans="1:34">
      <c r="A10" s="21">
        <v>2</v>
      </c>
      <c r="B10" s="22" t="s">
        <v>82</v>
      </c>
      <c r="C10" s="335">
        <v>6</v>
      </c>
      <c r="D10" s="335">
        <v>6</v>
      </c>
      <c r="E10" s="335">
        <v>1156</v>
      </c>
      <c r="F10" s="335">
        <v>1016</v>
      </c>
      <c r="G10" s="335">
        <v>166</v>
      </c>
      <c r="H10" s="335">
        <v>99</v>
      </c>
      <c r="I10" s="335">
        <f>'Siswa SMP klp umur 19'!C11+'Siswa SMP klp umur 19'!I11</f>
        <v>3</v>
      </c>
      <c r="J10" s="335">
        <f>'Siswa SMP klp umur 19'!D11+'Siswa SMP klp umur 19'!J11</f>
        <v>4</v>
      </c>
      <c r="K10" s="335">
        <f>'Siswa SMP klp umur 19'!E11+'Siswa SMP klp umur 19'!K11</f>
        <v>179</v>
      </c>
      <c r="L10" s="335">
        <f>'Siswa SMP klp umur 19'!F11+'Siswa SMP klp umur 19'!L11</f>
        <v>207</v>
      </c>
      <c r="M10" s="335">
        <f>'Siswa SMP klp umur 19'!G11+'Siswa SMP klp umur 19'!M11</f>
        <v>53</v>
      </c>
      <c r="N10" s="335">
        <f>'Siswa SMP klp umur 19'!H11+'Siswa SMP klp umur 19'!N11</f>
        <v>55</v>
      </c>
      <c r="Q10" s="26">
        <f t="shared" ref="Q10:Q18" si="4">SUM(C10:H10)</f>
        <v>2449</v>
      </c>
      <c r="S10" s="26"/>
      <c r="T10" s="26"/>
      <c r="U10" s="26"/>
      <c r="W10" s="26"/>
      <c r="X10" s="26"/>
      <c r="Y10" s="26" t="e">
        <f>#REF!+#REF!+#REF!+#REF!+#REF!+#REF!</f>
        <v>#REF!</v>
      </c>
      <c r="Z10" s="26" t="e">
        <f>#REF!+#REF!+#REF!+#REF!+#REF!+#REF!</f>
        <v>#REF!</v>
      </c>
      <c r="AA10" s="26" t="e">
        <f t="shared" si="0"/>
        <v>#REF!</v>
      </c>
      <c r="AC10" s="221">
        <v>1327</v>
      </c>
      <c r="AD10" s="221">
        <v>1120</v>
      </c>
      <c r="AE10" s="221">
        <v>2447</v>
      </c>
      <c r="AF10" s="110" t="e">
        <f t="shared" si="1"/>
        <v>#REF!</v>
      </c>
      <c r="AG10" s="110" t="e">
        <f t="shared" si="2"/>
        <v>#REF!</v>
      </c>
      <c r="AH10" s="110" t="e">
        <f t="shared" si="3"/>
        <v>#REF!</v>
      </c>
    </row>
    <row r="11" spans="1:34">
      <c r="A11" s="21">
        <v>3</v>
      </c>
      <c r="B11" s="22" t="s">
        <v>84</v>
      </c>
      <c r="C11" s="335">
        <v>6</v>
      </c>
      <c r="D11" s="335">
        <v>6</v>
      </c>
      <c r="E11" s="335">
        <v>2948</v>
      </c>
      <c r="F11" s="335">
        <v>2737</v>
      </c>
      <c r="G11" s="335">
        <v>207</v>
      </c>
      <c r="H11" s="335">
        <v>144</v>
      </c>
      <c r="I11" s="335">
        <f>'Siswa SMP klp umur 19'!C12+'Siswa SMP klp umur 19'!I12</f>
        <v>15</v>
      </c>
      <c r="J11" s="335">
        <f>'Siswa SMP klp umur 19'!D12+'Siswa SMP klp umur 19'!J12</f>
        <v>22</v>
      </c>
      <c r="K11" s="335">
        <f>'Siswa SMP klp umur 19'!E12+'Siswa SMP klp umur 19'!K12</f>
        <v>820</v>
      </c>
      <c r="L11" s="335">
        <f>'Siswa SMP klp umur 19'!F12+'Siswa SMP klp umur 19'!L12</f>
        <v>825</v>
      </c>
      <c r="M11" s="335">
        <f>'Siswa SMP klp umur 19'!G12+'Siswa SMP klp umur 19'!M12</f>
        <v>182</v>
      </c>
      <c r="N11" s="335">
        <f>'Siswa SMP klp umur 19'!H12+'Siswa SMP klp umur 19'!N12</f>
        <v>127</v>
      </c>
      <c r="Q11" s="26">
        <f t="shared" si="4"/>
        <v>6048</v>
      </c>
      <c r="S11" s="26"/>
      <c r="T11" s="26"/>
      <c r="U11" s="26"/>
      <c r="W11" s="26"/>
      <c r="X11" s="26"/>
      <c r="Y11" s="26" t="e">
        <f>#REF!+#REF!+#REF!+#REF!+#REF!+#REF!</f>
        <v>#REF!</v>
      </c>
      <c r="Z11" s="26" t="e">
        <f>#REF!+#REF!+#REF!+#REF!+#REF!+#REF!</f>
        <v>#REF!</v>
      </c>
      <c r="AA11" s="26" t="e">
        <f t="shared" si="0"/>
        <v>#REF!</v>
      </c>
      <c r="AC11" s="221">
        <v>3170</v>
      </c>
      <c r="AD11" s="221">
        <v>2893</v>
      </c>
      <c r="AE11" s="221">
        <v>6091</v>
      </c>
      <c r="AF11" s="110" t="e">
        <f t="shared" si="1"/>
        <v>#REF!</v>
      </c>
      <c r="AG11" s="110" t="e">
        <f t="shared" si="2"/>
        <v>#REF!</v>
      </c>
      <c r="AH11" s="110" t="e">
        <f t="shared" si="3"/>
        <v>#REF!</v>
      </c>
    </row>
    <row r="12" spans="1:34">
      <c r="A12" s="21">
        <v>4</v>
      </c>
      <c r="B12" s="22" t="s">
        <v>90</v>
      </c>
      <c r="C12" s="335">
        <v>4</v>
      </c>
      <c r="D12" s="335">
        <v>4</v>
      </c>
      <c r="E12" s="335">
        <v>1636</v>
      </c>
      <c r="F12" s="335">
        <v>1669</v>
      </c>
      <c r="G12" s="335">
        <v>166</v>
      </c>
      <c r="H12" s="335">
        <v>119</v>
      </c>
      <c r="I12" s="335">
        <f>'Siswa SMP klp umur 19'!C13+'Siswa SMP klp umur 19'!I13</f>
        <v>2</v>
      </c>
      <c r="J12" s="335">
        <f>'Siswa SMP klp umur 19'!D13+'Siswa SMP klp umur 19'!J13</f>
        <v>10</v>
      </c>
      <c r="K12" s="335">
        <f>'Siswa SMP klp umur 19'!E13+'Siswa SMP klp umur 19'!K13</f>
        <v>296</v>
      </c>
      <c r="L12" s="335">
        <f>'Siswa SMP klp umur 19'!F13+'Siswa SMP klp umur 19'!L13</f>
        <v>342</v>
      </c>
      <c r="M12" s="335">
        <f>'Siswa SMP klp umur 19'!G13+'Siswa SMP klp umur 19'!M13</f>
        <v>86</v>
      </c>
      <c r="N12" s="335">
        <f>'Siswa SMP klp umur 19'!H13+'Siswa SMP klp umur 19'!N13</f>
        <v>63</v>
      </c>
      <c r="Q12" s="26">
        <f t="shared" si="4"/>
        <v>3598</v>
      </c>
      <c r="S12" s="26"/>
      <c r="T12" s="26"/>
      <c r="U12" s="26"/>
      <c r="W12" s="26"/>
      <c r="X12" s="26"/>
      <c r="Y12" s="26" t="e">
        <f>#REF!+#REF!+#REF!+#REF!+#REF!+#REF!</f>
        <v>#REF!</v>
      </c>
      <c r="Z12" s="26" t="e">
        <f>#REF!+#REF!+#REF!+#REF!+#REF!+#REF!</f>
        <v>#REF!</v>
      </c>
      <c r="AA12" s="26" t="e">
        <f t="shared" si="0"/>
        <v>#REF!</v>
      </c>
      <c r="AC12" s="221">
        <v>1801</v>
      </c>
      <c r="AD12" s="221">
        <v>1782</v>
      </c>
      <c r="AE12" s="221">
        <v>3583</v>
      </c>
      <c r="AF12" s="110" t="e">
        <f t="shared" si="1"/>
        <v>#REF!</v>
      </c>
      <c r="AG12" s="110" t="e">
        <f t="shared" si="2"/>
        <v>#REF!</v>
      </c>
      <c r="AH12" s="110" t="e">
        <f t="shared" si="3"/>
        <v>#REF!</v>
      </c>
    </row>
    <row r="13" spans="1:34">
      <c r="A13" s="21">
        <v>5</v>
      </c>
      <c r="B13" s="22" t="s">
        <v>83</v>
      </c>
      <c r="C13" s="335">
        <v>7</v>
      </c>
      <c r="D13" s="335">
        <v>7</v>
      </c>
      <c r="E13" s="335">
        <v>1372</v>
      </c>
      <c r="F13" s="335">
        <v>1293</v>
      </c>
      <c r="G13" s="335">
        <v>283</v>
      </c>
      <c r="H13" s="335">
        <v>183</v>
      </c>
      <c r="I13" s="335">
        <f>'Siswa SMP klp umur 19'!C14+'Siswa SMP klp umur 19'!I14</f>
        <v>5</v>
      </c>
      <c r="J13" s="335">
        <f>'Siswa SMP klp umur 19'!D14+'Siswa SMP klp umur 19'!J14</f>
        <v>9</v>
      </c>
      <c r="K13" s="335">
        <f>'Siswa SMP klp umur 19'!E14+'Siswa SMP klp umur 19'!K14</f>
        <v>296</v>
      </c>
      <c r="L13" s="335">
        <f>'Siswa SMP klp umur 19'!F14+'Siswa SMP klp umur 19'!L14</f>
        <v>347</v>
      </c>
      <c r="M13" s="335">
        <f>'Siswa SMP klp umur 19'!G14+'Siswa SMP klp umur 19'!M14</f>
        <v>107</v>
      </c>
      <c r="N13" s="335">
        <f>'Siswa SMP klp umur 19'!H14+'Siswa SMP klp umur 19'!N14</f>
        <v>61</v>
      </c>
      <c r="Q13" s="26">
        <f t="shared" si="4"/>
        <v>3145</v>
      </c>
      <c r="S13" s="26"/>
      <c r="T13" s="26"/>
      <c r="U13" s="26"/>
      <c r="W13" s="26"/>
      <c r="X13" s="26"/>
      <c r="Y13" s="26" t="e">
        <f>#REF!+#REF!+#REF!+#REF!+#REF!+#REF!</f>
        <v>#REF!</v>
      </c>
      <c r="Z13" s="26" t="e">
        <f>#REF!+#REF!+#REF!+#REF!+#REF!+#REF!</f>
        <v>#REF!</v>
      </c>
      <c r="AA13" s="26" t="e">
        <f t="shared" si="0"/>
        <v>#REF!</v>
      </c>
      <c r="AC13" s="221">
        <v>1660</v>
      </c>
      <c r="AD13" s="221">
        <v>1482</v>
      </c>
      <c r="AE13" s="221">
        <v>3142</v>
      </c>
      <c r="AF13" s="110" t="e">
        <f t="shared" si="1"/>
        <v>#REF!</v>
      </c>
      <c r="AG13" s="110" t="e">
        <f t="shared" si="2"/>
        <v>#REF!</v>
      </c>
      <c r="AH13" s="110" t="e">
        <f t="shared" si="3"/>
        <v>#REF!</v>
      </c>
    </row>
    <row r="14" spans="1:34">
      <c r="A14" s="21">
        <v>6</v>
      </c>
      <c r="B14" s="22" t="s">
        <v>89</v>
      </c>
      <c r="C14" s="335">
        <v>1</v>
      </c>
      <c r="D14" s="335">
        <v>7</v>
      </c>
      <c r="E14" s="335">
        <v>2043</v>
      </c>
      <c r="F14" s="335">
        <v>1930</v>
      </c>
      <c r="G14" s="335">
        <v>277</v>
      </c>
      <c r="H14" s="335">
        <v>150</v>
      </c>
      <c r="I14" s="335">
        <f>'Siswa SMP klp umur 19'!C15+'Siswa SMP klp umur 19'!I15</f>
        <v>15</v>
      </c>
      <c r="J14" s="335">
        <f>'Siswa SMP klp umur 19'!D15+'Siswa SMP klp umur 19'!J15</f>
        <v>17</v>
      </c>
      <c r="K14" s="335">
        <f>'Siswa SMP klp umur 19'!E15+'Siswa SMP klp umur 19'!K15</f>
        <v>579</v>
      </c>
      <c r="L14" s="335">
        <f>'Siswa SMP klp umur 19'!F15+'Siswa SMP klp umur 19'!L15</f>
        <v>578</v>
      </c>
      <c r="M14" s="335">
        <f>'Siswa SMP klp umur 19'!G15+'Siswa SMP klp umur 19'!M15</f>
        <v>160</v>
      </c>
      <c r="N14" s="335">
        <f>'Siswa SMP klp umur 19'!H15+'Siswa SMP klp umur 19'!N15</f>
        <v>71</v>
      </c>
      <c r="Q14" s="26">
        <f t="shared" si="4"/>
        <v>4408</v>
      </c>
      <c r="S14" s="26"/>
      <c r="T14" s="26"/>
      <c r="U14" s="26"/>
      <c r="W14" s="26"/>
      <c r="X14" s="26"/>
      <c r="Y14" s="26" t="e">
        <f>#REF!+#REF!+#REF!+#REF!+#REF!+#REF!</f>
        <v>#REF!</v>
      </c>
      <c r="Z14" s="26" t="e">
        <f>#REF!+#REF!+#REF!+#REF!+#REF!+#REF!</f>
        <v>#REF!</v>
      </c>
      <c r="AA14" s="26" t="e">
        <f t="shared" si="0"/>
        <v>#REF!</v>
      </c>
      <c r="AC14" s="221">
        <v>2320</v>
      </c>
      <c r="AD14" s="221">
        <v>2091</v>
      </c>
      <c r="AE14" s="221">
        <v>4411</v>
      </c>
      <c r="AF14" s="110" t="e">
        <f t="shared" si="1"/>
        <v>#REF!</v>
      </c>
      <c r="AG14" s="110" t="e">
        <f t="shared" si="2"/>
        <v>#REF!</v>
      </c>
      <c r="AH14" s="110" t="e">
        <f t="shared" si="3"/>
        <v>#REF!</v>
      </c>
    </row>
    <row r="15" spans="1:34">
      <c r="A15" s="21">
        <v>7</v>
      </c>
      <c r="B15" s="22" t="s">
        <v>86</v>
      </c>
      <c r="C15" s="335">
        <v>6</v>
      </c>
      <c r="D15" s="335">
        <v>5</v>
      </c>
      <c r="E15" s="335">
        <v>1175</v>
      </c>
      <c r="F15" s="335">
        <v>1098</v>
      </c>
      <c r="G15" s="335">
        <v>170</v>
      </c>
      <c r="H15" s="335">
        <v>134</v>
      </c>
      <c r="I15" s="335">
        <f>'Siswa SMP klp umur 19'!C16+'Siswa SMP klp umur 19'!I16</f>
        <v>2</v>
      </c>
      <c r="J15" s="335">
        <f>'Siswa SMP klp umur 19'!D16+'Siswa SMP klp umur 19'!J16</f>
        <v>4</v>
      </c>
      <c r="K15" s="335">
        <f>'Siswa SMP klp umur 19'!E16+'Siswa SMP klp umur 19'!K16</f>
        <v>322</v>
      </c>
      <c r="L15" s="335">
        <f>'Siswa SMP klp umur 19'!F16+'Siswa SMP klp umur 19'!L16</f>
        <v>304</v>
      </c>
      <c r="M15" s="335">
        <f>'Siswa SMP klp umur 19'!G16+'Siswa SMP klp umur 19'!M16</f>
        <v>103</v>
      </c>
      <c r="N15" s="335">
        <f>'Siswa SMP klp umur 19'!H16+'Siswa SMP klp umur 19'!N16</f>
        <v>72</v>
      </c>
      <c r="Q15" s="26">
        <f t="shared" si="4"/>
        <v>2588</v>
      </c>
      <c r="S15" s="26"/>
      <c r="T15" s="26"/>
      <c r="U15" s="26"/>
      <c r="W15" s="26"/>
      <c r="X15" s="26"/>
      <c r="Y15" s="26" t="e">
        <f>#REF!+#REF!+#REF!+#REF!+#REF!+#REF!</f>
        <v>#REF!</v>
      </c>
      <c r="Z15" s="26" t="e">
        <f>#REF!+#REF!+#REF!+#REF!+#REF!+#REF!</f>
        <v>#REF!</v>
      </c>
      <c r="AA15" s="26" t="e">
        <f t="shared" si="0"/>
        <v>#REF!</v>
      </c>
      <c r="AC15" s="221">
        <v>1357</v>
      </c>
      <c r="AD15" s="221">
        <v>1230</v>
      </c>
      <c r="AE15" s="221">
        <v>2587</v>
      </c>
      <c r="AF15" s="110" t="e">
        <f t="shared" si="1"/>
        <v>#REF!</v>
      </c>
      <c r="AG15" s="110" t="e">
        <f t="shared" si="2"/>
        <v>#REF!</v>
      </c>
      <c r="AH15" s="110" t="e">
        <f t="shared" si="3"/>
        <v>#REF!</v>
      </c>
    </row>
    <row r="16" spans="1:34">
      <c r="A16" s="21">
        <v>8</v>
      </c>
      <c r="B16" s="22" t="s">
        <v>81</v>
      </c>
      <c r="C16" s="335">
        <v>7</v>
      </c>
      <c r="D16" s="335">
        <v>6</v>
      </c>
      <c r="E16" s="335">
        <v>1328</v>
      </c>
      <c r="F16" s="335">
        <v>1151</v>
      </c>
      <c r="G16" s="335">
        <v>121</v>
      </c>
      <c r="H16" s="335">
        <v>71</v>
      </c>
      <c r="I16" s="335">
        <f>'Siswa SMP klp umur 19'!C17+'Siswa SMP klp umur 19'!I17</f>
        <v>6</v>
      </c>
      <c r="J16" s="335">
        <f>'Siswa SMP klp umur 19'!D17+'Siswa SMP klp umur 19'!J17</f>
        <v>14</v>
      </c>
      <c r="K16" s="335">
        <f>'Siswa SMP klp umur 19'!E17+'Siswa SMP klp umur 19'!K17</f>
        <v>362</v>
      </c>
      <c r="L16" s="335">
        <f>'Siswa SMP klp umur 19'!F17+'Siswa SMP klp umur 19'!L17</f>
        <v>317</v>
      </c>
      <c r="M16" s="335">
        <f>'Siswa SMP klp umur 19'!G17+'Siswa SMP klp umur 19'!M17</f>
        <v>106</v>
      </c>
      <c r="N16" s="335">
        <f>'Siswa SMP klp umur 19'!H17+'Siswa SMP klp umur 19'!N17</f>
        <v>55</v>
      </c>
      <c r="Q16" s="26">
        <f t="shared" si="4"/>
        <v>2684</v>
      </c>
      <c r="S16" s="26"/>
      <c r="T16" s="26"/>
      <c r="U16" s="26"/>
      <c r="W16" s="26"/>
      <c r="X16" s="26"/>
      <c r="Y16" s="26" t="e">
        <f>#REF!+#REF!+#REF!+#REF!+#REF!+#REF!</f>
        <v>#REF!</v>
      </c>
      <c r="Z16" s="26" t="e">
        <f>#REF!+#REF!+#REF!+#REF!+#REF!+#REF!</f>
        <v>#REF!</v>
      </c>
      <c r="AA16" s="26" t="e">
        <f t="shared" si="0"/>
        <v>#REF!</v>
      </c>
      <c r="AC16" s="221">
        <v>1456</v>
      </c>
      <c r="AD16" s="221">
        <v>1231</v>
      </c>
      <c r="AE16" s="221">
        <v>2687</v>
      </c>
      <c r="AF16" s="110" t="e">
        <f t="shared" si="1"/>
        <v>#REF!</v>
      </c>
      <c r="AG16" s="110" t="e">
        <f t="shared" si="2"/>
        <v>#REF!</v>
      </c>
      <c r="AH16" s="110" t="e">
        <f t="shared" si="3"/>
        <v>#REF!</v>
      </c>
    </row>
    <row r="17" spans="1:34">
      <c r="A17" s="21">
        <v>9</v>
      </c>
      <c r="B17" s="22" t="s">
        <v>85</v>
      </c>
      <c r="C17" s="335">
        <v>2</v>
      </c>
      <c r="D17" s="335">
        <v>6</v>
      </c>
      <c r="E17" s="335">
        <v>2076</v>
      </c>
      <c r="F17" s="335">
        <v>1984</v>
      </c>
      <c r="G17" s="335">
        <v>274</v>
      </c>
      <c r="H17" s="335">
        <v>183</v>
      </c>
      <c r="I17" s="335">
        <f>'Siswa SMP klp umur 19'!C18+'Siswa SMP klp umur 19'!I18</f>
        <v>6</v>
      </c>
      <c r="J17" s="335">
        <f>'Siswa SMP klp umur 19'!D18+'Siswa SMP klp umur 19'!J18</f>
        <v>18</v>
      </c>
      <c r="K17" s="335">
        <f>'Siswa SMP klp umur 19'!E18+'Siswa SMP klp umur 19'!K18</f>
        <v>743</v>
      </c>
      <c r="L17" s="335">
        <f>'Siswa SMP klp umur 19'!F18+'Siswa SMP klp umur 19'!L18</f>
        <v>844</v>
      </c>
      <c r="M17" s="335">
        <f>'Siswa SMP klp umur 19'!G18+'Siswa SMP klp umur 19'!M18</f>
        <v>182</v>
      </c>
      <c r="N17" s="335">
        <f>'Siswa SMP klp umur 19'!H18+'Siswa SMP klp umur 19'!N18</f>
        <v>146</v>
      </c>
      <c r="Q17" s="26">
        <f t="shared" si="4"/>
        <v>4525</v>
      </c>
      <c r="S17" s="26"/>
      <c r="T17" s="26"/>
      <c r="U17" s="26"/>
      <c r="W17" s="26"/>
      <c r="X17" s="26"/>
      <c r="Y17" s="26" t="e">
        <f>#REF!+#REF!+#REF!+#REF!+#REF!+#REF!</f>
        <v>#REF!</v>
      </c>
      <c r="Z17" s="26" t="e">
        <f>#REF!+#REF!+#REF!+#REF!+#REF!+#REF!</f>
        <v>#REF!</v>
      </c>
      <c r="AA17" s="26" t="e">
        <f t="shared" si="0"/>
        <v>#REF!</v>
      </c>
      <c r="AC17" s="221">
        <v>2342</v>
      </c>
      <c r="AD17" s="221">
        <v>2167</v>
      </c>
      <c r="AE17" s="221">
        <v>4509</v>
      </c>
      <c r="AF17" s="110" t="e">
        <f t="shared" si="1"/>
        <v>#REF!</v>
      </c>
      <c r="AG17" s="110" t="e">
        <f t="shared" si="2"/>
        <v>#REF!</v>
      </c>
      <c r="AH17" s="110" t="e">
        <f t="shared" si="3"/>
        <v>#REF!</v>
      </c>
    </row>
    <row r="18" spans="1:34">
      <c r="A18" s="48">
        <v>10</v>
      </c>
      <c r="B18" s="49" t="s">
        <v>88</v>
      </c>
      <c r="C18" s="335">
        <v>5</v>
      </c>
      <c r="D18" s="335">
        <v>3</v>
      </c>
      <c r="E18" s="335">
        <v>820</v>
      </c>
      <c r="F18" s="335">
        <v>785</v>
      </c>
      <c r="G18" s="335">
        <v>84</v>
      </c>
      <c r="H18" s="335">
        <v>55</v>
      </c>
      <c r="I18" s="335">
        <f>'Siswa SMP klp umur 19'!C19+'Siswa SMP klp umur 19'!I19</f>
        <v>5</v>
      </c>
      <c r="J18" s="335">
        <f>'Siswa SMP klp umur 19'!D19+'Siswa SMP klp umur 19'!J19</f>
        <v>2</v>
      </c>
      <c r="K18" s="335">
        <f>'Siswa SMP klp umur 19'!E19+'Siswa SMP klp umur 19'!K19</f>
        <v>193</v>
      </c>
      <c r="L18" s="335">
        <f>'Siswa SMP klp umur 19'!F19+'Siswa SMP klp umur 19'!L19</f>
        <v>178</v>
      </c>
      <c r="M18" s="335">
        <f>'Siswa SMP klp umur 19'!G19+'Siswa SMP klp umur 19'!M19</f>
        <v>61</v>
      </c>
      <c r="N18" s="335">
        <f>'Siswa SMP klp umur 19'!H19+'Siswa SMP klp umur 19'!N19</f>
        <v>30</v>
      </c>
      <c r="Q18" s="26">
        <f t="shared" si="4"/>
        <v>1752</v>
      </c>
      <c r="S18" s="26"/>
      <c r="T18" s="26"/>
      <c r="U18" s="26"/>
      <c r="W18" s="26"/>
      <c r="X18" s="26"/>
      <c r="Y18" s="26" t="e">
        <f>#REF!+#REF!+#REF!+#REF!+#REF!+#REF!</f>
        <v>#REF!</v>
      </c>
      <c r="Z18" s="26" t="e">
        <f>#REF!+#REF!+#REF!+#REF!+#REF!+#REF!</f>
        <v>#REF!</v>
      </c>
      <c r="AA18" s="26" t="e">
        <f t="shared" si="0"/>
        <v>#REF!</v>
      </c>
      <c r="AC18" s="221">
        <v>908</v>
      </c>
      <c r="AD18" s="221">
        <v>839</v>
      </c>
      <c r="AE18" s="221">
        <v>1747</v>
      </c>
      <c r="AF18" s="110" t="e">
        <f t="shared" si="1"/>
        <v>#REF!</v>
      </c>
      <c r="AG18" s="110" t="e">
        <f t="shared" si="2"/>
        <v>#REF!</v>
      </c>
      <c r="AH18" s="110" t="e">
        <f t="shared" si="3"/>
        <v>#REF!</v>
      </c>
    </row>
    <row r="19" spans="1:34" ht="15" customHeight="1">
      <c r="A19" s="745" t="s">
        <v>91</v>
      </c>
      <c r="B19" s="745"/>
      <c r="C19" s="50">
        <f>SUM(C9:C18)</f>
        <v>55</v>
      </c>
      <c r="D19" s="50">
        <f t="shared" ref="D19:H19" si="5">SUM(D9:D18)</f>
        <v>66</v>
      </c>
      <c r="E19" s="50">
        <f>SUM(E9:E18)</f>
        <v>15706</v>
      </c>
      <c r="F19" s="50">
        <f t="shared" si="5"/>
        <v>14800</v>
      </c>
      <c r="G19" s="50">
        <f t="shared" si="5"/>
        <v>1922</v>
      </c>
      <c r="H19" s="50">
        <f t="shared" si="5"/>
        <v>1272</v>
      </c>
      <c r="I19" s="50">
        <f>SUM(I9:I18)</f>
        <v>63</v>
      </c>
      <c r="J19" s="50">
        <f t="shared" ref="J19" si="6">SUM(J9:J18)</f>
        <v>108</v>
      </c>
      <c r="K19" s="50">
        <f>SUM(K9:K18)</f>
        <v>4048</v>
      </c>
      <c r="L19" s="50">
        <f t="shared" ref="L19:N19" si="7">SUM(L9:L18)</f>
        <v>4271</v>
      </c>
      <c r="M19" s="50">
        <f t="shared" si="7"/>
        <v>1123</v>
      </c>
      <c r="N19" s="50">
        <f t="shared" si="7"/>
        <v>747</v>
      </c>
      <c r="S19" s="26"/>
      <c r="T19" s="26"/>
      <c r="U19" s="26"/>
      <c r="V19" s="26"/>
      <c r="W19" s="26"/>
      <c r="Y19" s="26" t="e">
        <f>#REF!+#REF!+#REF!+#REF!+#REF!+#REF!</f>
        <v>#REF!</v>
      </c>
      <c r="Z19" s="26" t="e">
        <f>#REF!+#REF!+#REF!+#REF!+#REF!+#REF!</f>
        <v>#REF!</v>
      </c>
      <c r="AA19" s="26" t="e">
        <f t="shared" ref="AA19" si="8">SUM(Y19:Z19)</f>
        <v>#REF!</v>
      </c>
    </row>
    <row r="20" spans="1:34" s="4" customFormat="1">
      <c r="A20" s="746" t="s">
        <v>91</v>
      </c>
      <c r="B20" s="746"/>
      <c r="C20" s="743">
        <f>SUM(C19:D19)</f>
        <v>121</v>
      </c>
      <c r="D20" s="744"/>
      <c r="E20" s="743">
        <f>SUM(E19:F19)</f>
        <v>30506</v>
      </c>
      <c r="F20" s="744"/>
      <c r="G20" s="743">
        <f>SUM(G19:H19)</f>
        <v>3194</v>
      </c>
      <c r="H20" s="744"/>
      <c r="I20" s="743">
        <f>SUM(I19:J19)</f>
        <v>171</v>
      </c>
      <c r="J20" s="744"/>
      <c r="K20" s="743">
        <f>SUM(K19:L19)</f>
        <v>8319</v>
      </c>
      <c r="L20" s="744"/>
      <c r="M20" s="743">
        <f>SUM(M19:N19)</f>
        <v>1870</v>
      </c>
      <c r="N20" s="744"/>
      <c r="Y20" s="25" t="e">
        <f>#REF!+#REF!</f>
        <v>#REF!</v>
      </c>
      <c r="Z20" s="4" t="s">
        <v>1432</v>
      </c>
    </row>
    <row r="21" spans="1:34">
      <c r="P21" s="26"/>
      <c r="Q21" s="26"/>
      <c r="R21" s="698">
        <f>SUM(I20:N20)</f>
        <v>10360</v>
      </c>
      <c r="S21" s="698"/>
      <c r="T21" s="26"/>
      <c r="U21" s="26"/>
      <c r="V21" s="26"/>
      <c r="W21" s="26"/>
      <c r="X21" s="26"/>
      <c r="Y21" s="26">
        <f>'Siswa SMP klp umur 19'!D26</f>
        <v>171</v>
      </c>
      <c r="Z21" s="652" t="s">
        <v>1433</v>
      </c>
    </row>
    <row r="22" spans="1:34">
      <c r="Y22" s="110" t="e">
        <f>#REF!</f>
        <v>#REF!</v>
      </c>
      <c r="Z22" s="652" t="s">
        <v>1435</v>
      </c>
    </row>
    <row r="23" spans="1:34">
      <c r="E23" s="26">
        <f>SUM(C20:H20)</f>
        <v>33821</v>
      </c>
      <c r="Y23" s="110" t="e">
        <f>#REF!</f>
        <v>#REF!</v>
      </c>
      <c r="Z23" s="652" t="s">
        <v>1434</v>
      </c>
    </row>
    <row r="24" spans="1:34">
      <c r="Y24" s="26" t="e">
        <f>SUM(Y20:Y23)</f>
        <v>#REF!</v>
      </c>
      <c r="Z24" s="652" t="s">
        <v>1436</v>
      </c>
    </row>
  </sheetData>
  <sortState ref="A9:AH18">
    <sortCondition ref="A9"/>
  </sortState>
  <mergeCells count="21">
    <mergeCell ref="M7:N7"/>
    <mergeCell ref="A1:N1"/>
    <mergeCell ref="A3:N3"/>
    <mergeCell ref="A4:N4"/>
    <mergeCell ref="A6:A8"/>
    <mergeCell ref="B6:B8"/>
    <mergeCell ref="C6:H6"/>
    <mergeCell ref="I6:N6"/>
    <mergeCell ref="C7:D7"/>
    <mergeCell ref="E7:F7"/>
    <mergeCell ref="G7:H7"/>
    <mergeCell ref="I7:J7"/>
    <mergeCell ref="K7:L7"/>
    <mergeCell ref="K20:L20"/>
    <mergeCell ref="M20:N20"/>
    <mergeCell ref="A19:B19"/>
    <mergeCell ref="A20:B20"/>
    <mergeCell ref="C20:D20"/>
    <mergeCell ref="E20:F20"/>
    <mergeCell ref="G20:H20"/>
    <mergeCell ref="I20:J20"/>
  </mergeCells>
  <printOptions horizontalCentered="1"/>
  <pageMargins left="0.74803149606299213" right="1.55" top="0.98425196850393704" bottom="0.98425196850393704" header="0.51181102362204722" footer="0.51181102362204722"/>
  <pageSetup paperSize="5" orientation="landscape" horizontalDpi="4294967293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H24"/>
  <sheetViews>
    <sheetView showGridLines="0" view="pageBreakPreview" zoomScaleSheetLayoutView="100" workbookViewId="0">
      <selection activeCell="J16" sqref="J16"/>
    </sheetView>
  </sheetViews>
  <sheetFormatPr defaultRowHeight="15"/>
  <cols>
    <col min="1" max="1" width="3.5703125" style="652" customWidth="1"/>
    <col min="2" max="2" width="23.140625" style="652" bestFit="1" customWidth="1"/>
    <col min="3" max="14" width="6.5703125" style="652" customWidth="1"/>
    <col min="15" max="15" width="3.5703125" style="652" customWidth="1"/>
    <col min="16" max="18" width="6.140625" style="652" customWidth="1"/>
    <col min="19" max="19" width="6.5703125" style="652" bestFit="1" customWidth="1"/>
    <col min="20" max="20" width="6.5703125" style="652" customWidth="1"/>
    <col min="21" max="24" width="6.140625" style="652" customWidth="1"/>
    <col min="25" max="27" width="9.140625" style="652"/>
    <col min="28" max="28" width="4" style="652" customWidth="1"/>
    <col min="29" max="260" width="9.140625" style="652"/>
    <col min="261" max="261" width="3.5703125" style="652" customWidth="1"/>
    <col min="262" max="262" width="23.140625" style="652" bestFit="1" customWidth="1"/>
    <col min="263" max="266" width="7" style="652" customWidth="1"/>
    <col min="267" max="274" width="6.5703125" style="652" customWidth="1"/>
    <col min="275" max="275" width="9.42578125" style="652" customWidth="1"/>
    <col min="276" max="276" width="3.5703125" style="652" customWidth="1"/>
    <col min="277" max="516" width="9.140625" style="652"/>
    <col min="517" max="517" width="3.5703125" style="652" customWidth="1"/>
    <col min="518" max="518" width="23.140625" style="652" bestFit="1" customWidth="1"/>
    <col min="519" max="522" width="7" style="652" customWidth="1"/>
    <col min="523" max="530" width="6.5703125" style="652" customWidth="1"/>
    <col min="531" max="531" width="9.42578125" style="652" customWidth="1"/>
    <col min="532" max="532" width="3.5703125" style="652" customWidth="1"/>
    <col min="533" max="772" width="9.140625" style="652"/>
    <col min="773" max="773" width="3.5703125" style="652" customWidth="1"/>
    <col min="774" max="774" width="23.140625" style="652" bestFit="1" customWidth="1"/>
    <col min="775" max="778" width="7" style="652" customWidth="1"/>
    <col min="779" max="786" width="6.5703125" style="652" customWidth="1"/>
    <col min="787" max="787" width="9.42578125" style="652" customWidth="1"/>
    <col min="788" max="788" width="3.5703125" style="652" customWidth="1"/>
    <col min="789" max="1028" width="9.140625" style="652"/>
    <col min="1029" max="1029" width="3.5703125" style="652" customWidth="1"/>
    <col min="1030" max="1030" width="23.140625" style="652" bestFit="1" customWidth="1"/>
    <col min="1031" max="1034" width="7" style="652" customWidth="1"/>
    <col min="1035" max="1042" width="6.5703125" style="652" customWidth="1"/>
    <col min="1043" max="1043" width="9.42578125" style="652" customWidth="1"/>
    <col min="1044" max="1044" width="3.5703125" style="652" customWidth="1"/>
    <col min="1045" max="1284" width="9.140625" style="652"/>
    <col min="1285" max="1285" width="3.5703125" style="652" customWidth="1"/>
    <col min="1286" max="1286" width="23.140625" style="652" bestFit="1" customWidth="1"/>
    <col min="1287" max="1290" width="7" style="652" customWidth="1"/>
    <col min="1291" max="1298" width="6.5703125" style="652" customWidth="1"/>
    <col min="1299" max="1299" width="9.42578125" style="652" customWidth="1"/>
    <col min="1300" max="1300" width="3.5703125" style="652" customWidth="1"/>
    <col min="1301" max="1540" width="9.140625" style="652"/>
    <col min="1541" max="1541" width="3.5703125" style="652" customWidth="1"/>
    <col min="1542" max="1542" width="23.140625" style="652" bestFit="1" customWidth="1"/>
    <col min="1543" max="1546" width="7" style="652" customWidth="1"/>
    <col min="1547" max="1554" width="6.5703125" style="652" customWidth="1"/>
    <col min="1555" max="1555" width="9.42578125" style="652" customWidth="1"/>
    <col min="1556" max="1556" width="3.5703125" style="652" customWidth="1"/>
    <col min="1557" max="1796" width="9.140625" style="652"/>
    <col min="1797" max="1797" width="3.5703125" style="652" customWidth="1"/>
    <col min="1798" max="1798" width="23.140625" style="652" bestFit="1" customWidth="1"/>
    <col min="1799" max="1802" width="7" style="652" customWidth="1"/>
    <col min="1803" max="1810" width="6.5703125" style="652" customWidth="1"/>
    <col min="1811" max="1811" width="9.42578125" style="652" customWidth="1"/>
    <col min="1812" max="1812" width="3.5703125" style="652" customWidth="1"/>
    <col min="1813" max="2052" width="9.140625" style="652"/>
    <col min="2053" max="2053" width="3.5703125" style="652" customWidth="1"/>
    <col min="2054" max="2054" width="23.140625" style="652" bestFit="1" customWidth="1"/>
    <col min="2055" max="2058" width="7" style="652" customWidth="1"/>
    <col min="2059" max="2066" width="6.5703125" style="652" customWidth="1"/>
    <col min="2067" max="2067" width="9.42578125" style="652" customWidth="1"/>
    <col min="2068" max="2068" width="3.5703125" style="652" customWidth="1"/>
    <col min="2069" max="2308" width="9.140625" style="652"/>
    <col min="2309" max="2309" width="3.5703125" style="652" customWidth="1"/>
    <col min="2310" max="2310" width="23.140625" style="652" bestFit="1" customWidth="1"/>
    <col min="2311" max="2314" width="7" style="652" customWidth="1"/>
    <col min="2315" max="2322" width="6.5703125" style="652" customWidth="1"/>
    <col min="2323" max="2323" width="9.42578125" style="652" customWidth="1"/>
    <col min="2324" max="2324" width="3.5703125" style="652" customWidth="1"/>
    <col min="2325" max="2564" width="9.140625" style="652"/>
    <col min="2565" max="2565" width="3.5703125" style="652" customWidth="1"/>
    <col min="2566" max="2566" width="23.140625" style="652" bestFit="1" customWidth="1"/>
    <col min="2567" max="2570" width="7" style="652" customWidth="1"/>
    <col min="2571" max="2578" width="6.5703125" style="652" customWidth="1"/>
    <col min="2579" max="2579" width="9.42578125" style="652" customWidth="1"/>
    <col min="2580" max="2580" width="3.5703125" style="652" customWidth="1"/>
    <col min="2581" max="2820" width="9.140625" style="652"/>
    <col min="2821" max="2821" width="3.5703125" style="652" customWidth="1"/>
    <col min="2822" max="2822" width="23.140625" style="652" bestFit="1" customWidth="1"/>
    <col min="2823" max="2826" width="7" style="652" customWidth="1"/>
    <col min="2827" max="2834" width="6.5703125" style="652" customWidth="1"/>
    <col min="2835" max="2835" width="9.42578125" style="652" customWidth="1"/>
    <col min="2836" max="2836" width="3.5703125" style="652" customWidth="1"/>
    <col min="2837" max="3076" width="9.140625" style="652"/>
    <col min="3077" max="3077" width="3.5703125" style="652" customWidth="1"/>
    <col min="3078" max="3078" width="23.140625" style="652" bestFit="1" customWidth="1"/>
    <col min="3079" max="3082" width="7" style="652" customWidth="1"/>
    <col min="3083" max="3090" width="6.5703125" style="652" customWidth="1"/>
    <col min="3091" max="3091" width="9.42578125" style="652" customWidth="1"/>
    <col min="3092" max="3092" width="3.5703125" style="652" customWidth="1"/>
    <col min="3093" max="3332" width="9.140625" style="652"/>
    <col min="3333" max="3333" width="3.5703125" style="652" customWidth="1"/>
    <col min="3334" max="3334" width="23.140625" style="652" bestFit="1" customWidth="1"/>
    <col min="3335" max="3338" width="7" style="652" customWidth="1"/>
    <col min="3339" max="3346" width="6.5703125" style="652" customWidth="1"/>
    <col min="3347" max="3347" width="9.42578125" style="652" customWidth="1"/>
    <col min="3348" max="3348" width="3.5703125" style="652" customWidth="1"/>
    <col min="3349" max="3588" width="9.140625" style="652"/>
    <col min="3589" max="3589" width="3.5703125" style="652" customWidth="1"/>
    <col min="3590" max="3590" width="23.140625" style="652" bestFit="1" customWidth="1"/>
    <col min="3591" max="3594" width="7" style="652" customWidth="1"/>
    <col min="3595" max="3602" width="6.5703125" style="652" customWidth="1"/>
    <col min="3603" max="3603" width="9.42578125" style="652" customWidth="1"/>
    <col min="3604" max="3604" width="3.5703125" style="652" customWidth="1"/>
    <col min="3605" max="3844" width="9.140625" style="652"/>
    <col min="3845" max="3845" width="3.5703125" style="652" customWidth="1"/>
    <col min="3846" max="3846" width="23.140625" style="652" bestFit="1" customWidth="1"/>
    <col min="3847" max="3850" width="7" style="652" customWidth="1"/>
    <col min="3851" max="3858" width="6.5703125" style="652" customWidth="1"/>
    <col min="3859" max="3859" width="9.42578125" style="652" customWidth="1"/>
    <col min="3860" max="3860" width="3.5703125" style="652" customWidth="1"/>
    <col min="3861" max="4100" width="9.140625" style="652"/>
    <col min="4101" max="4101" width="3.5703125" style="652" customWidth="1"/>
    <col min="4102" max="4102" width="23.140625" style="652" bestFit="1" customWidth="1"/>
    <col min="4103" max="4106" width="7" style="652" customWidth="1"/>
    <col min="4107" max="4114" width="6.5703125" style="652" customWidth="1"/>
    <col min="4115" max="4115" width="9.42578125" style="652" customWidth="1"/>
    <col min="4116" max="4116" width="3.5703125" style="652" customWidth="1"/>
    <col min="4117" max="4356" width="9.140625" style="652"/>
    <col min="4357" max="4357" width="3.5703125" style="652" customWidth="1"/>
    <col min="4358" max="4358" width="23.140625" style="652" bestFit="1" customWidth="1"/>
    <col min="4359" max="4362" width="7" style="652" customWidth="1"/>
    <col min="4363" max="4370" width="6.5703125" style="652" customWidth="1"/>
    <col min="4371" max="4371" width="9.42578125" style="652" customWidth="1"/>
    <col min="4372" max="4372" width="3.5703125" style="652" customWidth="1"/>
    <col min="4373" max="4612" width="9.140625" style="652"/>
    <col min="4613" max="4613" width="3.5703125" style="652" customWidth="1"/>
    <col min="4614" max="4614" width="23.140625" style="652" bestFit="1" customWidth="1"/>
    <col min="4615" max="4618" width="7" style="652" customWidth="1"/>
    <col min="4619" max="4626" width="6.5703125" style="652" customWidth="1"/>
    <col min="4627" max="4627" width="9.42578125" style="652" customWidth="1"/>
    <col min="4628" max="4628" width="3.5703125" style="652" customWidth="1"/>
    <col min="4629" max="4868" width="9.140625" style="652"/>
    <col min="4869" max="4869" width="3.5703125" style="652" customWidth="1"/>
    <col min="4870" max="4870" width="23.140625" style="652" bestFit="1" customWidth="1"/>
    <col min="4871" max="4874" width="7" style="652" customWidth="1"/>
    <col min="4875" max="4882" width="6.5703125" style="652" customWidth="1"/>
    <col min="4883" max="4883" width="9.42578125" style="652" customWidth="1"/>
    <col min="4884" max="4884" width="3.5703125" style="652" customWidth="1"/>
    <col min="4885" max="5124" width="9.140625" style="652"/>
    <col min="5125" max="5125" width="3.5703125" style="652" customWidth="1"/>
    <col min="5126" max="5126" width="23.140625" style="652" bestFit="1" customWidth="1"/>
    <col min="5127" max="5130" width="7" style="652" customWidth="1"/>
    <col min="5131" max="5138" width="6.5703125" style="652" customWidth="1"/>
    <col min="5139" max="5139" width="9.42578125" style="652" customWidth="1"/>
    <col min="5140" max="5140" width="3.5703125" style="652" customWidth="1"/>
    <col min="5141" max="5380" width="9.140625" style="652"/>
    <col min="5381" max="5381" width="3.5703125" style="652" customWidth="1"/>
    <col min="5382" max="5382" width="23.140625" style="652" bestFit="1" customWidth="1"/>
    <col min="5383" max="5386" width="7" style="652" customWidth="1"/>
    <col min="5387" max="5394" width="6.5703125" style="652" customWidth="1"/>
    <col min="5395" max="5395" width="9.42578125" style="652" customWidth="1"/>
    <col min="5396" max="5396" width="3.5703125" style="652" customWidth="1"/>
    <col min="5397" max="5636" width="9.140625" style="652"/>
    <col min="5637" max="5637" width="3.5703125" style="652" customWidth="1"/>
    <col min="5638" max="5638" width="23.140625" style="652" bestFit="1" customWidth="1"/>
    <col min="5639" max="5642" width="7" style="652" customWidth="1"/>
    <col min="5643" max="5650" width="6.5703125" style="652" customWidth="1"/>
    <col min="5651" max="5651" width="9.42578125" style="652" customWidth="1"/>
    <col min="5652" max="5652" width="3.5703125" style="652" customWidth="1"/>
    <col min="5653" max="5892" width="9.140625" style="652"/>
    <col min="5893" max="5893" width="3.5703125" style="652" customWidth="1"/>
    <col min="5894" max="5894" width="23.140625" style="652" bestFit="1" customWidth="1"/>
    <col min="5895" max="5898" width="7" style="652" customWidth="1"/>
    <col min="5899" max="5906" width="6.5703125" style="652" customWidth="1"/>
    <col min="5907" max="5907" width="9.42578125" style="652" customWidth="1"/>
    <col min="5908" max="5908" width="3.5703125" style="652" customWidth="1"/>
    <col min="5909" max="6148" width="9.140625" style="652"/>
    <col min="6149" max="6149" width="3.5703125" style="652" customWidth="1"/>
    <col min="6150" max="6150" width="23.140625" style="652" bestFit="1" customWidth="1"/>
    <col min="6151" max="6154" width="7" style="652" customWidth="1"/>
    <col min="6155" max="6162" width="6.5703125" style="652" customWidth="1"/>
    <col min="6163" max="6163" width="9.42578125" style="652" customWidth="1"/>
    <col min="6164" max="6164" width="3.5703125" style="652" customWidth="1"/>
    <col min="6165" max="6404" width="9.140625" style="652"/>
    <col min="6405" max="6405" width="3.5703125" style="652" customWidth="1"/>
    <col min="6406" max="6406" width="23.140625" style="652" bestFit="1" customWidth="1"/>
    <col min="6407" max="6410" width="7" style="652" customWidth="1"/>
    <col min="6411" max="6418" width="6.5703125" style="652" customWidth="1"/>
    <col min="6419" max="6419" width="9.42578125" style="652" customWidth="1"/>
    <col min="6420" max="6420" width="3.5703125" style="652" customWidth="1"/>
    <col min="6421" max="6660" width="9.140625" style="652"/>
    <col min="6661" max="6661" width="3.5703125" style="652" customWidth="1"/>
    <col min="6662" max="6662" width="23.140625" style="652" bestFit="1" customWidth="1"/>
    <col min="6663" max="6666" width="7" style="652" customWidth="1"/>
    <col min="6667" max="6674" width="6.5703125" style="652" customWidth="1"/>
    <col min="6675" max="6675" width="9.42578125" style="652" customWidth="1"/>
    <col min="6676" max="6676" width="3.5703125" style="652" customWidth="1"/>
    <col min="6677" max="6916" width="9.140625" style="652"/>
    <col min="6917" max="6917" width="3.5703125" style="652" customWidth="1"/>
    <col min="6918" max="6918" width="23.140625" style="652" bestFit="1" customWidth="1"/>
    <col min="6919" max="6922" width="7" style="652" customWidth="1"/>
    <col min="6923" max="6930" width="6.5703125" style="652" customWidth="1"/>
    <col min="6931" max="6931" width="9.42578125" style="652" customWidth="1"/>
    <col min="6932" max="6932" width="3.5703125" style="652" customWidth="1"/>
    <col min="6933" max="7172" width="9.140625" style="652"/>
    <col min="7173" max="7173" width="3.5703125" style="652" customWidth="1"/>
    <col min="7174" max="7174" width="23.140625" style="652" bestFit="1" customWidth="1"/>
    <col min="7175" max="7178" width="7" style="652" customWidth="1"/>
    <col min="7179" max="7186" width="6.5703125" style="652" customWidth="1"/>
    <col min="7187" max="7187" width="9.42578125" style="652" customWidth="1"/>
    <col min="7188" max="7188" width="3.5703125" style="652" customWidth="1"/>
    <col min="7189" max="7428" width="9.140625" style="652"/>
    <col min="7429" max="7429" width="3.5703125" style="652" customWidth="1"/>
    <col min="7430" max="7430" width="23.140625" style="652" bestFit="1" customWidth="1"/>
    <col min="7431" max="7434" width="7" style="652" customWidth="1"/>
    <col min="7435" max="7442" width="6.5703125" style="652" customWidth="1"/>
    <col min="7443" max="7443" width="9.42578125" style="652" customWidth="1"/>
    <col min="7444" max="7444" width="3.5703125" style="652" customWidth="1"/>
    <col min="7445" max="7684" width="9.140625" style="652"/>
    <col min="7685" max="7685" width="3.5703125" style="652" customWidth="1"/>
    <col min="7686" max="7686" width="23.140625" style="652" bestFit="1" customWidth="1"/>
    <col min="7687" max="7690" width="7" style="652" customWidth="1"/>
    <col min="7691" max="7698" width="6.5703125" style="652" customWidth="1"/>
    <col min="7699" max="7699" width="9.42578125" style="652" customWidth="1"/>
    <col min="7700" max="7700" width="3.5703125" style="652" customWidth="1"/>
    <col min="7701" max="7940" width="9.140625" style="652"/>
    <col min="7941" max="7941" width="3.5703125" style="652" customWidth="1"/>
    <col min="7942" max="7942" width="23.140625" style="652" bestFit="1" customWidth="1"/>
    <col min="7943" max="7946" width="7" style="652" customWidth="1"/>
    <col min="7947" max="7954" width="6.5703125" style="652" customWidth="1"/>
    <col min="7955" max="7955" width="9.42578125" style="652" customWidth="1"/>
    <col min="7956" max="7956" width="3.5703125" style="652" customWidth="1"/>
    <col min="7957" max="8196" width="9.140625" style="652"/>
    <col min="8197" max="8197" width="3.5703125" style="652" customWidth="1"/>
    <col min="8198" max="8198" width="23.140625" style="652" bestFit="1" customWidth="1"/>
    <col min="8199" max="8202" width="7" style="652" customWidth="1"/>
    <col min="8203" max="8210" width="6.5703125" style="652" customWidth="1"/>
    <col min="8211" max="8211" width="9.42578125" style="652" customWidth="1"/>
    <col min="8212" max="8212" width="3.5703125" style="652" customWidth="1"/>
    <col min="8213" max="8452" width="9.140625" style="652"/>
    <col min="8453" max="8453" width="3.5703125" style="652" customWidth="1"/>
    <col min="8454" max="8454" width="23.140625" style="652" bestFit="1" customWidth="1"/>
    <col min="8455" max="8458" width="7" style="652" customWidth="1"/>
    <col min="8459" max="8466" width="6.5703125" style="652" customWidth="1"/>
    <col min="8467" max="8467" width="9.42578125" style="652" customWidth="1"/>
    <col min="8468" max="8468" width="3.5703125" style="652" customWidth="1"/>
    <col min="8469" max="8708" width="9.140625" style="652"/>
    <col min="8709" max="8709" width="3.5703125" style="652" customWidth="1"/>
    <col min="8710" max="8710" width="23.140625" style="652" bestFit="1" customWidth="1"/>
    <col min="8711" max="8714" width="7" style="652" customWidth="1"/>
    <col min="8715" max="8722" width="6.5703125" style="652" customWidth="1"/>
    <col min="8723" max="8723" width="9.42578125" style="652" customWidth="1"/>
    <col min="8724" max="8724" width="3.5703125" style="652" customWidth="1"/>
    <col min="8725" max="8964" width="9.140625" style="652"/>
    <col min="8965" max="8965" width="3.5703125" style="652" customWidth="1"/>
    <col min="8966" max="8966" width="23.140625" style="652" bestFit="1" customWidth="1"/>
    <col min="8967" max="8970" width="7" style="652" customWidth="1"/>
    <col min="8971" max="8978" width="6.5703125" style="652" customWidth="1"/>
    <col min="8979" max="8979" width="9.42578125" style="652" customWidth="1"/>
    <col min="8980" max="8980" width="3.5703125" style="652" customWidth="1"/>
    <col min="8981" max="9220" width="9.140625" style="652"/>
    <col min="9221" max="9221" width="3.5703125" style="652" customWidth="1"/>
    <col min="9222" max="9222" width="23.140625" style="652" bestFit="1" customWidth="1"/>
    <col min="9223" max="9226" width="7" style="652" customWidth="1"/>
    <col min="9227" max="9234" width="6.5703125" style="652" customWidth="1"/>
    <col min="9235" max="9235" width="9.42578125" style="652" customWidth="1"/>
    <col min="9236" max="9236" width="3.5703125" style="652" customWidth="1"/>
    <col min="9237" max="9476" width="9.140625" style="652"/>
    <col min="9477" max="9477" width="3.5703125" style="652" customWidth="1"/>
    <col min="9478" max="9478" width="23.140625" style="652" bestFit="1" customWidth="1"/>
    <col min="9479" max="9482" width="7" style="652" customWidth="1"/>
    <col min="9483" max="9490" width="6.5703125" style="652" customWidth="1"/>
    <col min="9491" max="9491" width="9.42578125" style="652" customWidth="1"/>
    <col min="9492" max="9492" width="3.5703125" style="652" customWidth="1"/>
    <col min="9493" max="9732" width="9.140625" style="652"/>
    <col min="9733" max="9733" width="3.5703125" style="652" customWidth="1"/>
    <col min="9734" max="9734" width="23.140625" style="652" bestFit="1" customWidth="1"/>
    <col min="9735" max="9738" width="7" style="652" customWidth="1"/>
    <col min="9739" max="9746" width="6.5703125" style="652" customWidth="1"/>
    <col min="9747" max="9747" width="9.42578125" style="652" customWidth="1"/>
    <col min="9748" max="9748" width="3.5703125" style="652" customWidth="1"/>
    <col min="9749" max="9988" width="9.140625" style="652"/>
    <col min="9989" max="9989" width="3.5703125" style="652" customWidth="1"/>
    <col min="9990" max="9990" width="23.140625" style="652" bestFit="1" customWidth="1"/>
    <col min="9991" max="9994" width="7" style="652" customWidth="1"/>
    <col min="9995" max="10002" width="6.5703125" style="652" customWidth="1"/>
    <col min="10003" max="10003" width="9.42578125" style="652" customWidth="1"/>
    <col min="10004" max="10004" width="3.5703125" style="652" customWidth="1"/>
    <col min="10005" max="10244" width="9.140625" style="652"/>
    <col min="10245" max="10245" width="3.5703125" style="652" customWidth="1"/>
    <col min="10246" max="10246" width="23.140625" style="652" bestFit="1" customWidth="1"/>
    <col min="10247" max="10250" width="7" style="652" customWidth="1"/>
    <col min="10251" max="10258" width="6.5703125" style="652" customWidth="1"/>
    <col min="10259" max="10259" width="9.42578125" style="652" customWidth="1"/>
    <col min="10260" max="10260" width="3.5703125" style="652" customWidth="1"/>
    <col min="10261" max="10500" width="9.140625" style="652"/>
    <col min="10501" max="10501" width="3.5703125" style="652" customWidth="1"/>
    <col min="10502" max="10502" width="23.140625" style="652" bestFit="1" customWidth="1"/>
    <col min="10503" max="10506" width="7" style="652" customWidth="1"/>
    <col min="10507" max="10514" width="6.5703125" style="652" customWidth="1"/>
    <col min="10515" max="10515" width="9.42578125" style="652" customWidth="1"/>
    <col min="10516" max="10516" width="3.5703125" style="652" customWidth="1"/>
    <col min="10517" max="10756" width="9.140625" style="652"/>
    <col min="10757" max="10757" width="3.5703125" style="652" customWidth="1"/>
    <col min="10758" max="10758" width="23.140625" style="652" bestFit="1" customWidth="1"/>
    <col min="10759" max="10762" width="7" style="652" customWidth="1"/>
    <col min="10763" max="10770" width="6.5703125" style="652" customWidth="1"/>
    <col min="10771" max="10771" width="9.42578125" style="652" customWidth="1"/>
    <col min="10772" max="10772" width="3.5703125" style="652" customWidth="1"/>
    <col min="10773" max="11012" width="9.140625" style="652"/>
    <col min="11013" max="11013" width="3.5703125" style="652" customWidth="1"/>
    <col min="11014" max="11014" width="23.140625" style="652" bestFit="1" customWidth="1"/>
    <col min="11015" max="11018" width="7" style="652" customWidth="1"/>
    <col min="11019" max="11026" width="6.5703125" style="652" customWidth="1"/>
    <col min="11027" max="11027" width="9.42578125" style="652" customWidth="1"/>
    <col min="11028" max="11028" width="3.5703125" style="652" customWidth="1"/>
    <col min="11029" max="11268" width="9.140625" style="652"/>
    <col min="11269" max="11269" width="3.5703125" style="652" customWidth="1"/>
    <col min="11270" max="11270" width="23.140625" style="652" bestFit="1" customWidth="1"/>
    <col min="11271" max="11274" width="7" style="652" customWidth="1"/>
    <col min="11275" max="11282" width="6.5703125" style="652" customWidth="1"/>
    <col min="11283" max="11283" width="9.42578125" style="652" customWidth="1"/>
    <col min="11284" max="11284" width="3.5703125" style="652" customWidth="1"/>
    <col min="11285" max="11524" width="9.140625" style="652"/>
    <col min="11525" max="11525" width="3.5703125" style="652" customWidth="1"/>
    <col min="11526" max="11526" width="23.140625" style="652" bestFit="1" customWidth="1"/>
    <col min="11527" max="11530" width="7" style="652" customWidth="1"/>
    <col min="11531" max="11538" width="6.5703125" style="652" customWidth="1"/>
    <col min="11539" max="11539" width="9.42578125" style="652" customWidth="1"/>
    <col min="11540" max="11540" width="3.5703125" style="652" customWidth="1"/>
    <col min="11541" max="11780" width="9.140625" style="652"/>
    <col min="11781" max="11781" width="3.5703125" style="652" customWidth="1"/>
    <col min="11782" max="11782" width="23.140625" style="652" bestFit="1" customWidth="1"/>
    <col min="11783" max="11786" width="7" style="652" customWidth="1"/>
    <col min="11787" max="11794" width="6.5703125" style="652" customWidth="1"/>
    <col min="11795" max="11795" width="9.42578125" style="652" customWidth="1"/>
    <col min="11796" max="11796" width="3.5703125" style="652" customWidth="1"/>
    <col min="11797" max="12036" width="9.140625" style="652"/>
    <col min="12037" max="12037" width="3.5703125" style="652" customWidth="1"/>
    <col min="12038" max="12038" width="23.140625" style="652" bestFit="1" customWidth="1"/>
    <col min="12039" max="12042" width="7" style="652" customWidth="1"/>
    <col min="12043" max="12050" width="6.5703125" style="652" customWidth="1"/>
    <col min="12051" max="12051" width="9.42578125" style="652" customWidth="1"/>
    <col min="12052" max="12052" width="3.5703125" style="652" customWidth="1"/>
    <col min="12053" max="12292" width="9.140625" style="652"/>
    <col min="12293" max="12293" width="3.5703125" style="652" customWidth="1"/>
    <col min="12294" max="12294" width="23.140625" style="652" bestFit="1" customWidth="1"/>
    <col min="12295" max="12298" width="7" style="652" customWidth="1"/>
    <col min="12299" max="12306" width="6.5703125" style="652" customWidth="1"/>
    <col min="12307" max="12307" width="9.42578125" style="652" customWidth="1"/>
    <col min="12308" max="12308" width="3.5703125" style="652" customWidth="1"/>
    <col min="12309" max="12548" width="9.140625" style="652"/>
    <col min="12549" max="12549" width="3.5703125" style="652" customWidth="1"/>
    <col min="12550" max="12550" width="23.140625" style="652" bestFit="1" customWidth="1"/>
    <col min="12551" max="12554" width="7" style="652" customWidth="1"/>
    <col min="12555" max="12562" width="6.5703125" style="652" customWidth="1"/>
    <col min="12563" max="12563" width="9.42578125" style="652" customWidth="1"/>
    <col min="12564" max="12564" width="3.5703125" style="652" customWidth="1"/>
    <col min="12565" max="12804" width="9.140625" style="652"/>
    <col min="12805" max="12805" width="3.5703125" style="652" customWidth="1"/>
    <col min="12806" max="12806" width="23.140625" style="652" bestFit="1" customWidth="1"/>
    <col min="12807" max="12810" width="7" style="652" customWidth="1"/>
    <col min="12811" max="12818" width="6.5703125" style="652" customWidth="1"/>
    <col min="12819" max="12819" width="9.42578125" style="652" customWidth="1"/>
    <col min="12820" max="12820" width="3.5703125" style="652" customWidth="1"/>
    <col min="12821" max="13060" width="9.140625" style="652"/>
    <col min="13061" max="13061" width="3.5703125" style="652" customWidth="1"/>
    <col min="13062" max="13062" width="23.140625" style="652" bestFit="1" customWidth="1"/>
    <col min="13063" max="13066" width="7" style="652" customWidth="1"/>
    <col min="13067" max="13074" width="6.5703125" style="652" customWidth="1"/>
    <col min="13075" max="13075" width="9.42578125" style="652" customWidth="1"/>
    <col min="13076" max="13076" width="3.5703125" style="652" customWidth="1"/>
    <col min="13077" max="13316" width="9.140625" style="652"/>
    <col min="13317" max="13317" width="3.5703125" style="652" customWidth="1"/>
    <col min="13318" max="13318" width="23.140625" style="652" bestFit="1" customWidth="1"/>
    <col min="13319" max="13322" width="7" style="652" customWidth="1"/>
    <col min="13323" max="13330" width="6.5703125" style="652" customWidth="1"/>
    <col min="13331" max="13331" width="9.42578125" style="652" customWidth="1"/>
    <col min="13332" max="13332" width="3.5703125" style="652" customWidth="1"/>
    <col min="13333" max="13572" width="9.140625" style="652"/>
    <col min="13573" max="13573" width="3.5703125" style="652" customWidth="1"/>
    <col min="13574" max="13574" width="23.140625" style="652" bestFit="1" customWidth="1"/>
    <col min="13575" max="13578" width="7" style="652" customWidth="1"/>
    <col min="13579" max="13586" width="6.5703125" style="652" customWidth="1"/>
    <col min="13587" max="13587" width="9.42578125" style="652" customWidth="1"/>
    <col min="13588" max="13588" width="3.5703125" style="652" customWidth="1"/>
    <col min="13589" max="13828" width="9.140625" style="652"/>
    <col min="13829" max="13829" width="3.5703125" style="652" customWidth="1"/>
    <col min="13830" max="13830" width="23.140625" style="652" bestFit="1" customWidth="1"/>
    <col min="13831" max="13834" width="7" style="652" customWidth="1"/>
    <col min="13835" max="13842" width="6.5703125" style="652" customWidth="1"/>
    <col min="13843" max="13843" width="9.42578125" style="652" customWidth="1"/>
    <col min="13844" max="13844" width="3.5703125" style="652" customWidth="1"/>
    <col min="13845" max="14084" width="9.140625" style="652"/>
    <col min="14085" max="14085" width="3.5703125" style="652" customWidth="1"/>
    <col min="14086" max="14086" width="23.140625" style="652" bestFit="1" customWidth="1"/>
    <col min="14087" max="14090" width="7" style="652" customWidth="1"/>
    <col min="14091" max="14098" width="6.5703125" style="652" customWidth="1"/>
    <col min="14099" max="14099" width="9.42578125" style="652" customWidth="1"/>
    <col min="14100" max="14100" width="3.5703125" style="652" customWidth="1"/>
    <col min="14101" max="14340" width="9.140625" style="652"/>
    <col min="14341" max="14341" width="3.5703125" style="652" customWidth="1"/>
    <col min="14342" max="14342" width="23.140625" style="652" bestFit="1" customWidth="1"/>
    <col min="14343" max="14346" width="7" style="652" customWidth="1"/>
    <col min="14347" max="14354" width="6.5703125" style="652" customWidth="1"/>
    <col min="14355" max="14355" width="9.42578125" style="652" customWidth="1"/>
    <col min="14356" max="14356" width="3.5703125" style="652" customWidth="1"/>
    <col min="14357" max="14596" width="9.140625" style="652"/>
    <col min="14597" max="14597" width="3.5703125" style="652" customWidth="1"/>
    <col min="14598" max="14598" width="23.140625" style="652" bestFit="1" customWidth="1"/>
    <col min="14599" max="14602" width="7" style="652" customWidth="1"/>
    <col min="14603" max="14610" width="6.5703125" style="652" customWidth="1"/>
    <col min="14611" max="14611" width="9.42578125" style="652" customWidth="1"/>
    <col min="14612" max="14612" width="3.5703125" style="652" customWidth="1"/>
    <col min="14613" max="14852" width="9.140625" style="652"/>
    <col min="14853" max="14853" width="3.5703125" style="652" customWidth="1"/>
    <col min="14854" max="14854" width="23.140625" style="652" bestFit="1" customWidth="1"/>
    <col min="14855" max="14858" width="7" style="652" customWidth="1"/>
    <col min="14859" max="14866" width="6.5703125" style="652" customWidth="1"/>
    <col min="14867" max="14867" width="9.42578125" style="652" customWidth="1"/>
    <col min="14868" max="14868" width="3.5703125" style="652" customWidth="1"/>
    <col min="14869" max="15108" width="9.140625" style="652"/>
    <col min="15109" max="15109" width="3.5703125" style="652" customWidth="1"/>
    <col min="15110" max="15110" width="23.140625" style="652" bestFit="1" customWidth="1"/>
    <col min="15111" max="15114" width="7" style="652" customWidth="1"/>
    <col min="15115" max="15122" width="6.5703125" style="652" customWidth="1"/>
    <col min="15123" max="15123" width="9.42578125" style="652" customWidth="1"/>
    <col min="15124" max="15124" width="3.5703125" style="652" customWidth="1"/>
    <col min="15125" max="15364" width="9.140625" style="652"/>
    <col min="15365" max="15365" width="3.5703125" style="652" customWidth="1"/>
    <col min="15366" max="15366" width="23.140625" style="652" bestFit="1" customWidth="1"/>
    <col min="15367" max="15370" width="7" style="652" customWidth="1"/>
    <col min="15371" max="15378" width="6.5703125" style="652" customWidth="1"/>
    <col min="15379" max="15379" width="9.42578125" style="652" customWidth="1"/>
    <col min="15380" max="15380" width="3.5703125" style="652" customWidth="1"/>
    <col min="15381" max="15620" width="9.140625" style="652"/>
    <col min="15621" max="15621" width="3.5703125" style="652" customWidth="1"/>
    <col min="15622" max="15622" width="23.140625" style="652" bestFit="1" customWidth="1"/>
    <col min="15623" max="15626" width="7" style="652" customWidth="1"/>
    <col min="15627" max="15634" width="6.5703125" style="652" customWidth="1"/>
    <col min="15635" max="15635" width="9.42578125" style="652" customWidth="1"/>
    <col min="15636" max="15636" width="3.5703125" style="652" customWidth="1"/>
    <col min="15637" max="15876" width="9.140625" style="652"/>
    <col min="15877" max="15877" width="3.5703125" style="652" customWidth="1"/>
    <col min="15878" max="15878" width="23.140625" style="652" bestFit="1" customWidth="1"/>
    <col min="15879" max="15882" width="7" style="652" customWidth="1"/>
    <col min="15883" max="15890" width="6.5703125" style="652" customWidth="1"/>
    <col min="15891" max="15891" width="9.42578125" style="652" customWidth="1"/>
    <col min="15892" max="15892" width="3.5703125" style="652" customWidth="1"/>
    <col min="15893" max="16132" width="9.140625" style="652"/>
    <col min="16133" max="16133" width="3.5703125" style="652" customWidth="1"/>
    <col min="16134" max="16134" width="23.140625" style="652" bestFit="1" customWidth="1"/>
    <col min="16135" max="16138" width="7" style="652" customWidth="1"/>
    <col min="16139" max="16146" width="6.5703125" style="652" customWidth="1"/>
    <col min="16147" max="16147" width="9.42578125" style="652" customWidth="1"/>
    <col min="16148" max="16148" width="3.5703125" style="652" customWidth="1"/>
    <col min="16149" max="16384" width="9.140625" style="652"/>
  </cols>
  <sheetData>
    <row r="1" spans="1:34">
      <c r="A1" s="749" t="s">
        <v>1826</v>
      </c>
      <c r="B1" s="750"/>
      <c r="C1" s="750"/>
      <c r="D1" s="750"/>
      <c r="E1" s="750"/>
      <c r="F1" s="750"/>
      <c r="G1" s="750"/>
      <c r="H1" s="750"/>
      <c r="I1" s="750"/>
      <c r="J1" s="750"/>
      <c r="K1" s="750"/>
      <c r="L1" s="750"/>
      <c r="M1" s="750"/>
      <c r="N1" s="750"/>
    </row>
    <row r="2" spans="1:34" ht="4.5" customHeight="1">
      <c r="A2" s="651"/>
    </row>
    <row r="3" spans="1:34">
      <c r="A3" s="749" t="s">
        <v>2968</v>
      </c>
      <c r="B3" s="750"/>
      <c r="C3" s="750"/>
      <c r="D3" s="750"/>
      <c r="E3" s="750"/>
      <c r="F3" s="750"/>
      <c r="G3" s="750"/>
      <c r="H3" s="750"/>
      <c r="I3" s="750"/>
      <c r="J3" s="750"/>
      <c r="K3" s="750"/>
      <c r="L3" s="750"/>
      <c r="M3" s="750"/>
      <c r="N3" s="750"/>
    </row>
    <row r="4" spans="1:34">
      <c r="A4" s="749" t="s">
        <v>2287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</row>
    <row r="5" spans="1:34">
      <c r="A5" s="19"/>
    </row>
    <row r="6" spans="1:34" ht="15" customHeight="1">
      <c r="A6" s="751" t="s">
        <v>20</v>
      </c>
      <c r="B6" s="751" t="s">
        <v>125</v>
      </c>
      <c r="C6" s="747" t="s">
        <v>75</v>
      </c>
      <c r="D6" s="754"/>
      <c r="E6" s="754"/>
      <c r="F6" s="754"/>
      <c r="G6" s="754"/>
      <c r="H6" s="748"/>
      <c r="I6" s="747" t="s">
        <v>76</v>
      </c>
      <c r="J6" s="754"/>
      <c r="K6" s="754"/>
      <c r="L6" s="754"/>
      <c r="M6" s="754"/>
      <c r="N6" s="748"/>
    </row>
    <row r="7" spans="1:34" ht="15" customHeight="1">
      <c r="A7" s="752"/>
      <c r="B7" s="752"/>
      <c r="C7" s="747" t="s">
        <v>139</v>
      </c>
      <c r="D7" s="748"/>
      <c r="E7" s="747" t="s">
        <v>137</v>
      </c>
      <c r="F7" s="748"/>
      <c r="G7" s="747" t="s">
        <v>138</v>
      </c>
      <c r="H7" s="748"/>
      <c r="I7" s="747" t="s">
        <v>139</v>
      </c>
      <c r="J7" s="748"/>
      <c r="K7" s="747" t="s">
        <v>137</v>
      </c>
      <c r="L7" s="748"/>
      <c r="M7" s="747" t="s">
        <v>138</v>
      </c>
      <c r="N7" s="748"/>
    </row>
    <row r="8" spans="1:34">
      <c r="A8" s="753"/>
      <c r="B8" s="753"/>
      <c r="C8" s="653" t="s">
        <v>95</v>
      </c>
      <c r="D8" s="653" t="s">
        <v>96</v>
      </c>
      <c r="E8" s="653" t="s">
        <v>95</v>
      </c>
      <c r="F8" s="653" t="s">
        <v>96</v>
      </c>
      <c r="G8" s="653" t="s">
        <v>95</v>
      </c>
      <c r="H8" s="653" t="s">
        <v>96</v>
      </c>
      <c r="I8" s="653" t="s">
        <v>95</v>
      </c>
      <c r="J8" s="653" t="s">
        <v>96</v>
      </c>
      <c r="K8" s="653" t="s">
        <v>95</v>
      </c>
      <c r="L8" s="653" t="s">
        <v>96</v>
      </c>
      <c r="M8" s="653" t="s">
        <v>95</v>
      </c>
      <c r="N8" s="653" t="s">
        <v>96</v>
      </c>
    </row>
    <row r="9" spans="1:34">
      <c r="A9" s="21">
        <v>1</v>
      </c>
      <c r="B9" s="22" t="s">
        <v>87</v>
      </c>
      <c r="C9" s="335">
        <f>'Siswa SMA klp umur 20'!C10+'Siswa SMA klp umur 20'!I10</f>
        <v>10</v>
      </c>
      <c r="D9" s="335">
        <f>'Siswa SMA klp umur 20'!D10+'Siswa SMA klp umur 20'!J10</f>
        <v>7</v>
      </c>
      <c r="E9" s="335">
        <f>'Siswa SMA klp umur 20'!E10+'Siswa SMA klp umur 20'!K10</f>
        <v>96</v>
      </c>
      <c r="F9" s="335">
        <f>'Siswa SMA klp umur 20'!F10+'Siswa SMA klp umur 20'!L10</f>
        <v>126</v>
      </c>
      <c r="G9" s="335">
        <f>'Siswa SMA klp umur 20'!G10+'Siswa SMA klp umur 20'!M10</f>
        <v>36</v>
      </c>
      <c r="H9" s="335">
        <f>'Siswa SMA klp umur 20'!H10+'Siswa SMA klp umur 20'!N10</f>
        <v>32</v>
      </c>
      <c r="I9" s="691">
        <f>'Siswa SMK klp umur 21'!C10+'Siswa SMK klp umur 21'!I10</f>
        <v>3</v>
      </c>
      <c r="J9" s="691">
        <f>'Siswa SMK klp umur 21'!D10+'Siswa SMK klp umur 21'!J10</f>
        <v>0</v>
      </c>
      <c r="K9" s="691">
        <f>'Siswa SMK klp umur 21'!E10+'Siswa SMK klp umur 21'!K10</f>
        <v>72</v>
      </c>
      <c r="L9" s="691">
        <f>'Siswa SMK klp umur 21'!F10+'Siswa SMK klp umur 21'!L10</f>
        <v>64</v>
      </c>
      <c r="M9" s="691">
        <f>'Siswa SMK klp umur 21'!G10+'Siswa SMK klp umur 21'!M10</f>
        <v>26</v>
      </c>
      <c r="N9" s="691">
        <f>'Siswa SMK klp umur 21'!H10+'Siswa SMK klp umur 21'!N10</f>
        <v>26</v>
      </c>
      <c r="Q9" s="26" t="e">
        <f>SUM(#REF!)</f>
        <v>#REF!</v>
      </c>
      <c r="R9" s="652" t="e">
        <f>SUM(#REF!)</f>
        <v>#REF!</v>
      </c>
      <c r="S9" s="26" t="e">
        <f>SUM(Q9:R9)</f>
        <v>#REF!</v>
      </c>
      <c r="T9" s="26"/>
      <c r="U9" s="26" t="e">
        <f>SUM(#REF!)</f>
        <v>#REF!</v>
      </c>
      <c r="V9" s="652" t="e">
        <f>SUM(#REF!)</f>
        <v>#REF!</v>
      </c>
      <c r="W9" s="26" t="e">
        <f>SUM(U9:V9)</f>
        <v>#REF!</v>
      </c>
      <c r="X9" s="26"/>
      <c r="Y9" s="26" t="e">
        <f>#REF!+#REF!+#REF!+#REF!+#REF!+#REF!</f>
        <v>#REF!</v>
      </c>
      <c r="Z9" s="26" t="e">
        <f>#REF!+#REF!+#REF!+#REF!+#REF!+#REF!</f>
        <v>#REF!</v>
      </c>
      <c r="AA9" s="26" t="e">
        <f>SUM(Y9:Z9)</f>
        <v>#REF!</v>
      </c>
      <c r="AC9" s="221">
        <v>1340</v>
      </c>
      <c r="AD9" s="221">
        <v>1285</v>
      </c>
      <c r="AE9" s="221">
        <v>2625</v>
      </c>
      <c r="AF9" s="110" t="e">
        <f>Y9-AC9</f>
        <v>#REF!</v>
      </c>
      <c r="AG9" s="110" t="e">
        <f>Z9-AD9</f>
        <v>#REF!</v>
      </c>
      <c r="AH9" s="110" t="e">
        <f>AA9-AE9</f>
        <v>#REF!</v>
      </c>
    </row>
    <row r="10" spans="1:34">
      <c r="A10" s="21">
        <v>2</v>
      </c>
      <c r="B10" s="22" t="s">
        <v>82</v>
      </c>
      <c r="C10" s="335">
        <f>'Siswa SMA klp umur 20'!C11+'Siswa SMA klp umur 20'!I11</f>
        <v>2</v>
      </c>
      <c r="D10" s="335">
        <f>'Siswa SMA klp umur 20'!D11+'Siswa SMA klp umur 20'!J11</f>
        <v>3</v>
      </c>
      <c r="E10" s="335">
        <f>'Siswa SMA klp umur 20'!E11+'Siswa SMA klp umur 20'!K11</f>
        <v>101</v>
      </c>
      <c r="F10" s="335">
        <f>'Siswa SMA klp umur 20'!F11+'Siswa SMA klp umur 20'!L11</f>
        <v>114</v>
      </c>
      <c r="G10" s="335">
        <f>'Siswa SMA klp umur 20'!G11+'Siswa SMA klp umur 20'!M11</f>
        <v>18</v>
      </c>
      <c r="H10" s="335">
        <f>'Siswa SMA klp umur 20'!H11+'Siswa SMA klp umur 20'!N11</f>
        <v>21</v>
      </c>
      <c r="I10" s="691">
        <f>'Siswa SMK klp umur 21'!C11+'Siswa SMK klp umur 21'!I11</f>
        <v>1</v>
      </c>
      <c r="J10" s="691">
        <f>'Siswa SMK klp umur 21'!D11+'Siswa SMK klp umur 21'!J11</f>
        <v>1</v>
      </c>
      <c r="K10" s="691">
        <f>'Siswa SMK klp umur 21'!E11+'Siswa SMK klp umur 21'!K11</f>
        <v>23</v>
      </c>
      <c r="L10" s="691">
        <f>'Siswa SMK klp umur 21'!F11+'Siswa SMK klp umur 21'!L11</f>
        <v>23</v>
      </c>
      <c r="M10" s="691">
        <f>'Siswa SMK klp umur 21'!G11+'Siswa SMK klp umur 21'!M11</f>
        <v>20</v>
      </c>
      <c r="N10" s="691">
        <f>'Siswa SMK klp umur 21'!H11+'Siswa SMK klp umur 21'!N11</f>
        <v>9</v>
      </c>
      <c r="Q10" s="26" t="e">
        <f>SUM(#REF!)</f>
        <v>#REF!</v>
      </c>
      <c r="R10" s="652" t="e">
        <f>SUM(#REF!)</f>
        <v>#REF!</v>
      </c>
      <c r="S10" s="26" t="e">
        <f t="shared" ref="S10:S18" si="0">SUM(Q10:R10)</f>
        <v>#REF!</v>
      </c>
      <c r="T10" s="26"/>
      <c r="U10" s="26" t="e">
        <f>SUM(#REF!)</f>
        <v>#REF!</v>
      </c>
      <c r="V10" s="652" t="e">
        <f>SUM(#REF!)</f>
        <v>#REF!</v>
      </c>
      <c r="W10" s="26" t="e">
        <f t="shared" ref="W10:W18" si="1">SUM(U10:V10)</f>
        <v>#REF!</v>
      </c>
      <c r="X10" s="26"/>
      <c r="Y10" s="26" t="e">
        <f>#REF!+#REF!+#REF!+#REF!+#REF!+#REF!</f>
        <v>#REF!</v>
      </c>
      <c r="Z10" s="26" t="e">
        <f>#REF!+#REF!+#REF!+#REF!+#REF!+#REF!</f>
        <v>#REF!</v>
      </c>
      <c r="AA10" s="26" t="e">
        <f t="shared" ref="AA10:AA19" si="2">SUM(Y10:Z10)</f>
        <v>#REF!</v>
      </c>
      <c r="AC10" s="221">
        <v>1327</v>
      </c>
      <c r="AD10" s="221">
        <v>1120</v>
      </c>
      <c r="AE10" s="221">
        <v>2447</v>
      </c>
      <c r="AF10" s="110" t="e">
        <f t="shared" ref="AF10:AH18" si="3">Y10-AC10</f>
        <v>#REF!</v>
      </c>
      <c r="AG10" s="110" t="e">
        <f t="shared" si="3"/>
        <v>#REF!</v>
      </c>
      <c r="AH10" s="110" t="e">
        <f t="shared" si="3"/>
        <v>#REF!</v>
      </c>
    </row>
    <row r="11" spans="1:34">
      <c r="A11" s="21">
        <v>3</v>
      </c>
      <c r="B11" s="22" t="s">
        <v>84</v>
      </c>
      <c r="C11" s="335">
        <f>'Siswa SMA klp umur 20'!C12+'Siswa SMA klp umur 20'!I12</f>
        <v>9</v>
      </c>
      <c r="D11" s="335">
        <f>'Siswa SMA klp umur 20'!D12+'Siswa SMA klp umur 20'!J12</f>
        <v>21</v>
      </c>
      <c r="E11" s="335">
        <f>'Siswa SMA klp umur 20'!E12+'Siswa SMA klp umur 20'!K12</f>
        <v>588</v>
      </c>
      <c r="F11" s="335">
        <f>'Siswa SMA klp umur 20'!F12+'Siswa SMA klp umur 20'!L12</f>
        <v>624</v>
      </c>
      <c r="G11" s="335">
        <f>'Siswa SMA klp umur 20'!G12+'Siswa SMA klp umur 20'!M12</f>
        <v>82</v>
      </c>
      <c r="H11" s="335">
        <f>'Siswa SMA klp umur 20'!H12+'Siswa SMA klp umur 20'!N12</f>
        <v>64</v>
      </c>
      <c r="I11" s="691">
        <f>'Siswa SMK klp umur 21'!C12+'Siswa SMK klp umur 21'!I12</f>
        <v>14</v>
      </c>
      <c r="J11" s="691">
        <f>'Siswa SMK klp umur 21'!D12+'Siswa SMK klp umur 21'!J12</f>
        <v>34</v>
      </c>
      <c r="K11" s="691">
        <f>'Siswa SMK klp umur 21'!E12+'Siswa SMK klp umur 21'!K12</f>
        <v>670</v>
      </c>
      <c r="L11" s="691">
        <f>'Siswa SMK klp umur 21'!F12+'Siswa SMK klp umur 21'!L12</f>
        <v>872</v>
      </c>
      <c r="M11" s="691">
        <f>'Siswa SMK klp umur 21'!G12+'Siswa SMK klp umur 21'!M12</f>
        <v>174</v>
      </c>
      <c r="N11" s="691">
        <f>'Siswa SMK klp umur 21'!H12+'Siswa SMK klp umur 21'!N12</f>
        <v>149</v>
      </c>
      <c r="Q11" s="26" t="e">
        <f>SUM(#REF!)</f>
        <v>#REF!</v>
      </c>
      <c r="R11" s="652" t="e">
        <f>SUM(#REF!)</f>
        <v>#REF!</v>
      </c>
      <c r="S11" s="26" t="e">
        <f t="shared" si="0"/>
        <v>#REF!</v>
      </c>
      <c r="T11" s="26"/>
      <c r="U11" s="26" t="e">
        <f>SUM(#REF!)</f>
        <v>#REF!</v>
      </c>
      <c r="V11" s="652" t="e">
        <f>SUM(#REF!)</f>
        <v>#REF!</v>
      </c>
      <c r="W11" s="26" t="e">
        <f t="shared" si="1"/>
        <v>#REF!</v>
      </c>
      <c r="X11" s="26"/>
      <c r="Y11" s="26" t="e">
        <f>#REF!+#REF!+#REF!+#REF!+#REF!+#REF!</f>
        <v>#REF!</v>
      </c>
      <c r="Z11" s="26" t="e">
        <f>#REF!+#REF!+#REF!+#REF!+#REF!+#REF!</f>
        <v>#REF!</v>
      </c>
      <c r="AA11" s="26" t="e">
        <f t="shared" si="2"/>
        <v>#REF!</v>
      </c>
      <c r="AC11" s="221">
        <v>3170</v>
      </c>
      <c r="AD11" s="221">
        <v>2893</v>
      </c>
      <c r="AE11" s="221">
        <v>6091</v>
      </c>
      <c r="AF11" s="110" t="e">
        <f t="shared" si="3"/>
        <v>#REF!</v>
      </c>
      <c r="AG11" s="110" t="e">
        <f t="shared" si="3"/>
        <v>#REF!</v>
      </c>
      <c r="AH11" s="110" t="e">
        <f t="shared" si="3"/>
        <v>#REF!</v>
      </c>
    </row>
    <row r="12" spans="1:34">
      <c r="A12" s="21">
        <v>4</v>
      </c>
      <c r="B12" s="22" t="s">
        <v>90</v>
      </c>
      <c r="C12" s="335">
        <f>'Siswa SMA klp umur 20'!C13+'Siswa SMA klp umur 20'!I13</f>
        <v>1</v>
      </c>
      <c r="D12" s="335">
        <f>'Siswa SMA klp umur 20'!D13+'Siswa SMA klp umur 20'!J13</f>
        <v>1</v>
      </c>
      <c r="E12" s="335">
        <f>'Siswa SMA klp umur 20'!E13+'Siswa SMA klp umur 20'!K13</f>
        <v>80</v>
      </c>
      <c r="F12" s="335">
        <f>'Siswa SMA klp umur 20'!F13+'Siswa SMA klp umur 20'!L13</f>
        <v>96</v>
      </c>
      <c r="G12" s="335">
        <f>'Siswa SMA klp umur 20'!G13+'Siswa SMA klp umur 20'!M13</f>
        <v>25</v>
      </c>
      <c r="H12" s="335">
        <f>'Siswa SMA klp umur 20'!H13+'Siswa SMA klp umur 20'!N13</f>
        <v>12</v>
      </c>
      <c r="I12" s="691">
        <f>'Siswa SMK klp umur 21'!C13+'Siswa SMK klp umur 21'!I13</f>
        <v>5</v>
      </c>
      <c r="J12" s="691">
        <f>'Siswa SMK klp umur 21'!D13+'Siswa SMK klp umur 21'!J13</f>
        <v>5</v>
      </c>
      <c r="K12" s="691">
        <f>'Siswa SMK klp umur 21'!E13+'Siswa SMK klp umur 21'!K13</f>
        <v>220</v>
      </c>
      <c r="L12" s="691">
        <f>'Siswa SMK klp umur 21'!F13+'Siswa SMK klp umur 21'!L13</f>
        <v>169</v>
      </c>
      <c r="M12" s="691">
        <f>'Siswa SMK klp umur 21'!G13+'Siswa SMK klp umur 21'!M13</f>
        <v>55</v>
      </c>
      <c r="N12" s="691">
        <f>'Siswa SMK klp umur 21'!H13+'Siswa SMK klp umur 21'!N13</f>
        <v>27</v>
      </c>
      <c r="Q12" s="26" t="e">
        <f>SUM(#REF!)</f>
        <v>#REF!</v>
      </c>
      <c r="R12" s="652" t="e">
        <f>SUM(#REF!)</f>
        <v>#REF!</v>
      </c>
      <c r="S12" s="26" t="e">
        <f t="shared" si="0"/>
        <v>#REF!</v>
      </c>
      <c r="T12" s="26"/>
      <c r="U12" s="26" t="e">
        <f>SUM(#REF!)</f>
        <v>#REF!</v>
      </c>
      <c r="V12" s="652" t="e">
        <f>SUM(#REF!)</f>
        <v>#REF!</v>
      </c>
      <c r="W12" s="26" t="e">
        <f t="shared" si="1"/>
        <v>#REF!</v>
      </c>
      <c r="X12" s="26"/>
      <c r="Y12" s="26" t="e">
        <f>#REF!+#REF!+#REF!+#REF!+#REF!+#REF!</f>
        <v>#REF!</v>
      </c>
      <c r="Z12" s="26" t="e">
        <f>#REF!+#REF!+#REF!+#REF!+#REF!+#REF!</f>
        <v>#REF!</v>
      </c>
      <c r="AA12" s="26" t="e">
        <f t="shared" si="2"/>
        <v>#REF!</v>
      </c>
      <c r="AC12" s="221">
        <v>1801</v>
      </c>
      <c r="AD12" s="221">
        <v>1782</v>
      </c>
      <c r="AE12" s="221">
        <v>3583</v>
      </c>
      <c r="AF12" s="110" t="e">
        <f t="shared" si="3"/>
        <v>#REF!</v>
      </c>
      <c r="AG12" s="110" t="e">
        <f t="shared" si="3"/>
        <v>#REF!</v>
      </c>
      <c r="AH12" s="110" t="e">
        <f t="shared" si="3"/>
        <v>#REF!</v>
      </c>
    </row>
    <row r="13" spans="1:34">
      <c r="A13" s="21">
        <v>5</v>
      </c>
      <c r="B13" s="22" t="s">
        <v>83</v>
      </c>
      <c r="C13" s="335">
        <f>'Siswa SMA klp umur 20'!C14+'Siswa SMA klp umur 20'!I14</f>
        <v>6</v>
      </c>
      <c r="D13" s="335">
        <f>'Siswa SMA klp umur 20'!D14+'Siswa SMA klp umur 20'!J14</f>
        <v>5</v>
      </c>
      <c r="E13" s="335">
        <f>'Siswa SMA klp umur 20'!E14+'Siswa SMA klp umur 20'!K14</f>
        <v>160</v>
      </c>
      <c r="F13" s="335">
        <f>'Siswa SMA klp umur 20'!F14+'Siswa SMA klp umur 20'!L14</f>
        <v>193</v>
      </c>
      <c r="G13" s="335">
        <f>'Siswa SMA klp umur 20'!G14+'Siswa SMA klp umur 20'!M14</f>
        <v>32</v>
      </c>
      <c r="H13" s="335">
        <f>'Siswa SMA klp umur 20'!H14+'Siswa SMA klp umur 20'!N14</f>
        <v>15</v>
      </c>
      <c r="I13" s="691">
        <f>'Siswa SMK klp umur 21'!C14+'Siswa SMK klp umur 21'!I14</f>
        <v>5</v>
      </c>
      <c r="J13" s="691">
        <f>'Siswa SMK klp umur 21'!D14+'Siswa SMK klp umur 21'!J14</f>
        <v>0</v>
      </c>
      <c r="K13" s="691">
        <f>'Siswa SMK klp umur 21'!E14+'Siswa SMK klp umur 21'!K14</f>
        <v>99</v>
      </c>
      <c r="L13" s="691">
        <f>'Siswa SMK klp umur 21'!F14+'Siswa SMK klp umur 21'!L14</f>
        <v>52</v>
      </c>
      <c r="M13" s="691">
        <f>'Siswa SMK klp umur 21'!G14+'Siswa SMK klp umur 21'!M14</f>
        <v>29</v>
      </c>
      <c r="N13" s="691">
        <f>'Siswa SMK klp umur 21'!H14+'Siswa SMK klp umur 21'!N14</f>
        <v>9</v>
      </c>
      <c r="Q13" s="26" t="e">
        <f>SUM(#REF!)</f>
        <v>#REF!</v>
      </c>
      <c r="R13" s="652" t="e">
        <f>SUM(#REF!)</f>
        <v>#REF!</v>
      </c>
      <c r="S13" s="26" t="e">
        <f t="shared" si="0"/>
        <v>#REF!</v>
      </c>
      <c r="T13" s="26"/>
      <c r="U13" s="26" t="e">
        <f>SUM(#REF!)</f>
        <v>#REF!</v>
      </c>
      <c r="V13" s="652" t="e">
        <f>SUM(#REF!)</f>
        <v>#REF!</v>
      </c>
      <c r="W13" s="26" t="e">
        <f t="shared" si="1"/>
        <v>#REF!</v>
      </c>
      <c r="X13" s="26"/>
      <c r="Y13" s="26" t="e">
        <f>#REF!+#REF!+#REF!+#REF!+#REF!+#REF!</f>
        <v>#REF!</v>
      </c>
      <c r="Z13" s="26" t="e">
        <f>#REF!+#REF!+#REF!+#REF!+#REF!+#REF!</f>
        <v>#REF!</v>
      </c>
      <c r="AA13" s="26" t="e">
        <f t="shared" si="2"/>
        <v>#REF!</v>
      </c>
      <c r="AC13" s="221">
        <v>1660</v>
      </c>
      <c r="AD13" s="221">
        <v>1482</v>
      </c>
      <c r="AE13" s="221">
        <v>3142</v>
      </c>
      <c r="AF13" s="110" t="e">
        <f t="shared" si="3"/>
        <v>#REF!</v>
      </c>
      <c r="AG13" s="110" t="e">
        <f t="shared" si="3"/>
        <v>#REF!</v>
      </c>
      <c r="AH13" s="110" t="e">
        <f t="shared" si="3"/>
        <v>#REF!</v>
      </c>
    </row>
    <row r="14" spans="1:34">
      <c r="A14" s="21">
        <v>6</v>
      </c>
      <c r="B14" s="22" t="s">
        <v>89</v>
      </c>
      <c r="C14" s="335">
        <f>'Siswa SMA klp umur 20'!C15+'Siswa SMA klp umur 20'!I15</f>
        <v>9</v>
      </c>
      <c r="D14" s="335">
        <f>'Siswa SMA klp umur 20'!D15+'Siswa SMA klp umur 20'!J15</f>
        <v>8</v>
      </c>
      <c r="E14" s="335">
        <f>'Siswa SMA klp umur 20'!E15+'Siswa SMA klp umur 20'!K15</f>
        <v>175</v>
      </c>
      <c r="F14" s="335">
        <f>'Siswa SMA klp umur 20'!F15+'Siswa SMA klp umur 20'!L15</f>
        <v>261</v>
      </c>
      <c r="G14" s="335">
        <f>'Siswa SMA klp umur 20'!G15+'Siswa SMA klp umur 20'!M15</f>
        <v>39</v>
      </c>
      <c r="H14" s="335">
        <f>'Siswa SMA klp umur 20'!H15+'Siswa SMA klp umur 20'!N15</f>
        <v>51</v>
      </c>
      <c r="I14" s="691">
        <f>'Siswa SMK klp umur 21'!C15+'Siswa SMK klp umur 21'!I15</f>
        <v>8</v>
      </c>
      <c r="J14" s="691">
        <f>'Siswa SMK klp umur 21'!D15+'Siswa SMK klp umur 21'!J15</f>
        <v>8</v>
      </c>
      <c r="K14" s="691">
        <f>'Siswa SMK klp umur 21'!E15+'Siswa SMK klp umur 21'!K15</f>
        <v>226</v>
      </c>
      <c r="L14" s="691">
        <f>'Siswa SMK klp umur 21'!F15+'Siswa SMK klp umur 21'!L15</f>
        <v>192</v>
      </c>
      <c r="M14" s="691">
        <f>'Siswa SMK klp umur 21'!G15+'Siswa SMK klp umur 21'!M15</f>
        <v>64</v>
      </c>
      <c r="N14" s="691">
        <f>'Siswa SMK klp umur 21'!H15+'Siswa SMK klp umur 21'!N15</f>
        <v>32</v>
      </c>
      <c r="Q14" s="26" t="e">
        <f>SUM(#REF!)</f>
        <v>#REF!</v>
      </c>
      <c r="R14" s="652" t="e">
        <f>SUM(#REF!)</f>
        <v>#REF!</v>
      </c>
      <c r="S14" s="26" t="e">
        <f t="shared" si="0"/>
        <v>#REF!</v>
      </c>
      <c r="T14" s="26"/>
      <c r="U14" s="26" t="e">
        <f>SUM(#REF!)</f>
        <v>#REF!</v>
      </c>
      <c r="V14" s="652" t="e">
        <f>SUM(#REF!)</f>
        <v>#REF!</v>
      </c>
      <c r="W14" s="26" t="e">
        <f t="shared" si="1"/>
        <v>#REF!</v>
      </c>
      <c r="X14" s="26"/>
      <c r="Y14" s="26" t="e">
        <f>#REF!+#REF!+#REF!+#REF!+#REF!+#REF!</f>
        <v>#REF!</v>
      </c>
      <c r="Z14" s="26" t="e">
        <f>#REF!+#REF!+#REF!+#REF!+#REF!+#REF!</f>
        <v>#REF!</v>
      </c>
      <c r="AA14" s="26" t="e">
        <f t="shared" si="2"/>
        <v>#REF!</v>
      </c>
      <c r="AC14" s="221">
        <v>2320</v>
      </c>
      <c r="AD14" s="221">
        <v>2091</v>
      </c>
      <c r="AE14" s="221">
        <v>4411</v>
      </c>
      <c r="AF14" s="110" t="e">
        <f t="shared" si="3"/>
        <v>#REF!</v>
      </c>
      <c r="AG14" s="110" t="e">
        <f t="shared" si="3"/>
        <v>#REF!</v>
      </c>
      <c r="AH14" s="110" t="e">
        <f t="shared" si="3"/>
        <v>#REF!</v>
      </c>
    </row>
    <row r="15" spans="1:34">
      <c r="A15" s="21">
        <v>7</v>
      </c>
      <c r="B15" s="22" t="s">
        <v>86</v>
      </c>
      <c r="C15" s="335">
        <f>'Siswa SMA klp umur 20'!C16+'Siswa SMA klp umur 20'!I16</f>
        <v>1</v>
      </c>
      <c r="D15" s="335">
        <f>'Siswa SMA klp umur 20'!D16+'Siswa SMA klp umur 20'!J16</f>
        <v>2</v>
      </c>
      <c r="E15" s="335">
        <f>'Siswa SMA klp umur 20'!E16+'Siswa SMA klp umur 20'!K16</f>
        <v>86</v>
      </c>
      <c r="F15" s="335">
        <f>'Siswa SMA klp umur 20'!F16+'Siswa SMA klp umur 20'!L16</f>
        <v>68</v>
      </c>
      <c r="G15" s="335">
        <f>'Siswa SMA klp umur 20'!G16+'Siswa SMA klp umur 20'!M16</f>
        <v>18</v>
      </c>
      <c r="H15" s="335">
        <f>'Siswa SMA klp umur 20'!H16+'Siswa SMA klp umur 20'!N16</f>
        <v>12</v>
      </c>
      <c r="I15" s="691">
        <f>'Siswa SMK klp umur 21'!C16+'Siswa SMK klp umur 21'!I16</f>
        <v>2</v>
      </c>
      <c r="J15" s="691">
        <f>'Siswa SMK klp umur 21'!D16+'Siswa SMK klp umur 21'!J16</f>
        <v>1</v>
      </c>
      <c r="K15" s="691">
        <f>'Siswa SMK klp umur 21'!E16+'Siswa SMK klp umur 21'!K16</f>
        <v>152</v>
      </c>
      <c r="L15" s="691">
        <f>'Siswa SMK klp umur 21'!F16+'Siswa SMK klp umur 21'!L16</f>
        <v>146</v>
      </c>
      <c r="M15" s="691">
        <f>'Siswa SMK klp umur 21'!G16+'Siswa SMK klp umur 21'!M16</f>
        <v>58</v>
      </c>
      <c r="N15" s="691">
        <f>'Siswa SMK klp umur 21'!H16+'Siswa SMK klp umur 21'!N16</f>
        <v>31</v>
      </c>
      <c r="Q15" s="26" t="e">
        <f>SUM(#REF!)</f>
        <v>#REF!</v>
      </c>
      <c r="R15" s="652" t="e">
        <f>SUM(#REF!)</f>
        <v>#REF!</v>
      </c>
      <c r="S15" s="26" t="e">
        <f>SUM(Q15:R15)</f>
        <v>#REF!</v>
      </c>
      <c r="T15" s="26"/>
      <c r="U15" s="26" t="e">
        <f>SUM(#REF!)</f>
        <v>#REF!</v>
      </c>
      <c r="V15" s="652" t="e">
        <f>SUM(#REF!)</f>
        <v>#REF!</v>
      </c>
      <c r="W15" s="26" t="e">
        <f t="shared" si="1"/>
        <v>#REF!</v>
      </c>
      <c r="X15" s="26"/>
      <c r="Y15" s="26" t="e">
        <f>#REF!+#REF!+#REF!+#REF!+#REF!+#REF!</f>
        <v>#REF!</v>
      </c>
      <c r="Z15" s="26" t="e">
        <f>#REF!+#REF!+#REF!+#REF!+#REF!+#REF!</f>
        <v>#REF!</v>
      </c>
      <c r="AA15" s="26" t="e">
        <f t="shared" si="2"/>
        <v>#REF!</v>
      </c>
      <c r="AC15" s="221">
        <v>1357</v>
      </c>
      <c r="AD15" s="221">
        <v>1230</v>
      </c>
      <c r="AE15" s="221">
        <v>2587</v>
      </c>
      <c r="AF15" s="110" t="e">
        <f t="shared" si="3"/>
        <v>#REF!</v>
      </c>
      <c r="AG15" s="110" t="e">
        <f t="shared" si="3"/>
        <v>#REF!</v>
      </c>
      <c r="AH15" s="110" t="e">
        <f t="shared" si="3"/>
        <v>#REF!</v>
      </c>
    </row>
    <row r="16" spans="1:34">
      <c r="A16" s="21">
        <v>8</v>
      </c>
      <c r="B16" s="22" t="s">
        <v>81</v>
      </c>
      <c r="C16" s="335">
        <f>'Siswa SMA klp umur 20'!C17+'Siswa SMA klp umur 20'!I17</f>
        <v>3</v>
      </c>
      <c r="D16" s="335">
        <f>'Siswa SMA klp umur 20'!D17+'Siswa SMA klp umur 20'!J17</f>
        <v>3</v>
      </c>
      <c r="E16" s="335">
        <f>'Siswa SMA klp umur 20'!E17+'Siswa SMA klp umur 20'!K17</f>
        <v>141</v>
      </c>
      <c r="F16" s="335">
        <f>'Siswa SMA klp umur 20'!F17+'Siswa SMA klp umur 20'!L17</f>
        <v>127</v>
      </c>
      <c r="G16" s="335">
        <f>'Siswa SMA klp umur 20'!G17+'Siswa SMA klp umur 20'!M17</f>
        <v>41</v>
      </c>
      <c r="H16" s="335">
        <f>'Siswa SMA klp umur 20'!H17+'Siswa SMA klp umur 20'!N17</f>
        <v>22</v>
      </c>
      <c r="I16" s="691">
        <f>'Siswa SMK klp umur 21'!C17+'Siswa SMK klp umur 21'!I17</f>
        <v>0</v>
      </c>
      <c r="J16" s="691">
        <f>'Siswa SMK klp umur 21'!D17+'Siswa SMK klp umur 21'!J17</f>
        <v>0</v>
      </c>
      <c r="K16" s="691">
        <f>'Siswa SMK klp umur 21'!E17+'Siswa SMK klp umur 21'!K17</f>
        <v>3</v>
      </c>
      <c r="L16" s="691">
        <f>'Siswa SMK klp umur 21'!F17+'Siswa SMK klp umur 21'!L17</f>
        <v>7</v>
      </c>
      <c r="M16" s="691">
        <f>'Siswa SMK klp umur 21'!G17+'Siswa SMK klp umur 21'!M17</f>
        <v>0</v>
      </c>
      <c r="N16" s="691">
        <f>'Siswa SMK klp umur 21'!H17+'Siswa SMK klp umur 21'!N17</f>
        <v>0</v>
      </c>
      <c r="Q16" s="26" t="e">
        <f>SUM(#REF!)</f>
        <v>#REF!</v>
      </c>
      <c r="R16" s="652" t="e">
        <f>SUM(#REF!)</f>
        <v>#REF!</v>
      </c>
      <c r="S16" s="26" t="e">
        <f t="shared" si="0"/>
        <v>#REF!</v>
      </c>
      <c r="T16" s="26"/>
      <c r="U16" s="26" t="e">
        <f>SUM(#REF!)</f>
        <v>#REF!</v>
      </c>
      <c r="V16" s="652" t="e">
        <f>SUM(#REF!)</f>
        <v>#REF!</v>
      </c>
      <c r="W16" s="26" t="e">
        <f t="shared" si="1"/>
        <v>#REF!</v>
      </c>
      <c r="X16" s="26"/>
      <c r="Y16" s="26" t="e">
        <f>#REF!+#REF!+#REF!+#REF!+#REF!+#REF!</f>
        <v>#REF!</v>
      </c>
      <c r="Z16" s="26" t="e">
        <f>#REF!+#REF!+#REF!+#REF!+#REF!+#REF!</f>
        <v>#REF!</v>
      </c>
      <c r="AA16" s="26" t="e">
        <f t="shared" si="2"/>
        <v>#REF!</v>
      </c>
      <c r="AC16" s="221">
        <v>1456</v>
      </c>
      <c r="AD16" s="221">
        <v>1231</v>
      </c>
      <c r="AE16" s="221">
        <v>2687</v>
      </c>
      <c r="AF16" s="110" t="e">
        <f t="shared" si="3"/>
        <v>#REF!</v>
      </c>
      <c r="AG16" s="110" t="e">
        <f t="shared" si="3"/>
        <v>#REF!</v>
      </c>
      <c r="AH16" s="110" t="e">
        <f t="shared" si="3"/>
        <v>#REF!</v>
      </c>
    </row>
    <row r="17" spans="1:34">
      <c r="A17" s="21">
        <v>9</v>
      </c>
      <c r="B17" s="22" t="s">
        <v>85</v>
      </c>
      <c r="C17" s="335">
        <f>'Siswa SMA klp umur 20'!C18+'Siswa SMA klp umur 20'!I18</f>
        <v>7</v>
      </c>
      <c r="D17" s="335">
        <f>'Siswa SMA klp umur 20'!D18+'Siswa SMA klp umur 20'!J18</f>
        <v>7</v>
      </c>
      <c r="E17" s="335">
        <f>'Siswa SMA klp umur 20'!E18+'Siswa SMA klp umur 20'!K18</f>
        <v>363</v>
      </c>
      <c r="F17" s="335">
        <f>'Siswa SMA klp umur 20'!F18+'Siswa SMA klp umur 20'!L18</f>
        <v>558</v>
      </c>
      <c r="G17" s="335">
        <f>'Siswa SMA klp umur 20'!G18+'Siswa SMA klp umur 20'!M18</f>
        <v>59</v>
      </c>
      <c r="H17" s="335">
        <f>'Siswa SMA klp umur 20'!H18+'Siswa SMA klp umur 20'!N18</f>
        <v>75</v>
      </c>
      <c r="I17" s="691">
        <f>'Siswa SMK klp umur 21'!C18+'Siswa SMK klp umur 21'!I18</f>
        <v>6</v>
      </c>
      <c r="J17" s="691">
        <f>'Siswa SMK klp umur 21'!D18+'Siswa SMK klp umur 21'!J18</f>
        <v>4</v>
      </c>
      <c r="K17" s="691">
        <f>'Siswa SMK klp umur 21'!E18+'Siswa SMK klp umur 21'!K18</f>
        <v>347</v>
      </c>
      <c r="L17" s="691">
        <f>'Siswa SMK klp umur 21'!F18+'Siswa SMK klp umur 21'!L18</f>
        <v>318</v>
      </c>
      <c r="M17" s="691">
        <f>'Siswa SMK klp umur 21'!G18+'Siswa SMK klp umur 21'!M18</f>
        <v>102</v>
      </c>
      <c r="N17" s="691">
        <f>'Siswa SMK klp umur 21'!H18+'Siswa SMK klp umur 21'!N18</f>
        <v>45</v>
      </c>
      <c r="Q17" s="26" t="e">
        <f>SUM(#REF!)</f>
        <v>#REF!</v>
      </c>
      <c r="R17" s="652" t="e">
        <f>SUM(#REF!)</f>
        <v>#REF!</v>
      </c>
      <c r="S17" s="26" t="e">
        <f>SUM(Q17:R17)</f>
        <v>#REF!</v>
      </c>
      <c r="T17" s="26"/>
      <c r="U17" s="26" t="e">
        <f>SUM(#REF!)</f>
        <v>#REF!</v>
      </c>
      <c r="V17" s="652" t="e">
        <f>SUM(#REF!)</f>
        <v>#REF!</v>
      </c>
      <c r="W17" s="26" t="e">
        <f t="shared" si="1"/>
        <v>#REF!</v>
      </c>
      <c r="X17" s="26"/>
      <c r="Y17" s="26" t="e">
        <f>#REF!+#REF!+#REF!+#REF!+#REF!+#REF!</f>
        <v>#REF!</v>
      </c>
      <c r="Z17" s="26" t="e">
        <f>#REF!+#REF!+#REF!+#REF!+#REF!+#REF!</f>
        <v>#REF!</v>
      </c>
      <c r="AA17" s="26" t="e">
        <f t="shared" si="2"/>
        <v>#REF!</v>
      </c>
      <c r="AC17" s="221">
        <v>2342</v>
      </c>
      <c r="AD17" s="221">
        <v>2167</v>
      </c>
      <c r="AE17" s="221">
        <v>4509</v>
      </c>
      <c r="AF17" s="110" t="e">
        <f t="shared" si="3"/>
        <v>#REF!</v>
      </c>
      <c r="AG17" s="110" t="e">
        <f t="shared" si="3"/>
        <v>#REF!</v>
      </c>
      <c r="AH17" s="110" t="e">
        <f t="shared" si="3"/>
        <v>#REF!</v>
      </c>
    </row>
    <row r="18" spans="1:34">
      <c r="A18" s="48">
        <v>10</v>
      </c>
      <c r="B18" s="49" t="s">
        <v>88</v>
      </c>
      <c r="C18" s="335">
        <f>'Siswa SMA klp umur 20'!C19+'Siswa SMA klp umur 20'!I19</f>
        <v>3</v>
      </c>
      <c r="D18" s="335">
        <f>'Siswa SMA klp umur 20'!D19+'Siswa SMA klp umur 20'!J19</f>
        <v>2</v>
      </c>
      <c r="E18" s="335">
        <f>'Siswa SMA klp umur 20'!E19+'Siswa SMA klp umur 20'!K19</f>
        <v>52</v>
      </c>
      <c r="F18" s="335">
        <f>'Siswa SMA klp umur 20'!F19+'Siswa SMA klp umur 20'!L19</f>
        <v>35</v>
      </c>
      <c r="G18" s="335">
        <f>'Siswa SMA klp umur 20'!G19+'Siswa SMA klp umur 20'!M19</f>
        <v>12</v>
      </c>
      <c r="H18" s="335">
        <f>'Siswa SMA klp umur 20'!H19+'Siswa SMA klp umur 20'!N19</f>
        <v>7</v>
      </c>
      <c r="I18" s="691">
        <f>'Siswa SMK klp umur 21'!C19+'Siswa SMK klp umur 21'!I19</f>
        <v>0</v>
      </c>
      <c r="J18" s="691">
        <f>'Siswa SMK klp umur 21'!D19+'Siswa SMK klp umur 21'!J19</f>
        <v>0</v>
      </c>
      <c r="K18" s="691">
        <f>'Siswa SMK klp umur 21'!E19+'Siswa SMK klp umur 21'!K19</f>
        <v>48</v>
      </c>
      <c r="L18" s="691">
        <f>'Siswa SMK klp umur 21'!F19+'Siswa SMK klp umur 21'!L19</f>
        <v>23</v>
      </c>
      <c r="M18" s="691">
        <f>'Siswa SMK klp umur 21'!G19+'Siswa SMK klp umur 21'!M19</f>
        <v>13</v>
      </c>
      <c r="N18" s="691">
        <f>'Siswa SMK klp umur 21'!H19+'Siswa SMK klp umur 21'!N19</f>
        <v>4</v>
      </c>
      <c r="Q18" s="26" t="e">
        <f>SUM(#REF!)</f>
        <v>#REF!</v>
      </c>
      <c r="R18" s="652" t="e">
        <f>SUM(#REF!)</f>
        <v>#REF!</v>
      </c>
      <c r="S18" s="26" t="e">
        <f t="shared" si="0"/>
        <v>#REF!</v>
      </c>
      <c r="T18" s="26"/>
      <c r="U18" s="26" t="e">
        <f>SUM(#REF!)</f>
        <v>#REF!</v>
      </c>
      <c r="V18" s="652" t="e">
        <f>SUM(#REF!)</f>
        <v>#REF!</v>
      </c>
      <c r="W18" s="26" t="e">
        <f t="shared" si="1"/>
        <v>#REF!</v>
      </c>
      <c r="X18" s="26"/>
      <c r="Y18" s="26" t="e">
        <f>#REF!+#REF!+#REF!+#REF!+#REF!+#REF!</f>
        <v>#REF!</v>
      </c>
      <c r="Z18" s="26" t="e">
        <f>#REF!+#REF!+#REF!+#REF!+#REF!+#REF!</f>
        <v>#REF!</v>
      </c>
      <c r="AA18" s="26" t="e">
        <f t="shared" si="2"/>
        <v>#REF!</v>
      </c>
      <c r="AC18" s="221">
        <v>908</v>
      </c>
      <c r="AD18" s="221">
        <v>839</v>
      </c>
      <c r="AE18" s="221">
        <v>1747</v>
      </c>
      <c r="AF18" s="110" t="e">
        <f t="shared" si="3"/>
        <v>#REF!</v>
      </c>
      <c r="AG18" s="110" t="e">
        <f t="shared" si="3"/>
        <v>#REF!</v>
      </c>
      <c r="AH18" s="110" t="e">
        <f t="shared" si="3"/>
        <v>#REF!</v>
      </c>
    </row>
    <row r="19" spans="1:34" ht="15" customHeight="1">
      <c r="A19" s="745" t="s">
        <v>91</v>
      </c>
      <c r="B19" s="745"/>
      <c r="C19" s="50">
        <f>SUM(C9:C18)</f>
        <v>51</v>
      </c>
      <c r="D19" s="50">
        <f t="shared" ref="D19" si="4">SUM(D9:D18)</f>
        <v>59</v>
      </c>
      <c r="E19" s="50">
        <f>SUM(E9:E18)</f>
        <v>1842</v>
      </c>
      <c r="F19" s="50">
        <f t="shared" ref="F19:H19" si="5">SUM(F9:F18)</f>
        <v>2202</v>
      </c>
      <c r="G19" s="50">
        <f t="shared" si="5"/>
        <v>362</v>
      </c>
      <c r="H19" s="50">
        <f t="shared" si="5"/>
        <v>311</v>
      </c>
      <c r="I19" s="50">
        <f>SUM(I9:I18)</f>
        <v>44</v>
      </c>
      <c r="J19" s="50">
        <f t="shared" ref="J19" si="6">SUM(J9:J18)</f>
        <v>53</v>
      </c>
      <c r="K19" s="50">
        <f>SUM(K9:K18)</f>
        <v>1860</v>
      </c>
      <c r="L19" s="50">
        <f t="shared" ref="L19:N19" si="7">SUM(L9:L18)</f>
        <v>1866</v>
      </c>
      <c r="M19" s="50">
        <f t="shared" si="7"/>
        <v>541</v>
      </c>
      <c r="N19" s="50">
        <f t="shared" si="7"/>
        <v>332</v>
      </c>
      <c r="S19" s="26" t="e">
        <f>SUM(S9:S18)</f>
        <v>#REF!</v>
      </c>
      <c r="T19" s="26"/>
      <c r="U19" s="26" t="e">
        <f>SUM(U9:U18)</f>
        <v>#REF!</v>
      </c>
      <c r="V19" s="26" t="e">
        <f t="shared" ref="V19" si="8">SUM(V9:V18)</f>
        <v>#REF!</v>
      </c>
      <c r="W19" s="26" t="e">
        <f>SUM(W9:W18)</f>
        <v>#REF!</v>
      </c>
      <c r="Y19" s="26" t="e">
        <f>#REF!+#REF!+#REF!+#REF!+#REF!+#REF!</f>
        <v>#REF!</v>
      </c>
      <c r="Z19" s="26" t="e">
        <f>#REF!+#REF!+#REF!+#REF!+#REF!+#REF!</f>
        <v>#REF!</v>
      </c>
      <c r="AA19" s="26" t="e">
        <f t="shared" si="2"/>
        <v>#REF!</v>
      </c>
    </row>
    <row r="20" spans="1:34" s="4" customFormat="1">
      <c r="A20" s="746" t="s">
        <v>91</v>
      </c>
      <c r="B20" s="746"/>
      <c r="C20" s="743">
        <f>SUM(C19:D19)</f>
        <v>110</v>
      </c>
      <c r="D20" s="744"/>
      <c r="E20" s="743">
        <f>SUM(E19:F19)</f>
        <v>4044</v>
      </c>
      <c r="F20" s="744"/>
      <c r="G20" s="743">
        <f>SUM(G19:H19)</f>
        <v>673</v>
      </c>
      <c r="H20" s="744"/>
      <c r="I20" s="743">
        <f>SUM(I19:J19)</f>
        <v>97</v>
      </c>
      <c r="J20" s="744"/>
      <c r="K20" s="743">
        <f>SUM(K19:L19)</f>
        <v>3726</v>
      </c>
      <c r="L20" s="744"/>
      <c r="M20" s="743">
        <f>SUM(M19:N19)</f>
        <v>873</v>
      </c>
      <c r="N20" s="744"/>
      <c r="Y20" s="25" t="e">
        <f>#REF!+#REF!</f>
        <v>#REF!</v>
      </c>
      <c r="Z20" s="4" t="s">
        <v>1432</v>
      </c>
    </row>
    <row r="21" spans="1:34">
      <c r="P21" s="26"/>
      <c r="Q21" s="26"/>
      <c r="R21" s="26"/>
      <c r="S21" s="26"/>
      <c r="T21" s="26"/>
      <c r="U21" s="26"/>
      <c r="V21" s="26"/>
      <c r="W21" s="26"/>
      <c r="X21" s="26"/>
      <c r="Y21" s="26">
        <f>'Siswa SMP klp umur 19'!D26</f>
        <v>171</v>
      </c>
      <c r="Z21" s="652" t="s">
        <v>1433</v>
      </c>
    </row>
    <row r="22" spans="1:34">
      <c r="Y22" s="110" t="e">
        <f>#REF!</f>
        <v>#REF!</v>
      </c>
      <c r="Z22" s="652" t="s">
        <v>1435</v>
      </c>
    </row>
    <row r="23" spans="1:34">
      <c r="Y23" s="110" t="e">
        <f>#REF!</f>
        <v>#REF!</v>
      </c>
      <c r="Z23" s="652" t="s">
        <v>1434</v>
      </c>
    </row>
    <row r="24" spans="1:34">
      <c r="Y24" s="26" t="e">
        <f>SUM(Y20:Y23)</f>
        <v>#REF!</v>
      </c>
      <c r="Z24" s="652" t="s">
        <v>1436</v>
      </c>
    </row>
  </sheetData>
  <mergeCells count="21">
    <mergeCell ref="I7:J7"/>
    <mergeCell ref="K7:L7"/>
    <mergeCell ref="M7:N7"/>
    <mergeCell ref="A1:N1"/>
    <mergeCell ref="A3:N3"/>
    <mergeCell ref="A4:N4"/>
    <mergeCell ref="A6:A8"/>
    <mergeCell ref="B6:B8"/>
    <mergeCell ref="C6:H6"/>
    <mergeCell ref="I6:N6"/>
    <mergeCell ref="A19:B19"/>
    <mergeCell ref="A20:B20"/>
    <mergeCell ref="C7:D7"/>
    <mergeCell ref="E7:F7"/>
    <mergeCell ref="G7:H7"/>
    <mergeCell ref="K20:L20"/>
    <mergeCell ref="M20:N20"/>
    <mergeCell ref="C20:D20"/>
    <mergeCell ref="E20:F20"/>
    <mergeCell ref="G20:H20"/>
    <mergeCell ref="I20:J20"/>
  </mergeCells>
  <printOptions horizontalCentered="1"/>
  <pageMargins left="0.74803149606299213" right="1.55" top="0.98425196850393704" bottom="0.98425196850393704" header="0.51181102362204722" footer="0.51181102362204722"/>
  <pageSetup paperSize="5" orientation="landscape" horizontalDpi="4294967293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"/>
  <sheetViews>
    <sheetView workbookViewId="0">
      <selection activeCell="A3" sqref="A3"/>
    </sheetView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F25"/>
  <sheetViews>
    <sheetView topLeftCell="A13" workbookViewId="0">
      <selection activeCell="I25" sqref="I25"/>
    </sheetView>
  </sheetViews>
  <sheetFormatPr defaultRowHeight="19.5" customHeight="1"/>
  <cols>
    <col min="1" max="1" width="9.140625" style="619"/>
    <col min="2" max="2" width="4.42578125" customWidth="1"/>
    <col min="3" max="3" width="3.5703125" customWidth="1"/>
    <col min="4" max="4" width="53.42578125" customWidth="1"/>
    <col min="5" max="5" width="2" customWidth="1"/>
  </cols>
  <sheetData>
    <row r="3" spans="1:6" s="238" customFormat="1" ht="19.5" customHeight="1">
      <c r="A3" s="619"/>
    </row>
    <row r="5" spans="1:6" ht="27" customHeight="1"/>
    <row r="6" spans="1:6" ht="16.5" customHeight="1">
      <c r="B6" s="710" t="s">
        <v>2934</v>
      </c>
      <c r="C6" s="710"/>
      <c r="D6" s="710"/>
      <c r="E6" s="710"/>
      <c r="F6" s="710"/>
    </row>
    <row r="7" spans="1:6" s="619" customFormat="1" ht="16.5" customHeight="1">
      <c r="B7" s="710" t="s">
        <v>93</v>
      </c>
      <c r="C7" s="710"/>
      <c r="D7" s="710"/>
      <c r="E7" s="710"/>
      <c r="F7" s="710"/>
    </row>
    <row r="8" spans="1:6" ht="4.5" customHeight="1"/>
    <row r="9" spans="1:6" ht="19.5" customHeight="1">
      <c r="B9" s="1">
        <v>1</v>
      </c>
      <c r="C9" s="2" t="s">
        <v>1807</v>
      </c>
      <c r="D9" s="3"/>
      <c r="E9" s="1"/>
      <c r="F9" s="1"/>
    </row>
    <row r="10" spans="1:6" ht="19.5" customHeight="1">
      <c r="B10" s="1"/>
      <c r="C10" s="2" t="s">
        <v>0</v>
      </c>
      <c r="D10" s="3" t="s">
        <v>14</v>
      </c>
      <c r="E10" s="1" t="s">
        <v>16</v>
      </c>
      <c r="F10" s="5">
        <v>10</v>
      </c>
    </row>
    <row r="11" spans="1:6" ht="19.5" customHeight="1">
      <c r="B11" s="1"/>
      <c r="C11" s="2" t="s">
        <v>7</v>
      </c>
      <c r="D11" s="3" t="s">
        <v>15</v>
      </c>
      <c r="E11" s="1" t="s">
        <v>16</v>
      </c>
      <c r="F11" s="5">
        <f>149+9</f>
        <v>158</v>
      </c>
    </row>
    <row r="12" spans="1:6" ht="19.5" customHeight="1">
      <c r="B12" s="1">
        <v>2</v>
      </c>
      <c r="C12" s="2" t="s">
        <v>1</v>
      </c>
      <c r="D12" s="3"/>
      <c r="E12" s="1" t="s">
        <v>16</v>
      </c>
      <c r="F12" s="5">
        <v>6174</v>
      </c>
    </row>
    <row r="13" spans="1:6" ht="19.5" customHeight="1">
      <c r="B13" s="1">
        <v>3</v>
      </c>
      <c r="C13" s="2" t="s">
        <v>2</v>
      </c>
      <c r="D13" s="3"/>
      <c r="E13" s="1" t="s">
        <v>16</v>
      </c>
      <c r="F13" s="5">
        <v>284201</v>
      </c>
    </row>
    <row r="14" spans="1:6" ht="19.5" customHeight="1">
      <c r="B14" s="1">
        <v>4</v>
      </c>
      <c r="C14" s="2" t="s">
        <v>3</v>
      </c>
      <c r="D14" s="3"/>
      <c r="E14" s="1" t="s">
        <v>16</v>
      </c>
      <c r="F14" s="5">
        <v>34134</v>
      </c>
    </row>
    <row r="15" spans="1:6" ht="19.5" customHeight="1">
      <c r="B15" s="1">
        <v>5</v>
      </c>
      <c r="C15" s="2" t="s">
        <v>4</v>
      </c>
      <c r="D15" s="3"/>
      <c r="E15" s="1" t="s">
        <v>16</v>
      </c>
      <c r="F15" s="5">
        <v>16620</v>
      </c>
    </row>
    <row r="16" spans="1:6" ht="19.5" customHeight="1">
      <c r="B16" s="1">
        <v>6</v>
      </c>
      <c r="C16" s="2" t="s">
        <v>5</v>
      </c>
      <c r="D16" s="3"/>
      <c r="E16" s="1" t="s">
        <v>16</v>
      </c>
      <c r="F16" s="5">
        <v>15503</v>
      </c>
    </row>
    <row r="17" spans="2:6" ht="19.5" customHeight="1">
      <c r="B17" s="1">
        <v>7</v>
      </c>
      <c r="C17" s="2" t="s">
        <v>6</v>
      </c>
      <c r="D17" s="3"/>
      <c r="E17" s="1"/>
      <c r="F17" s="5"/>
    </row>
    <row r="18" spans="2:6" ht="19.5" customHeight="1">
      <c r="B18" s="1"/>
      <c r="C18" s="2" t="s">
        <v>0</v>
      </c>
      <c r="D18" s="3" t="s">
        <v>10</v>
      </c>
      <c r="E18" s="1" t="s">
        <v>16</v>
      </c>
      <c r="F18" s="5">
        <v>37607</v>
      </c>
    </row>
    <row r="19" spans="2:6" ht="19.5" customHeight="1">
      <c r="B19" s="1"/>
      <c r="C19" s="2" t="s">
        <v>7</v>
      </c>
      <c r="D19" s="3" t="s">
        <v>11</v>
      </c>
      <c r="E19" s="1" t="s">
        <v>16</v>
      </c>
      <c r="F19" s="5">
        <f>58468+140</f>
        <v>58608</v>
      </c>
    </row>
    <row r="20" spans="2:6" ht="19.5" customHeight="1">
      <c r="B20" s="1"/>
      <c r="C20" s="2" t="s">
        <v>8</v>
      </c>
      <c r="D20" s="3" t="s">
        <v>12</v>
      </c>
      <c r="E20" s="1" t="s">
        <v>16</v>
      </c>
      <c r="F20" s="5">
        <f>38053+417</f>
        <v>38470</v>
      </c>
    </row>
    <row r="21" spans="2:6" ht="19.5" customHeight="1">
      <c r="B21" s="1"/>
      <c r="C21" s="2" t="s">
        <v>9</v>
      </c>
      <c r="D21" s="3" t="s">
        <v>13</v>
      </c>
      <c r="E21" s="1" t="s">
        <v>16</v>
      </c>
      <c r="F21" s="5">
        <f>31916+6597+732</f>
        <v>39245</v>
      </c>
    </row>
    <row r="22" spans="2:6" ht="19.5" customHeight="1">
      <c r="B22" s="1"/>
      <c r="C22" s="2" t="s">
        <v>9</v>
      </c>
      <c r="D22" s="3" t="s">
        <v>17</v>
      </c>
      <c r="E22" s="1" t="s">
        <v>16</v>
      </c>
      <c r="F22" s="5">
        <f>2233+1409</f>
        <v>3642</v>
      </c>
    </row>
    <row r="23" spans="2:6" ht="19.5" customHeight="1">
      <c r="B23" s="1"/>
      <c r="C23" s="2" t="s">
        <v>9</v>
      </c>
      <c r="D23" s="3" t="s">
        <v>18</v>
      </c>
      <c r="E23" s="1" t="s">
        <v>16</v>
      </c>
      <c r="F23" s="5">
        <v>6538</v>
      </c>
    </row>
    <row r="24" spans="2:6" ht="19.5" customHeight="1">
      <c r="B24" s="1"/>
      <c r="C24" s="2" t="s">
        <v>9</v>
      </c>
      <c r="D24" s="3" t="s">
        <v>19</v>
      </c>
      <c r="E24" s="1" t="s">
        <v>16</v>
      </c>
      <c r="F24" s="5">
        <v>78</v>
      </c>
    </row>
    <row r="25" spans="2:6" ht="19.5" customHeight="1">
      <c r="F25" s="110"/>
    </row>
  </sheetData>
  <mergeCells count="2">
    <mergeCell ref="B6:F6"/>
    <mergeCell ref="B7:F7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3"/>
  <sheetViews>
    <sheetView showGridLines="0" view="pageBreakPreview" zoomScaleSheetLayoutView="100" workbookViewId="0">
      <selection activeCell="E9" sqref="E9"/>
    </sheetView>
  </sheetViews>
  <sheetFormatPr defaultRowHeight="15"/>
  <cols>
    <col min="1" max="1" width="4.7109375" style="307" customWidth="1"/>
    <col min="2" max="2" width="25.7109375" style="652" customWidth="1"/>
    <col min="3" max="8" width="8.140625" style="652" customWidth="1"/>
    <col min="9" max="16384" width="9.140625" style="652"/>
  </cols>
  <sheetData>
    <row r="1" spans="1:14" ht="9.75" customHeight="1">
      <c r="A1" s="649"/>
      <c r="B1" s="649"/>
      <c r="C1" s="649"/>
      <c r="D1" s="649"/>
      <c r="E1" s="649"/>
      <c r="F1" s="649"/>
      <c r="G1" s="649"/>
      <c r="H1" s="649"/>
    </row>
    <row r="2" spans="1:14" s="692" customFormat="1" ht="20.25" customHeight="1">
      <c r="A2" s="756" t="s">
        <v>1827</v>
      </c>
      <c r="B2" s="756"/>
      <c r="C2" s="756"/>
      <c r="D2" s="756"/>
      <c r="E2" s="756"/>
      <c r="F2" s="756"/>
      <c r="G2" s="756"/>
      <c r="H2" s="756"/>
      <c r="I2" s="696"/>
      <c r="J2" s="696"/>
      <c r="K2" s="696"/>
      <c r="L2" s="696"/>
      <c r="M2" s="696"/>
      <c r="N2" s="696"/>
    </row>
    <row r="3" spans="1:14">
      <c r="A3" s="714" t="s">
        <v>2902</v>
      </c>
      <c r="B3" s="714"/>
      <c r="C3" s="714"/>
      <c r="D3" s="714"/>
      <c r="E3" s="714"/>
      <c r="F3" s="714"/>
      <c r="G3" s="714"/>
      <c r="H3" s="714"/>
    </row>
    <row r="4" spans="1:14">
      <c r="A4" s="714" t="s">
        <v>2975</v>
      </c>
      <c r="B4" s="714"/>
      <c r="C4" s="714"/>
      <c r="D4" s="714"/>
      <c r="E4" s="714"/>
      <c r="F4" s="714"/>
      <c r="G4" s="714"/>
      <c r="H4" s="714"/>
    </row>
    <row r="5" spans="1:14">
      <c r="A5" s="714" t="s">
        <v>2904</v>
      </c>
      <c r="B5" s="714"/>
      <c r="C5" s="714"/>
      <c r="D5" s="714"/>
      <c r="E5" s="714"/>
      <c r="F5" s="714"/>
      <c r="G5" s="714"/>
      <c r="H5" s="714"/>
    </row>
    <row r="6" spans="1:14" ht="9.75" customHeight="1"/>
    <row r="7" spans="1:14" s="555" customFormat="1" ht="25.5" customHeight="1">
      <c r="A7" s="553" t="s">
        <v>20</v>
      </c>
      <c r="B7" s="553" t="s">
        <v>2905</v>
      </c>
      <c r="C7" s="553" t="s">
        <v>2913</v>
      </c>
      <c r="D7" s="554" t="s">
        <v>73</v>
      </c>
      <c r="E7" s="554" t="s">
        <v>74</v>
      </c>
      <c r="F7" s="554" t="s">
        <v>75</v>
      </c>
      <c r="G7" s="554" t="s">
        <v>76</v>
      </c>
      <c r="H7" s="553" t="s">
        <v>2906</v>
      </c>
    </row>
    <row r="8" spans="1:14" s="555" customFormat="1" ht="25.5" customHeight="1">
      <c r="A8" s="556">
        <v>1</v>
      </c>
      <c r="B8" s="557" t="s">
        <v>173</v>
      </c>
      <c r="C8" s="557">
        <v>35</v>
      </c>
      <c r="D8" s="558">
        <v>1492</v>
      </c>
      <c r="E8" s="558">
        <v>458</v>
      </c>
      <c r="F8" s="558">
        <f>SUM('Guru SMA Kepegawaian 51'!BF21:BG21)</f>
        <v>215</v>
      </c>
      <c r="G8" s="558">
        <f>SUM('Guru SMK Kepegawaian 52'!BF21:BG21)</f>
        <v>203</v>
      </c>
      <c r="H8" s="559">
        <f>SUM(C8:G8)</f>
        <v>2403</v>
      </c>
    </row>
    <row r="9" spans="1:14" s="555" customFormat="1" ht="25.5" customHeight="1">
      <c r="A9" s="556">
        <v>2</v>
      </c>
      <c r="B9" s="557" t="s">
        <v>2907</v>
      </c>
      <c r="C9" s="557">
        <v>287</v>
      </c>
      <c r="D9" s="558">
        <v>664</v>
      </c>
      <c r="E9" s="558">
        <v>342</v>
      </c>
      <c r="F9" s="558">
        <f>SUM('Guru SMA Kepegawaian 51'!BJ21:BK21)</f>
        <v>71</v>
      </c>
      <c r="G9" s="558">
        <f>SUM('Guru SMK Kepegawaian 52'!BJ21:BK21)</f>
        <v>90</v>
      </c>
      <c r="H9" s="559">
        <f>SUM(C9:G9)</f>
        <v>1454</v>
      </c>
      <c r="J9" s="703">
        <f>D9-664</f>
        <v>0</v>
      </c>
    </row>
    <row r="10" spans="1:14" s="555" customFormat="1" ht="25.5" customHeight="1">
      <c r="A10" s="556">
        <v>3</v>
      </c>
      <c r="B10" s="557" t="s">
        <v>2908</v>
      </c>
      <c r="C10" s="557">
        <v>887</v>
      </c>
      <c r="D10" s="558">
        <f>428-D11+11</f>
        <v>392</v>
      </c>
      <c r="E10" s="558">
        <f>246-E11</f>
        <v>174</v>
      </c>
      <c r="F10" s="558">
        <f>SUM('Guru SMA Kepegawaian 51'!BN21:BO21)</f>
        <v>71</v>
      </c>
      <c r="G10" s="558">
        <f>SUM('Guru SMK Kepegawaian 52'!BN21:BO21)</f>
        <v>133</v>
      </c>
      <c r="H10" s="559">
        <f>SUM(C10:G10)</f>
        <v>1657</v>
      </c>
      <c r="J10" s="703">
        <f>SUM(D10:D11)</f>
        <v>439</v>
      </c>
    </row>
    <row r="11" spans="1:14" s="555" customFormat="1" ht="25.5" customHeight="1">
      <c r="A11" s="556">
        <v>4</v>
      </c>
      <c r="B11" s="557" t="s">
        <v>2909</v>
      </c>
      <c r="C11" s="557"/>
      <c r="D11" s="558">
        <v>47</v>
      </c>
      <c r="E11" s="558">
        <v>72</v>
      </c>
      <c r="F11" s="558">
        <f>SUM('Guru SMA Kepegawaian 51'!BH21:BI21)</f>
        <v>72</v>
      </c>
      <c r="G11" s="558">
        <f>SUM('Guru SMK Kepegawaian 52'!BH21:BI21)</f>
        <v>54</v>
      </c>
      <c r="H11" s="559">
        <f>SUM(C11:G11)</f>
        <v>245</v>
      </c>
    </row>
    <row r="12" spans="1:14" s="561" customFormat="1" ht="25.5" customHeight="1">
      <c r="A12" s="755" t="s">
        <v>165</v>
      </c>
      <c r="B12" s="755"/>
      <c r="C12" s="560">
        <f t="shared" ref="C12:H12" si="0">SUM(C8:C11)</f>
        <v>1209</v>
      </c>
      <c r="D12" s="560">
        <f t="shared" si="0"/>
        <v>2595</v>
      </c>
      <c r="E12" s="560">
        <f t="shared" si="0"/>
        <v>1046</v>
      </c>
      <c r="F12" s="560">
        <f t="shared" si="0"/>
        <v>429</v>
      </c>
      <c r="G12" s="560">
        <f t="shared" si="0"/>
        <v>480</v>
      </c>
      <c r="H12" s="560">
        <f t="shared" si="0"/>
        <v>5759</v>
      </c>
    </row>
    <row r="13" spans="1:14" s="555" customFormat="1" ht="21" customHeight="1">
      <c r="A13" s="562"/>
      <c r="M13" s="701" t="s">
        <v>2976</v>
      </c>
    </row>
  </sheetData>
  <mergeCells count="5">
    <mergeCell ref="A3:H3"/>
    <mergeCell ref="A4:H4"/>
    <mergeCell ref="A5:H5"/>
    <mergeCell ref="A12:B12"/>
    <mergeCell ref="A2:H2"/>
  </mergeCells>
  <hyperlinks>
    <hyperlink ref="B8" r:id="rId1" display="javascript:void(0)" xr:uid="{00000000-0004-0000-1300-000000000000}"/>
    <hyperlink ref="B9" r:id="rId2" display="javascript:void(0)" xr:uid="{00000000-0004-0000-1300-000001000000}"/>
    <hyperlink ref="B10" r:id="rId3" display="javascript:void(0)" xr:uid="{00000000-0004-0000-1300-000002000000}"/>
    <hyperlink ref="B11" r:id="rId4" display="javascript:void(0)" xr:uid="{00000000-0004-0000-1300-000003000000}"/>
  </hyperlinks>
  <printOptions horizontalCentered="1"/>
  <pageMargins left="0.62992125984251968" right="0.27559055118110237" top="0.64" bottom="0.98425196850393704" header="0.51181102362204722" footer="0.51181102362204722"/>
  <pageSetup paperSize="10000" scale="110" orientation="portrait" horizontalDpi="4294967293" verticalDpi="0" r:id="rId5"/>
  <drawing r:id="rId6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V36"/>
  <sheetViews>
    <sheetView tabSelected="1" view="pageBreakPreview" topLeftCell="B1" zoomScale="90" zoomScaleSheetLayoutView="90" workbookViewId="0">
      <selection activeCell="F13" sqref="F13"/>
    </sheetView>
  </sheetViews>
  <sheetFormatPr defaultRowHeight="15"/>
  <cols>
    <col min="1" max="1" width="5" style="504" customWidth="1"/>
    <col min="2" max="2" width="21.5703125" style="504" customWidth="1"/>
    <col min="3" max="5" width="6.85546875" style="504" customWidth="1"/>
    <col min="6" max="20" width="8.28515625" style="504" customWidth="1"/>
    <col min="21" max="21" width="5.42578125" style="504" hidden="1" customWidth="1"/>
    <col min="22" max="22" width="22.140625" style="504" hidden="1" customWidth="1"/>
    <col min="23" max="25" width="7.28515625" style="504" hidden="1" customWidth="1"/>
    <col min="26" max="27" width="7.85546875" style="504" hidden="1" customWidth="1"/>
    <col min="28" max="28" width="6.42578125" style="504" hidden="1" customWidth="1"/>
    <col min="29" max="29" width="7.28515625" style="504" hidden="1" customWidth="1"/>
    <col min="30" max="30" width="7.7109375" style="504" hidden="1" customWidth="1"/>
    <col min="31" max="31" width="6.28515625" style="504" hidden="1" customWidth="1"/>
    <col min="32" max="32" width="6.5703125" style="504" hidden="1" customWidth="1"/>
    <col min="33" max="33" width="7" style="504" hidden="1" customWidth="1"/>
    <col min="34" max="34" width="7.7109375" style="504" hidden="1" customWidth="1"/>
    <col min="35" max="35" width="6.28515625" style="504" hidden="1" customWidth="1"/>
    <col min="36" max="39" width="6" style="504" hidden="1" customWidth="1"/>
    <col min="40" max="40" width="6.7109375" style="504" hidden="1" customWidth="1"/>
    <col min="41" max="43" width="7" style="504" hidden="1" customWidth="1"/>
    <col min="44" max="16384" width="9.140625" style="504"/>
  </cols>
  <sheetData>
    <row r="1" spans="1:48" ht="15.75">
      <c r="A1" s="762" t="s">
        <v>2969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  <c r="P1" s="762"/>
      <c r="Q1" s="762"/>
      <c r="R1" s="762"/>
      <c r="S1" s="762"/>
      <c r="T1" s="762"/>
    </row>
    <row r="2" spans="1:48" ht="7.5" customHeight="1"/>
    <row r="3" spans="1:48" ht="18.75" customHeight="1">
      <c r="A3" s="762" t="s">
        <v>2977</v>
      </c>
      <c r="B3" s="762"/>
      <c r="C3" s="762"/>
      <c r="D3" s="762"/>
      <c r="E3" s="762"/>
      <c r="F3" s="762"/>
      <c r="G3" s="762"/>
      <c r="H3" s="762"/>
      <c r="I3" s="762"/>
      <c r="J3" s="762"/>
      <c r="K3" s="762"/>
      <c r="L3" s="762"/>
      <c r="M3" s="762"/>
      <c r="N3" s="762"/>
      <c r="O3" s="762"/>
      <c r="P3" s="762"/>
      <c r="Q3" s="762"/>
      <c r="R3" s="762"/>
      <c r="S3" s="762"/>
      <c r="T3" s="762"/>
      <c r="U3" s="769" t="s">
        <v>2941</v>
      </c>
      <c r="V3" s="769"/>
      <c r="W3" s="769"/>
      <c r="X3" s="769"/>
      <c r="Y3" s="769"/>
      <c r="Z3" s="769"/>
      <c r="AA3" s="769"/>
      <c r="AB3" s="769"/>
      <c r="AC3" s="769"/>
      <c r="AD3" s="769"/>
      <c r="AE3" s="769"/>
      <c r="AF3" s="769"/>
      <c r="AG3" s="769"/>
      <c r="AH3" s="769"/>
      <c r="AI3" s="769"/>
      <c r="AJ3" s="769"/>
      <c r="AK3" s="769"/>
      <c r="AL3" s="769"/>
      <c r="AM3" s="769"/>
      <c r="AN3" s="769"/>
      <c r="AO3" s="769"/>
      <c r="AP3" s="769"/>
      <c r="AQ3" s="769"/>
    </row>
    <row r="4" spans="1:48" ht="18.75" customHeight="1">
      <c r="A4" s="762" t="s">
        <v>2942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  <c r="O4" s="762"/>
      <c r="P4" s="762"/>
      <c r="Q4" s="762"/>
      <c r="R4" s="762"/>
      <c r="S4" s="762"/>
      <c r="T4" s="762"/>
      <c r="U4" s="769" t="s">
        <v>2943</v>
      </c>
      <c r="V4" s="769"/>
      <c r="W4" s="769"/>
      <c r="X4" s="769"/>
      <c r="Y4" s="769"/>
      <c r="Z4" s="769"/>
      <c r="AA4" s="769"/>
      <c r="AB4" s="769"/>
      <c r="AC4" s="769"/>
      <c r="AD4" s="769"/>
      <c r="AE4" s="769"/>
      <c r="AF4" s="769"/>
      <c r="AG4" s="769"/>
      <c r="AH4" s="769"/>
      <c r="AI4" s="769"/>
      <c r="AJ4" s="769"/>
      <c r="AK4" s="769"/>
      <c r="AL4" s="769"/>
      <c r="AM4" s="769"/>
      <c r="AN4" s="769"/>
      <c r="AO4" s="769"/>
      <c r="AP4" s="769"/>
      <c r="AQ4" s="769"/>
    </row>
    <row r="5" spans="1:48" ht="9" customHeight="1"/>
    <row r="6" spans="1:48" s="678" customFormat="1" ht="27" customHeight="1">
      <c r="A6" s="768" t="s">
        <v>2917</v>
      </c>
      <c r="B6" s="768" t="s">
        <v>1401</v>
      </c>
      <c r="C6" s="763" t="s">
        <v>2944</v>
      </c>
      <c r="D6" s="770"/>
      <c r="E6" s="764"/>
      <c r="F6" s="771" t="s">
        <v>2945</v>
      </c>
      <c r="G6" s="763" t="s">
        <v>2946</v>
      </c>
      <c r="H6" s="770"/>
      <c r="I6" s="770"/>
      <c r="J6" s="770"/>
      <c r="K6" s="764"/>
      <c r="L6" s="763" t="s">
        <v>2947</v>
      </c>
      <c r="M6" s="770"/>
      <c r="N6" s="770"/>
      <c r="O6" s="770"/>
      <c r="P6" s="764"/>
      <c r="Q6" s="765" t="s">
        <v>2978</v>
      </c>
      <c r="R6" s="766"/>
      <c r="S6" s="766"/>
      <c r="T6" s="767"/>
      <c r="U6" s="768" t="s">
        <v>2917</v>
      </c>
      <c r="V6" s="768" t="s">
        <v>1401</v>
      </c>
      <c r="W6" s="763" t="s">
        <v>2944</v>
      </c>
      <c r="X6" s="770"/>
      <c r="Y6" s="764"/>
      <c r="Z6" s="768" t="s">
        <v>165</v>
      </c>
      <c r="AA6" s="768"/>
      <c r="AB6" s="768" t="s">
        <v>2948</v>
      </c>
      <c r="AC6" s="768"/>
      <c r="AD6" s="768"/>
      <c r="AE6" s="768"/>
      <c r="AF6" s="768" t="s">
        <v>2949</v>
      </c>
      <c r="AG6" s="768"/>
      <c r="AH6" s="768"/>
      <c r="AI6" s="768"/>
      <c r="AJ6" s="768" t="s">
        <v>2950</v>
      </c>
      <c r="AK6" s="768"/>
      <c r="AL6" s="768"/>
      <c r="AM6" s="768"/>
      <c r="AN6" s="768" t="s">
        <v>2951</v>
      </c>
      <c r="AO6" s="768"/>
      <c r="AP6" s="768"/>
      <c r="AQ6" s="768"/>
    </row>
    <row r="7" spans="1:48" s="678" customFormat="1" ht="17.25" customHeight="1">
      <c r="A7" s="768"/>
      <c r="B7" s="768"/>
      <c r="C7" s="679" t="s">
        <v>78</v>
      </c>
      <c r="D7" s="679" t="s">
        <v>79</v>
      </c>
      <c r="E7" s="679" t="s">
        <v>80</v>
      </c>
      <c r="F7" s="772"/>
      <c r="G7" s="679" t="s">
        <v>1416</v>
      </c>
      <c r="H7" s="679" t="s">
        <v>1409</v>
      </c>
      <c r="I7" s="679" t="s">
        <v>2952</v>
      </c>
      <c r="J7" s="679" t="s">
        <v>2953</v>
      </c>
      <c r="K7" s="679" t="s">
        <v>80</v>
      </c>
      <c r="L7" s="679" t="s">
        <v>1416</v>
      </c>
      <c r="M7" s="679" t="s">
        <v>1409</v>
      </c>
      <c r="N7" s="679" t="s">
        <v>2952</v>
      </c>
      <c r="O7" s="679" t="s">
        <v>2953</v>
      </c>
      <c r="P7" s="679" t="s">
        <v>80</v>
      </c>
      <c r="Q7" s="679" t="s">
        <v>1409</v>
      </c>
      <c r="R7" s="679" t="s">
        <v>2952</v>
      </c>
      <c r="S7" s="679" t="s">
        <v>2953</v>
      </c>
      <c r="T7" s="679" t="s">
        <v>80</v>
      </c>
      <c r="U7" s="768"/>
      <c r="V7" s="768"/>
      <c r="W7" s="679" t="s">
        <v>78</v>
      </c>
      <c r="X7" s="679" t="s">
        <v>79</v>
      </c>
      <c r="Y7" s="679" t="s">
        <v>80</v>
      </c>
      <c r="Z7" s="679" t="s">
        <v>2954</v>
      </c>
      <c r="AA7" s="679" t="s">
        <v>2955</v>
      </c>
      <c r="AB7" s="679" t="s">
        <v>1409</v>
      </c>
      <c r="AC7" s="679" t="s">
        <v>2952</v>
      </c>
      <c r="AD7" s="679" t="s">
        <v>2953</v>
      </c>
      <c r="AE7" s="679" t="s">
        <v>80</v>
      </c>
      <c r="AF7" s="679" t="s">
        <v>1409</v>
      </c>
      <c r="AG7" s="679" t="s">
        <v>2952</v>
      </c>
      <c r="AH7" s="679" t="s">
        <v>2953</v>
      </c>
      <c r="AI7" s="679" t="s">
        <v>80</v>
      </c>
      <c r="AJ7" s="679" t="s">
        <v>173</v>
      </c>
      <c r="AK7" s="679" t="s">
        <v>2956</v>
      </c>
      <c r="AL7" s="679" t="s">
        <v>2957</v>
      </c>
      <c r="AM7" s="679" t="s">
        <v>80</v>
      </c>
      <c r="AN7" s="679" t="s">
        <v>1409</v>
      </c>
      <c r="AO7" s="679" t="s">
        <v>2952</v>
      </c>
      <c r="AP7" s="679" t="s">
        <v>2953</v>
      </c>
      <c r="AQ7" s="679" t="s">
        <v>2906</v>
      </c>
    </row>
    <row r="8" spans="1:48" s="682" customFormat="1" ht="17.25" customHeight="1">
      <c r="A8" s="680">
        <v>1</v>
      </c>
      <c r="B8" s="680" t="s">
        <v>2958</v>
      </c>
      <c r="C8" s="681">
        <v>13</v>
      </c>
      <c r="D8" s="681">
        <v>2</v>
      </c>
      <c r="E8" s="681">
        <f t="shared" ref="E8:E17" si="0">SUM(C8:D8)</f>
        <v>15</v>
      </c>
      <c r="F8" s="680">
        <f>'[1]PECAHAN 1'!D24</f>
        <v>109</v>
      </c>
      <c r="G8" s="680">
        <f>'[1]PECAHAN 1'!E24</f>
        <v>13</v>
      </c>
      <c r="H8" s="680">
        <f>'[1]PECAHAN 1'!F24</f>
        <v>107</v>
      </c>
      <c r="I8" s="680">
        <f>'[1]PECAHAN 1'!G24</f>
        <v>14</v>
      </c>
      <c r="J8" s="680">
        <f>'[1]PECAHAN 1'!H24</f>
        <v>14</v>
      </c>
      <c r="K8" s="680">
        <f>SUM(G8:J8)</f>
        <v>148</v>
      </c>
      <c r="L8" s="680">
        <f>G8</f>
        <v>13</v>
      </c>
      <c r="M8" s="680">
        <f>'[1]PECAHAN 1'!K24</f>
        <v>55</v>
      </c>
      <c r="N8" s="680">
        <f>'[1]PECAHAN 1'!L24</f>
        <v>3</v>
      </c>
      <c r="O8" s="680">
        <f>'[1]PECAHAN 1'!M24</f>
        <v>5</v>
      </c>
      <c r="P8" s="680">
        <f>SUM(L8:O8)</f>
        <v>76</v>
      </c>
      <c r="Q8" s="680">
        <f>M8-H8</f>
        <v>-52</v>
      </c>
      <c r="R8" s="680">
        <f>N8-I8</f>
        <v>-11</v>
      </c>
      <c r="S8" s="680">
        <f>O8-J8</f>
        <v>-9</v>
      </c>
      <c r="T8" s="680">
        <f t="shared" ref="T8:T17" si="1">SUM(Q8:S8)</f>
        <v>-72</v>
      </c>
      <c r="U8" s="680">
        <v>1</v>
      </c>
      <c r="V8" s="680" t="s">
        <v>2958</v>
      </c>
      <c r="W8" s="681">
        <v>13</v>
      </c>
      <c r="X8" s="681">
        <v>2</v>
      </c>
      <c r="Y8" s="681">
        <f t="shared" ref="Y8:Y17" si="2">SUM(W8:X8)</f>
        <v>15</v>
      </c>
      <c r="Z8" s="680" t="e">
        <f>#REF!</f>
        <v>#REF!</v>
      </c>
      <c r="AA8" s="680">
        <f>F8</f>
        <v>109</v>
      </c>
      <c r="AB8" s="680">
        <f>'[1]PECAHAN 2'!E24</f>
        <v>19</v>
      </c>
      <c r="AC8" s="680">
        <f>'[1]PECAHAN 2'!F24</f>
        <v>1</v>
      </c>
      <c r="AD8" s="680">
        <f>'[1]PECAHAN 2'!G24</f>
        <v>8</v>
      </c>
      <c r="AE8" s="680">
        <f>'[1]PECAHAN 2'!H24</f>
        <v>28</v>
      </c>
      <c r="AF8" s="680">
        <f>'[1]PECAHAN 2'!I24</f>
        <v>41</v>
      </c>
      <c r="AG8" s="680">
        <f>'[1]PECAHAN 2'!J24</f>
        <v>7</v>
      </c>
      <c r="AH8" s="680">
        <f>'[1]PECAHAN 2'!K24</f>
        <v>4</v>
      </c>
      <c r="AI8" s="680">
        <f>'[1]PECAHAN 2'!L24</f>
        <v>52</v>
      </c>
      <c r="AJ8" s="680">
        <f>'[1]PECAHAN 2'!M24</f>
        <v>4</v>
      </c>
      <c r="AK8" s="680">
        <f>'[1]PECAHAN 2'!N24</f>
        <v>6</v>
      </c>
      <c r="AL8" s="680">
        <f>'[1]PECAHAN 2'!O24</f>
        <v>26</v>
      </c>
      <c r="AM8" s="680">
        <f>'[1]PECAHAN 2'!P24</f>
        <v>36</v>
      </c>
      <c r="AN8" s="680">
        <f t="shared" ref="AN8:AN17" si="3">L8+M8+AB8+AF8</f>
        <v>128</v>
      </c>
      <c r="AO8" s="680">
        <f t="shared" ref="AO8:AO17" si="4">N8+AC8+AG8</f>
        <v>11</v>
      </c>
      <c r="AP8" s="680">
        <f t="shared" ref="AP8:AP17" si="5">O8+AD8+AH8</f>
        <v>17</v>
      </c>
      <c r="AQ8" s="680">
        <f>SUM(AN8:AP8)</f>
        <v>156</v>
      </c>
      <c r="AS8" s="682">
        <v>-52</v>
      </c>
      <c r="AT8" s="682">
        <v>-10</v>
      </c>
      <c r="AU8" s="682">
        <v>-9</v>
      </c>
      <c r="AV8" s="682">
        <v>-71</v>
      </c>
    </row>
    <row r="9" spans="1:48" s="682" customFormat="1" ht="17.25" customHeight="1">
      <c r="A9" s="680">
        <v>2</v>
      </c>
      <c r="B9" s="680" t="s">
        <v>2959</v>
      </c>
      <c r="C9" s="681">
        <v>21</v>
      </c>
      <c r="D9" s="681">
        <v>0</v>
      </c>
      <c r="E9" s="681">
        <f t="shared" si="0"/>
        <v>21</v>
      </c>
      <c r="F9" s="680">
        <f>'[1]PECAHAN 1'!D48</f>
        <v>134</v>
      </c>
      <c r="G9" s="680">
        <f>'[1]PECAHAN 1'!E48</f>
        <v>21</v>
      </c>
      <c r="H9" s="680">
        <f>'[1]PECAHAN 1'!F48</f>
        <v>130</v>
      </c>
      <c r="I9" s="680">
        <f>'[1]PECAHAN 1'!G48</f>
        <v>21</v>
      </c>
      <c r="J9" s="680">
        <f>'[1]PECAHAN 1'!H48</f>
        <v>21</v>
      </c>
      <c r="K9" s="680">
        <f t="shared" ref="K9:K17" si="6">SUM(G9:J9)</f>
        <v>193</v>
      </c>
      <c r="L9" s="680">
        <f t="shared" ref="L9:L17" si="7">G9</f>
        <v>21</v>
      </c>
      <c r="M9" s="680">
        <f>'[1]PECAHAN 1'!K48</f>
        <v>78</v>
      </c>
      <c r="N9" s="680">
        <f>'[1]PECAHAN 1'!L48</f>
        <v>7</v>
      </c>
      <c r="O9" s="680">
        <f>'[1]PECAHAN 1'!M48</f>
        <v>26</v>
      </c>
      <c r="P9" s="680">
        <f t="shared" ref="P9:P17" si="8">SUM(L9:O9)</f>
        <v>132</v>
      </c>
      <c r="Q9" s="680">
        <f t="shared" ref="Q9:Q17" si="9">M9-H9</f>
        <v>-52</v>
      </c>
      <c r="R9" s="680">
        <f t="shared" ref="R9:R17" si="10">N9-I9</f>
        <v>-14</v>
      </c>
      <c r="S9" s="680">
        <f t="shared" ref="S9:S17" si="11">O9-J9</f>
        <v>5</v>
      </c>
      <c r="T9" s="680">
        <f t="shared" si="1"/>
        <v>-61</v>
      </c>
      <c r="U9" s="680">
        <v>2</v>
      </c>
      <c r="V9" s="680" t="s">
        <v>2959</v>
      </c>
      <c r="W9" s="681">
        <v>34</v>
      </c>
      <c r="X9" s="681">
        <v>0</v>
      </c>
      <c r="Y9" s="681">
        <f t="shared" si="2"/>
        <v>34</v>
      </c>
      <c r="Z9" s="680" t="e">
        <f>#REF!</f>
        <v>#REF!</v>
      </c>
      <c r="AA9" s="680">
        <f t="shared" ref="AA9:AA17" si="12">F9</f>
        <v>134</v>
      </c>
      <c r="AB9" s="680">
        <f>'[1]PECAHAN 2'!E48</f>
        <v>58</v>
      </c>
      <c r="AC9" s="680">
        <f>'[1]PECAHAN 2'!F48</f>
        <v>15</v>
      </c>
      <c r="AD9" s="680">
        <f>'[1]PECAHAN 2'!G48</f>
        <v>10</v>
      </c>
      <c r="AE9" s="680">
        <f>'[1]PECAHAN 2'!H48</f>
        <v>83</v>
      </c>
      <c r="AF9" s="680">
        <f>'[1]PECAHAN 2'!I48</f>
        <v>23</v>
      </c>
      <c r="AG9" s="680">
        <f>'[1]PECAHAN 2'!J48</f>
        <v>2</v>
      </c>
      <c r="AH9" s="680">
        <f>'[1]PECAHAN 2'!K48</f>
        <v>3</v>
      </c>
      <c r="AI9" s="680">
        <f>'[1]PECAHAN 2'!L48</f>
        <v>28</v>
      </c>
      <c r="AJ9" s="680">
        <f>'[1]PECAHAN 2'!M48</f>
        <v>8</v>
      </c>
      <c r="AK9" s="680">
        <f>'[1]PECAHAN 2'!N48</f>
        <v>25</v>
      </c>
      <c r="AL9" s="680">
        <f>'[1]PECAHAN 2'!O48</f>
        <v>12</v>
      </c>
      <c r="AM9" s="680">
        <f>'[1]PECAHAN 2'!P48</f>
        <v>45</v>
      </c>
      <c r="AN9" s="680">
        <f t="shared" si="3"/>
        <v>180</v>
      </c>
      <c r="AO9" s="680">
        <f t="shared" si="4"/>
        <v>24</v>
      </c>
      <c r="AP9" s="680">
        <f t="shared" si="5"/>
        <v>39</v>
      </c>
      <c r="AQ9" s="680">
        <f t="shared" ref="AQ9:AQ17" si="13">SUM(AN9:AP9)</f>
        <v>243</v>
      </c>
      <c r="AS9" s="682">
        <v>-52</v>
      </c>
      <c r="AT9" s="682">
        <v>-14</v>
      </c>
      <c r="AU9" s="682">
        <v>5</v>
      </c>
      <c r="AV9" s="682">
        <v>-61</v>
      </c>
    </row>
    <row r="10" spans="1:48" s="682" customFormat="1" ht="17.25" customHeight="1">
      <c r="A10" s="680">
        <v>3</v>
      </c>
      <c r="B10" s="680" t="s">
        <v>2960</v>
      </c>
      <c r="C10" s="681">
        <v>34</v>
      </c>
      <c r="D10" s="681">
        <v>0</v>
      </c>
      <c r="E10" s="681">
        <f t="shared" si="0"/>
        <v>34</v>
      </c>
      <c r="F10" s="680">
        <f>'[1]PECAHAN 1'!D85</f>
        <v>202</v>
      </c>
      <c r="G10" s="680">
        <f>'[1]PECAHAN 1'!E85</f>
        <v>34</v>
      </c>
      <c r="H10" s="680">
        <f>'[1]PECAHAN 1'!F85</f>
        <v>202</v>
      </c>
      <c r="I10" s="680">
        <f>'[1]PECAHAN 1'!G85</f>
        <v>34</v>
      </c>
      <c r="J10" s="680">
        <f>'[1]PECAHAN 1'!H85</f>
        <v>34</v>
      </c>
      <c r="K10" s="680">
        <f>SUM(G10:J10)</f>
        <v>304</v>
      </c>
      <c r="L10" s="680">
        <f t="shared" si="7"/>
        <v>34</v>
      </c>
      <c r="M10" s="680">
        <f>'[1]PECAHAN 1'!K85</f>
        <v>78</v>
      </c>
      <c r="N10" s="680">
        <f>'[1]PECAHAN 1'!L85</f>
        <v>7</v>
      </c>
      <c r="O10" s="680">
        <f>'[1]PECAHAN 1'!M85</f>
        <v>6</v>
      </c>
      <c r="P10" s="680">
        <f t="shared" si="8"/>
        <v>125</v>
      </c>
      <c r="Q10" s="680">
        <f t="shared" si="9"/>
        <v>-124</v>
      </c>
      <c r="R10" s="680">
        <f t="shared" si="10"/>
        <v>-27</v>
      </c>
      <c r="S10" s="680">
        <f t="shared" si="11"/>
        <v>-28</v>
      </c>
      <c r="T10" s="680">
        <f t="shared" si="1"/>
        <v>-179</v>
      </c>
      <c r="U10" s="680">
        <v>3</v>
      </c>
      <c r="V10" s="680" t="s">
        <v>2960</v>
      </c>
      <c r="W10" s="681">
        <v>21</v>
      </c>
      <c r="X10" s="681">
        <v>0</v>
      </c>
      <c r="Y10" s="681">
        <f t="shared" si="2"/>
        <v>21</v>
      </c>
      <c r="Z10" s="680" t="e">
        <f>#REF!</f>
        <v>#REF!</v>
      </c>
      <c r="AA10" s="680">
        <f t="shared" si="12"/>
        <v>202</v>
      </c>
      <c r="AB10" s="680">
        <f>'[1]PECAHAN 2'!E85</f>
        <v>75</v>
      </c>
      <c r="AC10" s="680">
        <f>'[1]PECAHAN 2'!F85</f>
        <v>7</v>
      </c>
      <c r="AD10" s="680">
        <f>'[1]PECAHAN 2'!G85</f>
        <v>12</v>
      </c>
      <c r="AE10" s="680">
        <f>'[1]PECAHAN 2'!H85</f>
        <v>94</v>
      </c>
      <c r="AF10" s="680">
        <f>'[1]PECAHAN 2'!I85</f>
        <v>40</v>
      </c>
      <c r="AG10" s="680">
        <f>'[1]PECAHAN 2'!J85</f>
        <v>2</v>
      </c>
      <c r="AH10" s="680">
        <f>'[1]PECAHAN 2'!K85</f>
        <v>6</v>
      </c>
      <c r="AI10" s="680">
        <f>'[1]PECAHAN 2'!L85</f>
        <v>48</v>
      </c>
      <c r="AJ10" s="680">
        <f>'[1]PECAHAN 2'!M85</f>
        <v>11</v>
      </c>
      <c r="AK10" s="680">
        <f>'[1]PECAHAN 2'!N85</f>
        <v>28</v>
      </c>
      <c r="AL10" s="680">
        <f>'[1]PECAHAN 2'!O85</f>
        <v>10</v>
      </c>
      <c r="AM10" s="680">
        <f>'[1]PECAHAN 2'!P85</f>
        <v>49</v>
      </c>
      <c r="AN10" s="680">
        <f t="shared" si="3"/>
        <v>227</v>
      </c>
      <c r="AO10" s="680">
        <f t="shared" si="4"/>
        <v>16</v>
      </c>
      <c r="AP10" s="680">
        <f t="shared" si="5"/>
        <v>24</v>
      </c>
      <c r="AQ10" s="680">
        <f t="shared" si="13"/>
        <v>267</v>
      </c>
      <c r="AS10" s="682">
        <v>-109</v>
      </c>
      <c r="AT10" s="682">
        <v>-23</v>
      </c>
      <c r="AU10" s="682">
        <v>-24</v>
      </c>
      <c r="AV10" s="682">
        <v>-152</v>
      </c>
    </row>
    <row r="11" spans="1:48" s="682" customFormat="1" ht="17.25" customHeight="1">
      <c r="A11" s="680">
        <v>4</v>
      </c>
      <c r="B11" s="680" t="s">
        <v>2961</v>
      </c>
      <c r="C11" s="683">
        <v>16</v>
      </c>
      <c r="D11" s="683">
        <v>0</v>
      </c>
      <c r="E11" s="681">
        <f t="shared" si="0"/>
        <v>16</v>
      </c>
      <c r="F11" s="680">
        <f>'[1]PECAHAN 1'!D104</f>
        <v>98</v>
      </c>
      <c r="G11" s="680">
        <f>'[1]PECAHAN 1'!E104</f>
        <v>16</v>
      </c>
      <c r="H11" s="680">
        <f>'[1]PECAHAN 1'!F104</f>
        <v>98</v>
      </c>
      <c r="I11" s="680">
        <f>'[1]PECAHAN 1'!G104</f>
        <v>16</v>
      </c>
      <c r="J11" s="680">
        <f>'[1]PECAHAN 1'!H104</f>
        <v>16</v>
      </c>
      <c r="K11" s="680">
        <f t="shared" si="6"/>
        <v>146</v>
      </c>
      <c r="L11" s="680">
        <f t="shared" si="7"/>
        <v>16</v>
      </c>
      <c r="M11" s="680">
        <f>'[1]PECAHAN 1'!K104</f>
        <v>63</v>
      </c>
      <c r="N11" s="680">
        <f>'[1]PECAHAN 1'!L104</f>
        <v>5</v>
      </c>
      <c r="O11" s="680">
        <f>'[1]PECAHAN 1'!M104</f>
        <v>6</v>
      </c>
      <c r="P11" s="680">
        <f t="shared" si="8"/>
        <v>90</v>
      </c>
      <c r="Q11" s="680">
        <f t="shared" si="9"/>
        <v>-35</v>
      </c>
      <c r="R11" s="680">
        <f t="shared" si="10"/>
        <v>-11</v>
      </c>
      <c r="S11" s="680">
        <f t="shared" si="11"/>
        <v>-10</v>
      </c>
      <c r="T11" s="680">
        <f t="shared" si="1"/>
        <v>-56</v>
      </c>
      <c r="U11" s="680">
        <v>4</v>
      </c>
      <c r="V11" s="680" t="s">
        <v>2961</v>
      </c>
      <c r="W11" s="683">
        <v>16</v>
      </c>
      <c r="X11" s="683">
        <v>0</v>
      </c>
      <c r="Y11" s="681">
        <f t="shared" si="2"/>
        <v>16</v>
      </c>
      <c r="Z11" s="680" t="e">
        <f>#REF!</f>
        <v>#REF!</v>
      </c>
      <c r="AA11" s="680">
        <f t="shared" si="12"/>
        <v>98</v>
      </c>
      <c r="AB11" s="680">
        <f>'[1]PECAHAN 2'!E104</f>
        <v>53</v>
      </c>
      <c r="AC11" s="680">
        <f>'[1]PECAHAN 2'!F104</f>
        <v>6</v>
      </c>
      <c r="AD11" s="680">
        <f>'[1]PECAHAN 2'!G104</f>
        <v>9</v>
      </c>
      <c r="AE11" s="680">
        <f>'[1]PECAHAN 2'!H104</f>
        <v>68</v>
      </c>
      <c r="AF11" s="680">
        <f>'[1]PECAHAN 2'!I104</f>
        <v>11</v>
      </c>
      <c r="AG11" s="680">
        <f>'[1]PECAHAN 2'!J104</f>
        <v>2</v>
      </c>
      <c r="AH11" s="680">
        <f>'[1]PECAHAN 2'!K104</f>
        <v>0</v>
      </c>
      <c r="AI11" s="680">
        <f>'[1]PECAHAN 2'!L104</f>
        <v>13</v>
      </c>
      <c r="AJ11" s="680">
        <f>'[1]PECAHAN 2'!M104</f>
        <v>8</v>
      </c>
      <c r="AK11" s="680">
        <f>'[1]PECAHAN 2'!N104</f>
        <v>33</v>
      </c>
      <c r="AL11" s="680">
        <f>'[1]PECAHAN 2'!O104</f>
        <v>7</v>
      </c>
      <c r="AM11" s="680">
        <f>'[1]PECAHAN 2'!P104</f>
        <v>48</v>
      </c>
      <c r="AN11" s="680">
        <f t="shared" si="3"/>
        <v>143</v>
      </c>
      <c r="AO11" s="680">
        <f t="shared" si="4"/>
        <v>13</v>
      </c>
      <c r="AP11" s="680">
        <f t="shared" si="5"/>
        <v>15</v>
      </c>
      <c r="AQ11" s="680">
        <f t="shared" si="13"/>
        <v>171</v>
      </c>
      <c r="AS11" s="682">
        <v>-35</v>
      </c>
      <c r="AT11" s="682">
        <v>-11</v>
      </c>
      <c r="AU11" s="682">
        <v>-10</v>
      </c>
      <c r="AV11" s="682">
        <v>-56</v>
      </c>
    </row>
    <row r="12" spans="1:48" s="682" customFormat="1" ht="17.25" customHeight="1">
      <c r="A12" s="680">
        <v>5</v>
      </c>
      <c r="B12" s="680" t="s">
        <v>2962</v>
      </c>
      <c r="C12" s="683">
        <v>27</v>
      </c>
      <c r="D12" s="683">
        <v>0</v>
      </c>
      <c r="E12" s="681">
        <f t="shared" si="0"/>
        <v>27</v>
      </c>
      <c r="F12" s="680">
        <f>'[1]PECAHAN 1'!D134</f>
        <v>166</v>
      </c>
      <c r="G12" s="680">
        <f>'[1]PECAHAN 1'!E134</f>
        <v>27</v>
      </c>
      <c r="H12" s="680">
        <f>'[1]PECAHAN 1'!F134</f>
        <v>166</v>
      </c>
      <c r="I12" s="680">
        <f>'[1]PECAHAN 1'!G134</f>
        <v>27</v>
      </c>
      <c r="J12" s="680">
        <f>'[1]PECAHAN 1'!H134</f>
        <v>27</v>
      </c>
      <c r="K12" s="680">
        <f t="shared" si="6"/>
        <v>247</v>
      </c>
      <c r="L12" s="680">
        <f t="shared" si="7"/>
        <v>27</v>
      </c>
      <c r="M12" s="680">
        <f>'[1]PECAHAN 1'!K134</f>
        <v>66</v>
      </c>
      <c r="N12" s="680">
        <f>'[1]PECAHAN 1'!L134</f>
        <v>8</v>
      </c>
      <c r="O12" s="680">
        <f>'[1]PECAHAN 1'!M134</f>
        <v>9</v>
      </c>
      <c r="P12" s="680">
        <f t="shared" si="8"/>
        <v>110</v>
      </c>
      <c r="Q12" s="680">
        <f t="shared" si="9"/>
        <v>-100</v>
      </c>
      <c r="R12" s="680">
        <f t="shared" si="10"/>
        <v>-19</v>
      </c>
      <c r="S12" s="680">
        <f t="shared" si="11"/>
        <v>-18</v>
      </c>
      <c r="T12" s="680">
        <f t="shared" si="1"/>
        <v>-137</v>
      </c>
      <c r="U12" s="680">
        <v>5</v>
      </c>
      <c r="V12" s="680" t="s">
        <v>2962</v>
      </c>
      <c r="W12" s="683">
        <v>27</v>
      </c>
      <c r="X12" s="683">
        <v>0</v>
      </c>
      <c r="Y12" s="681">
        <f t="shared" si="2"/>
        <v>27</v>
      </c>
      <c r="Z12" s="680" t="e">
        <f>#REF!</f>
        <v>#REF!</v>
      </c>
      <c r="AA12" s="680">
        <f t="shared" si="12"/>
        <v>166</v>
      </c>
      <c r="AB12" s="680">
        <f>'[1]PECAHAN 2'!E134</f>
        <v>71</v>
      </c>
      <c r="AC12" s="680">
        <f>'[1]PECAHAN 2'!F134</f>
        <v>12</v>
      </c>
      <c r="AD12" s="680">
        <f>'[1]PECAHAN 2'!G134</f>
        <v>10</v>
      </c>
      <c r="AE12" s="680">
        <f>'[1]PECAHAN 2'!H134</f>
        <v>93</v>
      </c>
      <c r="AF12" s="680">
        <f>'[1]PECAHAN 2'!I134</f>
        <v>29</v>
      </c>
      <c r="AG12" s="680">
        <f>'[1]PECAHAN 2'!J134</f>
        <v>3</v>
      </c>
      <c r="AH12" s="680">
        <f>'[1]PECAHAN 2'!K134</f>
        <v>1</v>
      </c>
      <c r="AI12" s="680">
        <f>'[1]PECAHAN 2'!L134</f>
        <v>33</v>
      </c>
      <c r="AJ12" s="680">
        <f>'[1]PECAHAN 2'!M134</f>
        <v>11</v>
      </c>
      <c r="AK12" s="680">
        <f>'[1]PECAHAN 2'!N134</f>
        <v>25</v>
      </c>
      <c r="AL12" s="680">
        <f>'[1]PECAHAN 2'!O134</f>
        <v>29</v>
      </c>
      <c r="AM12" s="680">
        <f>'[1]PECAHAN 2'!P134</f>
        <v>65</v>
      </c>
      <c r="AN12" s="680">
        <f t="shared" si="3"/>
        <v>193</v>
      </c>
      <c r="AO12" s="680">
        <f t="shared" si="4"/>
        <v>23</v>
      </c>
      <c r="AP12" s="680">
        <f t="shared" si="5"/>
        <v>20</v>
      </c>
      <c r="AQ12" s="680">
        <f t="shared" si="13"/>
        <v>236</v>
      </c>
      <c r="AS12" s="682">
        <v>-100</v>
      </c>
      <c r="AT12" s="682">
        <v>-19</v>
      </c>
      <c r="AU12" s="682">
        <v>-18</v>
      </c>
      <c r="AV12" s="682">
        <v>-137</v>
      </c>
    </row>
    <row r="13" spans="1:48" s="682" customFormat="1" ht="17.25" customHeight="1">
      <c r="A13" s="680">
        <v>6</v>
      </c>
      <c r="B13" s="680" t="s">
        <v>856</v>
      </c>
      <c r="C13" s="681">
        <v>37</v>
      </c>
      <c r="D13" s="681">
        <v>0</v>
      </c>
      <c r="E13" s="681">
        <f t="shared" si="0"/>
        <v>37</v>
      </c>
      <c r="F13" s="680">
        <f>'[1]PECAHAN 1'!D174</f>
        <v>240</v>
      </c>
      <c r="G13" s="680">
        <f>'[1]PECAHAN 1'!E174</f>
        <v>37</v>
      </c>
      <c r="H13" s="680">
        <f>'[1]PECAHAN 1'!F174</f>
        <v>240</v>
      </c>
      <c r="I13" s="680">
        <f>'[1]PECAHAN 1'!G174</f>
        <v>39</v>
      </c>
      <c r="J13" s="680">
        <f>'[1]PECAHAN 1'!H174</f>
        <v>39</v>
      </c>
      <c r="K13" s="680">
        <f t="shared" si="6"/>
        <v>355</v>
      </c>
      <c r="L13" s="680">
        <f t="shared" si="7"/>
        <v>37</v>
      </c>
      <c r="M13" s="680">
        <f>'[1]PECAHAN 1'!K174</f>
        <v>132</v>
      </c>
      <c r="N13" s="680">
        <f>'[1]PECAHAN 1'!L174</f>
        <v>6</v>
      </c>
      <c r="O13" s="680">
        <f>'[1]PECAHAN 1'!M174</f>
        <v>25</v>
      </c>
      <c r="P13" s="680">
        <f t="shared" si="8"/>
        <v>200</v>
      </c>
      <c r="Q13" s="680">
        <f t="shared" si="9"/>
        <v>-108</v>
      </c>
      <c r="R13" s="680">
        <f t="shared" si="10"/>
        <v>-33</v>
      </c>
      <c r="S13" s="680">
        <f t="shared" si="11"/>
        <v>-14</v>
      </c>
      <c r="T13" s="680">
        <f t="shared" si="1"/>
        <v>-155</v>
      </c>
      <c r="U13" s="680">
        <v>6</v>
      </c>
      <c r="V13" s="680" t="s">
        <v>856</v>
      </c>
      <c r="W13" s="681">
        <v>37</v>
      </c>
      <c r="X13" s="681">
        <v>0</v>
      </c>
      <c r="Y13" s="681">
        <f t="shared" si="2"/>
        <v>37</v>
      </c>
      <c r="Z13" s="680" t="e">
        <f>#REF!</f>
        <v>#REF!</v>
      </c>
      <c r="AA13" s="680">
        <f t="shared" si="12"/>
        <v>240</v>
      </c>
      <c r="AB13" s="680">
        <f>'[1]PECAHAN 2'!E174</f>
        <v>81</v>
      </c>
      <c r="AC13" s="680">
        <f>'[1]PECAHAN 2'!F174</f>
        <v>14</v>
      </c>
      <c r="AD13" s="680">
        <f>'[1]PECAHAN 2'!G174</f>
        <v>9</v>
      </c>
      <c r="AE13" s="680">
        <f>'[1]PECAHAN 2'!H174</f>
        <v>104</v>
      </c>
      <c r="AF13" s="680">
        <f>'[1]PECAHAN 2'!I174</f>
        <v>50</v>
      </c>
      <c r="AG13" s="680">
        <f>'[1]PECAHAN 2'!J174</f>
        <v>10</v>
      </c>
      <c r="AH13" s="680">
        <f>'[1]PECAHAN 2'!K174</f>
        <v>6</v>
      </c>
      <c r="AI13" s="680">
        <f>'[1]PECAHAN 2'!L174</f>
        <v>66</v>
      </c>
      <c r="AJ13" s="680">
        <f>'[1]PECAHAN 2'!M174</f>
        <v>4</v>
      </c>
      <c r="AK13" s="680">
        <f>'[1]PECAHAN 2'!N174</f>
        <v>27</v>
      </c>
      <c r="AL13" s="680">
        <f>'[1]PECAHAN 2'!O174</f>
        <v>26</v>
      </c>
      <c r="AM13" s="680">
        <f>'[1]PECAHAN 2'!P174</f>
        <v>57</v>
      </c>
      <c r="AN13" s="680">
        <f t="shared" si="3"/>
        <v>300</v>
      </c>
      <c r="AO13" s="680">
        <f t="shared" si="4"/>
        <v>30</v>
      </c>
      <c r="AP13" s="680">
        <f t="shared" si="5"/>
        <v>40</v>
      </c>
      <c r="AQ13" s="680">
        <f t="shared" si="13"/>
        <v>370</v>
      </c>
      <c r="AS13" s="682">
        <v>-108</v>
      </c>
      <c r="AT13" s="682">
        <v>-33</v>
      </c>
      <c r="AU13" s="682">
        <v>-14</v>
      </c>
      <c r="AV13" s="682">
        <v>-155</v>
      </c>
    </row>
    <row r="14" spans="1:48" s="682" customFormat="1" ht="17.25" customHeight="1">
      <c r="A14" s="680">
        <v>7</v>
      </c>
      <c r="B14" s="680" t="s">
        <v>917</v>
      </c>
      <c r="C14" s="681">
        <v>16</v>
      </c>
      <c r="D14" s="681">
        <v>1</v>
      </c>
      <c r="E14" s="681">
        <f t="shared" si="0"/>
        <v>17</v>
      </c>
      <c r="F14" s="680">
        <f>'[1]PECAHAN 1'!D194</f>
        <v>111</v>
      </c>
      <c r="G14" s="680">
        <f>'[1]PECAHAN 1'!E194</f>
        <v>16</v>
      </c>
      <c r="H14" s="680">
        <f>'[1]PECAHAN 1'!F194</f>
        <v>111</v>
      </c>
      <c r="I14" s="680">
        <f>'[1]PECAHAN 1'!G194</f>
        <v>17</v>
      </c>
      <c r="J14" s="680">
        <f>'[1]PECAHAN 1'!H194</f>
        <v>17</v>
      </c>
      <c r="K14" s="680">
        <f t="shared" si="6"/>
        <v>161</v>
      </c>
      <c r="L14" s="680">
        <f t="shared" si="7"/>
        <v>16</v>
      </c>
      <c r="M14" s="680">
        <f>'[1]PECAHAN 1'!K194</f>
        <v>69</v>
      </c>
      <c r="N14" s="680">
        <f>'[1]PECAHAN 1'!L194</f>
        <v>5</v>
      </c>
      <c r="O14" s="680">
        <f>'[1]PECAHAN 1'!M194</f>
        <v>10</v>
      </c>
      <c r="P14" s="680">
        <f t="shared" si="8"/>
        <v>100</v>
      </c>
      <c r="Q14" s="680">
        <f t="shared" si="9"/>
        <v>-42</v>
      </c>
      <c r="R14" s="680">
        <f t="shared" si="10"/>
        <v>-12</v>
      </c>
      <c r="S14" s="680">
        <f t="shared" si="11"/>
        <v>-7</v>
      </c>
      <c r="T14" s="680">
        <f t="shared" si="1"/>
        <v>-61</v>
      </c>
      <c r="U14" s="680">
        <v>7</v>
      </c>
      <c r="V14" s="680" t="s">
        <v>917</v>
      </c>
      <c r="W14" s="681">
        <v>16</v>
      </c>
      <c r="X14" s="681">
        <v>1</v>
      </c>
      <c r="Y14" s="681">
        <f t="shared" si="2"/>
        <v>17</v>
      </c>
      <c r="Z14" s="680" t="e">
        <f>#REF!</f>
        <v>#REF!</v>
      </c>
      <c r="AA14" s="680">
        <f t="shared" si="12"/>
        <v>111</v>
      </c>
      <c r="AB14" s="680">
        <f>'[1]PECAHAN 2'!E194</f>
        <v>32</v>
      </c>
      <c r="AC14" s="680">
        <f>'[1]PECAHAN 2'!F194</f>
        <v>2</v>
      </c>
      <c r="AD14" s="680">
        <f>'[1]PECAHAN 2'!G194</f>
        <v>9</v>
      </c>
      <c r="AE14" s="680">
        <f>'[1]PECAHAN 2'!H194</f>
        <v>43</v>
      </c>
      <c r="AF14" s="680">
        <f>'[1]PECAHAN 2'!I194</f>
        <v>37</v>
      </c>
      <c r="AG14" s="680">
        <f>'[1]PECAHAN 2'!J194</f>
        <v>5</v>
      </c>
      <c r="AH14" s="680">
        <f>'[1]PECAHAN 2'!K194</f>
        <v>3</v>
      </c>
      <c r="AI14" s="680">
        <f>'[1]PECAHAN 2'!L194</f>
        <v>45</v>
      </c>
      <c r="AJ14" s="680">
        <f>'[1]PECAHAN 2'!M194</f>
        <v>2</v>
      </c>
      <c r="AK14" s="680">
        <f>'[1]PECAHAN 2'!N194</f>
        <v>6</v>
      </c>
      <c r="AL14" s="680">
        <f>'[1]PECAHAN 2'!O194</f>
        <v>26</v>
      </c>
      <c r="AM14" s="680">
        <f>'[1]PECAHAN 2'!P194</f>
        <v>34</v>
      </c>
      <c r="AN14" s="680">
        <f t="shared" si="3"/>
        <v>154</v>
      </c>
      <c r="AO14" s="680">
        <f t="shared" si="4"/>
        <v>12</v>
      </c>
      <c r="AP14" s="680">
        <f t="shared" si="5"/>
        <v>22</v>
      </c>
      <c r="AQ14" s="680">
        <f t="shared" si="13"/>
        <v>188</v>
      </c>
      <c r="AS14" s="682">
        <v>-42</v>
      </c>
      <c r="AT14" s="682">
        <v>-12</v>
      </c>
      <c r="AU14" s="682">
        <v>-7</v>
      </c>
      <c r="AV14" s="682">
        <v>-61</v>
      </c>
    </row>
    <row r="15" spans="1:48" s="682" customFormat="1" ht="17.25" customHeight="1">
      <c r="A15" s="680">
        <v>8</v>
      </c>
      <c r="B15" s="680" t="s">
        <v>964</v>
      </c>
      <c r="C15" s="683">
        <v>23</v>
      </c>
      <c r="D15" s="683">
        <v>0</v>
      </c>
      <c r="E15" s="681">
        <f t="shared" si="0"/>
        <v>23</v>
      </c>
      <c r="F15" s="680">
        <f>'[1]PECAHAN 1'!D220</f>
        <v>169</v>
      </c>
      <c r="G15" s="680">
        <f>'[1]PECAHAN 1'!E220</f>
        <v>23</v>
      </c>
      <c r="H15" s="680">
        <f>'[1]PECAHAN 1'!F220</f>
        <v>169</v>
      </c>
      <c r="I15" s="680">
        <f>'[1]PECAHAN 1'!G220</f>
        <v>23</v>
      </c>
      <c r="J15" s="680">
        <f>'[1]PECAHAN 1'!H220</f>
        <v>23</v>
      </c>
      <c r="K15" s="680">
        <f t="shared" si="6"/>
        <v>238</v>
      </c>
      <c r="L15" s="680">
        <f t="shared" si="7"/>
        <v>23</v>
      </c>
      <c r="M15" s="680">
        <f>'[1]PECAHAN 1'!K220</f>
        <v>127</v>
      </c>
      <c r="N15" s="680">
        <f>'[1]PECAHAN 1'!L220</f>
        <v>12</v>
      </c>
      <c r="O15" s="680">
        <f>'[1]PECAHAN 1'!M220</f>
        <v>26</v>
      </c>
      <c r="P15" s="680">
        <f t="shared" si="8"/>
        <v>188</v>
      </c>
      <c r="Q15" s="680">
        <f t="shared" si="9"/>
        <v>-42</v>
      </c>
      <c r="R15" s="680">
        <f t="shared" si="10"/>
        <v>-11</v>
      </c>
      <c r="S15" s="680">
        <f t="shared" si="11"/>
        <v>3</v>
      </c>
      <c r="T15" s="680">
        <f t="shared" si="1"/>
        <v>-50</v>
      </c>
      <c r="U15" s="680">
        <v>8</v>
      </c>
      <c r="V15" s="680" t="s">
        <v>964</v>
      </c>
      <c r="W15" s="683">
        <v>23</v>
      </c>
      <c r="X15" s="683">
        <v>0</v>
      </c>
      <c r="Y15" s="681">
        <f t="shared" si="2"/>
        <v>23</v>
      </c>
      <c r="Z15" s="680" t="e">
        <f>#REF!</f>
        <v>#REF!</v>
      </c>
      <c r="AA15" s="680">
        <f t="shared" si="12"/>
        <v>169</v>
      </c>
      <c r="AB15" s="680">
        <f>'[1]PECAHAN 2'!E220</f>
        <v>43</v>
      </c>
      <c r="AC15" s="680">
        <f>'[1]PECAHAN 2'!F220</f>
        <v>9</v>
      </c>
      <c r="AD15" s="680">
        <f>'[1]PECAHAN 2'!G220</f>
        <v>11</v>
      </c>
      <c r="AE15" s="680">
        <f>'[1]PECAHAN 2'!H220</f>
        <v>63</v>
      </c>
      <c r="AF15" s="680">
        <f>'[1]PECAHAN 2'!I220</f>
        <v>18</v>
      </c>
      <c r="AG15" s="680">
        <f>'[1]PECAHAN 2'!J220</f>
        <v>6</v>
      </c>
      <c r="AH15" s="680">
        <f>'[1]PECAHAN 2'!K220</f>
        <v>1</v>
      </c>
      <c r="AI15" s="680">
        <f>'[1]PECAHAN 2'!L220</f>
        <v>25</v>
      </c>
      <c r="AJ15" s="680">
        <f>'[1]PECAHAN 2'!M220</f>
        <v>10</v>
      </c>
      <c r="AK15" s="680">
        <f>'[1]PECAHAN 2'!N220</f>
        <v>25</v>
      </c>
      <c r="AL15" s="680">
        <f>'[1]PECAHAN 2'!O220</f>
        <v>35</v>
      </c>
      <c r="AM15" s="680">
        <f>'[1]PECAHAN 2'!P220</f>
        <v>70</v>
      </c>
      <c r="AN15" s="680">
        <f t="shared" si="3"/>
        <v>211</v>
      </c>
      <c r="AO15" s="680">
        <f t="shared" si="4"/>
        <v>27</v>
      </c>
      <c r="AP15" s="680">
        <f t="shared" si="5"/>
        <v>38</v>
      </c>
      <c r="AQ15" s="680">
        <f t="shared" si="13"/>
        <v>276</v>
      </c>
      <c r="AS15" s="682">
        <v>-42</v>
      </c>
      <c r="AT15" s="682">
        <v>-11</v>
      </c>
      <c r="AU15" s="682">
        <v>3</v>
      </c>
      <c r="AV15" s="682">
        <v>-50</v>
      </c>
    </row>
    <row r="16" spans="1:48" s="682" customFormat="1" ht="17.25" customHeight="1">
      <c r="A16" s="680">
        <v>9</v>
      </c>
      <c r="B16" s="680" t="s">
        <v>1070</v>
      </c>
      <c r="C16" s="681">
        <v>24</v>
      </c>
      <c r="D16" s="681">
        <v>3</v>
      </c>
      <c r="E16" s="681">
        <f t="shared" si="0"/>
        <v>27</v>
      </c>
      <c r="F16" s="680">
        <f>'[1]PECAHAN 1'!D251</f>
        <v>244</v>
      </c>
      <c r="G16" s="680">
        <f>'[1]PECAHAN 1'!E251</f>
        <v>24</v>
      </c>
      <c r="H16" s="680">
        <f>'[1]PECAHAN 1'!F251</f>
        <v>244</v>
      </c>
      <c r="I16" s="680">
        <f>'[1]PECAHAN 1'!G251</f>
        <v>32</v>
      </c>
      <c r="J16" s="680">
        <f>'[1]PECAHAN 1'!H251</f>
        <v>32</v>
      </c>
      <c r="K16" s="680">
        <f t="shared" si="6"/>
        <v>332</v>
      </c>
      <c r="L16" s="680">
        <f t="shared" si="7"/>
        <v>24</v>
      </c>
      <c r="M16" s="680">
        <f>'[1]PECAHAN 1'!K251</f>
        <v>243</v>
      </c>
      <c r="N16" s="680">
        <f>'[1]PECAHAN 1'!L251</f>
        <v>22</v>
      </c>
      <c r="O16" s="680">
        <f>'[1]PECAHAN 1'!M251</f>
        <v>42</v>
      </c>
      <c r="P16" s="680">
        <f t="shared" si="8"/>
        <v>331</v>
      </c>
      <c r="Q16" s="680">
        <f t="shared" si="9"/>
        <v>-1</v>
      </c>
      <c r="R16" s="680">
        <f t="shared" si="10"/>
        <v>-10</v>
      </c>
      <c r="S16" s="680">
        <f t="shared" si="11"/>
        <v>10</v>
      </c>
      <c r="T16" s="680">
        <f t="shared" si="1"/>
        <v>-1</v>
      </c>
      <c r="U16" s="680">
        <v>9</v>
      </c>
      <c r="V16" s="680" t="s">
        <v>1070</v>
      </c>
      <c r="W16" s="681">
        <v>24</v>
      </c>
      <c r="X16" s="681">
        <v>3</v>
      </c>
      <c r="Y16" s="681">
        <f t="shared" si="2"/>
        <v>27</v>
      </c>
      <c r="Z16" s="680" t="e">
        <f>#REF!</f>
        <v>#REF!</v>
      </c>
      <c r="AA16" s="680">
        <f t="shared" si="12"/>
        <v>244</v>
      </c>
      <c r="AB16" s="680">
        <f>'[1]PECAHAN 2'!E251</f>
        <v>45</v>
      </c>
      <c r="AC16" s="680">
        <f>'[1]PECAHAN 2'!F251</f>
        <v>11</v>
      </c>
      <c r="AD16" s="680">
        <f>'[1]PECAHAN 2'!G251</f>
        <v>13</v>
      </c>
      <c r="AE16" s="680">
        <f>'[1]PECAHAN 2'!H251</f>
        <v>69</v>
      </c>
      <c r="AF16" s="680">
        <f>'[1]PECAHAN 2'!I251</f>
        <v>32</v>
      </c>
      <c r="AG16" s="680">
        <f>'[1]PECAHAN 2'!J251</f>
        <v>0</v>
      </c>
      <c r="AH16" s="680">
        <f>'[1]PECAHAN 2'!K251</f>
        <v>0</v>
      </c>
      <c r="AI16" s="680">
        <f>'[1]PECAHAN 2'!L251</f>
        <v>32</v>
      </c>
      <c r="AJ16" s="680">
        <f>'[1]PECAHAN 2'!M251</f>
        <v>16</v>
      </c>
      <c r="AK16" s="680">
        <f>'[1]PECAHAN 2'!N251</f>
        <v>41</v>
      </c>
      <c r="AL16" s="680">
        <f>'[1]PECAHAN 2'!O251</f>
        <v>51</v>
      </c>
      <c r="AM16" s="680">
        <f>'[1]PECAHAN 2'!P251</f>
        <v>108</v>
      </c>
      <c r="AN16" s="680">
        <f t="shared" si="3"/>
        <v>344</v>
      </c>
      <c r="AO16" s="680">
        <f t="shared" si="4"/>
        <v>33</v>
      </c>
      <c r="AP16" s="680">
        <f t="shared" si="5"/>
        <v>55</v>
      </c>
      <c r="AQ16" s="680">
        <f t="shared" si="13"/>
        <v>432</v>
      </c>
      <c r="AS16" s="682">
        <v>-1</v>
      </c>
      <c r="AT16" s="682">
        <v>-10</v>
      </c>
      <c r="AU16" s="682">
        <v>10</v>
      </c>
      <c r="AV16" s="682">
        <v>-1</v>
      </c>
    </row>
    <row r="17" spans="1:48" s="682" customFormat="1" ht="17.25" customHeight="1">
      <c r="A17" s="680">
        <v>10</v>
      </c>
      <c r="B17" s="680" t="s">
        <v>1745</v>
      </c>
      <c r="C17" s="681">
        <v>17</v>
      </c>
      <c r="D17" s="681">
        <v>3</v>
      </c>
      <c r="E17" s="681">
        <f t="shared" si="0"/>
        <v>20</v>
      </c>
      <c r="F17" s="680">
        <f>'[1]PECAHAN 1'!D274</f>
        <v>172</v>
      </c>
      <c r="G17" s="680">
        <f>'[1]PECAHAN 1'!E274</f>
        <v>17</v>
      </c>
      <c r="H17" s="680">
        <f>'[1]PECAHAN 1'!F274</f>
        <v>172</v>
      </c>
      <c r="I17" s="680">
        <f>'[1]PECAHAN 1'!G274</f>
        <v>26</v>
      </c>
      <c r="J17" s="680">
        <f>'[1]PECAHAN 1'!H274</f>
        <v>26</v>
      </c>
      <c r="K17" s="680">
        <f t="shared" si="6"/>
        <v>241</v>
      </c>
      <c r="L17" s="680">
        <f t="shared" si="7"/>
        <v>17</v>
      </c>
      <c r="M17" s="680">
        <f>'[1]PECAHAN 1'!K274</f>
        <v>109</v>
      </c>
      <c r="N17" s="680">
        <f>'[1]PECAHAN 1'!L274</f>
        <v>7</v>
      </c>
      <c r="O17" s="680">
        <f>'[1]PECAHAN 1'!M274</f>
        <v>7</v>
      </c>
      <c r="P17" s="680">
        <f t="shared" si="8"/>
        <v>140</v>
      </c>
      <c r="Q17" s="680">
        <f t="shared" si="9"/>
        <v>-63</v>
      </c>
      <c r="R17" s="680">
        <f t="shared" si="10"/>
        <v>-19</v>
      </c>
      <c r="S17" s="680">
        <f t="shared" si="11"/>
        <v>-19</v>
      </c>
      <c r="T17" s="680">
        <f t="shared" si="1"/>
        <v>-101</v>
      </c>
      <c r="U17" s="680">
        <v>10</v>
      </c>
      <c r="V17" s="680" t="s">
        <v>1745</v>
      </c>
      <c r="W17" s="681">
        <v>17</v>
      </c>
      <c r="X17" s="681">
        <v>3</v>
      </c>
      <c r="Y17" s="681">
        <f t="shared" si="2"/>
        <v>20</v>
      </c>
      <c r="Z17" s="680" t="e">
        <f>#REF!</f>
        <v>#REF!</v>
      </c>
      <c r="AA17" s="680">
        <f t="shared" si="12"/>
        <v>172</v>
      </c>
      <c r="AB17" s="680">
        <f>'[1]PECAHAN 2'!E274</f>
        <v>21</v>
      </c>
      <c r="AC17" s="680">
        <f>'[1]PECAHAN 2'!F274</f>
        <v>4</v>
      </c>
      <c r="AD17" s="680">
        <f>'[1]PECAHAN 2'!G274</f>
        <v>5</v>
      </c>
      <c r="AE17" s="680">
        <f>'[1]PECAHAN 2'!H274</f>
        <v>30</v>
      </c>
      <c r="AF17" s="680">
        <f>'[1]PECAHAN 2'!I274</f>
        <v>61</v>
      </c>
      <c r="AG17" s="680">
        <f>'[1]PECAHAN 2'!J274</f>
        <v>13</v>
      </c>
      <c r="AH17" s="680">
        <f>'[1]PECAHAN 2'!K274</f>
        <v>12</v>
      </c>
      <c r="AI17" s="680">
        <f>'[1]PECAHAN 2'!L274</f>
        <v>86</v>
      </c>
      <c r="AJ17" s="680">
        <f>'[1]PECAHAN 2'!M274</f>
        <v>3</v>
      </c>
      <c r="AK17" s="680">
        <f>'[1]PECAHAN 2'!N274</f>
        <v>5</v>
      </c>
      <c r="AL17" s="680">
        <f>'[1]PECAHAN 2'!O274</f>
        <v>21</v>
      </c>
      <c r="AM17" s="680">
        <f>'[1]PECAHAN 2'!P274</f>
        <v>29</v>
      </c>
      <c r="AN17" s="680">
        <f t="shared" si="3"/>
        <v>208</v>
      </c>
      <c r="AO17" s="680">
        <f t="shared" si="4"/>
        <v>24</v>
      </c>
      <c r="AP17" s="680">
        <f t="shared" si="5"/>
        <v>24</v>
      </c>
      <c r="AQ17" s="680">
        <f t="shared" si="13"/>
        <v>256</v>
      </c>
      <c r="AS17" s="682">
        <v>-63</v>
      </c>
      <c r="AT17" s="682">
        <v>-19</v>
      </c>
      <c r="AU17" s="682">
        <v>-19</v>
      </c>
      <c r="AV17" s="682">
        <v>-101</v>
      </c>
    </row>
    <row r="18" spans="1:48" s="686" customFormat="1" ht="17.25" customHeight="1">
      <c r="A18" s="763" t="s">
        <v>165</v>
      </c>
      <c r="B18" s="764"/>
      <c r="C18" s="684">
        <f>SUM(C8:C17)</f>
        <v>228</v>
      </c>
      <c r="D18" s="684">
        <f>SUM(D8:D17)</f>
        <v>9</v>
      </c>
      <c r="E18" s="684">
        <f>SUM(E8:E17)</f>
        <v>237</v>
      </c>
      <c r="F18" s="685">
        <f t="shared" ref="F18:AL18" si="14">SUM(F8:F17)</f>
        <v>1645</v>
      </c>
      <c r="G18" s="685">
        <f>SUM(G8:G17)</f>
        <v>228</v>
      </c>
      <c r="H18" s="685">
        <f t="shared" si="14"/>
        <v>1639</v>
      </c>
      <c r="I18" s="685">
        <f t="shared" si="14"/>
        <v>249</v>
      </c>
      <c r="J18" s="685">
        <f t="shared" si="14"/>
        <v>249</v>
      </c>
      <c r="K18" s="685">
        <f>SUM(K8:K17)</f>
        <v>2365</v>
      </c>
      <c r="L18" s="685">
        <f t="shared" si="14"/>
        <v>228</v>
      </c>
      <c r="M18" s="685">
        <f t="shared" si="14"/>
        <v>1020</v>
      </c>
      <c r="N18" s="685">
        <f>SUM(N8:N17)</f>
        <v>82</v>
      </c>
      <c r="O18" s="685">
        <f t="shared" si="14"/>
        <v>162</v>
      </c>
      <c r="P18" s="685">
        <f>SUM(P8:P17)</f>
        <v>1492</v>
      </c>
      <c r="Q18" s="685">
        <f>SUM(Q8:Q17)</f>
        <v>-619</v>
      </c>
      <c r="R18" s="685">
        <f>SUM(R8:R17)</f>
        <v>-167</v>
      </c>
      <c r="S18" s="685">
        <f>SUM(S8:S17)</f>
        <v>-87</v>
      </c>
      <c r="T18" s="685">
        <f>SUM(T8:T17)</f>
        <v>-873</v>
      </c>
      <c r="U18" s="763" t="s">
        <v>165</v>
      </c>
      <c r="V18" s="764"/>
      <c r="W18" s="684">
        <f>SUM(W8:W17)</f>
        <v>228</v>
      </c>
      <c r="X18" s="684">
        <f>SUM(X8:X17)</f>
        <v>9</v>
      </c>
      <c r="Y18" s="684">
        <f>SUM(Y8:Y17)</f>
        <v>237</v>
      </c>
      <c r="Z18" s="685" t="e">
        <f>SUM(Z8:Z17)</f>
        <v>#REF!</v>
      </c>
      <c r="AA18" s="685">
        <f>SUM(AA8:AA17)</f>
        <v>1645</v>
      </c>
      <c r="AB18" s="685">
        <f t="shared" si="14"/>
        <v>498</v>
      </c>
      <c r="AC18" s="685">
        <f t="shared" si="14"/>
        <v>81</v>
      </c>
      <c r="AD18" s="685">
        <f t="shared" si="14"/>
        <v>96</v>
      </c>
      <c r="AE18" s="685">
        <f t="shared" si="14"/>
        <v>675</v>
      </c>
      <c r="AF18" s="685">
        <f t="shared" si="14"/>
        <v>342</v>
      </c>
      <c r="AG18" s="685">
        <f t="shared" si="14"/>
        <v>50</v>
      </c>
      <c r="AH18" s="685">
        <f t="shared" si="14"/>
        <v>36</v>
      </c>
      <c r="AI18" s="685">
        <f t="shared" si="14"/>
        <v>428</v>
      </c>
      <c r="AJ18" s="685">
        <f t="shared" si="14"/>
        <v>77</v>
      </c>
      <c r="AK18" s="685">
        <f t="shared" si="14"/>
        <v>221</v>
      </c>
      <c r="AL18" s="685">
        <f t="shared" si="14"/>
        <v>243</v>
      </c>
      <c r="AM18" s="685">
        <f>SUM(AM8:AM17)</f>
        <v>541</v>
      </c>
      <c r="AN18" s="685">
        <f>SUM(AN8:AN17)</f>
        <v>2088</v>
      </c>
      <c r="AO18" s="685">
        <f>SUM(AO8:AO17)</f>
        <v>213</v>
      </c>
      <c r="AP18" s="685">
        <f>SUM(AP8:AP17)</f>
        <v>294</v>
      </c>
      <c r="AQ18" s="685">
        <f>SUM(AQ8:AQ17)</f>
        <v>2595</v>
      </c>
    </row>
    <row r="19" spans="1:48" ht="11.25" customHeight="1"/>
    <row r="20" spans="1:48" ht="9.75" customHeight="1"/>
    <row r="21" spans="1:48" s="704" customFormat="1" ht="17.25" customHeight="1">
      <c r="A21" s="760" t="s">
        <v>2917</v>
      </c>
      <c r="B21" s="760" t="s">
        <v>1401</v>
      </c>
      <c r="C21" s="757" t="s">
        <v>2948</v>
      </c>
      <c r="D21" s="758"/>
      <c r="E21" s="758"/>
      <c r="F21" s="759"/>
      <c r="G21" s="757" t="s">
        <v>2949</v>
      </c>
      <c r="H21" s="758"/>
      <c r="I21" s="758"/>
      <c r="J21" s="759"/>
      <c r="K21" s="757" t="s">
        <v>2950</v>
      </c>
      <c r="L21" s="758"/>
      <c r="M21" s="758"/>
      <c r="N21" s="759"/>
      <c r="O21" s="757" t="s">
        <v>2951</v>
      </c>
      <c r="P21" s="758"/>
      <c r="Q21" s="758"/>
      <c r="R21" s="759"/>
    </row>
    <row r="22" spans="1:48" s="704" customFormat="1" ht="17.25" customHeight="1">
      <c r="A22" s="761"/>
      <c r="B22" s="761"/>
      <c r="C22" s="708" t="s">
        <v>1409</v>
      </c>
      <c r="D22" s="708" t="s">
        <v>2952</v>
      </c>
      <c r="E22" s="708" t="s">
        <v>2953</v>
      </c>
      <c r="F22" s="708" t="s">
        <v>80</v>
      </c>
      <c r="G22" s="708" t="s">
        <v>1409</v>
      </c>
      <c r="H22" s="708" t="s">
        <v>2952</v>
      </c>
      <c r="I22" s="708" t="s">
        <v>2953</v>
      </c>
      <c r="J22" s="708" t="s">
        <v>80</v>
      </c>
      <c r="K22" s="708" t="s">
        <v>173</v>
      </c>
      <c r="L22" s="708" t="s">
        <v>2956</v>
      </c>
      <c r="M22" s="708" t="s">
        <v>2957</v>
      </c>
      <c r="N22" s="708" t="s">
        <v>80</v>
      </c>
      <c r="O22" s="708" t="s">
        <v>1409</v>
      </c>
      <c r="P22" s="708" t="s">
        <v>2952</v>
      </c>
      <c r="Q22" s="708" t="s">
        <v>2953</v>
      </c>
      <c r="R22" s="708" t="s">
        <v>2906</v>
      </c>
      <c r="U22" s="704" t="s">
        <v>2952</v>
      </c>
      <c r="V22" s="704" t="s">
        <v>2953</v>
      </c>
      <c r="W22" s="704" t="s">
        <v>2906</v>
      </c>
    </row>
    <row r="23" spans="1:48" ht="17.25" customHeight="1">
      <c r="A23" s="707">
        <v>1</v>
      </c>
      <c r="B23" s="707" t="s">
        <v>2958</v>
      </c>
      <c r="C23" s="705">
        <f>19+5</f>
        <v>24</v>
      </c>
      <c r="D23" s="705">
        <v>1</v>
      </c>
      <c r="E23" s="705">
        <v>8</v>
      </c>
      <c r="F23" s="705">
        <f>SUM(C23:E23)</f>
        <v>33</v>
      </c>
      <c r="G23" s="705">
        <f>41-5</f>
        <v>36</v>
      </c>
      <c r="H23" s="705">
        <v>7</v>
      </c>
      <c r="I23" s="705">
        <v>4</v>
      </c>
      <c r="J23" s="705">
        <f>SUM(G23:I23)</f>
        <v>47</v>
      </c>
      <c r="K23" s="705">
        <v>4</v>
      </c>
      <c r="L23" s="705">
        <v>6</v>
      </c>
      <c r="M23" s="705">
        <v>26</v>
      </c>
      <c r="N23" s="705">
        <v>36</v>
      </c>
      <c r="O23" s="705">
        <f>L8+M8+C23+G23</f>
        <v>128</v>
      </c>
      <c r="P23" s="705">
        <f>N8+D23+H23</f>
        <v>11</v>
      </c>
      <c r="Q23" s="705">
        <f>O8+E23+I23</f>
        <v>17</v>
      </c>
      <c r="R23" s="705">
        <f>SUM(O23:Q23)</f>
        <v>156</v>
      </c>
      <c r="U23" s="504">
        <v>11</v>
      </c>
      <c r="V23" s="504">
        <v>17</v>
      </c>
      <c r="W23" s="504">
        <v>156</v>
      </c>
    </row>
    <row r="24" spans="1:48" ht="17.25" customHeight="1">
      <c r="A24" s="707">
        <v>2</v>
      </c>
      <c r="B24" s="707" t="s">
        <v>2959</v>
      </c>
      <c r="C24" s="705">
        <f>58-6</f>
        <v>52</v>
      </c>
      <c r="D24" s="705">
        <v>15</v>
      </c>
      <c r="E24" s="705">
        <v>10</v>
      </c>
      <c r="F24" s="705">
        <f t="shared" ref="F24:F32" si="15">SUM(C24:E24)</f>
        <v>77</v>
      </c>
      <c r="G24" s="705">
        <f>23+6</f>
        <v>29</v>
      </c>
      <c r="H24" s="705">
        <v>2</v>
      </c>
      <c r="I24" s="705">
        <v>3</v>
      </c>
      <c r="J24" s="705">
        <f t="shared" ref="J24:J32" si="16">SUM(G24:I24)</f>
        <v>34</v>
      </c>
      <c r="K24" s="705">
        <v>8</v>
      </c>
      <c r="L24" s="705">
        <v>25</v>
      </c>
      <c r="M24" s="705">
        <v>12</v>
      </c>
      <c r="N24" s="705">
        <v>45</v>
      </c>
      <c r="O24" s="705">
        <f t="shared" ref="O24:O32" si="17">L9+M9+C24+G24</f>
        <v>180</v>
      </c>
      <c r="P24" s="705">
        <f t="shared" ref="P24:Q24" si="18">N9+D24+H24</f>
        <v>24</v>
      </c>
      <c r="Q24" s="705">
        <f t="shared" si="18"/>
        <v>39</v>
      </c>
      <c r="R24" s="705">
        <f t="shared" ref="R24:R32" si="19">SUM(O24:Q24)</f>
        <v>243</v>
      </c>
      <c r="U24" s="504">
        <v>24</v>
      </c>
      <c r="V24" s="504">
        <v>39</v>
      </c>
      <c r="W24" s="504">
        <v>243</v>
      </c>
    </row>
    <row r="25" spans="1:48" ht="17.25" customHeight="1">
      <c r="A25" s="707">
        <v>3</v>
      </c>
      <c r="B25" s="707" t="s">
        <v>2960</v>
      </c>
      <c r="C25" s="705">
        <f>75-6</f>
        <v>69</v>
      </c>
      <c r="D25" s="705">
        <v>7</v>
      </c>
      <c r="E25" s="705">
        <v>12</v>
      </c>
      <c r="F25" s="705">
        <f t="shared" si="15"/>
        <v>88</v>
      </c>
      <c r="G25" s="705">
        <f>40+6</f>
        <v>46</v>
      </c>
      <c r="H25" s="705">
        <v>2</v>
      </c>
      <c r="I25" s="705">
        <v>6</v>
      </c>
      <c r="J25" s="705">
        <f t="shared" si="16"/>
        <v>54</v>
      </c>
      <c r="K25" s="705">
        <v>11</v>
      </c>
      <c r="L25" s="705">
        <v>28</v>
      </c>
      <c r="M25" s="705">
        <v>10</v>
      </c>
      <c r="N25" s="705">
        <v>49</v>
      </c>
      <c r="O25" s="705">
        <f t="shared" si="17"/>
        <v>227</v>
      </c>
      <c r="P25" s="705">
        <f t="shared" ref="P25:Q25" si="20">N10+D25+H25</f>
        <v>16</v>
      </c>
      <c r="Q25" s="705">
        <f t="shared" si="20"/>
        <v>24</v>
      </c>
      <c r="R25" s="705">
        <f t="shared" si="19"/>
        <v>267</v>
      </c>
      <c r="U25" s="504">
        <v>16</v>
      </c>
      <c r="V25" s="504">
        <v>24</v>
      </c>
      <c r="W25" s="504">
        <v>267</v>
      </c>
    </row>
    <row r="26" spans="1:48" ht="17.25" customHeight="1">
      <c r="A26" s="707">
        <v>4</v>
      </c>
      <c r="B26" s="707" t="s">
        <v>2961</v>
      </c>
      <c r="C26" s="705">
        <f>53-10</f>
        <v>43</v>
      </c>
      <c r="D26" s="705">
        <v>6</v>
      </c>
      <c r="E26" s="705">
        <v>9</v>
      </c>
      <c r="F26" s="705">
        <f t="shared" si="15"/>
        <v>58</v>
      </c>
      <c r="G26" s="705">
        <f>11+10</f>
        <v>21</v>
      </c>
      <c r="H26" s="705">
        <v>2</v>
      </c>
      <c r="I26" s="705">
        <v>0</v>
      </c>
      <c r="J26" s="705">
        <f t="shared" si="16"/>
        <v>23</v>
      </c>
      <c r="K26" s="705">
        <v>8</v>
      </c>
      <c r="L26" s="705">
        <v>33</v>
      </c>
      <c r="M26" s="705">
        <v>7</v>
      </c>
      <c r="N26" s="705">
        <v>48</v>
      </c>
      <c r="O26" s="705">
        <f t="shared" si="17"/>
        <v>143</v>
      </c>
      <c r="P26" s="705">
        <f t="shared" ref="P26:Q26" si="21">N11+D26+H26</f>
        <v>13</v>
      </c>
      <c r="Q26" s="705">
        <f t="shared" si="21"/>
        <v>15</v>
      </c>
      <c r="R26" s="705">
        <f t="shared" si="19"/>
        <v>171</v>
      </c>
      <c r="U26" s="504">
        <v>13</v>
      </c>
      <c r="V26" s="504">
        <v>15</v>
      </c>
      <c r="W26" s="504">
        <v>171</v>
      </c>
    </row>
    <row r="27" spans="1:48" ht="17.25" customHeight="1">
      <c r="A27" s="707">
        <v>5</v>
      </c>
      <c r="B27" s="707" t="s">
        <v>2962</v>
      </c>
      <c r="C27" s="705">
        <f>71-12</f>
        <v>59</v>
      </c>
      <c r="D27" s="705">
        <v>12</v>
      </c>
      <c r="E27" s="705">
        <v>10</v>
      </c>
      <c r="F27" s="705">
        <f t="shared" si="15"/>
        <v>81</v>
      </c>
      <c r="G27" s="705">
        <f>29+12</f>
        <v>41</v>
      </c>
      <c r="H27" s="705">
        <v>3</v>
      </c>
      <c r="I27" s="705">
        <v>1</v>
      </c>
      <c r="J27" s="705">
        <f t="shared" si="16"/>
        <v>45</v>
      </c>
      <c r="K27" s="705">
        <v>11</v>
      </c>
      <c r="L27" s="705">
        <v>25</v>
      </c>
      <c r="M27" s="705">
        <v>29</v>
      </c>
      <c r="N27" s="705">
        <v>65</v>
      </c>
      <c r="O27" s="705">
        <f t="shared" si="17"/>
        <v>193</v>
      </c>
      <c r="P27" s="705">
        <f t="shared" ref="P27:Q27" si="22">N12+D27+H27</f>
        <v>23</v>
      </c>
      <c r="Q27" s="705">
        <f t="shared" si="22"/>
        <v>20</v>
      </c>
      <c r="R27" s="705">
        <f t="shared" si="19"/>
        <v>236</v>
      </c>
      <c r="U27" s="504">
        <v>23</v>
      </c>
      <c r="V27" s="504">
        <v>20</v>
      </c>
      <c r="W27" s="504">
        <v>236</v>
      </c>
    </row>
    <row r="28" spans="1:48" ht="17.25" customHeight="1">
      <c r="A28" s="707">
        <v>6</v>
      </c>
      <c r="B28" s="707" t="s">
        <v>856</v>
      </c>
      <c r="C28" s="705">
        <f>81+9</f>
        <v>90</v>
      </c>
      <c r="D28" s="705">
        <v>14</v>
      </c>
      <c r="E28" s="705">
        <v>9</v>
      </c>
      <c r="F28" s="705">
        <f t="shared" si="15"/>
        <v>113</v>
      </c>
      <c r="G28" s="705">
        <f>50-9</f>
        <v>41</v>
      </c>
      <c r="H28" s="705">
        <v>10</v>
      </c>
      <c r="I28" s="705">
        <v>6</v>
      </c>
      <c r="J28" s="705">
        <f t="shared" si="16"/>
        <v>57</v>
      </c>
      <c r="K28" s="705">
        <v>4</v>
      </c>
      <c r="L28" s="705">
        <v>27</v>
      </c>
      <c r="M28" s="705">
        <v>26</v>
      </c>
      <c r="N28" s="705">
        <v>57</v>
      </c>
      <c r="O28" s="705">
        <f t="shared" si="17"/>
        <v>300</v>
      </c>
      <c r="P28" s="705">
        <f t="shared" ref="P28:Q28" si="23">N13+D28+H28</f>
        <v>30</v>
      </c>
      <c r="Q28" s="705">
        <f t="shared" si="23"/>
        <v>40</v>
      </c>
      <c r="R28" s="705">
        <f t="shared" si="19"/>
        <v>370</v>
      </c>
      <c r="U28" s="504">
        <v>30</v>
      </c>
      <c r="V28" s="504">
        <v>40</v>
      </c>
      <c r="W28" s="504">
        <v>370</v>
      </c>
    </row>
    <row r="29" spans="1:48" ht="17.25" customHeight="1">
      <c r="A29" s="707">
        <v>7</v>
      </c>
      <c r="B29" s="707" t="s">
        <v>917</v>
      </c>
      <c r="C29" s="705">
        <f>32+2</f>
        <v>34</v>
      </c>
      <c r="D29" s="705">
        <v>2</v>
      </c>
      <c r="E29" s="705">
        <v>9</v>
      </c>
      <c r="F29" s="705">
        <f t="shared" si="15"/>
        <v>45</v>
      </c>
      <c r="G29" s="705">
        <f>37-2</f>
        <v>35</v>
      </c>
      <c r="H29" s="705">
        <v>5</v>
      </c>
      <c r="I29" s="705">
        <v>3</v>
      </c>
      <c r="J29" s="705">
        <f t="shared" si="16"/>
        <v>43</v>
      </c>
      <c r="K29" s="705">
        <v>2</v>
      </c>
      <c r="L29" s="705">
        <v>6</v>
      </c>
      <c r="M29" s="705">
        <v>26</v>
      </c>
      <c r="N29" s="705">
        <v>34</v>
      </c>
      <c r="O29" s="705">
        <f t="shared" si="17"/>
        <v>154</v>
      </c>
      <c r="P29" s="705">
        <f t="shared" ref="P29:Q29" si="24">N14+D29+H29</f>
        <v>12</v>
      </c>
      <c r="Q29" s="705">
        <f t="shared" si="24"/>
        <v>22</v>
      </c>
      <c r="R29" s="705">
        <f t="shared" si="19"/>
        <v>188</v>
      </c>
      <c r="U29" s="504">
        <v>12</v>
      </c>
      <c r="V29" s="504">
        <v>22</v>
      </c>
      <c r="W29" s="504">
        <v>188</v>
      </c>
    </row>
    <row r="30" spans="1:48" ht="17.25" customHeight="1">
      <c r="A30" s="707">
        <v>8</v>
      </c>
      <c r="B30" s="707" t="s">
        <v>964</v>
      </c>
      <c r="C30" s="705">
        <v>43</v>
      </c>
      <c r="D30" s="705">
        <v>9</v>
      </c>
      <c r="E30" s="705">
        <v>11</v>
      </c>
      <c r="F30" s="705">
        <f t="shared" si="15"/>
        <v>63</v>
      </c>
      <c r="G30" s="705">
        <v>18</v>
      </c>
      <c r="H30" s="705">
        <v>6</v>
      </c>
      <c r="I30" s="705">
        <v>1</v>
      </c>
      <c r="J30" s="705">
        <f t="shared" si="16"/>
        <v>25</v>
      </c>
      <c r="K30" s="705">
        <v>10</v>
      </c>
      <c r="L30" s="705">
        <v>25</v>
      </c>
      <c r="M30" s="705">
        <v>35</v>
      </c>
      <c r="N30" s="705">
        <v>70</v>
      </c>
      <c r="O30" s="705">
        <f t="shared" si="17"/>
        <v>211</v>
      </c>
      <c r="P30" s="705">
        <f t="shared" ref="P30:Q30" si="25">N15+D30+H30</f>
        <v>27</v>
      </c>
      <c r="Q30" s="705">
        <f t="shared" si="25"/>
        <v>38</v>
      </c>
      <c r="R30" s="705">
        <f t="shared" si="19"/>
        <v>276</v>
      </c>
      <c r="U30" s="504">
        <v>27</v>
      </c>
      <c r="V30" s="504">
        <v>38</v>
      </c>
      <c r="W30" s="504">
        <v>276</v>
      </c>
    </row>
    <row r="31" spans="1:48" ht="17.25" customHeight="1">
      <c r="A31" s="707">
        <v>9</v>
      </c>
      <c r="B31" s="707" t="s">
        <v>1070</v>
      </c>
      <c r="C31" s="705">
        <f>45+11</f>
        <v>56</v>
      </c>
      <c r="D31" s="705">
        <v>11</v>
      </c>
      <c r="E31" s="705">
        <v>13</v>
      </c>
      <c r="F31" s="705">
        <f t="shared" si="15"/>
        <v>80</v>
      </c>
      <c r="G31" s="705">
        <f>32-11</f>
        <v>21</v>
      </c>
      <c r="H31" s="705">
        <v>0</v>
      </c>
      <c r="I31" s="705">
        <v>0</v>
      </c>
      <c r="J31" s="705">
        <f t="shared" si="16"/>
        <v>21</v>
      </c>
      <c r="K31" s="705">
        <v>16</v>
      </c>
      <c r="L31" s="705">
        <v>41</v>
      </c>
      <c r="M31" s="705">
        <v>51</v>
      </c>
      <c r="N31" s="705">
        <v>108</v>
      </c>
      <c r="O31" s="705">
        <f t="shared" si="17"/>
        <v>344</v>
      </c>
      <c r="P31" s="705">
        <f t="shared" ref="P31:Q31" si="26">N16+D31+H31</f>
        <v>33</v>
      </c>
      <c r="Q31" s="705">
        <f t="shared" si="26"/>
        <v>55</v>
      </c>
      <c r="R31" s="705">
        <f t="shared" si="19"/>
        <v>432</v>
      </c>
      <c r="U31" s="504">
        <v>33</v>
      </c>
      <c r="V31" s="504">
        <v>55</v>
      </c>
      <c r="W31" s="504">
        <v>432</v>
      </c>
    </row>
    <row r="32" spans="1:48" ht="17.25" customHeight="1">
      <c r="A32" s="707">
        <v>10</v>
      </c>
      <c r="B32" s="707" t="s">
        <v>1745</v>
      </c>
      <c r="C32" s="705">
        <f>21-4</f>
        <v>17</v>
      </c>
      <c r="D32" s="705">
        <v>4</v>
      </c>
      <c r="E32" s="705">
        <v>5</v>
      </c>
      <c r="F32" s="705">
        <f t="shared" si="15"/>
        <v>26</v>
      </c>
      <c r="G32" s="705">
        <f>61+4</f>
        <v>65</v>
      </c>
      <c r="H32" s="705">
        <v>13</v>
      </c>
      <c r="I32" s="705">
        <v>12</v>
      </c>
      <c r="J32" s="705">
        <f t="shared" si="16"/>
        <v>90</v>
      </c>
      <c r="K32" s="705">
        <v>3</v>
      </c>
      <c r="L32" s="705">
        <v>5</v>
      </c>
      <c r="M32" s="705">
        <v>21</v>
      </c>
      <c r="N32" s="705">
        <v>29</v>
      </c>
      <c r="O32" s="705">
        <f t="shared" si="17"/>
        <v>208</v>
      </c>
      <c r="P32" s="705">
        <f t="shared" ref="P32:Q32" si="27">N17+D32+H32</f>
        <v>24</v>
      </c>
      <c r="Q32" s="705">
        <f t="shared" si="27"/>
        <v>24</v>
      </c>
      <c r="R32" s="705">
        <f t="shared" si="19"/>
        <v>256</v>
      </c>
      <c r="U32" s="504">
        <v>24</v>
      </c>
      <c r="V32" s="504">
        <v>24</v>
      </c>
      <c r="W32" s="504">
        <v>256</v>
      </c>
    </row>
    <row r="33" spans="1:23" s="519" customFormat="1" ht="17.25" customHeight="1">
      <c r="A33" s="757" t="s">
        <v>165</v>
      </c>
      <c r="B33" s="759"/>
      <c r="C33" s="706">
        <f t="shared" ref="C33:N33" si="28">SUM(C23:C32)</f>
        <v>487</v>
      </c>
      <c r="D33" s="706">
        <f t="shared" si="28"/>
        <v>81</v>
      </c>
      <c r="E33" s="706">
        <f t="shared" si="28"/>
        <v>96</v>
      </c>
      <c r="F33" s="706">
        <f t="shared" si="28"/>
        <v>664</v>
      </c>
      <c r="G33" s="706">
        <f t="shared" si="28"/>
        <v>353</v>
      </c>
      <c r="H33" s="706">
        <f t="shared" si="28"/>
        <v>50</v>
      </c>
      <c r="I33" s="706">
        <f t="shared" si="28"/>
        <v>36</v>
      </c>
      <c r="J33" s="706">
        <f t="shared" si="28"/>
        <v>439</v>
      </c>
      <c r="K33" s="706">
        <f t="shared" si="28"/>
        <v>77</v>
      </c>
      <c r="L33" s="706">
        <f t="shared" si="28"/>
        <v>221</v>
      </c>
      <c r="M33" s="706">
        <f t="shared" si="28"/>
        <v>243</v>
      </c>
      <c r="N33" s="706">
        <f t="shared" si="28"/>
        <v>541</v>
      </c>
      <c r="O33" s="706">
        <f>SUM(O23:O32)</f>
        <v>2088</v>
      </c>
      <c r="P33" s="706">
        <f t="shared" ref="P33:R33" si="29">SUM(P23:P32)</f>
        <v>213</v>
      </c>
      <c r="Q33" s="706">
        <f t="shared" si="29"/>
        <v>294</v>
      </c>
      <c r="R33" s="706">
        <f t="shared" si="29"/>
        <v>2595</v>
      </c>
      <c r="U33" s="519">
        <v>213</v>
      </c>
      <c r="V33" s="519">
        <v>294</v>
      </c>
      <c r="W33" s="519">
        <v>2595</v>
      </c>
    </row>
    <row r="36" spans="1:23">
      <c r="J36" s="687">
        <f>439-J33</f>
        <v>0</v>
      </c>
    </row>
  </sheetData>
  <mergeCells count="29">
    <mergeCell ref="AF6:AI6"/>
    <mergeCell ref="AJ6:AM6"/>
    <mergeCell ref="AN6:AQ6"/>
    <mergeCell ref="W6:Y6"/>
    <mergeCell ref="Z6:AA6"/>
    <mergeCell ref="AB6:AE6"/>
    <mergeCell ref="A1:T1"/>
    <mergeCell ref="A18:B18"/>
    <mergeCell ref="U18:V18"/>
    <mergeCell ref="Q6:T6"/>
    <mergeCell ref="U6:U7"/>
    <mergeCell ref="V6:V7"/>
    <mergeCell ref="A3:T3"/>
    <mergeCell ref="U3:AQ3"/>
    <mergeCell ref="A4:T4"/>
    <mergeCell ref="U4:AQ4"/>
    <mergeCell ref="A6:A7"/>
    <mergeCell ref="B6:B7"/>
    <mergeCell ref="C6:E6"/>
    <mergeCell ref="F6:F7"/>
    <mergeCell ref="G6:K6"/>
    <mergeCell ref="L6:P6"/>
    <mergeCell ref="K21:N21"/>
    <mergeCell ref="O21:R21"/>
    <mergeCell ref="A33:B33"/>
    <mergeCell ref="A21:A22"/>
    <mergeCell ref="B21:B22"/>
    <mergeCell ref="C21:F21"/>
    <mergeCell ref="G21:J21"/>
  </mergeCells>
  <printOptions horizontalCentered="1"/>
  <pageMargins left="0.37" right="0.99" top="0.74803149606299213" bottom="0.61" header="0.31496062992125984" footer="0.31496062992125984"/>
  <pageSetup paperSize="5" scale="90" orientation="landscape" horizontalDpi="4294967293" verticalDpi="36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N24"/>
  <sheetViews>
    <sheetView view="pageBreakPreview" zoomScale="90" zoomScaleSheetLayoutView="90" workbookViewId="0">
      <selection activeCell="A3" sqref="A3:GG3"/>
    </sheetView>
  </sheetViews>
  <sheetFormatPr defaultRowHeight="15"/>
  <cols>
    <col min="1" max="1" width="4.85546875" style="111" customWidth="1"/>
    <col min="2" max="2" width="0" style="111" hidden="1" customWidth="1"/>
    <col min="3" max="3" width="43.28515625" style="111" hidden="1" customWidth="1"/>
    <col min="4" max="4" width="24.85546875" style="111" hidden="1" customWidth="1"/>
    <col min="5" max="5" width="23.140625" style="111" bestFit="1" customWidth="1"/>
    <col min="6" max="6" width="19" style="111" hidden="1" customWidth="1"/>
    <col min="7" max="13" width="7.140625" style="111" hidden="1" customWidth="1"/>
    <col min="14" max="14" width="26.42578125" style="111" hidden="1" customWidth="1"/>
    <col min="15" max="15" width="7.140625" style="129" hidden="1" customWidth="1"/>
    <col min="16" max="19" width="7.140625" style="111" hidden="1" customWidth="1"/>
    <col min="20" max="33" width="6.7109375" style="111" hidden="1" customWidth="1"/>
    <col min="34" max="58" width="7.140625" style="111" hidden="1" customWidth="1"/>
    <col min="59" max="64" width="7.140625" style="111" customWidth="1"/>
    <col min="65" max="66" width="7.140625" style="111" hidden="1" customWidth="1"/>
    <col min="67" max="71" width="7.140625" style="111" customWidth="1"/>
    <col min="72" max="188" width="7.140625" style="111" hidden="1" customWidth="1"/>
    <col min="189" max="189" width="0" style="111" hidden="1" customWidth="1"/>
    <col min="190" max="16384" width="9.140625" style="111"/>
  </cols>
  <sheetData>
    <row r="1" spans="1:196">
      <c r="A1" s="776" t="s">
        <v>1829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6"/>
      <c r="R1" s="776"/>
      <c r="S1" s="776"/>
      <c r="T1" s="776"/>
      <c r="U1" s="776"/>
      <c r="V1" s="776"/>
      <c r="W1" s="776"/>
      <c r="X1" s="776"/>
      <c r="Y1" s="776"/>
      <c r="Z1" s="776"/>
      <c r="AA1" s="776"/>
      <c r="AB1" s="776"/>
      <c r="AC1" s="776"/>
      <c r="AD1" s="776"/>
      <c r="AE1" s="776"/>
      <c r="AF1" s="776"/>
      <c r="AG1" s="776"/>
      <c r="AH1" s="776"/>
      <c r="AI1" s="776"/>
      <c r="AJ1" s="776"/>
      <c r="AK1" s="776"/>
      <c r="AL1" s="776"/>
      <c r="AM1" s="776"/>
      <c r="AN1" s="776"/>
      <c r="AO1" s="776"/>
      <c r="AP1" s="776"/>
      <c r="AQ1" s="776"/>
      <c r="AR1" s="776"/>
      <c r="AS1" s="776"/>
      <c r="AT1" s="776"/>
      <c r="AU1" s="776"/>
      <c r="AV1" s="776"/>
      <c r="AW1" s="776"/>
      <c r="AX1" s="776"/>
      <c r="AY1" s="776"/>
      <c r="AZ1" s="776"/>
      <c r="BA1" s="776"/>
      <c r="BB1" s="776"/>
      <c r="BC1" s="776"/>
      <c r="BD1" s="776"/>
      <c r="BE1" s="776"/>
      <c r="BF1" s="776"/>
      <c r="BG1" s="776"/>
      <c r="BH1" s="776"/>
      <c r="BI1" s="776"/>
      <c r="BJ1" s="776"/>
      <c r="BK1" s="776"/>
      <c r="BL1" s="776"/>
      <c r="BM1" s="776"/>
      <c r="BN1" s="776"/>
      <c r="BO1" s="776"/>
      <c r="BP1" s="776"/>
      <c r="BQ1" s="776"/>
      <c r="BR1" s="776"/>
      <c r="BS1" s="776"/>
      <c r="BT1" s="776"/>
      <c r="BU1" s="776"/>
      <c r="BV1" s="776"/>
      <c r="BW1" s="776"/>
      <c r="BX1" s="776"/>
      <c r="BY1" s="776"/>
      <c r="BZ1" s="776"/>
      <c r="CA1" s="776"/>
      <c r="CB1" s="776"/>
      <c r="CC1" s="776"/>
      <c r="CD1" s="776"/>
      <c r="CE1" s="776"/>
      <c r="CF1" s="776"/>
      <c r="CG1" s="776"/>
      <c r="CH1" s="776"/>
      <c r="CI1" s="776"/>
      <c r="CJ1" s="776"/>
      <c r="CK1" s="776"/>
      <c r="CL1" s="776"/>
      <c r="CM1" s="776"/>
      <c r="CN1" s="776"/>
      <c r="CO1" s="776"/>
      <c r="CP1" s="776"/>
      <c r="CQ1" s="776"/>
      <c r="CR1" s="776"/>
      <c r="CS1" s="776"/>
      <c r="CT1" s="776"/>
      <c r="CU1" s="776"/>
      <c r="CV1" s="776"/>
      <c r="CW1" s="776"/>
      <c r="CX1" s="776"/>
      <c r="CY1" s="776"/>
      <c r="CZ1" s="776"/>
      <c r="DA1" s="776"/>
      <c r="DB1" s="776"/>
      <c r="DC1" s="776"/>
      <c r="DD1" s="776"/>
      <c r="DE1" s="776"/>
      <c r="DF1" s="776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776"/>
      <c r="DU1" s="776"/>
      <c r="DV1" s="776"/>
      <c r="DW1" s="776"/>
      <c r="DX1" s="776"/>
      <c r="DY1" s="776"/>
      <c r="DZ1" s="776"/>
      <c r="EA1" s="776"/>
      <c r="EB1" s="776"/>
      <c r="EC1" s="776"/>
      <c r="ED1" s="776"/>
      <c r="EE1" s="776"/>
      <c r="EF1" s="776"/>
      <c r="EG1" s="776"/>
      <c r="EH1" s="776"/>
      <c r="EI1" s="776"/>
      <c r="EJ1" s="776"/>
      <c r="EK1" s="776"/>
      <c r="EL1" s="776"/>
      <c r="EM1" s="776"/>
      <c r="EN1" s="776"/>
      <c r="EO1" s="776"/>
      <c r="EP1" s="776"/>
      <c r="EQ1" s="776"/>
      <c r="ER1" s="776"/>
      <c r="ES1" s="776"/>
      <c r="ET1" s="776"/>
      <c r="EU1" s="776"/>
      <c r="EV1" s="776"/>
      <c r="EW1" s="776"/>
      <c r="EX1" s="776"/>
      <c r="EY1" s="776"/>
      <c r="EZ1" s="776"/>
      <c r="FA1" s="776"/>
      <c r="FB1" s="776"/>
      <c r="FC1" s="776"/>
      <c r="FD1" s="776"/>
      <c r="FE1" s="776"/>
      <c r="FF1" s="776"/>
      <c r="FG1" s="776"/>
      <c r="FH1" s="776"/>
      <c r="FI1" s="776"/>
      <c r="FJ1" s="776"/>
      <c r="FK1" s="776"/>
      <c r="FL1" s="776"/>
      <c r="FM1" s="776"/>
      <c r="FN1" s="776"/>
      <c r="FO1" s="776"/>
      <c r="FP1" s="776"/>
      <c r="FQ1" s="776"/>
      <c r="FR1" s="776"/>
      <c r="FS1" s="776"/>
      <c r="FT1" s="776"/>
      <c r="FU1" s="776"/>
      <c r="FV1" s="776"/>
      <c r="FW1" s="776"/>
      <c r="FX1" s="776"/>
      <c r="FY1" s="776"/>
      <c r="FZ1" s="776"/>
      <c r="GA1" s="776"/>
      <c r="GB1" s="776"/>
      <c r="GC1" s="776"/>
      <c r="GD1" s="776"/>
      <c r="GE1" s="776"/>
      <c r="GF1" s="776"/>
      <c r="GG1" s="776"/>
    </row>
    <row r="2" spans="1:196" ht="6.75" customHeight="1">
      <c r="A2" s="659"/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  <c r="N2" s="659"/>
      <c r="O2" s="659"/>
      <c r="P2" s="659"/>
      <c r="Q2" s="659"/>
      <c r="R2" s="659"/>
      <c r="S2" s="659"/>
      <c r="T2" s="659"/>
      <c r="U2" s="659"/>
      <c r="V2" s="659"/>
      <c r="W2" s="659"/>
      <c r="X2" s="659"/>
      <c r="Y2" s="659"/>
      <c r="Z2" s="659"/>
      <c r="AA2" s="659"/>
      <c r="AB2" s="659"/>
      <c r="AC2" s="659"/>
      <c r="AD2" s="659"/>
      <c r="AE2" s="659"/>
      <c r="AF2" s="659"/>
      <c r="AG2" s="659"/>
      <c r="AH2" s="659"/>
      <c r="AI2" s="659"/>
      <c r="AJ2" s="659"/>
      <c r="AK2" s="659"/>
      <c r="AL2" s="659"/>
      <c r="AM2" s="659"/>
      <c r="AN2" s="659"/>
      <c r="AO2" s="659"/>
      <c r="AP2" s="659"/>
      <c r="AQ2" s="659"/>
      <c r="AR2" s="659"/>
      <c r="AS2" s="659"/>
      <c r="AT2" s="659"/>
      <c r="AU2" s="659"/>
      <c r="AV2" s="659"/>
      <c r="AW2" s="659"/>
      <c r="AX2" s="659"/>
      <c r="AY2" s="659"/>
      <c r="AZ2" s="659"/>
      <c r="BA2" s="659"/>
      <c r="BB2" s="659"/>
      <c r="BC2" s="659"/>
      <c r="BD2" s="659"/>
      <c r="BE2" s="659"/>
      <c r="BF2" s="659"/>
      <c r="BG2" s="659"/>
      <c r="BH2" s="659"/>
      <c r="BI2" s="659"/>
      <c r="BJ2" s="659"/>
      <c r="BK2" s="659"/>
      <c r="BL2" s="659"/>
      <c r="BM2" s="659"/>
      <c r="BN2" s="659"/>
      <c r="BO2" s="659"/>
      <c r="BP2" s="659"/>
      <c r="BQ2" s="659"/>
      <c r="BR2" s="659"/>
      <c r="BS2" s="659"/>
      <c r="BT2" s="659"/>
      <c r="BU2" s="659"/>
      <c r="BV2" s="659"/>
      <c r="BW2" s="659"/>
      <c r="BX2" s="659"/>
      <c r="BY2" s="659"/>
      <c r="BZ2" s="659"/>
      <c r="CA2" s="659"/>
      <c r="CB2" s="659"/>
      <c r="CC2" s="659"/>
      <c r="CD2" s="659"/>
      <c r="CE2" s="659"/>
      <c r="CF2" s="659"/>
      <c r="CG2" s="659"/>
      <c r="CH2" s="659"/>
      <c r="CI2" s="659"/>
      <c r="CJ2" s="659"/>
      <c r="CK2" s="659"/>
      <c r="CL2" s="659"/>
      <c r="CM2" s="659"/>
      <c r="CN2" s="659"/>
      <c r="CO2" s="659"/>
      <c r="CP2" s="659"/>
      <c r="CQ2" s="659"/>
      <c r="CR2" s="659"/>
      <c r="CS2" s="659"/>
      <c r="CT2" s="659"/>
      <c r="CU2" s="659"/>
      <c r="CV2" s="659"/>
      <c r="CW2" s="659"/>
      <c r="CX2" s="659"/>
      <c r="CY2" s="659"/>
      <c r="CZ2" s="659"/>
      <c r="DA2" s="659"/>
      <c r="DB2" s="659"/>
      <c r="DC2" s="659"/>
      <c r="DD2" s="659"/>
      <c r="DE2" s="659"/>
      <c r="DF2" s="659"/>
      <c r="DG2" s="659"/>
      <c r="DH2" s="659"/>
      <c r="DI2" s="659"/>
      <c r="DJ2" s="659"/>
      <c r="DK2" s="659"/>
      <c r="DL2" s="659"/>
      <c r="DM2" s="659"/>
      <c r="DN2" s="659"/>
      <c r="DO2" s="659"/>
      <c r="DP2" s="659"/>
      <c r="DQ2" s="659"/>
      <c r="DR2" s="659"/>
      <c r="DS2" s="659"/>
      <c r="DT2" s="659"/>
      <c r="DU2" s="659"/>
      <c r="DV2" s="659"/>
      <c r="DW2" s="659"/>
      <c r="DX2" s="659"/>
      <c r="DY2" s="659"/>
      <c r="DZ2" s="659"/>
      <c r="EA2" s="659"/>
      <c r="EB2" s="659"/>
      <c r="EC2" s="659"/>
      <c r="ED2" s="659"/>
      <c r="EE2" s="659"/>
      <c r="EF2" s="659"/>
      <c r="EG2" s="659"/>
      <c r="EH2" s="659"/>
      <c r="EI2" s="659"/>
      <c r="EJ2" s="659"/>
      <c r="EK2" s="659"/>
      <c r="EL2" s="659"/>
      <c r="EM2" s="659"/>
      <c r="EN2" s="659"/>
      <c r="EO2" s="659"/>
      <c r="EP2" s="659"/>
      <c r="EQ2" s="659"/>
      <c r="ER2" s="659"/>
      <c r="ES2" s="659"/>
      <c r="ET2" s="659"/>
      <c r="EU2" s="659"/>
      <c r="EV2" s="659"/>
      <c r="EW2" s="659"/>
      <c r="EX2" s="659"/>
      <c r="EY2" s="659"/>
      <c r="EZ2" s="659"/>
      <c r="FA2" s="659"/>
      <c r="FB2" s="659"/>
      <c r="FC2" s="659"/>
      <c r="FD2" s="659"/>
      <c r="FE2" s="659"/>
      <c r="FF2" s="659"/>
      <c r="FG2" s="659"/>
      <c r="FH2" s="659"/>
      <c r="FI2" s="659"/>
      <c r="FJ2" s="659"/>
      <c r="FK2" s="659"/>
      <c r="FL2" s="659"/>
      <c r="FM2" s="659"/>
      <c r="FN2" s="659"/>
      <c r="FO2" s="659"/>
      <c r="FP2" s="659"/>
      <c r="FQ2" s="659"/>
      <c r="FR2" s="659"/>
      <c r="FS2" s="659"/>
      <c r="FT2" s="659"/>
      <c r="FU2" s="659"/>
      <c r="FV2" s="659"/>
      <c r="FW2" s="659"/>
      <c r="FX2" s="659"/>
      <c r="FY2" s="659"/>
      <c r="FZ2" s="659"/>
      <c r="GA2" s="659"/>
      <c r="GB2" s="659"/>
      <c r="GC2" s="659"/>
      <c r="GD2" s="659"/>
      <c r="GE2" s="659"/>
      <c r="GF2" s="659"/>
      <c r="GG2" s="659"/>
    </row>
    <row r="3" spans="1:196">
      <c r="A3" s="776" t="s">
        <v>1374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  <c r="Q3" s="776"/>
      <c r="R3" s="776"/>
      <c r="S3" s="776"/>
      <c r="T3" s="776"/>
      <c r="U3" s="776"/>
      <c r="V3" s="776"/>
      <c r="W3" s="776"/>
      <c r="X3" s="776"/>
      <c r="Y3" s="776"/>
      <c r="Z3" s="776"/>
      <c r="AA3" s="776"/>
      <c r="AB3" s="776"/>
      <c r="AC3" s="776"/>
      <c r="AD3" s="776"/>
      <c r="AE3" s="776"/>
      <c r="AF3" s="776"/>
      <c r="AG3" s="776"/>
      <c r="AH3" s="776"/>
      <c r="AI3" s="776"/>
      <c r="AJ3" s="776"/>
      <c r="AK3" s="776"/>
      <c r="AL3" s="776"/>
      <c r="AM3" s="776"/>
      <c r="AN3" s="776"/>
      <c r="AO3" s="776"/>
      <c r="AP3" s="776"/>
      <c r="AQ3" s="776"/>
      <c r="AR3" s="776"/>
      <c r="AS3" s="776"/>
      <c r="AT3" s="776"/>
      <c r="AU3" s="776"/>
      <c r="AV3" s="776"/>
      <c r="AW3" s="776"/>
      <c r="AX3" s="776"/>
      <c r="AY3" s="776"/>
      <c r="AZ3" s="776"/>
      <c r="BA3" s="776"/>
      <c r="BB3" s="776"/>
      <c r="BC3" s="776"/>
      <c r="BD3" s="776"/>
      <c r="BE3" s="776"/>
      <c r="BF3" s="776"/>
      <c r="BG3" s="776"/>
      <c r="BH3" s="776"/>
      <c r="BI3" s="776"/>
      <c r="BJ3" s="776"/>
      <c r="BK3" s="776"/>
      <c r="BL3" s="776"/>
      <c r="BM3" s="776"/>
      <c r="BN3" s="776"/>
      <c r="BO3" s="776"/>
      <c r="BP3" s="776"/>
      <c r="BQ3" s="776"/>
      <c r="BR3" s="776"/>
      <c r="BS3" s="776"/>
      <c r="BT3" s="776"/>
      <c r="BU3" s="776"/>
      <c r="BV3" s="776"/>
      <c r="BW3" s="776"/>
      <c r="BX3" s="776"/>
      <c r="BY3" s="776"/>
      <c r="BZ3" s="776"/>
      <c r="CA3" s="776"/>
      <c r="CB3" s="776"/>
      <c r="CC3" s="776"/>
      <c r="CD3" s="776"/>
      <c r="CE3" s="776"/>
      <c r="CF3" s="776"/>
      <c r="CG3" s="776"/>
      <c r="CH3" s="776"/>
      <c r="CI3" s="776"/>
      <c r="CJ3" s="776"/>
      <c r="CK3" s="776"/>
      <c r="CL3" s="776"/>
      <c r="CM3" s="776"/>
      <c r="CN3" s="776"/>
      <c r="CO3" s="776"/>
      <c r="CP3" s="776"/>
      <c r="CQ3" s="776"/>
      <c r="CR3" s="776"/>
      <c r="CS3" s="776"/>
      <c r="CT3" s="776"/>
      <c r="CU3" s="776"/>
      <c r="CV3" s="776"/>
      <c r="CW3" s="776"/>
      <c r="CX3" s="776"/>
      <c r="CY3" s="776"/>
      <c r="CZ3" s="776"/>
      <c r="DA3" s="776"/>
      <c r="DB3" s="776"/>
      <c r="DC3" s="776"/>
      <c r="DD3" s="776"/>
      <c r="DE3" s="776"/>
      <c r="DF3" s="776"/>
      <c r="DG3" s="776"/>
      <c r="DH3" s="776"/>
      <c r="DI3" s="776"/>
      <c r="DJ3" s="776"/>
      <c r="DK3" s="776"/>
      <c r="DL3" s="776"/>
      <c r="DM3" s="776"/>
      <c r="DN3" s="776"/>
      <c r="DO3" s="776"/>
      <c r="DP3" s="776"/>
      <c r="DQ3" s="776"/>
      <c r="DR3" s="776"/>
      <c r="DS3" s="776"/>
      <c r="DT3" s="776"/>
      <c r="DU3" s="776"/>
      <c r="DV3" s="776"/>
      <c r="DW3" s="776"/>
      <c r="DX3" s="776"/>
      <c r="DY3" s="776"/>
      <c r="DZ3" s="776"/>
      <c r="EA3" s="776"/>
      <c r="EB3" s="776"/>
      <c r="EC3" s="776"/>
      <c r="ED3" s="776"/>
      <c r="EE3" s="776"/>
      <c r="EF3" s="776"/>
      <c r="EG3" s="776"/>
      <c r="EH3" s="776"/>
      <c r="EI3" s="776"/>
      <c r="EJ3" s="776"/>
      <c r="EK3" s="776"/>
      <c r="EL3" s="776"/>
      <c r="EM3" s="776"/>
      <c r="EN3" s="776"/>
      <c r="EO3" s="776"/>
      <c r="EP3" s="776"/>
      <c r="EQ3" s="776"/>
      <c r="ER3" s="776"/>
      <c r="ES3" s="776"/>
      <c r="ET3" s="776"/>
      <c r="EU3" s="776"/>
      <c r="EV3" s="776"/>
      <c r="EW3" s="776"/>
      <c r="EX3" s="776"/>
      <c r="EY3" s="776"/>
      <c r="EZ3" s="776"/>
      <c r="FA3" s="776"/>
      <c r="FB3" s="776"/>
      <c r="FC3" s="776"/>
      <c r="FD3" s="776"/>
      <c r="FE3" s="776"/>
      <c r="FF3" s="776"/>
      <c r="FG3" s="776"/>
      <c r="FH3" s="776"/>
      <c r="FI3" s="776"/>
      <c r="FJ3" s="776"/>
      <c r="FK3" s="776"/>
      <c r="FL3" s="776"/>
      <c r="FM3" s="776"/>
      <c r="FN3" s="776"/>
      <c r="FO3" s="776"/>
      <c r="FP3" s="776"/>
      <c r="FQ3" s="776"/>
      <c r="FR3" s="776"/>
      <c r="FS3" s="776"/>
      <c r="FT3" s="776"/>
      <c r="FU3" s="776"/>
      <c r="FV3" s="776"/>
      <c r="FW3" s="776"/>
      <c r="FX3" s="776"/>
      <c r="FY3" s="776"/>
      <c r="FZ3" s="776"/>
      <c r="GA3" s="776"/>
      <c r="GB3" s="776"/>
      <c r="GC3" s="776"/>
      <c r="GD3" s="776"/>
      <c r="GE3" s="776"/>
      <c r="GF3" s="776"/>
      <c r="GG3" s="776"/>
    </row>
    <row r="4" spans="1:196">
      <c r="A4" s="776" t="s">
        <v>2643</v>
      </c>
      <c r="B4" s="776"/>
      <c r="C4" s="776"/>
      <c r="D4" s="776"/>
      <c r="E4" s="776"/>
      <c r="F4" s="776"/>
      <c r="G4" s="776"/>
      <c r="H4" s="776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  <c r="U4" s="776"/>
      <c r="V4" s="776"/>
      <c r="W4" s="776"/>
      <c r="X4" s="776"/>
      <c r="Y4" s="776"/>
      <c r="Z4" s="776"/>
      <c r="AA4" s="776"/>
      <c r="AB4" s="776"/>
      <c r="AC4" s="776"/>
      <c r="AD4" s="776"/>
      <c r="AE4" s="776"/>
      <c r="AF4" s="776"/>
      <c r="AG4" s="776"/>
      <c r="AH4" s="776"/>
      <c r="AI4" s="776"/>
      <c r="AJ4" s="776"/>
      <c r="AK4" s="776"/>
      <c r="AL4" s="776"/>
      <c r="AM4" s="776"/>
      <c r="AN4" s="776"/>
      <c r="AO4" s="776"/>
      <c r="AP4" s="776"/>
      <c r="AQ4" s="776"/>
      <c r="AR4" s="776"/>
      <c r="AS4" s="776"/>
      <c r="AT4" s="776"/>
      <c r="AU4" s="776"/>
      <c r="AV4" s="776"/>
      <c r="AW4" s="776"/>
      <c r="AX4" s="776"/>
      <c r="AY4" s="776"/>
      <c r="AZ4" s="776"/>
      <c r="BA4" s="776"/>
      <c r="BB4" s="776"/>
      <c r="BC4" s="776"/>
      <c r="BD4" s="776"/>
      <c r="BE4" s="776"/>
      <c r="BF4" s="776"/>
      <c r="BG4" s="776"/>
      <c r="BH4" s="776"/>
      <c r="BI4" s="776"/>
      <c r="BJ4" s="776"/>
      <c r="BK4" s="776"/>
      <c r="BL4" s="776"/>
      <c r="BM4" s="776"/>
      <c r="BN4" s="776"/>
      <c r="BO4" s="776"/>
      <c r="BP4" s="776"/>
      <c r="BQ4" s="776"/>
      <c r="BR4" s="776"/>
      <c r="BS4" s="776"/>
      <c r="BT4" s="776"/>
      <c r="BU4" s="776"/>
      <c r="BV4" s="776"/>
      <c r="BW4" s="776"/>
      <c r="BX4" s="776"/>
      <c r="BY4" s="776"/>
      <c r="BZ4" s="776"/>
      <c r="CA4" s="776"/>
      <c r="CB4" s="776"/>
      <c r="CC4" s="776"/>
      <c r="CD4" s="776"/>
      <c r="CE4" s="776"/>
      <c r="CF4" s="776"/>
      <c r="CG4" s="776"/>
      <c r="CH4" s="776"/>
      <c r="CI4" s="776"/>
      <c r="CJ4" s="776"/>
      <c r="CK4" s="776"/>
      <c r="CL4" s="776"/>
      <c r="CM4" s="776"/>
      <c r="CN4" s="776"/>
      <c r="CO4" s="776"/>
      <c r="CP4" s="776"/>
      <c r="CQ4" s="776"/>
      <c r="CR4" s="776"/>
      <c r="CS4" s="776"/>
      <c r="CT4" s="776"/>
      <c r="CU4" s="776"/>
      <c r="CV4" s="776"/>
      <c r="CW4" s="776"/>
      <c r="CX4" s="776"/>
      <c r="CY4" s="776"/>
      <c r="CZ4" s="776"/>
      <c r="DA4" s="776"/>
      <c r="DB4" s="776"/>
      <c r="DC4" s="776"/>
      <c r="DD4" s="776"/>
      <c r="DE4" s="776"/>
      <c r="DF4" s="776"/>
      <c r="DG4" s="776"/>
      <c r="DH4" s="776"/>
      <c r="DI4" s="776"/>
      <c r="DJ4" s="776"/>
      <c r="DK4" s="776"/>
      <c r="DL4" s="776"/>
      <c r="DM4" s="776"/>
      <c r="DN4" s="776"/>
      <c r="DO4" s="776"/>
      <c r="DP4" s="776"/>
      <c r="DQ4" s="776"/>
      <c r="DR4" s="776"/>
      <c r="DS4" s="776"/>
      <c r="DT4" s="776"/>
      <c r="DU4" s="776"/>
      <c r="DV4" s="776"/>
      <c r="DW4" s="776"/>
      <c r="DX4" s="776"/>
      <c r="DY4" s="776"/>
      <c r="DZ4" s="776"/>
      <c r="EA4" s="776"/>
      <c r="EB4" s="776"/>
      <c r="EC4" s="776"/>
      <c r="ED4" s="776"/>
      <c r="EE4" s="776"/>
      <c r="EF4" s="776"/>
      <c r="EG4" s="776"/>
      <c r="EH4" s="776"/>
      <c r="EI4" s="776"/>
      <c r="EJ4" s="776"/>
      <c r="EK4" s="776"/>
      <c r="EL4" s="776"/>
      <c r="EM4" s="776"/>
      <c r="EN4" s="776"/>
      <c r="EO4" s="776"/>
      <c r="EP4" s="776"/>
      <c r="EQ4" s="776"/>
      <c r="ER4" s="776"/>
      <c r="ES4" s="776"/>
      <c r="ET4" s="776"/>
      <c r="EU4" s="776"/>
      <c r="EV4" s="776"/>
      <c r="EW4" s="776"/>
      <c r="EX4" s="776"/>
      <c r="EY4" s="776"/>
      <c r="EZ4" s="776"/>
      <c r="FA4" s="776"/>
      <c r="FB4" s="776"/>
      <c r="FC4" s="776"/>
      <c r="FD4" s="776"/>
      <c r="FE4" s="776"/>
      <c r="FF4" s="776"/>
      <c r="FG4" s="776"/>
      <c r="FH4" s="776"/>
      <c r="FI4" s="776"/>
      <c r="FJ4" s="776"/>
      <c r="FK4" s="776"/>
      <c r="FL4" s="776"/>
      <c r="FM4" s="776"/>
      <c r="FN4" s="776"/>
      <c r="FO4" s="776"/>
      <c r="FP4" s="776"/>
      <c r="FQ4" s="776"/>
      <c r="FR4" s="776"/>
      <c r="FS4" s="776"/>
      <c r="FT4" s="776"/>
      <c r="FU4" s="776"/>
      <c r="FV4" s="776"/>
      <c r="FW4" s="776"/>
      <c r="FX4" s="776"/>
      <c r="FY4" s="776"/>
      <c r="FZ4" s="776"/>
      <c r="GA4" s="776"/>
      <c r="GB4" s="776"/>
      <c r="GC4" s="776"/>
      <c r="GD4" s="776"/>
      <c r="GE4" s="776"/>
      <c r="GF4" s="776"/>
      <c r="GG4" s="776"/>
    </row>
    <row r="5" spans="1:196">
      <c r="A5" s="776" t="s">
        <v>2287</v>
      </c>
      <c r="B5" s="776"/>
      <c r="C5" s="776"/>
      <c r="D5" s="776"/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  <c r="U5" s="776"/>
      <c r="V5" s="776"/>
      <c r="W5" s="776"/>
      <c r="X5" s="776"/>
      <c r="Y5" s="776"/>
      <c r="Z5" s="776"/>
      <c r="AA5" s="776"/>
      <c r="AB5" s="776"/>
      <c r="AC5" s="776"/>
      <c r="AD5" s="776"/>
      <c r="AE5" s="776"/>
      <c r="AF5" s="776"/>
      <c r="AG5" s="776"/>
      <c r="AH5" s="776"/>
      <c r="AI5" s="776"/>
      <c r="AJ5" s="776"/>
      <c r="AK5" s="776"/>
      <c r="AL5" s="776"/>
      <c r="AM5" s="776"/>
      <c r="AN5" s="776"/>
      <c r="AO5" s="776"/>
      <c r="AP5" s="776"/>
      <c r="AQ5" s="776"/>
      <c r="AR5" s="776"/>
      <c r="AS5" s="776"/>
      <c r="AT5" s="776"/>
      <c r="AU5" s="776"/>
      <c r="AV5" s="776"/>
      <c r="AW5" s="776"/>
      <c r="AX5" s="776"/>
      <c r="AY5" s="776"/>
      <c r="AZ5" s="776"/>
      <c r="BA5" s="776"/>
      <c r="BB5" s="776"/>
      <c r="BC5" s="776"/>
      <c r="BD5" s="776"/>
      <c r="BE5" s="776"/>
      <c r="BF5" s="776"/>
      <c r="BG5" s="776"/>
      <c r="BH5" s="776"/>
      <c r="BI5" s="776"/>
      <c r="BJ5" s="776"/>
      <c r="BK5" s="776"/>
      <c r="BL5" s="776"/>
      <c r="BM5" s="776"/>
      <c r="BN5" s="776"/>
      <c r="BO5" s="776"/>
      <c r="BP5" s="776"/>
      <c r="BQ5" s="776"/>
      <c r="BR5" s="776"/>
      <c r="BS5" s="776"/>
      <c r="BT5" s="776"/>
      <c r="BU5" s="776"/>
      <c r="BV5" s="776"/>
      <c r="BW5" s="776"/>
      <c r="BX5" s="776"/>
      <c r="BY5" s="776"/>
      <c r="BZ5" s="776"/>
      <c r="CA5" s="776"/>
      <c r="CB5" s="776"/>
      <c r="CC5" s="776"/>
      <c r="CD5" s="776"/>
      <c r="CE5" s="776"/>
      <c r="CF5" s="776"/>
      <c r="CG5" s="776"/>
      <c r="CH5" s="776"/>
      <c r="CI5" s="776"/>
      <c r="CJ5" s="776"/>
      <c r="CK5" s="776"/>
      <c r="CL5" s="776"/>
      <c r="CM5" s="776"/>
      <c r="CN5" s="776"/>
      <c r="CO5" s="776"/>
      <c r="CP5" s="776"/>
      <c r="CQ5" s="776"/>
      <c r="CR5" s="776"/>
      <c r="CS5" s="776"/>
      <c r="CT5" s="776"/>
      <c r="CU5" s="776"/>
      <c r="CV5" s="776"/>
      <c r="CW5" s="776"/>
      <c r="CX5" s="776"/>
      <c r="CY5" s="776"/>
      <c r="CZ5" s="776"/>
      <c r="DA5" s="776"/>
      <c r="DB5" s="776"/>
      <c r="DC5" s="776"/>
      <c r="DD5" s="776"/>
      <c r="DE5" s="776"/>
      <c r="DF5" s="776"/>
      <c r="DG5" s="776"/>
      <c r="DH5" s="776"/>
      <c r="DI5" s="776"/>
      <c r="DJ5" s="776"/>
      <c r="DK5" s="776"/>
      <c r="DL5" s="776"/>
      <c r="DM5" s="776"/>
      <c r="DN5" s="776"/>
      <c r="DO5" s="776"/>
      <c r="DP5" s="776"/>
      <c r="DQ5" s="776"/>
      <c r="DR5" s="776"/>
      <c r="DS5" s="776"/>
      <c r="DT5" s="776"/>
      <c r="DU5" s="776"/>
      <c r="DV5" s="776"/>
      <c r="DW5" s="776"/>
      <c r="DX5" s="776"/>
      <c r="DY5" s="776"/>
      <c r="DZ5" s="776"/>
      <c r="EA5" s="776"/>
      <c r="EB5" s="776"/>
      <c r="EC5" s="776"/>
      <c r="ED5" s="776"/>
      <c r="EE5" s="776"/>
      <c r="EF5" s="776"/>
      <c r="EG5" s="776"/>
      <c r="EH5" s="776"/>
      <c r="EI5" s="776"/>
      <c r="EJ5" s="776"/>
      <c r="EK5" s="776"/>
      <c r="EL5" s="776"/>
      <c r="EM5" s="776"/>
      <c r="EN5" s="776"/>
      <c r="EO5" s="776"/>
      <c r="EP5" s="776"/>
      <c r="EQ5" s="776"/>
      <c r="ER5" s="776"/>
      <c r="ES5" s="776"/>
      <c r="ET5" s="776"/>
      <c r="EU5" s="776"/>
      <c r="EV5" s="776"/>
      <c r="EW5" s="776"/>
      <c r="EX5" s="776"/>
      <c r="EY5" s="776"/>
      <c r="EZ5" s="776"/>
      <c r="FA5" s="776"/>
      <c r="FB5" s="776"/>
      <c r="FC5" s="776"/>
      <c r="FD5" s="776"/>
      <c r="FE5" s="776"/>
      <c r="FF5" s="776"/>
      <c r="FG5" s="776"/>
      <c r="FH5" s="776"/>
      <c r="FI5" s="776"/>
      <c r="FJ5" s="776"/>
      <c r="FK5" s="776"/>
      <c r="FL5" s="776"/>
      <c r="FM5" s="776"/>
      <c r="FN5" s="776"/>
      <c r="FO5" s="776"/>
      <c r="FP5" s="776"/>
      <c r="FQ5" s="776"/>
      <c r="FR5" s="776"/>
      <c r="FS5" s="776"/>
      <c r="FT5" s="776"/>
      <c r="FU5" s="776"/>
      <c r="FV5" s="776"/>
      <c r="FW5" s="776"/>
      <c r="FX5" s="776"/>
      <c r="FY5" s="776"/>
      <c r="FZ5" s="776"/>
      <c r="GA5" s="776"/>
      <c r="GB5" s="776"/>
      <c r="GC5" s="776"/>
      <c r="GD5" s="776"/>
      <c r="GE5" s="776"/>
      <c r="GF5" s="776"/>
      <c r="GG5" s="776"/>
    </row>
    <row r="6" spans="1:196">
      <c r="B6" s="112"/>
    </row>
    <row r="7" spans="1:196" s="114" customFormat="1" ht="15" customHeight="1">
      <c r="A7" s="773" t="s">
        <v>20</v>
      </c>
      <c r="B7" s="773" t="s">
        <v>166</v>
      </c>
      <c r="C7" s="773" t="s">
        <v>168</v>
      </c>
      <c r="D7" s="773" t="s">
        <v>15</v>
      </c>
      <c r="E7" s="773" t="s">
        <v>14</v>
      </c>
      <c r="F7" s="773" t="s">
        <v>423</v>
      </c>
      <c r="G7" s="773" t="s">
        <v>424</v>
      </c>
      <c r="H7" s="773" t="s">
        <v>425</v>
      </c>
      <c r="I7" s="773" t="s">
        <v>426</v>
      </c>
      <c r="J7" s="773" t="s">
        <v>426</v>
      </c>
      <c r="K7" s="773" t="s">
        <v>427</v>
      </c>
      <c r="L7" s="773" t="s">
        <v>428</v>
      </c>
      <c r="M7" s="773" t="s">
        <v>429</v>
      </c>
      <c r="N7" s="777" t="s">
        <v>430</v>
      </c>
      <c r="O7" s="777"/>
      <c r="P7" s="777"/>
      <c r="Q7" s="777"/>
      <c r="R7" s="777"/>
      <c r="S7" s="777"/>
      <c r="T7" s="778" t="s">
        <v>1375</v>
      </c>
      <c r="U7" s="777"/>
      <c r="V7" s="777"/>
      <c r="W7" s="777"/>
      <c r="X7" s="777"/>
      <c r="Y7" s="777"/>
      <c r="Z7" s="777"/>
      <c r="AA7" s="777"/>
      <c r="AB7" s="777"/>
      <c r="AC7" s="777"/>
      <c r="AD7" s="777"/>
      <c r="AE7" s="777"/>
      <c r="AF7" s="777"/>
      <c r="AG7" s="777"/>
      <c r="AH7" s="777"/>
      <c r="AI7" s="777"/>
      <c r="AJ7" s="777"/>
      <c r="AK7" s="777"/>
      <c r="AL7" s="777"/>
      <c r="AM7" s="777"/>
      <c r="AN7" s="777"/>
      <c r="AO7" s="777"/>
      <c r="AP7" s="777"/>
      <c r="AQ7" s="777"/>
      <c r="AR7" s="777"/>
      <c r="AS7" s="777"/>
      <c r="AT7" s="777"/>
      <c r="AU7" s="777"/>
      <c r="AV7" s="777"/>
      <c r="AW7" s="777"/>
      <c r="AX7" s="777"/>
      <c r="AY7" s="777"/>
      <c r="AZ7" s="777"/>
      <c r="BA7" s="777"/>
      <c r="BB7" s="777"/>
      <c r="BC7" s="777"/>
      <c r="BD7" s="777"/>
      <c r="BE7" s="777"/>
      <c r="BF7" s="777"/>
      <c r="BG7" s="777"/>
      <c r="BH7" s="777"/>
      <c r="BI7" s="777"/>
      <c r="BJ7" s="777"/>
      <c r="BK7" s="777"/>
      <c r="BL7" s="777"/>
      <c r="BM7" s="777"/>
      <c r="BN7" s="777"/>
      <c r="BO7" s="777"/>
      <c r="BP7" s="777"/>
      <c r="BQ7" s="777"/>
      <c r="BR7" s="777"/>
      <c r="BS7" s="777"/>
      <c r="BT7" s="777" t="s">
        <v>171</v>
      </c>
      <c r="BU7" s="777"/>
      <c r="BV7" s="777"/>
      <c r="BW7" s="777"/>
      <c r="BX7" s="777"/>
      <c r="BY7" s="777"/>
      <c r="BZ7" s="777"/>
      <c r="CA7" s="777"/>
      <c r="CB7" s="777"/>
      <c r="CC7" s="777"/>
      <c r="CD7" s="777"/>
      <c r="CE7" s="777"/>
      <c r="CF7" s="777"/>
      <c r="CG7" s="777"/>
      <c r="CH7" s="777"/>
      <c r="CI7" s="777"/>
      <c r="CJ7" s="777"/>
      <c r="CK7" s="777"/>
      <c r="CL7" s="777"/>
      <c r="CM7" s="777"/>
      <c r="CN7" s="777"/>
      <c r="CO7" s="777"/>
      <c r="CP7" s="777"/>
      <c r="CQ7" s="777"/>
      <c r="CR7" s="777"/>
      <c r="CS7" s="777"/>
      <c r="CT7" s="777"/>
      <c r="CU7" s="777"/>
      <c r="CV7" s="777"/>
      <c r="CW7" s="777"/>
      <c r="CX7" s="777"/>
      <c r="CY7" s="777"/>
      <c r="CZ7" s="777"/>
      <c r="DA7" s="777"/>
      <c r="DB7" s="777"/>
      <c r="DC7" s="777"/>
      <c r="DD7" s="777"/>
      <c r="DE7" s="777"/>
      <c r="DF7" s="777"/>
      <c r="DG7" s="777"/>
      <c r="DH7" s="777"/>
      <c r="DI7" s="777"/>
      <c r="DJ7" s="777"/>
      <c r="DK7" s="777"/>
      <c r="DL7" s="777"/>
      <c r="DM7" s="777"/>
      <c r="DN7" s="777"/>
      <c r="DO7" s="777"/>
      <c r="DP7" s="777"/>
      <c r="DQ7" s="777"/>
      <c r="DR7" s="777"/>
      <c r="DS7" s="777"/>
      <c r="DT7" s="777"/>
      <c r="DU7" s="777"/>
      <c r="DV7" s="777"/>
      <c r="DW7" s="777"/>
      <c r="DX7" s="777"/>
      <c r="DY7" s="777"/>
      <c r="DZ7" s="777"/>
      <c r="EA7" s="777"/>
      <c r="EB7" s="777"/>
      <c r="EC7" s="777"/>
      <c r="ED7" s="777"/>
      <c r="EE7" s="777"/>
      <c r="EF7" s="777"/>
      <c r="EG7" s="777"/>
      <c r="EH7" s="777"/>
      <c r="EI7" s="777"/>
      <c r="EJ7" s="777"/>
      <c r="EK7" s="777"/>
      <c r="EL7" s="777"/>
      <c r="EM7" s="777"/>
      <c r="EN7" s="777"/>
      <c r="EO7" s="777"/>
      <c r="EP7" s="777"/>
      <c r="EQ7" s="777"/>
      <c r="ER7" s="777"/>
      <c r="ES7" s="777"/>
      <c r="ET7" s="777"/>
      <c r="EU7" s="777"/>
      <c r="EV7" s="777"/>
      <c r="EW7" s="777"/>
      <c r="EX7" s="777"/>
      <c r="EY7" s="777"/>
      <c r="EZ7" s="777"/>
      <c r="FA7" s="777"/>
      <c r="FB7" s="777"/>
      <c r="FC7" s="777"/>
      <c r="FD7" s="777"/>
      <c r="FE7" s="777"/>
      <c r="FF7" s="777"/>
      <c r="FG7" s="777"/>
      <c r="FH7" s="777"/>
      <c r="FI7" s="777"/>
      <c r="FJ7" s="777"/>
      <c r="FK7" s="777"/>
      <c r="FL7" s="777"/>
      <c r="FM7" s="777"/>
      <c r="FN7" s="777"/>
      <c r="FO7" s="777"/>
      <c r="FP7" s="777"/>
      <c r="FQ7" s="777"/>
      <c r="FR7" s="777"/>
      <c r="FS7" s="777"/>
      <c r="FT7" s="777" t="s">
        <v>431</v>
      </c>
      <c r="FU7" s="777"/>
      <c r="FV7" s="777"/>
      <c r="FW7" s="777"/>
      <c r="FX7" s="777"/>
      <c r="FY7" s="777"/>
      <c r="FZ7" s="777"/>
      <c r="GA7" s="777"/>
      <c r="GB7" s="777"/>
      <c r="GC7" s="777"/>
      <c r="GD7" s="777"/>
      <c r="GE7" s="777"/>
      <c r="GF7" s="777"/>
      <c r="GG7" s="130"/>
      <c r="GN7" s="114">
        <f>52-21</f>
        <v>31</v>
      </c>
    </row>
    <row r="8" spans="1:196" s="114" customFormat="1" ht="31.5" customHeight="1">
      <c r="A8" s="774"/>
      <c r="B8" s="774"/>
      <c r="C8" s="774"/>
      <c r="D8" s="774"/>
      <c r="E8" s="774"/>
      <c r="F8" s="774"/>
      <c r="G8" s="774"/>
      <c r="H8" s="774"/>
      <c r="I8" s="774"/>
      <c r="J8" s="774"/>
      <c r="K8" s="774"/>
      <c r="L8" s="774"/>
      <c r="M8" s="774"/>
      <c r="N8" s="777" t="s">
        <v>454</v>
      </c>
      <c r="O8" s="777" t="s">
        <v>455</v>
      </c>
      <c r="P8" s="777" t="s">
        <v>164</v>
      </c>
      <c r="Q8" s="777" t="s">
        <v>456</v>
      </c>
      <c r="R8" s="777" t="s">
        <v>457</v>
      </c>
      <c r="S8" s="777" t="s">
        <v>458</v>
      </c>
      <c r="T8" s="777" t="s">
        <v>75</v>
      </c>
      <c r="U8" s="777"/>
      <c r="V8" s="777" t="s">
        <v>459</v>
      </c>
      <c r="W8" s="777"/>
      <c r="X8" s="777" t="s">
        <v>460</v>
      </c>
      <c r="Y8" s="777"/>
      <c r="Z8" s="777" t="s">
        <v>461</v>
      </c>
      <c r="AA8" s="777"/>
      <c r="AB8" s="777" t="s">
        <v>462</v>
      </c>
      <c r="AC8" s="777"/>
      <c r="AD8" s="777" t="s">
        <v>463</v>
      </c>
      <c r="AE8" s="777"/>
      <c r="AF8" s="777" t="s">
        <v>464</v>
      </c>
      <c r="AG8" s="777"/>
      <c r="AH8" s="777" t="s">
        <v>67</v>
      </c>
      <c r="AI8" s="777"/>
      <c r="AJ8" s="777" t="s">
        <v>465</v>
      </c>
      <c r="AK8" s="777"/>
      <c r="AL8" s="777" t="s">
        <v>466</v>
      </c>
      <c r="AM8" s="777"/>
      <c r="AN8" s="777" t="s">
        <v>467</v>
      </c>
      <c r="AO8" s="777"/>
      <c r="AP8" s="777" t="s">
        <v>468</v>
      </c>
      <c r="AQ8" s="777"/>
      <c r="AR8" s="777" t="s">
        <v>469</v>
      </c>
      <c r="AS8" s="777"/>
      <c r="AT8" s="777" t="s">
        <v>470</v>
      </c>
      <c r="AU8" s="777"/>
      <c r="AV8" s="777" t="s">
        <v>471</v>
      </c>
      <c r="AW8" s="777"/>
      <c r="AX8" s="777" t="s">
        <v>472</v>
      </c>
      <c r="AY8" s="777"/>
      <c r="AZ8" s="777" t="s">
        <v>473</v>
      </c>
      <c r="BA8" s="777"/>
      <c r="BB8" s="777" t="s">
        <v>474</v>
      </c>
      <c r="BC8" s="777"/>
      <c r="BD8" s="778" t="s">
        <v>67</v>
      </c>
      <c r="BE8" s="777"/>
      <c r="BF8" s="777"/>
      <c r="BG8" s="777" t="s">
        <v>173</v>
      </c>
      <c r="BH8" s="777"/>
      <c r="BI8" s="777" t="s">
        <v>475</v>
      </c>
      <c r="BJ8" s="777"/>
      <c r="BK8" s="777" t="s">
        <v>476</v>
      </c>
      <c r="BL8" s="777"/>
      <c r="BM8" s="777" t="s">
        <v>477</v>
      </c>
      <c r="BN8" s="777"/>
      <c r="BO8" s="777" t="s">
        <v>478</v>
      </c>
      <c r="BP8" s="777"/>
      <c r="BQ8" s="779" t="s">
        <v>67</v>
      </c>
      <c r="BR8" s="780"/>
      <c r="BS8" s="781"/>
      <c r="BT8" s="777" t="s">
        <v>480</v>
      </c>
      <c r="BU8" s="777"/>
      <c r="BV8" s="777"/>
      <c r="BW8" s="777" t="s">
        <v>481</v>
      </c>
      <c r="BX8" s="777"/>
      <c r="BY8" s="777"/>
      <c r="BZ8" s="777" t="s">
        <v>482</v>
      </c>
      <c r="CA8" s="777"/>
      <c r="CB8" s="777"/>
      <c r="CC8" s="777" t="s">
        <v>483</v>
      </c>
      <c r="CD8" s="777"/>
      <c r="CE8" s="777"/>
      <c r="CF8" s="777" t="s">
        <v>484</v>
      </c>
      <c r="CG8" s="777"/>
      <c r="CH8" s="777"/>
      <c r="CI8" s="777" t="s">
        <v>485</v>
      </c>
      <c r="CJ8" s="777"/>
      <c r="CK8" s="777"/>
      <c r="CL8" s="777" t="s">
        <v>498</v>
      </c>
      <c r="CM8" s="777"/>
      <c r="CN8" s="777"/>
      <c r="CO8" s="777" t="s">
        <v>486</v>
      </c>
      <c r="CP8" s="777"/>
      <c r="CQ8" s="777"/>
      <c r="CR8" s="777" t="s">
        <v>487</v>
      </c>
      <c r="CS8" s="777"/>
      <c r="CT8" s="777"/>
      <c r="CU8" s="777" t="s">
        <v>67</v>
      </c>
      <c r="CV8" s="777"/>
      <c r="CW8" s="777"/>
      <c r="CX8" s="777" t="s">
        <v>489</v>
      </c>
      <c r="CY8" s="777"/>
      <c r="CZ8" s="777"/>
      <c r="DA8" s="777" t="s">
        <v>490</v>
      </c>
      <c r="DB8" s="777"/>
      <c r="DC8" s="777"/>
      <c r="DD8" s="777"/>
      <c r="DE8" s="777"/>
      <c r="DF8" s="777"/>
      <c r="DG8" s="777"/>
      <c r="DH8" s="777"/>
      <c r="DI8" s="777"/>
      <c r="DJ8" s="777"/>
      <c r="DK8" s="777"/>
      <c r="DL8" s="777"/>
      <c r="DM8" s="777"/>
      <c r="DN8" s="777"/>
      <c r="DO8" s="777"/>
      <c r="DP8" s="777"/>
      <c r="DQ8" s="777"/>
      <c r="DR8" s="777"/>
      <c r="DS8" s="777"/>
      <c r="DT8" s="777"/>
      <c r="DU8" s="777"/>
      <c r="DV8" s="777"/>
      <c r="DW8" s="777"/>
      <c r="DX8" s="777"/>
      <c r="DY8" s="777"/>
      <c r="DZ8" s="777"/>
      <c r="EA8" s="777"/>
      <c r="EB8" s="777"/>
      <c r="EC8" s="777"/>
      <c r="ED8" s="777"/>
      <c r="EE8" s="777"/>
      <c r="EF8" s="777"/>
      <c r="EG8" s="777"/>
      <c r="EH8" s="777"/>
      <c r="EI8" s="777"/>
      <c r="EJ8" s="777"/>
      <c r="EK8" s="777"/>
      <c r="EL8" s="777"/>
      <c r="EM8" s="777"/>
      <c r="EN8" s="777"/>
      <c r="EO8" s="777"/>
      <c r="EP8" s="777"/>
      <c r="EQ8" s="777"/>
      <c r="ER8" s="777"/>
      <c r="ES8" s="777"/>
      <c r="ET8" s="777"/>
      <c r="EU8" s="777"/>
      <c r="EV8" s="777"/>
      <c r="EW8" s="777"/>
      <c r="EX8" s="777"/>
      <c r="EY8" s="777"/>
      <c r="EZ8" s="777"/>
      <c r="FA8" s="777"/>
      <c r="FB8" s="777"/>
      <c r="FC8" s="777"/>
      <c r="FD8" s="777"/>
      <c r="FE8" s="777"/>
      <c r="FF8" s="777"/>
      <c r="FG8" s="777"/>
      <c r="FH8" s="777"/>
      <c r="FI8" s="777"/>
      <c r="FJ8" s="777"/>
      <c r="FK8" s="777"/>
      <c r="FL8" s="777"/>
      <c r="FM8" s="777"/>
      <c r="FN8" s="777"/>
      <c r="FO8" s="777"/>
      <c r="FP8" s="777"/>
      <c r="FQ8" s="777"/>
      <c r="FR8" s="777"/>
      <c r="FS8" s="777"/>
      <c r="FT8" s="777"/>
      <c r="FU8" s="777"/>
      <c r="FV8" s="777"/>
      <c r="FW8" s="777"/>
      <c r="FX8" s="777"/>
      <c r="FY8" s="777"/>
      <c r="FZ8" s="777"/>
      <c r="GA8" s="777"/>
      <c r="GB8" s="777"/>
      <c r="GC8" s="777"/>
      <c r="GD8" s="777"/>
      <c r="GE8" s="777"/>
      <c r="GF8" s="777"/>
      <c r="GG8" s="773" t="s">
        <v>352</v>
      </c>
    </row>
    <row r="9" spans="1:196" s="116" customFormat="1" ht="13.5" customHeight="1">
      <c r="A9" s="775"/>
      <c r="B9" s="775"/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7"/>
      <c r="O9" s="777"/>
      <c r="P9" s="777"/>
      <c r="Q9" s="777"/>
      <c r="R9" s="777"/>
      <c r="S9" s="777"/>
      <c r="T9" s="663" t="s">
        <v>95</v>
      </c>
      <c r="U9" s="663" t="s">
        <v>96</v>
      </c>
      <c r="V9" s="663" t="s">
        <v>95</v>
      </c>
      <c r="W9" s="663" t="s">
        <v>96</v>
      </c>
      <c r="X9" s="663" t="s">
        <v>95</v>
      </c>
      <c r="Y9" s="663" t="s">
        <v>96</v>
      </c>
      <c r="Z9" s="663" t="s">
        <v>95</v>
      </c>
      <c r="AA9" s="663" t="s">
        <v>96</v>
      </c>
      <c r="AB9" s="663" t="s">
        <v>95</v>
      </c>
      <c r="AC9" s="663" t="s">
        <v>96</v>
      </c>
      <c r="AD9" s="663" t="s">
        <v>95</v>
      </c>
      <c r="AE9" s="663" t="s">
        <v>96</v>
      </c>
      <c r="AF9" s="663" t="s">
        <v>95</v>
      </c>
      <c r="AG9" s="663" t="s">
        <v>96</v>
      </c>
      <c r="AH9" s="663" t="s">
        <v>95</v>
      </c>
      <c r="AI9" s="663" t="s">
        <v>96</v>
      </c>
      <c r="AJ9" s="663" t="s">
        <v>95</v>
      </c>
      <c r="AK9" s="663" t="s">
        <v>96</v>
      </c>
      <c r="AL9" s="663" t="s">
        <v>95</v>
      </c>
      <c r="AM9" s="663" t="s">
        <v>96</v>
      </c>
      <c r="AN9" s="663" t="s">
        <v>95</v>
      </c>
      <c r="AO9" s="663" t="s">
        <v>96</v>
      </c>
      <c r="AP9" s="663" t="s">
        <v>95</v>
      </c>
      <c r="AQ9" s="663" t="s">
        <v>96</v>
      </c>
      <c r="AR9" s="663" t="s">
        <v>95</v>
      </c>
      <c r="AS9" s="663" t="s">
        <v>96</v>
      </c>
      <c r="AT9" s="663" t="s">
        <v>95</v>
      </c>
      <c r="AU9" s="663" t="s">
        <v>96</v>
      </c>
      <c r="AV9" s="663" t="s">
        <v>95</v>
      </c>
      <c r="AW9" s="663" t="s">
        <v>96</v>
      </c>
      <c r="AX9" s="663" t="s">
        <v>95</v>
      </c>
      <c r="AY9" s="663" t="s">
        <v>96</v>
      </c>
      <c r="AZ9" s="663" t="s">
        <v>95</v>
      </c>
      <c r="BA9" s="663" t="s">
        <v>96</v>
      </c>
      <c r="BB9" s="663" t="s">
        <v>95</v>
      </c>
      <c r="BC9" s="663" t="s">
        <v>96</v>
      </c>
      <c r="BD9" s="663" t="s">
        <v>95</v>
      </c>
      <c r="BE9" s="663" t="s">
        <v>96</v>
      </c>
      <c r="BF9" s="664" t="s">
        <v>172</v>
      </c>
      <c r="BG9" s="663" t="s">
        <v>95</v>
      </c>
      <c r="BH9" s="663" t="s">
        <v>96</v>
      </c>
      <c r="BI9" s="663" t="s">
        <v>95</v>
      </c>
      <c r="BJ9" s="663" t="s">
        <v>96</v>
      </c>
      <c r="BK9" s="663" t="s">
        <v>95</v>
      </c>
      <c r="BL9" s="663" t="s">
        <v>96</v>
      </c>
      <c r="BM9" s="663" t="s">
        <v>95</v>
      </c>
      <c r="BN9" s="663" t="s">
        <v>96</v>
      </c>
      <c r="BO9" s="663" t="s">
        <v>95</v>
      </c>
      <c r="BP9" s="663" t="s">
        <v>96</v>
      </c>
      <c r="BQ9" s="663" t="s">
        <v>95</v>
      </c>
      <c r="BR9" s="663" t="s">
        <v>96</v>
      </c>
      <c r="BS9" s="664" t="s">
        <v>172</v>
      </c>
      <c r="BT9" s="663" t="s">
        <v>95</v>
      </c>
      <c r="BU9" s="663" t="s">
        <v>96</v>
      </c>
      <c r="BV9" s="663" t="s">
        <v>172</v>
      </c>
      <c r="BW9" s="663" t="s">
        <v>95</v>
      </c>
      <c r="BX9" s="663" t="s">
        <v>96</v>
      </c>
      <c r="BY9" s="663" t="s">
        <v>172</v>
      </c>
      <c r="BZ9" s="663" t="s">
        <v>95</v>
      </c>
      <c r="CA9" s="663" t="s">
        <v>96</v>
      </c>
      <c r="CB9" s="663" t="s">
        <v>172</v>
      </c>
      <c r="CC9" s="663" t="s">
        <v>95</v>
      </c>
      <c r="CD9" s="663" t="s">
        <v>96</v>
      </c>
      <c r="CE9" s="663" t="s">
        <v>172</v>
      </c>
      <c r="CF9" s="663" t="s">
        <v>95</v>
      </c>
      <c r="CG9" s="663" t="s">
        <v>96</v>
      </c>
      <c r="CH9" s="663" t="s">
        <v>172</v>
      </c>
      <c r="CI9" s="663" t="s">
        <v>95</v>
      </c>
      <c r="CJ9" s="663" t="s">
        <v>96</v>
      </c>
      <c r="CK9" s="663" t="s">
        <v>172</v>
      </c>
      <c r="CL9" s="663" t="s">
        <v>95</v>
      </c>
      <c r="CM9" s="663" t="s">
        <v>96</v>
      </c>
      <c r="CN9" s="663" t="s">
        <v>172</v>
      </c>
      <c r="CO9" s="663" t="s">
        <v>95</v>
      </c>
      <c r="CP9" s="663" t="s">
        <v>96</v>
      </c>
      <c r="CQ9" s="663" t="s">
        <v>172</v>
      </c>
      <c r="CR9" s="663" t="s">
        <v>95</v>
      </c>
      <c r="CS9" s="663" t="s">
        <v>96</v>
      </c>
      <c r="CT9" s="663" t="s">
        <v>172</v>
      </c>
      <c r="CU9" s="663" t="s">
        <v>95</v>
      </c>
      <c r="CV9" s="663" t="s">
        <v>96</v>
      </c>
      <c r="CW9" s="663" t="s">
        <v>172</v>
      </c>
      <c r="CX9" s="663" t="s">
        <v>95</v>
      </c>
      <c r="CY9" s="663" t="s">
        <v>96</v>
      </c>
      <c r="CZ9" s="663" t="s">
        <v>172</v>
      </c>
      <c r="DA9" s="663" t="s">
        <v>95</v>
      </c>
      <c r="DB9" s="663" t="s">
        <v>96</v>
      </c>
      <c r="DC9" s="663" t="s">
        <v>172</v>
      </c>
      <c r="DD9" s="663" t="s">
        <v>491</v>
      </c>
      <c r="DE9" s="663" t="s">
        <v>492</v>
      </c>
      <c r="DF9" s="663" t="s">
        <v>493</v>
      </c>
      <c r="DG9" s="663" t="s">
        <v>494</v>
      </c>
      <c r="DH9" s="663" t="s">
        <v>495</v>
      </c>
      <c r="DI9" s="663" t="s">
        <v>496</v>
      </c>
      <c r="DJ9" s="663" t="s">
        <v>1131</v>
      </c>
      <c r="DK9" s="663" t="s">
        <v>497</v>
      </c>
      <c r="DL9" s="663" t="s">
        <v>95</v>
      </c>
      <c r="DM9" s="663" t="s">
        <v>96</v>
      </c>
      <c r="DN9" s="663" t="s">
        <v>172</v>
      </c>
      <c r="DO9" s="663" t="s">
        <v>95</v>
      </c>
      <c r="DP9" s="663" t="s">
        <v>96</v>
      </c>
      <c r="DQ9" s="663" t="s">
        <v>172</v>
      </c>
      <c r="DR9" s="663" t="s">
        <v>95</v>
      </c>
      <c r="DS9" s="663" t="s">
        <v>96</v>
      </c>
      <c r="DT9" s="663" t="s">
        <v>172</v>
      </c>
      <c r="DU9" s="663" t="s">
        <v>95</v>
      </c>
      <c r="DV9" s="663" t="s">
        <v>96</v>
      </c>
      <c r="DW9" s="663" t="s">
        <v>172</v>
      </c>
      <c r="DX9" s="663" t="s">
        <v>95</v>
      </c>
      <c r="DY9" s="663" t="s">
        <v>96</v>
      </c>
      <c r="DZ9" s="663" t="s">
        <v>172</v>
      </c>
      <c r="EA9" s="663" t="s">
        <v>95</v>
      </c>
      <c r="EB9" s="663" t="s">
        <v>96</v>
      </c>
      <c r="EC9" s="663" t="s">
        <v>172</v>
      </c>
      <c r="ED9" s="663" t="s">
        <v>95</v>
      </c>
      <c r="EE9" s="663" t="s">
        <v>96</v>
      </c>
      <c r="EF9" s="663" t="s">
        <v>172</v>
      </c>
      <c r="EG9" s="663" t="s">
        <v>95</v>
      </c>
      <c r="EH9" s="663" t="s">
        <v>96</v>
      </c>
      <c r="EI9" s="663" t="s">
        <v>172</v>
      </c>
      <c r="EJ9" s="663" t="s">
        <v>95</v>
      </c>
      <c r="EK9" s="663" t="s">
        <v>96</v>
      </c>
      <c r="EL9" s="663" t="s">
        <v>172</v>
      </c>
      <c r="EM9" s="663" t="s">
        <v>95</v>
      </c>
      <c r="EN9" s="663" t="s">
        <v>96</v>
      </c>
      <c r="EO9" s="663" t="s">
        <v>172</v>
      </c>
      <c r="EP9" s="663" t="s">
        <v>95</v>
      </c>
      <c r="EQ9" s="663" t="s">
        <v>96</v>
      </c>
      <c r="ER9" s="663" t="s">
        <v>172</v>
      </c>
      <c r="ES9" s="663" t="s">
        <v>95</v>
      </c>
      <c r="ET9" s="663" t="s">
        <v>96</v>
      </c>
      <c r="EU9" s="663" t="s">
        <v>172</v>
      </c>
      <c r="EV9" s="663" t="s">
        <v>95</v>
      </c>
      <c r="EW9" s="663" t="s">
        <v>96</v>
      </c>
      <c r="EX9" s="663" t="s">
        <v>172</v>
      </c>
      <c r="EY9" s="663" t="s">
        <v>95</v>
      </c>
      <c r="EZ9" s="663" t="s">
        <v>96</v>
      </c>
      <c r="FA9" s="663" t="s">
        <v>172</v>
      </c>
      <c r="FB9" s="663" t="s">
        <v>95</v>
      </c>
      <c r="FC9" s="663" t="s">
        <v>96</v>
      </c>
      <c r="FD9" s="663" t="s">
        <v>172</v>
      </c>
      <c r="FE9" s="663" t="s">
        <v>95</v>
      </c>
      <c r="FF9" s="663" t="s">
        <v>96</v>
      </c>
      <c r="FG9" s="663" t="s">
        <v>172</v>
      </c>
      <c r="FH9" s="663" t="s">
        <v>95</v>
      </c>
      <c r="FI9" s="663" t="s">
        <v>96</v>
      </c>
      <c r="FJ9" s="663" t="s">
        <v>172</v>
      </c>
      <c r="FK9" s="663" t="s">
        <v>95</v>
      </c>
      <c r="FL9" s="663" t="s">
        <v>96</v>
      </c>
      <c r="FM9" s="663" t="s">
        <v>172</v>
      </c>
      <c r="FN9" s="663" t="s">
        <v>95</v>
      </c>
      <c r="FO9" s="663" t="s">
        <v>96</v>
      </c>
      <c r="FP9" s="663" t="s">
        <v>172</v>
      </c>
      <c r="FQ9" s="663" t="s">
        <v>95</v>
      </c>
      <c r="FR9" s="663" t="s">
        <v>96</v>
      </c>
      <c r="FS9" s="663" t="s">
        <v>172</v>
      </c>
      <c r="FT9" s="663" t="s">
        <v>480</v>
      </c>
      <c r="FU9" s="663" t="s">
        <v>481</v>
      </c>
      <c r="FV9" s="663" t="s">
        <v>482</v>
      </c>
      <c r="FW9" s="663" t="s">
        <v>483</v>
      </c>
      <c r="FX9" s="663" t="s">
        <v>484</v>
      </c>
      <c r="FY9" s="663" t="s">
        <v>485</v>
      </c>
      <c r="FZ9" s="663" t="s">
        <v>498</v>
      </c>
      <c r="GA9" s="663" t="s">
        <v>486</v>
      </c>
      <c r="GB9" s="663" t="s">
        <v>487</v>
      </c>
      <c r="GC9" s="663" t="s">
        <v>488</v>
      </c>
      <c r="GD9" s="663" t="s">
        <v>489</v>
      </c>
      <c r="GE9" s="663" t="s">
        <v>490</v>
      </c>
      <c r="GF9" s="663" t="s">
        <v>67</v>
      </c>
      <c r="GG9" s="775"/>
    </row>
    <row r="10" spans="1:196" s="134" customFormat="1">
      <c r="A10" s="120">
        <v>1</v>
      </c>
      <c r="B10" s="131"/>
      <c r="C10" s="131"/>
      <c r="D10" s="131"/>
      <c r="E10" s="132" t="s">
        <v>86</v>
      </c>
      <c r="F10" s="133"/>
      <c r="G10" s="132">
        <v>27</v>
      </c>
      <c r="H10" s="132">
        <v>4</v>
      </c>
      <c r="I10" s="132">
        <v>2</v>
      </c>
      <c r="J10" s="132">
        <v>0</v>
      </c>
      <c r="K10" s="132">
        <v>1</v>
      </c>
      <c r="L10" s="132">
        <v>0</v>
      </c>
      <c r="M10" s="132">
        <v>0</v>
      </c>
      <c r="N10" s="132"/>
      <c r="O10" s="132"/>
      <c r="P10" s="132"/>
      <c r="Q10" s="132"/>
      <c r="R10" s="132"/>
      <c r="S10" s="132"/>
      <c r="T10" s="132">
        <v>0</v>
      </c>
      <c r="U10" s="132">
        <v>2</v>
      </c>
      <c r="V10" s="132">
        <v>0</v>
      </c>
      <c r="W10" s="132">
        <v>0</v>
      </c>
      <c r="X10" s="132">
        <v>0</v>
      </c>
      <c r="Y10" s="132">
        <v>0</v>
      </c>
      <c r="Z10" s="132">
        <v>0</v>
      </c>
      <c r="AA10" s="132">
        <v>1</v>
      </c>
      <c r="AB10" s="132">
        <v>22</v>
      </c>
      <c r="AC10" s="132">
        <v>30</v>
      </c>
      <c r="AD10" s="132">
        <v>0</v>
      </c>
      <c r="AE10" s="132">
        <v>1</v>
      </c>
      <c r="AF10" s="132">
        <v>0</v>
      </c>
      <c r="AG10" s="132">
        <v>0</v>
      </c>
      <c r="AH10" s="132">
        <v>22</v>
      </c>
      <c r="AI10" s="132">
        <v>34</v>
      </c>
      <c r="AJ10" s="132">
        <v>0</v>
      </c>
      <c r="AK10" s="132">
        <v>0</v>
      </c>
      <c r="AL10" s="132">
        <v>10</v>
      </c>
      <c r="AM10" s="132">
        <v>12</v>
      </c>
      <c r="AN10" s="132">
        <v>7</v>
      </c>
      <c r="AO10" s="132">
        <v>13</v>
      </c>
      <c r="AP10" s="132">
        <v>4</v>
      </c>
      <c r="AQ10" s="132">
        <v>6</v>
      </c>
      <c r="AR10" s="132">
        <v>1</v>
      </c>
      <c r="AS10" s="132">
        <v>3</v>
      </c>
      <c r="AT10" s="132">
        <v>0</v>
      </c>
      <c r="AU10" s="132">
        <v>0</v>
      </c>
      <c r="AV10" s="132">
        <v>14</v>
      </c>
      <c r="AW10" s="132">
        <v>27</v>
      </c>
      <c r="AX10" s="132">
        <v>0</v>
      </c>
      <c r="AY10" s="132">
        <v>0</v>
      </c>
      <c r="AZ10" s="132">
        <v>7</v>
      </c>
      <c r="BA10" s="132">
        <v>5</v>
      </c>
      <c r="BB10" s="132">
        <v>1</v>
      </c>
      <c r="BC10" s="132">
        <v>2</v>
      </c>
      <c r="BD10" s="132">
        <v>22</v>
      </c>
      <c r="BE10" s="132">
        <v>34</v>
      </c>
      <c r="BF10" s="132">
        <v>56</v>
      </c>
      <c r="BG10" s="380">
        <v>11</v>
      </c>
      <c r="BH10" s="380">
        <v>7</v>
      </c>
      <c r="BI10" s="380">
        <v>0</v>
      </c>
      <c r="BJ10" s="380">
        <v>0</v>
      </c>
      <c r="BK10" s="380">
        <f>30-BL10</f>
        <v>15</v>
      </c>
      <c r="BL10" s="380">
        <v>15</v>
      </c>
      <c r="BM10" s="380">
        <v>0</v>
      </c>
      <c r="BN10" s="380">
        <v>0</v>
      </c>
      <c r="BO10" s="380">
        <v>5</v>
      </c>
      <c r="BP10" s="380">
        <v>13</v>
      </c>
      <c r="BQ10" s="132">
        <f>BG10+BI10+BK10+BM10+BO10</f>
        <v>31</v>
      </c>
      <c r="BR10" s="132">
        <f>BH10+BJ10+BL10+BN10+BP10</f>
        <v>35</v>
      </c>
      <c r="BS10" s="132">
        <f>SUM(BQ10:BR10)</f>
        <v>66</v>
      </c>
      <c r="BT10" s="132">
        <v>0</v>
      </c>
      <c r="BU10" s="132">
        <v>0</v>
      </c>
      <c r="BV10" s="132">
        <v>0</v>
      </c>
      <c r="BW10" s="132">
        <v>0</v>
      </c>
      <c r="BX10" s="132">
        <v>0</v>
      </c>
      <c r="BY10" s="132">
        <v>0</v>
      </c>
      <c r="BZ10" s="132">
        <v>0</v>
      </c>
      <c r="CA10" s="132">
        <v>0</v>
      </c>
      <c r="CB10" s="132">
        <v>0</v>
      </c>
      <c r="CC10" s="132">
        <v>0</v>
      </c>
      <c r="CD10" s="132">
        <v>0</v>
      </c>
      <c r="CE10" s="132">
        <v>0</v>
      </c>
      <c r="CF10" s="132">
        <v>0</v>
      </c>
      <c r="CG10" s="132">
        <v>0</v>
      </c>
      <c r="CH10" s="132">
        <v>0</v>
      </c>
      <c r="CI10" s="132">
        <v>0</v>
      </c>
      <c r="CJ10" s="132">
        <v>0</v>
      </c>
      <c r="CK10" s="132">
        <v>0</v>
      </c>
      <c r="CL10" s="132">
        <v>158</v>
      </c>
      <c r="CM10" s="132">
        <v>124</v>
      </c>
      <c r="CN10" s="132">
        <v>282</v>
      </c>
      <c r="CO10" s="132">
        <v>128</v>
      </c>
      <c r="CP10" s="132">
        <v>129</v>
      </c>
      <c r="CQ10" s="132">
        <v>257</v>
      </c>
      <c r="CR10" s="132">
        <v>140</v>
      </c>
      <c r="CS10" s="132">
        <v>129</v>
      </c>
      <c r="CT10" s="132">
        <v>269</v>
      </c>
      <c r="CU10" s="132">
        <v>426</v>
      </c>
      <c r="CV10" s="132">
        <v>382</v>
      </c>
      <c r="CW10" s="132">
        <v>808</v>
      </c>
      <c r="CX10" s="132">
        <v>0</v>
      </c>
      <c r="CY10" s="132">
        <v>0</v>
      </c>
      <c r="CZ10" s="132">
        <v>0</v>
      </c>
      <c r="DA10" s="132">
        <v>0</v>
      </c>
      <c r="DB10" s="132">
        <v>0</v>
      </c>
      <c r="DC10" s="132">
        <v>0</v>
      </c>
      <c r="DD10" s="132">
        <v>798</v>
      </c>
      <c r="DE10" s="132">
        <v>8</v>
      </c>
      <c r="DF10" s="132">
        <v>2</v>
      </c>
      <c r="DG10" s="132">
        <v>0</v>
      </c>
      <c r="DH10" s="132">
        <v>0</v>
      </c>
      <c r="DI10" s="132">
        <v>0</v>
      </c>
      <c r="DJ10" s="132">
        <v>0</v>
      </c>
      <c r="DK10" s="132">
        <v>0</v>
      </c>
      <c r="DL10" s="132">
        <v>0</v>
      </c>
      <c r="DM10" s="132">
        <v>0</v>
      </c>
      <c r="DN10" s="132">
        <v>0</v>
      </c>
      <c r="DO10" s="132">
        <v>0</v>
      </c>
      <c r="DP10" s="132">
        <v>0</v>
      </c>
      <c r="DQ10" s="132">
        <v>0</v>
      </c>
      <c r="DR10" s="132">
        <v>0</v>
      </c>
      <c r="DS10" s="132">
        <v>0</v>
      </c>
      <c r="DT10" s="132">
        <v>0</v>
      </c>
      <c r="DU10" s="132">
        <v>0</v>
      </c>
      <c r="DV10" s="132">
        <v>0</v>
      </c>
      <c r="DW10" s="132">
        <v>0</v>
      </c>
      <c r="DX10" s="132">
        <v>0</v>
      </c>
      <c r="DY10" s="132">
        <v>0</v>
      </c>
      <c r="DZ10" s="132">
        <v>0</v>
      </c>
      <c r="EA10" s="132">
        <v>0</v>
      </c>
      <c r="EB10" s="132">
        <v>0</v>
      </c>
      <c r="EC10" s="132">
        <v>0</v>
      </c>
      <c r="ED10" s="132">
        <v>0</v>
      </c>
      <c r="EE10" s="132">
        <v>1</v>
      </c>
      <c r="EF10" s="132">
        <v>1</v>
      </c>
      <c r="EG10" s="132">
        <v>6</v>
      </c>
      <c r="EH10" s="132">
        <v>6</v>
      </c>
      <c r="EI10" s="132">
        <v>12</v>
      </c>
      <c r="EJ10" s="132">
        <v>65</v>
      </c>
      <c r="EK10" s="132">
        <v>68</v>
      </c>
      <c r="EL10" s="132">
        <v>133</v>
      </c>
      <c r="EM10" s="132">
        <v>114</v>
      </c>
      <c r="EN10" s="132">
        <v>116</v>
      </c>
      <c r="EO10" s="132">
        <v>230</v>
      </c>
      <c r="EP10" s="132">
        <v>104</v>
      </c>
      <c r="EQ10" s="132">
        <v>107</v>
      </c>
      <c r="ER10" s="132">
        <v>211</v>
      </c>
      <c r="ES10" s="132">
        <v>97</v>
      </c>
      <c r="ET10" s="132">
        <v>69</v>
      </c>
      <c r="EU10" s="132">
        <v>166</v>
      </c>
      <c r="EV10" s="132">
        <v>34</v>
      </c>
      <c r="EW10" s="132">
        <v>15</v>
      </c>
      <c r="EX10" s="132">
        <v>0</v>
      </c>
      <c r="EY10" s="132">
        <v>6</v>
      </c>
      <c r="EZ10" s="132">
        <v>0</v>
      </c>
      <c r="FA10" s="132">
        <v>0</v>
      </c>
      <c r="FB10" s="132">
        <v>0</v>
      </c>
      <c r="FC10" s="132">
        <v>0</v>
      </c>
      <c r="FD10" s="132">
        <v>0</v>
      </c>
      <c r="FE10" s="132">
        <v>0</v>
      </c>
      <c r="FF10" s="132">
        <v>0</v>
      </c>
      <c r="FG10" s="132">
        <v>0</v>
      </c>
      <c r="FH10" s="132">
        <v>6</v>
      </c>
      <c r="FI10" s="132">
        <v>7</v>
      </c>
      <c r="FJ10" s="132">
        <v>0</v>
      </c>
      <c r="FK10" s="132">
        <v>283</v>
      </c>
      <c r="FL10" s="132">
        <v>291</v>
      </c>
      <c r="FM10" s="132">
        <v>0</v>
      </c>
      <c r="FN10" s="132">
        <v>137</v>
      </c>
      <c r="FO10" s="132">
        <v>84</v>
      </c>
      <c r="FP10" s="132">
        <v>0</v>
      </c>
      <c r="FQ10" s="132">
        <v>0</v>
      </c>
      <c r="FR10" s="132">
        <v>0</v>
      </c>
      <c r="FS10" s="132">
        <v>0</v>
      </c>
      <c r="FT10" s="132">
        <v>0</v>
      </c>
      <c r="FU10" s="132">
        <v>0</v>
      </c>
      <c r="FV10" s="132">
        <v>0</v>
      </c>
      <c r="FW10" s="132">
        <v>0</v>
      </c>
      <c r="FX10" s="132">
        <v>0</v>
      </c>
      <c r="FY10" s="132">
        <v>0</v>
      </c>
      <c r="FZ10" s="132">
        <v>10</v>
      </c>
      <c r="GA10" s="132">
        <v>11</v>
      </c>
      <c r="GB10" s="132">
        <v>10</v>
      </c>
      <c r="GC10" s="132">
        <v>0</v>
      </c>
      <c r="GD10" s="132">
        <v>0</v>
      </c>
      <c r="GE10" s="132">
        <v>0</v>
      </c>
      <c r="GF10" s="132">
        <v>31</v>
      </c>
      <c r="GG10" s="132">
        <v>56</v>
      </c>
      <c r="GI10" s="134">
        <v>15</v>
      </c>
    </row>
    <row r="11" spans="1:196" s="134" customFormat="1">
      <c r="A11" s="120">
        <v>2</v>
      </c>
      <c r="B11" s="131"/>
      <c r="C11" s="131"/>
      <c r="D11" s="131"/>
      <c r="E11" s="132" t="s">
        <v>87</v>
      </c>
      <c r="F11" s="133"/>
      <c r="G11" s="132">
        <v>23</v>
      </c>
      <c r="H11" s="132">
        <v>3</v>
      </c>
      <c r="I11" s="132">
        <v>1</v>
      </c>
      <c r="J11" s="132">
        <v>0</v>
      </c>
      <c r="K11" s="132">
        <v>0</v>
      </c>
      <c r="L11" s="132">
        <v>0</v>
      </c>
      <c r="M11" s="132">
        <v>0</v>
      </c>
      <c r="N11" s="132"/>
      <c r="O11" s="132"/>
      <c r="P11" s="132"/>
      <c r="Q11" s="132"/>
      <c r="R11" s="132"/>
      <c r="S11" s="132"/>
      <c r="T11" s="132">
        <v>1</v>
      </c>
      <c r="U11" s="132">
        <v>1</v>
      </c>
      <c r="V11" s="132">
        <v>1</v>
      </c>
      <c r="W11" s="132">
        <v>0</v>
      </c>
      <c r="X11" s="132">
        <v>1</v>
      </c>
      <c r="Y11" s="132">
        <v>0</v>
      </c>
      <c r="Z11" s="132">
        <v>1</v>
      </c>
      <c r="AA11" s="132">
        <v>0</v>
      </c>
      <c r="AB11" s="132">
        <v>23</v>
      </c>
      <c r="AC11" s="132">
        <v>23</v>
      </c>
      <c r="AD11" s="132">
        <v>5</v>
      </c>
      <c r="AE11" s="132">
        <v>1</v>
      </c>
      <c r="AF11" s="132">
        <v>1</v>
      </c>
      <c r="AG11" s="132">
        <v>0</v>
      </c>
      <c r="AH11" s="132">
        <v>33</v>
      </c>
      <c r="AI11" s="132">
        <v>25</v>
      </c>
      <c r="AJ11" s="132">
        <v>0</v>
      </c>
      <c r="AK11" s="132">
        <v>0</v>
      </c>
      <c r="AL11" s="132">
        <v>6</v>
      </c>
      <c r="AM11" s="132">
        <v>13</v>
      </c>
      <c r="AN11" s="132">
        <v>12</v>
      </c>
      <c r="AO11" s="132">
        <v>12</v>
      </c>
      <c r="AP11" s="132">
        <v>13</v>
      </c>
      <c r="AQ11" s="132">
        <v>0</v>
      </c>
      <c r="AR11" s="132">
        <v>2</v>
      </c>
      <c r="AS11" s="132">
        <v>0</v>
      </c>
      <c r="AT11" s="132">
        <v>0</v>
      </c>
      <c r="AU11" s="132">
        <v>0</v>
      </c>
      <c r="AV11" s="132">
        <v>16</v>
      </c>
      <c r="AW11" s="132">
        <v>19</v>
      </c>
      <c r="AX11" s="132">
        <v>5</v>
      </c>
      <c r="AY11" s="132">
        <v>0</v>
      </c>
      <c r="AZ11" s="132">
        <v>9</v>
      </c>
      <c r="BA11" s="132">
        <v>6</v>
      </c>
      <c r="BB11" s="132">
        <v>3</v>
      </c>
      <c r="BC11" s="132">
        <v>0</v>
      </c>
      <c r="BD11" s="132">
        <v>33</v>
      </c>
      <c r="BE11" s="132">
        <v>25</v>
      </c>
      <c r="BF11" s="132">
        <v>58</v>
      </c>
      <c r="BG11" s="380">
        <v>18</v>
      </c>
      <c r="BH11" s="380">
        <v>6</v>
      </c>
      <c r="BI11" s="380">
        <v>0</v>
      </c>
      <c r="BJ11" s="380">
        <v>0</v>
      </c>
      <c r="BK11" s="380">
        <f>35-BL11</f>
        <v>19</v>
      </c>
      <c r="BL11" s="380">
        <v>16</v>
      </c>
      <c r="BM11" s="380">
        <v>0</v>
      </c>
      <c r="BN11" s="380">
        <v>0</v>
      </c>
      <c r="BO11" s="380">
        <v>4</v>
      </c>
      <c r="BP11" s="380">
        <v>4</v>
      </c>
      <c r="BQ11" s="132">
        <f t="shared" ref="BQ11:BR19" si="0">BG11+BI11+BK11+BM11+BO11</f>
        <v>41</v>
      </c>
      <c r="BR11" s="132">
        <f t="shared" si="0"/>
        <v>26</v>
      </c>
      <c r="BS11" s="132">
        <f t="shared" ref="BS11:BS19" si="1">SUM(BQ11:BR11)</f>
        <v>67</v>
      </c>
      <c r="BT11" s="132">
        <v>0</v>
      </c>
      <c r="BU11" s="132">
        <v>0</v>
      </c>
      <c r="BV11" s="132">
        <v>0</v>
      </c>
      <c r="BW11" s="132">
        <v>0</v>
      </c>
      <c r="BX11" s="132">
        <v>0</v>
      </c>
      <c r="BY11" s="132">
        <v>0</v>
      </c>
      <c r="BZ11" s="132">
        <v>0</v>
      </c>
      <c r="CA11" s="132">
        <v>0</v>
      </c>
      <c r="CB11" s="132">
        <v>0</v>
      </c>
      <c r="CC11" s="132">
        <v>0</v>
      </c>
      <c r="CD11" s="132">
        <v>0</v>
      </c>
      <c r="CE11" s="132">
        <v>0</v>
      </c>
      <c r="CF11" s="132">
        <v>0</v>
      </c>
      <c r="CG11" s="132">
        <v>0</v>
      </c>
      <c r="CH11" s="132">
        <v>0</v>
      </c>
      <c r="CI11" s="132">
        <v>0</v>
      </c>
      <c r="CJ11" s="132">
        <v>0</v>
      </c>
      <c r="CK11" s="132">
        <v>0</v>
      </c>
      <c r="CL11" s="132">
        <v>124</v>
      </c>
      <c r="CM11" s="132">
        <v>144</v>
      </c>
      <c r="CN11" s="132">
        <v>268</v>
      </c>
      <c r="CO11" s="132">
        <v>113</v>
      </c>
      <c r="CP11" s="132">
        <v>135</v>
      </c>
      <c r="CQ11" s="132">
        <v>248</v>
      </c>
      <c r="CR11" s="132">
        <v>121</v>
      </c>
      <c r="CS11" s="132">
        <v>118</v>
      </c>
      <c r="CT11" s="132">
        <v>239</v>
      </c>
      <c r="CU11" s="132">
        <v>358</v>
      </c>
      <c r="CV11" s="132">
        <v>397</v>
      </c>
      <c r="CW11" s="132">
        <v>755</v>
      </c>
      <c r="CX11" s="132">
        <v>0</v>
      </c>
      <c r="CY11" s="132">
        <v>0</v>
      </c>
      <c r="CZ11" s="132">
        <v>0</v>
      </c>
      <c r="DA11" s="132">
        <v>0</v>
      </c>
      <c r="DB11" s="132">
        <v>0</v>
      </c>
      <c r="DC11" s="132">
        <v>0</v>
      </c>
      <c r="DD11" s="132">
        <v>755</v>
      </c>
      <c r="DE11" s="132">
        <v>0</v>
      </c>
      <c r="DF11" s="132">
        <v>0</v>
      </c>
      <c r="DG11" s="132">
        <v>0</v>
      </c>
      <c r="DH11" s="132">
        <v>0</v>
      </c>
      <c r="DI11" s="132">
        <v>0</v>
      </c>
      <c r="DJ11" s="132">
        <v>0</v>
      </c>
      <c r="DK11" s="132">
        <v>0</v>
      </c>
      <c r="DL11" s="132">
        <v>0</v>
      </c>
      <c r="DM11" s="132">
        <v>0</v>
      </c>
      <c r="DN11" s="132">
        <v>0</v>
      </c>
      <c r="DO11" s="132">
        <v>0</v>
      </c>
      <c r="DP11" s="132">
        <v>0</v>
      </c>
      <c r="DQ11" s="132">
        <v>0</v>
      </c>
      <c r="DR11" s="132">
        <v>0</v>
      </c>
      <c r="DS11" s="132">
        <v>0</v>
      </c>
      <c r="DT11" s="132">
        <v>0</v>
      </c>
      <c r="DU11" s="132">
        <v>0</v>
      </c>
      <c r="DV11" s="132">
        <v>0</v>
      </c>
      <c r="DW11" s="132">
        <v>0</v>
      </c>
      <c r="DX11" s="132">
        <v>0</v>
      </c>
      <c r="DY11" s="132">
        <v>0</v>
      </c>
      <c r="DZ11" s="132">
        <v>0</v>
      </c>
      <c r="EA11" s="132">
        <v>0</v>
      </c>
      <c r="EB11" s="132">
        <v>0</v>
      </c>
      <c r="EC11" s="132">
        <v>0</v>
      </c>
      <c r="ED11" s="132">
        <v>0</v>
      </c>
      <c r="EE11" s="132">
        <v>0</v>
      </c>
      <c r="EF11" s="132">
        <v>0</v>
      </c>
      <c r="EG11" s="132">
        <v>10</v>
      </c>
      <c r="EH11" s="132">
        <v>20</v>
      </c>
      <c r="EI11" s="132">
        <v>30</v>
      </c>
      <c r="EJ11" s="132">
        <v>68</v>
      </c>
      <c r="EK11" s="132">
        <v>87</v>
      </c>
      <c r="EL11" s="132">
        <v>155</v>
      </c>
      <c r="EM11" s="132">
        <v>93</v>
      </c>
      <c r="EN11" s="132">
        <v>121</v>
      </c>
      <c r="EO11" s="132">
        <v>214</v>
      </c>
      <c r="EP11" s="132">
        <v>65</v>
      </c>
      <c r="EQ11" s="132">
        <v>90</v>
      </c>
      <c r="ER11" s="132">
        <v>155</v>
      </c>
      <c r="ES11" s="132">
        <v>75</v>
      </c>
      <c r="ET11" s="132">
        <v>54</v>
      </c>
      <c r="EU11" s="132">
        <v>129</v>
      </c>
      <c r="EV11" s="132">
        <v>37</v>
      </c>
      <c r="EW11" s="132">
        <v>19</v>
      </c>
      <c r="EX11" s="132">
        <v>0</v>
      </c>
      <c r="EY11" s="132">
        <v>7</v>
      </c>
      <c r="EZ11" s="132">
        <v>5</v>
      </c>
      <c r="FA11" s="132">
        <v>0</v>
      </c>
      <c r="FB11" s="132">
        <v>3</v>
      </c>
      <c r="FC11" s="132">
        <v>1</v>
      </c>
      <c r="FD11" s="132">
        <v>0</v>
      </c>
      <c r="FE11" s="132">
        <v>0</v>
      </c>
      <c r="FF11" s="132">
        <v>0</v>
      </c>
      <c r="FG11" s="132">
        <v>0</v>
      </c>
      <c r="FH11" s="132">
        <v>10</v>
      </c>
      <c r="FI11" s="132">
        <v>20</v>
      </c>
      <c r="FJ11" s="132">
        <v>0</v>
      </c>
      <c r="FK11" s="132">
        <v>226</v>
      </c>
      <c r="FL11" s="132">
        <v>298</v>
      </c>
      <c r="FM11" s="132">
        <v>0</v>
      </c>
      <c r="FN11" s="132">
        <v>119</v>
      </c>
      <c r="FO11" s="132">
        <v>78</v>
      </c>
      <c r="FP11" s="132">
        <v>0</v>
      </c>
      <c r="FQ11" s="132">
        <v>3</v>
      </c>
      <c r="FR11" s="132">
        <v>1</v>
      </c>
      <c r="FS11" s="132">
        <v>0</v>
      </c>
      <c r="FT11" s="132">
        <v>0</v>
      </c>
      <c r="FU11" s="132">
        <v>0</v>
      </c>
      <c r="FV11" s="132">
        <v>0</v>
      </c>
      <c r="FW11" s="132">
        <v>0</v>
      </c>
      <c r="FX11" s="132">
        <v>0</v>
      </c>
      <c r="FY11" s="132">
        <v>0</v>
      </c>
      <c r="FZ11" s="132">
        <v>12</v>
      </c>
      <c r="GA11" s="132">
        <v>12</v>
      </c>
      <c r="GB11" s="132">
        <v>11</v>
      </c>
      <c r="GC11" s="132">
        <v>0</v>
      </c>
      <c r="GD11" s="132">
        <v>0</v>
      </c>
      <c r="GE11" s="132">
        <v>0</v>
      </c>
      <c r="GF11" s="132">
        <v>35</v>
      </c>
      <c r="GG11" s="132">
        <v>58</v>
      </c>
      <c r="GI11" s="134">
        <v>19</v>
      </c>
    </row>
    <row r="12" spans="1:196" s="134" customFormat="1">
      <c r="A12" s="120">
        <v>3</v>
      </c>
      <c r="B12" s="131"/>
      <c r="C12" s="131"/>
      <c r="D12" s="131"/>
      <c r="E12" s="132" t="s">
        <v>81</v>
      </c>
      <c r="F12" s="133"/>
      <c r="G12" s="132">
        <v>34</v>
      </c>
      <c r="H12" s="132">
        <v>7</v>
      </c>
      <c r="I12" s="132">
        <v>5</v>
      </c>
      <c r="J12" s="132">
        <v>0</v>
      </c>
      <c r="K12" s="132">
        <v>1</v>
      </c>
      <c r="L12" s="132">
        <v>0</v>
      </c>
      <c r="M12" s="132">
        <v>0</v>
      </c>
      <c r="N12" s="132"/>
      <c r="O12" s="132"/>
      <c r="P12" s="132"/>
      <c r="Q12" s="132"/>
      <c r="R12" s="132"/>
      <c r="S12" s="132"/>
      <c r="T12" s="132">
        <v>5</v>
      </c>
      <c r="U12" s="132">
        <v>7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1</v>
      </c>
      <c r="AB12" s="132">
        <v>45</v>
      </c>
      <c r="AC12" s="132">
        <v>34</v>
      </c>
      <c r="AD12" s="132">
        <v>1</v>
      </c>
      <c r="AE12" s="132">
        <v>1</v>
      </c>
      <c r="AF12" s="132">
        <v>0</v>
      </c>
      <c r="AG12" s="132">
        <v>0</v>
      </c>
      <c r="AH12" s="132">
        <v>51</v>
      </c>
      <c r="AI12" s="132">
        <v>43</v>
      </c>
      <c r="AJ12" s="132">
        <v>0</v>
      </c>
      <c r="AK12" s="132">
        <v>0</v>
      </c>
      <c r="AL12" s="132">
        <v>5</v>
      </c>
      <c r="AM12" s="132">
        <v>9</v>
      </c>
      <c r="AN12" s="132">
        <v>18</v>
      </c>
      <c r="AO12" s="132">
        <v>19</v>
      </c>
      <c r="AP12" s="132">
        <v>19</v>
      </c>
      <c r="AQ12" s="132">
        <v>12</v>
      </c>
      <c r="AR12" s="132">
        <v>9</v>
      </c>
      <c r="AS12" s="132">
        <v>3</v>
      </c>
      <c r="AT12" s="132">
        <v>0</v>
      </c>
      <c r="AU12" s="132">
        <v>0</v>
      </c>
      <c r="AV12" s="132">
        <v>25</v>
      </c>
      <c r="AW12" s="132">
        <v>27</v>
      </c>
      <c r="AX12" s="132">
        <v>1</v>
      </c>
      <c r="AY12" s="132">
        <v>1</v>
      </c>
      <c r="AZ12" s="132">
        <v>18</v>
      </c>
      <c r="BA12" s="132">
        <v>13</v>
      </c>
      <c r="BB12" s="132">
        <v>7</v>
      </c>
      <c r="BC12" s="132">
        <v>2</v>
      </c>
      <c r="BD12" s="132">
        <v>51</v>
      </c>
      <c r="BE12" s="132">
        <v>43</v>
      </c>
      <c r="BF12" s="132">
        <v>94</v>
      </c>
      <c r="BG12" s="380">
        <v>32</v>
      </c>
      <c r="BH12" s="380">
        <v>23</v>
      </c>
      <c r="BI12" s="380">
        <v>4</v>
      </c>
      <c r="BJ12" s="380">
        <v>7</v>
      </c>
      <c r="BK12" s="380">
        <f>34-BL12</f>
        <v>16</v>
      </c>
      <c r="BL12" s="380">
        <v>18</v>
      </c>
      <c r="BM12" s="380">
        <v>0</v>
      </c>
      <c r="BN12" s="380">
        <v>0</v>
      </c>
      <c r="BO12" s="380">
        <v>6</v>
      </c>
      <c r="BP12" s="380">
        <v>7</v>
      </c>
      <c r="BQ12" s="132">
        <f t="shared" si="0"/>
        <v>58</v>
      </c>
      <c r="BR12" s="132">
        <f t="shared" si="0"/>
        <v>55</v>
      </c>
      <c r="BS12" s="132">
        <f t="shared" si="1"/>
        <v>113</v>
      </c>
      <c r="BT12" s="132">
        <v>0</v>
      </c>
      <c r="BU12" s="132">
        <v>0</v>
      </c>
      <c r="BV12" s="132">
        <v>0</v>
      </c>
      <c r="BW12" s="132">
        <v>0</v>
      </c>
      <c r="BX12" s="132">
        <v>0</v>
      </c>
      <c r="BY12" s="132">
        <v>0</v>
      </c>
      <c r="BZ12" s="132">
        <v>0</v>
      </c>
      <c r="CA12" s="132">
        <v>0</v>
      </c>
      <c r="CB12" s="132">
        <v>0</v>
      </c>
      <c r="CC12" s="132">
        <v>0</v>
      </c>
      <c r="CD12" s="132">
        <v>0</v>
      </c>
      <c r="CE12" s="132">
        <v>0</v>
      </c>
      <c r="CF12" s="132">
        <v>0</v>
      </c>
      <c r="CG12" s="132">
        <v>0</v>
      </c>
      <c r="CH12" s="132">
        <v>0</v>
      </c>
      <c r="CI12" s="132">
        <v>0</v>
      </c>
      <c r="CJ12" s="132">
        <v>0</v>
      </c>
      <c r="CK12" s="132">
        <v>0</v>
      </c>
      <c r="CL12" s="132">
        <v>184</v>
      </c>
      <c r="CM12" s="132">
        <v>144</v>
      </c>
      <c r="CN12" s="132">
        <v>328</v>
      </c>
      <c r="CO12" s="132">
        <v>190</v>
      </c>
      <c r="CP12" s="132">
        <v>138</v>
      </c>
      <c r="CQ12" s="132">
        <v>328</v>
      </c>
      <c r="CR12" s="132">
        <v>114</v>
      </c>
      <c r="CS12" s="132">
        <v>129</v>
      </c>
      <c r="CT12" s="132">
        <v>243</v>
      </c>
      <c r="CU12" s="132">
        <v>488</v>
      </c>
      <c r="CV12" s="132">
        <v>411</v>
      </c>
      <c r="CW12" s="132">
        <v>899</v>
      </c>
      <c r="CX12" s="132">
        <v>0</v>
      </c>
      <c r="CY12" s="132">
        <v>0</v>
      </c>
      <c r="CZ12" s="132">
        <v>0</v>
      </c>
      <c r="DA12" s="132">
        <v>0</v>
      </c>
      <c r="DB12" s="132">
        <v>0</v>
      </c>
      <c r="DC12" s="132">
        <v>0</v>
      </c>
      <c r="DD12" s="132">
        <v>845</v>
      </c>
      <c r="DE12" s="132">
        <v>54</v>
      </c>
      <c r="DF12" s="132">
        <v>0</v>
      </c>
      <c r="DG12" s="132">
        <v>0</v>
      </c>
      <c r="DH12" s="132">
        <v>0</v>
      </c>
      <c r="DI12" s="132">
        <v>0</v>
      </c>
      <c r="DJ12" s="132">
        <v>0</v>
      </c>
      <c r="DK12" s="132">
        <v>0</v>
      </c>
      <c r="DL12" s="132">
        <v>0</v>
      </c>
      <c r="DM12" s="132">
        <v>0</v>
      </c>
      <c r="DN12" s="132">
        <v>0</v>
      </c>
      <c r="DO12" s="132">
        <v>0</v>
      </c>
      <c r="DP12" s="132">
        <v>0</v>
      </c>
      <c r="DQ12" s="132">
        <v>0</v>
      </c>
      <c r="DR12" s="132">
        <v>0</v>
      </c>
      <c r="DS12" s="132">
        <v>0</v>
      </c>
      <c r="DT12" s="132">
        <v>0</v>
      </c>
      <c r="DU12" s="132">
        <v>0</v>
      </c>
      <c r="DV12" s="132">
        <v>0</v>
      </c>
      <c r="DW12" s="132">
        <v>0</v>
      </c>
      <c r="DX12" s="132">
        <v>0</v>
      </c>
      <c r="DY12" s="132">
        <v>0</v>
      </c>
      <c r="DZ12" s="132">
        <v>0</v>
      </c>
      <c r="EA12" s="132">
        <v>0</v>
      </c>
      <c r="EB12" s="132">
        <v>0</v>
      </c>
      <c r="EC12" s="132">
        <v>0</v>
      </c>
      <c r="ED12" s="132">
        <v>0</v>
      </c>
      <c r="EE12" s="132">
        <v>0</v>
      </c>
      <c r="EF12" s="132">
        <v>0</v>
      </c>
      <c r="EG12" s="132">
        <v>9</v>
      </c>
      <c r="EH12" s="132">
        <v>10</v>
      </c>
      <c r="EI12" s="132">
        <v>19</v>
      </c>
      <c r="EJ12" s="132">
        <v>102</v>
      </c>
      <c r="EK12" s="132">
        <v>98</v>
      </c>
      <c r="EL12" s="132">
        <v>200</v>
      </c>
      <c r="EM12" s="132">
        <v>152</v>
      </c>
      <c r="EN12" s="132">
        <v>127</v>
      </c>
      <c r="EO12" s="132">
        <v>279</v>
      </c>
      <c r="EP12" s="132">
        <v>132</v>
      </c>
      <c r="EQ12" s="132">
        <v>111</v>
      </c>
      <c r="ER12" s="132">
        <v>243</v>
      </c>
      <c r="ES12" s="132">
        <v>70</v>
      </c>
      <c r="ET12" s="132">
        <v>53</v>
      </c>
      <c r="EU12" s="132">
        <v>123</v>
      </c>
      <c r="EV12" s="132">
        <v>19</v>
      </c>
      <c r="EW12" s="132">
        <v>12</v>
      </c>
      <c r="EX12" s="132">
        <v>0</v>
      </c>
      <c r="EY12" s="132">
        <v>4</v>
      </c>
      <c r="EZ12" s="132">
        <v>0</v>
      </c>
      <c r="FA12" s="132">
        <v>0</v>
      </c>
      <c r="FB12" s="132">
        <v>0</v>
      </c>
      <c r="FC12" s="132">
        <v>0</v>
      </c>
      <c r="FD12" s="132">
        <v>0</v>
      </c>
      <c r="FE12" s="132">
        <v>0</v>
      </c>
      <c r="FF12" s="132">
        <v>0</v>
      </c>
      <c r="FG12" s="132">
        <v>0</v>
      </c>
      <c r="FH12" s="132">
        <v>9</v>
      </c>
      <c r="FI12" s="132">
        <v>10</v>
      </c>
      <c r="FJ12" s="132">
        <v>0</v>
      </c>
      <c r="FK12" s="132">
        <v>386</v>
      </c>
      <c r="FL12" s="132">
        <v>336</v>
      </c>
      <c r="FM12" s="132">
        <v>0</v>
      </c>
      <c r="FN12" s="132">
        <v>93</v>
      </c>
      <c r="FO12" s="132">
        <v>65</v>
      </c>
      <c r="FP12" s="132">
        <v>0</v>
      </c>
      <c r="FQ12" s="132">
        <v>0</v>
      </c>
      <c r="FR12" s="132">
        <v>0</v>
      </c>
      <c r="FS12" s="132">
        <v>0</v>
      </c>
      <c r="FT12" s="132">
        <v>0</v>
      </c>
      <c r="FU12" s="132">
        <v>0</v>
      </c>
      <c r="FV12" s="132">
        <v>0</v>
      </c>
      <c r="FW12" s="132">
        <v>0</v>
      </c>
      <c r="FX12" s="132">
        <v>0</v>
      </c>
      <c r="FY12" s="132">
        <v>0</v>
      </c>
      <c r="FZ12" s="132">
        <v>14</v>
      </c>
      <c r="GA12" s="132">
        <v>12</v>
      </c>
      <c r="GB12" s="132">
        <v>11</v>
      </c>
      <c r="GC12" s="132">
        <v>0</v>
      </c>
      <c r="GD12" s="132">
        <v>0</v>
      </c>
      <c r="GE12" s="132">
        <v>0</v>
      </c>
      <c r="GF12" s="132">
        <v>37</v>
      </c>
      <c r="GG12" s="132">
        <v>94</v>
      </c>
      <c r="GI12" s="134">
        <v>50</v>
      </c>
    </row>
    <row r="13" spans="1:196" s="134" customFormat="1">
      <c r="A13" s="120">
        <v>4</v>
      </c>
      <c r="B13" s="131"/>
      <c r="C13" s="131"/>
      <c r="D13" s="131"/>
      <c r="E13" s="120" t="s">
        <v>88</v>
      </c>
      <c r="F13" s="133"/>
      <c r="G13" s="132">
        <v>12</v>
      </c>
      <c r="H13" s="132">
        <v>2</v>
      </c>
      <c r="I13" s="132">
        <v>2</v>
      </c>
      <c r="J13" s="132">
        <v>0</v>
      </c>
      <c r="K13" s="132">
        <v>1</v>
      </c>
      <c r="L13" s="132">
        <v>0</v>
      </c>
      <c r="M13" s="132">
        <v>0</v>
      </c>
      <c r="N13" s="132"/>
      <c r="O13" s="132"/>
      <c r="P13" s="132"/>
      <c r="Q13" s="132"/>
      <c r="R13" s="132"/>
      <c r="S13" s="132"/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1</v>
      </c>
      <c r="AA13" s="132">
        <v>0</v>
      </c>
      <c r="AB13" s="132">
        <v>19</v>
      </c>
      <c r="AC13" s="132">
        <v>14</v>
      </c>
      <c r="AD13" s="132">
        <v>1</v>
      </c>
      <c r="AE13" s="132">
        <v>0</v>
      </c>
      <c r="AF13" s="132">
        <v>0</v>
      </c>
      <c r="AG13" s="132">
        <v>0</v>
      </c>
      <c r="AH13" s="132">
        <v>21</v>
      </c>
      <c r="AI13" s="132">
        <v>14</v>
      </c>
      <c r="AJ13" s="132">
        <v>0</v>
      </c>
      <c r="AK13" s="132">
        <v>0</v>
      </c>
      <c r="AL13" s="132">
        <v>2</v>
      </c>
      <c r="AM13" s="132">
        <v>5</v>
      </c>
      <c r="AN13" s="132">
        <v>9</v>
      </c>
      <c r="AO13" s="132">
        <v>5</v>
      </c>
      <c r="AP13" s="132">
        <v>8</v>
      </c>
      <c r="AQ13" s="132">
        <v>4</v>
      </c>
      <c r="AR13" s="132">
        <v>2</v>
      </c>
      <c r="AS13" s="132">
        <v>0</v>
      </c>
      <c r="AT13" s="132">
        <v>0</v>
      </c>
      <c r="AU13" s="132">
        <v>0</v>
      </c>
      <c r="AV13" s="132">
        <v>11</v>
      </c>
      <c r="AW13" s="132">
        <v>7</v>
      </c>
      <c r="AX13" s="132">
        <v>0</v>
      </c>
      <c r="AY13" s="132">
        <v>1</v>
      </c>
      <c r="AZ13" s="132">
        <v>10</v>
      </c>
      <c r="BA13" s="132">
        <v>6</v>
      </c>
      <c r="BB13" s="132">
        <v>0</v>
      </c>
      <c r="BC13" s="132">
        <v>0</v>
      </c>
      <c r="BD13" s="132">
        <v>21</v>
      </c>
      <c r="BE13" s="132">
        <v>14</v>
      </c>
      <c r="BF13" s="132">
        <v>35</v>
      </c>
      <c r="BG13" s="380">
        <v>9</v>
      </c>
      <c r="BH13" s="380">
        <v>7</v>
      </c>
      <c r="BI13" s="380">
        <v>0</v>
      </c>
      <c r="BJ13" s="380">
        <v>0</v>
      </c>
      <c r="BK13" s="380">
        <f>25-BL13</f>
        <v>17</v>
      </c>
      <c r="BL13" s="380">
        <v>8</v>
      </c>
      <c r="BM13" s="380">
        <v>0</v>
      </c>
      <c r="BN13" s="380">
        <v>0</v>
      </c>
      <c r="BO13" s="380">
        <v>13</v>
      </c>
      <c r="BP13" s="380">
        <v>7</v>
      </c>
      <c r="BQ13" s="132">
        <f t="shared" si="0"/>
        <v>39</v>
      </c>
      <c r="BR13" s="132">
        <f t="shared" si="0"/>
        <v>22</v>
      </c>
      <c r="BS13" s="132">
        <f t="shared" si="1"/>
        <v>61</v>
      </c>
      <c r="BT13" s="132">
        <v>0</v>
      </c>
      <c r="BU13" s="132">
        <v>0</v>
      </c>
      <c r="BV13" s="132">
        <v>0</v>
      </c>
      <c r="BW13" s="132">
        <v>0</v>
      </c>
      <c r="BX13" s="132">
        <v>0</v>
      </c>
      <c r="BY13" s="132">
        <v>0</v>
      </c>
      <c r="BZ13" s="132">
        <v>0</v>
      </c>
      <c r="CA13" s="132">
        <v>0</v>
      </c>
      <c r="CB13" s="132">
        <v>0</v>
      </c>
      <c r="CC13" s="132">
        <v>0</v>
      </c>
      <c r="CD13" s="132">
        <v>0</v>
      </c>
      <c r="CE13" s="132">
        <v>0</v>
      </c>
      <c r="CF13" s="132">
        <v>0</v>
      </c>
      <c r="CG13" s="132">
        <v>0</v>
      </c>
      <c r="CH13" s="132">
        <v>0</v>
      </c>
      <c r="CI13" s="132">
        <v>0</v>
      </c>
      <c r="CJ13" s="132">
        <v>0</v>
      </c>
      <c r="CK13" s="132">
        <v>0</v>
      </c>
      <c r="CL13" s="132">
        <v>75</v>
      </c>
      <c r="CM13" s="132">
        <v>70</v>
      </c>
      <c r="CN13" s="132">
        <v>145</v>
      </c>
      <c r="CO13" s="132">
        <v>94</v>
      </c>
      <c r="CP13" s="132">
        <v>75</v>
      </c>
      <c r="CQ13" s="132">
        <v>169</v>
      </c>
      <c r="CR13" s="132">
        <v>78</v>
      </c>
      <c r="CS13" s="132">
        <v>74</v>
      </c>
      <c r="CT13" s="132">
        <v>152</v>
      </c>
      <c r="CU13" s="132">
        <v>247</v>
      </c>
      <c r="CV13" s="132">
        <v>219</v>
      </c>
      <c r="CW13" s="132">
        <v>466</v>
      </c>
      <c r="CX13" s="132">
        <v>0</v>
      </c>
      <c r="CY13" s="132">
        <v>0</v>
      </c>
      <c r="CZ13" s="132">
        <v>0</v>
      </c>
      <c r="DA13" s="132">
        <v>0</v>
      </c>
      <c r="DB13" s="132">
        <v>0</v>
      </c>
      <c r="DC13" s="132">
        <v>0</v>
      </c>
      <c r="DD13" s="132">
        <v>466</v>
      </c>
      <c r="DE13" s="132">
        <v>0</v>
      </c>
      <c r="DF13" s="132">
        <v>0</v>
      </c>
      <c r="DG13" s="132">
        <v>0</v>
      </c>
      <c r="DH13" s="132">
        <v>0</v>
      </c>
      <c r="DI13" s="132">
        <v>0</v>
      </c>
      <c r="DJ13" s="132">
        <v>0</v>
      </c>
      <c r="DK13" s="132">
        <v>0</v>
      </c>
      <c r="DL13" s="132">
        <v>0</v>
      </c>
      <c r="DM13" s="132">
        <v>0</v>
      </c>
      <c r="DN13" s="132">
        <v>0</v>
      </c>
      <c r="DO13" s="132">
        <v>0</v>
      </c>
      <c r="DP13" s="132">
        <v>0</v>
      </c>
      <c r="DQ13" s="132">
        <v>0</v>
      </c>
      <c r="DR13" s="132">
        <v>0</v>
      </c>
      <c r="DS13" s="132">
        <v>0</v>
      </c>
      <c r="DT13" s="132">
        <v>0</v>
      </c>
      <c r="DU13" s="132">
        <v>0</v>
      </c>
      <c r="DV13" s="132">
        <v>0</v>
      </c>
      <c r="DW13" s="132">
        <v>0</v>
      </c>
      <c r="DX13" s="132">
        <v>0</v>
      </c>
      <c r="DY13" s="132">
        <v>0</v>
      </c>
      <c r="DZ13" s="132">
        <v>0</v>
      </c>
      <c r="EA13" s="132">
        <v>0</v>
      </c>
      <c r="EB13" s="132">
        <v>0</v>
      </c>
      <c r="EC13" s="132">
        <v>0</v>
      </c>
      <c r="ED13" s="132">
        <v>0</v>
      </c>
      <c r="EE13" s="132">
        <v>0</v>
      </c>
      <c r="EF13" s="132">
        <v>0</v>
      </c>
      <c r="EG13" s="132">
        <v>1</v>
      </c>
      <c r="EH13" s="132">
        <v>2</v>
      </c>
      <c r="EI13" s="132">
        <v>3</v>
      </c>
      <c r="EJ13" s="132">
        <v>41</v>
      </c>
      <c r="EK13" s="132">
        <v>49</v>
      </c>
      <c r="EL13" s="132">
        <v>90</v>
      </c>
      <c r="EM13" s="132">
        <v>67</v>
      </c>
      <c r="EN13" s="132">
        <v>67</v>
      </c>
      <c r="EO13" s="132">
        <v>134</v>
      </c>
      <c r="EP13" s="132">
        <v>71</v>
      </c>
      <c r="EQ13" s="132">
        <v>42</v>
      </c>
      <c r="ER13" s="132">
        <v>113</v>
      </c>
      <c r="ES13" s="132">
        <v>44</v>
      </c>
      <c r="ET13" s="132">
        <v>34</v>
      </c>
      <c r="EU13" s="132">
        <v>78</v>
      </c>
      <c r="EV13" s="132">
        <v>20</v>
      </c>
      <c r="EW13" s="132">
        <v>19</v>
      </c>
      <c r="EX13" s="132">
        <v>0</v>
      </c>
      <c r="EY13" s="132">
        <v>1</v>
      </c>
      <c r="EZ13" s="132">
        <v>4</v>
      </c>
      <c r="FA13" s="132">
        <v>0</v>
      </c>
      <c r="FB13" s="132">
        <v>2</v>
      </c>
      <c r="FC13" s="132">
        <v>2</v>
      </c>
      <c r="FD13" s="132">
        <v>0</v>
      </c>
      <c r="FE13" s="132">
        <v>0</v>
      </c>
      <c r="FF13" s="132">
        <v>0</v>
      </c>
      <c r="FG13" s="132">
        <v>0</v>
      </c>
      <c r="FH13" s="132">
        <v>1</v>
      </c>
      <c r="FI13" s="132">
        <v>2</v>
      </c>
      <c r="FJ13" s="132">
        <v>0</v>
      </c>
      <c r="FK13" s="132">
        <v>179</v>
      </c>
      <c r="FL13" s="132">
        <v>158</v>
      </c>
      <c r="FM13" s="132">
        <v>0</v>
      </c>
      <c r="FN13" s="132">
        <v>65</v>
      </c>
      <c r="FO13" s="132">
        <v>57</v>
      </c>
      <c r="FP13" s="132">
        <v>0</v>
      </c>
      <c r="FQ13" s="132">
        <v>2</v>
      </c>
      <c r="FR13" s="132">
        <v>2</v>
      </c>
      <c r="FS13" s="132">
        <v>0</v>
      </c>
      <c r="FT13" s="132">
        <v>0</v>
      </c>
      <c r="FU13" s="132">
        <v>0</v>
      </c>
      <c r="FV13" s="132">
        <v>0</v>
      </c>
      <c r="FW13" s="132">
        <v>0</v>
      </c>
      <c r="FX13" s="132">
        <v>0</v>
      </c>
      <c r="FY13" s="132">
        <v>0</v>
      </c>
      <c r="FZ13" s="132">
        <v>7</v>
      </c>
      <c r="GA13" s="132">
        <v>8</v>
      </c>
      <c r="GB13" s="132">
        <v>8</v>
      </c>
      <c r="GC13" s="132">
        <v>0</v>
      </c>
      <c r="GD13" s="132">
        <v>0</v>
      </c>
      <c r="GE13" s="132">
        <v>0</v>
      </c>
      <c r="GF13" s="132">
        <v>23</v>
      </c>
      <c r="GG13" s="132">
        <v>35</v>
      </c>
      <c r="GI13" s="134">
        <v>17</v>
      </c>
    </row>
    <row r="14" spans="1:196" s="134" customFormat="1">
      <c r="A14" s="120">
        <v>5</v>
      </c>
      <c r="B14" s="131"/>
      <c r="C14" s="131"/>
      <c r="D14" s="131"/>
      <c r="E14" s="132" t="s">
        <v>82</v>
      </c>
      <c r="F14" s="133"/>
      <c r="G14" s="132">
        <v>40</v>
      </c>
      <c r="H14" s="132">
        <v>5</v>
      </c>
      <c r="I14" s="132">
        <v>4</v>
      </c>
      <c r="J14" s="132">
        <v>0</v>
      </c>
      <c r="K14" s="132">
        <v>1</v>
      </c>
      <c r="L14" s="132">
        <v>0</v>
      </c>
      <c r="M14" s="132">
        <v>0</v>
      </c>
      <c r="N14" s="132"/>
      <c r="O14" s="132"/>
      <c r="P14" s="132"/>
      <c r="Q14" s="132"/>
      <c r="R14" s="132"/>
      <c r="S14" s="132"/>
      <c r="T14" s="132">
        <v>8</v>
      </c>
      <c r="U14" s="132">
        <v>4</v>
      </c>
      <c r="V14" s="132">
        <v>0</v>
      </c>
      <c r="W14" s="132">
        <v>1</v>
      </c>
      <c r="X14" s="132">
        <v>2</v>
      </c>
      <c r="Y14" s="132">
        <v>0</v>
      </c>
      <c r="Z14" s="132">
        <v>3</v>
      </c>
      <c r="AA14" s="132">
        <v>4</v>
      </c>
      <c r="AB14" s="132">
        <v>25</v>
      </c>
      <c r="AC14" s="132">
        <v>39</v>
      </c>
      <c r="AD14" s="132">
        <v>1</v>
      </c>
      <c r="AE14" s="132">
        <v>1</v>
      </c>
      <c r="AF14" s="132">
        <v>0</v>
      </c>
      <c r="AG14" s="132">
        <v>0</v>
      </c>
      <c r="AH14" s="132">
        <v>39</v>
      </c>
      <c r="AI14" s="132">
        <v>49</v>
      </c>
      <c r="AJ14" s="132">
        <v>0</v>
      </c>
      <c r="AK14" s="132">
        <v>0</v>
      </c>
      <c r="AL14" s="132">
        <v>10</v>
      </c>
      <c r="AM14" s="132">
        <v>12</v>
      </c>
      <c r="AN14" s="132">
        <v>18</v>
      </c>
      <c r="AO14" s="132">
        <v>25</v>
      </c>
      <c r="AP14" s="132">
        <v>8</v>
      </c>
      <c r="AQ14" s="132">
        <v>10</v>
      </c>
      <c r="AR14" s="132">
        <v>3</v>
      </c>
      <c r="AS14" s="132">
        <v>2</v>
      </c>
      <c r="AT14" s="132">
        <v>0</v>
      </c>
      <c r="AU14" s="132">
        <v>0</v>
      </c>
      <c r="AV14" s="132">
        <v>28</v>
      </c>
      <c r="AW14" s="132">
        <v>30</v>
      </c>
      <c r="AX14" s="132">
        <v>2</v>
      </c>
      <c r="AY14" s="132">
        <v>2</v>
      </c>
      <c r="AZ14" s="132">
        <v>9</v>
      </c>
      <c r="BA14" s="132">
        <v>16</v>
      </c>
      <c r="BB14" s="132">
        <v>0</v>
      </c>
      <c r="BC14" s="132">
        <v>1</v>
      </c>
      <c r="BD14" s="132">
        <v>39</v>
      </c>
      <c r="BE14" s="132">
        <v>49</v>
      </c>
      <c r="BF14" s="132">
        <v>88</v>
      </c>
      <c r="BG14" s="380">
        <v>14</v>
      </c>
      <c r="BH14" s="380">
        <v>22</v>
      </c>
      <c r="BI14" s="380">
        <v>0</v>
      </c>
      <c r="BJ14" s="380">
        <v>0</v>
      </c>
      <c r="BK14" s="380">
        <f>41-BL14</f>
        <v>21</v>
      </c>
      <c r="BL14" s="380">
        <v>20</v>
      </c>
      <c r="BM14" s="380">
        <v>0</v>
      </c>
      <c r="BN14" s="380">
        <v>0</v>
      </c>
      <c r="BO14" s="380">
        <v>9</v>
      </c>
      <c r="BP14" s="380">
        <v>10</v>
      </c>
      <c r="BQ14" s="132">
        <f t="shared" si="0"/>
        <v>44</v>
      </c>
      <c r="BR14" s="132">
        <f t="shared" si="0"/>
        <v>52</v>
      </c>
      <c r="BS14" s="132">
        <f t="shared" si="1"/>
        <v>96</v>
      </c>
      <c r="BT14" s="132">
        <v>0</v>
      </c>
      <c r="BU14" s="132">
        <v>0</v>
      </c>
      <c r="BV14" s="132">
        <v>0</v>
      </c>
      <c r="BW14" s="132">
        <v>0</v>
      </c>
      <c r="BX14" s="132">
        <v>0</v>
      </c>
      <c r="BY14" s="132">
        <v>0</v>
      </c>
      <c r="BZ14" s="132">
        <v>0</v>
      </c>
      <c r="CA14" s="132">
        <v>0</v>
      </c>
      <c r="CB14" s="132">
        <v>0</v>
      </c>
      <c r="CC14" s="132">
        <v>0</v>
      </c>
      <c r="CD14" s="132">
        <v>0</v>
      </c>
      <c r="CE14" s="132">
        <v>0</v>
      </c>
      <c r="CF14" s="132">
        <v>0</v>
      </c>
      <c r="CG14" s="132">
        <v>0</v>
      </c>
      <c r="CH14" s="132">
        <v>0</v>
      </c>
      <c r="CI14" s="132">
        <v>0</v>
      </c>
      <c r="CJ14" s="132">
        <v>0</v>
      </c>
      <c r="CK14" s="132">
        <v>0</v>
      </c>
      <c r="CL14" s="132">
        <v>72</v>
      </c>
      <c r="CM14" s="132">
        <v>83</v>
      </c>
      <c r="CN14" s="132">
        <v>155</v>
      </c>
      <c r="CO14" s="132">
        <v>80</v>
      </c>
      <c r="CP14" s="132">
        <v>92</v>
      </c>
      <c r="CQ14" s="132">
        <v>172</v>
      </c>
      <c r="CR14" s="132">
        <v>96</v>
      </c>
      <c r="CS14" s="132">
        <v>82</v>
      </c>
      <c r="CT14" s="132">
        <v>178</v>
      </c>
      <c r="CU14" s="132">
        <v>248</v>
      </c>
      <c r="CV14" s="132">
        <v>257</v>
      </c>
      <c r="CW14" s="132">
        <v>505</v>
      </c>
      <c r="CX14" s="132">
        <v>0</v>
      </c>
      <c r="CY14" s="132">
        <v>0</v>
      </c>
      <c r="CZ14" s="132">
        <v>0</v>
      </c>
      <c r="DA14" s="132">
        <v>0</v>
      </c>
      <c r="DB14" s="132">
        <v>0</v>
      </c>
      <c r="DC14" s="132">
        <v>0</v>
      </c>
      <c r="DD14" s="132">
        <v>505</v>
      </c>
      <c r="DE14" s="132">
        <v>0</v>
      </c>
      <c r="DF14" s="132">
        <v>0</v>
      </c>
      <c r="DG14" s="132">
        <v>0</v>
      </c>
      <c r="DH14" s="132">
        <v>0</v>
      </c>
      <c r="DI14" s="132">
        <v>0</v>
      </c>
      <c r="DJ14" s="132">
        <v>0</v>
      </c>
      <c r="DK14" s="132">
        <v>0</v>
      </c>
      <c r="DL14" s="132">
        <v>0</v>
      </c>
      <c r="DM14" s="132">
        <v>0</v>
      </c>
      <c r="DN14" s="132">
        <v>0</v>
      </c>
      <c r="DO14" s="132">
        <v>0</v>
      </c>
      <c r="DP14" s="132">
        <v>0</v>
      </c>
      <c r="DQ14" s="132">
        <v>0</v>
      </c>
      <c r="DR14" s="132">
        <v>0</v>
      </c>
      <c r="DS14" s="132">
        <v>0</v>
      </c>
      <c r="DT14" s="132">
        <v>0</v>
      </c>
      <c r="DU14" s="132">
        <v>0</v>
      </c>
      <c r="DV14" s="132">
        <v>0</v>
      </c>
      <c r="DW14" s="132">
        <v>0</v>
      </c>
      <c r="DX14" s="132">
        <v>0</v>
      </c>
      <c r="DY14" s="132">
        <v>0</v>
      </c>
      <c r="DZ14" s="132">
        <v>0</v>
      </c>
      <c r="EA14" s="132">
        <v>0</v>
      </c>
      <c r="EB14" s="132">
        <v>0</v>
      </c>
      <c r="EC14" s="132">
        <v>0</v>
      </c>
      <c r="ED14" s="132">
        <v>0</v>
      </c>
      <c r="EE14" s="132">
        <v>0</v>
      </c>
      <c r="EF14" s="132">
        <v>0</v>
      </c>
      <c r="EG14" s="132">
        <v>6</v>
      </c>
      <c r="EH14" s="132">
        <v>7</v>
      </c>
      <c r="EI14" s="132">
        <v>13</v>
      </c>
      <c r="EJ14" s="132">
        <v>40</v>
      </c>
      <c r="EK14" s="132">
        <v>54</v>
      </c>
      <c r="EL14" s="132">
        <v>94</v>
      </c>
      <c r="EM14" s="132">
        <v>66</v>
      </c>
      <c r="EN14" s="132">
        <v>73</v>
      </c>
      <c r="EO14" s="132">
        <v>139</v>
      </c>
      <c r="EP14" s="132">
        <v>64</v>
      </c>
      <c r="EQ14" s="132">
        <v>69</v>
      </c>
      <c r="ER14" s="132">
        <v>133</v>
      </c>
      <c r="ES14" s="132">
        <v>45</v>
      </c>
      <c r="ET14" s="132">
        <v>36</v>
      </c>
      <c r="EU14" s="132">
        <v>81</v>
      </c>
      <c r="EV14" s="132">
        <v>19</v>
      </c>
      <c r="EW14" s="132">
        <v>13</v>
      </c>
      <c r="EX14" s="132">
        <v>0</v>
      </c>
      <c r="EY14" s="132">
        <v>7</v>
      </c>
      <c r="EZ14" s="132">
        <v>4</v>
      </c>
      <c r="FA14" s="132">
        <v>0</v>
      </c>
      <c r="FB14" s="132">
        <v>1</v>
      </c>
      <c r="FC14" s="132">
        <v>1</v>
      </c>
      <c r="FD14" s="132">
        <v>0</v>
      </c>
      <c r="FE14" s="132">
        <v>0</v>
      </c>
      <c r="FF14" s="132">
        <v>0</v>
      </c>
      <c r="FG14" s="132">
        <v>0</v>
      </c>
      <c r="FH14" s="132">
        <v>6</v>
      </c>
      <c r="FI14" s="132">
        <v>7</v>
      </c>
      <c r="FJ14" s="132">
        <v>0</v>
      </c>
      <c r="FK14" s="132">
        <v>170</v>
      </c>
      <c r="FL14" s="132">
        <v>196</v>
      </c>
      <c r="FM14" s="132">
        <v>0</v>
      </c>
      <c r="FN14" s="132">
        <v>71</v>
      </c>
      <c r="FO14" s="132">
        <v>53</v>
      </c>
      <c r="FP14" s="132">
        <v>0</v>
      </c>
      <c r="FQ14" s="132">
        <v>1</v>
      </c>
      <c r="FR14" s="132">
        <v>1</v>
      </c>
      <c r="FS14" s="132">
        <v>0</v>
      </c>
      <c r="FT14" s="132">
        <v>0</v>
      </c>
      <c r="FU14" s="132">
        <v>0</v>
      </c>
      <c r="FV14" s="132">
        <v>0</v>
      </c>
      <c r="FW14" s="132">
        <v>0</v>
      </c>
      <c r="FX14" s="132">
        <v>0</v>
      </c>
      <c r="FY14" s="132">
        <v>0</v>
      </c>
      <c r="FZ14" s="132">
        <v>11</v>
      </c>
      <c r="GA14" s="132">
        <v>11</v>
      </c>
      <c r="GB14" s="132">
        <v>11</v>
      </c>
      <c r="GC14" s="132">
        <v>0</v>
      </c>
      <c r="GD14" s="132">
        <v>0</v>
      </c>
      <c r="GE14" s="132">
        <v>0</v>
      </c>
      <c r="GF14" s="132">
        <v>33</v>
      </c>
      <c r="GG14" s="132">
        <v>88</v>
      </c>
      <c r="GI14" s="134">
        <v>30</v>
      </c>
    </row>
    <row r="15" spans="1:196" s="134" customFormat="1">
      <c r="A15" s="120">
        <v>6</v>
      </c>
      <c r="B15" s="131"/>
      <c r="C15" s="131"/>
      <c r="D15" s="131"/>
      <c r="E15" s="132" t="s">
        <v>89</v>
      </c>
      <c r="F15" s="133"/>
      <c r="G15" s="132">
        <v>46</v>
      </c>
      <c r="H15" s="132">
        <v>8</v>
      </c>
      <c r="I15" s="132">
        <v>4</v>
      </c>
      <c r="J15" s="132">
        <v>1</v>
      </c>
      <c r="K15" s="132">
        <v>0</v>
      </c>
      <c r="L15" s="132">
        <v>0</v>
      </c>
      <c r="M15" s="132">
        <v>0</v>
      </c>
      <c r="N15" s="132"/>
      <c r="O15" s="132"/>
      <c r="P15" s="132"/>
      <c r="Q15" s="132"/>
      <c r="R15" s="132"/>
      <c r="S15" s="132"/>
      <c r="T15" s="132">
        <v>2</v>
      </c>
      <c r="U15" s="132">
        <v>9</v>
      </c>
      <c r="V15" s="132">
        <v>0</v>
      </c>
      <c r="W15" s="132">
        <v>1</v>
      </c>
      <c r="X15" s="132">
        <v>2</v>
      </c>
      <c r="Y15" s="132">
        <v>0</v>
      </c>
      <c r="Z15" s="132">
        <v>0</v>
      </c>
      <c r="AA15" s="132">
        <v>3</v>
      </c>
      <c r="AB15" s="132">
        <v>51</v>
      </c>
      <c r="AC15" s="132">
        <v>50</v>
      </c>
      <c r="AD15" s="132">
        <v>3</v>
      </c>
      <c r="AE15" s="132">
        <v>1</v>
      </c>
      <c r="AF15" s="132">
        <v>0</v>
      </c>
      <c r="AG15" s="132">
        <v>0</v>
      </c>
      <c r="AH15" s="132">
        <v>58</v>
      </c>
      <c r="AI15" s="132">
        <v>64</v>
      </c>
      <c r="AJ15" s="132">
        <v>0</v>
      </c>
      <c r="AK15" s="132">
        <v>0</v>
      </c>
      <c r="AL15" s="132">
        <v>13</v>
      </c>
      <c r="AM15" s="132">
        <v>25</v>
      </c>
      <c r="AN15" s="132">
        <v>25</v>
      </c>
      <c r="AO15" s="132">
        <v>25</v>
      </c>
      <c r="AP15" s="132">
        <v>13</v>
      </c>
      <c r="AQ15" s="132">
        <v>9</v>
      </c>
      <c r="AR15" s="132">
        <v>7</v>
      </c>
      <c r="AS15" s="132">
        <v>5</v>
      </c>
      <c r="AT15" s="132">
        <v>0</v>
      </c>
      <c r="AU15" s="132">
        <v>0</v>
      </c>
      <c r="AV15" s="132">
        <v>35</v>
      </c>
      <c r="AW15" s="132">
        <v>45</v>
      </c>
      <c r="AX15" s="132">
        <v>3</v>
      </c>
      <c r="AY15" s="132">
        <v>0</v>
      </c>
      <c r="AZ15" s="132">
        <v>16</v>
      </c>
      <c r="BA15" s="132">
        <v>15</v>
      </c>
      <c r="BB15" s="132">
        <v>4</v>
      </c>
      <c r="BC15" s="132">
        <v>4</v>
      </c>
      <c r="BD15" s="132">
        <v>58</v>
      </c>
      <c r="BE15" s="132">
        <v>64</v>
      </c>
      <c r="BF15" s="132">
        <v>122</v>
      </c>
      <c r="BG15" s="380">
        <v>28</v>
      </c>
      <c r="BH15" s="380">
        <v>22</v>
      </c>
      <c r="BI15" s="380">
        <v>2</v>
      </c>
      <c r="BJ15" s="380">
        <v>3</v>
      </c>
      <c r="BK15" s="380">
        <f>52-BL15</f>
        <v>36</v>
      </c>
      <c r="BL15" s="380">
        <v>16</v>
      </c>
      <c r="BM15" s="380">
        <v>0</v>
      </c>
      <c r="BN15" s="380">
        <v>0</v>
      </c>
      <c r="BO15" s="380">
        <v>14</v>
      </c>
      <c r="BP15" s="380">
        <v>23</v>
      </c>
      <c r="BQ15" s="132">
        <f t="shared" si="0"/>
        <v>80</v>
      </c>
      <c r="BR15" s="132">
        <f t="shared" si="0"/>
        <v>64</v>
      </c>
      <c r="BS15" s="132">
        <f t="shared" si="1"/>
        <v>144</v>
      </c>
      <c r="BT15" s="132">
        <v>0</v>
      </c>
      <c r="BU15" s="132">
        <v>0</v>
      </c>
      <c r="BV15" s="132">
        <v>0</v>
      </c>
      <c r="BW15" s="132">
        <v>0</v>
      </c>
      <c r="BX15" s="132">
        <v>0</v>
      </c>
      <c r="BY15" s="132">
        <v>0</v>
      </c>
      <c r="BZ15" s="132">
        <v>0</v>
      </c>
      <c r="CA15" s="132">
        <v>0</v>
      </c>
      <c r="CB15" s="132">
        <v>0</v>
      </c>
      <c r="CC15" s="132">
        <v>0</v>
      </c>
      <c r="CD15" s="132">
        <v>0</v>
      </c>
      <c r="CE15" s="132">
        <v>0</v>
      </c>
      <c r="CF15" s="132">
        <v>0</v>
      </c>
      <c r="CG15" s="132">
        <v>0</v>
      </c>
      <c r="CH15" s="132">
        <v>0</v>
      </c>
      <c r="CI15" s="132">
        <v>0</v>
      </c>
      <c r="CJ15" s="132">
        <v>0</v>
      </c>
      <c r="CK15" s="132">
        <v>0</v>
      </c>
      <c r="CL15" s="132">
        <v>236</v>
      </c>
      <c r="CM15" s="132">
        <v>218</v>
      </c>
      <c r="CN15" s="132">
        <v>454</v>
      </c>
      <c r="CO15" s="132">
        <v>251</v>
      </c>
      <c r="CP15" s="132">
        <v>205</v>
      </c>
      <c r="CQ15" s="132">
        <v>456</v>
      </c>
      <c r="CR15" s="132">
        <v>213</v>
      </c>
      <c r="CS15" s="132">
        <v>203</v>
      </c>
      <c r="CT15" s="132">
        <v>416</v>
      </c>
      <c r="CU15" s="132">
        <v>700</v>
      </c>
      <c r="CV15" s="132">
        <v>626</v>
      </c>
      <c r="CW15" s="132">
        <v>1326</v>
      </c>
      <c r="CX15" s="132">
        <v>0</v>
      </c>
      <c r="CY15" s="132">
        <v>0</v>
      </c>
      <c r="CZ15" s="132">
        <v>0</v>
      </c>
      <c r="DA15" s="132">
        <v>0</v>
      </c>
      <c r="DB15" s="132">
        <v>0</v>
      </c>
      <c r="DC15" s="132">
        <v>0</v>
      </c>
      <c r="DD15" s="132">
        <v>1276</v>
      </c>
      <c r="DE15" s="132">
        <v>46</v>
      </c>
      <c r="DF15" s="132">
        <v>4</v>
      </c>
      <c r="DG15" s="132">
        <v>0</v>
      </c>
      <c r="DH15" s="132">
        <v>0</v>
      </c>
      <c r="DI15" s="132">
        <v>0</v>
      </c>
      <c r="DJ15" s="132">
        <v>0</v>
      </c>
      <c r="DK15" s="132">
        <v>0</v>
      </c>
      <c r="DL15" s="132">
        <v>0</v>
      </c>
      <c r="DM15" s="132">
        <v>0</v>
      </c>
      <c r="DN15" s="132">
        <v>0</v>
      </c>
      <c r="DO15" s="132">
        <v>0</v>
      </c>
      <c r="DP15" s="132">
        <v>0</v>
      </c>
      <c r="DQ15" s="132">
        <v>0</v>
      </c>
      <c r="DR15" s="132">
        <v>0</v>
      </c>
      <c r="DS15" s="132">
        <v>0</v>
      </c>
      <c r="DT15" s="132">
        <v>0</v>
      </c>
      <c r="DU15" s="132">
        <v>0</v>
      </c>
      <c r="DV15" s="132">
        <v>0</v>
      </c>
      <c r="DW15" s="132">
        <v>0</v>
      </c>
      <c r="DX15" s="132">
        <v>0</v>
      </c>
      <c r="DY15" s="132">
        <v>0</v>
      </c>
      <c r="DZ15" s="132">
        <v>0</v>
      </c>
      <c r="EA15" s="132">
        <v>0</v>
      </c>
      <c r="EB15" s="132">
        <v>0</v>
      </c>
      <c r="EC15" s="132">
        <v>0</v>
      </c>
      <c r="ED15" s="132">
        <v>2</v>
      </c>
      <c r="EE15" s="132">
        <v>0</v>
      </c>
      <c r="EF15" s="132">
        <v>2</v>
      </c>
      <c r="EG15" s="132">
        <v>11</v>
      </c>
      <c r="EH15" s="132">
        <v>14</v>
      </c>
      <c r="EI15" s="132">
        <v>25</v>
      </c>
      <c r="EJ15" s="132">
        <v>159</v>
      </c>
      <c r="EK15" s="132">
        <v>151</v>
      </c>
      <c r="EL15" s="132">
        <v>310</v>
      </c>
      <c r="EM15" s="132">
        <v>191</v>
      </c>
      <c r="EN15" s="132">
        <v>211</v>
      </c>
      <c r="EO15" s="132">
        <v>402</v>
      </c>
      <c r="EP15" s="132">
        <v>196</v>
      </c>
      <c r="EQ15" s="132">
        <v>163</v>
      </c>
      <c r="ER15" s="132">
        <v>359</v>
      </c>
      <c r="ES15" s="132">
        <v>100</v>
      </c>
      <c r="ET15" s="132">
        <v>64</v>
      </c>
      <c r="EU15" s="132">
        <v>164</v>
      </c>
      <c r="EV15" s="132">
        <v>34</v>
      </c>
      <c r="EW15" s="132">
        <v>20</v>
      </c>
      <c r="EX15" s="132">
        <v>0</v>
      </c>
      <c r="EY15" s="132">
        <v>5</v>
      </c>
      <c r="EZ15" s="132">
        <v>2</v>
      </c>
      <c r="FA15" s="132">
        <v>0</v>
      </c>
      <c r="FB15" s="132">
        <v>2</v>
      </c>
      <c r="FC15" s="132">
        <v>1</v>
      </c>
      <c r="FD15" s="132">
        <v>0</v>
      </c>
      <c r="FE15" s="132">
        <v>0</v>
      </c>
      <c r="FF15" s="132">
        <v>0</v>
      </c>
      <c r="FG15" s="132">
        <v>0</v>
      </c>
      <c r="FH15" s="132">
        <v>13</v>
      </c>
      <c r="FI15" s="132">
        <v>14</v>
      </c>
      <c r="FJ15" s="132">
        <v>0</v>
      </c>
      <c r="FK15" s="132">
        <v>546</v>
      </c>
      <c r="FL15" s="132">
        <v>525</v>
      </c>
      <c r="FM15" s="132">
        <v>0</v>
      </c>
      <c r="FN15" s="132">
        <v>139</v>
      </c>
      <c r="FO15" s="132">
        <v>86</v>
      </c>
      <c r="FP15" s="132">
        <v>0</v>
      </c>
      <c r="FQ15" s="132">
        <v>2</v>
      </c>
      <c r="FR15" s="132">
        <v>1</v>
      </c>
      <c r="FS15" s="132">
        <v>0</v>
      </c>
      <c r="FT15" s="132">
        <v>0</v>
      </c>
      <c r="FU15" s="132">
        <v>0</v>
      </c>
      <c r="FV15" s="132">
        <v>0</v>
      </c>
      <c r="FW15" s="132">
        <v>0</v>
      </c>
      <c r="FX15" s="132">
        <v>0</v>
      </c>
      <c r="FY15" s="132">
        <v>0</v>
      </c>
      <c r="FZ15" s="132">
        <v>18</v>
      </c>
      <c r="GA15" s="132">
        <v>17</v>
      </c>
      <c r="GB15" s="132">
        <v>16</v>
      </c>
      <c r="GC15" s="132">
        <v>0</v>
      </c>
      <c r="GD15" s="132">
        <v>0</v>
      </c>
      <c r="GE15" s="132">
        <v>0</v>
      </c>
      <c r="GF15" s="132">
        <v>51</v>
      </c>
      <c r="GG15" s="132">
        <v>122</v>
      </c>
      <c r="GI15" s="134">
        <v>43</v>
      </c>
    </row>
    <row r="16" spans="1:196" s="134" customFormat="1">
      <c r="A16" s="120">
        <v>7</v>
      </c>
      <c r="B16" s="131"/>
      <c r="C16" s="131"/>
      <c r="D16" s="131"/>
      <c r="E16" s="132" t="s">
        <v>83</v>
      </c>
      <c r="F16" s="133"/>
      <c r="G16" s="132">
        <v>29</v>
      </c>
      <c r="H16" s="132">
        <v>3</v>
      </c>
      <c r="I16" s="132">
        <v>2</v>
      </c>
      <c r="J16" s="132">
        <v>0</v>
      </c>
      <c r="K16" s="132">
        <v>0</v>
      </c>
      <c r="L16" s="132">
        <v>0</v>
      </c>
      <c r="M16" s="132">
        <v>0</v>
      </c>
      <c r="N16" s="132"/>
      <c r="O16" s="132"/>
      <c r="P16" s="132"/>
      <c r="Q16" s="132"/>
      <c r="R16" s="132"/>
      <c r="S16" s="132"/>
      <c r="T16" s="132">
        <v>5</v>
      </c>
      <c r="U16" s="132">
        <v>1</v>
      </c>
      <c r="V16" s="132">
        <v>0</v>
      </c>
      <c r="W16" s="132">
        <v>1</v>
      </c>
      <c r="X16" s="132">
        <v>2</v>
      </c>
      <c r="Y16" s="132">
        <v>0</v>
      </c>
      <c r="Z16" s="132">
        <v>0</v>
      </c>
      <c r="AA16" s="132">
        <v>2</v>
      </c>
      <c r="AB16" s="132">
        <v>12</v>
      </c>
      <c r="AC16" s="132">
        <v>23</v>
      </c>
      <c r="AD16" s="132">
        <v>0</v>
      </c>
      <c r="AE16" s="132">
        <v>0</v>
      </c>
      <c r="AF16" s="132">
        <v>0</v>
      </c>
      <c r="AG16" s="132">
        <v>0</v>
      </c>
      <c r="AH16" s="132">
        <v>19</v>
      </c>
      <c r="AI16" s="132">
        <v>27</v>
      </c>
      <c r="AJ16" s="132">
        <v>0</v>
      </c>
      <c r="AK16" s="132">
        <v>0</v>
      </c>
      <c r="AL16" s="132">
        <v>6</v>
      </c>
      <c r="AM16" s="132">
        <v>3</v>
      </c>
      <c r="AN16" s="132">
        <v>5</v>
      </c>
      <c r="AO16" s="132">
        <v>15</v>
      </c>
      <c r="AP16" s="132">
        <v>5</v>
      </c>
      <c r="AQ16" s="132">
        <v>7</v>
      </c>
      <c r="AR16" s="132">
        <v>3</v>
      </c>
      <c r="AS16" s="132">
        <v>2</v>
      </c>
      <c r="AT16" s="132">
        <v>0</v>
      </c>
      <c r="AU16" s="132">
        <v>0</v>
      </c>
      <c r="AV16" s="132">
        <v>12</v>
      </c>
      <c r="AW16" s="132">
        <v>15</v>
      </c>
      <c r="AX16" s="132">
        <v>0</v>
      </c>
      <c r="AY16" s="132">
        <v>1</v>
      </c>
      <c r="AZ16" s="132">
        <v>5</v>
      </c>
      <c r="BA16" s="132">
        <v>10</v>
      </c>
      <c r="BB16" s="132">
        <v>2</v>
      </c>
      <c r="BC16" s="132">
        <v>1</v>
      </c>
      <c r="BD16" s="132">
        <v>19</v>
      </c>
      <c r="BE16" s="132">
        <v>27</v>
      </c>
      <c r="BF16" s="132">
        <v>46</v>
      </c>
      <c r="BG16" s="380">
        <v>8</v>
      </c>
      <c r="BH16" s="380">
        <v>13</v>
      </c>
      <c r="BI16" s="380">
        <v>4</v>
      </c>
      <c r="BJ16" s="380">
        <v>2</v>
      </c>
      <c r="BK16" s="380">
        <f>31-BL16</f>
        <v>13</v>
      </c>
      <c r="BL16" s="380">
        <v>18</v>
      </c>
      <c r="BM16" s="380">
        <v>0</v>
      </c>
      <c r="BN16" s="380">
        <v>0</v>
      </c>
      <c r="BO16" s="380">
        <v>7</v>
      </c>
      <c r="BP16" s="380">
        <v>5</v>
      </c>
      <c r="BQ16" s="132">
        <f t="shared" si="0"/>
        <v>32</v>
      </c>
      <c r="BR16" s="132">
        <f t="shared" si="0"/>
        <v>38</v>
      </c>
      <c r="BS16" s="132">
        <f t="shared" si="1"/>
        <v>70</v>
      </c>
      <c r="BT16" s="132">
        <v>0</v>
      </c>
      <c r="BU16" s="132">
        <v>0</v>
      </c>
      <c r="BV16" s="132">
        <v>0</v>
      </c>
      <c r="BW16" s="132">
        <v>0</v>
      </c>
      <c r="BX16" s="132">
        <v>0</v>
      </c>
      <c r="BY16" s="132">
        <v>0</v>
      </c>
      <c r="BZ16" s="132">
        <v>0</v>
      </c>
      <c r="CA16" s="132">
        <v>0</v>
      </c>
      <c r="CB16" s="132">
        <v>0</v>
      </c>
      <c r="CC16" s="132">
        <v>0</v>
      </c>
      <c r="CD16" s="132">
        <v>0</v>
      </c>
      <c r="CE16" s="132">
        <v>0</v>
      </c>
      <c r="CF16" s="132">
        <v>0</v>
      </c>
      <c r="CG16" s="132">
        <v>0</v>
      </c>
      <c r="CH16" s="132">
        <v>0</v>
      </c>
      <c r="CI16" s="132">
        <v>0</v>
      </c>
      <c r="CJ16" s="132">
        <v>0</v>
      </c>
      <c r="CK16" s="132">
        <v>0</v>
      </c>
      <c r="CL16" s="132">
        <v>139</v>
      </c>
      <c r="CM16" s="132">
        <v>160</v>
      </c>
      <c r="CN16" s="132">
        <v>299</v>
      </c>
      <c r="CO16" s="132">
        <v>139</v>
      </c>
      <c r="CP16" s="132">
        <v>130</v>
      </c>
      <c r="CQ16" s="132">
        <v>269</v>
      </c>
      <c r="CR16" s="132">
        <v>103</v>
      </c>
      <c r="CS16" s="132">
        <v>133</v>
      </c>
      <c r="CT16" s="132">
        <v>236</v>
      </c>
      <c r="CU16" s="132">
        <v>381</v>
      </c>
      <c r="CV16" s="132">
        <v>423</v>
      </c>
      <c r="CW16" s="132">
        <v>804</v>
      </c>
      <c r="CX16" s="132">
        <v>0</v>
      </c>
      <c r="CY16" s="132">
        <v>0</v>
      </c>
      <c r="CZ16" s="132">
        <v>0</v>
      </c>
      <c r="DA16" s="132">
        <v>0</v>
      </c>
      <c r="DB16" s="132">
        <v>0</v>
      </c>
      <c r="DC16" s="132">
        <v>0</v>
      </c>
      <c r="DD16" s="132">
        <v>792</v>
      </c>
      <c r="DE16" s="132">
        <v>11</v>
      </c>
      <c r="DF16" s="132">
        <v>1</v>
      </c>
      <c r="DG16" s="132">
        <v>0</v>
      </c>
      <c r="DH16" s="132">
        <v>0</v>
      </c>
      <c r="DI16" s="132">
        <v>0</v>
      </c>
      <c r="DJ16" s="132">
        <v>0</v>
      </c>
      <c r="DK16" s="132">
        <v>0</v>
      </c>
      <c r="DL16" s="132">
        <v>0</v>
      </c>
      <c r="DM16" s="132">
        <v>0</v>
      </c>
      <c r="DN16" s="132">
        <v>0</v>
      </c>
      <c r="DO16" s="132">
        <v>0</v>
      </c>
      <c r="DP16" s="132">
        <v>0</v>
      </c>
      <c r="DQ16" s="132">
        <v>0</v>
      </c>
      <c r="DR16" s="132">
        <v>0</v>
      </c>
      <c r="DS16" s="132">
        <v>0</v>
      </c>
      <c r="DT16" s="132">
        <v>0</v>
      </c>
      <c r="DU16" s="132">
        <v>0</v>
      </c>
      <c r="DV16" s="132">
        <v>0</v>
      </c>
      <c r="DW16" s="132">
        <v>0</v>
      </c>
      <c r="DX16" s="132">
        <v>0</v>
      </c>
      <c r="DY16" s="132">
        <v>0</v>
      </c>
      <c r="DZ16" s="132">
        <v>0</v>
      </c>
      <c r="EA16" s="132">
        <v>0</v>
      </c>
      <c r="EB16" s="132">
        <v>0</v>
      </c>
      <c r="EC16" s="132">
        <v>0</v>
      </c>
      <c r="ED16" s="132">
        <v>0</v>
      </c>
      <c r="EE16" s="132">
        <v>0</v>
      </c>
      <c r="EF16" s="132">
        <v>0</v>
      </c>
      <c r="EG16" s="132">
        <v>7</v>
      </c>
      <c r="EH16" s="132">
        <v>12</v>
      </c>
      <c r="EI16" s="132">
        <v>19</v>
      </c>
      <c r="EJ16" s="132">
        <v>73</v>
      </c>
      <c r="EK16" s="132">
        <v>112</v>
      </c>
      <c r="EL16" s="132">
        <v>185</v>
      </c>
      <c r="EM16" s="132">
        <v>100</v>
      </c>
      <c r="EN16" s="132">
        <v>116</v>
      </c>
      <c r="EO16" s="132">
        <v>216</v>
      </c>
      <c r="EP16" s="132">
        <v>119</v>
      </c>
      <c r="EQ16" s="132">
        <v>99</v>
      </c>
      <c r="ER16" s="132">
        <v>218</v>
      </c>
      <c r="ES16" s="132">
        <v>57</v>
      </c>
      <c r="ET16" s="132">
        <v>64</v>
      </c>
      <c r="EU16" s="132">
        <v>121</v>
      </c>
      <c r="EV16" s="132">
        <v>21</v>
      </c>
      <c r="EW16" s="132">
        <v>18</v>
      </c>
      <c r="EX16" s="132">
        <v>0</v>
      </c>
      <c r="EY16" s="132">
        <v>3</v>
      </c>
      <c r="EZ16" s="132">
        <v>2</v>
      </c>
      <c r="FA16" s="132">
        <v>0</v>
      </c>
      <c r="FB16" s="132">
        <v>1</v>
      </c>
      <c r="FC16" s="132">
        <v>0</v>
      </c>
      <c r="FD16" s="132">
        <v>0</v>
      </c>
      <c r="FE16" s="132">
        <v>0</v>
      </c>
      <c r="FF16" s="132">
        <v>0</v>
      </c>
      <c r="FG16" s="132">
        <v>0</v>
      </c>
      <c r="FH16" s="132">
        <v>7</v>
      </c>
      <c r="FI16" s="132">
        <v>12</v>
      </c>
      <c r="FJ16" s="132">
        <v>0</v>
      </c>
      <c r="FK16" s="132">
        <v>292</v>
      </c>
      <c r="FL16" s="132">
        <v>327</v>
      </c>
      <c r="FM16" s="132">
        <v>0</v>
      </c>
      <c r="FN16" s="132">
        <v>81</v>
      </c>
      <c r="FO16" s="132">
        <v>84</v>
      </c>
      <c r="FP16" s="132">
        <v>0</v>
      </c>
      <c r="FQ16" s="132">
        <v>1</v>
      </c>
      <c r="FR16" s="132">
        <v>0</v>
      </c>
      <c r="FS16" s="132">
        <v>0</v>
      </c>
      <c r="FT16" s="132">
        <v>0</v>
      </c>
      <c r="FU16" s="132">
        <v>0</v>
      </c>
      <c r="FV16" s="132">
        <v>0</v>
      </c>
      <c r="FW16" s="132">
        <v>0</v>
      </c>
      <c r="FX16" s="132">
        <v>0</v>
      </c>
      <c r="FY16" s="132">
        <v>0</v>
      </c>
      <c r="FZ16" s="132">
        <v>11</v>
      </c>
      <c r="GA16" s="132">
        <v>10</v>
      </c>
      <c r="GB16" s="132">
        <v>10</v>
      </c>
      <c r="GC16" s="132">
        <v>0</v>
      </c>
      <c r="GD16" s="132">
        <v>0</v>
      </c>
      <c r="GE16" s="132">
        <v>0</v>
      </c>
      <c r="GF16" s="132">
        <v>31</v>
      </c>
      <c r="GG16" s="132">
        <v>46</v>
      </c>
      <c r="GI16" s="134">
        <v>20</v>
      </c>
    </row>
    <row r="17" spans="1:191" s="134" customFormat="1">
      <c r="A17" s="120">
        <v>8</v>
      </c>
      <c r="B17" s="131"/>
      <c r="C17" s="131"/>
      <c r="D17" s="131"/>
      <c r="E17" s="132" t="s">
        <v>90</v>
      </c>
      <c r="F17" s="133"/>
      <c r="G17" s="132">
        <v>32</v>
      </c>
      <c r="H17" s="132">
        <v>3</v>
      </c>
      <c r="I17" s="132">
        <v>0</v>
      </c>
      <c r="J17" s="132">
        <v>0</v>
      </c>
      <c r="K17" s="132">
        <v>1</v>
      </c>
      <c r="L17" s="132">
        <v>0</v>
      </c>
      <c r="M17" s="132">
        <v>0</v>
      </c>
      <c r="N17" s="132"/>
      <c r="O17" s="132"/>
      <c r="P17" s="132"/>
      <c r="Q17" s="132"/>
      <c r="R17" s="132"/>
      <c r="S17" s="132"/>
      <c r="T17" s="132">
        <v>2</v>
      </c>
      <c r="U17" s="132">
        <v>2</v>
      </c>
      <c r="V17" s="132">
        <v>2</v>
      </c>
      <c r="W17" s="132">
        <v>0</v>
      </c>
      <c r="X17" s="132">
        <v>2</v>
      </c>
      <c r="Y17" s="132">
        <v>0</v>
      </c>
      <c r="Z17" s="132">
        <v>0</v>
      </c>
      <c r="AA17" s="132">
        <v>3</v>
      </c>
      <c r="AB17" s="132">
        <v>28</v>
      </c>
      <c r="AC17" s="132">
        <v>30</v>
      </c>
      <c r="AD17" s="132">
        <v>2</v>
      </c>
      <c r="AE17" s="132">
        <v>0</v>
      </c>
      <c r="AF17" s="132">
        <v>0</v>
      </c>
      <c r="AG17" s="132">
        <v>0</v>
      </c>
      <c r="AH17" s="132">
        <v>36</v>
      </c>
      <c r="AI17" s="132">
        <v>35</v>
      </c>
      <c r="AJ17" s="132">
        <v>0</v>
      </c>
      <c r="AK17" s="132">
        <v>0</v>
      </c>
      <c r="AL17" s="132">
        <v>5</v>
      </c>
      <c r="AM17" s="132">
        <v>7</v>
      </c>
      <c r="AN17" s="132">
        <v>10</v>
      </c>
      <c r="AO17" s="132">
        <v>12</v>
      </c>
      <c r="AP17" s="132">
        <v>12</v>
      </c>
      <c r="AQ17" s="132">
        <v>13</v>
      </c>
      <c r="AR17" s="132">
        <v>8</v>
      </c>
      <c r="AS17" s="132">
        <v>3</v>
      </c>
      <c r="AT17" s="132">
        <v>1</v>
      </c>
      <c r="AU17" s="132">
        <v>0</v>
      </c>
      <c r="AV17" s="132">
        <v>16</v>
      </c>
      <c r="AW17" s="132">
        <v>14</v>
      </c>
      <c r="AX17" s="132">
        <v>1</v>
      </c>
      <c r="AY17" s="132">
        <v>1</v>
      </c>
      <c r="AZ17" s="132">
        <v>10</v>
      </c>
      <c r="BA17" s="132">
        <v>16</v>
      </c>
      <c r="BB17" s="132">
        <v>9</v>
      </c>
      <c r="BC17" s="132">
        <v>4</v>
      </c>
      <c r="BD17" s="132">
        <v>36</v>
      </c>
      <c r="BE17" s="132">
        <v>35</v>
      </c>
      <c r="BF17" s="132">
        <v>71</v>
      </c>
      <c r="BG17" s="380">
        <v>24</v>
      </c>
      <c r="BH17" s="380">
        <v>21</v>
      </c>
      <c r="BI17" s="380">
        <v>7</v>
      </c>
      <c r="BJ17" s="380">
        <v>2</v>
      </c>
      <c r="BK17" s="380">
        <f>20-BL17</f>
        <v>11</v>
      </c>
      <c r="BL17" s="380">
        <v>9</v>
      </c>
      <c r="BM17" s="380">
        <v>0</v>
      </c>
      <c r="BN17" s="380">
        <v>0</v>
      </c>
      <c r="BO17" s="380">
        <v>3</v>
      </c>
      <c r="BP17" s="380">
        <v>7</v>
      </c>
      <c r="BQ17" s="132">
        <f t="shared" si="0"/>
        <v>45</v>
      </c>
      <c r="BR17" s="132">
        <f t="shared" si="0"/>
        <v>39</v>
      </c>
      <c r="BS17" s="132">
        <f t="shared" si="1"/>
        <v>84</v>
      </c>
      <c r="BT17" s="132">
        <v>0</v>
      </c>
      <c r="BU17" s="132">
        <v>0</v>
      </c>
      <c r="BV17" s="132">
        <v>0</v>
      </c>
      <c r="BW17" s="132">
        <v>0</v>
      </c>
      <c r="BX17" s="132">
        <v>0</v>
      </c>
      <c r="BY17" s="132">
        <v>0</v>
      </c>
      <c r="BZ17" s="132">
        <v>0</v>
      </c>
      <c r="CA17" s="132">
        <v>0</v>
      </c>
      <c r="CB17" s="132">
        <v>0</v>
      </c>
      <c r="CC17" s="132">
        <v>0</v>
      </c>
      <c r="CD17" s="132">
        <v>0</v>
      </c>
      <c r="CE17" s="132">
        <v>0</v>
      </c>
      <c r="CF17" s="132">
        <v>0</v>
      </c>
      <c r="CG17" s="132">
        <v>0</v>
      </c>
      <c r="CH17" s="132">
        <v>0</v>
      </c>
      <c r="CI17" s="132">
        <v>0</v>
      </c>
      <c r="CJ17" s="132">
        <v>0</v>
      </c>
      <c r="CK17" s="132">
        <v>0</v>
      </c>
      <c r="CL17" s="132">
        <v>110</v>
      </c>
      <c r="CM17" s="132">
        <v>127</v>
      </c>
      <c r="CN17" s="132">
        <v>237</v>
      </c>
      <c r="CO17" s="132">
        <v>154</v>
      </c>
      <c r="CP17" s="132">
        <v>141</v>
      </c>
      <c r="CQ17" s="132">
        <v>295</v>
      </c>
      <c r="CR17" s="132">
        <v>125</v>
      </c>
      <c r="CS17" s="132">
        <v>120</v>
      </c>
      <c r="CT17" s="132">
        <v>245</v>
      </c>
      <c r="CU17" s="132">
        <v>389</v>
      </c>
      <c r="CV17" s="132">
        <v>388</v>
      </c>
      <c r="CW17" s="132">
        <v>777</v>
      </c>
      <c r="CX17" s="132">
        <v>0</v>
      </c>
      <c r="CY17" s="132">
        <v>0</v>
      </c>
      <c r="CZ17" s="132">
        <v>0</v>
      </c>
      <c r="DA17" s="132">
        <v>0</v>
      </c>
      <c r="DB17" s="132">
        <v>0</v>
      </c>
      <c r="DC17" s="132">
        <v>0</v>
      </c>
      <c r="DD17" s="132">
        <v>763</v>
      </c>
      <c r="DE17" s="132">
        <v>8</v>
      </c>
      <c r="DF17" s="132">
        <v>6</v>
      </c>
      <c r="DG17" s="132">
        <v>0</v>
      </c>
      <c r="DH17" s="132">
        <v>0</v>
      </c>
      <c r="DI17" s="132">
        <v>0</v>
      </c>
      <c r="DJ17" s="132">
        <v>0</v>
      </c>
      <c r="DK17" s="132">
        <v>0</v>
      </c>
      <c r="DL17" s="132">
        <v>0</v>
      </c>
      <c r="DM17" s="132">
        <v>0</v>
      </c>
      <c r="DN17" s="132">
        <v>0</v>
      </c>
      <c r="DO17" s="132">
        <v>0</v>
      </c>
      <c r="DP17" s="132">
        <v>0</v>
      </c>
      <c r="DQ17" s="132">
        <v>0</v>
      </c>
      <c r="DR17" s="132">
        <v>0</v>
      </c>
      <c r="DS17" s="132">
        <v>0</v>
      </c>
      <c r="DT17" s="132">
        <v>0</v>
      </c>
      <c r="DU17" s="132">
        <v>0</v>
      </c>
      <c r="DV17" s="132">
        <v>0</v>
      </c>
      <c r="DW17" s="132">
        <v>0</v>
      </c>
      <c r="DX17" s="132">
        <v>0</v>
      </c>
      <c r="DY17" s="132">
        <v>0</v>
      </c>
      <c r="DZ17" s="132">
        <v>0</v>
      </c>
      <c r="EA17" s="132">
        <v>0</v>
      </c>
      <c r="EB17" s="132">
        <v>0</v>
      </c>
      <c r="EC17" s="132">
        <v>0</v>
      </c>
      <c r="ED17" s="132">
        <v>0</v>
      </c>
      <c r="EE17" s="132">
        <v>0</v>
      </c>
      <c r="EF17" s="132">
        <v>0</v>
      </c>
      <c r="EG17" s="132">
        <v>3</v>
      </c>
      <c r="EH17" s="132">
        <v>7</v>
      </c>
      <c r="EI17" s="132">
        <v>10</v>
      </c>
      <c r="EJ17" s="132">
        <v>58</v>
      </c>
      <c r="EK17" s="132">
        <v>77</v>
      </c>
      <c r="EL17" s="132">
        <v>135</v>
      </c>
      <c r="EM17" s="132">
        <v>118</v>
      </c>
      <c r="EN17" s="132">
        <v>123</v>
      </c>
      <c r="EO17" s="132">
        <v>241</v>
      </c>
      <c r="EP17" s="132">
        <v>103</v>
      </c>
      <c r="EQ17" s="132">
        <v>113</v>
      </c>
      <c r="ER17" s="132">
        <v>216</v>
      </c>
      <c r="ES17" s="132">
        <v>86</v>
      </c>
      <c r="ET17" s="132">
        <v>59</v>
      </c>
      <c r="EU17" s="132">
        <v>145</v>
      </c>
      <c r="EV17" s="132">
        <v>17</v>
      </c>
      <c r="EW17" s="132">
        <v>8</v>
      </c>
      <c r="EX17" s="132">
        <v>0</v>
      </c>
      <c r="EY17" s="132">
        <v>3</v>
      </c>
      <c r="EZ17" s="132">
        <v>1</v>
      </c>
      <c r="FA17" s="132">
        <v>0</v>
      </c>
      <c r="FB17" s="132">
        <v>1</v>
      </c>
      <c r="FC17" s="132">
        <v>0</v>
      </c>
      <c r="FD17" s="132">
        <v>0</v>
      </c>
      <c r="FE17" s="132">
        <v>0</v>
      </c>
      <c r="FF17" s="132">
        <v>0</v>
      </c>
      <c r="FG17" s="132">
        <v>0</v>
      </c>
      <c r="FH17" s="132">
        <v>3</v>
      </c>
      <c r="FI17" s="132">
        <v>7</v>
      </c>
      <c r="FJ17" s="132">
        <v>0</v>
      </c>
      <c r="FK17" s="132">
        <v>279</v>
      </c>
      <c r="FL17" s="132">
        <v>313</v>
      </c>
      <c r="FM17" s="132">
        <v>0</v>
      </c>
      <c r="FN17" s="132">
        <v>106</v>
      </c>
      <c r="FO17" s="132">
        <v>68</v>
      </c>
      <c r="FP17" s="132">
        <v>0</v>
      </c>
      <c r="FQ17" s="132">
        <v>1</v>
      </c>
      <c r="FR17" s="132">
        <v>0</v>
      </c>
      <c r="FS17" s="132">
        <v>0</v>
      </c>
      <c r="FT17" s="132">
        <v>0</v>
      </c>
      <c r="FU17" s="132">
        <v>0</v>
      </c>
      <c r="FV17" s="132">
        <v>0</v>
      </c>
      <c r="FW17" s="132">
        <v>0</v>
      </c>
      <c r="FX17" s="132">
        <v>0</v>
      </c>
      <c r="FY17" s="132">
        <v>0</v>
      </c>
      <c r="FZ17" s="132">
        <v>9</v>
      </c>
      <c r="GA17" s="132">
        <v>12</v>
      </c>
      <c r="GB17" s="132">
        <v>11</v>
      </c>
      <c r="GC17" s="132">
        <v>0</v>
      </c>
      <c r="GD17" s="132">
        <v>0</v>
      </c>
      <c r="GE17" s="132">
        <v>0</v>
      </c>
      <c r="GF17" s="132">
        <v>32</v>
      </c>
      <c r="GG17" s="132">
        <v>71</v>
      </c>
      <c r="GI17" s="134">
        <v>44</v>
      </c>
    </row>
    <row r="18" spans="1:191" s="134" customFormat="1">
      <c r="A18" s="120">
        <v>9</v>
      </c>
      <c r="B18" s="131"/>
      <c r="C18" s="131"/>
      <c r="D18" s="131"/>
      <c r="E18" s="132" t="s">
        <v>84</v>
      </c>
      <c r="F18" s="133"/>
      <c r="G18" s="132">
        <v>90</v>
      </c>
      <c r="H18" s="132">
        <v>4</v>
      </c>
      <c r="I18" s="132">
        <v>3</v>
      </c>
      <c r="J18" s="132">
        <v>0</v>
      </c>
      <c r="K18" s="132">
        <v>4</v>
      </c>
      <c r="L18" s="132">
        <v>0</v>
      </c>
      <c r="M18" s="132">
        <v>0</v>
      </c>
      <c r="N18" s="132"/>
      <c r="O18" s="132"/>
      <c r="P18" s="132"/>
      <c r="Q18" s="132"/>
      <c r="R18" s="132"/>
      <c r="S18" s="132"/>
      <c r="T18" s="132">
        <v>3</v>
      </c>
      <c r="U18" s="132">
        <v>9</v>
      </c>
      <c r="V18" s="132">
        <v>0</v>
      </c>
      <c r="W18" s="132">
        <v>0</v>
      </c>
      <c r="X18" s="132">
        <v>2</v>
      </c>
      <c r="Y18" s="132">
        <v>0</v>
      </c>
      <c r="Z18" s="132">
        <v>1</v>
      </c>
      <c r="AA18" s="132">
        <v>1</v>
      </c>
      <c r="AB18" s="132">
        <v>44</v>
      </c>
      <c r="AC18" s="132">
        <v>95</v>
      </c>
      <c r="AD18" s="132">
        <v>2</v>
      </c>
      <c r="AE18" s="132">
        <v>3</v>
      </c>
      <c r="AF18" s="132">
        <v>0</v>
      </c>
      <c r="AG18" s="132">
        <v>0</v>
      </c>
      <c r="AH18" s="132">
        <v>52</v>
      </c>
      <c r="AI18" s="132">
        <v>108</v>
      </c>
      <c r="AJ18" s="132">
        <v>0</v>
      </c>
      <c r="AK18" s="132">
        <v>0</v>
      </c>
      <c r="AL18" s="132">
        <v>4</v>
      </c>
      <c r="AM18" s="132">
        <v>7</v>
      </c>
      <c r="AN18" s="132">
        <v>18</v>
      </c>
      <c r="AO18" s="132">
        <v>48</v>
      </c>
      <c r="AP18" s="132">
        <v>19</v>
      </c>
      <c r="AQ18" s="132">
        <v>34</v>
      </c>
      <c r="AR18" s="132">
        <v>11</v>
      </c>
      <c r="AS18" s="132">
        <v>17</v>
      </c>
      <c r="AT18" s="132">
        <v>0</v>
      </c>
      <c r="AU18" s="132">
        <v>2</v>
      </c>
      <c r="AV18" s="132">
        <v>17</v>
      </c>
      <c r="AW18" s="132">
        <v>52</v>
      </c>
      <c r="AX18" s="132">
        <v>1</v>
      </c>
      <c r="AY18" s="132">
        <v>1</v>
      </c>
      <c r="AZ18" s="132">
        <v>25</v>
      </c>
      <c r="BA18" s="132">
        <v>40</v>
      </c>
      <c r="BB18" s="132">
        <v>9</v>
      </c>
      <c r="BC18" s="132">
        <v>15</v>
      </c>
      <c r="BD18" s="132">
        <v>52</v>
      </c>
      <c r="BE18" s="132">
        <v>108</v>
      </c>
      <c r="BF18" s="132">
        <v>160</v>
      </c>
      <c r="BG18" s="380">
        <v>43</v>
      </c>
      <c r="BH18" s="380">
        <v>86</v>
      </c>
      <c r="BI18" s="380">
        <v>1</v>
      </c>
      <c r="BJ18" s="380">
        <v>3</v>
      </c>
      <c r="BK18" s="380">
        <f>47-BL18</f>
        <v>19</v>
      </c>
      <c r="BL18" s="380">
        <v>28</v>
      </c>
      <c r="BM18" s="380">
        <v>0</v>
      </c>
      <c r="BN18" s="380">
        <v>0</v>
      </c>
      <c r="BO18" s="380">
        <v>3</v>
      </c>
      <c r="BP18" s="380">
        <v>7</v>
      </c>
      <c r="BQ18" s="132">
        <f t="shared" si="0"/>
        <v>66</v>
      </c>
      <c r="BR18" s="132">
        <f t="shared" si="0"/>
        <v>124</v>
      </c>
      <c r="BS18" s="132">
        <f t="shared" si="1"/>
        <v>190</v>
      </c>
      <c r="BT18" s="132">
        <v>0</v>
      </c>
      <c r="BU18" s="132">
        <v>0</v>
      </c>
      <c r="BV18" s="132">
        <v>0</v>
      </c>
      <c r="BW18" s="132">
        <v>0</v>
      </c>
      <c r="BX18" s="132">
        <v>0</v>
      </c>
      <c r="BY18" s="132">
        <v>0</v>
      </c>
      <c r="BZ18" s="132">
        <v>0</v>
      </c>
      <c r="CA18" s="132">
        <v>0</v>
      </c>
      <c r="CB18" s="132">
        <v>0</v>
      </c>
      <c r="CC18" s="132">
        <v>0</v>
      </c>
      <c r="CD18" s="132">
        <v>0</v>
      </c>
      <c r="CE18" s="132">
        <v>0</v>
      </c>
      <c r="CF18" s="132">
        <v>0</v>
      </c>
      <c r="CG18" s="132">
        <v>0</v>
      </c>
      <c r="CH18" s="132">
        <v>0</v>
      </c>
      <c r="CI18" s="132">
        <v>0</v>
      </c>
      <c r="CJ18" s="132">
        <v>0</v>
      </c>
      <c r="CK18" s="132">
        <v>0</v>
      </c>
      <c r="CL18" s="132">
        <v>335</v>
      </c>
      <c r="CM18" s="132">
        <v>326</v>
      </c>
      <c r="CN18" s="132">
        <v>661</v>
      </c>
      <c r="CO18" s="132">
        <v>375</v>
      </c>
      <c r="CP18" s="132">
        <v>326</v>
      </c>
      <c r="CQ18" s="132">
        <v>701</v>
      </c>
      <c r="CR18" s="132">
        <v>318</v>
      </c>
      <c r="CS18" s="132">
        <v>315</v>
      </c>
      <c r="CT18" s="132">
        <v>633</v>
      </c>
      <c r="CU18" s="132">
        <v>1028</v>
      </c>
      <c r="CV18" s="132">
        <v>967</v>
      </c>
      <c r="CW18" s="132">
        <v>1995</v>
      </c>
      <c r="CX18" s="132">
        <v>0</v>
      </c>
      <c r="CY18" s="132">
        <v>0</v>
      </c>
      <c r="CZ18" s="132">
        <v>0</v>
      </c>
      <c r="DA18" s="132">
        <v>0</v>
      </c>
      <c r="DB18" s="132">
        <v>0</v>
      </c>
      <c r="DC18" s="132">
        <v>0</v>
      </c>
      <c r="DD18" s="132">
        <v>1949</v>
      </c>
      <c r="DE18" s="132">
        <v>40</v>
      </c>
      <c r="DF18" s="132">
        <v>5</v>
      </c>
      <c r="DG18" s="132">
        <v>0</v>
      </c>
      <c r="DH18" s="132">
        <v>1</v>
      </c>
      <c r="DI18" s="132">
        <v>0</v>
      </c>
      <c r="DJ18" s="132">
        <v>0</v>
      </c>
      <c r="DK18" s="132">
        <v>0</v>
      </c>
      <c r="DL18" s="132">
        <v>2</v>
      </c>
      <c r="DM18" s="132">
        <v>0</v>
      </c>
      <c r="DN18" s="132">
        <v>2</v>
      </c>
      <c r="DO18" s="132">
        <v>0</v>
      </c>
      <c r="DP18" s="132">
        <v>0</v>
      </c>
      <c r="DQ18" s="132">
        <v>0</v>
      </c>
      <c r="DR18" s="132">
        <v>0</v>
      </c>
      <c r="DS18" s="132">
        <v>0</v>
      </c>
      <c r="DT18" s="132">
        <v>0</v>
      </c>
      <c r="DU18" s="132">
        <v>0</v>
      </c>
      <c r="DV18" s="132">
        <v>0</v>
      </c>
      <c r="DW18" s="132">
        <v>0</v>
      </c>
      <c r="DX18" s="132">
        <v>0</v>
      </c>
      <c r="DY18" s="132">
        <v>0</v>
      </c>
      <c r="DZ18" s="132">
        <v>0</v>
      </c>
      <c r="EA18" s="132">
        <v>0</v>
      </c>
      <c r="EB18" s="132">
        <v>0</v>
      </c>
      <c r="EC18" s="132">
        <v>0</v>
      </c>
      <c r="ED18" s="132">
        <v>0</v>
      </c>
      <c r="EE18" s="132">
        <v>0</v>
      </c>
      <c r="EF18" s="132">
        <v>0</v>
      </c>
      <c r="EG18" s="132">
        <v>13</v>
      </c>
      <c r="EH18" s="132">
        <v>17</v>
      </c>
      <c r="EI18" s="132">
        <v>30</v>
      </c>
      <c r="EJ18" s="132">
        <v>216</v>
      </c>
      <c r="EK18" s="132">
        <v>225</v>
      </c>
      <c r="EL18" s="132">
        <v>441</v>
      </c>
      <c r="EM18" s="132">
        <v>287</v>
      </c>
      <c r="EN18" s="132">
        <v>298</v>
      </c>
      <c r="EO18" s="132">
        <v>585</v>
      </c>
      <c r="EP18" s="132">
        <v>304</v>
      </c>
      <c r="EQ18" s="132">
        <v>294</v>
      </c>
      <c r="ER18" s="132">
        <v>598</v>
      </c>
      <c r="ES18" s="132">
        <v>148</v>
      </c>
      <c r="ET18" s="132">
        <v>107</v>
      </c>
      <c r="EU18" s="132">
        <v>255</v>
      </c>
      <c r="EV18" s="132">
        <v>46</v>
      </c>
      <c r="EW18" s="132">
        <v>20</v>
      </c>
      <c r="EX18" s="132">
        <v>0</v>
      </c>
      <c r="EY18" s="132">
        <v>7</v>
      </c>
      <c r="EZ18" s="132">
        <v>6</v>
      </c>
      <c r="FA18" s="132">
        <v>0</v>
      </c>
      <c r="FB18" s="132">
        <v>5</v>
      </c>
      <c r="FC18" s="132">
        <v>0</v>
      </c>
      <c r="FD18" s="132">
        <v>0</v>
      </c>
      <c r="FE18" s="132">
        <v>2</v>
      </c>
      <c r="FF18" s="132">
        <v>0</v>
      </c>
      <c r="FG18" s="132">
        <v>0</v>
      </c>
      <c r="FH18" s="132">
        <v>13</v>
      </c>
      <c r="FI18" s="132">
        <v>17</v>
      </c>
      <c r="FJ18" s="132">
        <v>0</v>
      </c>
      <c r="FK18" s="132">
        <v>807</v>
      </c>
      <c r="FL18" s="132">
        <v>817</v>
      </c>
      <c r="FM18" s="132">
        <v>0</v>
      </c>
      <c r="FN18" s="132">
        <v>201</v>
      </c>
      <c r="FO18" s="132">
        <v>133</v>
      </c>
      <c r="FP18" s="132">
        <v>0</v>
      </c>
      <c r="FQ18" s="132">
        <v>5</v>
      </c>
      <c r="FR18" s="132">
        <v>0</v>
      </c>
      <c r="FS18" s="132">
        <v>0</v>
      </c>
      <c r="FT18" s="132">
        <v>0</v>
      </c>
      <c r="FU18" s="132">
        <v>0</v>
      </c>
      <c r="FV18" s="132">
        <v>0</v>
      </c>
      <c r="FW18" s="132">
        <v>0</v>
      </c>
      <c r="FX18" s="132">
        <v>0</v>
      </c>
      <c r="FY18" s="132">
        <v>0</v>
      </c>
      <c r="FZ18" s="132">
        <v>28</v>
      </c>
      <c r="GA18" s="132">
        <v>28</v>
      </c>
      <c r="GB18" s="132">
        <v>25</v>
      </c>
      <c r="GC18" s="132">
        <v>0</v>
      </c>
      <c r="GD18" s="132">
        <v>0</v>
      </c>
      <c r="GE18" s="132">
        <v>0</v>
      </c>
      <c r="GF18" s="132">
        <v>81</v>
      </c>
      <c r="GG18" s="132">
        <v>160</v>
      </c>
      <c r="GI18" s="134">
        <v>123</v>
      </c>
    </row>
    <row r="19" spans="1:191" s="134" customFormat="1">
      <c r="A19" s="120">
        <v>10</v>
      </c>
      <c r="B19" s="131"/>
      <c r="C19" s="131"/>
      <c r="D19" s="131"/>
      <c r="E19" s="132" t="s">
        <v>85</v>
      </c>
      <c r="F19" s="133"/>
      <c r="G19" s="132">
        <v>72</v>
      </c>
      <c r="H19" s="132">
        <v>2</v>
      </c>
      <c r="I19" s="132">
        <v>4</v>
      </c>
      <c r="J19" s="132">
        <v>0</v>
      </c>
      <c r="K19" s="132">
        <v>1</v>
      </c>
      <c r="L19" s="132">
        <v>0</v>
      </c>
      <c r="M19" s="132">
        <v>0</v>
      </c>
      <c r="N19" s="132"/>
      <c r="O19" s="132"/>
      <c r="P19" s="132"/>
      <c r="Q19" s="132"/>
      <c r="R19" s="132"/>
      <c r="S19" s="132"/>
      <c r="T19" s="132">
        <v>18</v>
      </c>
      <c r="U19" s="132">
        <v>15</v>
      </c>
      <c r="V19" s="132">
        <v>0</v>
      </c>
      <c r="W19" s="132">
        <v>0</v>
      </c>
      <c r="X19" s="132">
        <v>1</v>
      </c>
      <c r="Y19" s="132">
        <v>0</v>
      </c>
      <c r="Z19" s="132">
        <v>3</v>
      </c>
      <c r="AA19" s="132">
        <v>5</v>
      </c>
      <c r="AB19" s="132">
        <v>50</v>
      </c>
      <c r="AC19" s="132">
        <v>52</v>
      </c>
      <c r="AD19" s="132">
        <v>2</v>
      </c>
      <c r="AE19" s="132">
        <v>0</v>
      </c>
      <c r="AF19" s="132">
        <v>0</v>
      </c>
      <c r="AG19" s="132">
        <v>0</v>
      </c>
      <c r="AH19" s="132">
        <v>74</v>
      </c>
      <c r="AI19" s="132">
        <v>72</v>
      </c>
      <c r="AJ19" s="132">
        <v>1</v>
      </c>
      <c r="AK19" s="132">
        <v>1</v>
      </c>
      <c r="AL19" s="132">
        <v>24</v>
      </c>
      <c r="AM19" s="132">
        <v>23</v>
      </c>
      <c r="AN19" s="132">
        <v>24</v>
      </c>
      <c r="AO19" s="132">
        <v>30</v>
      </c>
      <c r="AP19" s="132">
        <v>14</v>
      </c>
      <c r="AQ19" s="132">
        <v>12</v>
      </c>
      <c r="AR19" s="132">
        <v>11</v>
      </c>
      <c r="AS19" s="132">
        <v>6</v>
      </c>
      <c r="AT19" s="132">
        <v>0</v>
      </c>
      <c r="AU19" s="132">
        <v>0</v>
      </c>
      <c r="AV19" s="132">
        <v>42</v>
      </c>
      <c r="AW19" s="132">
        <v>42</v>
      </c>
      <c r="AX19" s="132">
        <v>3</v>
      </c>
      <c r="AY19" s="132">
        <v>0</v>
      </c>
      <c r="AZ19" s="132">
        <v>22</v>
      </c>
      <c r="BA19" s="132">
        <v>24</v>
      </c>
      <c r="BB19" s="132">
        <v>7</v>
      </c>
      <c r="BC19" s="132">
        <v>6</v>
      </c>
      <c r="BD19" s="132">
        <v>74</v>
      </c>
      <c r="BE19" s="132">
        <v>72</v>
      </c>
      <c r="BF19" s="132">
        <v>146</v>
      </c>
      <c r="BG19" s="380">
        <v>33</v>
      </c>
      <c r="BH19" s="380">
        <v>31</v>
      </c>
      <c r="BI19" s="380">
        <v>21</v>
      </c>
      <c r="BJ19" s="380">
        <v>16</v>
      </c>
      <c r="BK19" s="380">
        <f>27-BL19</f>
        <v>15</v>
      </c>
      <c r="BL19" s="380">
        <v>12</v>
      </c>
      <c r="BM19" s="380">
        <v>0</v>
      </c>
      <c r="BN19" s="380">
        <v>0</v>
      </c>
      <c r="BO19" s="380">
        <v>10</v>
      </c>
      <c r="BP19" s="380">
        <v>17</v>
      </c>
      <c r="BQ19" s="132">
        <f t="shared" si="0"/>
        <v>79</v>
      </c>
      <c r="BR19" s="132">
        <f t="shared" si="0"/>
        <v>76</v>
      </c>
      <c r="BS19" s="132">
        <f t="shared" si="1"/>
        <v>155</v>
      </c>
      <c r="BT19" s="132">
        <v>0</v>
      </c>
      <c r="BU19" s="132">
        <v>0</v>
      </c>
      <c r="BV19" s="132">
        <v>0</v>
      </c>
      <c r="BW19" s="132">
        <v>0</v>
      </c>
      <c r="BX19" s="132">
        <v>0</v>
      </c>
      <c r="BY19" s="132">
        <v>0</v>
      </c>
      <c r="BZ19" s="132">
        <v>0</v>
      </c>
      <c r="CA19" s="132">
        <v>0</v>
      </c>
      <c r="CB19" s="132">
        <v>0</v>
      </c>
      <c r="CC19" s="132">
        <v>0</v>
      </c>
      <c r="CD19" s="132">
        <v>0</v>
      </c>
      <c r="CE19" s="132">
        <v>0</v>
      </c>
      <c r="CF19" s="132">
        <v>0</v>
      </c>
      <c r="CG19" s="132">
        <v>0</v>
      </c>
      <c r="CH19" s="132">
        <v>0</v>
      </c>
      <c r="CI19" s="132">
        <v>0</v>
      </c>
      <c r="CJ19" s="132">
        <v>0</v>
      </c>
      <c r="CK19" s="132">
        <v>0</v>
      </c>
      <c r="CL19" s="132">
        <v>346</v>
      </c>
      <c r="CM19" s="132">
        <v>341</v>
      </c>
      <c r="CN19" s="132">
        <v>687</v>
      </c>
      <c r="CO19" s="132">
        <v>290</v>
      </c>
      <c r="CP19" s="132">
        <v>318</v>
      </c>
      <c r="CQ19" s="132">
        <v>608</v>
      </c>
      <c r="CR19" s="132">
        <v>226</v>
      </c>
      <c r="CS19" s="132">
        <v>276</v>
      </c>
      <c r="CT19" s="132">
        <v>502</v>
      </c>
      <c r="CU19" s="132">
        <v>862</v>
      </c>
      <c r="CV19" s="132">
        <v>935</v>
      </c>
      <c r="CW19" s="132">
        <v>1797</v>
      </c>
      <c r="CX19" s="132">
        <v>0</v>
      </c>
      <c r="CY19" s="132">
        <v>0</v>
      </c>
      <c r="CZ19" s="132">
        <v>0</v>
      </c>
      <c r="DA19" s="132">
        <v>0</v>
      </c>
      <c r="DB19" s="132">
        <v>0</v>
      </c>
      <c r="DC19" s="132">
        <v>0</v>
      </c>
      <c r="DD19" s="132">
        <v>1709</v>
      </c>
      <c r="DE19" s="132">
        <v>76</v>
      </c>
      <c r="DF19" s="132">
        <v>10</v>
      </c>
      <c r="DG19" s="132">
        <v>0</v>
      </c>
      <c r="DH19" s="132">
        <v>2</v>
      </c>
      <c r="DI19" s="132">
        <v>0</v>
      </c>
      <c r="DJ19" s="132">
        <v>0</v>
      </c>
      <c r="DK19" s="132">
        <v>0</v>
      </c>
      <c r="DL19" s="132">
        <v>0</v>
      </c>
      <c r="DM19" s="132">
        <v>0</v>
      </c>
      <c r="DN19" s="132">
        <v>0</v>
      </c>
      <c r="DO19" s="132">
        <v>0</v>
      </c>
      <c r="DP19" s="132">
        <v>0</v>
      </c>
      <c r="DQ19" s="132">
        <v>0</v>
      </c>
      <c r="DR19" s="132">
        <v>1</v>
      </c>
      <c r="DS19" s="132">
        <v>0</v>
      </c>
      <c r="DT19" s="132">
        <v>1</v>
      </c>
      <c r="DU19" s="132">
        <v>0</v>
      </c>
      <c r="DV19" s="132">
        <v>0</v>
      </c>
      <c r="DW19" s="132">
        <v>0</v>
      </c>
      <c r="DX19" s="132">
        <v>0</v>
      </c>
      <c r="DY19" s="132">
        <v>0</v>
      </c>
      <c r="DZ19" s="132">
        <v>0</v>
      </c>
      <c r="EA19" s="132">
        <v>0</v>
      </c>
      <c r="EB19" s="132">
        <v>1</v>
      </c>
      <c r="EC19" s="132">
        <v>1</v>
      </c>
      <c r="ED19" s="132">
        <v>0</v>
      </c>
      <c r="EE19" s="132">
        <v>1</v>
      </c>
      <c r="EF19" s="132">
        <v>1</v>
      </c>
      <c r="EG19" s="132">
        <v>8</v>
      </c>
      <c r="EH19" s="132">
        <v>12</v>
      </c>
      <c r="EI19" s="132">
        <v>20</v>
      </c>
      <c r="EJ19" s="132">
        <v>172</v>
      </c>
      <c r="EK19" s="132">
        <v>198</v>
      </c>
      <c r="EL19" s="132">
        <v>370</v>
      </c>
      <c r="EM19" s="132">
        <v>279</v>
      </c>
      <c r="EN19" s="132">
        <v>314</v>
      </c>
      <c r="EO19" s="132">
        <v>593</v>
      </c>
      <c r="EP19" s="132">
        <v>226</v>
      </c>
      <c r="EQ19" s="132">
        <v>274</v>
      </c>
      <c r="ER19" s="132">
        <v>500</v>
      </c>
      <c r="ES19" s="132">
        <v>134</v>
      </c>
      <c r="ET19" s="132">
        <v>118</v>
      </c>
      <c r="EU19" s="132">
        <v>252</v>
      </c>
      <c r="EV19" s="132">
        <v>36</v>
      </c>
      <c r="EW19" s="132">
        <v>15</v>
      </c>
      <c r="EX19" s="132">
        <v>0</v>
      </c>
      <c r="EY19" s="132">
        <v>5</v>
      </c>
      <c r="EZ19" s="132">
        <v>2</v>
      </c>
      <c r="FA19" s="132">
        <v>0</v>
      </c>
      <c r="FB19" s="132">
        <v>1</v>
      </c>
      <c r="FC19" s="132">
        <v>0</v>
      </c>
      <c r="FD19" s="132">
        <v>0</v>
      </c>
      <c r="FE19" s="132">
        <v>0</v>
      </c>
      <c r="FF19" s="132">
        <v>0</v>
      </c>
      <c r="FG19" s="132">
        <v>0</v>
      </c>
      <c r="FH19" s="132">
        <v>9</v>
      </c>
      <c r="FI19" s="132">
        <v>14</v>
      </c>
      <c r="FJ19" s="132">
        <v>0</v>
      </c>
      <c r="FK19" s="132">
        <v>677</v>
      </c>
      <c r="FL19" s="132">
        <v>786</v>
      </c>
      <c r="FM19" s="132">
        <v>0</v>
      </c>
      <c r="FN19" s="132">
        <v>175</v>
      </c>
      <c r="FO19" s="132">
        <v>135</v>
      </c>
      <c r="FP19" s="132">
        <v>0</v>
      </c>
      <c r="FQ19" s="132">
        <v>1</v>
      </c>
      <c r="FR19" s="132">
        <v>0</v>
      </c>
      <c r="FS19" s="132">
        <v>0</v>
      </c>
      <c r="FT19" s="132">
        <v>0</v>
      </c>
      <c r="FU19" s="132">
        <v>0</v>
      </c>
      <c r="FV19" s="132">
        <v>0</v>
      </c>
      <c r="FW19" s="132">
        <v>0</v>
      </c>
      <c r="FX19" s="132">
        <v>0</v>
      </c>
      <c r="FY19" s="132">
        <v>0</v>
      </c>
      <c r="FZ19" s="132">
        <v>25</v>
      </c>
      <c r="GA19" s="132">
        <v>23</v>
      </c>
      <c r="GB19" s="132">
        <v>21</v>
      </c>
      <c r="GC19" s="132">
        <v>0</v>
      </c>
      <c r="GD19" s="132">
        <v>0</v>
      </c>
      <c r="GE19" s="132">
        <v>0</v>
      </c>
      <c r="GF19" s="132">
        <v>69</v>
      </c>
      <c r="GG19" s="132">
        <v>146</v>
      </c>
      <c r="GI19" s="134">
        <v>63</v>
      </c>
    </row>
    <row r="20" spans="1:191" s="119" customFormat="1" ht="6" customHeight="1">
      <c r="A20" s="660"/>
      <c r="B20" s="661"/>
      <c r="C20" s="661"/>
      <c r="D20" s="661"/>
      <c r="E20" s="661"/>
      <c r="F20" s="662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8"/>
      <c r="AJ20" s="118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8"/>
      <c r="BB20" s="118"/>
      <c r="BC20" s="118"/>
      <c r="BD20" s="118"/>
      <c r="BE20" s="118"/>
      <c r="BF20" s="118"/>
      <c r="BG20" s="118"/>
      <c r="BH20" s="118"/>
      <c r="BI20" s="118"/>
      <c r="BJ20" s="118"/>
      <c r="BK20" s="118"/>
      <c r="BL20" s="118"/>
      <c r="BM20" s="118"/>
      <c r="BN20" s="118"/>
      <c r="BO20" s="118"/>
      <c r="BP20" s="118"/>
      <c r="BQ20" s="118"/>
      <c r="BR20" s="118"/>
      <c r="BS20" s="118"/>
      <c r="BT20" s="118"/>
      <c r="BU20" s="118"/>
      <c r="BV20" s="118"/>
      <c r="BW20" s="118"/>
      <c r="BX20" s="118"/>
      <c r="BY20" s="118"/>
      <c r="BZ20" s="118"/>
      <c r="CA20" s="118"/>
      <c r="CB20" s="118"/>
      <c r="CC20" s="118"/>
      <c r="CD20" s="118"/>
      <c r="CE20" s="118"/>
      <c r="CF20" s="118"/>
      <c r="CG20" s="118"/>
      <c r="CH20" s="118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  <c r="EG20" s="118"/>
      <c r="EH20" s="118"/>
      <c r="EI20" s="118"/>
      <c r="EJ20" s="118"/>
      <c r="EK20" s="118"/>
      <c r="EL20" s="118"/>
      <c r="EM20" s="118"/>
      <c r="EN20" s="118"/>
      <c r="EO20" s="118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8"/>
      <c r="FF20" s="118"/>
      <c r="FG20" s="118"/>
      <c r="FH20" s="118"/>
      <c r="FI20" s="118"/>
      <c r="FJ20" s="118"/>
      <c r="FK20" s="118"/>
      <c r="FL20" s="118"/>
      <c r="FM20" s="118"/>
      <c r="FN20" s="118"/>
      <c r="FO20" s="118"/>
      <c r="FP20" s="118"/>
      <c r="FQ20" s="118"/>
      <c r="FR20" s="118"/>
      <c r="FS20" s="118"/>
      <c r="FT20" s="118"/>
      <c r="FU20" s="118"/>
      <c r="FV20" s="118"/>
      <c r="FW20" s="118"/>
      <c r="FX20" s="118"/>
      <c r="FY20" s="118"/>
      <c r="FZ20" s="118"/>
      <c r="GA20" s="118"/>
      <c r="GB20" s="118"/>
      <c r="GC20" s="118"/>
      <c r="GD20" s="118"/>
      <c r="GE20" s="118"/>
      <c r="GF20" s="118"/>
      <c r="GG20" s="118"/>
      <c r="GI20" s="134">
        <f>SUM(BG20:BH20)</f>
        <v>0</v>
      </c>
    </row>
    <row r="21" spans="1:191" s="119" customFormat="1">
      <c r="A21" s="782" t="s">
        <v>352</v>
      </c>
      <c r="B21" s="783"/>
      <c r="C21" s="783"/>
      <c r="D21" s="783"/>
      <c r="E21" s="783"/>
      <c r="F21" s="784"/>
      <c r="G21" s="118">
        <f t="shared" ref="G21:M21" si="2">G19+G18+G17+G16+G15+G14+G13+G12+G11+G10</f>
        <v>405</v>
      </c>
      <c r="H21" s="118">
        <f t="shared" si="2"/>
        <v>41</v>
      </c>
      <c r="I21" s="118">
        <f t="shared" si="2"/>
        <v>27</v>
      </c>
      <c r="J21" s="118">
        <f t="shared" si="2"/>
        <v>1</v>
      </c>
      <c r="K21" s="118">
        <f t="shared" si="2"/>
        <v>10</v>
      </c>
      <c r="L21" s="118">
        <f t="shared" si="2"/>
        <v>0</v>
      </c>
      <c r="M21" s="118">
        <f t="shared" si="2"/>
        <v>0</v>
      </c>
      <c r="N21" s="118"/>
      <c r="O21" s="118"/>
      <c r="P21" s="118"/>
      <c r="Q21" s="118"/>
      <c r="R21" s="118"/>
      <c r="S21" s="118"/>
      <c r="T21" s="118">
        <f t="shared" ref="T21:BF21" si="3">T19+T18+T17+T16+T15+T14+T13+T12+T11+T10</f>
        <v>44</v>
      </c>
      <c r="U21" s="118">
        <f t="shared" si="3"/>
        <v>50</v>
      </c>
      <c r="V21" s="118">
        <f t="shared" si="3"/>
        <v>3</v>
      </c>
      <c r="W21" s="118">
        <f t="shared" si="3"/>
        <v>3</v>
      </c>
      <c r="X21" s="118">
        <f t="shared" si="3"/>
        <v>12</v>
      </c>
      <c r="Y21" s="118">
        <f t="shared" si="3"/>
        <v>0</v>
      </c>
      <c r="Z21" s="118">
        <f t="shared" si="3"/>
        <v>9</v>
      </c>
      <c r="AA21" s="118">
        <f t="shared" si="3"/>
        <v>20</v>
      </c>
      <c r="AB21" s="118">
        <f t="shared" si="3"/>
        <v>319</v>
      </c>
      <c r="AC21" s="118">
        <f t="shared" si="3"/>
        <v>390</v>
      </c>
      <c r="AD21" s="118">
        <f t="shared" si="3"/>
        <v>17</v>
      </c>
      <c r="AE21" s="118">
        <f t="shared" si="3"/>
        <v>8</v>
      </c>
      <c r="AF21" s="118">
        <f t="shared" si="3"/>
        <v>1</v>
      </c>
      <c r="AG21" s="118">
        <f t="shared" si="3"/>
        <v>0</v>
      </c>
      <c r="AH21" s="118">
        <f t="shared" si="3"/>
        <v>405</v>
      </c>
      <c r="AI21" s="118">
        <f t="shared" si="3"/>
        <v>471</v>
      </c>
      <c r="AJ21" s="118">
        <f t="shared" si="3"/>
        <v>1</v>
      </c>
      <c r="AK21" s="118">
        <f t="shared" si="3"/>
        <v>1</v>
      </c>
      <c r="AL21" s="118">
        <f t="shared" si="3"/>
        <v>85</v>
      </c>
      <c r="AM21" s="118">
        <f t="shared" si="3"/>
        <v>116</v>
      </c>
      <c r="AN21" s="118">
        <f t="shared" si="3"/>
        <v>146</v>
      </c>
      <c r="AO21" s="118">
        <f t="shared" si="3"/>
        <v>204</v>
      </c>
      <c r="AP21" s="118">
        <f t="shared" si="3"/>
        <v>115</v>
      </c>
      <c r="AQ21" s="118">
        <f t="shared" si="3"/>
        <v>107</v>
      </c>
      <c r="AR21" s="118">
        <f t="shared" si="3"/>
        <v>57</v>
      </c>
      <c r="AS21" s="118">
        <f t="shared" si="3"/>
        <v>41</v>
      </c>
      <c r="AT21" s="118">
        <f t="shared" si="3"/>
        <v>1</v>
      </c>
      <c r="AU21" s="118">
        <f t="shared" si="3"/>
        <v>2</v>
      </c>
      <c r="AV21" s="118">
        <f t="shared" si="3"/>
        <v>216</v>
      </c>
      <c r="AW21" s="118">
        <f t="shared" si="3"/>
        <v>278</v>
      </c>
      <c r="AX21" s="118">
        <f t="shared" si="3"/>
        <v>16</v>
      </c>
      <c r="AY21" s="118">
        <f t="shared" si="3"/>
        <v>7</v>
      </c>
      <c r="AZ21" s="118">
        <f t="shared" si="3"/>
        <v>131</v>
      </c>
      <c r="BA21" s="118">
        <f t="shared" si="3"/>
        <v>151</v>
      </c>
      <c r="BB21" s="118">
        <f t="shared" si="3"/>
        <v>42</v>
      </c>
      <c r="BC21" s="118">
        <f t="shared" si="3"/>
        <v>35</v>
      </c>
      <c r="BD21" s="118">
        <f t="shared" si="3"/>
        <v>405</v>
      </c>
      <c r="BE21" s="118">
        <f t="shared" si="3"/>
        <v>471</v>
      </c>
      <c r="BF21" s="118">
        <f t="shared" si="3"/>
        <v>876</v>
      </c>
      <c r="BG21" s="121">
        <f t="shared" ref="BG21:BP21" si="4">SUM(BG10:BG19)</f>
        <v>220</v>
      </c>
      <c r="BH21" s="121">
        <f t="shared" si="4"/>
        <v>238</v>
      </c>
      <c r="BI21" s="121">
        <f t="shared" si="4"/>
        <v>39</v>
      </c>
      <c r="BJ21" s="121">
        <f t="shared" si="4"/>
        <v>33</v>
      </c>
      <c r="BK21" s="121">
        <f t="shared" si="4"/>
        <v>182</v>
      </c>
      <c r="BL21" s="121">
        <f t="shared" si="4"/>
        <v>160</v>
      </c>
      <c r="BM21" s="121">
        <f t="shared" si="4"/>
        <v>0</v>
      </c>
      <c r="BN21" s="121">
        <f t="shared" si="4"/>
        <v>0</v>
      </c>
      <c r="BO21" s="121">
        <f t="shared" si="4"/>
        <v>74</v>
      </c>
      <c r="BP21" s="121">
        <f t="shared" si="4"/>
        <v>100</v>
      </c>
      <c r="BQ21" s="121">
        <f>SUM(BQ10:BQ19)</f>
        <v>515</v>
      </c>
      <c r="BR21" s="121">
        <f>SUM(BR10:BR19)</f>
        <v>531</v>
      </c>
      <c r="BS21" s="121">
        <f>SUM(BS10:BS19)</f>
        <v>1046</v>
      </c>
      <c r="BT21" s="118">
        <f t="shared" ref="BT21:EE21" si="5">BT19+BT18+BT17+BT16+BT15+BT14+BT13+BT12+BT11+BT10</f>
        <v>0</v>
      </c>
      <c r="BU21" s="118">
        <f t="shared" si="5"/>
        <v>0</v>
      </c>
      <c r="BV21" s="118">
        <f t="shared" si="5"/>
        <v>0</v>
      </c>
      <c r="BW21" s="118">
        <f t="shared" si="5"/>
        <v>0</v>
      </c>
      <c r="BX21" s="118">
        <f t="shared" si="5"/>
        <v>0</v>
      </c>
      <c r="BY21" s="118">
        <f t="shared" si="5"/>
        <v>0</v>
      </c>
      <c r="BZ21" s="118">
        <f t="shared" si="5"/>
        <v>0</v>
      </c>
      <c r="CA21" s="118">
        <f t="shared" si="5"/>
        <v>0</v>
      </c>
      <c r="CB21" s="118">
        <f t="shared" si="5"/>
        <v>0</v>
      </c>
      <c r="CC21" s="118">
        <f t="shared" si="5"/>
        <v>0</v>
      </c>
      <c r="CD21" s="118">
        <f t="shared" si="5"/>
        <v>0</v>
      </c>
      <c r="CE21" s="118">
        <f t="shared" si="5"/>
        <v>0</v>
      </c>
      <c r="CF21" s="118">
        <f t="shared" si="5"/>
        <v>0</v>
      </c>
      <c r="CG21" s="118">
        <f t="shared" si="5"/>
        <v>0</v>
      </c>
      <c r="CH21" s="118">
        <f t="shared" si="5"/>
        <v>0</v>
      </c>
      <c r="CI21" s="118">
        <f t="shared" si="5"/>
        <v>0</v>
      </c>
      <c r="CJ21" s="118">
        <f t="shared" si="5"/>
        <v>0</v>
      </c>
      <c r="CK21" s="118">
        <f t="shared" si="5"/>
        <v>0</v>
      </c>
      <c r="CL21" s="118">
        <f t="shared" si="5"/>
        <v>1779</v>
      </c>
      <c r="CM21" s="118">
        <f t="shared" si="5"/>
        <v>1737</v>
      </c>
      <c r="CN21" s="118">
        <f t="shared" si="5"/>
        <v>3516</v>
      </c>
      <c r="CO21" s="118">
        <f t="shared" si="5"/>
        <v>1814</v>
      </c>
      <c r="CP21" s="118">
        <f t="shared" si="5"/>
        <v>1689</v>
      </c>
      <c r="CQ21" s="118">
        <f t="shared" si="5"/>
        <v>3503</v>
      </c>
      <c r="CR21" s="118">
        <f t="shared" si="5"/>
        <v>1534</v>
      </c>
      <c r="CS21" s="118">
        <f t="shared" si="5"/>
        <v>1579</v>
      </c>
      <c r="CT21" s="118">
        <f t="shared" si="5"/>
        <v>3113</v>
      </c>
      <c r="CU21" s="118">
        <f t="shared" si="5"/>
        <v>5127</v>
      </c>
      <c r="CV21" s="118">
        <f t="shared" si="5"/>
        <v>5005</v>
      </c>
      <c r="CW21" s="118">
        <f t="shared" si="5"/>
        <v>10132</v>
      </c>
      <c r="CX21" s="118">
        <f t="shared" si="5"/>
        <v>0</v>
      </c>
      <c r="CY21" s="118">
        <f t="shared" si="5"/>
        <v>0</v>
      </c>
      <c r="CZ21" s="118">
        <f t="shared" si="5"/>
        <v>0</v>
      </c>
      <c r="DA21" s="118">
        <f t="shared" si="5"/>
        <v>0</v>
      </c>
      <c r="DB21" s="118">
        <f t="shared" si="5"/>
        <v>0</v>
      </c>
      <c r="DC21" s="118">
        <f t="shared" si="5"/>
        <v>0</v>
      </c>
      <c r="DD21" s="118">
        <f t="shared" si="5"/>
        <v>9858</v>
      </c>
      <c r="DE21" s="118">
        <f t="shared" si="5"/>
        <v>243</v>
      </c>
      <c r="DF21" s="118">
        <f t="shared" si="5"/>
        <v>28</v>
      </c>
      <c r="DG21" s="118">
        <f t="shared" si="5"/>
        <v>0</v>
      </c>
      <c r="DH21" s="118">
        <f t="shared" si="5"/>
        <v>3</v>
      </c>
      <c r="DI21" s="118">
        <f t="shared" si="5"/>
        <v>0</v>
      </c>
      <c r="DJ21" s="118">
        <f t="shared" si="5"/>
        <v>0</v>
      </c>
      <c r="DK21" s="118">
        <f t="shared" si="5"/>
        <v>0</v>
      </c>
      <c r="DL21" s="118">
        <f t="shared" si="5"/>
        <v>2</v>
      </c>
      <c r="DM21" s="118">
        <f t="shared" si="5"/>
        <v>0</v>
      </c>
      <c r="DN21" s="118">
        <f t="shared" si="5"/>
        <v>2</v>
      </c>
      <c r="DO21" s="118">
        <f t="shared" si="5"/>
        <v>0</v>
      </c>
      <c r="DP21" s="118">
        <f t="shared" si="5"/>
        <v>0</v>
      </c>
      <c r="DQ21" s="118">
        <f t="shared" si="5"/>
        <v>0</v>
      </c>
      <c r="DR21" s="118">
        <f t="shared" si="5"/>
        <v>1</v>
      </c>
      <c r="DS21" s="118">
        <f t="shared" si="5"/>
        <v>0</v>
      </c>
      <c r="DT21" s="118">
        <f t="shared" si="5"/>
        <v>1</v>
      </c>
      <c r="DU21" s="118">
        <f t="shared" si="5"/>
        <v>0</v>
      </c>
      <c r="DV21" s="118">
        <f t="shared" si="5"/>
        <v>0</v>
      </c>
      <c r="DW21" s="118">
        <f t="shared" si="5"/>
        <v>0</v>
      </c>
      <c r="DX21" s="118">
        <f t="shared" si="5"/>
        <v>0</v>
      </c>
      <c r="DY21" s="118">
        <f t="shared" si="5"/>
        <v>0</v>
      </c>
      <c r="DZ21" s="118">
        <f t="shared" si="5"/>
        <v>0</v>
      </c>
      <c r="EA21" s="118">
        <f t="shared" si="5"/>
        <v>0</v>
      </c>
      <c r="EB21" s="118">
        <f t="shared" si="5"/>
        <v>1</v>
      </c>
      <c r="EC21" s="118">
        <f t="shared" si="5"/>
        <v>1</v>
      </c>
      <c r="ED21" s="118">
        <f t="shared" si="5"/>
        <v>2</v>
      </c>
      <c r="EE21" s="118">
        <f t="shared" si="5"/>
        <v>2</v>
      </c>
      <c r="EF21" s="118">
        <f t="shared" ref="EF21:GG21" si="6">EF19+EF18+EF17+EF16+EF15+EF14+EF13+EF12+EF11+EF10</f>
        <v>4</v>
      </c>
      <c r="EG21" s="118">
        <f t="shared" si="6"/>
        <v>74</v>
      </c>
      <c r="EH21" s="118">
        <f t="shared" si="6"/>
        <v>107</v>
      </c>
      <c r="EI21" s="118">
        <f t="shared" si="6"/>
        <v>181</v>
      </c>
      <c r="EJ21" s="118">
        <f t="shared" si="6"/>
        <v>994</v>
      </c>
      <c r="EK21" s="118">
        <f t="shared" si="6"/>
        <v>1119</v>
      </c>
      <c r="EL21" s="118">
        <f t="shared" si="6"/>
        <v>2113</v>
      </c>
      <c r="EM21" s="118">
        <f t="shared" si="6"/>
        <v>1467</v>
      </c>
      <c r="EN21" s="118">
        <f t="shared" si="6"/>
        <v>1566</v>
      </c>
      <c r="EO21" s="118">
        <f t="shared" si="6"/>
        <v>3033</v>
      </c>
      <c r="EP21" s="118">
        <f t="shared" si="6"/>
        <v>1384</v>
      </c>
      <c r="EQ21" s="118">
        <f t="shared" si="6"/>
        <v>1362</v>
      </c>
      <c r="ER21" s="118">
        <f t="shared" si="6"/>
        <v>2746</v>
      </c>
      <c r="ES21" s="118">
        <f t="shared" si="6"/>
        <v>856</v>
      </c>
      <c r="ET21" s="118">
        <f t="shared" si="6"/>
        <v>658</v>
      </c>
      <c r="EU21" s="118">
        <f t="shared" si="6"/>
        <v>1514</v>
      </c>
      <c r="EV21" s="118">
        <f t="shared" si="6"/>
        <v>283</v>
      </c>
      <c r="EW21" s="118">
        <f t="shared" si="6"/>
        <v>159</v>
      </c>
      <c r="EX21" s="118">
        <f t="shared" si="6"/>
        <v>0</v>
      </c>
      <c r="EY21" s="118">
        <f t="shared" si="6"/>
        <v>48</v>
      </c>
      <c r="EZ21" s="118">
        <f t="shared" si="6"/>
        <v>26</v>
      </c>
      <c r="FA21" s="118">
        <f t="shared" si="6"/>
        <v>0</v>
      </c>
      <c r="FB21" s="118">
        <f t="shared" si="6"/>
        <v>16</v>
      </c>
      <c r="FC21" s="118">
        <f t="shared" si="6"/>
        <v>5</v>
      </c>
      <c r="FD21" s="118">
        <f t="shared" si="6"/>
        <v>0</v>
      </c>
      <c r="FE21" s="118">
        <f t="shared" si="6"/>
        <v>2</v>
      </c>
      <c r="FF21" s="118">
        <f t="shared" si="6"/>
        <v>0</v>
      </c>
      <c r="FG21" s="118">
        <f t="shared" si="6"/>
        <v>0</v>
      </c>
      <c r="FH21" s="118">
        <f t="shared" si="6"/>
        <v>77</v>
      </c>
      <c r="FI21" s="118">
        <f t="shared" si="6"/>
        <v>110</v>
      </c>
      <c r="FJ21" s="118">
        <f t="shared" si="6"/>
        <v>0</v>
      </c>
      <c r="FK21" s="118">
        <f t="shared" si="6"/>
        <v>3845</v>
      </c>
      <c r="FL21" s="118">
        <f t="shared" si="6"/>
        <v>4047</v>
      </c>
      <c r="FM21" s="118">
        <f t="shared" si="6"/>
        <v>0</v>
      </c>
      <c r="FN21" s="118">
        <f t="shared" si="6"/>
        <v>1187</v>
      </c>
      <c r="FO21" s="118">
        <f t="shared" si="6"/>
        <v>843</v>
      </c>
      <c r="FP21" s="118">
        <f t="shared" si="6"/>
        <v>0</v>
      </c>
      <c r="FQ21" s="118">
        <f t="shared" si="6"/>
        <v>16</v>
      </c>
      <c r="FR21" s="118">
        <f t="shared" si="6"/>
        <v>5</v>
      </c>
      <c r="FS21" s="118">
        <f t="shared" si="6"/>
        <v>0</v>
      </c>
      <c r="FT21" s="118">
        <f t="shared" si="6"/>
        <v>0</v>
      </c>
      <c r="FU21" s="118">
        <f t="shared" si="6"/>
        <v>0</v>
      </c>
      <c r="FV21" s="118">
        <f t="shared" si="6"/>
        <v>0</v>
      </c>
      <c r="FW21" s="118">
        <f t="shared" si="6"/>
        <v>0</v>
      </c>
      <c r="FX21" s="118">
        <f t="shared" si="6"/>
        <v>0</v>
      </c>
      <c r="FY21" s="118">
        <f t="shared" si="6"/>
        <v>0</v>
      </c>
      <c r="FZ21" s="118">
        <f t="shared" si="6"/>
        <v>145</v>
      </c>
      <c r="GA21" s="118">
        <f t="shared" si="6"/>
        <v>144</v>
      </c>
      <c r="GB21" s="118">
        <f t="shared" si="6"/>
        <v>134</v>
      </c>
      <c r="GC21" s="118">
        <f t="shared" si="6"/>
        <v>0</v>
      </c>
      <c r="GD21" s="118">
        <f t="shared" si="6"/>
        <v>0</v>
      </c>
      <c r="GE21" s="118">
        <f t="shared" si="6"/>
        <v>0</v>
      </c>
      <c r="GF21" s="118">
        <f t="shared" si="6"/>
        <v>423</v>
      </c>
      <c r="GG21" s="118">
        <f t="shared" si="6"/>
        <v>876</v>
      </c>
      <c r="GI21" s="134">
        <f>SUM(BG21:BH21)</f>
        <v>458</v>
      </c>
    </row>
    <row r="23" spans="1:191">
      <c r="BG23" s="144">
        <f>SUM(BG21:BH21)</f>
        <v>458</v>
      </c>
      <c r="BI23" s="144">
        <f>SUM(BI21+BJ21+BO21+BP21)</f>
        <v>246</v>
      </c>
      <c r="BK23" s="144">
        <f>SUM(BK21:BL21)</f>
        <v>342</v>
      </c>
    </row>
    <row r="24" spans="1:191">
      <c r="BI24" s="111">
        <f>174+72</f>
        <v>246</v>
      </c>
      <c r="BK24" s="144">
        <f>342-BK23</f>
        <v>0</v>
      </c>
      <c r="BS24" s="144">
        <f>1046-BS21</f>
        <v>0</v>
      </c>
    </row>
  </sheetData>
  <mergeCells count="87">
    <mergeCell ref="A21:F21"/>
    <mergeCell ref="FE8:FG8"/>
    <mergeCell ref="FH8:FJ8"/>
    <mergeCell ref="FK8:FM8"/>
    <mergeCell ref="FN8:FP8"/>
    <mergeCell ref="DU8:DW8"/>
    <mergeCell ref="DX8:DZ8"/>
    <mergeCell ref="EA8:EC8"/>
    <mergeCell ref="ED8:EF8"/>
    <mergeCell ref="EG8:EI8"/>
    <mergeCell ref="EJ8:EL8"/>
    <mergeCell ref="CX8:CZ8"/>
    <mergeCell ref="DA8:DC8"/>
    <mergeCell ref="DD8:DK8"/>
    <mergeCell ref="DL8:DN8"/>
    <mergeCell ref="DO8:DQ8"/>
    <mergeCell ref="FQ8:FS8"/>
    <mergeCell ref="GG8:GG9"/>
    <mergeCell ref="EM8:EO8"/>
    <mergeCell ref="EP8:ER8"/>
    <mergeCell ref="ES8:EU8"/>
    <mergeCell ref="EV8:EX8"/>
    <mergeCell ref="EY8:FA8"/>
    <mergeCell ref="FB8:FD8"/>
    <mergeCell ref="FT7:GF8"/>
    <mergeCell ref="DR8:DT8"/>
    <mergeCell ref="CF8:CH8"/>
    <mergeCell ref="CI8:CK8"/>
    <mergeCell ref="CL8:CN8"/>
    <mergeCell ref="CO8:CQ8"/>
    <mergeCell ref="CR8:CT8"/>
    <mergeCell ref="CU8:CW8"/>
    <mergeCell ref="AX8:AY8"/>
    <mergeCell ref="CC8:CE8"/>
    <mergeCell ref="BB8:BC8"/>
    <mergeCell ref="BD8:BF8"/>
    <mergeCell ref="BG8:BH8"/>
    <mergeCell ref="BI8:BJ8"/>
    <mergeCell ref="BK8:BL8"/>
    <mergeCell ref="BM8:BN8"/>
    <mergeCell ref="BO8:BP8"/>
    <mergeCell ref="BQ8:BS8"/>
    <mergeCell ref="BT8:BV8"/>
    <mergeCell ref="BW8:BY8"/>
    <mergeCell ref="BZ8:CB8"/>
    <mergeCell ref="AN8:AO8"/>
    <mergeCell ref="AP8:AQ8"/>
    <mergeCell ref="AR8:AS8"/>
    <mergeCell ref="AT8:AU8"/>
    <mergeCell ref="AV8:AW8"/>
    <mergeCell ref="AD8:AE8"/>
    <mergeCell ref="AF8:AG8"/>
    <mergeCell ref="AH8:AI8"/>
    <mergeCell ref="AJ8:AK8"/>
    <mergeCell ref="AL8:AM8"/>
    <mergeCell ref="AB8:AC8"/>
    <mergeCell ref="M7:M9"/>
    <mergeCell ref="N7:S7"/>
    <mergeCell ref="T7:BS7"/>
    <mergeCell ref="BT7:FS7"/>
    <mergeCell ref="N8:N9"/>
    <mergeCell ref="O8:O9"/>
    <mergeCell ref="P8:P9"/>
    <mergeCell ref="Q8:Q9"/>
    <mergeCell ref="R8:R9"/>
    <mergeCell ref="S8:S9"/>
    <mergeCell ref="T8:U8"/>
    <mergeCell ref="V8:W8"/>
    <mergeCell ref="X8:Y8"/>
    <mergeCell ref="Z8:AA8"/>
    <mergeCell ref="AZ8:BA8"/>
    <mergeCell ref="L7:L9"/>
    <mergeCell ref="A1:GG1"/>
    <mergeCell ref="A3:GG3"/>
    <mergeCell ref="A4:GG4"/>
    <mergeCell ref="A5:GG5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</mergeCells>
  <printOptions horizontalCentered="1"/>
  <pageMargins left="0.70866141732283472" right="0.70866141732283472" top="0.55118110236220474" bottom="0.47244094488188981" header="0.31496062992125984" footer="0.31496062992125984"/>
  <pageSetup paperSize="10000" scale="95" orientation="landscape" horizontalDpi="4294967293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L25"/>
  <sheetViews>
    <sheetView view="pageBreakPreview" zoomScale="90" zoomScaleSheetLayoutView="90" workbookViewId="0">
      <selection activeCell="A4" sqref="A4:BR4"/>
    </sheetView>
  </sheetViews>
  <sheetFormatPr defaultRowHeight="15"/>
  <cols>
    <col min="1" max="1" width="5.5703125" style="455" customWidth="1"/>
    <col min="2" max="2" width="0" style="455" hidden="1" customWidth="1"/>
    <col min="3" max="3" width="31" style="455" hidden="1" customWidth="1"/>
    <col min="4" max="4" width="24.85546875" style="455" hidden="1" customWidth="1"/>
    <col min="5" max="5" width="23.140625" style="455" bestFit="1" customWidth="1"/>
    <col min="6" max="6" width="19" style="455" hidden="1" customWidth="1"/>
    <col min="7" max="13" width="7.140625" style="455" hidden="1" customWidth="1"/>
    <col min="14" max="14" width="25.5703125" style="455" hidden="1" customWidth="1"/>
    <col min="15" max="15" width="7.140625" style="457" hidden="1" customWidth="1"/>
    <col min="16" max="57" width="7.140625" style="455" hidden="1" customWidth="1"/>
    <col min="58" max="63" width="7.140625" style="455" customWidth="1"/>
    <col min="64" max="65" width="7.140625" style="455" hidden="1" customWidth="1"/>
    <col min="66" max="70" width="7.140625" style="455" customWidth="1"/>
    <col min="71" max="108" width="7.140625" style="455" hidden="1" customWidth="1"/>
    <col min="109" max="109" width="7.140625" style="456" hidden="1" customWidth="1"/>
    <col min="110" max="116" width="7.140625" style="455" hidden="1" customWidth="1"/>
    <col min="117" max="117" width="7.140625" style="456" hidden="1" customWidth="1"/>
    <col min="118" max="190" width="7.140625" style="455" hidden="1" customWidth="1"/>
    <col min="191" max="16384" width="9.140625" style="455"/>
  </cols>
  <sheetData>
    <row r="1" spans="1:194">
      <c r="A1" s="788" t="s">
        <v>1830</v>
      </c>
      <c r="B1" s="788"/>
      <c r="C1" s="788"/>
      <c r="D1" s="788"/>
      <c r="E1" s="788"/>
      <c r="F1" s="788"/>
      <c r="G1" s="788"/>
      <c r="H1" s="788"/>
      <c r="I1" s="788"/>
      <c r="J1" s="788"/>
      <c r="K1" s="788"/>
      <c r="L1" s="788"/>
      <c r="M1" s="788"/>
      <c r="N1" s="788"/>
      <c r="O1" s="788"/>
      <c r="P1" s="788"/>
      <c r="Q1" s="788"/>
      <c r="R1" s="788"/>
      <c r="S1" s="788"/>
      <c r="T1" s="788"/>
      <c r="U1" s="788"/>
      <c r="V1" s="788"/>
      <c r="W1" s="788"/>
      <c r="X1" s="788"/>
      <c r="Y1" s="788"/>
      <c r="Z1" s="788"/>
      <c r="AA1" s="788"/>
      <c r="AB1" s="788"/>
      <c r="AC1" s="788"/>
      <c r="AD1" s="788"/>
      <c r="AE1" s="788"/>
      <c r="AF1" s="788"/>
      <c r="AG1" s="788"/>
      <c r="AH1" s="788"/>
      <c r="AI1" s="788"/>
      <c r="AJ1" s="788"/>
      <c r="AK1" s="788"/>
      <c r="AL1" s="788"/>
      <c r="AM1" s="788"/>
      <c r="AN1" s="788"/>
      <c r="AO1" s="788"/>
      <c r="AP1" s="788"/>
      <c r="AQ1" s="788"/>
      <c r="AR1" s="788"/>
      <c r="AS1" s="788"/>
      <c r="AT1" s="788"/>
      <c r="AU1" s="788"/>
      <c r="AV1" s="788"/>
      <c r="AW1" s="788"/>
      <c r="AX1" s="788"/>
      <c r="AY1" s="788"/>
      <c r="AZ1" s="788"/>
      <c r="BA1" s="788"/>
      <c r="BB1" s="788"/>
      <c r="BC1" s="788"/>
      <c r="BD1" s="788"/>
      <c r="BE1" s="788"/>
      <c r="BF1" s="788"/>
      <c r="BG1" s="788"/>
      <c r="BH1" s="788"/>
      <c r="BI1" s="788"/>
      <c r="BJ1" s="788"/>
      <c r="BK1" s="788"/>
      <c r="BL1" s="788"/>
      <c r="BM1" s="788"/>
      <c r="BN1" s="788"/>
      <c r="BO1" s="788"/>
      <c r="BP1" s="788"/>
      <c r="BQ1" s="788"/>
      <c r="BR1" s="788"/>
      <c r="BS1" s="788"/>
      <c r="BT1" s="788"/>
      <c r="BU1" s="788"/>
      <c r="BV1" s="788"/>
      <c r="BW1" s="788"/>
      <c r="BX1" s="788"/>
      <c r="BY1" s="788"/>
      <c r="BZ1" s="788"/>
      <c r="CA1" s="788"/>
      <c r="CB1" s="788"/>
      <c r="CC1" s="788"/>
      <c r="CD1" s="788"/>
      <c r="CE1" s="788"/>
      <c r="CF1" s="788"/>
      <c r="CG1" s="788"/>
      <c r="CH1" s="788"/>
      <c r="CI1" s="788"/>
      <c r="CJ1" s="788"/>
      <c r="CK1" s="788"/>
      <c r="CL1" s="788"/>
      <c r="CM1" s="788"/>
      <c r="CN1" s="788"/>
      <c r="CO1" s="788"/>
      <c r="CP1" s="788"/>
      <c r="CQ1" s="788"/>
      <c r="CR1" s="788"/>
      <c r="CS1" s="788"/>
      <c r="CT1" s="788"/>
      <c r="CU1" s="788"/>
      <c r="CV1" s="788"/>
      <c r="CW1" s="788"/>
      <c r="CX1" s="788"/>
      <c r="CY1" s="788"/>
      <c r="CZ1" s="788"/>
      <c r="DA1" s="788"/>
      <c r="DB1" s="788"/>
      <c r="DC1" s="788"/>
      <c r="DD1" s="788"/>
      <c r="DE1" s="788"/>
      <c r="DF1" s="788"/>
      <c r="DG1" s="788"/>
      <c r="DH1" s="788"/>
      <c r="DI1" s="788"/>
      <c r="DJ1" s="788"/>
      <c r="DK1" s="788"/>
      <c r="DL1" s="788"/>
      <c r="DM1" s="788"/>
      <c r="DN1" s="788"/>
      <c r="DO1" s="788"/>
      <c r="DP1" s="788"/>
      <c r="DQ1" s="788"/>
      <c r="DR1" s="788"/>
      <c r="DS1" s="788"/>
      <c r="DT1" s="788"/>
      <c r="DU1" s="788"/>
      <c r="DV1" s="788"/>
      <c r="DW1" s="788"/>
      <c r="DX1" s="788"/>
      <c r="DY1" s="788"/>
      <c r="DZ1" s="788"/>
      <c r="EA1" s="788"/>
      <c r="EB1" s="788"/>
      <c r="EC1" s="788"/>
      <c r="ED1" s="788"/>
      <c r="EE1" s="788"/>
      <c r="EF1" s="788"/>
      <c r="EG1" s="788"/>
      <c r="EH1" s="788"/>
      <c r="EI1" s="788"/>
      <c r="EJ1" s="788"/>
      <c r="EK1" s="788"/>
      <c r="EL1" s="788"/>
      <c r="EM1" s="788"/>
      <c r="EN1" s="788"/>
      <c r="EO1" s="788"/>
      <c r="EP1" s="788"/>
      <c r="EQ1" s="788"/>
      <c r="ER1" s="788"/>
      <c r="ES1" s="788"/>
      <c r="ET1" s="788"/>
      <c r="EU1" s="788"/>
      <c r="EV1" s="788"/>
      <c r="EW1" s="788"/>
      <c r="EX1" s="788"/>
      <c r="EY1" s="788"/>
      <c r="EZ1" s="788"/>
      <c r="FA1" s="788"/>
      <c r="FB1" s="788"/>
      <c r="FC1" s="788"/>
      <c r="FD1" s="788"/>
      <c r="FE1" s="788"/>
      <c r="FF1" s="788"/>
      <c r="FG1" s="788"/>
      <c r="FH1" s="788"/>
      <c r="FI1" s="788"/>
      <c r="FJ1" s="788"/>
      <c r="FK1" s="788"/>
      <c r="FL1" s="788"/>
      <c r="FM1" s="788"/>
      <c r="FN1" s="788"/>
      <c r="FO1" s="788"/>
      <c r="FP1" s="788"/>
      <c r="FQ1" s="788"/>
      <c r="FR1" s="788"/>
      <c r="FS1" s="788"/>
      <c r="FT1" s="788"/>
      <c r="FU1" s="788"/>
      <c r="FV1" s="788"/>
      <c r="FW1" s="788"/>
      <c r="FX1" s="788"/>
      <c r="FY1" s="788"/>
      <c r="FZ1" s="788"/>
      <c r="GA1" s="788"/>
      <c r="GB1" s="788"/>
      <c r="GC1" s="788"/>
      <c r="GD1" s="788"/>
      <c r="GE1" s="788"/>
      <c r="GF1" s="788"/>
      <c r="GG1" s="788"/>
    </row>
    <row r="2" spans="1:194">
      <c r="B2" s="456"/>
    </row>
    <row r="3" spans="1:194">
      <c r="A3" s="788" t="s">
        <v>2980</v>
      </c>
      <c r="B3" s="788"/>
      <c r="C3" s="788"/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8"/>
      <c r="P3" s="788"/>
      <c r="Q3" s="788"/>
      <c r="R3" s="788"/>
      <c r="S3" s="788"/>
      <c r="T3" s="788"/>
      <c r="U3" s="788"/>
      <c r="V3" s="788"/>
      <c r="W3" s="788"/>
      <c r="X3" s="788"/>
      <c r="Y3" s="788"/>
      <c r="Z3" s="788"/>
      <c r="AA3" s="788"/>
      <c r="AB3" s="788"/>
      <c r="AC3" s="788"/>
      <c r="AD3" s="788"/>
      <c r="AE3" s="788"/>
      <c r="AF3" s="788"/>
      <c r="AG3" s="788"/>
      <c r="AH3" s="788"/>
      <c r="AI3" s="788"/>
      <c r="AJ3" s="788"/>
      <c r="AK3" s="788"/>
      <c r="AL3" s="788"/>
      <c r="AM3" s="788"/>
      <c r="AN3" s="788"/>
      <c r="AO3" s="788"/>
      <c r="AP3" s="788"/>
      <c r="AQ3" s="788"/>
      <c r="AR3" s="788"/>
      <c r="AS3" s="788"/>
      <c r="AT3" s="788"/>
      <c r="AU3" s="788"/>
      <c r="AV3" s="788"/>
      <c r="AW3" s="788"/>
      <c r="AX3" s="788"/>
      <c r="AY3" s="788"/>
      <c r="AZ3" s="788"/>
      <c r="BA3" s="788"/>
      <c r="BB3" s="788"/>
      <c r="BC3" s="788"/>
      <c r="BD3" s="788"/>
      <c r="BE3" s="788"/>
      <c r="BF3" s="788"/>
      <c r="BG3" s="788"/>
      <c r="BH3" s="788"/>
      <c r="BI3" s="788"/>
      <c r="BJ3" s="788"/>
      <c r="BK3" s="788"/>
      <c r="BL3" s="788"/>
      <c r="BM3" s="788"/>
      <c r="BN3" s="788"/>
      <c r="BO3" s="788"/>
      <c r="BP3" s="788"/>
      <c r="BQ3" s="788"/>
      <c r="BR3" s="788"/>
      <c r="BS3" s="788"/>
      <c r="BT3" s="788"/>
      <c r="BU3" s="788"/>
      <c r="BV3" s="788"/>
      <c r="BW3" s="788"/>
      <c r="BX3" s="788"/>
      <c r="BY3" s="788"/>
      <c r="BZ3" s="788"/>
      <c r="CA3" s="788"/>
      <c r="CB3" s="788"/>
      <c r="CC3" s="788"/>
      <c r="CD3" s="788"/>
      <c r="CE3" s="788"/>
      <c r="CF3" s="788"/>
      <c r="CG3" s="788"/>
      <c r="CH3" s="788"/>
      <c r="CI3" s="788"/>
      <c r="CJ3" s="788"/>
      <c r="CK3" s="788"/>
      <c r="CL3" s="788"/>
      <c r="CM3" s="788"/>
      <c r="CN3" s="788"/>
      <c r="CO3" s="788"/>
      <c r="CP3" s="788"/>
      <c r="CQ3" s="788"/>
      <c r="CR3" s="788"/>
      <c r="CS3" s="788"/>
      <c r="CT3" s="788"/>
      <c r="CU3" s="788"/>
      <c r="CV3" s="788"/>
      <c r="CW3" s="788"/>
      <c r="CX3" s="788"/>
      <c r="CY3" s="788"/>
      <c r="CZ3" s="788"/>
      <c r="DA3" s="788"/>
      <c r="DB3" s="788"/>
      <c r="DC3" s="788"/>
      <c r="DD3" s="788"/>
      <c r="DE3" s="788"/>
      <c r="DF3" s="788"/>
      <c r="DG3" s="788"/>
      <c r="DH3" s="788"/>
      <c r="DI3" s="788"/>
      <c r="DJ3" s="788"/>
      <c r="DK3" s="788"/>
      <c r="DL3" s="788"/>
      <c r="DM3" s="788"/>
      <c r="DN3" s="788"/>
      <c r="DO3" s="788"/>
      <c r="DP3" s="788"/>
      <c r="DQ3" s="788"/>
      <c r="DR3" s="788"/>
      <c r="DS3" s="788"/>
      <c r="DT3" s="788"/>
      <c r="DU3" s="788"/>
      <c r="DV3" s="788"/>
      <c r="DW3" s="788"/>
      <c r="DX3" s="788"/>
      <c r="DY3" s="788"/>
      <c r="DZ3" s="788"/>
      <c r="EA3" s="788"/>
      <c r="EB3" s="788"/>
      <c r="EC3" s="788"/>
      <c r="ED3" s="788"/>
      <c r="EE3" s="788"/>
      <c r="EF3" s="788"/>
      <c r="EG3" s="788"/>
      <c r="EH3" s="788"/>
      <c r="EI3" s="788"/>
      <c r="EJ3" s="788"/>
      <c r="EK3" s="788"/>
      <c r="EL3" s="788"/>
      <c r="EM3" s="788"/>
      <c r="EN3" s="788"/>
      <c r="EO3" s="788"/>
      <c r="EP3" s="788"/>
      <c r="EQ3" s="788"/>
      <c r="ER3" s="788"/>
      <c r="ES3" s="788"/>
      <c r="ET3" s="788"/>
      <c r="EU3" s="788"/>
      <c r="EV3" s="788"/>
      <c r="EW3" s="788"/>
      <c r="EX3" s="788"/>
      <c r="EY3" s="788"/>
      <c r="EZ3" s="788"/>
      <c r="FA3" s="788"/>
      <c r="FB3" s="788"/>
      <c r="FC3" s="788"/>
      <c r="FD3" s="788"/>
      <c r="FE3" s="788"/>
      <c r="FF3" s="788"/>
      <c r="FG3" s="788"/>
      <c r="FH3" s="788"/>
      <c r="FI3" s="788"/>
      <c r="FJ3" s="788"/>
      <c r="FK3" s="788"/>
      <c r="FL3" s="788"/>
      <c r="FM3" s="788"/>
      <c r="FN3" s="788"/>
      <c r="FO3" s="788"/>
      <c r="FP3" s="788"/>
      <c r="FQ3" s="788"/>
      <c r="FR3" s="788"/>
      <c r="FS3" s="788"/>
      <c r="FT3" s="788"/>
      <c r="FU3" s="788"/>
      <c r="FV3" s="788"/>
      <c r="FW3" s="788"/>
      <c r="FX3" s="788"/>
      <c r="FY3" s="788"/>
      <c r="FZ3" s="788"/>
      <c r="GA3" s="788"/>
      <c r="GB3" s="788"/>
      <c r="GC3" s="788"/>
      <c r="GD3" s="788"/>
      <c r="GE3" s="788"/>
      <c r="GF3" s="788"/>
      <c r="GG3" s="788"/>
    </row>
    <row r="4" spans="1:194">
      <c r="A4" s="788" t="s">
        <v>2643</v>
      </c>
      <c r="B4" s="788"/>
      <c r="C4" s="788"/>
      <c r="D4" s="788"/>
      <c r="E4" s="788"/>
      <c r="F4" s="788"/>
      <c r="G4" s="788"/>
      <c r="H4" s="788"/>
      <c r="I4" s="788"/>
      <c r="J4" s="788"/>
      <c r="K4" s="788"/>
      <c r="L4" s="788"/>
      <c r="M4" s="788"/>
      <c r="N4" s="788"/>
      <c r="O4" s="788"/>
      <c r="P4" s="788"/>
      <c r="Q4" s="788"/>
      <c r="R4" s="788"/>
      <c r="S4" s="788"/>
      <c r="T4" s="788"/>
      <c r="U4" s="788"/>
      <c r="V4" s="788"/>
      <c r="W4" s="788"/>
      <c r="X4" s="788"/>
      <c r="Y4" s="788"/>
      <c r="Z4" s="788"/>
      <c r="AA4" s="788"/>
      <c r="AB4" s="788"/>
      <c r="AC4" s="788"/>
      <c r="AD4" s="788"/>
      <c r="AE4" s="788"/>
      <c r="AF4" s="788"/>
      <c r="AG4" s="788"/>
      <c r="AH4" s="788"/>
      <c r="AI4" s="788"/>
      <c r="AJ4" s="788"/>
      <c r="AK4" s="788"/>
      <c r="AL4" s="788"/>
      <c r="AM4" s="788"/>
      <c r="AN4" s="788"/>
      <c r="AO4" s="788"/>
      <c r="AP4" s="788"/>
      <c r="AQ4" s="788"/>
      <c r="AR4" s="788"/>
      <c r="AS4" s="788"/>
      <c r="AT4" s="788"/>
      <c r="AU4" s="788"/>
      <c r="AV4" s="788"/>
      <c r="AW4" s="788"/>
      <c r="AX4" s="788"/>
      <c r="AY4" s="788"/>
      <c r="AZ4" s="788"/>
      <c r="BA4" s="788"/>
      <c r="BB4" s="788"/>
      <c r="BC4" s="788"/>
      <c r="BD4" s="788"/>
      <c r="BE4" s="788"/>
      <c r="BF4" s="788"/>
      <c r="BG4" s="788"/>
      <c r="BH4" s="788"/>
      <c r="BI4" s="788"/>
      <c r="BJ4" s="788"/>
      <c r="BK4" s="788"/>
      <c r="BL4" s="788"/>
      <c r="BM4" s="788"/>
      <c r="BN4" s="788"/>
      <c r="BO4" s="788"/>
      <c r="BP4" s="788"/>
      <c r="BQ4" s="788"/>
      <c r="BR4" s="788"/>
      <c r="BS4" s="669"/>
      <c r="BT4" s="669"/>
      <c r="BU4" s="669"/>
      <c r="BV4" s="669"/>
      <c r="BW4" s="669"/>
      <c r="BX4" s="669"/>
      <c r="BY4" s="669"/>
      <c r="BZ4" s="669"/>
      <c r="CA4" s="669"/>
      <c r="CB4" s="669"/>
      <c r="CC4" s="669"/>
      <c r="CD4" s="669"/>
      <c r="CE4" s="669"/>
      <c r="CF4" s="669"/>
      <c r="CG4" s="669"/>
      <c r="CH4" s="669"/>
      <c r="CI4" s="669"/>
      <c r="CJ4" s="669"/>
      <c r="CK4" s="669"/>
      <c r="CL4" s="669"/>
      <c r="CM4" s="669"/>
      <c r="CN4" s="669"/>
      <c r="CO4" s="669"/>
      <c r="CP4" s="669"/>
      <c r="CQ4" s="669"/>
      <c r="CR4" s="669"/>
      <c r="CS4" s="669"/>
      <c r="CT4" s="669"/>
      <c r="CU4" s="669"/>
      <c r="CV4" s="669"/>
      <c r="CW4" s="669"/>
      <c r="CX4" s="669"/>
      <c r="CY4" s="669"/>
      <c r="CZ4" s="669"/>
      <c r="DA4" s="669"/>
      <c r="DB4" s="669"/>
      <c r="DC4" s="669"/>
      <c r="DD4" s="669"/>
      <c r="DE4" s="669"/>
      <c r="DF4" s="669"/>
      <c r="DG4" s="669"/>
      <c r="DH4" s="669"/>
      <c r="DI4" s="669"/>
      <c r="DJ4" s="669"/>
      <c r="DK4" s="669"/>
      <c r="DL4" s="669"/>
      <c r="DM4" s="669"/>
      <c r="DN4" s="669"/>
      <c r="DO4" s="669"/>
      <c r="DP4" s="669"/>
      <c r="DQ4" s="669"/>
      <c r="DR4" s="669"/>
      <c r="DS4" s="669"/>
      <c r="DT4" s="669"/>
      <c r="DU4" s="669"/>
      <c r="DV4" s="669"/>
      <c r="DW4" s="669"/>
      <c r="DX4" s="669"/>
      <c r="DY4" s="669"/>
      <c r="DZ4" s="669"/>
      <c r="EA4" s="669"/>
      <c r="EB4" s="669"/>
      <c r="EC4" s="669"/>
      <c r="ED4" s="669"/>
      <c r="EE4" s="669"/>
      <c r="EF4" s="669"/>
      <c r="EG4" s="669"/>
      <c r="EH4" s="669"/>
      <c r="EI4" s="669"/>
      <c r="EJ4" s="669"/>
      <c r="EK4" s="669"/>
      <c r="EL4" s="669"/>
      <c r="EM4" s="669"/>
      <c r="EN4" s="669"/>
      <c r="EO4" s="669"/>
      <c r="EP4" s="669"/>
      <c r="EQ4" s="669"/>
      <c r="ER4" s="669"/>
      <c r="ES4" s="669"/>
      <c r="ET4" s="669"/>
      <c r="EU4" s="669"/>
      <c r="EV4" s="669"/>
      <c r="EW4" s="669"/>
      <c r="EX4" s="669"/>
      <c r="EY4" s="669"/>
      <c r="EZ4" s="669"/>
      <c r="FA4" s="669"/>
      <c r="FB4" s="669"/>
      <c r="FC4" s="669"/>
      <c r="FD4" s="669"/>
      <c r="FE4" s="669"/>
      <c r="FF4" s="669"/>
      <c r="FG4" s="669"/>
      <c r="FH4" s="669"/>
      <c r="FI4" s="669"/>
      <c r="FJ4" s="669"/>
      <c r="FK4" s="669"/>
      <c r="FL4" s="669"/>
      <c r="FM4" s="669"/>
      <c r="FN4" s="669"/>
      <c r="FO4" s="669"/>
      <c r="FP4" s="669"/>
      <c r="FQ4" s="669"/>
      <c r="FR4" s="669"/>
      <c r="FS4" s="669"/>
      <c r="FT4" s="669"/>
      <c r="FU4" s="669"/>
      <c r="FV4" s="669"/>
      <c r="FW4" s="669"/>
      <c r="FX4" s="669"/>
      <c r="FY4" s="669"/>
      <c r="FZ4" s="669"/>
      <c r="GA4" s="669"/>
      <c r="GB4" s="669"/>
      <c r="GC4" s="669"/>
      <c r="GD4" s="669"/>
      <c r="GE4" s="669"/>
      <c r="GF4" s="669"/>
      <c r="GG4" s="669"/>
    </row>
    <row r="5" spans="1:194">
      <c r="A5" s="788" t="s">
        <v>2287</v>
      </c>
      <c r="B5" s="788"/>
      <c r="C5" s="788"/>
      <c r="D5" s="788"/>
      <c r="E5" s="788"/>
      <c r="F5" s="788"/>
      <c r="G5" s="788"/>
      <c r="H5" s="788"/>
      <c r="I5" s="788"/>
      <c r="J5" s="788"/>
      <c r="K5" s="788"/>
      <c r="L5" s="788"/>
      <c r="M5" s="788"/>
      <c r="N5" s="788"/>
      <c r="O5" s="788"/>
      <c r="P5" s="788"/>
      <c r="Q5" s="788"/>
      <c r="R5" s="788"/>
      <c r="S5" s="788"/>
      <c r="T5" s="788"/>
      <c r="U5" s="788"/>
      <c r="V5" s="788"/>
      <c r="W5" s="788"/>
      <c r="X5" s="788"/>
      <c r="Y5" s="788"/>
      <c r="Z5" s="788"/>
      <c r="AA5" s="788"/>
      <c r="AB5" s="788"/>
      <c r="AC5" s="788"/>
      <c r="AD5" s="788"/>
      <c r="AE5" s="788"/>
      <c r="AF5" s="788"/>
      <c r="AG5" s="788"/>
      <c r="AH5" s="788"/>
      <c r="AI5" s="788"/>
      <c r="AJ5" s="788"/>
      <c r="AK5" s="788"/>
      <c r="AL5" s="788"/>
      <c r="AM5" s="788"/>
      <c r="AN5" s="788"/>
      <c r="AO5" s="788"/>
      <c r="AP5" s="788"/>
      <c r="AQ5" s="788"/>
      <c r="AR5" s="788"/>
      <c r="AS5" s="788"/>
      <c r="AT5" s="788"/>
      <c r="AU5" s="788"/>
      <c r="AV5" s="788"/>
      <c r="AW5" s="788"/>
      <c r="AX5" s="788"/>
      <c r="AY5" s="788"/>
      <c r="AZ5" s="788"/>
      <c r="BA5" s="788"/>
      <c r="BB5" s="788"/>
      <c r="BC5" s="788"/>
      <c r="BD5" s="788"/>
      <c r="BE5" s="788"/>
      <c r="BF5" s="788"/>
      <c r="BG5" s="788"/>
      <c r="BH5" s="788"/>
      <c r="BI5" s="788"/>
      <c r="BJ5" s="788"/>
      <c r="BK5" s="788"/>
      <c r="BL5" s="788"/>
      <c r="BM5" s="788"/>
      <c r="BN5" s="788"/>
      <c r="BO5" s="788"/>
      <c r="BP5" s="788"/>
      <c r="BQ5" s="788"/>
      <c r="BR5" s="788"/>
      <c r="BS5" s="788"/>
      <c r="BT5" s="788"/>
      <c r="BU5" s="788"/>
      <c r="BV5" s="788"/>
      <c r="BW5" s="788"/>
      <c r="BX5" s="788"/>
      <c r="BY5" s="788"/>
      <c r="BZ5" s="788"/>
      <c r="CA5" s="788"/>
      <c r="CB5" s="788"/>
      <c r="CC5" s="788"/>
      <c r="CD5" s="788"/>
      <c r="CE5" s="788"/>
      <c r="CF5" s="788"/>
      <c r="CG5" s="788"/>
      <c r="CH5" s="788"/>
      <c r="CI5" s="788"/>
      <c r="CJ5" s="788"/>
      <c r="CK5" s="788"/>
      <c r="CL5" s="788"/>
      <c r="CM5" s="788"/>
      <c r="CN5" s="788"/>
      <c r="CO5" s="788"/>
      <c r="CP5" s="788"/>
      <c r="CQ5" s="788"/>
      <c r="CR5" s="788"/>
      <c r="CS5" s="788"/>
      <c r="CT5" s="788"/>
      <c r="CU5" s="788"/>
      <c r="CV5" s="788"/>
      <c r="CW5" s="788"/>
      <c r="CX5" s="788"/>
      <c r="CY5" s="788"/>
      <c r="CZ5" s="788"/>
      <c r="DA5" s="788"/>
      <c r="DB5" s="788"/>
      <c r="DC5" s="788"/>
      <c r="DD5" s="788"/>
      <c r="DE5" s="788"/>
      <c r="DF5" s="788"/>
      <c r="DG5" s="788"/>
      <c r="DH5" s="788"/>
      <c r="DI5" s="788"/>
      <c r="DJ5" s="788"/>
      <c r="DK5" s="788"/>
      <c r="DL5" s="788"/>
      <c r="DM5" s="788"/>
      <c r="DN5" s="788"/>
      <c r="DO5" s="788"/>
      <c r="DP5" s="788"/>
      <c r="DQ5" s="788"/>
      <c r="DR5" s="788"/>
      <c r="DS5" s="788"/>
      <c r="DT5" s="788"/>
      <c r="DU5" s="788"/>
      <c r="DV5" s="788"/>
      <c r="DW5" s="788"/>
      <c r="DX5" s="788"/>
      <c r="DY5" s="788"/>
      <c r="DZ5" s="788"/>
      <c r="EA5" s="788"/>
      <c r="EB5" s="788"/>
      <c r="EC5" s="788"/>
      <c r="ED5" s="788"/>
      <c r="EE5" s="788"/>
      <c r="EF5" s="788"/>
      <c r="EG5" s="788"/>
      <c r="EH5" s="788"/>
      <c r="EI5" s="788"/>
      <c r="EJ5" s="788"/>
      <c r="EK5" s="788"/>
      <c r="EL5" s="788"/>
      <c r="EM5" s="788"/>
      <c r="EN5" s="788"/>
      <c r="EO5" s="788"/>
      <c r="EP5" s="788"/>
      <c r="EQ5" s="788"/>
      <c r="ER5" s="788"/>
      <c r="ES5" s="788"/>
      <c r="ET5" s="788"/>
      <c r="EU5" s="788"/>
      <c r="EV5" s="788"/>
      <c r="EW5" s="788"/>
      <c r="EX5" s="788"/>
      <c r="EY5" s="788"/>
      <c r="EZ5" s="788"/>
      <c r="FA5" s="788"/>
      <c r="FB5" s="788"/>
      <c r="FC5" s="788"/>
      <c r="FD5" s="788"/>
      <c r="FE5" s="788"/>
      <c r="FF5" s="788"/>
      <c r="FG5" s="788"/>
      <c r="FH5" s="788"/>
      <c r="FI5" s="788"/>
      <c r="FJ5" s="788"/>
      <c r="FK5" s="788"/>
      <c r="FL5" s="788"/>
      <c r="FM5" s="788"/>
      <c r="FN5" s="788"/>
      <c r="FO5" s="788"/>
      <c r="FP5" s="788"/>
      <c r="FQ5" s="788"/>
      <c r="FR5" s="788"/>
      <c r="FS5" s="788"/>
      <c r="FT5" s="788"/>
      <c r="FU5" s="788"/>
      <c r="FV5" s="788"/>
      <c r="FW5" s="788"/>
      <c r="FX5" s="788"/>
      <c r="FY5" s="788"/>
      <c r="FZ5" s="788"/>
      <c r="GA5" s="788"/>
      <c r="GB5" s="788"/>
      <c r="GC5" s="788"/>
      <c r="GD5" s="788"/>
      <c r="GE5" s="788"/>
      <c r="GF5" s="788"/>
      <c r="GG5" s="788"/>
    </row>
    <row r="6" spans="1:194">
      <c r="B6" s="458"/>
    </row>
    <row r="7" spans="1:194" s="459" customFormat="1" ht="18.75" customHeight="1">
      <c r="A7" s="785" t="s">
        <v>20</v>
      </c>
      <c r="B7" s="785" t="s">
        <v>166</v>
      </c>
      <c r="C7" s="785" t="s">
        <v>168</v>
      </c>
      <c r="D7" s="785" t="s">
        <v>15</v>
      </c>
      <c r="E7" s="785" t="s">
        <v>14</v>
      </c>
      <c r="F7" s="785" t="s">
        <v>423</v>
      </c>
      <c r="G7" s="785" t="s">
        <v>424</v>
      </c>
      <c r="H7" s="785" t="s">
        <v>425</v>
      </c>
      <c r="I7" s="785" t="s">
        <v>426</v>
      </c>
      <c r="J7" s="785" t="s">
        <v>426</v>
      </c>
      <c r="K7" s="785" t="s">
        <v>427</v>
      </c>
      <c r="L7" s="785" t="s">
        <v>428</v>
      </c>
      <c r="M7" s="785" t="s">
        <v>429</v>
      </c>
      <c r="N7" s="789" t="s">
        <v>430</v>
      </c>
      <c r="O7" s="789"/>
      <c r="P7" s="789"/>
      <c r="Q7" s="789"/>
      <c r="R7" s="789"/>
      <c r="S7" s="789"/>
      <c r="T7" s="790" t="s">
        <v>1375</v>
      </c>
      <c r="U7" s="791"/>
      <c r="V7" s="791"/>
      <c r="W7" s="791"/>
      <c r="X7" s="791"/>
      <c r="Y7" s="791"/>
      <c r="Z7" s="791"/>
      <c r="AA7" s="791"/>
      <c r="AB7" s="791"/>
      <c r="AC7" s="791"/>
      <c r="AD7" s="791"/>
      <c r="AE7" s="791"/>
      <c r="AF7" s="791"/>
      <c r="AG7" s="791"/>
      <c r="AH7" s="791"/>
      <c r="AI7" s="791"/>
      <c r="AJ7" s="791"/>
      <c r="AK7" s="791"/>
      <c r="AL7" s="791"/>
      <c r="AM7" s="791"/>
      <c r="AN7" s="791"/>
      <c r="AO7" s="791"/>
      <c r="AP7" s="791"/>
      <c r="AQ7" s="791"/>
      <c r="AR7" s="791"/>
      <c r="AS7" s="791"/>
      <c r="AT7" s="791"/>
      <c r="AU7" s="791"/>
      <c r="AV7" s="791"/>
      <c r="AW7" s="791"/>
      <c r="AX7" s="791"/>
      <c r="AY7" s="791"/>
      <c r="AZ7" s="791"/>
      <c r="BA7" s="791"/>
      <c r="BB7" s="791"/>
      <c r="BC7" s="791"/>
      <c r="BD7" s="791"/>
      <c r="BE7" s="791"/>
      <c r="BF7" s="791"/>
      <c r="BG7" s="791"/>
      <c r="BH7" s="791"/>
      <c r="BI7" s="791"/>
      <c r="BJ7" s="791"/>
      <c r="BK7" s="791"/>
      <c r="BL7" s="791"/>
      <c r="BM7" s="791"/>
      <c r="BN7" s="791"/>
      <c r="BO7" s="791"/>
      <c r="BP7" s="791"/>
      <c r="BQ7" s="791"/>
      <c r="BR7" s="792"/>
      <c r="BS7" s="793" t="s">
        <v>171</v>
      </c>
      <c r="BT7" s="791"/>
      <c r="BU7" s="791"/>
      <c r="BV7" s="791"/>
      <c r="BW7" s="791"/>
      <c r="BX7" s="791"/>
      <c r="BY7" s="791"/>
      <c r="BZ7" s="791"/>
      <c r="CA7" s="791"/>
      <c r="CB7" s="791"/>
      <c r="CC7" s="791"/>
      <c r="CD7" s="791"/>
      <c r="CE7" s="791"/>
      <c r="CF7" s="791"/>
      <c r="CG7" s="791"/>
      <c r="CH7" s="791"/>
      <c r="CI7" s="791"/>
      <c r="CJ7" s="791"/>
      <c r="CK7" s="791"/>
      <c r="CL7" s="791"/>
      <c r="CM7" s="791"/>
      <c r="CN7" s="791"/>
      <c r="CO7" s="791"/>
      <c r="CP7" s="791"/>
      <c r="CQ7" s="791"/>
      <c r="CR7" s="791"/>
      <c r="CS7" s="791"/>
      <c r="CT7" s="791"/>
      <c r="CU7" s="791"/>
      <c r="CV7" s="791"/>
      <c r="CW7" s="791"/>
      <c r="CX7" s="791"/>
      <c r="CY7" s="791"/>
      <c r="CZ7" s="791"/>
      <c r="DA7" s="791"/>
      <c r="DB7" s="791"/>
      <c r="DC7" s="791"/>
      <c r="DD7" s="791"/>
      <c r="DE7" s="791"/>
      <c r="DF7" s="791"/>
      <c r="DG7" s="791"/>
      <c r="DH7" s="791"/>
      <c r="DI7" s="791"/>
      <c r="DJ7" s="791"/>
      <c r="DK7" s="791"/>
      <c r="DL7" s="791"/>
      <c r="DM7" s="791"/>
      <c r="DN7" s="791"/>
      <c r="DO7" s="791"/>
      <c r="DP7" s="791"/>
      <c r="DQ7" s="791"/>
      <c r="DR7" s="791"/>
      <c r="DS7" s="791"/>
      <c r="DT7" s="791"/>
      <c r="DU7" s="791"/>
      <c r="DV7" s="791"/>
      <c r="DW7" s="791"/>
      <c r="DX7" s="791"/>
      <c r="DY7" s="791"/>
      <c r="DZ7" s="791"/>
      <c r="EA7" s="791"/>
      <c r="EB7" s="791"/>
      <c r="EC7" s="791"/>
      <c r="ED7" s="791"/>
      <c r="EE7" s="791"/>
      <c r="EF7" s="791"/>
      <c r="EG7" s="791"/>
      <c r="EH7" s="791"/>
      <c r="EI7" s="791"/>
      <c r="EJ7" s="791"/>
      <c r="EK7" s="791"/>
      <c r="EL7" s="791"/>
      <c r="EM7" s="791"/>
      <c r="EN7" s="791"/>
      <c r="EO7" s="791"/>
      <c r="EP7" s="791"/>
      <c r="EQ7" s="791"/>
      <c r="ER7" s="791"/>
      <c r="ES7" s="791"/>
      <c r="ET7" s="791"/>
      <c r="EU7" s="791"/>
      <c r="EV7" s="791"/>
      <c r="EW7" s="791"/>
      <c r="EX7" s="791"/>
      <c r="EY7" s="791"/>
      <c r="EZ7" s="791"/>
      <c r="FA7" s="791"/>
      <c r="FB7" s="791"/>
      <c r="FC7" s="791"/>
      <c r="FD7" s="791"/>
      <c r="FE7" s="791"/>
      <c r="FF7" s="791"/>
      <c r="FG7" s="791"/>
      <c r="FH7" s="791"/>
      <c r="FI7" s="791"/>
      <c r="FJ7" s="791"/>
      <c r="FK7" s="791"/>
      <c r="FL7" s="791"/>
      <c r="FM7" s="791"/>
      <c r="FN7" s="791"/>
      <c r="FO7" s="791"/>
      <c r="FP7" s="791"/>
      <c r="FQ7" s="791"/>
      <c r="FR7" s="791"/>
      <c r="FS7" s="791"/>
      <c r="FT7" s="791"/>
      <c r="FU7" s="792"/>
      <c r="FV7" s="794" t="s">
        <v>431</v>
      </c>
      <c r="FW7" s="795"/>
      <c r="FX7" s="795"/>
      <c r="FY7" s="795"/>
      <c r="FZ7" s="795"/>
      <c r="GA7" s="795"/>
      <c r="GB7" s="795"/>
      <c r="GC7" s="795"/>
      <c r="GD7" s="795"/>
      <c r="GE7" s="795"/>
      <c r="GF7" s="795"/>
      <c r="GG7" s="795"/>
      <c r="GH7" s="796"/>
    </row>
    <row r="8" spans="1:194" s="459" customFormat="1" ht="30" customHeight="1">
      <c r="A8" s="786"/>
      <c r="B8" s="786"/>
      <c r="C8" s="786"/>
      <c r="D8" s="786"/>
      <c r="E8" s="786"/>
      <c r="F8" s="786"/>
      <c r="G8" s="786"/>
      <c r="H8" s="786"/>
      <c r="I8" s="786"/>
      <c r="J8" s="786"/>
      <c r="K8" s="786"/>
      <c r="L8" s="786"/>
      <c r="M8" s="786"/>
      <c r="N8" s="789" t="s">
        <v>454</v>
      </c>
      <c r="O8" s="789" t="s">
        <v>455</v>
      </c>
      <c r="P8" s="789" t="s">
        <v>164</v>
      </c>
      <c r="Q8" s="789" t="s">
        <v>456</v>
      </c>
      <c r="R8" s="789" t="s">
        <v>457</v>
      </c>
      <c r="S8" s="789" t="s">
        <v>458</v>
      </c>
      <c r="T8" s="789" t="s">
        <v>75</v>
      </c>
      <c r="U8" s="789"/>
      <c r="V8" s="789" t="s">
        <v>459</v>
      </c>
      <c r="W8" s="789"/>
      <c r="X8" s="789" t="s">
        <v>460</v>
      </c>
      <c r="Y8" s="789"/>
      <c r="Z8" s="789" t="s">
        <v>461</v>
      </c>
      <c r="AA8" s="789"/>
      <c r="AB8" s="789" t="s">
        <v>462</v>
      </c>
      <c r="AC8" s="789"/>
      <c r="AD8" s="789" t="s">
        <v>463</v>
      </c>
      <c r="AE8" s="789"/>
      <c r="AF8" s="789" t="s">
        <v>67</v>
      </c>
      <c r="AG8" s="789"/>
      <c r="AH8" s="789"/>
      <c r="AI8" s="789" t="s">
        <v>465</v>
      </c>
      <c r="AJ8" s="789"/>
      <c r="AK8" s="789" t="s">
        <v>466</v>
      </c>
      <c r="AL8" s="789"/>
      <c r="AM8" s="789" t="s">
        <v>467</v>
      </c>
      <c r="AN8" s="789"/>
      <c r="AO8" s="789" t="s">
        <v>468</v>
      </c>
      <c r="AP8" s="789"/>
      <c r="AQ8" s="789" t="s">
        <v>469</v>
      </c>
      <c r="AR8" s="789"/>
      <c r="AS8" s="789" t="s">
        <v>470</v>
      </c>
      <c r="AT8" s="789"/>
      <c r="AU8" s="789" t="s">
        <v>471</v>
      </c>
      <c r="AV8" s="789"/>
      <c r="AW8" s="789" t="s">
        <v>472</v>
      </c>
      <c r="AX8" s="789"/>
      <c r="AY8" s="789" t="s">
        <v>473</v>
      </c>
      <c r="AZ8" s="789"/>
      <c r="BA8" s="789" t="s">
        <v>474</v>
      </c>
      <c r="BB8" s="789"/>
      <c r="BC8" s="800" t="s">
        <v>67</v>
      </c>
      <c r="BD8" s="789"/>
      <c r="BE8" s="789"/>
      <c r="BF8" s="789" t="s">
        <v>173</v>
      </c>
      <c r="BG8" s="789"/>
      <c r="BH8" s="789" t="s">
        <v>475</v>
      </c>
      <c r="BI8" s="789"/>
      <c r="BJ8" s="789" t="s">
        <v>476</v>
      </c>
      <c r="BK8" s="789"/>
      <c r="BL8" s="789" t="s">
        <v>477</v>
      </c>
      <c r="BM8" s="789"/>
      <c r="BN8" s="789" t="s">
        <v>478</v>
      </c>
      <c r="BO8" s="789"/>
      <c r="BP8" s="800" t="s">
        <v>67</v>
      </c>
      <c r="BQ8" s="789"/>
      <c r="BR8" s="789"/>
      <c r="BS8" s="789" t="s">
        <v>480</v>
      </c>
      <c r="BT8" s="789"/>
      <c r="BU8" s="789"/>
      <c r="BV8" s="789" t="s">
        <v>481</v>
      </c>
      <c r="BW8" s="789"/>
      <c r="BX8" s="789"/>
      <c r="BY8" s="789" t="s">
        <v>482</v>
      </c>
      <c r="BZ8" s="789"/>
      <c r="CA8" s="789"/>
      <c r="CB8" s="789" t="s">
        <v>483</v>
      </c>
      <c r="CC8" s="789"/>
      <c r="CD8" s="789"/>
      <c r="CE8" s="789" t="s">
        <v>484</v>
      </c>
      <c r="CF8" s="789"/>
      <c r="CG8" s="789"/>
      <c r="CH8" s="789" t="s">
        <v>485</v>
      </c>
      <c r="CI8" s="789"/>
      <c r="CJ8" s="789"/>
      <c r="CK8" s="789" t="s">
        <v>498</v>
      </c>
      <c r="CL8" s="789"/>
      <c r="CM8" s="789"/>
      <c r="CN8" s="789" t="s">
        <v>486</v>
      </c>
      <c r="CO8" s="789"/>
      <c r="CP8" s="789"/>
      <c r="CQ8" s="789" t="s">
        <v>487</v>
      </c>
      <c r="CR8" s="789"/>
      <c r="CS8" s="789"/>
      <c r="CT8" s="789" t="s">
        <v>488</v>
      </c>
      <c r="CU8" s="789"/>
      <c r="CV8" s="789"/>
      <c r="CW8" s="789" t="s">
        <v>489</v>
      </c>
      <c r="CX8" s="789"/>
      <c r="CY8" s="789"/>
      <c r="CZ8" s="789" t="s">
        <v>490</v>
      </c>
      <c r="DA8" s="789"/>
      <c r="DB8" s="789"/>
      <c r="DC8" s="789" t="s">
        <v>67</v>
      </c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97"/>
      <c r="DO8" s="798"/>
      <c r="DP8" s="799"/>
      <c r="DQ8" s="797"/>
      <c r="DR8" s="798"/>
      <c r="DS8" s="799"/>
      <c r="DT8" s="797"/>
      <c r="DU8" s="798"/>
      <c r="DV8" s="799"/>
      <c r="DW8" s="797"/>
      <c r="DX8" s="798"/>
      <c r="DY8" s="799"/>
      <c r="DZ8" s="797"/>
      <c r="EA8" s="798"/>
      <c r="EB8" s="799"/>
      <c r="EC8" s="797"/>
      <c r="ED8" s="798"/>
      <c r="EE8" s="799"/>
      <c r="EF8" s="797"/>
      <c r="EG8" s="798"/>
      <c r="EH8" s="799"/>
      <c r="EI8" s="797"/>
      <c r="EJ8" s="798"/>
      <c r="EK8" s="799"/>
      <c r="EL8" s="797"/>
      <c r="EM8" s="798"/>
      <c r="EN8" s="799"/>
      <c r="EO8" s="797"/>
      <c r="EP8" s="798"/>
      <c r="EQ8" s="799"/>
      <c r="ER8" s="797"/>
      <c r="ES8" s="798"/>
      <c r="ET8" s="799"/>
      <c r="EU8" s="797"/>
      <c r="EV8" s="798"/>
      <c r="EW8" s="799"/>
      <c r="EX8" s="797"/>
      <c r="EY8" s="798"/>
      <c r="EZ8" s="799"/>
      <c r="FA8" s="797"/>
      <c r="FB8" s="798"/>
      <c r="FC8" s="799"/>
      <c r="FD8" s="797"/>
      <c r="FE8" s="798"/>
      <c r="FF8" s="799"/>
      <c r="FG8" s="797"/>
      <c r="FH8" s="798"/>
      <c r="FI8" s="799"/>
      <c r="FJ8" s="797"/>
      <c r="FK8" s="798"/>
      <c r="FL8" s="799"/>
      <c r="FM8" s="797"/>
      <c r="FN8" s="798"/>
      <c r="FO8" s="799"/>
      <c r="FP8" s="797"/>
      <c r="FQ8" s="798"/>
      <c r="FR8" s="799"/>
      <c r="FS8" s="797"/>
      <c r="FT8" s="798"/>
      <c r="FU8" s="799"/>
      <c r="FV8" s="797"/>
      <c r="FW8" s="798"/>
      <c r="FX8" s="798"/>
      <c r="FY8" s="798"/>
      <c r="FZ8" s="798"/>
      <c r="GA8" s="798"/>
      <c r="GB8" s="798"/>
      <c r="GC8" s="798"/>
      <c r="GD8" s="798"/>
      <c r="GE8" s="798"/>
      <c r="GF8" s="798"/>
      <c r="GG8" s="798"/>
      <c r="GH8" s="799"/>
    </row>
    <row r="9" spans="1:194" s="462" customFormat="1" ht="17.25" customHeight="1">
      <c r="A9" s="787"/>
      <c r="B9" s="787"/>
      <c r="C9" s="787"/>
      <c r="D9" s="787"/>
      <c r="E9" s="787"/>
      <c r="F9" s="787"/>
      <c r="G9" s="787"/>
      <c r="H9" s="787"/>
      <c r="I9" s="787"/>
      <c r="J9" s="787"/>
      <c r="K9" s="787"/>
      <c r="L9" s="787"/>
      <c r="M9" s="787"/>
      <c r="N9" s="789"/>
      <c r="O9" s="789"/>
      <c r="P9" s="789"/>
      <c r="Q9" s="789"/>
      <c r="R9" s="789"/>
      <c r="S9" s="789"/>
      <c r="T9" s="665" t="s">
        <v>95</v>
      </c>
      <c r="U9" s="665" t="s">
        <v>96</v>
      </c>
      <c r="V9" s="665" t="s">
        <v>95</v>
      </c>
      <c r="W9" s="665" t="s">
        <v>96</v>
      </c>
      <c r="X9" s="665" t="s">
        <v>95</v>
      </c>
      <c r="Y9" s="665" t="s">
        <v>96</v>
      </c>
      <c r="Z9" s="665" t="s">
        <v>95</v>
      </c>
      <c r="AA9" s="665" t="s">
        <v>96</v>
      </c>
      <c r="AB9" s="665" t="s">
        <v>95</v>
      </c>
      <c r="AC9" s="665" t="s">
        <v>96</v>
      </c>
      <c r="AD9" s="665" t="s">
        <v>95</v>
      </c>
      <c r="AE9" s="665" t="s">
        <v>96</v>
      </c>
      <c r="AF9" s="665" t="s">
        <v>95</v>
      </c>
      <c r="AG9" s="665" t="s">
        <v>96</v>
      </c>
      <c r="AH9" s="665" t="s">
        <v>67</v>
      </c>
      <c r="AI9" s="665" t="s">
        <v>95</v>
      </c>
      <c r="AJ9" s="665" t="s">
        <v>96</v>
      </c>
      <c r="AK9" s="665" t="s">
        <v>95</v>
      </c>
      <c r="AL9" s="665" t="s">
        <v>96</v>
      </c>
      <c r="AM9" s="665" t="s">
        <v>95</v>
      </c>
      <c r="AN9" s="665" t="s">
        <v>96</v>
      </c>
      <c r="AO9" s="665" t="s">
        <v>95</v>
      </c>
      <c r="AP9" s="665" t="s">
        <v>96</v>
      </c>
      <c r="AQ9" s="665" t="s">
        <v>95</v>
      </c>
      <c r="AR9" s="665" t="s">
        <v>96</v>
      </c>
      <c r="AS9" s="665" t="s">
        <v>95</v>
      </c>
      <c r="AT9" s="665" t="s">
        <v>96</v>
      </c>
      <c r="AU9" s="665" t="s">
        <v>95</v>
      </c>
      <c r="AV9" s="665" t="s">
        <v>96</v>
      </c>
      <c r="AW9" s="665" t="s">
        <v>95</v>
      </c>
      <c r="AX9" s="665" t="s">
        <v>96</v>
      </c>
      <c r="AY9" s="665" t="s">
        <v>95</v>
      </c>
      <c r="AZ9" s="665" t="s">
        <v>96</v>
      </c>
      <c r="BA9" s="665" t="s">
        <v>95</v>
      </c>
      <c r="BB9" s="665" t="s">
        <v>96</v>
      </c>
      <c r="BC9" s="665" t="s">
        <v>95</v>
      </c>
      <c r="BD9" s="665" t="s">
        <v>96</v>
      </c>
      <c r="BE9" s="668" t="s">
        <v>172</v>
      </c>
      <c r="BF9" s="665" t="s">
        <v>95</v>
      </c>
      <c r="BG9" s="665" t="s">
        <v>96</v>
      </c>
      <c r="BH9" s="665" t="s">
        <v>95</v>
      </c>
      <c r="BI9" s="665" t="s">
        <v>96</v>
      </c>
      <c r="BJ9" s="665" t="s">
        <v>95</v>
      </c>
      <c r="BK9" s="665" t="s">
        <v>96</v>
      </c>
      <c r="BL9" s="665" t="s">
        <v>95</v>
      </c>
      <c r="BM9" s="665" t="s">
        <v>96</v>
      </c>
      <c r="BN9" s="665" t="s">
        <v>95</v>
      </c>
      <c r="BO9" s="665" t="s">
        <v>96</v>
      </c>
      <c r="BP9" s="665" t="s">
        <v>95</v>
      </c>
      <c r="BQ9" s="665" t="s">
        <v>96</v>
      </c>
      <c r="BR9" s="668" t="s">
        <v>172</v>
      </c>
      <c r="BS9" s="665" t="s">
        <v>95</v>
      </c>
      <c r="BT9" s="665" t="s">
        <v>96</v>
      </c>
      <c r="BU9" s="665" t="s">
        <v>172</v>
      </c>
      <c r="BV9" s="665" t="s">
        <v>95</v>
      </c>
      <c r="BW9" s="665" t="s">
        <v>96</v>
      </c>
      <c r="BX9" s="665" t="s">
        <v>172</v>
      </c>
      <c r="BY9" s="665" t="s">
        <v>95</v>
      </c>
      <c r="BZ9" s="665" t="s">
        <v>96</v>
      </c>
      <c r="CA9" s="665" t="s">
        <v>172</v>
      </c>
      <c r="CB9" s="665" t="s">
        <v>95</v>
      </c>
      <c r="CC9" s="665" t="s">
        <v>96</v>
      </c>
      <c r="CD9" s="665" t="s">
        <v>172</v>
      </c>
      <c r="CE9" s="665" t="s">
        <v>95</v>
      </c>
      <c r="CF9" s="665" t="s">
        <v>96</v>
      </c>
      <c r="CG9" s="665" t="s">
        <v>172</v>
      </c>
      <c r="CH9" s="665" t="s">
        <v>95</v>
      </c>
      <c r="CI9" s="665" t="s">
        <v>96</v>
      </c>
      <c r="CJ9" s="665" t="s">
        <v>172</v>
      </c>
      <c r="CK9" s="665" t="s">
        <v>95</v>
      </c>
      <c r="CL9" s="665" t="s">
        <v>96</v>
      </c>
      <c r="CM9" s="665" t="s">
        <v>172</v>
      </c>
      <c r="CN9" s="665" t="s">
        <v>95</v>
      </c>
      <c r="CO9" s="665" t="s">
        <v>96</v>
      </c>
      <c r="CP9" s="665" t="s">
        <v>172</v>
      </c>
      <c r="CQ9" s="665" t="s">
        <v>95</v>
      </c>
      <c r="CR9" s="665" t="s">
        <v>96</v>
      </c>
      <c r="CS9" s="665" t="s">
        <v>172</v>
      </c>
      <c r="CT9" s="665" t="s">
        <v>95</v>
      </c>
      <c r="CU9" s="665" t="s">
        <v>96</v>
      </c>
      <c r="CV9" s="665" t="s">
        <v>172</v>
      </c>
      <c r="CW9" s="665" t="s">
        <v>95</v>
      </c>
      <c r="CX9" s="665" t="s">
        <v>96</v>
      </c>
      <c r="CY9" s="665" t="s">
        <v>172</v>
      </c>
      <c r="CZ9" s="665" t="s">
        <v>95</v>
      </c>
      <c r="DA9" s="665" t="s">
        <v>96</v>
      </c>
      <c r="DB9" s="665" t="s">
        <v>172</v>
      </c>
      <c r="DC9" s="665" t="s">
        <v>95</v>
      </c>
      <c r="DD9" s="665" t="s">
        <v>96</v>
      </c>
      <c r="DE9" s="665" t="s">
        <v>172</v>
      </c>
      <c r="DF9" s="665" t="s">
        <v>491</v>
      </c>
      <c r="DG9" s="665" t="s">
        <v>492</v>
      </c>
      <c r="DH9" s="665" t="s">
        <v>493</v>
      </c>
      <c r="DI9" s="665" t="s">
        <v>494</v>
      </c>
      <c r="DJ9" s="665" t="s">
        <v>495</v>
      </c>
      <c r="DK9" s="665" t="s">
        <v>496</v>
      </c>
      <c r="DL9" s="665" t="s">
        <v>1131</v>
      </c>
      <c r="DM9" s="665" t="s">
        <v>67</v>
      </c>
      <c r="DN9" s="665" t="s">
        <v>95</v>
      </c>
      <c r="DO9" s="665" t="s">
        <v>96</v>
      </c>
      <c r="DP9" s="665" t="s">
        <v>172</v>
      </c>
      <c r="DQ9" s="665" t="s">
        <v>95</v>
      </c>
      <c r="DR9" s="665" t="s">
        <v>96</v>
      </c>
      <c r="DS9" s="665" t="s">
        <v>172</v>
      </c>
      <c r="DT9" s="665" t="s">
        <v>95</v>
      </c>
      <c r="DU9" s="665" t="s">
        <v>96</v>
      </c>
      <c r="DV9" s="665" t="s">
        <v>172</v>
      </c>
      <c r="DW9" s="665" t="s">
        <v>95</v>
      </c>
      <c r="DX9" s="665" t="s">
        <v>96</v>
      </c>
      <c r="DY9" s="665" t="s">
        <v>172</v>
      </c>
      <c r="DZ9" s="665" t="s">
        <v>95</v>
      </c>
      <c r="EA9" s="665" t="s">
        <v>96</v>
      </c>
      <c r="EB9" s="665" t="s">
        <v>172</v>
      </c>
      <c r="EC9" s="665" t="s">
        <v>95</v>
      </c>
      <c r="ED9" s="665" t="s">
        <v>96</v>
      </c>
      <c r="EE9" s="665" t="s">
        <v>172</v>
      </c>
      <c r="EF9" s="665" t="s">
        <v>95</v>
      </c>
      <c r="EG9" s="665" t="s">
        <v>96</v>
      </c>
      <c r="EH9" s="665" t="s">
        <v>172</v>
      </c>
      <c r="EI9" s="665" t="s">
        <v>95</v>
      </c>
      <c r="EJ9" s="665" t="s">
        <v>96</v>
      </c>
      <c r="EK9" s="665" t="s">
        <v>172</v>
      </c>
      <c r="EL9" s="665" t="s">
        <v>95</v>
      </c>
      <c r="EM9" s="665" t="s">
        <v>96</v>
      </c>
      <c r="EN9" s="665" t="s">
        <v>172</v>
      </c>
      <c r="EO9" s="665" t="s">
        <v>95</v>
      </c>
      <c r="EP9" s="665" t="s">
        <v>96</v>
      </c>
      <c r="EQ9" s="665" t="s">
        <v>172</v>
      </c>
      <c r="ER9" s="665" t="s">
        <v>95</v>
      </c>
      <c r="ES9" s="665" t="s">
        <v>96</v>
      </c>
      <c r="ET9" s="665" t="s">
        <v>172</v>
      </c>
      <c r="EU9" s="665" t="s">
        <v>95</v>
      </c>
      <c r="EV9" s="665" t="s">
        <v>96</v>
      </c>
      <c r="EW9" s="665" t="s">
        <v>172</v>
      </c>
      <c r="EX9" s="665" t="s">
        <v>95</v>
      </c>
      <c r="EY9" s="665" t="s">
        <v>96</v>
      </c>
      <c r="EZ9" s="665" t="s">
        <v>172</v>
      </c>
      <c r="FA9" s="665" t="s">
        <v>95</v>
      </c>
      <c r="FB9" s="665" t="s">
        <v>96</v>
      </c>
      <c r="FC9" s="665" t="s">
        <v>172</v>
      </c>
      <c r="FD9" s="665" t="s">
        <v>95</v>
      </c>
      <c r="FE9" s="665" t="s">
        <v>96</v>
      </c>
      <c r="FF9" s="665" t="s">
        <v>172</v>
      </c>
      <c r="FG9" s="665" t="s">
        <v>95</v>
      </c>
      <c r="FH9" s="665" t="s">
        <v>96</v>
      </c>
      <c r="FI9" s="665" t="s">
        <v>172</v>
      </c>
      <c r="FJ9" s="665" t="s">
        <v>95</v>
      </c>
      <c r="FK9" s="665" t="s">
        <v>96</v>
      </c>
      <c r="FL9" s="665" t="s">
        <v>172</v>
      </c>
      <c r="FM9" s="665" t="s">
        <v>95</v>
      </c>
      <c r="FN9" s="665" t="s">
        <v>96</v>
      </c>
      <c r="FO9" s="665" t="s">
        <v>172</v>
      </c>
      <c r="FP9" s="665" t="s">
        <v>95</v>
      </c>
      <c r="FQ9" s="665" t="s">
        <v>96</v>
      </c>
      <c r="FR9" s="665" t="s">
        <v>172</v>
      </c>
      <c r="FS9" s="665" t="s">
        <v>95</v>
      </c>
      <c r="FT9" s="665" t="s">
        <v>96</v>
      </c>
      <c r="FU9" s="665" t="s">
        <v>172</v>
      </c>
      <c r="FV9" s="665" t="s">
        <v>480</v>
      </c>
      <c r="FW9" s="665" t="s">
        <v>481</v>
      </c>
      <c r="FX9" s="665" t="s">
        <v>482</v>
      </c>
      <c r="FY9" s="665" t="s">
        <v>483</v>
      </c>
      <c r="FZ9" s="665" t="s">
        <v>484</v>
      </c>
      <c r="GA9" s="665" t="s">
        <v>485</v>
      </c>
      <c r="GB9" s="665" t="s">
        <v>498</v>
      </c>
      <c r="GC9" s="665" t="s">
        <v>486</v>
      </c>
      <c r="GD9" s="665" t="s">
        <v>487</v>
      </c>
      <c r="GE9" s="665" t="s">
        <v>488</v>
      </c>
      <c r="GF9" s="665" t="s">
        <v>489</v>
      </c>
      <c r="GG9" s="665" t="s">
        <v>490</v>
      </c>
      <c r="GH9" s="665" t="s">
        <v>67</v>
      </c>
    </row>
    <row r="10" spans="1:194" s="468" customFormat="1">
      <c r="A10" s="463">
        <v>1</v>
      </c>
      <c r="B10" s="464"/>
      <c r="C10" s="464"/>
      <c r="D10" s="464"/>
      <c r="E10" s="465" t="s">
        <v>86</v>
      </c>
      <c r="F10" s="466"/>
      <c r="G10" s="467">
        <v>21</v>
      </c>
      <c r="H10" s="467">
        <v>2</v>
      </c>
      <c r="I10" s="467">
        <v>1</v>
      </c>
      <c r="J10" s="467">
        <v>0</v>
      </c>
      <c r="K10" s="467">
        <v>0</v>
      </c>
      <c r="L10" s="467">
        <v>0</v>
      </c>
      <c r="M10" s="467">
        <v>0</v>
      </c>
      <c r="N10" s="467"/>
      <c r="O10" s="467"/>
      <c r="P10" s="467"/>
      <c r="Q10" s="467"/>
      <c r="R10" s="467"/>
      <c r="S10" s="467"/>
      <c r="T10" s="467">
        <v>0</v>
      </c>
      <c r="U10" s="467">
        <v>0</v>
      </c>
      <c r="V10" s="467">
        <v>0</v>
      </c>
      <c r="W10" s="467">
        <v>0</v>
      </c>
      <c r="X10" s="467">
        <v>0</v>
      </c>
      <c r="Y10" s="467">
        <v>0</v>
      </c>
      <c r="Z10" s="467">
        <v>2</v>
      </c>
      <c r="AA10" s="467">
        <v>0</v>
      </c>
      <c r="AB10" s="467">
        <v>28</v>
      </c>
      <c r="AC10" s="467">
        <v>21</v>
      </c>
      <c r="AD10" s="467">
        <v>3</v>
      </c>
      <c r="AE10" s="467">
        <v>0</v>
      </c>
      <c r="AF10" s="467">
        <v>33</v>
      </c>
      <c r="AG10" s="467">
        <v>21</v>
      </c>
      <c r="AH10" s="467">
        <v>54</v>
      </c>
      <c r="AI10" s="467">
        <v>0</v>
      </c>
      <c r="AJ10" s="467">
        <v>0</v>
      </c>
      <c r="AK10" s="467">
        <v>6</v>
      </c>
      <c r="AL10" s="467">
        <v>10</v>
      </c>
      <c r="AM10" s="467">
        <v>18</v>
      </c>
      <c r="AN10" s="467">
        <v>10</v>
      </c>
      <c r="AO10" s="467">
        <v>6</v>
      </c>
      <c r="AP10" s="467">
        <v>1</v>
      </c>
      <c r="AQ10" s="467">
        <v>3</v>
      </c>
      <c r="AR10" s="467">
        <v>0</v>
      </c>
      <c r="AS10" s="467">
        <v>0</v>
      </c>
      <c r="AT10" s="467">
        <v>0</v>
      </c>
      <c r="AU10" s="467">
        <v>19</v>
      </c>
      <c r="AV10" s="467">
        <v>14</v>
      </c>
      <c r="AW10" s="467">
        <v>0</v>
      </c>
      <c r="AX10" s="467">
        <v>1</v>
      </c>
      <c r="AY10" s="467">
        <v>11</v>
      </c>
      <c r="AZ10" s="467">
        <v>6</v>
      </c>
      <c r="BA10" s="467">
        <v>3</v>
      </c>
      <c r="BB10" s="467">
        <v>0</v>
      </c>
      <c r="BC10" s="467">
        <v>33</v>
      </c>
      <c r="BD10" s="467">
        <v>21</v>
      </c>
      <c r="BE10" s="467">
        <v>54</v>
      </c>
      <c r="BF10" s="395">
        <v>8</v>
      </c>
      <c r="BG10" s="395">
        <v>2</v>
      </c>
      <c r="BH10" s="395">
        <v>0</v>
      </c>
      <c r="BI10" s="395">
        <v>0</v>
      </c>
      <c r="BJ10" s="395">
        <v>4</v>
      </c>
      <c r="BK10" s="395">
        <v>4</v>
      </c>
      <c r="BL10" s="395">
        <v>0</v>
      </c>
      <c r="BM10" s="395">
        <v>0</v>
      </c>
      <c r="BN10" s="395">
        <v>0</v>
      </c>
      <c r="BO10" s="395">
        <v>0</v>
      </c>
      <c r="BP10" s="476">
        <f>BF10+BH10+BJ10+BL10+BN10</f>
        <v>12</v>
      </c>
      <c r="BQ10" s="476">
        <f>BG10+BI10+BK10+BM10+BO10</f>
        <v>6</v>
      </c>
      <c r="BR10" s="465">
        <f>SUM(BP10:BQ10)</f>
        <v>18</v>
      </c>
      <c r="BS10" s="467">
        <v>0</v>
      </c>
      <c r="BT10" s="467">
        <v>0</v>
      </c>
      <c r="BU10" s="467">
        <v>0</v>
      </c>
      <c r="BV10" s="467">
        <v>0</v>
      </c>
      <c r="BW10" s="467">
        <v>0</v>
      </c>
      <c r="BX10" s="467">
        <v>0</v>
      </c>
      <c r="BY10" s="467">
        <v>0</v>
      </c>
      <c r="BZ10" s="467">
        <v>0</v>
      </c>
      <c r="CA10" s="467">
        <v>0</v>
      </c>
      <c r="CB10" s="467">
        <v>0</v>
      </c>
      <c r="CC10" s="467">
        <v>0</v>
      </c>
      <c r="CD10" s="467">
        <v>0</v>
      </c>
      <c r="CE10" s="467">
        <v>0</v>
      </c>
      <c r="CF10" s="467">
        <v>0</v>
      </c>
      <c r="CG10" s="467">
        <v>0</v>
      </c>
      <c r="CH10" s="467">
        <v>0</v>
      </c>
      <c r="CI10" s="467">
        <v>0</v>
      </c>
      <c r="CJ10" s="467">
        <v>0</v>
      </c>
      <c r="CK10" s="467">
        <v>0</v>
      </c>
      <c r="CL10" s="467">
        <v>0</v>
      </c>
      <c r="CM10" s="467">
        <v>0</v>
      </c>
      <c r="CN10" s="467">
        <v>0</v>
      </c>
      <c r="CO10" s="467">
        <v>0</v>
      </c>
      <c r="CP10" s="467">
        <v>0</v>
      </c>
      <c r="CQ10" s="467">
        <v>0</v>
      </c>
      <c r="CR10" s="467">
        <v>0</v>
      </c>
      <c r="CS10" s="467">
        <v>0</v>
      </c>
      <c r="CT10" s="467">
        <v>118</v>
      </c>
      <c r="CU10" s="467">
        <v>104</v>
      </c>
      <c r="CV10" s="467">
        <v>222</v>
      </c>
      <c r="CW10" s="467">
        <v>90</v>
      </c>
      <c r="CX10" s="467">
        <v>82</v>
      </c>
      <c r="CY10" s="467">
        <v>172</v>
      </c>
      <c r="CZ10" s="467">
        <v>72</v>
      </c>
      <c r="DA10" s="467">
        <v>66</v>
      </c>
      <c r="DB10" s="467">
        <v>138</v>
      </c>
      <c r="DC10" s="467">
        <v>280</v>
      </c>
      <c r="DD10" s="467">
        <v>252</v>
      </c>
      <c r="DE10" s="467">
        <v>532</v>
      </c>
      <c r="DF10" s="467">
        <v>522</v>
      </c>
      <c r="DG10" s="467">
        <v>10</v>
      </c>
      <c r="DH10" s="467">
        <v>0</v>
      </c>
      <c r="DI10" s="467">
        <v>0</v>
      </c>
      <c r="DJ10" s="467">
        <v>0</v>
      </c>
      <c r="DK10" s="467">
        <v>0</v>
      </c>
      <c r="DL10" s="467">
        <v>0</v>
      </c>
      <c r="DM10" s="467">
        <v>532</v>
      </c>
      <c r="DN10" s="467">
        <v>0</v>
      </c>
      <c r="DO10" s="467">
        <v>0</v>
      </c>
      <c r="DP10" s="467">
        <v>0</v>
      </c>
      <c r="DQ10" s="467">
        <v>0</v>
      </c>
      <c r="DR10" s="467">
        <v>0</v>
      </c>
      <c r="DS10" s="467">
        <v>0</v>
      </c>
      <c r="DT10" s="467">
        <v>0</v>
      </c>
      <c r="DU10" s="467">
        <v>0</v>
      </c>
      <c r="DV10" s="467">
        <v>0</v>
      </c>
      <c r="DW10" s="467">
        <v>0</v>
      </c>
      <c r="DX10" s="467">
        <v>0</v>
      </c>
      <c r="DY10" s="467">
        <v>0</v>
      </c>
      <c r="DZ10" s="467">
        <v>0</v>
      </c>
      <c r="EA10" s="467">
        <v>0</v>
      </c>
      <c r="EB10" s="467">
        <v>0</v>
      </c>
      <c r="EC10" s="467">
        <v>0</v>
      </c>
      <c r="ED10" s="467">
        <v>0</v>
      </c>
      <c r="EE10" s="467">
        <v>0</v>
      </c>
      <c r="EF10" s="467">
        <v>0</v>
      </c>
      <c r="EG10" s="467">
        <v>0</v>
      </c>
      <c r="EH10" s="467">
        <v>0</v>
      </c>
      <c r="EI10" s="467">
        <v>0</v>
      </c>
      <c r="EJ10" s="467">
        <v>0</v>
      </c>
      <c r="EK10" s="467">
        <v>0</v>
      </c>
      <c r="EL10" s="467">
        <v>0</v>
      </c>
      <c r="EM10" s="467">
        <v>0</v>
      </c>
      <c r="EN10" s="467">
        <v>0</v>
      </c>
      <c r="EO10" s="467">
        <v>0</v>
      </c>
      <c r="EP10" s="467">
        <v>0</v>
      </c>
      <c r="EQ10" s="467">
        <v>0</v>
      </c>
      <c r="ER10" s="467">
        <v>6</v>
      </c>
      <c r="ES10" s="467">
        <v>4</v>
      </c>
      <c r="ET10" s="467">
        <v>10</v>
      </c>
      <c r="EU10" s="467">
        <v>44</v>
      </c>
      <c r="EV10" s="467">
        <v>44</v>
      </c>
      <c r="EW10" s="467">
        <v>88</v>
      </c>
      <c r="EX10" s="467">
        <v>80</v>
      </c>
      <c r="EY10" s="467">
        <v>95</v>
      </c>
      <c r="EZ10" s="467">
        <v>0</v>
      </c>
      <c r="FA10" s="467">
        <v>80</v>
      </c>
      <c r="FB10" s="467">
        <v>70</v>
      </c>
      <c r="FC10" s="467">
        <v>0</v>
      </c>
      <c r="FD10" s="467">
        <v>70</v>
      </c>
      <c r="FE10" s="467">
        <v>39</v>
      </c>
      <c r="FF10" s="467">
        <v>0</v>
      </c>
      <c r="FG10" s="467">
        <v>0</v>
      </c>
      <c r="FH10" s="467">
        <v>0</v>
      </c>
      <c r="FI10" s="467">
        <v>0</v>
      </c>
      <c r="FJ10" s="467">
        <v>0</v>
      </c>
      <c r="FK10" s="467">
        <v>0</v>
      </c>
      <c r="FL10" s="467">
        <v>0</v>
      </c>
      <c r="FM10" s="467">
        <v>6</v>
      </c>
      <c r="FN10" s="467">
        <v>4</v>
      </c>
      <c r="FO10" s="467">
        <v>0</v>
      </c>
      <c r="FP10" s="467">
        <v>204</v>
      </c>
      <c r="FQ10" s="467">
        <v>209</v>
      </c>
      <c r="FR10" s="467">
        <v>0</v>
      </c>
      <c r="FS10" s="467">
        <v>70</v>
      </c>
      <c r="FT10" s="467">
        <v>39</v>
      </c>
      <c r="FU10" s="467">
        <v>0</v>
      </c>
      <c r="FV10" s="467">
        <v>0</v>
      </c>
      <c r="FW10" s="467">
        <v>0</v>
      </c>
      <c r="FX10" s="467">
        <v>0</v>
      </c>
      <c r="FY10" s="467">
        <v>0</v>
      </c>
      <c r="FZ10" s="467">
        <v>0</v>
      </c>
      <c r="GA10" s="467">
        <v>0</v>
      </c>
      <c r="GB10" s="467">
        <v>0</v>
      </c>
      <c r="GC10" s="467">
        <v>0</v>
      </c>
      <c r="GD10" s="467">
        <v>0</v>
      </c>
      <c r="GE10" s="467">
        <v>8</v>
      </c>
      <c r="GF10" s="467">
        <v>7</v>
      </c>
      <c r="GG10" s="467">
        <v>7</v>
      </c>
      <c r="GH10" s="467">
        <v>22</v>
      </c>
    </row>
    <row r="11" spans="1:194" s="468" customFormat="1">
      <c r="A11" s="463">
        <v>2</v>
      </c>
      <c r="B11" s="464"/>
      <c r="C11" s="464"/>
      <c r="D11" s="464"/>
      <c r="E11" s="465" t="s">
        <v>87</v>
      </c>
      <c r="F11" s="466"/>
      <c r="G11" s="467">
        <v>16</v>
      </c>
      <c r="H11" s="467">
        <v>2</v>
      </c>
      <c r="I11" s="467">
        <v>1</v>
      </c>
      <c r="J11" s="467">
        <v>0</v>
      </c>
      <c r="K11" s="467">
        <v>0</v>
      </c>
      <c r="L11" s="467">
        <v>0</v>
      </c>
      <c r="M11" s="467">
        <v>0</v>
      </c>
      <c r="N11" s="467"/>
      <c r="O11" s="467"/>
      <c r="P11" s="467"/>
      <c r="Q11" s="467"/>
      <c r="R11" s="467"/>
      <c r="S11" s="467"/>
      <c r="T11" s="467">
        <v>2</v>
      </c>
      <c r="U11" s="467">
        <v>0</v>
      </c>
      <c r="V11" s="467">
        <v>0</v>
      </c>
      <c r="W11" s="467">
        <v>0</v>
      </c>
      <c r="X11" s="467">
        <v>1</v>
      </c>
      <c r="Y11" s="467">
        <v>0</v>
      </c>
      <c r="Z11" s="467">
        <v>4</v>
      </c>
      <c r="AA11" s="467">
        <v>1</v>
      </c>
      <c r="AB11" s="467">
        <v>12</v>
      </c>
      <c r="AC11" s="467">
        <v>18</v>
      </c>
      <c r="AD11" s="467">
        <v>2</v>
      </c>
      <c r="AE11" s="467">
        <v>1</v>
      </c>
      <c r="AF11" s="467">
        <v>21</v>
      </c>
      <c r="AG11" s="467">
        <v>20</v>
      </c>
      <c r="AH11" s="467">
        <v>41</v>
      </c>
      <c r="AI11" s="467">
        <v>0</v>
      </c>
      <c r="AJ11" s="467">
        <v>0</v>
      </c>
      <c r="AK11" s="467">
        <v>7</v>
      </c>
      <c r="AL11" s="467">
        <v>13</v>
      </c>
      <c r="AM11" s="467">
        <v>6</v>
      </c>
      <c r="AN11" s="467">
        <v>6</v>
      </c>
      <c r="AO11" s="467">
        <v>7</v>
      </c>
      <c r="AP11" s="467">
        <v>1</v>
      </c>
      <c r="AQ11" s="467">
        <v>1</v>
      </c>
      <c r="AR11" s="467">
        <v>0</v>
      </c>
      <c r="AS11" s="467">
        <v>0</v>
      </c>
      <c r="AT11" s="467">
        <v>0</v>
      </c>
      <c r="AU11" s="467">
        <v>13</v>
      </c>
      <c r="AV11" s="467">
        <v>12</v>
      </c>
      <c r="AW11" s="467">
        <v>1</v>
      </c>
      <c r="AX11" s="467">
        <v>0</v>
      </c>
      <c r="AY11" s="467">
        <v>5</v>
      </c>
      <c r="AZ11" s="467">
        <v>8</v>
      </c>
      <c r="BA11" s="467">
        <v>2</v>
      </c>
      <c r="BB11" s="467">
        <v>0</v>
      </c>
      <c r="BC11" s="467">
        <v>21</v>
      </c>
      <c r="BD11" s="467">
        <v>20</v>
      </c>
      <c r="BE11" s="467">
        <v>41</v>
      </c>
      <c r="BF11" s="395">
        <v>6</v>
      </c>
      <c r="BG11" s="395">
        <v>4</v>
      </c>
      <c r="BH11" s="395">
        <v>0</v>
      </c>
      <c r="BI11" s="395">
        <v>0</v>
      </c>
      <c r="BJ11" s="395">
        <v>2</v>
      </c>
      <c r="BK11" s="395">
        <v>4</v>
      </c>
      <c r="BL11" s="395">
        <v>0</v>
      </c>
      <c r="BM11" s="395">
        <v>0</v>
      </c>
      <c r="BN11" s="395">
        <v>1</v>
      </c>
      <c r="BO11" s="395">
        <v>3</v>
      </c>
      <c r="BP11" s="465">
        <f t="shared" ref="BP11:BQ19" si="0">BF11+BH11+BJ11+BL11+BN11</f>
        <v>9</v>
      </c>
      <c r="BQ11" s="465">
        <f t="shared" si="0"/>
        <v>11</v>
      </c>
      <c r="BR11" s="465">
        <f t="shared" ref="BR11:BR19" si="1">SUM(BP11:BQ11)</f>
        <v>20</v>
      </c>
      <c r="BS11" s="467">
        <v>0</v>
      </c>
      <c r="BT11" s="467">
        <v>0</v>
      </c>
      <c r="BU11" s="467">
        <v>0</v>
      </c>
      <c r="BV11" s="467">
        <v>0</v>
      </c>
      <c r="BW11" s="467">
        <v>0</v>
      </c>
      <c r="BX11" s="467">
        <v>0</v>
      </c>
      <c r="BY11" s="467">
        <v>0</v>
      </c>
      <c r="BZ11" s="467">
        <v>0</v>
      </c>
      <c r="CA11" s="467">
        <v>0</v>
      </c>
      <c r="CB11" s="467">
        <v>0</v>
      </c>
      <c r="CC11" s="467">
        <v>0</v>
      </c>
      <c r="CD11" s="467">
        <v>0</v>
      </c>
      <c r="CE11" s="467">
        <v>0</v>
      </c>
      <c r="CF11" s="467">
        <v>0</v>
      </c>
      <c r="CG11" s="467">
        <v>0</v>
      </c>
      <c r="CH11" s="467">
        <v>0</v>
      </c>
      <c r="CI11" s="467">
        <v>0</v>
      </c>
      <c r="CJ11" s="467">
        <v>0</v>
      </c>
      <c r="CK11" s="467">
        <v>0</v>
      </c>
      <c r="CL11" s="467">
        <v>0</v>
      </c>
      <c r="CM11" s="467">
        <v>0</v>
      </c>
      <c r="CN11" s="467">
        <v>0</v>
      </c>
      <c r="CO11" s="467">
        <v>0</v>
      </c>
      <c r="CP11" s="467">
        <v>0</v>
      </c>
      <c r="CQ11" s="467">
        <v>0</v>
      </c>
      <c r="CR11" s="467">
        <v>0</v>
      </c>
      <c r="CS11" s="467">
        <v>0</v>
      </c>
      <c r="CT11" s="467">
        <v>92</v>
      </c>
      <c r="CU11" s="467">
        <v>88</v>
      </c>
      <c r="CV11" s="467">
        <v>180</v>
      </c>
      <c r="CW11" s="467">
        <v>55</v>
      </c>
      <c r="CX11" s="467">
        <v>77</v>
      </c>
      <c r="CY11" s="467">
        <v>132</v>
      </c>
      <c r="CZ11" s="467">
        <v>50</v>
      </c>
      <c r="DA11" s="467">
        <v>58</v>
      </c>
      <c r="DB11" s="467">
        <v>108</v>
      </c>
      <c r="DC11" s="467">
        <v>197</v>
      </c>
      <c r="DD11" s="467">
        <v>223</v>
      </c>
      <c r="DE11" s="467">
        <v>420</v>
      </c>
      <c r="DF11" s="467">
        <v>420</v>
      </c>
      <c r="DG11" s="467">
        <v>0</v>
      </c>
      <c r="DH11" s="467">
        <v>0</v>
      </c>
      <c r="DI11" s="467">
        <v>0</v>
      </c>
      <c r="DJ11" s="467">
        <v>0</v>
      </c>
      <c r="DK11" s="467">
        <v>0</v>
      </c>
      <c r="DL11" s="467">
        <v>0</v>
      </c>
      <c r="DM11" s="467">
        <v>420</v>
      </c>
      <c r="DN11" s="467">
        <v>0</v>
      </c>
      <c r="DO11" s="467">
        <v>1</v>
      </c>
      <c r="DP11" s="467">
        <v>1</v>
      </c>
      <c r="DQ11" s="467">
        <v>0</v>
      </c>
      <c r="DR11" s="467">
        <v>0</v>
      </c>
      <c r="DS11" s="467">
        <v>0</v>
      </c>
      <c r="DT11" s="467">
        <v>0</v>
      </c>
      <c r="DU11" s="467">
        <v>0</v>
      </c>
      <c r="DV11" s="467">
        <v>0</v>
      </c>
      <c r="DW11" s="467">
        <v>0</v>
      </c>
      <c r="DX11" s="467">
        <v>0</v>
      </c>
      <c r="DY11" s="467">
        <v>0</v>
      </c>
      <c r="DZ11" s="467">
        <v>0</v>
      </c>
      <c r="EA11" s="467">
        <v>0</v>
      </c>
      <c r="EB11" s="467">
        <v>0</v>
      </c>
      <c r="EC11" s="467">
        <v>0</v>
      </c>
      <c r="ED11" s="467">
        <v>0</v>
      </c>
      <c r="EE11" s="467">
        <v>0</v>
      </c>
      <c r="EF11" s="467">
        <v>0</v>
      </c>
      <c r="EG11" s="467">
        <v>0</v>
      </c>
      <c r="EH11" s="467">
        <v>0</v>
      </c>
      <c r="EI11" s="467">
        <v>0</v>
      </c>
      <c r="EJ11" s="467">
        <v>0</v>
      </c>
      <c r="EK11" s="467">
        <v>0</v>
      </c>
      <c r="EL11" s="467">
        <v>0</v>
      </c>
      <c r="EM11" s="467">
        <v>0</v>
      </c>
      <c r="EN11" s="467">
        <v>0</v>
      </c>
      <c r="EO11" s="467">
        <v>0</v>
      </c>
      <c r="EP11" s="467">
        <v>1</v>
      </c>
      <c r="EQ11" s="467">
        <v>1</v>
      </c>
      <c r="ER11" s="467">
        <v>5</v>
      </c>
      <c r="ES11" s="467">
        <v>6</v>
      </c>
      <c r="ET11" s="467">
        <v>11</v>
      </c>
      <c r="EU11" s="467">
        <v>34</v>
      </c>
      <c r="EV11" s="467">
        <v>37</v>
      </c>
      <c r="EW11" s="467">
        <v>71</v>
      </c>
      <c r="EX11" s="467">
        <v>55</v>
      </c>
      <c r="EY11" s="467">
        <v>73</v>
      </c>
      <c r="EZ11" s="467">
        <v>0</v>
      </c>
      <c r="FA11" s="467">
        <v>53</v>
      </c>
      <c r="FB11" s="467">
        <v>64</v>
      </c>
      <c r="FC11" s="467">
        <v>0</v>
      </c>
      <c r="FD11" s="467">
        <v>50</v>
      </c>
      <c r="FE11" s="467">
        <v>41</v>
      </c>
      <c r="FF11" s="467">
        <v>0</v>
      </c>
      <c r="FG11" s="467">
        <v>0</v>
      </c>
      <c r="FH11" s="467">
        <v>1</v>
      </c>
      <c r="FI11" s="467">
        <v>0</v>
      </c>
      <c r="FJ11" s="467">
        <v>0</v>
      </c>
      <c r="FK11" s="467">
        <v>0</v>
      </c>
      <c r="FL11" s="467">
        <v>0</v>
      </c>
      <c r="FM11" s="467">
        <v>5</v>
      </c>
      <c r="FN11" s="467">
        <v>7</v>
      </c>
      <c r="FO11" s="467">
        <v>0</v>
      </c>
      <c r="FP11" s="467">
        <v>142</v>
      </c>
      <c r="FQ11" s="467">
        <v>174</v>
      </c>
      <c r="FR11" s="467">
        <v>0</v>
      </c>
      <c r="FS11" s="467">
        <v>50</v>
      </c>
      <c r="FT11" s="467">
        <v>41</v>
      </c>
      <c r="FU11" s="467">
        <v>0</v>
      </c>
      <c r="FV11" s="467">
        <v>0</v>
      </c>
      <c r="FW11" s="467">
        <v>0</v>
      </c>
      <c r="FX11" s="467">
        <v>0</v>
      </c>
      <c r="FY11" s="467">
        <v>0</v>
      </c>
      <c r="FZ11" s="467">
        <v>0</v>
      </c>
      <c r="GA11" s="467">
        <v>0</v>
      </c>
      <c r="GB11" s="467">
        <v>0</v>
      </c>
      <c r="GC11" s="467">
        <v>0</v>
      </c>
      <c r="GD11" s="467">
        <v>0</v>
      </c>
      <c r="GE11" s="467">
        <v>7</v>
      </c>
      <c r="GF11" s="467">
        <v>5</v>
      </c>
      <c r="GG11" s="467">
        <v>5</v>
      </c>
      <c r="GH11" s="467">
        <v>17</v>
      </c>
    </row>
    <row r="12" spans="1:194" s="468" customFormat="1">
      <c r="A12" s="463">
        <v>3</v>
      </c>
      <c r="B12" s="464"/>
      <c r="C12" s="464"/>
      <c r="D12" s="464"/>
      <c r="E12" s="465" t="s">
        <v>81</v>
      </c>
      <c r="F12" s="466"/>
      <c r="G12" s="467">
        <v>17</v>
      </c>
      <c r="H12" s="467">
        <v>2</v>
      </c>
      <c r="I12" s="467">
        <v>0</v>
      </c>
      <c r="J12" s="467">
        <v>0</v>
      </c>
      <c r="K12" s="467">
        <v>1</v>
      </c>
      <c r="L12" s="467">
        <v>0</v>
      </c>
      <c r="M12" s="467">
        <v>0</v>
      </c>
      <c r="N12" s="467"/>
      <c r="O12" s="467"/>
      <c r="P12" s="467"/>
      <c r="Q12" s="467"/>
      <c r="R12" s="467"/>
      <c r="S12" s="467"/>
      <c r="T12" s="467">
        <v>2</v>
      </c>
      <c r="U12" s="467">
        <v>3</v>
      </c>
      <c r="V12" s="467">
        <v>0</v>
      </c>
      <c r="W12" s="467">
        <v>0</v>
      </c>
      <c r="X12" s="467">
        <v>0</v>
      </c>
      <c r="Y12" s="467">
        <v>1</v>
      </c>
      <c r="Z12" s="467">
        <v>0</v>
      </c>
      <c r="AA12" s="467">
        <v>0</v>
      </c>
      <c r="AB12" s="467">
        <v>23</v>
      </c>
      <c r="AC12" s="467">
        <v>27</v>
      </c>
      <c r="AD12" s="467">
        <v>3</v>
      </c>
      <c r="AE12" s="467">
        <v>1</v>
      </c>
      <c r="AF12" s="467">
        <v>28</v>
      </c>
      <c r="AG12" s="467">
        <v>32</v>
      </c>
      <c r="AH12" s="467">
        <v>60</v>
      </c>
      <c r="AI12" s="467">
        <v>0</v>
      </c>
      <c r="AJ12" s="467">
        <v>0</v>
      </c>
      <c r="AK12" s="467">
        <v>6</v>
      </c>
      <c r="AL12" s="467">
        <v>12</v>
      </c>
      <c r="AM12" s="467">
        <v>10</v>
      </c>
      <c r="AN12" s="467">
        <v>11</v>
      </c>
      <c r="AO12" s="467">
        <v>8</v>
      </c>
      <c r="AP12" s="467">
        <v>7</v>
      </c>
      <c r="AQ12" s="467">
        <v>4</v>
      </c>
      <c r="AR12" s="467">
        <v>2</v>
      </c>
      <c r="AS12" s="467">
        <v>0</v>
      </c>
      <c r="AT12" s="467">
        <v>0</v>
      </c>
      <c r="AU12" s="467">
        <v>18</v>
      </c>
      <c r="AV12" s="467">
        <v>21</v>
      </c>
      <c r="AW12" s="467">
        <v>0</v>
      </c>
      <c r="AX12" s="467">
        <v>0</v>
      </c>
      <c r="AY12" s="467">
        <v>6</v>
      </c>
      <c r="AZ12" s="467">
        <v>8</v>
      </c>
      <c r="BA12" s="467">
        <v>4</v>
      </c>
      <c r="BB12" s="467">
        <v>3</v>
      </c>
      <c r="BC12" s="467">
        <v>28</v>
      </c>
      <c r="BD12" s="467">
        <v>32</v>
      </c>
      <c r="BE12" s="467">
        <v>60</v>
      </c>
      <c r="BF12" s="395">
        <v>10</v>
      </c>
      <c r="BG12" s="395">
        <v>7</v>
      </c>
      <c r="BH12" s="395">
        <v>11</v>
      </c>
      <c r="BI12" s="395">
        <v>15</v>
      </c>
      <c r="BJ12" s="395">
        <v>4</v>
      </c>
      <c r="BK12" s="395">
        <v>1</v>
      </c>
      <c r="BL12" s="395">
        <v>0</v>
      </c>
      <c r="BM12" s="395">
        <v>0</v>
      </c>
      <c r="BN12" s="395">
        <v>3</v>
      </c>
      <c r="BO12" s="395">
        <v>7</v>
      </c>
      <c r="BP12" s="465">
        <f t="shared" si="0"/>
        <v>28</v>
      </c>
      <c r="BQ12" s="465">
        <f t="shared" si="0"/>
        <v>30</v>
      </c>
      <c r="BR12" s="465">
        <f t="shared" si="1"/>
        <v>58</v>
      </c>
      <c r="BS12" s="467">
        <v>0</v>
      </c>
      <c r="BT12" s="467">
        <v>0</v>
      </c>
      <c r="BU12" s="467">
        <v>0</v>
      </c>
      <c r="BV12" s="467">
        <v>0</v>
      </c>
      <c r="BW12" s="467">
        <v>0</v>
      </c>
      <c r="BX12" s="467">
        <v>0</v>
      </c>
      <c r="BY12" s="467">
        <v>0</v>
      </c>
      <c r="BZ12" s="467">
        <v>0</v>
      </c>
      <c r="CA12" s="467">
        <v>0</v>
      </c>
      <c r="CB12" s="467">
        <v>0</v>
      </c>
      <c r="CC12" s="467">
        <v>0</v>
      </c>
      <c r="CD12" s="467">
        <v>0</v>
      </c>
      <c r="CE12" s="467">
        <v>0</v>
      </c>
      <c r="CF12" s="467">
        <v>0</v>
      </c>
      <c r="CG12" s="467">
        <v>0</v>
      </c>
      <c r="CH12" s="467">
        <v>0</v>
      </c>
      <c r="CI12" s="467">
        <v>0</v>
      </c>
      <c r="CJ12" s="467">
        <v>0</v>
      </c>
      <c r="CK12" s="467">
        <v>0</v>
      </c>
      <c r="CL12" s="467">
        <v>0</v>
      </c>
      <c r="CM12" s="467">
        <v>0</v>
      </c>
      <c r="CN12" s="467">
        <v>0</v>
      </c>
      <c r="CO12" s="467">
        <v>0</v>
      </c>
      <c r="CP12" s="467">
        <v>0</v>
      </c>
      <c r="CQ12" s="467">
        <v>0</v>
      </c>
      <c r="CR12" s="467">
        <v>0</v>
      </c>
      <c r="CS12" s="467">
        <v>0</v>
      </c>
      <c r="CT12" s="467">
        <v>65</v>
      </c>
      <c r="CU12" s="467">
        <v>57</v>
      </c>
      <c r="CV12" s="467">
        <v>122</v>
      </c>
      <c r="CW12" s="467">
        <v>56</v>
      </c>
      <c r="CX12" s="467">
        <v>48</v>
      </c>
      <c r="CY12" s="467">
        <v>104</v>
      </c>
      <c r="CZ12" s="467">
        <v>52</v>
      </c>
      <c r="DA12" s="467">
        <v>48</v>
      </c>
      <c r="DB12" s="467">
        <v>100</v>
      </c>
      <c r="DC12" s="467">
        <v>173</v>
      </c>
      <c r="DD12" s="467">
        <v>153</v>
      </c>
      <c r="DE12" s="467">
        <v>326</v>
      </c>
      <c r="DF12" s="467">
        <v>326</v>
      </c>
      <c r="DG12" s="467">
        <v>0</v>
      </c>
      <c r="DH12" s="467">
        <v>0</v>
      </c>
      <c r="DI12" s="467">
        <v>0</v>
      </c>
      <c r="DJ12" s="467">
        <v>0</v>
      </c>
      <c r="DK12" s="467">
        <v>0</v>
      </c>
      <c r="DL12" s="467">
        <v>0</v>
      </c>
      <c r="DM12" s="467">
        <v>326</v>
      </c>
      <c r="DN12" s="467">
        <v>2</v>
      </c>
      <c r="DO12" s="467">
        <v>0</v>
      </c>
      <c r="DP12" s="467">
        <v>2</v>
      </c>
      <c r="DQ12" s="467">
        <v>0</v>
      </c>
      <c r="DR12" s="467">
        <v>0</v>
      </c>
      <c r="DS12" s="467">
        <v>0</v>
      </c>
      <c r="DT12" s="467">
        <v>0</v>
      </c>
      <c r="DU12" s="467">
        <v>0</v>
      </c>
      <c r="DV12" s="467">
        <v>0</v>
      </c>
      <c r="DW12" s="467">
        <v>0</v>
      </c>
      <c r="DX12" s="467">
        <v>0</v>
      </c>
      <c r="DY12" s="467">
        <v>0</v>
      </c>
      <c r="DZ12" s="467">
        <v>0</v>
      </c>
      <c r="EA12" s="467">
        <v>0</v>
      </c>
      <c r="EB12" s="467">
        <v>0</v>
      </c>
      <c r="EC12" s="467">
        <v>0</v>
      </c>
      <c r="ED12" s="467">
        <v>0</v>
      </c>
      <c r="EE12" s="467">
        <v>0</v>
      </c>
      <c r="EF12" s="467">
        <v>0</v>
      </c>
      <c r="EG12" s="467">
        <v>0</v>
      </c>
      <c r="EH12" s="467">
        <v>0</v>
      </c>
      <c r="EI12" s="467">
        <v>0</v>
      </c>
      <c r="EJ12" s="467">
        <v>0</v>
      </c>
      <c r="EK12" s="467">
        <v>0</v>
      </c>
      <c r="EL12" s="467">
        <v>0</v>
      </c>
      <c r="EM12" s="467">
        <v>0</v>
      </c>
      <c r="EN12" s="467">
        <v>0</v>
      </c>
      <c r="EO12" s="467">
        <v>1</v>
      </c>
      <c r="EP12" s="467">
        <v>1</v>
      </c>
      <c r="EQ12" s="467">
        <v>2</v>
      </c>
      <c r="ER12" s="467">
        <v>3</v>
      </c>
      <c r="ES12" s="467">
        <v>10</v>
      </c>
      <c r="ET12" s="467">
        <v>13</v>
      </c>
      <c r="EU12" s="467">
        <v>39</v>
      </c>
      <c r="EV12" s="467">
        <v>34</v>
      </c>
      <c r="EW12" s="467">
        <v>73</v>
      </c>
      <c r="EX12" s="467">
        <v>48</v>
      </c>
      <c r="EY12" s="467">
        <v>39</v>
      </c>
      <c r="EZ12" s="467">
        <v>0</v>
      </c>
      <c r="FA12" s="467">
        <v>44</v>
      </c>
      <c r="FB12" s="467">
        <v>47</v>
      </c>
      <c r="FC12" s="467">
        <v>0</v>
      </c>
      <c r="FD12" s="467">
        <v>36</v>
      </c>
      <c r="FE12" s="467">
        <v>22</v>
      </c>
      <c r="FF12" s="467">
        <v>0</v>
      </c>
      <c r="FG12" s="467">
        <v>2</v>
      </c>
      <c r="FH12" s="467">
        <v>0</v>
      </c>
      <c r="FI12" s="467">
        <v>0</v>
      </c>
      <c r="FJ12" s="467">
        <v>0</v>
      </c>
      <c r="FK12" s="467">
        <v>0</v>
      </c>
      <c r="FL12" s="467">
        <v>0</v>
      </c>
      <c r="FM12" s="467">
        <v>4</v>
      </c>
      <c r="FN12" s="467">
        <v>11</v>
      </c>
      <c r="FO12" s="467">
        <v>0</v>
      </c>
      <c r="FP12" s="467">
        <v>131</v>
      </c>
      <c r="FQ12" s="467">
        <v>120</v>
      </c>
      <c r="FR12" s="467">
        <v>0</v>
      </c>
      <c r="FS12" s="467">
        <v>36</v>
      </c>
      <c r="FT12" s="467">
        <v>22</v>
      </c>
      <c r="FU12" s="467">
        <v>0</v>
      </c>
      <c r="FV12" s="467">
        <v>0</v>
      </c>
      <c r="FW12" s="467">
        <v>0</v>
      </c>
      <c r="FX12" s="467">
        <v>0</v>
      </c>
      <c r="FY12" s="467">
        <v>0</v>
      </c>
      <c r="FZ12" s="467">
        <v>0</v>
      </c>
      <c r="GA12" s="467">
        <v>0</v>
      </c>
      <c r="GB12" s="467">
        <v>0</v>
      </c>
      <c r="GC12" s="467">
        <v>0</v>
      </c>
      <c r="GD12" s="467">
        <v>0</v>
      </c>
      <c r="GE12" s="467">
        <v>6</v>
      </c>
      <c r="GF12" s="467">
        <v>6</v>
      </c>
      <c r="GG12" s="467">
        <v>5</v>
      </c>
      <c r="GH12" s="467">
        <v>17</v>
      </c>
    </row>
    <row r="13" spans="1:194" s="468" customFormat="1">
      <c r="A13" s="463">
        <v>4</v>
      </c>
      <c r="B13" s="464"/>
      <c r="C13" s="464"/>
      <c r="D13" s="464"/>
      <c r="E13" s="463" t="s">
        <v>88</v>
      </c>
      <c r="F13" s="466"/>
      <c r="G13" s="467">
        <v>10</v>
      </c>
      <c r="H13" s="467">
        <v>0</v>
      </c>
      <c r="I13" s="467">
        <v>0</v>
      </c>
      <c r="J13" s="467">
        <v>0</v>
      </c>
      <c r="K13" s="467">
        <v>0</v>
      </c>
      <c r="L13" s="467">
        <v>0</v>
      </c>
      <c r="M13" s="467">
        <v>0</v>
      </c>
      <c r="N13" s="467"/>
      <c r="O13" s="467"/>
      <c r="P13" s="467"/>
      <c r="Q13" s="467"/>
      <c r="R13" s="467"/>
      <c r="S13" s="467"/>
      <c r="T13" s="467">
        <v>2</v>
      </c>
      <c r="U13" s="467">
        <v>0</v>
      </c>
      <c r="V13" s="467">
        <v>0</v>
      </c>
      <c r="W13" s="467">
        <v>0</v>
      </c>
      <c r="X13" s="467">
        <v>0</v>
      </c>
      <c r="Y13" s="467">
        <v>0</v>
      </c>
      <c r="Z13" s="467">
        <v>0</v>
      </c>
      <c r="AA13" s="467">
        <v>0</v>
      </c>
      <c r="AB13" s="467">
        <v>12</v>
      </c>
      <c r="AC13" s="467">
        <v>16</v>
      </c>
      <c r="AD13" s="467">
        <v>0</v>
      </c>
      <c r="AE13" s="467">
        <v>1</v>
      </c>
      <c r="AF13" s="467">
        <v>14</v>
      </c>
      <c r="AG13" s="467">
        <v>17</v>
      </c>
      <c r="AH13" s="467">
        <v>31</v>
      </c>
      <c r="AI13" s="467">
        <v>0</v>
      </c>
      <c r="AJ13" s="467">
        <v>0</v>
      </c>
      <c r="AK13" s="467">
        <v>1</v>
      </c>
      <c r="AL13" s="467">
        <v>11</v>
      </c>
      <c r="AM13" s="467">
        <v>11</v>
      </c>
      <c r="AN13" s="467">
        <v>5</v>
      </c>
      <c r="AO13" s="467">
        <v>2</v>
      </c>
      <c r="AP13" s="467">
        <v>1</v>
      </c>
      <c r="AQ13" s="467">
        <v>0</v>
      </c>
      <c r="AR13" s="467">
        <v>0</v>
      </c>
      <c r="AS13" s="467">
        <v>0</v>
      </c>
      <c r="AT13" s="467">
        <v>0</v>
      </c>
      <c r="AU13" s="467">
        <v>7</v>
      </c>
      <c r="AV13" s="467">
        <v>14</v>
      </c>
      <c r="AW13" s="467">
        <v>0</v>
      </c>
      <c r="AX13" s="467">
        <v>0</v>
      </c>
      <c r="AY13" s="467">
        <v>7</v>
      </c>
      <c r="AZ13" s="467">
        <v>3</v>
      </c>
      <c r="BA13" s="467">
        <v>0</v>
      </c>
      <c r="BB13" s="467">
        <v>0</v>
      </c>
      <c r="BC13" s="467">
        <v>14</v>
      </c>
      <c r="BD13" s="467">
        <v>17</v>
      </c>
      <c r="BE13" s="467">
        <v>31</v>
      </c>
      <c r="BF13" s="395">
        <v>1</v>
      </c>
      <c r="BG13" s="395">
        <v>0</v>
      </c>
      <c r="BH13" s="395">
        <v>1</v>
      </c>
      <c r="BI13" s="395">
        <v>3</v>
      </c>
      <c r="BJ13" s="395">
        <v>0</v>
      </c>
      <c r="BK13" s="395">
        <v>0</v>
      </c>
      <c r="BL13" s="395">
        <v>0</v>
      </c>
      <c r="BM13" s="395">
        <v>0</v>
      </c>
      <c r="BN13" s="395">
        <v>2</v>
      </c>
      <c r="BO13" s="395">
        <v>0</v>
      </c>
      <c r="BP13" s="465">
        <f t="shared" si="0"/>
        <v>4</v>
      </c>
      <c r="BQ13" s="465">
        <f t="shared" si="0"/>
        <v>3</v>
      </c>
      <c r="BR13" s="465">
        <f t="shared" si="1"/>
        <v>7</v>
      </c>
      <c r="BS13" s="467">
        <v>0</v>
      </c>
      <c r="BT13" s="467">
        <v>0</v>
      </c>
      <c r="BU13" s="467">
        <v>0</v>
      </c>
      <c r="BV13" s="467">
        <v>0</v>
      </c>
      <c r="BW13" s="467">
        <v>0</v>
      </c>
      <c r="BX13" s="467">
        <v>0</v>
      </c>
      <c r="BY13" s="467">
        <v>0</v>
      </c>
      <c r="BZ13" s="467">
        <v>0</v>
      </c>
      <c r="CA13" s="467">
        <v>0</v>
      </c>
      <c r="CB13" s="467">
        <v>0</v>
      </c>
      <c r="CC13" s="467">
        <v>0</v>
      </c>
      <c r="CD13" s="467">
        <v>0</v>
      </c>
      <c r="CE13" s="467">
        <v>0</v>
      </c>
      <c r="CF13" s="467">
        <v>0</v>
      </c>
      <c r="CG13" s="467">
        <v>0</v>
      </c>
      <c r="CH13" s="467">
        <v>0</v>
      </c>
      <c r="CI13" s="467">
        <v>0</v>
      </c>
      <c r="CJ13" s="467">
        <v>0</v>
      </c>
      <c r="CK13" s="467">
        <v>0</v>
      </c>
      <c r="CL13" s="467">
        <v>0</v>
      </c>
      <c r="CM13" s="467">
        <v>0</v>
      </c>
      <c r="CN13" s="467">
        <v>0</v>
      </c>
      <c r="CO13" s="467">
        <v>0</v>
      </c>
      <c r="CP13" s="467">
        <v>0</v>
      </c>
      <c r="CQ13" s="467">
        <v>0</v>
      </c>
      <c r="CR13" s="467">
        <v>0</v>
      </c>
      <c r="CS13" s="467">
        <v>0</v>
      </c>
      <c r="CT13" s="467">
        <v>24</v>
      </c>
      <c r="CU13" s="467">
        <v>24</v>
      </c>
      <c r="CV13" s="467">
        <v>48</v>
      </c>
      <c r="CW13" s="467">
        <v>23</v>
      </c>
      <c r="CX13" s="467">
        <v>16</v>
      </c>
      <c r="CY13" s="467">
        <v>39</v>
      </c>
      <c r="CZ13" s="467">
        <v>29</v>
      </c>
      <c r="DA13" s="467">
        <v>9</v>
      </c>
      <c r="DB13" s="467">
        <v>38</v>
      </c>
      <c r="DC13" s="467">
        <v>76</v>
      </c>
      <c r="DD13" s="467">
        <v>49</v>
      </c>
      <c r="DE13" s="467">
        <v>125</v>
      </c>
      <c r="DF13" s="467">
        <v>125</v>
      </c>
      <c r="DG13" s="467">
        <v>0</v>
      </c>
      <c r="DH13" s="467">
        <v>0</v>
      </c>
      <c r="DI13" s="467">
        <v>0</v>
      </c>
      <c r="DJ13" s="467">
        <v>0</v>
      </c>
      <c r="DK13" s="467">
        <v>0</v>
      </c>
      <c r="DL13" s="467">
        <v>0</v>
      </c>
      <c r="DM13" s="467">
        <v>125</v>
      </c>
      <c r="DN13" s="467">
        <v>0</v>
      </c>
      <c r="DO13" s="467">
        <v>0</v>
      </c>
      <c r="DP13" s="467">
        <v>0</v>
      </c>
      <c r="DQ13" s="467">
        <v>0</v>
      </c>
      <c r="DR13" s="467">
        <v>0</v>
      </c>
      <c r="DS13" s="467">
        <v>0</v>
      </c>
      <c r="DT13" s="467">
        <v>0</v>
      </c>
      <c r="DU13" s="467">
        <v>0</v>
      </c>
      <c r="DV13" s="467">
        <v>0</v>
      </c>
      <c r="DW13" s="467">
        <v>0</v>
      </c>
      <c r="DX13" s="467">
        <v>0</v>
      </c>
      <c r="DY13" s="467">
        <v>0</v>
      </c>
      <c r="DZ13" s="467">
        <v>0</v>
      </c>
      <c r="EA13" s="467">
        <v>0</v>
      </c>
      <c r="EB13" s="467">
        <v>0</v>
      </c>
      <c r="EC13" s="467">
        <v>0</v>
      </c>
      <c r="ED13" s="467">
        <v>0</v>
      </c>
      <c r="EE13" s="467">
        <v>0</v>
      </c>
      <c r="EF13" s="467">
        <v>0</v>
      </c>
      <c r="EG13" s="467">
        <v>0</v>
      </c>
      <c r="EH13" s="467">
        <v>0</v>
      </c>
      <c r="EI13" s="467">
        <v>0</v>
      </c>
      <c r="EJ13" s="467">
        <v>0</v>
      </c>
      <c r="EK13" s="467">
        <v>0</v>
      </c>
      <c r="EL13" s="467">
        <v>0</v>
      </c>
      <c r="EM13" s="467">
        <v>0</v>
      </c>
      <c r="EN13" s="467">
        <v>0</v>
      </c>
      <c r="EO13" s="467">
        <v>0</v>
      </c>
      <c r="EP13" s="467">
        <v>0</v>
      </c>
      <c r="EQ13" s="467">
        <v>0</v>
      </c>
      <c r="ER13" s="467">
        <v>0</v>
      </c>
      <c r="ES13" s="467">
        <v>1</v>
      </c>
      <c r="ET13" s="467">
        <v>1</v>
      </c>
      <c r="EU13" s="467">
        <v>13</v>
      </c>
      <c r="EV13" s="467">
        <v>13</v>
      </c>
      <c r="EW13" s="467">
        <v>26</v>
      </c>
      <c r="EX13" s="467">
        <v>19</v>
      </c>
      <c r="EY13" s="467">
        <v>15</v>
      </c>
      <c r="EZ13" s="467">
        <v>0</v>
      </c>
      <c r="FA13" s="467">
        <v>19</v>
      </c>
      <c r="FB13" s="467">
        <v>8</v>
      </c>
      <c r="FC13" s="467">
        <v>0</v>
      </c>
      <c r="FD13" s="467">
        <v>25</v>
      </c>
      <c r="FE13" s="467">
        <v>12</v>
      </c>
      <c r="FF13" s="467">
        <v>0</v>
      </c>
      <c r="FG13" s="467">
        <v>0</v>
      </c>
      <c r="FH13" s="467">
        <v>0</v>
      </c>
      <c r="FI13" s="467">
        <v>0</v>
      </c>
      <c r="FJ13" s="467">
        <v>0</v>
      </c>
      <c r="FK13" s="467">
        <v>0</v>
      </c>
      <c r="FL13" s="467">
        <v>0</v>
      </c>
      <c r="FM13" s="467">
        <v>0</v>
      </c>
      <c r="FN13" s="467">
        <v>1</v>
      </c>
      <c r="FO13" s="467">
        <v>0</v>
      </c>
      <c r="FP13" s="467">
        <v>51</v>
      </c>
      <c r="FQ13" s="467">
        <v>36</v>
      </c>
      <c r="FR13" s="467">
        <v>0</v>
      </c>
      <c r="FS13" s="467">
        <v>25</v>
      </c>
      <c r="FT13" s="467">
        <v>12</v>
      </c>
      <c r="FU13" s="467">
        <v>0</v>
      </c>
      <c r="FV13" s="467">
        <v>0</v>
      </c>
      <c r="FW13" s="467">
        <v>0</v>
      </c>
      <c r="FX13" s="467">
        <v>0</v>
      </c>
      <c r="FY13" s="467">
        <v>0</v>
      </c>
      <c r="FZ13" s="467">
        <v>0</v>
      </c>
      <c r="GA13" s="467">
        <v>0</v>
      </c>
      <c r="GB13" s="467">
        <v>0</v>
      </c>
      <c r="GC13" s="467">
        <v>0</v>
      </c>
      <c r="GD13" s="467">
        <v>0</v>
      </c>
      <c r="GE13" s="467">
        <v>3</v>
      </c>
      <c r="GF13" s="467">
        <v>3</v>
      </c>
      <c r="GG13" s="467">
        <v>3</v>
      </c>
      <c r="GH13" s="467">
        <v>9</v>
      </c>
    </row>
    <row r="14" spans="1:194" s="468" customFormat="1">
      <c r="A14" s="463">
        <v>5</v>
      </c>
      <c r="B14" s="464"/>
      <c r="C14" s="464"/>
      <c r="D14" s="464"/>
      <c r="E14" s="465" t="s">
        <v>82</v>
      </c>
      <c r="F14" s="466"/>
      <c r="G14" s="467">
        <v>14</v>
      </c>
      <c r="H14" s="467">
        <v>2</v>
      </c>
      <c r="I14" s="467">
        <v>0</v>
      </c>
      <c r="J14" s="467">
        <v>0</v>
      </c>
      <c r="K14" s="467">
        <v>0</v>
      </c>
      <c r="L14" s="467">
        <v>0</v>
      </c>
      <c r="M14" s="467">
        <v>0</v>
      </c>
      <c r="N14" s="467"/>
      <c r="O14" s="467"/>
      <c r="P14" s="467"/>
      <c r="Q14" s="467"/>
      <c r="R14" s="467"/>
      <c r="S14" s="467"/>
      <c r="T14" s="467">
        <v>2</v>
      </c>
      <c r="U14" s="467">
        <v>0</v>
      </c>
      <c r="V14" s="467">
        <v>0</v>
      </c>
      <c r="W14" s="467">
        <v>0</v>
      </c>
      <c r="X14" s="467">
        <v>1</v>
      </c>
      <c r="Y14" s="467">
        <v>0</v>
      </c>
      <c r="Z14" s="467">
        <v>1</v>
      </c>
      <c r="AA14" s="467">
        <v>0</v>
      </c>
      <c r="AB14" s="467">
        <v>15</v>
      </c>
      <c r="AC14" s="467">
        <v>17</v>
      </c>
      <c r="AD14" s="467">
        <v>2</v>
      </c>
      <c r="AE14" s="467">
        <v>0</v>
      </c>
      <c r="AF14" s="467">
        <v>21</v>
      </c>
      <c r="AG14" s="467">
        <v>17</v>
      </c>
      <c r="AH14" s="467">
        <v>38</v>
      </c>
      <c r="AI14" s="467">
        <v>0</v>
      </c>
      <c r="AJ14" s="467">
        <v>0</v>
      </c>
      <c r="AK14" s="467">
        <v>7</v>
      </c>
      <c r="AL14" s="467">
        <v>4</v>
      </c>
      <c r="AM14" s="467">
        <v>8</v>
      </c>
      <c r="AN14" s="467">
        <v>8</v>
      </c>
      <c r="AO14" s="467">
        <v>6</v>
      </c>
      <c r="AP14" s="467">
        <v>5</v>
      </c>
      <c r="AQ14" s="467">
        <v>0</v>
      </c>
      <c r="AR14" s="467">
        <v>0</v>
      </c>
      <c r="AS14" s="467">
        <v>0</v>
      </c>
      <c r="AT14" s="467">
        <v>0</v>
      </c>
      <c r="AU14" s="467">
        <v>12</v>
      </c>
      <c r="AV14" s="467">
        <v>8</v>
      </c>
      <c r="AW14" s="467">
        <v>0</v>
      </c>
      <c r="AX14" s="467">
        <v>0</v>
      </c>
      <c r="AY14" s="467">
        <v>9</v>
      </c>
      <c r="AZ14" s="467">
        <v>9</v>
      </c>
      <c r="BA14" s="467">
        <v>0</v>
      </c>
      <c r="BB14" s="467">
        <v>0</v>
      </c>
      <c r="BC14" s="467">
        <v>21</v>
      </c>
      <c r="BD14" s="467">
        <v>17</v>
      </c>
      <c r="BE14" s="467">
        <v>38</v>
      </c>
      <c r="BF14" s="395">
        <v>8</v>
      </c>
      <c r="BG14" s="395">
        <v>9</v>
      </c>
      <c r="BH14" s="395">
        <v>0</v>
      </c>
      <c r="BI14" s="395">
        <v>0</v>
      </c>
      <c r="BJ14" s="395">
        <v>1</v>
      </c>
      <c r="BK14" s="395">
        <v>3</v>
      </c>
      <c r="BL14" s="395">
        <v>0</v>
      </c>
      <c r="BM14" s="395">
        <v>0</v>
      </c>
      <c r="BN14" s="395">
        <v>2</v>
      </c>
      <c r="BO14" s="395">
        <v>1</v>
      </c>
      <c r="BP14" s="465">
        <f t="shared" si="0"/>
        <v>11</v>
      </c>
      <c r="BQ14" s="465">
        <f t="shared" si="0"/>
        <v>13</v>
      </c>
      <c r="BR14" s="465">
        <f t="shared" si="1"/>
        <v>24</v>
      </c>
      <c r="BS14" s="467">
        <v>0</v>
      </c>
      <c r="BT14" s="467">
        <v>0</v>
      </c>
      <c r="BU14" s="467">
        <v>0</v>
      </c>
      <c r="BV14" s="467">
        <v>0</v>
      </c>
      <c r="BW14" s="467">
        <v>0</v>
      </c>
      <c r="BX14" s="467">
        <v>0</v>
      </c>
      <c r="BY14" s="467">
        <v>0</v>
      </c>
      <c r="BZ14" s="467">
        <v>0</v>
      </c>
      <c r="CA14" s="467">
        <v>0</v>
      </c>
      <c r="CB14" s="467">
        <v>0</v>
      </c>
      <c r="CC14" s="467">
        <v>0</v>
      </c>
      <c r="CD14" s="467">
        <v>0</v>
      </c>
      <c r="CE14" s="467">
        <v>0</v>
      </c>
      <c r="CF14" s="467">
        <v>0</v>
      </c>
      <c r="CG14" s="467">
        <v>0</v>
      </c>
      <c r="CH14" s="467">
        <v>0</v>
      </c>
      <c r="CI14" s="467">
        <v>0</v>
      </c>
      <c r="CJ14" s="467">
        <v>0</v>
      </c>
      <c r="CK14" s="467">
        <v>0</v>
      </c>
      <c r="CL14" s="467">
        <v>0</v>
      </c>
      <c r="CM14" s="467">
        <v>0</v>
      </c>
      <c r="CN14" s="467">
        <v>0</v>
      </c>
      <c r="CO14" s="467">
        <v>0</v>
      </c>
      <c r="CP14" s="467">
        <v>0</v>
      </c>
      <c r="CQ14" s="467">
        <v>0</v>
      </c>
      <c r="CR14" s="467">
        <v>0</v>
      </c>
      <c r="CS14" s="467">
        <v>0</v>
      </c>
      <c r="CT14" s="467">
        <v>60</v>
      </c>
      <c r="CU14" s="467">
        <v>70</v>
      </c>
      <c r="CV14" s="467">
        <v>130</v>
      </c>
      <c r="CW14" s="467">
        <v>61</v>
      </c>
      <c r="CX14" s="467">
        <v>68</v>
      </c>
      <c r="CY14" s="467">
        <v>129</v>
      </c>
      <c r="CZ14" s="467">
        <v>44</v>
      </c>
      <c r="DA14" s="467">
        <v>62</v>
      </c>
      <c r="DB14" s="467">
        <v>106</v>
      </c>
      <c r="DC14" s="467">
        <v>165</v>
      </c>
      <c r="DD14" s="467">
        <v>200</v>
      </c>
      <c r="DE14" s="467">
        <v>365</v>
      </c>
      <c r="DF14" s="467">
        <v>363</v>
      </c>
      <c r="DG14" s="467">
        <v>2</v>
      </c>
      <c r="DH14" s="467">
        <v>0</v>
      </c>
      <c r="DI14" s="467">
        <v>0</v>
      </c>
      <c r="DJ14" s="467">
        <v>0</v>
      </c>
      <c r="DK14" s="467">
        <v>0</v>
      </c>
      <c r="DL14" s="467">
        <v>0</v>
      </c>
      <c r="DM14" s="467">
        <v>365</v>
      </c>
      <c r="DN14" s="467">
        <v>0</v>
      </c>
      <c r="DO14" s="467">
        <v>0</v>
      </c>
      <c r="DP14" s="467">
        <v>0</v>
      </c>
      <c r="DQ14" s="467">
        <v>0</v>
      </c>
      <c r="DR14" s="467">
        <v>0</v>
      </c>
      <c r="DS14" s="467">
        <v>0</v>
      </c>
      <c r="DT14" s="467">
        <v>0</v>
      </c>
      <c r="DU14" s="467">
        <v>0</v>
      </c>
      <c r="DV14" s="467">
        <v>0</v>
      </c>
      <c r="DW14" s="467">
        <v>0</v>
      </c>
      <c r="DX14" s="467">
        <v>0</v>
      </c>
      <c r="DY14" s="467">
        <v>0</v>
      </c>
      <c r="DZ14" s="467">
        <v>0</v>
      </c>
      <c r="EA14" s="467">
        <v>0</v>
      </c>
      <c r="EB14" s="467">
        <v>0</v>
      </c>
      <c r="EC14" s="467">
        <v>0</v>
      </c>
      <c r="ED14" s="467">
        <v>0</v>
      </c>
      <c r="EE14" s="467">
        <v>0</v>
      </c>
      <c r="EF14" s="467">
        <v>0</v>
      </c>
      <c r="EG14" s="467">
        <v>0</v>
      </c>
      <c r="EH14" s="467">
        <v>0</v>
      </c>
      <c r="EI14" s="467">
        <v>0</v>
      </c>
      <c r="EJ14" s="467">
        <v>0</v>
      </c>
      <c r="EK14" s="467">
        <v>0</v>
      </c>
      <c r="EL14" s="467">
        <v>0</v>
      </c>
      <c r="EM14" s="467">
        <v>0</v>
      </c>
      <c r="EN14" s="467">
        <v>0</v>
      </c>
      <c r="EO14" s="467">
        <v>0</v>
      </c>
      <c r="EP14" s="467">
        <v>0</v>
      </c>
      <c r="EQ14" s="467">
        <v>0</v>
      </c>
      <c r="ER14" s="467">
        <v>1</v>
      </c>
      <c r="ES14" s="467">
        <v>1</v>
      </c>
      <c r="ET14" s="467">
        <v>2</v>
      </c>
      <c r="EU14" s="467">
        <v>32</v>
      </c>
      <c r="EV14" s="467">
        <v>34</v>
      </c>
      <c r="EW14" s="467">
        <v>66</v>
      </c>
      <c r="EX14" s="467">
        <v>47</v>
      </c>
      <c r="EY14" s="467">
        <v>73</v>
      </c>
      <c r="EZ14" s="467">
        <v>0</v>
      </c>
      <c r="FA14" s="467">
        <v>43</v>
      </c>
      <c r="FB14" s="467">
        <v>57</v>
      </c>
      <c r="FC14" s="467">
        <v>0</v>
      </c>
      <c r="FD14" s="467">
        <v>42</v>
      </c>
      <c r="FE14" s="467">
        <v>35</v>
      </c>
      <c r="FF14" s="467">
        <v>0</v>
      </c>
      <c r="FG14" s="467">
        <v>0</v>
      </c>
      <c r="FH14" s="467">
        <v>0</v>
      </c>
      <c r="FI14" s="467">
        <v>0</v>
      </c>
      <c r="FJ14" s="467">
        <v>0</v>
      </c>
      <c r="FK14" s="467">
        <v>0</v>
      </c>
      <c r="FL14" s="467">
        <v>0</v>
      </c>
      <c r="FM14" s="467">
        <v>1</v>
      </c>
      <c r="FN14" s="467">
        <v>1</v>
      </c>
      <c r="FO14" s="467">
        <v>0</v>
      </c>
      <c r="FP14" s="467">
        <v>122</v>
      </c>
      <c r="FQ14" s="467">
        <v>164</v>
      </c>
      <c r="FR14" s="467">
        <v>0</v>
      </c>
      <c r="FS14" s="467">
        <v>42</v>
      </c>
      <c r="FT14" s="467">
        <v>35</v>
      </c>
      <c r="FU14" s="467">
        <v>0</v>
      </c>
      <c r="FV14" s="467">
        <v>0</v>
      </c>
      <c r="FW14" s="467">
        <v>0</v>
      </c>
      <c r="FX14" s="467">
        <v>0</v>
      </c>
      <c r="FY14" s="467">
        <v>0</v>
      </c>
      <c r="FZ14" s="467">
        <v>0</v>
      </c>
      <c r="GA14" s="467">
        <v>0</v>
      </c>
      <c r="GB14" s="467">
        <v>0</v>
      </c>
      <c r="GC14" s="467">
        <v>0</v>
      </c>
      <c r="GD14" s="467">
        <v>0</v>
      </c>
      <c r="GE14" s="467">
        <v>4</v>
      </c>
      <c r="GF14" s="467">
        <v>5</v>
      </c>
      <c r="GG14" s="467">
        <v>5</v>
      </c>
      <c r="GH14" s="467">
        <v>14</v>
      </c>
      <c r="GL14" s="697">
        <f>SUM(BF21:BG21)</f>
        <v>215</v>
      </c>
    </row>
    <row r="15" spans="1:194" s="468" customFormat="1">
      <c r="A15" s="463">
        <v>6</v>
      </c>
      <c r="B15" s="464"/>
      <c r="C15" s="464"/>
      <c r="D15" s="464"/>
      <c r="E15" s="465" t="s">
        <v>89</v>
      </c>
      <c r="F15" s="466"/>
      <c r="G15" s="467">
        <v>44</v>
      </c>
      <c r="H15" s="467">
        <v>3</v>
      </c>
      <c r="I15" s="467">
        <v>3</v>
      </c>
      <c r="J15" s="467">
        <v>0</v>
      </c>
      <c r="K15" s="467">
        <v>4</v>
      </c>
      <c r="L15" s="467">
        <v>0</v>
      </c>
      <c r="M15" s="467">
        <v>0</v>
      </c>
      <c r="N15" s="467"/>
      <c r="O15" s="467"/>
      <c r="P15" s="467"/>
      <c r="Q15" s="467"/>
      <c r="R15" s="467"/>
      <c r="S15" s="467"/>
      <c r="T15" s="467">
        <v>1</v>
      </c>
      <c r="U15" s="467">
        <v>1</v>
      </c>
      <c r="V15" s="467">
        <v>0</v>
      </c>
      <c r="W15" s="467">
        <v>0</v>
      </c>
      <c r="X15" s="467">
        <v>0</v>
      </c>
      <c r="Y15" s="467">
        <v>0</v>
      </c>
      <c r="Z15" s="467">
        <v>0</v>
      </c>
      <c r="AA15" s="467">
        <v>0</v>
      </c>
      <c r="AB15" s="467">
        <v>35</v>
      </c>
      <c r="AC15" s="467">
        <v>37</v>
      </c>
      <c r="AD15" s="467">
        <v>6</v>
      </c>
      <c r="AE15" s="467">
        <v>6</v>
      </c>
      <c r="AF15" s="467">
        <v>42</v>
      </c>
      <c r="AG15" s="467">
        <v>44</v>
      </c>
      <c r="AH15" s="467">
        <v>86</v>
      </c>
      <c r="AI15" s="467">
        <v>0</v>
      </c>
      <c r="AJ15" s="467">
        <v>0</v>
      </c>
      <c r="AK15" s="467">
        <v>11</v>
      </c>
      <c r="AL15" s="467">
        <v>14</v>
      </c>
      <c r="AM15" s="467">
        <v>18</v>
      </c>
      <c r="AN15" s="467">
        <v>23</v>
      </c>
      <c r="AO15" s="467">
        <v>9</v>
      </c>
      <c r="AP15" s="467">
        <v>7</v>
      </c>
      <c r="AQ15" s="467">
        <v>4</v>
      </c>
      <c r="AR15" s="467">
        <v>0</v>
      </c>
      <c r="AS15" s="467">
        <v>0</v>
      </c>
      <c r="AT15" s="467">
        <v>0</v>
      </c>
      <c r="AU15" s="467">
        <v>24</v>
      </c>
      <c r="AV15" s="467">
        <v>24</v>
      </c>
      <c r="AW15" s="467">
        <v>2</v>
      </c>
      <c r="AX15" s="467">
        <v>1</v>
      </c>
      <c r="AY15" s="467">
        <v>13</v>
      </c>
      <c r="AZ15" s="467">
        <v>16</v>
      </c>
      <c r="BA15" s="467">
        <v>3</v>
      </c>
      <c r="BB15" s="467">
        <v>3</v>
      </c>
      <c r="BC15" s="467">
        <v>42</v>
      </c>
      <c r="BD15" s="467">
        <v>44</v>
      </c>
      <c r="BE15" s="467">
        <v>86</v>
      </c>
      <c r="BF15" s="395">
        <v>6</v>
      </c>
      <c r="BG15" s="395">
        <v>11</v>
      </c>
      <c r="BH15" s="395">
        <v>0</v>
      </c>
      <c r="BI15" s="395">
        <v>1</v>
      </c>
      <c r="BJ15" s="395">
        <v>2</v>
      </c>
      <c r="BK15" s="395">
        <v>9</v>
      </c>
      <c r="BL15" s="395">
        <v>0</v>
      </c>
      <c r="BM15" s="395">
        <v>0</v>
      </c>
      <c r="BN15" s="395">
        <v>2</v>
      </c>
      <c r="BO15" s="395">
        <v>6</v>
      </c>
      <c r="BP15" s="465">
        <f t="shared" si="0"/>
        <v>10</v>
      </c>
      <c r="BQ15" s="465">
        <f t="shared" si="0"/>
        <v>27</v>
      </c>
      <c r="BR15" s="465">
        <f t="shared" si="1"/>
        <v>37</v>
      </c>
      <c r="BS15" s="467">
        <v>0</v>
      </c>
      <c r="BT15" s="467">
        <v>0</v>
      </c>
      <c r="BU15" s="467">
        <v>0</v>
      </c>
      <c r="BV15" s="467">
        <v>0</v>
      </c>
      <c r="BW15" s="467">
        <v>0</v>
      </c>
      <c r="BX15" s="467">
        <v>0</v>
      </c>
      <c r="BY15" s="467">
        <v>0</v>
      </c>
      <c r="BZ15" s="467">
        <v>0</v>
      </c>
      <c r="CA15" s="467">
        <v>0</v>
      </c>
      <c r="CB15" s="467">
        <v>0</v>
      </c>
      <c r="CC15" s="467">
        <v>0</v>
      </c>
      <c r="CD15" s="467">
        <v>0</v>
      </c>
      <c r="CE15" s="467">
        <v>0</v>
      </c>
      <c r="CF15" s="467">
        <v>0</v>
      </c>
      <c r="CG15" s="467">
        <v>0</v>
      </c>
      <c r="CH15" s="467">
        <v>0</v>
      </c>
      <c r="CI15" s="467">
        <v>0</v>
      </c>
      <c r="CJ15" s="467">
        <v>0</v>
      </c>
      <c r="CK15" s="467">
        <v>0</v>
      </c>
      <c r="CL15" s="467">
        <v>0</v>
      </c>
      <c r="CM15" s="467">
        <v>0</v>
      </c>
      <c r="CN15" s="467">
        <v>0</v>
      </c>
      <c r="CO15" s="467">
        <v>0</v>
      </c>
      <c r="CP15" s="467">
        <v>0</v>
      </c>
      <c r="CQ15" s="467">
        <v>0</v>
      </c>
      <c r="CR15" s="467">
        <v>0</v>
      </c>
      <c r="CS15" s="467">
        <v>0</v>
      </c>
      <c r="CT15" s="467">
        <v>180</v>
      </c>
      <c r="CU15" s="467">
        <v>180</v>
      </c>
      <c r="CV15" s="467">
        <v>360</v>
      </c>
      <c r="CW15" s="467">
        <v>163</v>
      </c>
      <c r="CX15" s="467">
        <v>184</v>
      </c>
      <c r="CY15" s="467">
        <v>347</v>
      </c>
      <c r="CZ15" s="467">
        <v>126</v>
      </c>
      <c r="DA15" s="467">
        <v>129</v>
      </c>
      <c r="DB15" s="467">
        <v>255</v>
      </c>
      <c r="DC15" s="467">
        <v>469</v>
      </c>
      <c r="DD15" s="467">
        <v>493</v>
      </c>
      <c r="DE15" s="467">
        <v>962</v>
      </c>
      <c r="DF15" s="467">
        <v>947</v>
      </c>
      <c r="DG15" s="467">
        <v>15</v>
      </c>
      <c r="DH15" s="467">
        <v>0</v>
      </c>
      <c r="DI15" s="467">
        <v>0</v>
      </c>
      <c r="DJ15" s="467">
        <v>0</v>
      </c>
      <c r="DK15" s="467">
        <v>0</v>
      </c>
      <c r="DL15" s="467">
        <v>0</v>
      </c>
      <c r="DM15" s="467">
        <v>962</v>
      </c>
      <c r="DN15" s="467">
        <v>0</v>
      </c>
      <c r="DO15" s="467">
        <v>0</v>
      </c>
      <c r="DP15" s="467">
        <v>0</v>
      </c>
      <c r="DQ15" s="467">
        <v>0</v>
      </c>
      <c r="DR15" s="467">
        <v>0</v>
      </c>
      <c r="DS15" s="467">
        <v>0</v>
      </c>
      <c r="DT15" s="467">
        <v>0</v>
      </c>
      <c r="DU15" s="467">
        <v>0</v>
      </c>
      <c r="DV15" s="467">
        <v>0</v>
      </c>
      <c r="DW15" s="467">
        <v>0</v>
      </c>
      <c r="DX15" s="467">
        <v>0</v>
      </c>
      <c r="DY15" s="467">
        <v>0</v>
      </c>
      <c r="DZ15" s="467">
        <v>0</v>
      </c>
      <c r="EA15" s="467">
        <v>0</v>
      </c>
      <c r="EB15" s="467">
        <v>0</v>
      </c>
      <c r="EC15" s="467">
        <v>0</v>
      </c>
      <c r="ED15" s="467">
        <v>0</v>
      </c>
      <c r="EE15" s="467">
        <v>0</v>
      </c>
      <c r="EF15" s="467">
        <v>0</v>
      </c>
      <c r="EG15" s="467">
        <v>0</v>
      </c>
      <c r="EH15" s="467">
        <v>0</v>
      </c>
      <c r="EI15" s="467">
        <v>0</v>
      </c>
      <c r="EJ15" s="467">
        <v>0</v>
      </c>
      <c r="EK15" s="467">
        <v>0</v>
      </c>
      <c r="EL15" s="467">
        <v>0</v>
      </c>
      <c r="EM15" s="467">
        <v>0</v>
      </c>
      <c r="EN15" s="467">
        <v>0</v>
      </c>
      <c r="EO15" s="467">
        <v>0</v>
      </c>
      <c r="EP15" s="467">
        <v>0</v>
      </c>
      <c r="EQ15" s="467">
        <v>0</v>
      </c>
      <c r="ER15" s="467">
        <v>7</v>
      </c>
      <c r="ES15" s="467">
        <v>19</v>
      </c>
      <c r="ET15" s="467">
        <v>26</v>
      </c>
      <c r="EU15" s="467">
        <v>94</v>
      </c>
      <c r="EV15" s="467">
        <v>114</v>
      </c>
      <c r="EW15" s="467">
        <v>208</v>
      </c>
      <c r="EX15" s="467">
        <v>143</v>
      </c>
      <c r="EY15" s="467">
        <v>159</v>
      </c>
      <c r="EZ15" s="467">
        <v>0</v>
      </c>
      <c r="FA15" s="467">
        <v>115</v>
      </c>
      <c r="FB15" s="467">
        <v>136</v>
      </c>
      <c r="FC15" s="467">
        <v>0</v>
      </c>
      <c r="FD15" s="467">
        <v>110</v>
      </c>
      <c r="FE15" s="467">
        <v>65</v>
      </c>
      <c r="FF15" s="467">
        <v>0</v>
      </c>
      <c r="FG15" s="467">
        <v>0</v>
      </c>
      <c r="FH15" s="467">
        <v>0</v>
      </c>
      <c r="FI15" s="467">
        <v>0</v>
      </c>
      <c r="FJ15" s="467">
        <v>0</v>
      </c>
      <c r="FK15" s="467">
        <v>0</v>
      </c>
      <c r="FL15" s="467">
        <v>0</v>
      </c>
      <c r="FM15" s="467">
        <v>7</v>
      </c>
      <c r="FN15" s="467">
        <v>19</v>
      </c>
      <c r="FO15" s="467">
        <v>0</v>
      </c>
      <c r="FP15" s="467">
        <v>352</v>
      </c>
      <c r="FQ15" s="467">
        <v>409</v>
      </c>
      <c r="FR15" s="467">
        <v>0</v>
      </c>
      <c r="FS15" s="467">
        <v>110</v>
      </c>
      <c r="FT15" s="467">
        <v>65</v>
      </c>
      <c r="FU15" s="467">
        <v>0</v>
      </c>
      <c r="FV15" s="467">
        <v>0</v>
      </c>
      <c r="FW15" s="467">
        <v>0</v>
      </c>
      <c r="FX15" s="467">
        <v>0</v>
      </c>
      <c r="FY15" s="467">
        <v>0</v>
      </c>
      <c r="FZ15" s="467">
        <v>0</v>
      </c>
      <c r="GA15" s="467">
        <v>0</v>
      </c>
      <c r="GB15" s="467">
        <v>0</v>
      </c>
      <c r="GC15" s="467">
        <v>0</v>
      </c>
      <c r="GD15" s="467">
        <v>0</v>
      </c>
      <c r="GE15" s="467">
        <v>16</v>
      </c>
      <c r="GF15" s="467">
        <v>15</v>
      </c>
      <c r="GG15" s="467">
        <v>15</v>
      </c>
      <c r="GH15" s="467">
        <v>46</v>
      </c>
    </row>
    <row r="16" spans="1:194" s="468" customFormat="1">
      <c r="A16" s="463">
        <v>7</v>
      </c>
      <c r="B16" s="464"/>
      <c r="C16" s="464"/>
      <c r="D16" s="464"/>
      <c r="E16" s="465" t="s">
        <v>83</v>
      </c>
      <c r="F16" s="466"/>
      <c r="G16" s="467">
        <v>30</v>
      </c>
      <c r="H16" s="467">
        <v>2</v>
      </c>
      <c r="I16" s="467">
        <v>2</v>
      </c>
      <c r="J16" s="467">
        <v>0</v>
      </c>
      <c r="K16" s="467">
        <v>1</v>
      </c>
      <c r="L16" s="467">
        <v>0</v>
      </c>
      <c r="M16" s="467">
        <v>0</v>
      </c>
      <c r="N16" s="467"/>
      <c r="O16" s="467"/>
      <c r="P16" s="467"/>
      <c r="Q16" s="467"/>
      <c r="R16" s="467"/>
      <c r="S16" s="467"/>
      <c r="T16" s="467">
        <v>3</v>
      </c>
      <c r="U16" s="467">
        <v>1</v>
      </c>
      <c r="V16" s="467">
        <v>0</v>
      </c>
      <c r="W16" s="467">
        <v>0</v>
      </c>
      <c r="X16" s="467">
        <v>1</v>
      </c>
      <c r="Y16" s="467">
        <v>0</v>
      </c>
      <c r="Z16" s="467">
        <v>0</v>
      </c>
      <c r="AA16" s="467">
        <v>0</v>
      </c>
      <c r="AB16" s="467">
        <v>27</v>
      </c>
      <c r="AC16" s="467">
        <v>29</v>
      </c>
      <c r="AD16" s="467">
        <v>2</v>
      </c>
      <c r="AE16" s="467">
        <v>4</v>
      </c>
      <c r="AF16" s="467">
        <v>33</v>
      </c>
      <c r="AG16" s="467">
        <v>34</v>
      </c>
      <c r="AH16" s="467">
        <v>67</v>
      </c>
      <c r="AI16" s="467">
        <v>0</v>
      </c>
      <c r="AJ16" s="467">
        <v>0</v>
      </c>
      <c r="AK16" s="467">
        <v>10</v>
      </c>
      <c r="AL16" s="467">
        <v>6</v>
      </c>
      <c r="AM16" s="467">
        <v>10</v>
      </c>
      <c r="AN16" s="467">
        <v>21</v>
      </c>
      <c r="AO16" s="467">
        <v>11</v>
      </c>
      <c r="AP16" s="467">
        <v>6</v>
      </c>
      <c r="AQ16" s="467">
        <v>2</v>
      </c>
      <c r="AR16" s="467">
        <v>1</v>
      </c>
      <c r="AS16" s="467">
        <v>0</v>
      </c>
      <c r="AT16" s="467">
        <v>0</v>
      </c>
      <c r="AU16" s="467">
        <v>25</v>
      </c>
      <c r="AV16" s="467">
        <v>17</v>
      </c>
      <c r="AW16" s="467">
        <v>1</v>
      </c>
      <c r="AX16" s="467">
        <v>0</v>
      </c>
      <c r="AY16" s="467">
        <v>6</v>
      </c>
      <c r="AZ16" s="467">
        <v>16</v>
      </c>
      <c r="BA16" s="467">
        <v>1</v>
      </c>
      <c r="BB16" s="467">
        <v>1</v>
      </c>
      <c r="BC16" s="467">
        <v>33</v>
      </c>
      <c r="BD16" s="467">
        <v>34</v>
      </c>
      <c r="BE16" s="467">
        <v>67</v>
      </c>
      <c r="BF16" s="395">
        <v>6</v>
      </c>
      <c r="BG16" s="395">
        <v>11</v>
      </c>
      <c r="BH16" s="395">
        <v>1</v>
      </c>
      <c r="BI16" s="395">
        <v>0</v>
      </c>
      <c r="BJ16" s="395">
        <v>2</v>
      </c>
      <c r="BK16" s="395">
        <v>4</v>
      </c>
      <c r="BL16" s="395">
        <v>0</v>
      </c>
      <c r="BM16" s="395">
        <v>0</v>
      </c>
      <c r="BN16" s="395">
        <v>4</v>
      </c>
      <c r="BO16" s="395">
        <v>5</v>
      </c>
      <c r="BP16" s="465">
        <f t="shared" si="0"/>
        <v>13</v>
      </c>
      <c r="BQ16" s="465">
        <f t="shared" si="0"/>
        <v>20</v>
      </c>
      <c r="BR16" s="465">
        <f t="shared" si="1"/>
        <v>33</v>
      </c>
      <c r="BS16" s="467">
        <v>0</v>
      </c>
      <c r="BT16" s="467">
        <v>0</v>
      </c>
      <c r="BU16" s="467">
        <v>0</v>
      </c>
      <c r="BV16" s="467">
        <v>0</v>
      </c>
      <c r="BW16" s="467">
        <v>0</v>
      </c>
      <c r="BX16" s="467">
        <v>0</v>
      </c>
      <c r="BY16" s="467">
        <v>0</v>
      </c>
      <c r="BZ16" s="467">
        <v>0</v>
      </c>
      <c r="CA16" s="467">
        <v>0</v>
      </c>
      <c r="CB16" s="467">
        <v>0</v>
      </c>
      <c r="CC16" s="467">
        <v>0</v>
      </c>
      <c r="CD16" s="467">
        <v>0</v>
      </c>
      <c r="CE16" s="467">
        <v>0</v>
      </c>
      <c r="CF16" s="467">
        <v>0</v>
      </c>
      <c r="CG16" s="467">
        <v>0</v>
      </c>
      <c r="CH16" s="467">
        <v>0</v>
      </c>
      <c r="CI16" s="467">
        <v>0</v>
      </c>
      <c r="CJ16" s="467">
        <v>0</v>
      </c>
      <c r="CK16" s="467">
        <v>0</v>
      </c>
      <c r="CL16" s="467">
        <v>0</v>
      </c>
      <c r="CM16" s="467">
        <v>0</v>
      </c>
      <c r="CN16" s="467">
        <v>0</v>
      </c>
      <c r="CO16" s="467">
        <v>0</v>
      </c>
      <c r="CP16" s="467">
        <v>0</v>
      </c>
      <c r="CQ16" s="467">
        <v>0</v>
      </c>
      <c r="CR16" s="467">
        <v>0</v>
      </c>
      <c r="CS16" s="467">
        <v>0</v>
      </c>
      <c r="CT16" s="467">
        <v>124</v>
      </c>
      <c r="CU16" s="467">
        <v>98</v>
      </c>
      <c r="CV16" s="467">
        <v>222</v>
      </c>
      <c r="CW16" s="467">
        <v>108</v>
      </c>
      <c r="CX16" s="467">
        <v>93</v>
      </c>
      <c r="CY16" s="467">
        <v>201</v>
      </c>
      <c r="CZ16" s="467">
        <v>76</v>
      </c>
      <c r="DA16" s="467">
        <v>87</v>
      </c>
      <c r="DB16" s="467">
        <v>163</v>
      </c>
      <c r="DC16" s="467">
        <v>308</v>
      </c>
      <c r="DD16" s="467">
        <v>278</v>
      </c>
      <c r="DE16" s="467">
        <v>586</v>
      </c>
      <c r="DF16" s="467">
        <v>572</v>
      </c>
      <c r="DG16" s="467">
        <v>14</v>
      </c>
      <c r="DH16" s="467">
        <v>0</v>
      </c>
      <c r="DI16" s="467">
        <v>0</v>
      </c>
      <c r="DJ16" s="467">
        <v>0</v>
      </c>
      <c r="DK16" s="467">
        <v>0</v>
      </c>
      <c r="DL16" s="467">
        <v>0</v>
      </c>
      <c r="DM16" s="467">
        <v>586</v>
      </c>
      <c r="DN16" s="467">
        <v>0</v>
      </c>
      <c r="DO16" s="467">
        <v>0</v>
      </c>
      <c r="DP16" s="467">
        <v>0</v>
      </c>
      <c r="DQ16" s="467">
        <v>0</v>
      </c>
      <c r="DR16" s="467">
        <v>0</v>
      </c>
      <c r="DS16" s="467">
        <v>0</v>
      </c>
      <c r="DT16" s="467">
        <v>0</v>
      </c>
      <c r="DU16" s="467">
        <v>0</v>
      </c>
      <c r="DV16" s="467">
        <v>0</v>
      </c>
      <c r="DW16" s="467">
        <v>0</v>
      </c>
      <c r="DX16" s="467">
        <v>0</v>
      </c>
      <c r="DY16" s="467">
        <v>0</v>
      </c>
      <c r="DZ16" s="467">
        <v>0</v>
      </c>
      <c r="EA16" s="467">
        <v>1</v>
      </c>
      <c r="EB16" s="467">
        <v>1</v>
      </c>
      <c r="EC16" s="467">
        <v>0</v>
      </c>
      <c r="ED16" s="467">
        <v>0</v>
      </c>
      <c r="EE16" s="467">
        <v>0</v>
      </c>
      <c r="EF16" s="467">
        <v>0</v>
      </c>
      <c r="EG16" s="467">
        <v>0</v>
      </c>
      <c r="EH16" s="467">
        <v>0</v>
      </c>
      <c r="EI16" s="467">
        <v>0</v>
      </c>
      <c r="EJ16" s="467">
        <v>0</v>
      </c>
      <c r="EK16" s="467">
        <v>0</v>
      </c>
      <c r="EL16" s="467">
        <v>0</v>
      </c>
      <c r="EM16" s="467">
        <v>0</v>
      </c>
      <c r="EN16" s="467">
        <v>0</v>
      </c>
      <c r="EO16" s="467">
        <v>0</v>
      </c>
      <c r="EP16" s="467">
        <v>0</v>
      </c>
      <c r="EQ16" s="467">
        <v>0</v>
      </c>
      <c r="ER16" s="467">
        <v>6</v>
      </c>
      <c r="ES16" s="467">
        <v>10</v>
      </c>
      <c r="ET16" s="467">
        <v>16</v>
      </c>
      <c r="EU16" s="467">
        <v>73</v>
      </c>
      <c r="EV16" s="467">
        <v>59</v>
      </c>
      <c r="EW16" s="467">
        <v>132</v>
      </c>
      <c r="EX16" s="467">
        <v>101</v>
      </c>
      <c r="EY16" s="467">
        <v>100</v>
      </c>
      <c r="EZ16" s="467">
        <v>0</v>
      </c>
      <c r="FA16" s="467">
        <v>65</v>
      </c>
      <c r="FB16" s="467">
        <v>60</v>
      </c>
      <c r="FC16" s="467">
        <v>0</v>
      </c>
      <c r="FD16" s="467">
        <v>63</v>
      </c>
      <c r="FE16" s="467">
        <v>48</v>
      </c>
      <c r="FF16" s="467">
        <v>0</v>
      </c>
      <c r="FG16" s="467">
        <v>0</v>
      </c>
      <c r="FH16" s="467">
        <v>0</v>
      </c>
      <c r="FI16" s="467">
        <v>0</v>
      </c>
      <c r="FJ16" s="467">
        <v>0</v>
      </c>
      <c r="FK16" s="467">
        <v>1</v>
      </c>
      <c r="FL16" s="467">
        <v>0</v>
      </c>
      <c r="FM16" s="467">
        <v>6</v>
      </c>
      <c r="FN16" s="467">
        <v>10</v>
      </c>
      <c r="FO16" s="467">
        <v>0</v>
      </c>
      <c r="FP16" s="467">
        <v>239</v>
      </c>
      <c r="FQ16" s="467">
        <v>219</v>
      </c>
      <c r="FR16" s="467">
        <v>0</v>
      </c>
      <c r="FS16" s="467">
        <v>63</v>
      </c>
      <c r="FT16" s="467">
        <v>48</v>
      </c>
      <c r="FU16" s="467">
        <v>0</v>
      </c>
      <c r="FV16" s="467">
        <v>0</v>
      </c>
      <c r="FW16" s="467">
        <v>0</v>
      </c>
      <c r="FX16" s="467">
        <v>0</v>
      </c>
      <c r="FY16" s="467">
        <v>0</v>
      </c>
      <c r="FZ16" s="467">
        <v>0</v>
      </c>
      <c r="GA16" s="467">
        <v>0</v>
      </c>
      <c r="GB16" s="467">
        <v>0</v>
      </c>
      <c r="GC16" s="467">
        <v>0</v>
      </c>
      <c r="GD16" s="467">
        <v>0</v>
      </c>
      <c r="GE16" s="467">
        <v>11</v>
      </c>
      <c r="GF16" s="467">
        <v>11</v>
      </c>
      <c r="GG16" s="467">
        <v>10</v>
      </c>
      <c r="GH16" s="467">
        <v>32</v>
      </c>
    </row>
    <row r="17" spans="1:190" s="468" customFormat="1">
      <c r="A17" s="463">
        <v>8</v>
      </c>
      <c r="B17" s="464"/>
      <c r="C17" s="464"/>
      <c r="D17" s="464"/>
      <c r="E17" s="465" t="s">
        <v>90</v>
      </c>
      <c r="F17" s="466"/>
      <c r="G17" s="467">
        <v>33</v>
      </c>
      <c r="H17" s="467">
        <v>2</v>
      </c>
      <c r="I17" s="467">
        <v>1</v>
      </c>
      <c r="J17" s="467">
        <v>0</v>
      </c>
      <c r="K17" s="467">
        <v>1</v>
      </c>
      <c r="L17" s="467">
        <v>0</v>
      </c>
      <c r="M17" s="467">
        <v>0</v>
      </c>
      <c r="N17" s="467"/>
      <c r="O17" s="467"/>
      <c r="P17" s="467"/>
      <c r="Q17" s="467"/>
      <c r="R17" s="467"/>
      <c r="S17" s="467"/>
      <c r="T17" s="467">
        <v>2</v>
      </c>
      <c r="U17" s="467">
        <v>1</v>
      </c>
      <c r="V17" s="467">
        <v>0</v>
      </c>
      <c r="W17" s="467">
        <v>0</v>
      </c>
      <c r="X17" s="467">
        <v>0</v>
      </c>
      <c r="Y17" s="467">
        <v>0</v>
      </c>
      <c r="Z17" s="467">
        <v>1</v>
      </c>
      <c r="AA17" s="467">
        <v>0</v>
      </c>
      <c r="AB17" s="467">
        <v>25</v>
      </c>
      <c r="AC17" s="467">
        <v>32</v>
      </c>
      <c r="AD17" s="467">
        <v>4</v>
      </c>
      <c r="AE17" s="467">
        <v>1</v>
      </c>
      <c r="AF17" s="467">
        <v>32</v>
      </c>
      <c r="AG17" s="467">
        <v>34</v>
      </c>
      <c r="AH17" s="467">
        <v>66</v>
      </c>
      <c r="AI17" s="467">
        <v>0</v>
      </c>
      <c r="AJ17" s="467">
        <v>0</v>
      </c>
      <c r="AK17" s="467">
        <v>7</v>
      </c>
      <c r="AL17" s="467">
        <v>11</v>
      </c>
      <c r="AM17" s="467">
        <v>15</v>
      </c>
      <c r="AN17" s="467">
        <v>20</v>
      </c>
      <c r="AO17" s="467">
        <v>7</v>
      </c>
      <c r="AP17" s="467">
        <v>2</v>
      </c>
      <c r="AQ17" s="467">
        <v>3</v>
      </c>
      <c r="AR17" s="467">
        <v>1</v>
      </c>
      <c r="AS17" s="467">
        <v>0</v>
      </c>
      <c r="AT17" s="467">
        <v>0</v>
      </c>
      <c r="AU17" s="467">
        <v>16</v>
      </c>
      <c r="AV17" s="467">
        <v>21</v>
      </c>
      <c r="AW17" s="467">
        <v>0</v>
      </c>
      <c r="AX17" s="467">
        <v>0</v>
      </c>
      <c r="AY17" s="467">
        <v>14</v>
      </c>
      <c r="AZ17" s="467">
        <v>12</v>
      </c>
      <c r="BA17" s="467">
        <v>2</v>
      </c>
      <c r="BB17" s="467">
        <v>1</v>
      </c>
      <c r="BC17" s="467">
        <v>32</v>
      </c>
      <c r="BD17" s="467">
        <v>34</v>
      </c>
      <c r="BE17" s="467">
        <v>66</v>
      </c>
      <c r="BF17" s="395">
        <v>9</v>
      </c>
      <c r="BG17" s="395">
        <v>7</v>
      </c>
      <c r="BH17" s="395">
        <v>0</v>
      </c>
      <c r="BI17" s="395">
        <v>0</v>
      </c>
      <c r="BJ17" s="395">
        <v>4</v>
      </c>
      <c r="BK17" s="395">
        <v>8</v>
      </c>
      <c r="BL17" s="395">
        <v>0</v>
      </c>
      <c r="BM17" s="395">
        <v>0</v>
      </c>
      <c r="BN17" s="395">
        <v>3</v>
      </c>
      <c r="BO17" s="395">
        <v>10</v>
      </c>
      <c r="BP17" s="465">
        <f t="shared" si="0"/>
        <v>16</v>
      </c>
      <c r="BQ17" s="465">
        <f t="shared" si="0"/>
        <v>25</v>
      </c>
      <c r="BR17" s="465">
        <f t="shared" si="1"/>
        <v>41</v>
      </c>
      <c r="BS17" s="467">
        <v>0</v>
      </c>
      <c r="BT17" s="467">
        <v>0</v>
      </c>
      <c r="BU17" s="467">
        <v>0</v>
      </c>
      <c r="BV17" s="467">
        <v>0</v>
      </c>
      <c r="BW17" s="467">
        <v>0</v>
      </c>
      <c r="BX17" s="467">
        <v>0</v>
      </c>
      <c r="BY17" s="467">
        <v>0</v>
      </c>
      <c r="BZ17" s="467">
        <v>0</v>
      </c>
      <c r="CA17" s="467">
        <v>0</v>
      </c>
      <c r="CB17" s="467">
        <v>0</v>
      </c>
      <c r="CC17" s="467">
        <v>0</v>
      </c>
      <c r="CD17" s="467">
        <v>0</v>
      </c>
      <c r="CE17" s="467">
        <v>0</v>
      </c>
      <c r="CF17" s="467">
        <v>0</v>
      </c>
      <c r="CG17" s="467">
        <v>0</v>
      </c>
      <c r="CH17" s="467">
        <v>0</v>
      </c>
      <c r="CI17" s="467">
        <v>0</v>
      </c>
      <c r="CJ17" s="467">
        <v>0</v>
      </c>
      <c r="CK17" s="467">
        <v>0</v>
      </c>
      <c r="CL17" s="467">
        <v>0</v>
      </c>
      <c r="CM17" s="467">
        <v>0</v>
      </c>
      <c r="CN17" s="467">
        <v>0</v>
      </c>
      <c r="CO17" s="467">
        <v>0</v>
      </c>
      <c r="CP17" s="467">
        <v>0</v>
      </c>
      <c r="CQ17" s="467">
        <v>0</v>
      </c>
      <c r="CR17" s="467">
        <v>0</v>
      </c>
      <c r="CS17" s="467">
        <v>0</v>
      </c>
      <c r="CT17" s="467">
        <v>138</v>
      </c>
      <c r="CU17" s="467">
        <v>117</v>
      </c>
      <c r="CV17" s="467">
        <v>255</v>
      </c>
      <c r="CW17" s="467">
        <v>136</v>
      </c>
      <c r="CX17" s="467">
        <v>93</v>
      </c>
      <c r="CY17" s="467">
        <v>229</v>
      </c>
      <c r="CZ17" s="467">
        <v>104</v>
      </c>
      <c r="DA17" s="467">
        <v>104</v>
      </c>
      <c r="DB17" s="467">
        <v>208</v>
      </c>
      <c r="DC17" s="467">
        <v>378</v>
      </c>
      <c r="DD17" s="467">
        <v>314</v>
      </c>
      <c r="DE17" s="467">
        <v>692</v>
      </c>
      <c r="DF17" s="467">
        <v>682</v>
      </c>
      <c r="DG17" s="467">
        <v>7</v>
      </c>
      <c r="DH17" s="467">
        <v>3</v>
      </c>
      <c r="DI17" s="467">
        <v>0</v>
      </c>
      <c r="DJ17" s="467">
        <v>0</v>
      </c>
      <c r="DK17" s="467">
        <v>0</v>
      </c>
      <c r="DL17" s="467">
        <v>0</v>
      </c>
      <c r="DM17" s="467">
        <v>692</v>
      </c>
      <c r="DN17" s="467">
        <v>1</v>
      </c>
      <c r="DO17" s="467">
        <v>0</v>
      </c>
      <c r="DP17" s="467">
        <v>1</v>
      </c>
      <c r="DQ17" s="467">
        <v>0</v>
      </c>
      <c r="DR17" s="467">
        <v>1</v>
      </c>
      <c r="DS17" s="467">
        <v>1</v>
      </c>
      <c r="DT17" s="467">
        <v>0</v>
      </c>
      <c r="DU17" s="467">
        <v>0</v>
      </c>
      <c r="DV17" s="467">
        <v>0</v>
      </c>
      <c r="DW17" s="467">
        <v>0</v>
      </c>
      <c r="DX17" s="467">
        <v>0</v>
      </c>
      <c r="DY17" s="467">
        <v>0</v>
      </c>
      <c r="DZ17" s="467">
        <v>0</v>
      </c>
      <c r="EA17" s="467">
        <v>0</v>
      </c>
      <c r="EB17" s="467">
        <v>0</v>
      </c>
      <c r="EC17" s="467">
        <v>0</v>
      </c>
      <c r="ED17" s="467">
        <v>0</v>
      </c>
      <c r="EE17" s="467">
        <v>0</v>
      </c>
      <c r="EF17" s="467">
        <v>0</v>
      </c>
      <c r="EG17" s="467">
        <v>0</v>
      </c>
      <c r="EH17" s="467">
        <v>0</v>
      </c>
      <c r="EI17" s="467">
        <v>0</v>
      </c>
      <c r="EJ17" s="467">
        <v>0</v>
      </c>
      <c r="EK17" s="467">
        <v>0</v>
      </c>
      <c r="EL17" s="467">
        <v>0</v>
      </c>
      <c r="EM17" s="467">
        <v>0</v>
      </c>
      <c r="EN17" s="467">
        <v>0</v>
      </c>
      <c r="EO17" s="467">
        <v>1</v>
      </c>
      <c r="EP17" s="467">
        <v>0</v>
      </c>
      <c r="EQ17" s="467">
        <v>1</v>
      </c>
      <c r="ER17" s="467">
        <v>6</v>
      </c>
      <c r="ES17" s="467">
        <v>7</v>
      </c>
      <c r="ET17" s="467">
        <v>13</v>
      </c>
      <c r="EU17" s="467">
        <v>71</v>
      </c>
      <c r="EV17" s="467">
        <v>73</v>
      </c>
      <c r="EW17" s="467">
        <v>144</v>
      </c>
      <c r="EX17" s="467">
        <v>111</v>
      </c>
      <c r="EY17" s="467">
        <v>94</v>
      </c>
      <c r="EZ17" s="467">
        <v>0</v>
      </c>
      <c r="FA17" s="467">
        <v>110</v>
      </c>
      <c r="FB17" s="467">
        <v>89</v>
      </c>
      <c r="FC17" s="467">
        <v>0</v>
      </c>
      <c r="FD17" s="467">
        <v>78</v>
      </c>
      <c r="FE17" s="467">
        <v>50</v>
      </c>
      <c r="FF17" s="467">
        <v>0</v>
      </c>
      <c r="FG17" s="467">
        <v>1</v>
      </c>
      <c r="FH17" s="467">
        <v>1</v>
      </c>
      <c r="FI17" s="467">
        <v>0</v>
      </c>
      <c r="FJ17" s="467">
        <v>0</v>
      </c>
      <c r="FK17" s="467">
        <v>0</v>
      </c>
      <c r="FL17" s="467">
        <v>0</v>
      </c>
      <c r="FM17" s="467">
        <v>7</v>
      </c>
      <c r="FN17" s="467">
        <v>7</v>
      </c>
      <c r="FO17" s="467">
        <v>0</v>
      </c>
      <c r="FP17" s="467">
        <v>292</v>
      </c>
      <c r="FQ17" s="467">
        <v>256</v>
      </c>
      <c r="FR17" s="467">
        <v>0</v>
      </c>
      <c r="FS17" s="467">
        <v>78</v>
      </c>
      <c r="FT17" s="467">
        <v>50</v>
      </c>
      <c r="FU17" s="467">
        <v>0</v>
      </c>
      <c r="FV17" s="467">
        <v>0</v>
      </c>
      <c r="FW17" s="467">
        <v>0</v>
      </c>
      <c r="FX17" s="467">
        <v>0</v>
      </c>
      <c r="FY17" s="467">
        <v>0</v>
      </c>
      <c r="FZ17" s="467">
        <v>0</v>
      </c>
      <c r="GA17" s="467">
        <v>0</v>
      </c>
      <c r="GB17" s="467">
        <v>0</v>
      </c>
      <c r="GC17" s="467">
        <v>0</v>
      </c>
      <c r="GD17" s="467">
        <v>0</v>
      </c>
      <c r="GE17" s="467">
        <v>13</v>
      </c>
      <c r="GF17" s="467">
        <v>13</v>
      </c>
      <c r="GG17" s="467">
        <v>11</v>
      </c>
      <c r="GH17" s="467">
        <v>37</v>
      </c>
    </row>
    <row r="18" spans="1:190" s="468" customFormat="1">
      <c r="A18" s="463">
        <v>9</v>
      </c>
      <c r="B18" s="464"/>
      <c r="C18" s="464"/>
      <c r="D18" s="464"/>
      <c r="E18" s="465" t="s">
        <v>84</v>
      </c>
      <c r="F18" s="466"/>
      <c r="G18" s="467">
        <v>119</v>
      </c>
      <c r="H18" s="467">
        <v>7</v>
      </c>
      <c r="I18" s="467">
        <v>1</v>
      </c>
      <c r="J18" s="467">
        <v>0</v>
      </c>
      <c r="K18" s="467">
        <v>5</v>
      </c>
      <c r="L18" s="467">
        <v>0</v>
      </c>
      <c r="M18" s="467">
        <v>0</v>
      </c>
      <c r="N18" s="467"/>
      <c r="O18" s="467"/>
      <c r="P18" s="467"/>
      <c r="Q18" s="467"/>
      <c r="R18" s="467"/>
      <c r="S18" s="467"/>
      <c r="T18" s="467">
        <v>1</v>
      </c>
      <c r="U18" s="467">
        <v>4</v>
      </c>
      <c r="V18" s="467">
        <v>0</v>
      </c>
      <c r="W18" s="467">
        <v>0</v>
      </c>
      <c r="X18" s="467">
        <v>0</v>
      </c>
      <c r="Y18" s="467">
        <v>0</v>
      </c>
      <c r="Z18" s="467">
        <v>5</v>
      </c>
      <c r="AA18" s="467">
        <v>5</v>
      </c>
      <c r="AB18" s="467">
        <v>82</v>
      </c>
      <c r="AC18" s="467">
        <v>156</v>
      </c>
      <c r="AD18" s="467">
        <v>15</v>
      </c>
      <c r="AE18" s="467">
        <v>10</v>
      </c>
      <c r="AF18" s="467">
        <v>103</v>
      </c>
      <c r="AG18" s="467">
        <v>175</v>
      </c>
      <c r="AH18" s="467">
        <v>278</v>
      </c>
      <c r="AI18" s="467">
        <v>0</v>
      </c>
      <c r="AJ18" s="467">
        <v>0</v>
      </c>
      <c r="AK18" s="467">
        <v>13</v>
      </c>
      <c r="AL18" s="467">
        <v>39</v>
      </c>
      <c r="AM18" s="467">
        <v>51</v>
      </c>
      <c r="AN18" s="467">
        <v>85</v>
      </c>
      <c r="AO18" s="467">
        <v>33</v>
      </c>
      <c r="AP18" s="467">
        <v>36</v>
      </c>
      <c r="AQ18" s="467">
        <v>6</v>
      </c>
      <c r="AR18" s="467">
        <v>15</v>
      </c>
      <c r="AS18" s="467">
        <v>0</v>
      </c>
      <c r="AT18" s="467">
        <v>0</v>
      </c>
      <c r="AU18" s="467">
        <v>37</v>
      </c>
      <c r="AV18" s="467">
        <v>64</v>
      </c>
      <c r="AW18" s="467">
        <v>3</v>
      </c>
      <c r="AX18" s="467">
        <v>4</v>
      </c>
      <c r="AY18" s="467">
        <v>57</v>
      </c>
      <c r="AZ18" s="467">
        <v>94</v>
      </c>
      <c r="BA18" s="467">
        <v>6</v>
      </c>
      <c r="BB18" s="467">
        <v>13</v>
      </c>
      <c r="BC18" s="467">
        <v>103</v>
      </c>
      <c r="BD18" s="467">
        <v>175</v>
      </c>
      <c r="BE18" s="467">
        <v>278</v>
      </c>
      <c r="BF18" s="395">
        <v>20</v>
      </c>
      <c r="BG18" s="395">
        <v>59</v>
      </c>
      <c r="BH18" s="395">
        <v>2</v>
      </c>
      <c r="BI18" s="395">
        <v>4</v>
      </c>
      <c r="BJ18" s="395">
        <v>1</v>
      </c>
      <c r="BK18" s="395">
        <v>7</v>
      </c>
      <c r="BL18" s="395">
        <v>0</v>
      </c>
      <c r="BM18" s="395">
        <v>0</v>
      </c>
      <c r="BN18" s="395">
        <v>5</v>
      </c>
      <c r="BO18" s="395">
        <v>7</v>
      </c>
      <c r="BP18" s="465">
        <f t="shared" si="0"/>
        <v>28</v>
      </c>
      <c r="BQ18" s="465">
        <f t="shared" si="0"/>
        <v>77</v>
      </c>
      <c r="BR18" s="465">
        <f t="shared" si="1"/>
        <v>105</v>
      </c>
      <c r="BS18" s="467">
        <v>0</v>
      </c>
      <c r="BT18" s="467">
        <v>0</v>
      </c>
      <c r="BU18" s="467">
        <v>0</v>
      </c>
      <c r="BV18" s="467">
        <v>0</v>
      </c>
      <c r="BW18" s="467">
        <v>0</v>
      </c>
      <c r="BX18" s="467">
        <v>0</v>
      </c>
      <c r="BY18" s="467">
        <v>0</v>
      </c>
      <c r="BZ18" s="467">
        <v>0</v>
      </c>
      <c r="CA18" s="467">
        <v>0</v>
      </c>
      <c r="CB18" s="467">
        <v>0</v>
      </c>
      <c r="CC18" s="467">
        <v>0</v>
      </c>
      <c r="CD18" s="467">
        <v>0</v>
      </c>
      <c r="CE18" s="467">
        <v>0</v>
      </c>
      <c r="CF18" s="467">
        <v>0</v>
      </c>
      <c r="CG18" s="467">
        <v>0</v>
      </c>
      <c r="CH18" s="467">
        <v>0</v>
      </c>
      <c r="CI18" s="467">
        <v>0</v>
      </c>
      <c r="CJ18" s="467">
        <v>0</v>
      </c>
      <c r="CK18" s="467">
        <v>0</v>
      </c>
      <c r="CL18" s="467">
        <v>0</v>
      </c>
      <c r="CM18" s="467">
        <v>0</v>
      </c>
      <c r="CN18" s="467">
        <v>0</v>
      </c>
      <c r="CO18" s="467">
        <v>0</v>
      </c>
      <c r="CP18" s="467">
        <v>0</v>
      </c>
      <c r="CQ18" s="467">
        <v>0</v>
      </c>
      <c r="CR18" s="467">
        <v>0</v>
      </c>
      <c r="CS18" s="467">
        <v>0</v>
      </c>
      <c r="CT18" s="467">
        <v>517</v>
      </c>
      <c r="CU18" s="467">
        <v>622</v>
      </c>
      <c r="CV18" s="467">
        <v>1139</v>
      </c>
      <c r="CW18" s="467">
        <v>541</v>
      </c>
      <c r="CX18" s="467">
        <v>569</v>
      </c>
      <c r="CY18" s="467">
        <v>1110</v>
      </c>
      <c r="CZ18" s="467">
        <v>432</v>
      </c>
      <c r="DA18" s="467">
        <v>513</v>
      </c>
      <c r="DB18" s="467">
        <v>945</v>
      </c>
      <c r="DC18" s="467">
        <v>1490</v>
      </c>
      <c r="DD18" s="467">
        <v>1704</v>
      </c>
      <c r="DE18" s="467">
        <v>3194</v>
      </c>
      <c r="DF18" s="467">
        <v>3127</v>
      </c>
      <c r="DG18" s="467">
        <v>52</v>
      </c>
      <c r="DH18" s="467">
        <v>13</v>
      </c>
      <c r="DI18" s="467">
        <v>1</v>
      </c>
      <c r="DJ18" s="467">
        <v>1</v>
      </c>
      <c r="DK18" s="467">
        <v>0</v>
      </c>
      <c r="DL18" s="467">
        <v>0</v>
      </c>
      <c r="DM18" s="467">
        <v>3194</v>
      </c>
      <c r="DN18" s="467">
        <v>1</v>
      </c>
      <c r="DO18" s="467">
        <v>2</v>
      </c>
      <c r="DP18" s="467">
        <v>3</v>
      </c>
      <c r="DQ18" s="467">
        <v>0</v>
      </c>
      <c r="DR18" s="467">
        <v>1</v>
      </c>
      <c r="DS18" s="467">
        <v>1</v>
      </c>
      <c r="DT18" s="467">
        <v>0</v>
      </c>
      <c r="DU18" s="467">
        <v>0</v>
      </c>
      <c r="DV18" s="467">
        <v>0</v>
      </c>
      <c r="DW18" s="467">
        <v>0</v>
      </c>
      <c r="DX18" s="467">
        <v>1</v>
      </c>
      <c r="DY18" s="467">
        <v>1</v>
      </c>
      <c r="DZ18" s="467">
        <v>0</v>
      </c>
      <c r="EA18" s="467">
        <v>0</v>
      </c>
      <c r="EB18" s="467">
        <v>0</v>
      </c>
      <c r="EC18" s="467">
        <v>0</v>
      </c>
      <c r="ED18" s="467">
        <v>0</v>
      </c>
      <c r="EE18" s="467">
        <v>0</v>
      </c>
      <c r="EF18" s="467">
        <v>0</v>
      </c>
      <c r="EG18" s="467">
        <v>0</v>
      </c>
      <c r="EH18" s="467">
        <v>0</v>
      </c>
      <c r="EI18" s="467">
        <v>0</v>
      </c>
      <c r="EJ18" s="467">
        <v>0</v>
      </c>
      <c r="EK18" s="467">
        <v>0</v>
      </c>
      <c r="EL18" s="467">
        <v>1</v>
      </c>
      <c r="EM18" s="467">
        <v>0</v>
      </c>
      <c r="EN18" s="467">
        <v>1</v>
      </c>
      <c r="EO18" s="467">
        <v>0</v>
      </c>
      <c r="EP18" s="467">
        <v>1</v>
      </c>
      <c r="EQ18" s="467">
        <v>1</v>
      </c>
      <c r="ER18" s="467">
        <v>23</v>
      </c>
      <c r="ES18" s="467">
        <v>51</v>
      </c>
      <c r="ET18" s="467">
        <v>74</v>
      </c>
      <c r="EU18" s="467">
        <v>310</v>
      </c>
      <c r="EV18" s="467">
        <v>409</v>
      </c>
      <c r="EW18" s="467">
        <v>719</v>
      </c>
      <c r="EX18" s="467">
        <v>450</v>
      </c>
      <c r="EY18" s="467">
        <v>529</v>
      </c>
      <c r="EZ18" s="467">
        <v>0</v>
      </c>
      <c r="FA18" s="467">
        <v>420</v>
      </c>
      <c r="FB18" s="467">
        <v>476</v>
      </c>
      <c r="FC18" s="467">
        <v>0</v>
      </c>
      <c r="FD18" s="467">
        <v>285</v>
      </c>
      <c r="FE18" s="467">
        <v>234</v>
      </c>
      <c r="FF18" s="467">
        <v>0</v>
      </c>
      <c r="FG18" s="467">
        <v>1</v>
      </c>
      <c r="FH18" s="467">
        <v>3</v>
      </c>
      <c r="FI18" s="467">
        <v>0</v>
      </c>
      <c r="FJ18" s="467">
        <v>0</v>
      </c>
      <c r="FK18" s="467">
        <v>1</v>
      </c>
      <c r="FL18" s="467">
        <v>0</v>
      </c>
      <c r="FM18" s="467">
        <v>24</v>
      </c>
      <c r="FN18" s="467">
        <v>52</v>
      </c>
      <c r="FO18" s="467">
        <v>0</v>
      </c>
      <c r="FP18" s="467">
        <v>1180</v>
      </c>
      <c r="FQ18" s="467">
        <v>1414</v>
      </c>
      <c r="FR18" s="467">
        <v>0</v>
      </c>
      <c r="FS18" s="467">
        <v>285</v>
      </c>
      <c r="FT18" s="467">
        <v>234</v>
      </c>
      <c r="FU18" s="467">
        <v>0</v>
      </c>
      <c r="FV18" s="467">
        <v>0</v>
      </c>
      <c r="FW18" s="467">
        <v>0</v>
      </c>
      <c r="FX18" s="467">
        <v>0</v>
      </c>
      <c r="FY18" s="467">
        <v>0</v>
      </c>
      <c r="FZ18" s="467">
        <v>0</v>
      </c>
      <c r="GA18" s="467">
        <v>0</v>
      </c>
      <c r="GB18" s="467">
        <v>0</v>
      </c>
      <c r="GC18" s="467">
        <v>0</v>
      </c>
      <c r="GD18" s="467">
        <v>0</v>
      </c>
      <c r="GE18" s="467">
        <v>42</v>
      </c>
      <c r="GF18" s="467">
        <v>40</v>
      </c>
      <c r="GG18" s="467">
        <v>37</v>
      </c>
      <c r="GH18" s="467">
        <v>119</v>
      </c>
    </row>
    <row r="19" spans="1:190" s="468" customFormat="1">
      <c r="A19" s="463">
        <v>10</v>
      </c>
      <c r="B19" s="464"/>
      <c r="C19" s="464"/>
      <c r="D19" s="464"/>
      <c r="E19" s="465" t="s">
        <v>85</v>
      </c>
      <c r="F19" s="466"/>
      <c r="G19" s="467">
        <v>51</v>
      </c>
      <c r="H19" s="467">
        <v>5</v>
      </c>
      <c r="I19" s="467">
        <v>1</v>
      </c>
      <c r="J19" s="467">
        <v>0</v>
      </c>
      <c r="K19" s="467">
        <v>2</v>
      </c>
      <c r="L19" s="467">
        <v>0</v>
      </c>
      <c r="M19" s="467">
        <v>0</v>
      </c>
      <c r="N19" s="467"/>
      <c r="O19" s="467"/>
      <c r="P19" s="467"/>
      <c r="Q19" s="467"/>
      <c r="R19" s="467"/>
      <c r="S19" s="467"/>
      <c r="T19" s="467">
        <v>3</v>
      </c>
      <c r="U19" s="467">
        <v>1</v>
      </c>
      <c r="V19" s="467">
        <v>0</v>
      </c>
      <c r="W19" s="467">
        <v>0</v>
      </c>
      <c r="X19" s="467">
        <v>0</v>
      </c>
      <c r="Y19" s="467">
        <v>0</v>
      </c>
      <c r="Z19" s="467">
        <v>1</v>
      </c>
      <c r="AA19" s="467">
        <v>2</v>
      </c>
      <c r="AB19" s="467">
        <v>62</v>
      </c>
      <c r="AC19" s="467">
        <v>59</v>
      </c>
      <c r="AD19" s="467">
        <v>5</v>
      </c>
      <c r="AE19" s="467">
        <v>2</v>
      </c>
      <c r="AF19" s="467">
        <v>71</v>
      </c>
      <c r="AG19" s="467">
        <v>64</v>
      </c>
      <c r="AH19" s="467">
        <v>135</v>
      </c>
      <c r="AI19" s="467">
        <v>0</v>
      </c>
      <c r="AJ19" s="467">
        <v>0</v>
      </c>
      <c r="AK19" s="467">
        <v>24</v>
      </c>
      <c r="AL19" s="467">
        <v>24</v>
      </c>
      <c r="AM19" s="467">
        <v>25</v>
      </c>
      <c r="AN19" s="467">
        <v>29</v>
      </c>
      <c r="AO19" s="467">
        <v>19</v>
      </c>
      <c r="AP19" s="467">
        <v>9</v>
      </c>
      <c r="AQ19" s="467">
        <v>2</v>
      </c>
      <c r="AR19" s="467">
        <v>2</v>
      </c>
      <c r="AS19" s="467">
        <v>1</v>
      </c>
      <c r="AT19" s="467">
        <v>0</v>
      </c>
      <c r="AU19" s="467">
        <v>47</v>
      </c>
      <c r="AV19" s="467">
        <v>35</v>
      </c>
      <c r="AW19" s="467">
        <v>0</v>
      </c>
      <c r="AX19" s="467">
        <v>1</v>
      </c>
      <c r="AY19" s="467">
        <v>22</v>
      </c>
      <c r="AZ19" s="467">
        <v>26</v>
      </c>
      <c r="BA19" s="467">
        <v>2</v>
      </c>
      <c r="BB19" s="467">
        <v>2</v>
      </c>
      <c r="BC19" s="467">
        <v>71</v>
      </c>
      <c r="BD19" s="467">
        <v>64</v>
      </c>
      <c r="BE19" s="467">
        <v>135</v>
      </c>
      <c r="BF19" s="395">
        <v>14</v>
      </c>
      <c r="BG19" s="395">
        <v>17</v>
      </c>
      <c r="BH19" s="395">
        <v>20</v>
      </c>
      <c r="BI19" s="395">
        <v>14</v>
      </c>
      <c r="BJ19" s="395">
        <v>3</v>
      </c>
      <c r="BK19" s="395">
        <v>8</v>
      </c>
      <c r="BL19" s="395">
        <v>0</v>
      </c>
      <c r="BM19" s="395">
        <v>0</v>
      </c>
      <c r="BN19" s="395">
        <v>5</v>
      </c>
      <c r="BO19" s="395">
        <v>5</v>
      </c>
      <c r="BP19" s="465">
        <f t="shared" si="0"/>
        <v>42</v>
      </c>
      <c r="BQ19" s="465">
        <f t="shared" si="0"/>
        <v>44</v>
      </c>
      <c r="BR19" s="465">
        <f t="shared" si="1"/>
        <v>86</v>
      </c>
      <c r="BS19" s="467">
        <v>0</v>
      </c>
      <c r="BT19" s="467">
        <v>0</v>
      </c>
      <c r="BU19" s="467">
        <v>0</v>
      </c>
      <c r="BV19" s="467">
        <v>0</v>
      </c>
      <c r="BW19" s="467">
        <v>0</v>
      </c>
      <c r="BX19" s="467">
        <v>0</v>
      </c>
      <c r="BY19" s="467">
        <v>0</v>
      </c>
      <c r="BZ19" s="467">
        <v>0</v>
      </c>
      <c r="CA19" s="467">
        <v>0</v>
      </c>
      <c r="CB19" s="467">
        <v>0</v>
      </c>
      <c r="CC19" s="467">
        <v>0</v>
      </c>
      <c r="CD19" s="467">
        <v>0</v>
      </c>
      <c r="CE19" s="467">
        <v>0</v>
      </c>
      <c r="CF19" s="467">
        <v>0</v>
      </c>
      <c r="CG19" s="467">
        <v>0</v>
      </c>
      <c r="CH19" s="467">
        <v>0</v>
      </c>
      <c r="CI19" s="467">
        <v>0</v>
      </c>
      <c r="CJ19" s="467">
        <v>0</v>
      </c>
      <c r="CK19" s="467">
        <v>0</v>
      </c>
      <c r="CL19" s="467">
        <v>0</v>
      </c>
      <c r="CM19" s="467">
        <v>0</v>
      </c>
      <c r="CN19" s="467">
        <v>0</v>
      </c>
      <c r="CO19" s="467">
        <v>0</v>
      </c>
      <c r="CP19" s="467">
        <v>0</v>
      </c>
      <c r="CQ19" s="467">
        <v>0</v>
      </c>
      <c r="CR19" s="467">
        <v>0</v>
      </c>
      <c r="CS19" s="467">
        <v>0</v>
      </c>
      <c r="CT19" s="467">
        <v>314</v>
      </c>
      <c r="CU19" s="467">
        <v>337</v>
      </c>
      <c r="CV19" s="467">
        <v>651</v>
      </c>
      <c r="CW19" s="467">
        <v>213</v>
      </c>
      <c r="CX19" s="467">
        <v>304</v>
      </c>
      <c r="CY19" s="467">
        <v>517</v>
      </c>
      <c r="CZ19" s="467">
        <v>210</v>
      </c>
      <c r="DA19" s="467">
        <v>262</v>
      </c>
      <c r="DB19" s="467">
        <v>472</v>
      </c>
      <c r="DC19" s="467">
        <v>737</v>
      </c>
      <c r="DD19" s="467">
        <v>903</v>
      </c>
      <c r="DE19" s="467">
        <v>1640</v>
      </c>
      <c r="DF19" s="467">
        <v>1586</v>
      </c>
      <c r="DG19" s="467">
        <v>50</v>
      </c>
      <c r="DH19" s="467">
        <v>4</v>
      </c>
      <c r="DI19" s="467">
        <v>0</v>
      </c>
      <c r="DJ19" s="467">
        <v>0</v>
      </c>
      <c r="DK19" s="467">
        <v>0</v>
      </c>
      <c r="DL19" s="467">
        <v>0</v>
      </c>
      <c r="DM19" s="467">
        <v>1640</v>
      </c>
      <c r="DN19" s="467">
        <v>0</v>
      </c>
      <c r="DO19" s="467">
        <v>0</v>
      </c>
      <c r="DP19" s="467">
        <v>0</v>
      </c>
      <c r="DQ19" s="467">
        <v>0</v>
      </c>
      <c r="DR19" s="467">
        <v>0</v>
      </c>
      <c r="DS19" s="467">
        <v>0</v>
      </c>
      <c r="DT19" s="467">
        <v>0</v>
      </c>
      <c r="DU19" s="467">
        <v>0</v>
      </c>
      <c r="DV19" s="467">
        <v>0</v>
      </c>
      <c r="DW19" s="467">
        <v>0</v>
      </c>
      <c r="DX19" s="467">
        <v>0</v>
      </c>
      <c r="DY19" s="467">
        <v>0</v>
      </c>
      <c r="DZ19" s="467">
        <v>0</v>
      </c>
      <c r="EA19" s="467">
        <v>0</v>
      </c>
      <c r="EB19" s="467">
        <v>0</v>
      </c>
      <c r="EC19" s="467">
        <v>0</v>
      </c>
      <c r="ED19" s="467">
        <v>0</v>
      </c>
      <c r="EE19" s="467">
        <v>0</v>
      </c>
      <c r="EF19" s="467">
        <v>0</v>
      </c>
      <c r="EG19" s="467">
        <v>0</v>
      </c>
      <c r="EH19" s="467">
        <v>0</v>
      </c>
      <c r="EI19" s="467">
        <v>0</v>
      </c>
      <c r="EJ19" s="467">
        <v>0</v>
      </c>
      <c r="EK19" s="467">
        <v>0</v>
      </c>
      <c r="EL19" s="467">
        <v>0</v>
      </c>
      <c r="EM19" s="467">
        <v>0</v>
      </c>
      <c r="EN19" s="467">
        <v>0</v>
      </c>
      <c r="EO19" s="467">
        <v>0</v>
      </c>
      <c r="EP19" s="467">
        <v>1</v>
      </c>
      <c r="EQ19" s="467">
        <v>1</v>
      </c>
      <c r="ER19" s="467">
        <v>4</v>
      </c>
      <c r="ES19" s="467">
        <v>14</v>
      </c>
      <c r="ET19" s="467">
        <v>18</v>
      </c>
      <c r="EU19" s="467">
        <v>156</v>
      </c>
      <c r="EV19" s="467">
        <v>171</v>
      </c>
      <c r="EW19" s="467">
        <v>327</v>
      </c>
      <c r="EX19" s="467">
        <v>225</v>
      </c>
      <c r="EY19" s="467">
        <v>349</v>
      </c>
      <c r="EZ19" s="467">
        <v>0</v>
      </c>
      <c r="FA19" s="467">
        <v>212</v>
      </c>
      <c r="FB19" s="467">
        <v>245</v>
      </c>
      <c r="FC19" s="467">
        <v>0</v>
      </c>
      <c r="FD19" s="467">
        <v>140</v>
      </c>
      <c r="FE19" s="467">
        <v>123</v>
      </c>
      <c r="FF19" s="467">
        <v>0</v>
      </c>
      <c r="FG19" s="467">
        <v>0</v>
      </c>
      <c r="FH19" s="467">
        <v>0</v>
      </c>
      <c r="FI19" s="467">
        <v>0</v>
      </c>
      <c r="FJ19" s="467">
        <v>0</v>
      </c>
      <c r="FK19" s="467">
        <v>0</v>
      </c>
      <c r="FL19" s="467">
        <v>0</v>
      </c>
      <c r="FM19" s="467">
        <v>4</v>
      </c>
      <c r="FN19" s="467">
        <v>15</v>
      </c>
      <c r="FO19" s="467">
        <v>0</v>
      </c>
      <c r="FP19" s="467">
        <v>593</v>
      </c>
      <c r="FQ19" s="467">
        <v>765</v>
      </c>
      <c r="FR19" s="467">
        <v>0</v>
      </c>
      <c r="FS19" s="467">
        <v>140</v>
      </c>
      <c r="FT19" s="467">
        <v>123</v>
      </c>
      <c r="FU19" s="467">
        <v>0</v>
      </c>
      <c r="FV19" s="467">
        <v>0</v>
      </c>
      <c r="FW19" s="467">
        <v>0</v>
      </c>
      <c r="FX19" s="467">
        <v>0</v>
      </c>
      <c r="FY19" s="467">
        <v>0</v>
      </c>
      <c r="FZ19" s="467">
        <v>0</v>
      </c>
      <c r="GA19" s="467">
        <v>0</v>
      </c>
      <c r="GB19" s="467">
        <v>0</v>
      </c>
      <c r="GC19" s="467">
        <v>0</v>
      </c>
      <c r="GD19" s="467">
        <v>0</v>
      </c>
      <c r="GE19" s="467">
        <v>27</v>
      </c>
      <c r="GF19" s="467">
        <v>24</v>
      </c>
      <c r="GG19" s="467">
        <v>23</v>
      </c>
      <c r="GH19" s="467">
        <v>74</v>
      </c>
    </row>
    <row r="20" spans="1:190" s="456" customFormat="1" ht="3.75" customHeight="1">
      <c r="A20" s="666"/>
      <c r="B20" s="667"/>
      <c r="C20" s="667"/>
      <c r="D20" s="667"/>
      <c r="E20" s="667"/>
      <c r="F20" s="471"/>
      <c r="G20" s="472"/>
      <c r="H20" s="472"/>
      <c r="I20" s="472"/>
      <c r="J20" s="472"/>
      <c r="K20" s="472"/>
      <c r="L20" s="472"/>
      <c r="M20" s="472"/>
      <c r="N20" s="472"/>
      <c r="O20" s="472"/>
      <c r="P20" s="472"/>
      <c r="Q20" s="472"/>
      <c r="R20" s="472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473"/>
      <c r="BQ20" s="473"/>
      <c r="BR20" s="473"/>
      <c r="BS20" s="472"/>
      <c r="BT20" s="472"/>
      <c r="BU20" s="472"/>
      <c r="BV20" s="472"/>
      <c r="BW20" s="472"/>
      <c r="BX20" s="472"/>
      <c r="BY20" s="472"/>
      <c r="BZ20" s="472"/>
      <c r="CA20" s="472"/>
      <c r="CB20" s="472"/>
      <c r="CC20" s="472"/>
      <c r="CD20" s="472"/>
      <c r="CE20" s="472"/>
      <c r="CF20" s="472"/>
      <c r="CG20" s="472"/>
      <c r="CH20" s="472"/>
      <c r="CI20" s="472"/>
      <c r="CJ20" s="472"/>
      <c r="CK20" s="472"/>
      <c r="CL20" s="472"/>
      <c r="CM20" s="472"/>
      <c r="CN20" s="472"/>
      <c r="CO20" s="472"/>
      <c r="CP20" s="472"/>
      <c r="CQ20" s="472"/>
      <c r="CR20" s="472"/>
      <c r="CS20" s="472"/>
      <c r="CT20" s="472"/>
      <c r="CU20" s="472"/>
      <c r="CV20" s="472"/>
      <c r="CW20" s="472"/>
      <c r="CX20" s="472"/>
      <c r="CY20" s="472"/>
      <c r="CZ20" s="472"/>
      <c r="DA20" s="472"/>
      <c r="DB20" s="472"/>
      <c r="DC20" s="472"/>
      <c r="DD20" s="472"/>
      <c r="DE20" s="472"/>
      <c r="DF20" s="472"/>
      <c r="DG20" s="472"/>
      <c r="DH20" s="472"/>
      <c r="DI20" s="472"/>
      <c r="DJ20" s="472"/>
      <c r="DK20" s="472"/>
      <c r="DL20" s="472"/>
      <c r="DM20" s="472"/>
      <c r="DN20" s="472"/>
      <c r="DO20" s="472"/>
      <c r="DP20" s="472"/>
      <c r="DQ20" s="472"/>
      <c r="DR20" s="472"/>
      <c r="DS20" s="472"/>
      <c r="DT20" s="472"/>
      <c r="DU20" s="472"/>
      <c r="DV20" s="472"/>
      <c r="DW20" s="472"/>
      <c r="DX20" s="472"/>
      <c r="DY20" s="472"/>
      <c r="DZ20" s="472"/>
      <c r="EA20" s="472"/>
      <c r="EB20" s="472"/>
      <c r="EC20" s="472"/>
      <c r="ED20" s="472"/>
      <c r="EE20" s="472"/>
      <c r="EF20" s="472"/>
      <c r="EG20" s="472"/>
      <c r="EH20" s="472"/>
      <c r="EI20" s="472"/>
      <c r="EJ20" s="472"/>
      <c r="EK20" s="472"/>
      <c r="EL20" s="472"/>
      <c r="EM20" s="472"/>
      <c r="EN20" s="472"/>
      <c r="EO20" s="472"/>
      <c r="EP20" s="472"/>
      <c r="EQ20" s="472"/>
      <c r="ER20" s="472"/>
      <c r="ES20" s="472"/>
      <c r="ET20" s="472"/>
      <c r="EU20" s="472"/>
      <c r="EV20" s="472"/>
      <c r="EW20" s="472"/>
      <c r="EX20" s="472"/>
      <c r="EY20" s="472"/>
      <c r="EZ20" s="472"/>
      <c r="FA20" s="472"/>
      <c r="FB20" s="472"/>
      <c r="FC20" s="472"/>
      <c r="FD20" s="472"/>
      <c r="FE20" s="472"/>
      <c r="FF20" s="472"/>
      <c r="FG20" s="472"/>
      <c r="FH20" s="472"/>
      <c r="FI20" s="472"/>
      <c r="FJ20" s="472"/>
      <c r="FK20" s="472"/>
      <c r="FL20" s="472"/>
      <c r="FM20" s="472"/>
      <c r="FN20" s="472"/>
      <c r="FO20" s="472"/>
      <c r="FP20" s="472"/>
      <c r="FQ20" s="472"/>
      <c r="FR20" s="472"/>
      <c r="FS20" s="472"/>
      <c r="FT20" s="472"/>
      <c r="FU20" s="472"/>
      <c r="FV20" s="472"/>
      <c r="FW20" s="472"/>
      <c r="FX20" s="472"/>
      <c r="FY20" s="472"/>
      <c r="FZ20" s="472"/>
      <c r="GA20" s="472"/>
      <c r="GB20" s="472"/>
      <c r="GC20" s="472"/>
      <c r="GD20" s="472"/>
      <c r="GE20" s="472"/>
      <c r="GF20" s="472"/>
      <c r="GG20" s="472"/>
      <c r="GH20" s="472"/>
    </row>
    <row r="21" spans="1:190" s="456" customFormat="1">
      <c r="A21" s="801" t="s">
        <v>352</v>
      </c>
      <c r="B21" s="802"/>
      <c r="C21" s="802"/>
      <c r="D21" s="802"/>
      <c r="E21" s="802"/>
      <c r="F21" s="474"/>
      <c r="G21" s="472">
        <f t="shared" ref="G21:M21" si="2">G19+G18+G17+G16+G15+G14+G13+G12+G11+G10</f>
        <v>355</v>
      </c>
      <c r="H21" s="472">
        <f t="shared" si="2"/>
        <v>27</v>
      </c>
      <c r="I21" s="472">
        <f t="shared" si="2"/>
        <v>10</v>
      </c>
      <c r="J21" s="472">
        <f t="shared" si="2"/>
        <v>0</v>
      </c>
      <c r="K21" s="472">
        <f t="shared" si="2"/>
        <v>14</v>
      </c>
      <c r="L21" s="472">
        <f t="shared" si="2"/>
        <v>0</v>
      </c>
      <c r="M21" s="472">
        <f t="shared" si="2"/>
        <v>0</v>
      </c>
      <c r="N21" s="472"/>
      <c r="O21" s="472"/>
      <c r="P21" s="472"/>
      <c r="Q21" s="472"/>
      <c r="R21" s="472"/>
      <c r="S21" s="472"/>
      <c r="T21" s="472">
        <f t="shared" ref="T21:AF21" si="3">T19+T18+T17+T16+T15+T14+T13+T12+T11+T10</f>
        <v>18</v>
      </c>
      <c r="U21" s="472">
        <f t="shared" si="3"/>
        <v>11</v>
      </c>
      <c r="V21" s="472">
        <f t="shared" si="3"/>
        <v>0</v>
      </c>
      <c r="W21" s="472">
        <f t="shared" si="3"/>
        <v>0</v>
      </c>
      <c r="X21" s="472">
        <f t="shared" si="3"/>
        <v>3</v>
      </c>
      <c r="Y21" s="472">
        <f t="shared" si="3"/>
        <v>1</v>
      </c>
      <c r="Z21" s="472">
        <f t="shared" si="3"/>
        <v>14</v>
      </c>
      <c r="AA21" s="472">
        <f t="shared" si="3"/>
        <v>8</v>
      </c>
      <c r="AB21" s="472">
        <f t="shared" si="3"/>
        <v>321</v>
      </c>
      <c r="AC21" s="472">
        <f t="shared" si="3"/>
        <v>412</v>
      </c>
      <c r="AD21" s="472">
        <f t="shared" si="3"/>
        <v>42</v>
      </c>
      <c r="AE21" s="472">
        <f t="shared" si="3"/>
        <v>26</v>
      </c>
      <c r="AF21" s="472">
        <f t="shared" si="3"/>
        <v>398</v>
      </c>
      <c r="AG21" s="472"/>
      <c r="AH21" s="472">
        <f t="shared" ref="AH21:BO21" si="4">AH19+AH18+AH17+AH16+AH15+AH14+AH13+AH12+AH11+AH10</f>
        <v>856</v>
      </c>
      <c r="AI21" s="472">
        <f t="shared" si="4"/>
        <v>0</v>
      </c>
      <c r="AJ21" s="472">
        <f t="shared" si="4"/>
        <v>0</v>
      </c>
      <c r="AK21" s="472">
        <f t="shared" si="4"/>
        <v>92</v>
      </c>
      <c r="AL21" s="472">
        <f t="shared" si="4"/>
        <v>144</v>
      </c>
      <c r="AM21" s="472">
        <f t="shared" si="4"/>
        <v>172</v>
      </c>
      <c r="AN21" s="472">
        <f t="shared" si="4"/>
        <v>218</v>
      </c>
      <c r="AO21" s="472">
        <f t="shared" si="4"/>
        <v>108</v>
      </c>
      <c r="AP21" s="472">
        <f t="shared" si="4"/>
        <v>75</v>
      </c>
      <c r="AQ21" s="472">
        <f t="shared" si="4"/>
        <v>25</v>
      </c>
      <c r="AR21" s="472">
        <f t="shared" si="4"/>
        <v>21</v>
      </c>
      <c r="AS21" s="472">
        <f t="shared" si="4"/>
        <v>1</v>
      </c>
      <c r="AT21" s="472">
        <f t="shared" si="4"/>
        <v>0</v>
      </c>
      <c r="AU21" s="472">
        <f t="shared" si="4"/>
        <v>218</v>
      </c>
      <c r="AV21" s="472">
        <f t="shared" si="4"/>
        <v>230</v>
      </c>
      <c r="AW21" s="472">
        <f t="shared" si="4"/>
        <v>7</v>
      </c>
      <c r="AX21" s="472">
        <f t="shared" si="4"/>
        <v>7</v>
      </c>
      <c r="AY21" s="472">
        <f t="shared" si="4"/>
        <v>150</v>
      </c>
      <c r="AZ21" s="472">
        <f t="shared" si="4"/>
        <v>198</v>
      </c>
      <c r="BA21" s="472">
        <f t="shared" si="4"/>
        <v>23</v>
      </c>
      <c r="BB21" s="472">
        <f t="shared" si="4"/>
        <v>23</v>
      </c>
      <c r="BC21" s="472">
        <f t="shared" si="4"/>
        <v>398</v>
      </c>
      <c r="BD21" s="472">
        <f t="shared" si="4"/>
        <v>458</v>
      </c>
      <c r="BE21" s="472">
        <f t="shared" si="4"/>
        <v>856</v>
      </c>
      <c r="BF21" s="472">
        <f t="shared" si="4"/>
        <v>88</v>
      </c>
      <c r="BG21" s="472">
        <f t="shared" si="4"/>
        <v>127</v>
      </c>
      <c r="BH21" s="472">
        <f t="shared" si="4"/>
        <v>35</v>
      </c>
      <c r="BI21" s="472">
        <f t="shared" si="4"/>
        <v>37</v>
      </c>
      <c r="BJ21" s="472">
        <f t="shared" si="4"/>
        <v>23</v>
      </c>
      <c r="BK21" s="472">
        <f t="shared" si="4"/>
        <v>48</v>
      </c>
      <c r="BL21" s="472">
        <f t="shared" si="4"/>
        <v>0</v>
      </c>
      <c r="BM21" s="472">
        <f t="shared" si="4"/>
        <v>0</v>
      </c>
      <c r="BN21" s="472">
        <f t="shared" si="4"/>
        <v>27</v>
      </c>
      <c r="BO21" s="472">
        <f t="shared" si="4"/>
        <v>44</v>
      </c>
      <c r="BP21" s="472">
        <f>SUM(BP10:BP19)</f>
        <v>173</v>
      </c>
      <c r="BQ21" s="472">
        <f>SUM(BQ10:BQ19)</f>
        <v>256</v>
      </c>
      <c r="BR21" s="472">
        <f>SUM(BR10:BR19)</f>
        <v>429</v>
      </c>
      <c r="BS21" s="472">
        <f t="shared" ref="BS21:ED21" si="5">BS19+BS18+BS17+BS16+BS15+BS14+BS13+BS12+BS11+BS10</f>
        <v>0</v>
      </c>
      <c r="BT21" s="472">
        <f t="shared" si="5"/>
        <v>0</v>
      </c>
      <c r="BU21" s="472">
        <f t="shared" si="5"/>
        <v>0</v>
      </c>
      <c r="BV21" s="472">
        <f t="shared" si="5"/>
        <v>0</v>
      </c>
      <c r="BW21" s="472">
        <f t="shared" si="5"/>
        <v>0</v>
      </c>
      <c r="BX21" s="472">
        <f t="shared" si="5"/>
        <v>0</v>
      </c>
      <c r="BY21" s="472">
        <f t="shared" si="5"/>
        <v>0</v>
      </c>
      <c r="BZ21" s="472">
        <f t="shared" si="5"/>
        <v>0</v>
      </c>
      <c r="CA21" s="472">
        <f t="shared" si="5"/>
        <v>0</v>
      </c>
      <c r="CB21" s="472">
        <f t="shared" si="5"/>
        <v>0</v>
      </c>
      <c r="CC21" s="472">
        <f t="shared" si="5"/>
        <v>0</v>
      </c>
      <c r="CD21" s="472">
        <f t="shared" si="5"/>
        <v>0</v>
      </c>
      <c r="CE21" s="472">
        <f t="shared" si="5"/>
        <v>0</v>
      </c>
      <c r="CF21" s="472">
        <f t="shared" si="5"/>
        <v>0</v>
      </c>
      <c r="CG21" s="472">
        <f t="shared" si="5"/>
        <v>0</v>
      </c>
      <c r="CH21" s="472">
        <f t="shared" si="5"/>
        <v>0</v>
      </c>
      <c r="CI21" s="472">
        <f t="shared" si="5"/>
        <v>0</v>
      </c>
      <c r="CJ21" s="472">
        <f t="shared" si="5"/>
        <v>0</v>
      </c>
      <c r="CK21" s="472">
        <f t="shared" si="5"/>
        <v>0</v>
      </c>
      <c r="CL21" s="472">
        <f t="shared" si="5"/>
        <v>0</v>
      </c>
      <c r="CM21" s="472">
        <f t="shared" si="5"/>
        <v>0</v>
      </c>
      <c r="CN21" s="472">
        <f t="shared" si="5"/>
        <v>0</v>
      </c>
      <c r="CO21" s="472">
        <f t="shared" si="5"/>
        <v>0</v>
      </c>
      <c r="CP21" s="472">
        <f t="shared" si="5"/>
        <v>0</v>
      </c>
      <c r="CQ21" s="472">
        <f t="shared" si="5"/>
        <v>0</v>
      </c>
      <c r="CR21" s="472">
        <f t="shared" si="5"/>
        <v>0</v>
      </c>
      <c r="CS21" s="472">
        <f t="shared" si="5"/>
        <v>0</v>
      </c>
      <c r="CT21" s="472">
        <f t="shared" si="5"/>
        <v>1632</v>
      </c>
      <c r="CU21" s="472">
        <f t="shared" si="5"/>
        <v>1697</v>
      </c>
      <c r="CV21" s="472">
        <f t="shared" si="5"/>
        <v>3329</v>
      </c>
      <c r="CW21" s="472">
        <f t="shared" si="5"/>
        <v>1446</v>
      </c>
      <c r="CX21" s="472">
        <f t="shared" si="5"/>
        <v>1534</v>
      </c>
      <c r="CY21" s="472">
        <f t="shared" si="5"/>
        <v>2980</v>
      </c>
      <c r="CZ21" s="472">
        <f t="shared" si="5"/>
        <v>1195</v>
      </c>
      <c r="DA21" s="472">
        <f t="shared" si="5"/>
        <v>1338</v>
      </c>
      <c r="DB21" s="472">
        <f t="shared" si="5"/>
        <v>2533</v>
      </c>
      <c r="DC21" s="472">
        <f t="shared" si="5"/>
        <v>4273</v>
      </c>
      <c r="DD21" s="472">
        <f t="shared" si="5"/>
        <v>4569</v>
      </c>
      <c r="DE21" s="472">
        <f t="shared" si="5"/>
        <v>8842</v>
      </c>
      <c r="DF21" s="472">
        <f t="shared" si="5"/>
        <v>8670</v>
      </c>
      <c r="DG21" s="472">
        <f t="shared" si="5"/>
        <v>150</v>
      </c>
      <c r="DH21" s="472">
        <f t="shared" si="5"/>
        <v>20</v>
      </c>
      <c r="DI21" s="472">
        <f t="shared" si="5"/>
        <v>1</v>
      </c>
      <c r="DJ21" s="472">
        <f t="shared" si="5"/>
        <v>1</v>
      </c>
      <c r="DK21" s="472">
        <f t="shared" si="5"/>
        <v>0</v>
      </c>
      <c r="DL21" s="472">
        <f t="shared" si="5"/>
        <v>0</v>
      </c>
      <c r="DM21" s="472">
        <f t="shared" si="5"/>
        <v>8842</v>
      </c>
      <c r="DN21" s="472">
        <f t="shared" si="5"/>
        <v>4</v>
      </c>
      <c r="DO21" s="472">
        <f t="shared" si="5"/>
        <v>3</v>
      </c>
      <c r="DP21" s="472">
        <f t="shared" si="5"/>
        <v>7</v>
      </c>
      <c r="DQ21" s="472">
        <f t="shared" si="5"/>
        <v>0</v>
      </c>
      <c r="DR21" s="472">
        <f t="shared" si="5"/>
        <v>2</v>
      </c>
      <c r="DS21" s="472">
        <f t="shared" si="5"/>
        <v>2</v>
      </c>
      <c r="DT21" s="472">
        <f t="shared" si="5"/>
        <v>0</v>
      </c>
      <c r="DU21" s="472">
        <f t="shared" si="5"/>
        <v>0</v>
      </c>
      <c r="DV21" s="472">
        <f t="shared" si="5"/>
        <v>0</v>
      </c>
      <c r="DW21" s="472">
        <f t="shared" si="5"/>
        <v>0</v>
      </c>
      <c r="DX21" s="472">
        <f t="shared" si="5"/>
        <v>1</v>
      </c>
      <c r="DY21" s="472">
        <f t="shared" si="5"/>
        <v>1</v>
      </c>
      <c r="DZ21" s="472">
        <f t="shared" si="5"/>
        <v>0</v>
      </c>
      <c r="EA21" s="472">
        <f t="shared" si="5"/>
        <v>1</v>
      </c>
      <c r="EB21" s="472">
        <f t="shared" si="5"/>
        <v>1</v>
      </c>
      <c r="EC21" s="472">
        <f t="shared" si="5"/>
        <v>0</v>
      </c>
      <c r="ED21" s="472">
        <f t="shared" si="5"/>
        <v>0</v>
      </c>
      <c r="EE21" s="472">
        <f t="shared" ref="EE21:GH21" si="6">EE19+EE18+EE17+EE16+EE15+EE14+EE13+EE12+EE11+EE10</f>
        <v>0</v>
      </c>
      <c r="EF21" s="472">
        <f t="shared" si="6"/>
        <v>0</v>
      </c>
      <c r="EG21" s="472">
        <f t="shared" si="6"/>
        <v>0</v>
      </c>
      <c r="EH21" s="472">
        <f t="shared" si="6"/>
        <v>0</v>
      </c>
      <c r="EI21" s="472">
        <f t="shared" si="6"/>
        <v>0</v>
      </c>
      <c r="EJ21" s="472">
        <f t="shared" si="6"/>
        <v>0</v>
      </c>
      <c r="EK21" s="472">
        <f t="shared" si="6"/>
        <v>0</v>
      </c>
      <c r="EL21" s="472">
        <f t="shared" si="6"/>
        <v>1</v>
      </c>
      <c r="EM21" s="472">
        <f t="shared" si="6"/>
        <v>0</v>
      </c>
      <c r="EN21" s="472">
        <f t="shared" si="6"/>
        <v>1</v>
      </c>
      <c r="EO21" s="472">
        <f t="shared" si="6"/>
        <v>2</v>
      </c>
      <c r="EP21" s="472">
        <f t="shared" si="6"/>
        <v>4</v>
      </c>
      <c r="EQ21" s="472">
        <f t="shared" si="6"/>
        <v>6</v>
      </c>
      <c r="ER21" s="472">
        <f t="shared" si="6"/>
        <v>61</v>
      </c>
      <c r="ES21" s="472">
        <f t="shared" si="6"/>
        <v>123</v>
      </c>
      <c r="ET21" s="472">
        <f t="shared" si="6"/>
        <v>184</v>
      </c>
      <c r="EU21" s="472">
        <f t="shared" si="6"/>
        <v>866</v>
      </c>
      <c r="EV21" s="472">
        <f t="shared" si="6"/>
        <v>988</v>
      </c>
      <c r="EW21" s="472">
        <f t="shared" si="6"/>
        <v>1854</v>
      </c>
      <c r="EX21" s="472">
        <f t="shared" si="6"/>
        <v>1279</v>
      </c>
      <c r="EY21" s="472">
        <f t="shared" si="6"/>
        <v>1526</v>
      </c>
      <c r="EZ21" s="472">
        <f t="shared" si="6"/>
        <v>0</v>
      </c>
      <c r="FA21" s="472">
        <f t="shared" si="6"/>
        <v>1161</v>
      </c>
      <c r="FB21" s="472">
        <f t="shared" si="6"/>
        <v>1252</v>
      </c>
      <c r="FC21" s="472">
        <f t="shared" si="6"/>
        <v>0</v>
      </c>
      <c r="FD21" s="472">
        <f t="shared" si="6"/>
        <v>899</v>
      </c>
      <c r="FE21" s="472">
        <f t="shared" si="6"/>
        <v>669</v>
      </c>
      <c r="FF21" s="472">
        <f t="shared" si="6"/>
        <v>0</v>
      </c>
      <c r="FG21" s="472">
        <f t="shared" si="6"/>
        <v>4</v>
      </c>
      <c r="FH21" s="472">
        <f t="shared" si="6"/>
        <v>5</v>
      </c>
      <c r="FI21" s="472">
        <f t="shared" si="6"/>
        <v>0</v>
      </c>
      <c r="FJ21" s="472">
        <f t="shared" si="6"/>
        <v>0</v>
      </c>
      <c r="FK21" s="472">
        <f t="shared" si="6"/>
        <v>2</v>
      </c>
      <c r="FL21" s="472">
        <f t="shared" si="6"/>
        <v>0</v>
      </c>
      <c r="FM21" s="472">
        <f t="shared" si="6"/>
        <v>64</v>
      </c>
      <c r="FN21" s="472">
        <f t="shared" si="6"/>
        <v>127</v>
      </c>
      <c r="FO21" s="472">
        <f t="shared" si="6"/>
        <v>0</v>
      </c>
      <c r="FP21" s="472">
        <f t="shared" si="6"/>
        <v>3306</v>
      </c>
      <c r="FQ21" s="472">
        <f t="shared" si="6"/>
        <v>3766</v>
      </c>
      <c r="FR21" s="472">
        <f t="shared" si="6"/>
        <v>0</v>
      </c>
      <c r="FS21" s="472">
        <f t="shared" si="6"/>
        <v>899</v>
      </c>
      <c r="FT21" s="472">
        <f t="shared" si="6"/>
        <v>669</v>
      </c>
      <c r="FU21" s="472">
        <f t="shared" si="6"/>
        <v>0</v>
      </c>
      <c r="FV21" s="472">
        <f t="shared" si="6"/>
        <v>0</v>
      </c>
      <c r="FW21" s="472">
        <f t="shared" si="6"/>
        <v>0</v>
      </c>
      <c r="FX21" s="472">
        <f t="shared" si="6"/>
        <v>0</v>
      </c>
      <c r="FY21" s="472">
        <f t="shared" si="6"/>
        <v>0</v>
      </c>
      <c r="FZ21" s="472">
        <f t="shared" si="6"/>
        <v>0</v>
      </c>
      <c r="GA21" s="472">
        <f t="shared" si="6"/>
        <v>0</v>
      </c>
      <c r="GB21" s="472">
        <f t="shared" si="6"/>
        <v>0</v>
      </c>
      <c r="GC21" s="472">
        <f t="shared" si="6"/>
        <v>0</v>
      </c>
      <c r="GD21" s="472">
        <f t="shared" si="6"/>
        <v>0</v>
      </c>
      <c r="GE21" s="472">
        <f t="shared" si="6"/>
        <v>137</v>
      </c>
      <c r="GF21" s="472">
        <f t="shared" si="6"/>
        <v>129</v>
      </c>
      <c r="GG21" s="472">
        <f t="shared" si="6"/>
        <v>121</v>
      </c>
      <c r="GH21" s="472">
        <f t="shared" si="6"/>
        <v>387</v>
      </c>
    </row>
    <row r="22" spans="1:190">
      <c r="BF22" s="475"/>
      <c r="BH22" s="475"/>
      <c r="BJ22" s="475"/>
      <c r="BN22" s="475"/>
    </row>
    <row r="23" spans="1:190">
      <c r="BF23" s="475"/>
      <c r="BG23" s="475"/>
      <c r="BN23" s="475"/>
      <c r="BR23" s="475"/>
    </row>
    <row r="24" spans="1:190">
      <c r="BF24" s="475"/>
    </row>
    <row r="25" spans="1:190">
      <c r="BG25" s="475"/>
    </row>
  </sheetData>
  <mergeCells count="86">
    <mergeCell ref="FG8:FI8"/>
    <mergeCell ref="FJ8:FL8"/>
    <mergeCell ref="FM8:FO8"/>
    <mergeCell ref="FP8:FR8"/>
    <mergeCell ref="FS8:FU8"/>
    <mergeCell ref="A21:E21"/>
    <mergeCell ref="EO8:EQ8"/>
    <mergeCell ref="ER8:ET8"/>
    <mergeCell ref="EU8:EW8"/>
    <mergeCell ref="EX8:EZ8"/>
    <mergeCell ref="CZ8:DB8"/>
    <mergeCell ref="DC8:DE8"/>
    <mergeCell ref="DF8:DM8"/>
    <mergeCell ref="DN8:DP8"/>
    <mergeCell ref="DQ8:DS8"/>
    <mergeCell ref="DT8:DV8"/>
    <mergeCell ref="CH8:CJ8"/>
    <mergeCell ref="CK8:CM8"/>
    <mergeCell ref="CN8:CP8"/>
    <mergeCell ref="CQ8:CS8"/>
    <mergeCell ref="CT8:CV8"/>
    <mergeCell ref="FA8:FC8"/>
    <mergeCell ref="FD8:FF8"/>
    <mergeCell ref="DW8:DY8"/>
    <mergeCell ref="DZ8:EB8"/>
    <mergeCell ref="EC8:EE8"/>
    <mergeCell ref="EF8:EH8"/>
    <mergeCell ref="EI8:EK8"/>
    <mergeCell ref="EL8:EN8"/>
    <mergeCell ref="CW8:CY8"/>
    <mergeCell ref="BP8:BR8"/>
    <mergeCell ref="BS8:BU8"/>
    <mergeCell ref="BV8:BX8"/>
    <mergeCell ref="BY8:CA8"/>
    <mergeCell ref="CB8:CD8"/>
    <mergeCell ref="CE8:CG8"/>
    <mergeCell ref="AM8:AN8"/>
    <mergeCell ref="BN8:BO8"/>
    <mergeCell ref="AQ8:AR8"/>
    <mergeCell ref="AS8:AT8"/>
    <mergeCell ref="AU8:AV8"/>
    <mergeCell ref="AW8:AX8"/>
    <mergeCell ref="AY8:AZ8"/>
    <mergeCell ref="BA8:BB8"/>
    <mergeCell ref="BC8:BE8"/>
    <mergeCell ref="BF8:BG8"/>
    <mergeCell ref="BH8:BI8"/>
    <mergeCell ref="BJ8:BK8"/>
    <mergeCell ref="BL8:BM8"/>
    <mergeCell ref="AB8:AC8"/>
    <mergeCell ref="AD8:AE8"/>
    <mergeCell ref="AF8:AH8"/>
    <mergeCell ref="AI8:AJ8"/>
    <mergeCell ref="AK8:AL8"/>
    <mergeCell ref="M7:M9"/>
    <mergeCell ref="N7:S7"/>
    <mergeCell ref="T7:BR7"/>
    <mergeCell ref="BS7:FU7"/>
    <mergeCell ref="FV7:GH8"/>
    <mergeCell ref="N8:N9"/>
    <mergeCell ref="O8:O9"/>
    <mergeCell ref="P8:P9"/>
    <mergeCell ref="Q8:Q9"/>
    <mergeCell ref="R8:R9"/>
    <mergeCell ref="AO8:AP8"/>
    <mergeCell ref="S8:S9"/>
    <mergeCell ref="T8:U8"/>
    <mergeCell ref="V8:W8"/>
    <mergeCell ref="X8:Y8"/>
    <mergeCell ref="Z8:AA8"/>
    <mergeCell ref="L7:L9"/>
    <mergeCell ref="A1:GG1"/>
    <mergeCell ref="A3:GG3"/>
    <mergeCell ref="A4:BR4"/>
    <mergeCell ref="A5:GG5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</mergeCells>
  <printOptions horizontalCentered="1"/>
  <pageMargins left="0.70866141732283472" right="0.70866141732283472" top="0.55118110236220474" bottom="0.47244094488188981" header="0.31496062992125984" footer="0.31496062992125984"/>
  <pageSetup paperSize="10000" scale="95" orientation="landscape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K25"/>
  <sheetViews>
    <sheetView view="pageBreakPreview" zoomScale="90" zoomScaleSheetLayoutView="90" workbookViewId="0">
      <selection activeCell="A4" sqref="A4:GG4"/>
    </sheetView>
  </sheetViews>
  <sheetFormatPr defaultRowHeight="15"/>
  <cols>
    <col min="1" max="1" width="5.5703125" style="455" customWidth="1"/>
    <col min="2" max="2" width="0" style="455" hidden="1" customWidth="1"/>
    <col min="3" max="3" width="31" style="455" hidden="1" customWidth="1"/>
    <col min="4" max="4" width="24.85546875" style="455" hidden="1" customWidth="1"/>
    <col min="5" max="5" width="23.140625" style="455" bestFit="1" customWidth="1"/>
    <col min="6" max="6" width="19" style="455" hidden="1" customWidth="1"/>
    <col min="7" max="13" width="7.140625" style="455" hidden="1" customWidth="1"/>
    <col min="14" max="14" width="25.5703125" style="455" hidden="1" customWidth="1"/>
    <col min="15" max="15" width="7.140625" style="457" hidden="1" customWidth="1"/>
    <col min="16" max="57" width="7.140625" style="455" hidden="1" customWidth="1"/>
    <col min="58" max="63" width="7.140625" style="455" customWidth="1"/>
    <col min="64" max="65" width="7.140625" style="455" hidden="1" customWidth="1"/>
    <col min="66" max="70" width="7.140625" style="455" customWidth="1"/>
    <col min="71" max="108" width="7.140625" style="455" hidden="1" customWidth="1"/>
    <col min="109" max="109" width="7.140625" style="456" hidden="1" customWidth="1"/>
    <col min="110" max="116" width="7.140625" style="455" hidden="1" customWidth="1"/>
    <col min="117" max="117" width="7.140625" style="456" hidden="1" customWidth="1"/>
    <col min="118" max="190" width="7.140625" style="455" hidden="1" customWidth="1"/>
    <col min="191" max="16384" width="9.140625" style="455"/>
  </cols>
  <sheetData>
    <row r="1" spans="1:193">
      <c r="A1" s="788" t="s">
        <v>1831</v>
      </c>
      <c r="B1" s="788"/>
      <c r="C1" s="788"/>
      <c r="D1" s="788"/>
      <c r="E1" s="788"/>
      <c r="F1" s="788"/>
      <c r="G1" s="788"/>
      <c r="H1" s="788"/>
      <c r="I1" s="788"/>
      <c r="J1" s="788"/>
      <c r="K1" s="788"/>
      <c r="L1" s="788"/>
      <c r="M1" s="788"/>
      <c r="N1" s="788"/>
      <c r="O1" s="788"/>
      <c r="P1" s="788"/>
      <c r="Q1" s="788"/>
      <c r="R1" s="788"/>
      <c r="S1" s="788"/>
      <c r="T1" s="788"/>
      <c r="U1" s="788"/>
      <c r="V1" s="788"/>
      <c r="W1" s="788"/>
      <c r="X1" s="788"/>
      <c r="Y1" s="788"/>
      <c r="Z1" s="788"/>
      <c r="AA1" s="788"/>
      <c r="AB1" s="788"/>
      <c r="AC1" s="788"/>
      <c r="AD1" s="788"/>
      <c r="AE1" s="788"/>
      <c r="AF1" s="788"/>
      <c r="AG1" s="788"/>
      <c r="AH1" s="788"/>
      <c r="AI1" s="788"/>
      <c r="AJ1" s="788"/>
      <c r="AK1" s="788"/>
      <c r="AL1" s="788"/>
      <c r="AM1" s="788"/>
      <c r="AN1" s="788"/>
      <c r="AO1" s="788"/>
      <c r="AP1" s="788"/>
      <c r="AQ1" s="788"/>
      <c r="AR1" s="788"/>
      <c r="AS1" s="788"/>
      <c r="AT1" s="788"/>
      <c r="AU1" s="788"/>
      <c r="AV1" s="788"/>
      <c r="AW1" s="788"/>
      <c r="AX1" s="788"/>
      <c r="AY1" s="788"/>
      <c r="AZ1" s="788"/>
      <c r="BA1" s="788"/>
      <c r="BB1" s="788"/>
      <c r="BC1" s="788"/>
      <c r="BD1" s="788"/>
      <c r="BE1" s="788"/>
      <c r="BF1" s="788"/>
      <c r="BG1" s="788"/>
      <c r="BH1" s="788"/>
      <c r="BI1" s="788"/>
      <c r="BJ1" s="788"/>
      <c r="BK1" s="788"/>
      <c r="BL1" s="788"/>
      <c r="BM1" s="788"/>
      <c r="BN1" s="788"/>
      <c r="BO1" s="788"/>
      <c r="BP1" s="788"/>
      <c r="BQ1" s="788"/>
      <c r="BR1" s="788"/>
      <c r="BS1" s="788"/>
      <c r="BT1" s="788"/>
      <c r="BU1" s="788"/>
      <c r="BV1" s="788"/>
      <c r="BW1" s="788"/>
      <c r="BX1" s="788"/>
      <c r="BY1" s="788"/>
      <c r="BZ1" s="788"/>
      <c r="CA1" s="788"/>
      <c r="CB1" s="788"/>
      <c r="CC1" s="788"/>
      <c r="CD1" s="788"/>
      <c r="CE1" s="788"/>
      <c r="CF1" s="788"/>
      <c r="CG1" s="788"/>
      <c r="CH1" s="788"/>
      <c r="CI1" s="788"/>
      <c r="CJ1" s="788"/>
      <c r="CK1" s="788"/>
      <c r="CL1" s="788"/>
      <c r="CM1" s="788"/>
      <c r="CN1" s="788"/>
      <c r="CO1" s="788"/>
      <c r="CP1" s="788"/>
      <c r="CQ1" s="788"/>
      <c r="CR1" s="788"/>
      <c r="CS1" s="788"/>
      <c r="CT1" s="788"/>
      <c r="CU1" s="788"/>
      <c r="CV1" s="788"/>
      <c r="CW1" s="788"/>
      <c r="CX1" s="788"/>
      <c r="CY1" s="788"/>
      <c r="CZ1" s="788"/>
      <c r="DA1" s="788"/>
      <c r="DB1" s="788"/>
      <c r="DC1" s="788"/>
      <c r="DD1" s="788"/>
      <c r="DE1" s="788"/>
      <c r="DF1" s="788"/>
      <c r="DG1" s="788"/>
      <c r="DH1" s="788"/>
      <c r="DI1" s="788"/>
      <c r="DJ1" s="788"/>
      <c r="DK1" s="788"/>
      <c r="DL1" s="788"/>
      <c r="DM1" s="788"/>
      <c r="DN1" s="788"/>
      <c r="DO1" s="788"/>
      <c r="DP1" s="788"/>
      <c r="DQ1" s="788"/>
      <c r="DR1" s="788"/>
      <c r="DS1" s="788"/>
      <c r="DT1" s="788"/>
      <c r="DU1" s="788"/>
      <c r="DV1" s="788"/>
      <c r="DW1" s="788"/>
      <c r="DX1" s="788"/>
      <c r="DY1" s="788"/>
      <c r="DZ1" s="788"/>
      <c r="EA1" s="788"/>
      <c r="EB1" s="788"/>
      <c r="EC1" s="788"/>
      <c r="ED1" s="788"/>
      <c r="EE1" s="788"/>
      <c r="EF1" s="788"/>
      <c r="EG1" s="788"/>
      <c r="EH1" s="788"/>
      <c r="EI1" s="788"/>
      <c r="EJ1" s="788"/>
      <c r="EK1" s="788"/>
      <c r="EL1" s="788"/>
      <c r="EM1" s="788"/>
      <c r="EN1" s="788"/>
      <c r="EO1" s="788"/>
      <c r="EP1" s="788"/>
      <c r="EQ1" s="788"/>
      <c r="ER1" s="788"/>
      <c r="ES1" s="788"/>
      <c r="ET1" s="788"/>
      <c r="EU1" s="788"/>
      <c r="EV1" s="788"/>
      <c r="EW1" s="788"/>
      <c r="EX1" s="788"/>
      <c r="EY1" s="788"/>
      <c r="EZ1" s="788"/>
      <c r="FA1" s="788"/>
      <c r="FB1" s="788"/>
      <c r="FC1" s="788"/>
      <c r="FD1" s="788"/>
      <c r="FE1" s="788"/>
      <c r="FF1" s="788"/>
      <c r="FG1" s="788"/>
      <c r="FH1" s="788"/>
      <c r="FI1" s="788"/>
      <c r="FJ1" s="788"/>
      <c r="FK1" s="788"/>
      <c r="FL1" s="788"/>
      <c r="FM1" s="788"/>
      <c r="FN1" s="788"/>
      <c r="FO1" s="788"/>
      <c r="FP1" s="788"/>
      <c r="FQ1" s="788"/>
      <c r="FR1" s="788"/>
      <c r="FS1" s="788"/>
      <c r="FT1" s="788"/>
      <c r="FU1" s="788"/>
      <c r="FV1" s="788"/>
      <c r="FW1" s="788"/>
      <c r="FX1" s="788"/>
      <c r="FY1" s="788"/>
      <c r="FZ1" s="788"/>
      <c r="GA1" s="788"/>
      <c r="GB1" s="788"/>
      <c r="GC1" s="788"/>
      <c r="GD1" s="788"/>
      <c r="GE1" s="788"/>
      <c r="GF1" s="788"/>
      <c r="GG1" s="788"/>
    </row>
    <row r="2" spans="1:193">
      <c r="B2" s="456"/>
    </row>
    <row r="3" spans="1:193">
      <c r="A3" s="788" t="s">
        <v>2981</v>
      </c>
      <c r="B3" s="788"/>
      <c r="C3" s="788"/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8"/>
      <c r="P3" s="788"/>
      <c r="Q3" s="788"/>
      <c r="R3" s="788"/>
      <c r="S3" s="788"/>
      <c r="T3" s="788"/>
      <c r="U3" s="788"/>
      <c r="V3" s="788"/>
      <c r="W3" s="788"/>
      <c r="X3" s="788"/>
      <c r="Y3" s="788"/>
      <c r="Z3" s="788"/>
      <c r="AA3" s="788"/>
      <c r="AB3" s="788"/>
      <c r="AC3" s="788"/>
      <c r="AD3" s="788"/>
      <c r="AE3" s="788"/>
      <c r="AF3" s="788"/>
      <c r="AG3" s="788"/>
      <c r="AH3" s="788"/>
      <c r="AI3" s="788"/>
      <c r="AJ3" s="788"/>
      <c r="AK3" s="788"/>
      <c r="AL3" s="788"/>
      <c r="AM3" s="788"/>
      <c r="AN3" s="788"/>
      <c r="AO3" s="788"/>
      <c r="AP3" s="788"/>
      <c r="AQ3" s="788"/>
      <c r="AR3" s="788"/>
      <c r="AS3" s="788"/>
      <c r="AT3" s="788"/>
      <c r="AU3" s="788"/>
      <c r="AV3" s="788"/>
      <c r="AW3" s="788"/>
      <c r="AX3" s="788"/>
      <c r="AY3" s="788"/>
      <c r="AZ3" s="788"/>
      <c r="BA3" s="788"/>
      <c r="BB3" s="788"/>
      <c r="BC3" s="788"/>
      <c r="BD3" s="788"/>
      <c r="BE3" s="788"/>
      <c r="BF3" s="788"/>
      <c r="BG3" s="788"/>
      <c r="BH3" s="788"/>
      <c r="BI3" s="788"/>
      <c r="BJ3" s="788"/>
      <c r="BK3" s="788"/>
      <c r="BL3" s="788"/>
      <c r="BM3" s="788"/>
      <c r="BN3" s="788"/>
      <c r="BO3" s="788"/>
      <c r="BP3" s="788"/>
      <c r="BQ3" s="788"/>
      <c r="BR3" s="788"/>
      <c r="BS3" s="788"/>
      <c r="BT3" s="788"/>
      <c r="BU3" s="788"/>
      <c r="BV3" s="788"/>
      <c r="BW3" s="788"/>
      <c r="BX3" s="788"/>
      <c r="BY3" s="788"/>
      <c r="BZ3" s="788"/>
      <c r="CA3" s="788"/>
      <c r="CB3" s="788"/>
      <c r="CC3" s="788"/>
      <c r="CD3" s="788"/>
      <c r="CE3" s="788"/>
      <c r="CF3" s="788"/>
      <c r="CG3" s="788"/>
      <c r="CH3" s="788"/>
      <c r="CI3" s="788"/>
      <c r="CJ3" s="788"/>
      <c r="CK3" s="788"/>
      <c r="CL3" s="788"/>
      <c r="CM3" s="788"/>
      <c r="CN3" s="788"/>
      <c r="CO3" s="788"/>
      <c r="CP3" s="788"/>
      <c r="CQ3" s="788"/>
      <c r="CR3" s="788"/>
      <c r="CS3" s="788"/>
      <c r="CT3" s="788"/>
      <c r="CU3" s="788"/>
      <c r="CV3" s="788"/>
      <c r="CW3" s="788"/>
      <c r="CX3" s="788"/>
      <c r="CY3" s="788"/>
      <c r="CZ3" s="788"/>
      <c r="DA3" s="788"/>
      <c r="DB3" s="788"/>
      <c r="DC3" s="788"/>
      <c r="DD3" s="788"/>
      <c r="DE3" s="788"/>
      <c r="DF3" s="788"/>
      <c r="DG3" s="788"/>
      <c r="DH3" s="788"/>
      <c r="DI3" s="788"/>
      <c r="DJ3" s="788"/>
      <c r="DK3" s="788"/>
      <c r="DL3" s="788"/>
      <c r="DM3" s="788"/>
      <c r="DN3" s="788"/>
      <c r="DO3" s="788"/>
      <c r="DP3" s="788"/>
      <c r="DQ3" s="788"/>
      <c r="DR3" s="788"/>
      <c r="DS3" s="788"/>
      <c r="DT3" s="788"/>
      <c r="DU3" s="788"/>
      <c r="DV3" s="788"/>
      <c r="DW3" s="788"/>
      <c r="DX3" s="788"/>
      <c r="DY3" s="788"/>
      <c r="DZ3" s="788"/>
      <c r="EA3" s="788"/>
      <c r="EB3" s="788"/>
      <c r="EC3" s="788"/>
      <c r="ED3" s="788"/>
      <c r="EE3" s="788"/>
      <c r="EF3" s="788"/>
      <c r="EG3" s="788"/>
      <c r="EH3" s="788"/>
      <c r="EI3" s="788"/>
      <c r="EJ3" s="788"/>
      <c r="EK3" s="788"/>
      <c r="EL3" s="788"/>
      <c r="EM3" s="788"/>
      <c r="EN3" s="788"/>
      <c r="EO3" s="788"/>
      <c r="EP3" s="788"/>
      <c r="EQ3" s="788"/>
      <c r="ER3" s="788"/>
      <c r="ES3" s="788"/>
      <c r="ET3" s="788"/>
      <c r="EU3" s="788"/>
      <c r="EV3" s="788"/>
      <c r="EW3" s="788"/>
      <c r="EX3" s="788"/>
      <c r="EY3" s="788"/>
      <c r="EZ3" s="788"/>
      <c r="FA3" s="788"/>
      <c r="FB3" s="788"/>
      <c r="FC3" s="788"/>
      <c r="FD3" s="788"/>
      <c r="FE3" s="788"/>
      <c r="FF3" s="788"/>
      <c r="FG3" s="788"/>
      <c r="FH3" s="788"/>
      <c r="FI3" s="788"/>
      <c r="FJ3" s="788"/>
      <c r="FK3" s="788"/>
      <c r="FL3" s="788"/>
      <c r="FM3" s="788"/>
      <c r="FN3" s="788"/>
      <c r="FO3" s="788"/>
      <c r="FP3" s="788"/>
      <c r="FQ3" s="788"/>
      <c r="FR3" s="788"/>
      <c r="FS3" s="788"/>
      <c r="FT3" s="788"/>
      <c r="FU3" s="788"/>
      <c r="FV3" s="788"/>
      <c r="FW3" s="788"/>
      <c r="FX3" s="788"/>
      <c r="FY3" s="788"/>
      <c r="FZ3" s="788"/>
      <c r="GA3" s="788"/>
      <c r="GB3" s="788"/>
      <c r="GC3" s="788"/>
      <c r="GD3" s="788"/>
      <c r="GE3" s="788"/>
      <c r="GF3" s="788"/>
      <c r="GG3" s="788"/>
    </row>
    <row r="4" spans="1:193">
      <c r="A4" s="788" t="s">
        <v>2643</v>
      </c>
      <c r="B4" s="788"/>
      <c r="C4" s="788"/>
      <c r="D4" s="788"/>
      <c r="E4" s="788"/>
      <c r="F4" s="788"/>
      <c r="G4" s="788"/>
      <c r="H4" s="788"/>
      <c r="I4" s="788"/>
      <c r="J4" s="788"/>
      <c r="K4" s="788"/>
      <c r="L4" s="788"/>
      <c r="M4" s="788"/>
      <c r="N4" s="788"/>
      <c r="O4" s="788"/>
      <c r="P4" s="788"/>
      <c r="Q4" s="788"/>
      <c r="R4" s="788"/>
      <c r="S4" s="788"/>
      <c r="T4" s="788"/>
      <c r="U4" s="788"/>
      <c r="V4" s="788"/>
      <c r="W4" s="788"/>
      <c r="X4" s="788"/>
      <c r="Y4" s="788"/>
      <c r="Z4" s="788"/>
      <c r="AA4" s="788"/>
      <c r="AB4" s="788"/>
      <c r="AC4" s="788"/>
      <c r="AD4" s="788"/>
      <c r="AE4" s="788"/>
      <c r="AF4" s="788"/>
      <c r="AG4" s="788"/>
      <c r="AH4" s="788"/>
      <c r="AI4" s="788"/>
      <c r="AJ4" s="788"/>
      <c r="AK4" s="788"/>
      <c r="AL4" s="788"/>
      <c r="AM4" s="788"/>
      <c r="AN4" s="788"/>
      <c r="AO4" s="788"/>
      <c r="AP4" s="788"/>
      <c r="AQ4" s="788"/>
      <c r="AR4" s="788"/>
      <c r="AS4" s="788"/>
      <c r="AT4" s="788"/>
      <c r="AU4" s="788"/>
      <c r="AV4" s="788"/>
      <c r="AW4" s="788"/>
      <c r="AX4" s="788"/>
      <c r="AY4" s="788"/>
      <c r="AZ4" s="788"/>
      <c r="BA4" s="788"/>
      <c r="BB4" s="788"/>
      <c r="BC4" s="788"/>
      <c r="BD4" s="788"/>
      <c r="BE4" s="788"/>
      <c r="BF4" s="788"/>
      <c r="BG4" s="788"/>
      <c r="BH4" s="788"/>
      <c r="BI4" s="788"/>
      <c r="BJ4" s="788"/>
      <c r="BK4" s="788"/>
      <c r="BL4" s="788"/>
      <c r="BM4" s="788"/>
      <c r="BN4" s="788"/>
      <c r="BO4" s="788"/>
      <c r="BP4" s="788"/>
      <c r="BQ4" s="788"/>
      <c r="BR4" s="788"/>
      <c r="BS4" s="788"/>
      <c r="BT4" s="788"/>
      <c r="BU4" s="788"/>
      <c r="BV4" s="788"/>
      <c r="BW4" s="788"/>
      <c r="BX4" s="788"/>
      <c r="BY4" s="788"/>
      <c r="BZ4" s="788"/>
      <c r="CA4" s="788"/>
      <c r="CB4" s="788"/>
      <c r="CC4" s="788"/>
      <c r="CD4" s="788"/>
      <c r="CE4" s="788"/>
      <c r="CF4" s="788"/>
      <c r="CG4" s="788"/>
      <c r="CH4" s="788"/>
      <c r="CI4" s="788"/>
      <c r="CJ4" s="788"/>
      <c r="CK4" s="788"/>
      <c r="CL4" s="788"/>
      <c r="CM4" s="788"/>
      <c r="CN4" s="788"/>
      <c r="CO4" s="788"/>
      <c r="CP4" s="788"/>
      <c r="CQ4" s="788"/>
      <c r="CR4" s="788"/>
      <c r="CS4" s="788"/>
      <c r="CT4" s="788"/>
      <c r="CU4" s="788"/>
      <c r="CV4" s="788"/>
      <c r="CW4" s="788"/>
      <c r="CX4" s="788"/>
      <c r="CY4" s="788"/>
      <c r="CZ4" s="788"/>
      <c r="DA4" s="788"/>
      <c r="DB4" s="788"/>
      <c r="DC4" s="788"/>
      <c r="DD4" s="788"/>
      <c r="DE4" s="788"/>
      <c r="DF4" s="788"/>
      <c r="DG4" s="788"/>
      <c r="DH4" s="788"/>
      <c r="DI4" s="788"/>
      <c r="DJ4" s="788"/>
      <c r="DK4" s="788"/>
      <c r="DL4" s="788"/>
      <c r="DM4" s="788"/>
      <c r="DN4" s="788"/>
      <c r="DO4" s="788"/>
      <c r="DP4" s="788"/>
      <c r="DQ4" s="788"/>
      <c r="DR4" s="788"/>
      <c r="DS4" s="788"/>
      <c r="DT4" s="788"/>
      <c r="DU4" s="788"/>
      <c r="DV4" s="788"/>
      <c r="DW4" s="788"/>
      <c r="DX4" s="788"/>
      <c r="DY4" s="788"/>
      <c r="DZ4" s="788"/>
      <c r="EA4" s="788"/>
      <c r="EB4" s="788"/>
      <c r="EC4" s="788"/>
      <c r="ED4" s="788"/>
      <c r="EE4" s="788"/>
      <c r="EF4" s="788"/>
      <c r="EG4" s="788"/>
      <c r="EH4" s="788"/>
      <c r="EI4" s="788"/>
      <c r="EJ4" s="788"/>
      <c r="EK4" s="788"/>
      <c r="EL4" s="788"/>
      <c r="EM4" s="788"/>
      <c r="EN4" s="788"/>
      <c r="EO4" s="788"/>
      <c r="EP4" s="788"/>
      <c r="EQ4" s="788"/>
      <c r="ER4" s="788"/>
      <c r="ES4" s="788"/>
      <c r="ET4" s="788"/>
      <c r="EU4" s="788"/>
      <c r="EV4" s="788"/>
      <c r="EW4" s="788"/>
      <c r="EX4" s="788"/>
      <c r="EY4" s="788"/>
      <c r="EZ4" s="788"/>
      <c r="FA4" s="788"/>
      <c r="FB4" s="788"/>
      <c r="FC4" s="788"/>
      <c r="FD4" s="788"/>
      <c r="FE4" s="788"/>
      <c r="FF4" s="788"/>
      <c r="FG4" s="788"/>
      <c r="FH4" s="788"/>
      <c r="FI4" s="788"/>
      <c r="FJ4" s="788"/>
      <c r="FK4" s="788"/>
      <c r="FL4" s="788"/>
      <c r="FM4" s="788"/>
      <c r="FN4" s="788"/>
      <c r="FO4" s="788"/>
      <c r="FP4" s="788"/>
      <c r="FQ4" s="788"/>
      <c r="FR4" s="788"/>
      <c r="FS4" s="788"/>
      <c r="FT4" s="788"/>
      <c r="FU4" s="788"/>
      <c r="FV4" s="788"/>
      <c r="FW4" s="788"/>
      <c r="FX4" s="788"/>
      <c r="FY4" s="788"/>
      <c r="FZ4" s="788"/>
      <c r="GA4" s="788"/>
      <c r="GB4" s="788"/>
      <c r="GC4" s="788"/>
      <c r="GD4" s="788"/>
      <c r="GE4" s="788"/>
      <c r="GF4" s="788"/>
      <c r="GG4" s="788"/>
    </row>
    <row r="5" spans="1:193">
      <c r="A5" s="788" t="s">
        <v>2287</v>
      </c>
      <c r="B5" s="788"/>
      <c r="C5" s="788"/>
      <c r="D5" s="788"/>
      <c r="E5" s="788"/>
      <c r="F5" s="788"/>
      <c r="G5" s="788"/>
      <c r="H5" s="788"/>
      <c r="I5" s="788"/>
      <c r="J5" s="788"/>
      <c r="K5" s="788"/>
      <c r="L5" s="788"/>
      <c r="M5" s="788"/>
      <c r="N5" s="788"/>
      <c r="O5" s="788"/>
      <c r="P5" s="788"/>
      <c r="Q5" s="788"/>
      <c r="R5" s="788"/>
      <c r="S5" s="788"/>
      <c r="T5" s="788"/>
      <c r="U5" s="788"/>
      <c r="V5" s="788"/>
      <c r="W5" s="788"/>
      <c r="X5" s="788"/>
      <c r="Y5" s="788"/>
      <c r="Z5" s="788"/>
      <c r="AA5" s="788"/>
      <c r="AB5" s="788"/>
      <c r="AC5" s="788"/>
      <c r="AD5" s="788"/>
      <c r="AE5" s="788"/>
      <c r="AF5" s="788"/>
      <c r="AG5" s="788"/>
      <c r="AH5" s="788"/>
      <c r="AI5" s="788"/>
      <c r="AJ5" s="788"/>
      <c r="AK5" s="788"/>
      <c r="AL5" s="788"/>
      <c r="AM5" s="788"/>
      <c r="AN5" s="788"/>
      <c r="AO5" s="788"/>
      <c r="AP5" s="788"/>
      <c r="AQ5" s="788"/>
      <c r="AR5" s="788"/>
      <c r="AS5" s="788"/>
      <c r="AT5" s="788"/>
      <c r="AU5" s="788"/>
      <c r="AV5" s="788"/>
      <c r="AW5" s="788"/>
      <c r="AX5" s="788"/>
      <c r="AY5" s="788"/>
      <c r="AZ5" s="788"/>
      <c r="BA5" s="788"/>
      <c r="BB5" s="788"/>
      <c r="BC5" s="788"/>
      <c r="BD5" s="788"/>
      <c r="BE5" s="788"/>
      <c r="BF5" s="788"/>
      <c r="BG5" s="788"/>
      <c r="BH5" s="788"/>
      <c r="BI5" s="788"/>
      <c r="BJ5" s="788"/>
      <c r="BK5" s="788"/>
      <c r="BL5" s="788"/>
      <c r="BM5" s="788"/>
      <c r="BN5" s="788"/>
      <c r="BO5" s="788"/>
      <c r="BP5" s="788"/>
      <c r="BQ5" s="788"/>
      <c r="BR5" s="788"/>
      <c r="BS5" s="788"/>
      <c r="BT5" s="788"/>
      <c r="BU5" s="788"/>
      <c r="BV5" s="788"/>
      <c r="BW5" s="788"/>
      <c r="BX5" s="788"/>
      <c r="BY5" s="788"/>
      <c r="BZ5" s="788"/>
      <c r="CA5" s="788"/>
      <c r="CB5" s="788"/>
      <c r="CC5" s="788"/>
      <c r="CD5" s="788"/>
      <c r="CE5" s="788"/>
      <c r="CF5" s="788"/>
      <c r="CG5" s="788"/>
      <c r="CH5" s="788"/>
      <c r="CI5" s="788"/>
      <c r="CJ5" s="788"/>
      <c r="CK5" s="788"/>
      <c r="CL5" s="788"/>
      <c r="CM5" s="788"/>
      <c r="CN5" s="788"/>
      <c r="CO5" s="788"/>
      <c r="CP5" s="788"/>
      <c r="CQ5" s="788"/>
      <c r="CR5" s="788"/>
      <c r="CS5" s="788"/>
      <c r="CT5" s="788"/>
      <c r="CU5" s="788"/>
      <c r="CV5" s="788"/>
      <c r="CW5" s="788"/>
      <c r="CX5" s="788"/>
      <c r="CY5" s="788"/>
      <c r="CZ5" s="788"/>
      <c r="DA5" s="788"/>
      <c r="DB5" s="788"/>
      <c r="DC5" s="788"/>
      <c r="DD5" s="788"/>
      <c r="DE5" s="788"/>
      <c r="DF5" s="788"/>
      <c r="DG5" s="788"/>
      <c r="DH5" s="788"/>
      <c r="DI5" s="788"/>
      <c r="DJ5" s="788"/>
      <c r="DK5" s="788"/>
      <c r="DL5" s="788"/>
      <c r="DM5" s="788"/>
      <c r="DN5" s="788"/>
      <c r="DO5" s="788"/>
      <c r="DP5" s="788"/>
      <c r="DQ5" s="788"/>
      <c r="DR5" s="788"/>
      <c r="DS5" s="788"/>
      <c r="DT5" s="788"/>
      <c r="DU5" s="788"/>
      <c r="DV5" s="788"/>
      <c r="DW5" s="788"/>
      <c r="DX5" s="788"/>
      <c r="DY5" s="788"/>
      <c r="DZ5" s="788"/>
      <c r="EA5" s="788"/>
      <c r="EB5" s="788"/>
      <c r="EC5" s="788"/>
      <c r="ED5" s="788"/>
      <c r="EE5" s="788"/>
      <c r="EF5" s="788"/>
      <c r="EG5" s="788"/>
      <c r="EH5" s="788"/>
      <c r="EI5" s="788"/>
      <c r="EJ5" s="788"/>
      <c r="EK5" s="788"/>
      <c r="EL5" s="788"/>
      <c r="EM5" s="788"/>
      <c r="EN5" s="788"/>
      <c r="EO5" s="788"/>
      <c r="EP5" s="788"/>
      <c r="EQ5" s="788"/>
      <c r="ER5" s="788"/>
      <c r="ES5" s="788"/>
      <c r="ET5" s="788"/>
      <c r="EU5" s="788"/>
      <c r="EV5" s="788"/>
      <c r="EW5" s="788"/>
      <c r="EX5" s="788"/>
      <c r="EY5" s="788"/>
      <c r="EZ5" s="788"/>
      <c r="FA5" s="788"/>
      <c r="FB5" s="788"/>
      <c r="FC5" s="788"/>
      <c r="FD5" s="788"/>
      <c r="FE5" s="788"/>
      <c r="FF5" s="788"/>
      <c r="FG5" s="788"/>
      <c r="FH5" s="788"/>
      <c r="FI5" s="788"/>
      <c r="FJ5" s="788"/>
      <c r="FK5" s="788"/>
      <c r="FL5" s="788"/>
      <c r="FM5" s="788"/>
      <c r="FN5" s="788"/>
      <c r="FO5" s="788"/>
      <c r="FP5" s="788"/>
      <c r="FQ5" s="788"/>
      <c r="FR5" s="788"/>
      <c r="FS5" s="788"/>
      <c r="FT5" s="788"/>
      <c r="FU5" s="788"/>
      <c r="FV5" s="788"/>
      <c r="FW5" s="788"/>
      <c r="FX5" s="788"/>
      <c r="FY5" s="788"/>
      <c r="FZ5" s="788"/>
      <c r="GA5" s="788"/>
      <c r="GB5" s="788"/>
      <c r="GC5" s="788"/>
      <c r="GD5" s="788"/>
      <c r="GE5" s="788"/>
      <c r="GF5" s="788"/>
      <c r="GG5" s="788"/>
    </row>
    <row r="6" spans="1:193">
      <c r="B6" s="458"/>
    </row>
    <row r="7" spans="1:193" s="459" customFormat="1" ht="18.75" customHeight="1">
      <c r="A7" s="785" t="s">
        <v>20</v>
      </c>
      <c r="B7" s="785" t="s">
        <v>166</v>
      </c>
      <c r="C7" s="785" t="s">
        <v>168</v>
      </c>
      <c r="D7" s="785" t="s">
        <v>15</v>
      </c>
      <c r="E7" s="785" t="s">
        <v>14</v>
      </c>
      <c r="F7" s="785" t="s">
        <v>423</v>
      </c>
      <c r="G7" s="785" t="s">
        <v>424</v>
      </c>
      <c r="H7" s="785" t="s">
        <v>425</v>
      </c>
      <c r="I7" s="785" t="s">
        <v>426</v>
      </c>
      <c r="J7" s="785" t="s">
        <v>426</v>
      </c>
      <c r="K7" s="785" t="s">
        <v>427</v>
      </c>
      <c r="L7" s="785" t="s">
        <v>428</v>
      </c>
      <c r="M7" s="785" t="s">
        <v>429</v>
      </c>
      <c r="N7" s="789" t="s">
        <v>430</v>
      </c>
      <c r="O7" s="789"/>
      <c r="P7" s="789"/>
      <c r="Q7" s="789"/>
      <c r="R7" s="789"/>
      <c r="S7" s="789"/>
      <c r="T7" s="790" t="s">
        <v>1375</v>
      </c>
      <c r="U7" s="791"/>
      <c r="V7" s="791"/>
      <c r="W7" s="791"/>
      <c r="X7" s="791"/>
      <c r="Y7" s="791"/>
      <c r="Z7" s="791"/>
      <c r="AA7" s="791"/>
      <c r="AB7" s="791"/>
      <c r="AC7" s="791"/>
      <c r="AD7" s="791"/>
      <c r="AE7" s="791"/>
      <c r="AF7" s="791"/>
      <c r="AG7" s="791"/>
      <c r="AH7" s="791"/>
      <c r="AI7" s="791"/>
      <c r="AJ7" s="791"/>
      <c r="AK7" s="791"/>
      <c r="AL7" s="791"/>
      <c r="AM7" s="791"/>
      <c r="AN7" s="791"/>
      <c r="AO7" s="791"/>
      <c r="AP7" s="791"/>
      <c r="AQ7" s="791"/>
      <c r="AR7" s="791"/>
      <c r="AS7" s="791"/>
      <c r="AT7" s="791"/>
      <c r="AU7" s="791"/>
      <c r="AV7" s="791"/>
      <c r="AW7" s="791"/>
      <c r="AX7" s="791"/>
      <c r="AY7" s="791"/>
      <c r="AZ7" s="791"/>
      <c r="BA7" s="791"/>
      <c r="BB7" s="791"/>
      <c r="BC7" s="791"/>
      <c r="BD7" s="791"/>
      <c r="BE7" s="791"/>
      <c r="BF7" s="791"/>
      <c r="BG7" s="791"/>
      <c r="BH7" s="791"/>
      <c r="BI7" s="791"/>
      <c r="BJ7" s="791"/>
      <c r="BK7" s="791"/>
      <c r="BL7" s="791"/>
      <c r="BM7" s="791"/>
      <c r="BN7" s="791"/>
      <c r="BO7" s="791"/>
      <c r="BP7" s="791"/>
      <c r="BQ7" s="791"/>
      <c r="BR7" s="792"/>
      <c r="BS7" s="793" t="s">
        <v>171</v>
      </c>
      <c r="BT7" s="791"/>
      <c r="BU7" s="791"/>
      <c r="BV7" s="791"/>
      <c r="BW7" s="791"/>
      <c r="BX7" s="791"/>
      <c r="BY7" s="791"/>
      <c r="BZ7" s="791"/>
      <c r="CA7" s="791"/>
      <c r="CB7" s="791"/>
      <c r="CC7" s="791"/>
      <c r="CD7" s="791"/>
      <c r="CE7" s="791"/>
      <c r="CF7" s="791"/>
      <c r="CG7" s="791"/>
      <c r="CH7" s="791"/>
      <c r="CI7" s="791"/>
      <c r="CJ7" s="791"/>
      <c r="CK7" s="791"/>
      <c r="CL7" s="791"/>
      <c r="CM7" s="791"/>
      <c r="CN7" s="791"/>
      <c r="CO7" s="791"/>
      <c r="CP7" s="791"/>
      <c r="CQ7" s="791"/>
      <c r="CR7" s="791"/>
      <c r="CS7" s="791"/>
      <c r="CT7" s="791"/>
      <c r="CU7" s="791"/>
      <c r="CV7" s="791"/>
      <c r="CW7" s="791"/>
      <c r="CX7" s="791"/>
      <c r="CY7" s="791"/>
      <c r="CZ7" s="791"/>
      <c r="DA7" s="791"/>
      <c r="DB7" s="791"/>
      <c r="DC7" s="791"/>
      <c r="DD7" s="791"/>
      <c r="DE7" s="791"/>
      <c r="DF7" s="791"/>
      <c r="DG7" s="791"/>
      <c r="DH7" s="791"/>
      <c r="DI7" s="791"/>
      <c r="DJ7" s="791"/>
      <c r="DK7" s="791"/>
      <c r="DL7" s="791"/>
      <c r="DM7" s="791"/>
      <c r="DN7" s="791"/>
      <c r="DO7" s="791"/>
      <c r="DP7" s="791"/>
      <c r="DQ7" s="791"/>
      <c r="DR7" s="791"/>
      <c r="DS7" s="791"/>
      <c r="DT7" s="791"/>
      <c r="DU7" s="791"/>
      <c r="DV7" s="791"/>
      <c r="DW7" s="791"/>
      <c r="DX7" s="791"/>
      <c r="DY7" s="791"/>
      <c r="DZ7" s="791"/>
      <c r="EA7" s="791"/>
      <c r="EB7" s="791"/>
      <c r="EC7" s="791"/>
      <c r="ED7" s="791"/>
      <c r="EE7" s="791"/>
      <c r="EF7" s="791"/>
      <c r="EG7" s="791"/>
      <c r="EH7" s="791"/>
      <c r="EI7" s="791"/>
      <c r="EJ7" s="791"/>
      <c r="EK7" s="791"/>
      <c r="EL7" s="791"/>
      <c r="EM7" s="791"/>
      <c r="EN7" s="791"/>
      <c r="EO7" s="791"/>
      <c r="EP7" s="791"/>
      <c r="EQ7" s="791"/>
      <c r="ER7" s="791"/>
      <c r="ES7" s="791"/>
      <c r="ET7" s="791"/>
      <c r="EU7" s="791"/>
      <c r="EV7" s="791"/>
      <c r="EW7" s="791"/>
      <c r="EX7" s="791"/>
      <c r="EY7" s="791"/>
      <c r="EZ7" s="791"/>
      <c r="FA7" s="791"/>
      <c r="FB7" s="791"/>
      <c r="FC7" s="791"/>
      <c r="FD7" s="791"/>
      <c r="FE7" s="791"/>
      <c r="FF7" s="791"/>
      <c r="FG7" s="791"/>
      <c r="FH7" s="791"/>
      <c r="FI7" s="791"/>
      <c r="FJ7" s="791"/>
      <c r="FK7" s="791"/>
      <c r="FL7" s="791"/>
      <c r="FM7" s="791"/>
      <c r="FN7" s="791"/>
      <c r="FO7" s="791"/>
      <c r="FP7" s="791"/>
      <c r="FQ7" s="791"/>
      <c r="FR7" s="791"/>
      <c r="FS7" s="791"/>
      <c r="FT7" s="791"/>
      <c r="FU7" s="792"/>
      <c r="FV7" s="794" t="s">
        <v>431</v>
      </c>
      <c r="FW7" s="795"/>
      <c r="FX7" s="795"/>
      <c r="FY7" s="795"/>
      <c r="FZ7" s="795"/>
      <c r="GA7" s="795"/>
      <c r="GB7" s="795"/>
      <c r="GC7" s="795"/>
      <c r="GD7" s="795"/>
      <c r="GE7" s="795"/>
      <c r="GF7" s="795"/>
      <c r="GG7" s="795"/>
      <c r="GH7" s="796"/>
    </row>
    <row r="8" spans="1:193" s="459" customFormat="1" ht="30" customHeight="1">
      <c r="A8" s="786"/>
      <c r="B8" s="786"/>
      <c r="C8" s="786"/>
      <c r="D8" s="786"/>
      <c r="E8" s="786"/>
      <c r="F8" s="786"/>
      <c r="G8" s="786"/>
      <c r="H8" s="786"/>
      <c r="I8" s="786"/>
      <c r="J8" s="786"/>
      <c r="K8" s="786"/>
      <c r="L8" s="786"/>
      <c r="M8" s="786"/>
      <c r="N8" s="789" t="s">
        <v>454</v>
      </c>
      <c r="O8" s="789" t="s">
        <v>455</v>
      </c>
      <c r="P8" s="789" t="s">
        <v>164</v>
      </c>
      <c r="Q8" s="789" t="s">
        <v>456</v>
      </c>
      <c r="R8" s="789" t="s">
        <v>457</v>
      </c>
      <c r="S8" s="789" t="s">
        <v>458</v>
      </c>
      <c r="T8" s="789" t="s">
        <v>75</v>
      </c>
      <c r="U8" s="789"/>
      <c r="V8" s="789" t="s">
        <v>459</v>
      </c>
      <c r="W8" s="789"/>
      <c r="X8" s="789" t="s">
        <v>460</v>
      </c>
      <c r="Y8" s="789"/>
      <c r="Z8" s="789" t="s">
        <v>461</v>
      </c>
      <c r="AA8" s="789"/>
      <c r="AB8" s="789" t="s">
        <v>462</v>
      </c>
      <c r="AC8" s="789"/>
      <c r="AD8" s="789" t="s">
        <v>463</v>
      </c>
      <c r="AE8" s="789"/>
      <c r="AF8" s="789" t="s">
        <v>67</v>
      </c>
      <c r="AG8" s="789"/>
      <c r="AH8" s="789"/>
      <c r="AI8" s="789" t="s">
        <v>465</v>
      </c>
      <c r="AJ8" s="789"/>
      <c r="AK8" s="789" t="s">
        <v>466</v>
      </c>
      <c r="AL8" s="789"/>
      <c r="AM8" s="789" t="s">
        <v>467</v>
      </c>
      <c r="AN8" s="789"/>
      <c r="AO8" s="789" t="s">
        <v>468</v>
      </c>
      <c r="AP8" s="789"/>
      <c r="AQ8" s="789" t="s">
        <v>469</v>
      </c>
      <c r="AR8" s="789"/>
      <c r="AS8" s="789" t="s">
        <v>470</v>
      </c>
      <c r="AT8" s="789"/>
      <c r="AU8" s="789" t="s">
        <v>471</v>
      </c>
      <c r="AV8" s="789"/>
      <c r="AW8" s="789" t="s">
        <v>472</v>
      </c>
      <c r="AX8" s="789"/>
      <c r="AY8" s="789" t="s">
        <v>473</v>
      </c>
      <c r="AZ8" s="789"/>
      <c r="BA8" s="789" t="s">
        <v>474</v>
      </c>
      <c r="BB8" s="789"/>
      <c r="BC8" s="800" t="s">
        <v>67</v>
      </c>
      <c r="BD8" s="789"/>
      <c r="BE8" s="789"/>
      <c r="BF8" s="789" t="s">
        <v>173</v>
      </c>
      <c r="BG8" s="789"/>
      <c r="BH8" s="789" t="s">
        <v>475</v>
      </c>
      <c r="BI8" s="789"/>
      <c r="BJ8" s="789" t="s">
        <v>476</v>
      </c>
      <c r="BK8" s="789"/>
      <c r="BL8" s="789" t="s">
        <v>477</v>
      </c>
      <c r="BM8" s="789"/>
      <c r="BN8" s="789" t="s">
        <v>478</v>
      </c>
      <c r="BO8" s="789"/>
      <c r="BP8" s="800" t="s">
        <v>67</v>
      </c>
      <c r="BQ8" s="789"/>
      <c r="BR8" s="789"/>
      <c r="BS8" s="789" t="s">
        <v>480</v>
      </c>
      <c r="BT8" s="789"/>
      <c r="BU8" s="789"/>
      <c r="BV8" s="789" t="s">
        <v>481</v>
      </c>
      <c r="BW8" s="789"/>
      <c r="BX8" s="789"/>
      <c r="BY8" s="789" t="s">
        <v>482</v>
      </c>
      <c r="BZ8" s="789"/>
      <c r="CA8" s="789"/>
      <c r="CB8" s="789" t="s">
        <v>483</v>
      </c>
      <c r="CC8" s="789"/>
      <c r="CD8" s="789"/>
      <c r="CE8" s="789" t="s">
        <v>484</v>
      </c>
      <c r="CF8" s="789"/>
      <c r="CG8" s="789"/>
      <c r="CH8" s="789" t="s">
        <v>485</v>
      </c>
      <c r="CI8" s="789"/>
      <c r="CJ8" s="789"/>
      <c r="CK8" s="789" t="s">
        <v>498</v>
      </c>
      <c r="CL8" s="789"/>
      <c r="CM8" s="789"/>
      <c r="CN8" s="789" t="s">
        <v>486</v>
      </c>
      <c r="CO8" s="789"/>
      <c r="CP8" s="789"/>
      <c r="CQ8" s="789" t="s">
        <v>487</v>
      </c>
      <c r="CR8" s="789"/>
      <c r="CS8" s="789"/>
      <c r="CT8" s="789" t="s">
        <v>488</v>
      </c>
      <c r="CU8" s="789"/>
      <c r="CV8" s="789"/>
      <c r="CW8" s="789" t="s">
        <v>489</v>
      </c>
      <c r="CX8" s="789"/>
      <c r="CY8" s="789"/>
      <c r="CZ8" s="789" t="s">
        <v>490</v>
      </c>
      <c r="DA8" s="789"/>
      <c r="DB8" s="789"/>
      <c r="DC8" s="789" t="s">
        <v>67</v>
      </c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97"/>
      <c r="DO8" s="798"/>
      <c r="DP8" s="799"/>
      <c r="DQ8" s="797"/>
      <c r="DR8" s="798"/>
      <c r="DS8" s="799"/>
      <c r="DT8" s="797"/>
      <c r="DU8" s="798"/>
      <c r="DV8" s="799"/>
      <c r="DW8" s="797"/>
      <c r="DX8" s="798"/>
      <c r="DY8" s="799"/>
      <c r="DZ8" s="797"/>
      <c r="EA8" s="798"/>
      <c r="EB8" s="799"/>
      <c r="EC8" s="797"/>
      <c r="ED8" s="798"/>
      <c r="EE8" s="799"/>
      <c r="EF8" s="797"/>
      <c r="EG8" s="798"/>
      <c r="EH8" s="799"/>
      <c r="EI8" s="797"/>
      <c r="EJ8" s="798"/>
      <c r="EK8" s="799"/>
      <c r="EL8" s="797"/>
      <c r="EM8" s="798"/>
      <c r="EN8" s="799"/>
      <c r="EO8" s="797"/>
      <c r="EP8" s="798"/>
      <c r="EQ8" s="799"/>
      <c r="ER8" s="797"/>
      <c r="ES8" s="798"/>
      <c r="ET8" s="799"/>
      <c r="EU8" s="797"/>
      <c r="EV8" s="798"/>
      <c r="EW8" s="799"/>
      <c r="EX8" s="797"/>
      <c r="EY8" s="798"/>
      <c r="EZ8" s="799"/>
      <c r="FA8" s="797"/>
      <c r="FB8" s="798"/>
      <c r="FC8" s="799"/>
      <c r="FD8" s="797"/>
      <c r="FE8" s="798"/>
      <c r="FF8" s="799"/>
      <c r="FG8" s="797"/>
      <c r="FH8" s="798"/>
      <c r="FI8" s="799"/>
      <c r="FJ8" s="797"/>
      <c r="FK8" s="798"/>
      <c r="FL8" s="799"/>
      <c r="FM8" s="797"/>
      <c r="FN8" s="798"/>
      <c r="FO8" s="799"/>
      <c r="FP8" s="797"/>
      <c r="FQ8" s="798"/>
      <c r="FR8" s="799"/>
      <c r="FS8" s="797"/>
      <c r="FT8" s="798"/>
      <c r="FU8" s="799"/>
      <c r="FV8" s="797"/>
      <c r="FW8" s="798"/>
      <c r="FX8" s="798"/>
      <c r="FY8" s="798"/>
      <c r="FZ8" s="798"/>
      <c r="GA8" s="798"/>
      <c r="GB8" s="798"/>
      <c r="GC8" s="798"/>
      <c r="GD8" s="798"/>
      <c r="GE8" s="798"/>
      <c r="GF8" s="798"/>
      <c r="GG8" s="798"/>
      <c r="GH8" s="799"/>
    </row>
    <row r="9" spans="1:193" s="462" customFormat="1" ht="17.25" customHeight="1">
      <c r="A9" s="787"/>
      <c r="B9" s="787"/>
      <c r="C9" s="787"/>
      <c r="D9" s="787"/>
      <c r="E9" s="787"/>
      <c r="F9" s="787"/>
      <c r="G9" s="787"/>
      <c r="H9" s="787"/>
      <c r="I9" s="787"/>
      <c r="J9" s="787"/>
      <c r="K9" s="787"/>
      <c r="L9" s="787"/>
      <c r="M9" s="787"/>
      <c r="N9" s="789"/>
      <c r="O9" s="789"/>
      <c r="P9" s="789"/>
      <c r="Q9" s="789"/>
      <c r="R9" s="789"/>
      <c r="S9" s="789"/>
      <c r="T9" s="665" t="s">
        <v>95</v>
      </c>
      <c r="U9" s="665" t="s">
        <v>96</v>
      </c>
      <c r="V9" s="665" t="s">
        <v>95</v>
      </c>
      <c r="W9" s="665" t="s">
        <v>96</v>
      </c>
      <c r="X9" s="665" t="s">
        <v>95</v>
      </c>
      <c r="Y9" s="665" t="s">
        <v>96</v>
      </c>
      <c r="Z9" s="665" t="s">
        <v>95</v>
      </c>
      <c r="AA9" s="665" t="s">
        <v>96</v>
      </c>
      <c r="AB9" s="665" t="s">
        <v>95</v>
      </c>
      <c r="AC9" s="665" t="s">
        <v>96</v>
      </c>
      <c r="AD9" s="665" t="s">
        <v>95</v>
      </c>
      <c r="AE9" s="665" t="s">
        <v>96</v>
      </c>
      <c r="AF9" s="665" t="s">
        <v>95</v>
      </c>
      <c r="AG9" s="665" t="s">
        <v>96</v>
      </c>
      <c r="AH9" s="665" t="s">
        <v>67</v>
      </c>
      <c r="AI9" s="665" t="s">
        <v>95</v>
      </c>
      <c r="AJ9" s="665" t="s">
        <v>96</v>
      </c>
      <c r="AK9" s="665" t="s">
        <v>95</v>
      </c>
      <c r="AL9" s="665" t="s">
        <v>96</v>
      </c>
      <c r="AM9" s="665" t="s">
        <v>95</v>
      </c>
      <c r="AN9" s="665" t="s">
        <v>96</v>
      </c>
      <c r="AO9" s="665" t="s">
        <v>95</v>
      </c>
      <c r="AP9" s="665" t="s">
        <v>96</v>
      </c>
      <c r="AQ9" s="665" t="s">
        <v>95</v>
      </c>
      <c r="AR9" s="665" t="s">
        <v>96</v>
      </c>
      <c r="AS9" s="665" t="s">
        <v>95</v>
      </c>
      <c r="AT9" s="665" t="s">
        <v>96</v>
      </c>
      <c r="AU9" s="665" t="s">
        <v>95</v>
      </c>
      <c r="AV9" s="665" t="s">
        <v>96</v>
      </c>
      <c r="AW9" s="665" t="s">
        <v>95</v>
      </c>
      <c r="AX9" s="665" t="s">
        <v>96</v>
      </c>
      <c r="AY9" s="665" t="s">
        <v>95</v>
      </c>
      <c r="AZ9" s="665" t="s">
        <v>96</v>
      </c>
      <c r="BA9" s="665" t="s">
        <v>95</v>
      </c>
      <c r="BB9" s="665" t="s">
        <v>96</v>
      </c>
      <c r="BC9" s="665" t="s">
        <v>95</v>
      </c>
      <c r="BD9" s="665" t="s">
        <v>96</v>
      </c>
      <c r="BE9" s="668" t="s">
        <v>172</v>
      </c>
      <c r="BF9" s="665" t="s">
        <v>95</v>
      </c>
      <c r="BG9" s="665" t="s">
        <v>96</v>
      </c>
      <c r="BH9" s="665" t="s">
        <v>95</v>
      </c>
      <c r="BI9" s="665" t="s">
        <v>96</v>
      </c>
      <c r="BJ9" s="665" t="s">
        <v>95</v>
      </c>
      <c r="BK9" s="665" t="s">
        <v>96</v>
      </c>
      <c r="BL9" s="665" t="s">
        <v>95</v>
      </c>
      <c r="BM9" s="665" t="s">
        <v>96</v>
      </c>
      <c r="BN9" s="665" t="s">
        <v>95</v>
      </c>
      <c r="BO9" s="665" t="s">
        <v>96</v>
      </c>
      <c r="BP9" s="665" t="s">
        <v>95</v>
      </c>
      <c r="BQ9" s="665" t="s">
        <v>96</v>
      </c>
      <c r="BR9" s="668" t="s">
        <v>172</v>
      </c>
      <c r="BS9" s="665" t="s">
        <v>95</v>
      </c>
      <c r="BT9" s="665" t="s">
        <v>96</v>
      </c>
      <c r="BU9" s="665" t="s">
        <v>172</v>
      </c>
      <c r="BV9" s="665" t="s">
        <v>95</v>
      </c>
      <c r="BW9" s="665" t="s">
        <v>96</v>
      </c>
      <c r="BX9" s="665" t="s">
        <v>172</v>
      </c>
      <c r="BY9" s="665" t="s">
        <v>95</v>
      </c>
      <c r="BZ9" s="665" t="s">
        <v>96</v>
      </c>
      <c r="CA9" s="665" t="s">
        <v>172</v>
      </c>
      <c r="CB9" s="665" t="s">
        <v>95</v>
      </c>
      <c r="CC9" s="665" t="s">
        <v>96</v>
      </c>
      <c r="CD9" s="665" t="s">
        <v>172</v>
      </c>
      <c r="CE9" s="665" t="s">
        <v>95</v>
      </c>
      <c r="CF9" s="665" t="s">
        <v>96</v>
      </c>
      <c r="CG9" s="665" t="s">
        <v>172</v>
      </c>
      <c r="CH9" s="665" t="s">
        <v>95</v>
      </c>
      <c r="CI9" s="665" t="s">
        <v>96</v>
      </c>
      <c r="CJ9" s="665" t="s">
        <v>172</v>
      </c>
      <c r="CK9" s="665" t="s">
        <v>95</v>
      </c>
      <c r="CL9" s="665" t="s">
        <v>96</v>
      </c>
      <c r="CM9" s="665" t="s">
        <v>172</v>
      </c>
      <c r="CN9" s="665" t="s">
        <v>95</v>
      </c>
      <c r="CO9" s="665" t="s">
        <v>96</v>
      </c>
      <c r="CP9" s="665" t="s">
        <v>172</v>
      </c>
      <c r="CQ9" s="665" t="s">
        <v>95</v>
      </c>
      <c r="CR9" s="665" t="s">
        <v>96</v>
      </c>
      <c r="CS9" s="665" t="s">
        <v>172</v>
      </c>
      <c r="CT9" s="665" t="s">
        <v>95</v>
      </c>
      <c r="CU9" s="665" t="s">
        <v>96</v>
      </c>
      <c r="CV9" s="665" t="s">
        <v>172</v>
      </c>
      <c r="CW9" s="665" t="s">
        <v>95</v>
      </c>
      <c r="CX9" s="665" t="s">
        <v>96</v>
      </c>
      <c r="CY9" s="665" t="s">
        <v>172</v>
      </c>
      <c r="CZ9" s="665" t="s">
        <v>95</v>
      </c>
      <c r="DA9" s="665" t="s">
        <v>96</v>
      </c>
      <c r="DB9" s="665" t="s">
        <v>172</v>
      </c>
      <c r="DC9" s="665" t="s">
        <v>95</v>
      </c>
      <c r="DD9" s="665" t="s">
        <v>96</v>
      </c>
      <c r="DE9" s="665" t="s">
        <v>172</v>
      </c>
      <c r="DF9" s="665" t="s">
        <v>491</v>
      </c>
      <c r="DG9" s="665" t="s">
        <v>492</v>
      </c>
      <c r="DH9" s="665" t="s">
        <v>493</v>
      </c>
      <c r="DI9" s="665" t="s">
        <v>494</v>
      </c>
      <c r="DJ9" s="665" t="s">
        <v>495</v>
      </c>
      <c r="DK9" s="665" t="s">
        <v>496</v>
      </c>
      <c r="DL9" s="665" t="s">
        <v>1131</v>
      </c>
      <c r="DM9" s="665" t="s">
        <v>67</v>
      </c>
      <c r="DN9" s="665" t="s">
        <v>95</v>
      </c>
      <c r="DO9" s="665" t="s">
        <v>96</v>
      </c>
      <c r="DP9" s="665" t="s">
        <v>172</v>
      </c>
      <c r="DQ9" s="665" t="s">
        <v>95</v>
      </c>
      <c r="DR9" s="665" t="s">
        <v>96</v>
      </c>
      <c r="DS9" s="665" t="s">
        <v>172</v>
      </c>
      <c r="DT9" s="665" t="s">
        <v>95</v>
      </c>
      <c r="DU9" s="665" t="s">
        <v>96</v>
      </c>
      <c r="DV9" s="665" t="s">
        <v>172</v>
      </c>
      <c r="DW9" s="665" t="s">
        <v>95</v>
      </c>
      <c r="DX9" s="665" t="s">
        <v>96</v>
      </c>
      <c r="DY9" s="665" t="s">
        <v>172</v>
      </c>
      <c r="DZ9" s="665" t="s">
        <v>95</v>
      </c>
      <c r="EA9" s="665" t="s">
        <v>96</v>
      </c>
      <c r="EB9" s="665" t="s">
        <v>172</v>
      </c>
      <c r="EC9" s="665" t="s">
        <v>95</v>
      </c>
      <c r="ED9" s="665" t="s">
        <v>96</v>
      </c>
      <c r="EE9" s="665" t="s">
        <v>172</v>
      </c>
      <c r="EF9" s="665" t="s">
        <v>95</v>
      </c>
      <c r="EG9" s="665" t="s">
        <v>96</v>
      </c>
      <c r="EH9" s="665" t="s">
        <v>172</v>
      </c>
      <c r="EI9" s="665" t="s">
        <v>95</v>
      </c>
      <c r="EJ9" s="665" t="s">
        <v>96</v>
      </c>
      <c r="EK9" s="665" t="s">
        <v>172</v>
      </c>
      <c r="EL9" s="665" t="s">
        <v>95</v>
      </c>
      <c r="EM9" s="665" t="s">
        <v>96</v>
      </c>
      <c r="EN9" s="665" t="s">
        <v>172</v>
      </c>
      <c r="EO9" s="665" t="s">
        <v>95</v>
      </c>
      <c r="EP9" s="665" t="s">
        <v>96</v>
      </c>
      <c r="EQ9" s="665" t="s">
        <v>172</v>
      </c>
      <c r="ER9" s="665" t="s">
        <v>95</v>
      </c>
      <c r="ES9" s="665" t="s">
        <v>96</v>
      </c>
      <c r="ET9" s="665" t="s">
        <v>172</v>
      </c>
      <c r="EU9" s="665" t="s">
        <v>95</v>
      </c>
      <c r="EV9" s="665" t="s">
        <v>96</v>
      </c>
      <c r="EW9" s="665" t="s">
        <v>172</v>
      </c>
      <c r="EX9" s="665" t="s">
        <v>95</v>
      </c>
      <c r="EY9" s="665" t="s">
        <v>96</v>
      </c>
      <c r="EZ9" s="665" t="s">
        <v>172</v>
      </c>
      <c r="FA9" s="665" t="s">
        <v>95</v>
      </c>
      <c r="FB9" s="665" t="s">
        <v>96</v>
      </c>
      <c r="FC9" s="665" t="s">
        <v>172</v>
      </c>
      <c r="FD9" s="665" t="s">
        <v>95</v>
      </c>
      <c r="FE9" s="665" t="s">
        <v>96</v>
      </c>
      <c r="FF9" s="665" t="s">
        <v>172</v>
      </c>
      <c r="FG9" s="665" t="s">
        <v>95</v>
      </c>
      <c r="FH9" s="665" t="s">
        <v>96</v>
      </c>
      <c r="FI9" s="665" t="s">
        <v>172</v>
      </c>
      <c r="FJ9" s="665" t="s">
        <v>95</v>
      </c>
      <c r="FK9" s="665" t="s">
        <v>96</v>
      </c>
      <c r="FL9" s="665" t="s">
        <v>172</v>
      </c>
      <c r="FM9" s="665" t="s">
        <v>95</v>
      </c>
      <c r="FN9" s="665" t="s">
        <v>96</v>
      </c>
      <c r="FO9" s="665" t="s">
        <v>172</v>
      </c>
      <c r="FP9" s="665" t="s">
        <v>95</v>
      </c>
      <c r="FQ9" s="665" t="s">
        <v>96</v>
      </c>
      <c r="FR9" s="665" t="s">
        <v>172</v>
      </c>
      <c r="FS9" s="665" t="s">
        <v>95</v>
      </c>
      <c r="FT9" s="665" t="s">
        <v>96</v>
      </c>
      <c r="FU9" s="665" t="s">
        <v>172</v>
      </c>
      <c r="FV9" s="665" t="s">
        <v>480</v>
      </c>
      <c r="FW9" s="665" t="s">
        <v>481</v>
      </c>
      <c r="FX9" s="665" t="s">
        <v>482</v>
      </c>
      <c r="FY9" s="665" t="s">
        <v>483</v>
      </c>
      <c r="FZ9" s="665" t="s">
        <v>484</v>
      </c>
      <c r="GA9" s="665" t="s">
        <v>485</v>
      </c>
      <c r="GB9" s="665" t="s">
        <v>498</v>
      </c>
      <c r="GC9" s="665" t="s">
        <v>486</v>
      </c>
      <c r="GD9" s="665" t="s">
        <v>487</v>
      </c>
      <c r="GE9" s="665" t="s">
        <v>488</v>
      </c>
      <c r="GF9" s="665" t="s">
        <v>489</v>
      </c>
      <c r="GG9" s="665" t="s">
        <v>490</v>
      </c>
      <c r="GH9" s="665" t="s">
        <v>67</v>
      </c>
    </row>
    <row r="10" spans="1:193" s="468" customFormat="1">
      <c r="A10" s="463">
        <v>1</v>
      </c>
      <c r="B10" s="464"/>
      <c r="C10" s="464"/>
      <c r="D10" s="464"/>
      <c r="E10" s="465" t="s">
        <v>86</v>
      </c>
      <c r="F10" s="466"/>
      <c r="G10" s="467">
        <v>21</v>
      </c>
      <c r="H10" s="467">
        <v>2</v>
      </c>
      <c r="I10" s="467">
        <v>1</v>
      </c>
      <c r="J10" s="467">
        <v>0</v>
      </c>
      <c r="K10" s="467">
        <v>0</v>
      </c>
      <c r="L10" s="467">
        <v>0</v>
      </c>
      <c r="M10" s="467">
        <v>0</v>
      </c>
      <c r="N10" s="467"/>
      <c r="O10" s="467"/>
      <c r="P10" s="467"/>
      <c r="Q10" s="467"/>
      <c r="R10" s="467"/>
      <c r="S10" s="467"/>
      <c r="T10" s="467">
        <v>0</v>
      </c>
      <c r="U10" s="467">
        <v>0</v>
      </c>
      <c r="V10" s="467">
        <v>0</v>
      </c>
      <c r="W10" s="467">
        <v>0</v>
      </c>
      <c r="X10" s="467">
        <v>0</v>
      </c>
      <c r="Y10" s="467">
        <v>0</v>
      </c>
      <c r="Z10" s="467">
        <v>2</v>
      </c>
      <c r="AA10" s="467">
        <v>0</v>
      </c>
      <c r="AB10" s="467">
        <v>28</v>
      </c>
      <c r="AC10" s="467">
        <v>21</v>
      </c>
      <c r="AD10" s="467">
        <v>3</v>
      </c>
      <c r="AE10" s="467">
        <v>0</v>
      </c>
      <c r="AF10" s="467">
        <v>33</v>
      </c>
      <c r="AG10" s="467">
        <v>21</v>
      </c>
      <c r="AH10" s="467">
        <v>54</v>
      </c>
      <c r="AI10" s="467">
        <v>0</v>
      </c>
      <c r="AJ10" s="467">
        <v>0</v>
      </c>
      <c r="AK10" s="467">
        <v>6</v>
      </c>
      <c r="AL10" s="467">
        <v>10</v>
      </c>
      <c r="AM10" s="467">
        <v>18</v>
      </c>
      <c r="AN10" s="467">
        <v>10</v>
      </c>
      <c r="AO10" s="467">
        <v>6</v>
      </c>
      <c r="AP10" s="467">
        <v>1</v>
      </c>
      <c r="AQ10" s="467">
        <v>3</v>
      </c>
      <c r="AR10" s="467">
        <v>0</v>
      </c>
      <c r="AS10" s="467">
        <v>0</v>
      </c>
      <c r="AT10" s="467">
        <v>0</v>
      </c>
      <c r="AU10" s="467">
        <v>19</v>
      </c>
      <c r="AV10" s="467">
        <v>14</v>
      </c>
      <c r="AW10" s="467">
        <v>0</v>
      </c>
      <c r="AX10" s="467">
        <v>1</v>
      </c>
      <c r="AY10" s="467">
        <v>11</v>
      </c>
      <c r="AZ10" s="467">
        <v>6</v>
      </c>
      <c r="BA10" s="467">
        <v>3</v>
      </c>
      <c r="BB10" s="467">
        <v>0</v>
      </c>
      <c r="BC10" s="467">
        <v>33</v>
      </c>
      <c r="BD10" s="467">
        <v>21</v>
      </c>
      <c r="BE10" s="467">
        <v>54</v>
      </c>
      <c r="BF10" s="395">
        <v>7</v>
      </c>
      <c r="BG10" s="395">
        <v>6</v>
      </c>
      <c r="BH10" s="395">
        <v>0</v>
      </c>
      <c r="BI10" s="395">
        <v>0</v>
      </c>
      <c r="BJ10" s="395">
        <v>4</v>
      </c>
      <c r="BK10" s="395">
        <v>3</v>
      </c>
      <c r="BL10" s="395">
        <v>0</v>
      </c>
      <c r="BM10" s="395">
        <v>0</v>
      </c>
      <c r="BN10" s="395">
        <v>10</v>
      </c>
      <c r="BO10" s="395">
        <v>9</v>
      </c>
      <c r="BP10" s="465">
        <f>BF10+BH10+BJ10+BL10+BN10</f>
        <v>21</v>
      </c>
      <c r="BQ10" s="465">
        <f>BG10+BI10+BK10+BM10+BO10</f>
        <v>18</v>
      </c>
      <c r="BR10" s="465">
        <f>SUM(BP10:BQ10)</f>
        <v>39</v>
      </c>
      <c r="BS10" s="467">
        <v>0</v>
      </c>
      <c r="BT10" s="467">
        <v>0</v>
      </c>
      <c r="BU10" s="467">
        <v>0</v>
      </c>
      <c r="BV10" s="467">
        <v>0</v>
      </c>
      <c r="BW10" s="467">
        <v>0</v>
      </c>
      <c r="BX10" s="467">
        <v>0</v>
      </c>
      <c r="BY10" s="467">
        <v>0</v>
      </c>
      <c r="BZ10" s="467">
        <v>0</v>
      </c>
      <c r="CA10" s="467">
        <v>0</v>
      </c>
      <c r="CB10" s="467">
        <v>0</v>
      </c>
      <c r="CC10" s="467">
        <v>0</v>
      </c>
      <c r="CD10" s="467">
        <v>0</v>
      </c>
      <c r="CE10" s="467">
        <v>0</v>
      </c>
      <c r="CF10" s="467">
        <v>0</v>
      </c>
      <c r="CG10" s="467">
        <v>0</v>
      </c>
      <c r="CH10" s="467">
        <v>0</v>
      </c>
      <c r="CI10" s="467">
        <v>0</v>
      </c>
      <c r="CJ10" s="467">
        <v>0</v>
      </c>
      <c r="CK10" s="467">
        <v>0</v>
      </c>
      <c r="CL10" s="467">
        <v>0</v>
      </c>
      <c r="CM10" s="467">
        <v>0</v>
      </c>
      <c r="CN10" s="467">
        <v>0</v>
      </c>
      <c r="CO10" s="467">
        <v>0</v>
      </c>
      <c r="CP10" s="467">
        <v>0</v>
      </c>
      <c r="CQ10" s="467">
        <v>0</v>
      </c>
      <c r="CR10" s="467">
        <v>0</v>
      </c>
      <c r="CS10" s="467">
        <v>0</v>
      </c>
      <c r="CT10" s="467">
        <v>118</v>
      </c>
      <c r="CU10" s="467">
        <v>104</v>
      </c>
      <c r="CV10" s="467">
        <v>222</v>
      </c>
      <c r="CW10" s="467">
        <v>90</v>
      </c>
      <c r="CX10" s="467">
        <v>82</v>
      </c>
      <c r="CY10" s="467">
        <v>172</v>
      </c>
      <c r="CZ10" s="467">
        <v>72</v>
      </c>
      <c r="DA10" s="467">
        <v>66</v>
      </c>
      <c r="DB10" s="467">
        <v>138</v>
      </c>
      <c r="DC10" s="467">
        <v>280</v>
      </c>
      <c r="DD10" s="467">
        <v>252</v>
      </c>
      <c r="DE10" s="467">
        <v>532</v>
      </c>
      <c r="DF10" s="467">
        <v>522</v>
      </c>
      <c r="DG10" s="467">
        <v>10</v>
      </c>
      <c r="DH10" s="467">
        <v>0</v>
      </c>
      <c r="DI10" s="467">
        <v>0</v>
      </c>
      <c r="DJ10" s="467">
        <v>0</v>
      </c>
      <c r="DK10" s="467">
        <v>0</v>
      </c>
      <c r="DL10" s="467">
        <v>0</v>
      </c>
      <c r="DM10" s="467">
        <v>532</v>
      </c>
      <c r="DN10" s="467">
        <v>0</v>
      </c>
      <c r="DO10" s="467">
        <v>0</v>
      </c>
      <c r="DP10" s="467">
        <v>0</v>
      </c>
      <c r="DQ10" s="467">
        <v>0</v>
      </c>
      <c r="DR10" s="467">
        <v>0</v>
      </c>
      <c r="DS10" s="467">
        <v>0</v>
      </c>
      <c r="DT10" s="467">
        <v>0</v>
      </c>
      <c r="DU10" s="467">
        <v>0</v>
      </c>
      <c r="DV10" s="467">
        <v>0</v>
      </c>
      <c r="DW10" s="467">
        <v>0</v>
      </c>
      <c r="DX10" s="467">
        <v>0</v>
      </c>
      <c r="DY10" s="467">
        <v>0</v>
      </c>
      <c r="DZ10" s="467">
        <v>0</v>
      </c>
      <c r="EA10" s="467">
        <v>0</v>
      </c>
      <c r="EB10" s="467">
        <v>0</v>
      </c>
      <c r="EC10" s="467">
        <v>0</v>
      </c>
      <c r="ED10" s="467">
        <v>0</v>
      </c>
      <c r="EE10" s="467">
        <v>0</v>
      </c>
      <c r="EF10" s="467">
        <v>0</v>
      </c>
      <c r="EG10" s="467">
        <v>0</v>
      </c>
      <c r="EH10" s="467">
        <v>0</v>
      </c>
      <c r="EI10" s="467">
        <v>0</v>
      </c>
      <c r="EJ10" s="467">
        <v>0</v>
      </c>
      <c r="EK10" s="467">
        <v>0</v>
      </c>
      <c r="EL10" s="467">
        <v>0</v>
      </c>
      <c r="EM10" s="467">
        <v>0</v>
      </c>
      <c r="EN10" s="467">
        <v>0</v>
      </c>
      <c r="EO10" s="467">
        <v>0</v>
      </c>
      <c r="EP10" s="467">
        <v>0</v>
      </c>
      <c r="EQ10" s="467">
        <v>0</v>
      </c>
      <c r="ER10" s="467">
        <v>6</v>
      </c>
      <c r="ES10" s="467">
        <v>4</v>
      </c>
      <c r="ET10" s="467">
        <v>10</v>
      </c>
      <c r="EU10" s="467">
        <v>44</v>
      </c>
      <c r="EV10" s="467">
        <v>44</v>
      </c>
      <c r="EW10" s="467">
        <v>88</v>
      </c>
      <c r="EX10" s="467">
        <v>80</v>
      </c>
      <c r="EY10" s="467">
        <v>95</v>
      </c>
      <c r="EZ10" s="467">
        <v>0</v>
      </c>
      <c r="FA10" s="467">
        <v>80</v>
      </c>
      <c r="FB10" s="467">
        <v>70</v>
      </c>
      <c r="FC10" s="467">
        <v>0</v>
      </c>
      <c r="FD10" s="467">
        <v>70</v>
      </c>
      <c r="FE10" s="467">
        <v>39</v>
      </c>
      <c r="FF10" s="467">
        <v>0</v>
      </c>
      <c r="FG10" s="467">
        <v>0</v>
      </c>
      <c r="FH10" s="467">
        <v>0</v>
      </c>
      <c r="FI10" s="467">
        <v>0</v>
      </c>
      <c r="FJ10" s="467">
        <v>0</v>
      </c>
      <c r="FK10" s="467">
        <v>0</v>
      </c>
      <c r="FL10" s="467">
        <v>0</v>
      </c>
      <c r="FM10" s="467">
        <v>6</v>
      </c>
      <c r="FN10" s="467">
        <v>4</v>
      </c>
      <c r="FO10" s="467">
        <v>0</v>
      </c>
      <c r="FP10" s="467">
        <v>204</v>
      </c>
      <c r="FQ10" s="467">
        <v>209</v>
      </c>
      <c r="FR10" s="467">
        <v>0</v>
      </c>
      <c r="FS10" s="467">
        <v>70</v>
      </c>
      <c r="FT10" s="467">
        <v>39</v>
      </c>
      <c r="FU10" s="467">
        <v>0</v>
      </c>
      <c r="FV10" s="467">
        <v>0</v>
      </c>
      <c r="FW10" s="467">
        <v>0</v>
      </c>
      <c r="FX10" s="467">
        <v>0</v>
      </c>
      <c r="FY10" s="467">
        <v>0</v>
      </c>
      <c r="FZ10" s="467">
        <v>0</v>
      </c>
      <c r="GA10" s="467">
        <v>0</v>
      </c>
      <c r="GB10" s="467">
        <v>0</v>
      </c>
      <c r="GC10" s="467">
        <v>0</v>
      </c>
      <c r="GD10" s="467">
        <v>0</v>
      </c>
      <c r="GE10" s="467">
        <v>8</v>
      </c>
      <c r="GF10" s="467">
        <v>7</v>
      </c>
      <c r="GG10" s="467">
        <v>7</v>
      </c>
      <c r="GH10" s="467">
        <v>22</v>
      </c>
      <c r="GK10" s="468">
        <v>1492</v>
      </c>
    </row>
    <row r="11" spans="1:193" s="468" customFormat="1">
      <c r="A11" s="463">
        <v>2</v>
      </c>
      <c r="B11" s="464"/>
      <c r="C11" s="464"/>
      <c r="D11" s="464"/>
      <c r="E11" s="465" t="s">
        <v>87</v>
      </c>
      <c r="F11" s="466"/>
      <c r="G11" s="467">
        <v>16</v>
      </c>
      <c r="H11" s="467">
        <v>2</v>
      </c>
      <c r="I11" s="467">
        <v>1</v>
      </c>
      <c r="J11" s="467">
        <v>0</v>
      </c>
      <c r="K11" s="467">
        <v>0</v>
      </c>
      <c r="L11" s="467">
        <v>0</v>
      </c>
      <c r="M11" s="467">
        <v>0</v>
      </c>
      <c r="N11" s="467"/>
      <c r="O11" s="467"/>
      <c r="P11" s="467"/>
      <c r="Q11" s="467"/>
      <c r="R11" s="467"/>
      <c r="S11" s="467"/>
      <c r="T11" s="467">
        <v>2</v>
      </c>
      <c r="U11" s="467">
        <v>0</v>
      </c>
      <c r="V11" s="467">
        <v>0</v>
      </c>
      <c r="W11" s="467">
        <v>0</v>
      </c>
      <c r="X11" s="467">
        <v>1</v>
      </c>
      <c r="Y11" s="467">
        <v>0</v>
      </c>
      <c r="Z11" s="467">
        <v>4</v>
      </c>
      <c r="AA11" s="467">
        <v>1</v>
      </c>
      <c r="AB11" s="467">
        <v>12</v>
      </c>
      <c r="AC11" s="467">
        <v>18</v>
      </c>
      <c r="AD11" s="467">
        <v>2</v>
      </c>
      <c r="AE11" s="467">
        <v>1</v>
      </c>
      <c r="AF11" s="467">
        <v>21</v>
      </c>
      <c r="AG11" s="467">
        <v>20</v>
      </c>
      <c r="AH11" s="467">
        <v>41</v>
      </c>
      <c r="AI11" s="467">
        <v>0</v>
      </c>
      <c r="AJ11" s="467">
        <v>0</v>
      </c>
      <c r="AK11" s="467">
        <v>7</v>
      </c>
      <c r="AL11" s="467">
        <v>13</v>
      </c>
      <c r="AM11" s="467">
        <v>6</v>
      </c>
      <c r="AN11" s="467">
        <v>6</v>
      </c>
      <c r="AO11" s="467">
        <v>7</v>
      </c>
      <c r="AP11" s="467">
        <v>1</v>
      </c>
      <c r="AQ11" s="467">
        <v>1</v>
      </c>
      <c r="AR11" s="467">
        <v>0</v>
      </c>
      <c r="AS11" s="467">
        <v>0</v>
      </c>
      <c r="AT11" s="467">
        <v>0</v>
      </c>
      <c r="AU11" s="467">
        <v>13</v>
      </c>
      <c r="AV11" s="467">
        <v>12</v>
      </c>
      <c r="AW11" s="467">
        <v>1</v>
      </c>
      <c r="AX11" s="467">
        <v>0</v>
      </c>
      <c r="AY11" s="467">
        <v>5</v>
      </c>
      <c r="AZ11" s="467">
        <v>8</v>
      </c>
      <c r="BA11" s="467">
        <v>2</v>
      </c>
      <c r="BB11" s="467">
        <v>0</v>
      </c>
      <c r="BC11" s="467">
        <v>21</v>
      </c>
      <c r="BD11" s="467">
        <v>20</v>
      </c>
      <c r="BE11" s="467">
        <v>41</v>
      </c>
      <c r="BF11" s="395">
        <v>2</v>
      </c>
      <c r="BG11" s="395">
        <v>1</v>
      </c>
      <c r="BH11" s="395">
        <v>0</v>
      </c>
      <c r="BI11" s="395">
        <v>0</v>
      </c>
      <c r="BJ11" s="395">
        <v>3</v>
      </c>
      <c r="BK11" s="395">
        <v>1</v>
      </c>
      <c r="BL11" s="395">
        <v>0</v>
      </c>
      <c r="BM11" s="395">
        <v>0</v>
      </c>
      <c r="BN11" s="395">
        <v>8</v>
      </c>
      <c r="BO11" s="395">
        <v>6</v>
      </c>
      <c r="BP11" s="465">
        <f t="shared" ref="BP11:BQ19" si="0">BF11+BH11+BJ11+BL11+BN11</f>
        <v>13</v>
      </c>
      <c r="BQ11" s="465">
        <f t="shared" si="0"/>
        <v>8</v>
      </c>
      <c r="BR11" s="465">
        <f t="shared" ref="BR11:BR19" si="1">SUM(BP11:BQ11)</f>
        <v>21</v>
      </c>
      <c r="BS11" s="467">
        <v>0</v>
      </c>
      <c r="BT11" s="467">
        <v>0</v>
      </c>
      <c r="BU11" s="467">
        <v>0</v>
      </c>
      <c r="BV11" s="467">
        <v>0</v>
      </c>
      <c r="BW11" s="467">
        <v>0</v>
      </c>
      <c r="BX11" s="467">
        <v>0</v>
      </c>
      <c r="BY11" s="467">
        <v>0</v>
      </c>
      <c r="BZ11" s="467">
        <v>0</v>
      </c>
      <c r="CA11" s="467">
        <v>0</v>
      </c>
      <c r="CB11" s="467">
        <v>0</v>
      </c>
      <c r="CC11" s="467">
        <v>0</v>
      </c>
      <c r="CD11" s="467">
        <v>0</v>
      </c>
      <c r="CE11" s="467">
        <v>0</v>
      </c>
      <c r="CF11" s="467">
        <v>0</v>
      </c>
      <c r="CG11" s="467">
        <v>0</v>
      </c>
      <c r="CH11" s="467">
        <v>0</v>
      </c>
      <c r="CI11" s="467">
        <v>0</v>
      </c>
      <c r="CJ11" s="467">
        <v>0</v>
      </c>
      <c r="CK11" s="467">
        <v>0</v>
      </c>
      <c r="CL11" s="467">
        <v>0</v>
      </c>
      <c r="CM11" s="467">
        <v>0</v>
      </c>
      <c r="CN11" s="467">
        <v>0</v>
      </c>
      <c r="CO11" s="467">
        <v>0</v>
      </c>
      <c r="CP11" s="467">
        <v>0</v>
      </c>
      <c r="CQ11" s="467">
        <v>0</v>
      </c>
      <c r="CR11" s="467">
        <v>0</v>
      </c>
      <c r="CS11" s="467">
        <v>0</v>
      </c>
      <c r="CT11" s="467">
        <v>92</v>
      </c>
      <c r="CU11" s="467">
        <v>88</v>
      </c>
      <c r="CV11" s="467">
        <v>180</v>
      </c>
      <c r="CW11" s="467">
        <v>55</v>
      </c>
      <c r="CX11" s="467">
        <v>77</v>
      </c>
      <c r="CY11" s="467">
        <v>132</v>
      </c>
      <c r="CZ11" s="467">
        <v>50</v>
      </c>
      <c r="DA11" s="467">
        <v>58</v>
      </c>
      <c r="DB11" s="467">
        <v>108</v>
      </c>
      <c r="DC11" s="467">
        <v>197</v>
      </c>
      <c r="DD11" s="467">
        <v>223</v>
      </c>
      <c r="DE11" s="467">
        <v>420</v>
      </c>
      <c r="DF11" s="467">
        <v>420</v>
      </c>
      <c r="DG11" s="467">
        <v>0</v>
      </c>
      <c r="DH11" s="467">
        <v>0</v>
      </c>
      <c r="DI11" s="467">
        <v>0</v>
      </c>
      <c r="DJ11" s="467">
        <v>0</v>
      </c>
      <c r="DK11" s="467">
        <v>0</v>
      </c>
      <c r="DL11" s="467">
        <v>0</v>
      </c>
      <c r="DM11" s="467">
        <v>420</v>
      </c>
      <c r="DN11" s="467">
        <v>0</v>
      </c>
      <c r="DO11" s="467">
        <v>1</v>
      </c>
      <c r="DP11" s="467">
        <v>1</v>
      </c>
      <c r="DQ11" s="467">
        <v>0</v>
      </c>
      <c r="DR11" s="467">
        <v>0</v>
      </c>
      <c r="DS11" s="467">
        <v>0</v>
      </c>
      <c r="DT11" s="467">
        <v>0</v>
      </c>
      <c r="DU11" s="467">
        <v>0</v>
      </c>
      <c r="DV11" s="467">
        <v>0</v>
      </c>
      <c r="DW11" s="467">
        <v>0</v>
      </c>
      <c r="DX11" s="467">
        <v>0</v>
      </c>
      <c r="DY11" s="467">
        <v>0</v>
      </c>
      <c r="DZ11" s="467">
        <v>0</v>
      </c>
      <c r="EA11" s="467">
        <v>0</v>
      </c>
      <c r="EB11" s="467">
        <v>0</v>
      </c>
      <c r="EC11" s="467">
        <v>0</v>
      </c>
      <c r="ED11" s="467">
        <v>0</v>
      </c>
      <c r="EE11" s="467">
        <v>0</v>
      </c>
      <c r="EF11" s="467">
        <v>0</v>
      </c>
      <c r="EG11" s="467">
        <v>0</v>
      </c>
      <c r="EH11" s="467">
        <v>0</v>
      </c>
      <c r="EI11" s="467">
        <v>0</v>
      </c>
      <c r="EJ11" s="467">
        <v>0</v>
      </c>
      <c r="EK11" s="467">
        <v>0</v>
      </c>
      <c r="EL11" s="467">
        <v>0</v>
      </c>
      <c r="EM11" s="467">
        <v>0</v>
      </c>
      <c r="EN11" s="467">
        <v>0</v>
      </c>
      <c r="EO11" s="467">
        <v>0</v>
      </c>
      <c r="EP11" s="467">
        <v>1</v>
      </c>
      <c r="EQ11" s="467">
        <v>1</v>
      </c>
      <c r="ER11" s="467">
        <v>5</v>
      </c>
      <c r="ES11" s="467">
        <v>6</v>
      </c>
      <c r="ET11" s="467">
        <v>11</v>
      </c>
      <c r="EU11" s="467">
        <v>34</v>
      </c>
      <c r="EV11" s="467">
        <v>37</v>
      </c>
      <c r="EW11" s="467">
        <v>71</v>
      </c>
      <c r="EX11" s="467">
        <v>55</v>
      </c>
      <c r="EY11" s="467">
        <v>73</v>
      </c>
      <c r="EZ11" s="467">
        <v>0</v>
      </c>
      <c r="FA11" s="467">
        <v>53</v>
      </c>
      <c r="FB11" s="467">
        <v>64</v>
      </c>
      <c r="FC11" s="467">
        <v>0</v>
      </c>
      <c r="FD11" s="467">
        <v>50</v>
      </c>
      <c r="FE11" s="467">
        <v>41</v>
      </c>
      <c r="FF11" s="467">
        <v>0</v>
      </c>
      <c r="FG11" s="467">
        <v>0</v>
      </c>
      <c r="FH11" s="467">
        <v>1</v>
      </c>
      <c r="FI11" s="467">
        <v>0</v>
      </c>
      <c r="FJ11" s="467">
        <v>0</v>
      </c>
      <c r="FK11" s="467">
        <v>0</v>
      </c>
      <c r="FL11" s="467">
        <v>0</v>
      </c>
      <c r="FM11" s="467">
        <v>5</v>
      </c>
      <c r="FN11" s="467">
        <v>7</v>
      </c>
      <c r="FO11" s="467">
        <v>0</v>
      </c>
      <c r="FP11" s="467">
        <v>142</v>
      </c>
      <c r="FQ11" s="467">
        <v>174</v>
      </c>
      <c r="FR11" s="467">
        <v>0</v>
      </c>
      <c r="FS11" s="467">
        <v>50</v>
      </c>
      <c r="FT11" s="467">
        <v>41</v>
      </c>
      <c r="FU11" s="467">
        <v>0</v>
      </c>
      <c r="FV11" s="467">
        <v>0</v>
      </c>
      <c r="FW11" s="467">
        <v>0</v>
      </c>
      <c r="FX11" s="467">
        <v>0</v>
      </c>
      <c r="FY11" s="467">
        <v>0</v>
      </c>
      <c r="FZ11" s="467">
        <v>0</v>
      </c>
      <c r="GA11" s="467">
        <v>0</v>
      </c>
      <c r="GB11" s="467">
        <v>0</v>
      </c>
      <c r="GC11" s="467">
        <v>0</v>
      </c>
      <c r="GD11" s="467">
        <v>0</v>
      </c>
      <c r="GE11" s="467">
        <v>7</v>
      </c>
      <c r="GF11" s="467">
        <v>5</v>
      </c>
      <c r="GG11" s="467">
        <v>5</v>
      </c>
      <c r="GH11" s="467">
        <v>17</v>
      </c>
      <c r="GK11" s="468">
        <v>458</v>
      </c>
    </row>
    <row r="12" spans="1:193" s="468" customFormat="1">
      <c r="A12" s="463">
        <v>3</v>
      </c>
      <c r="B12" s="464"/>
      <c r="C12" s="464"/>
      <c r="D12" s="464"/>
      <c r="E12" s="465" t="s">
        <v>81</v>
      </c>
      <c r="F12" s="466"/>
      <c r="G12" s="467">
        <v>17</v>
      </c>
      <c r="H12" s="467">
        <v>2</v>
      </c>
      <c r="I12" s="467">
        <v>0</v>
      </c>
      <c r="J12" s="467">
        <v>0</v>
      </c>
      <c r="K12" s="467">
        <v>1</v>
      </c>
      <c r="L12" s="467">
        <v>0</v>
      </c>
      <c r="M12" s="467">
        <v>0</v>
      </c>
      <c r="N12" s="467"/>
      <c r="O12" s="467"/>
      <c r="P12" s="467"/>
      <c r="Q12" s="467"/>
      <c r="R12" s="467"/>
      <c r="S12" s="467"/>
      <c r="T12" s="467">
        <v>2</v>
      </c>
      <c r="U12" s="467">
        <v>3</v>
      </c>
      <c r="V12" s="467">
        <v>0</v>
      </c>
      <c r="W12" s="467">
        <v>0</v>
      </c>
      <c r="X12" s="467">
        <v>0</v>
      </c>
      <c r="Y12" s="467">
        <v>1</v>
      </c>
      <c r="Z12" s="467">
        <v>0</v>
      </c>
      <c r="AA12" s="467">
        <v>0</v>
      </c>
      <c r="AB12" s="467">
        <v>23</v>
      </c>
      <c r="AC12" s="467">
        <v>27</v>
      </c>
      <c r="AD12" s="467">
        <v>3</v>
      </c>
      <c r="AE12" s="467">
        <v>1</v>
      </c>
      <c r="AF12" s="467">
        <v>28</v>
      </c>
      <c r="AG12" s="467">
        <v>32</v>
      </c>
      <c r="AH12" s="467">
        <v>60</v>
      </c>
      <c r="AI12" s="467">
        <v>0</v>
      </c>
      <c r="AJ12" s="467">
        <v>0</v>
      </c>
      <c r="AK12" s="467">
        <v>6</v>
      </c>
      <c r="AL12" s="467">
        <v>12</v>
      </c>
      <c r="AM12" s="467">
        <v>10</v>
      </c>
      <c r="AN12" s="467">
        <v>11</v>
      </c>
      <c r="AO12" s="467">
        <v>8</v>
      </c>
      <c r="AP12" s="467">
        <v>7</v>
      </c>
      <c r="AQ12" s="467">
        <v>4</v>
      </c>
      <c r="AR12" s="467">
        <v>2</v>
      </c>
      <c r="AS12" s="467">
        <v>0</v>
      </c>
      <c r="AT12" s="467">
        <v>0</v>
      </c>
      <c r="AU12" s="467">
        <v>18</v>
      </c>
      <c r="AV12" s="467">
        <v>21</v>
      </c>
      <c r="AW12" s="467">
        <v>0</v>
      </c>
      <c r="AX12" s="467">
        <v>0</v>
      </c>
      <c r="AY12" s="467">
        <v>6</v>
      </c>
      <c r="AZ12" s="467">
        <v>8</v>
      </c>
      <c r="BA12" s="467">
        <v>4</v>
      </c>
      <c r="BB12" s="467">
        <v>3</v>
      </c>
      <c r="BC12" s="467">
        <v>28</v>
      </c>
      <c r="BD12" s="467">
        <v>32</v>
      </c>
      <c r="BE12" s="467">
        <v>60</v>
      </c>
      <c r="BF12" s="395">
        <v>0</v>
      </c>
      <c r="BG12" s="395">
        <v>0</v>
      </c>
      <c r="BH12" s="395">
        <v>0</v>
      </c>
      <c r="BI12" s="395">
        <v>0</v>
      </c>
      <c r="BJ12" s="395">
        <v>1</v>
      </c>
      <c r="BK12" s="395">
        <v>5</v>
      </c>
      <c r="BL12" s="395">
        <v>0</v>
      </c>
      <c r="BM12" s="395">
        <v>0</v>
      </c>
      <c r="BN12" s="395">
        <v>0</v>
      </c>
      <c r="BO12" s="395">
        <v>0</v>
      </c>
      <c r="BP12" s="465">
        <f t="shared" si="0"/>
        <v>1</v>
      </c>
      <c r="BQ12" s="465">
        <f t="shared" si="0"/>
        <v>5</v>
      </c>
      <c r="BR12" s="465">
        <f t="shared" si="1"/>
        <v>6</v>
      </c>
      <c r="BS12" s="467">
        <v>0</v>
      </c>
      <c r="BT12" s="467">
        <v>0</v>
      </c>
      <c r="BU12" s="467">
        <v>0</v>
      </c>
      <c r="BV12" s="467">
        <v>0</v>
      </c>
      <c r="BW12" s="467">
        <v>0</v>
      </c>
      <c r="BX12" s="467">
        <v>0</v>
      </c>
      <c r="BY12" s="467">
        <v>0</v>
      </c>
      <c r="BZ12" s="467">
        <v>0</v>
      </c>
      <c r="CA12" s="467">
        <v>0</v>
      </c>
      <c r="CB12" s="467">
        <v>0</v>
      </c>
      <c r="CC12" s="467">
        <v>0</v>
      </c>
      <c r="CD12" s="467">
        <v>0</v>
      </c>
      <c r="CE12" s="467">
        <v>0</v>
      </c>
      <c r="CF12" s="467">
        <v>0</v>
      </c>
      <c r="CG12" s="467">
        <v>0</v>
      </c>
      <c r="CH12" s="467">
        <v>0</v>
      </c>
      <c r="CI12" s="467">
        <v>0</v>
      </c>
      <c r="CJ12" s="467">
        <v>0</v>
      </c>
      <c r="CK12" s="467">
        <v>0</v>
      </c>
      <c r="CL12" s="467">
        <v>0</v>
      </c>
      <c r="CM12" s="467">
        <v>0</v>
      </c>
      <c r="CN12" s="467">
        <v>0</v>
      </c>
      <c r="CO12" s="467">
        <v>0</v>
      </c>
      <c r="CP12" s="467">
        <v>0</v>
      </c>
      <c r="CQ12" s="467">
        <v>0</v>
      </c>
      <c r="CR12" s="467">
        <v>0</v>
      </c>
      <c r="CS12" s="467">
        <v>0</v>
      </c>
      <c r="CT12" s="467">
        <v>65</v>
      </c>
      <c r="CU12" s="467">
        <v>57</v>
      </c>
      <c r="CV12" s="467">
        <v>122</v>
      </c>
      <c r="CW12" s="467">
        <v>56</v>
      </c>
      <c r="CX12" s="467">
        <v>48</v>
      </c>
      <c r="CY12" s="467">
        <v>104</v>
      </c>
      <c r="CZ12" s="467">
        <v>52</v>
      </c>
      <c r="DA12" s="467">
        <v>48</v>
      </c>
      <c r="DB12" s="467">
        <v>100</v>
      </c>
      <c r="DC12" s="467">
        <v>173</v>
      </c>
      <c r="DD12" s="467">
        <v>153</v>
      </c>
      <c r="DE12" s="467">
        <v>326</v>
      </c>
      <c r="DF12" s="467">
        <v>326</v>
      </c>
      <c r="DG12" s="467">
        <v>0</v>
      </c>
      <c r="DH12" s="467">
        <v>0</v>
      </c>
      <c r="DI12" s="467">
        <v>0</v>
      </c>
      <c r="DJ12" s="467">
        <v>0</v>
      </c>
      <c r="DK12" s="467">
        <v>0</v>
      </c>
      <c r="DL12" s="467">
        <v>0</v>
      </c>
      <c r="DM12" s="467">
        <v>326</v>
      </c>
      <c r="DN12" s="467">
        <v>2</v>
      </c>
      <c r="DO12" s="467">
        <v>0</v>
      </c>
      <c r="DP12" s="467">
        <v>2</v>
      </c>
      <c r="DQ12" s="467">
        <v>0</v>
      </c>
      <c r="DR12" s="467">
        <v>0</v>
      </c>
      <c r="DS12" s="467">
        <v>0</v>
      </c>
      <c r="DT12" s="467">
        <v>0</v>
      </c>
      <c r="DU12" s="467">
        <v>0</v>
      </c>
      <c r="DV12" s="467">
        <v>0</v>
      </c>
      <c r="DW12" s="467">
        <v>0</v>
      </c>
      <c r="DX12" s="467">
        <v>0</v>
      </c>
      <c r="DY12" s="467">
        <v>0</v>
      </c>
      <c r="DZ12" s="467">
        <v>0</v>
      </c>
      <c r="EA12" s="467">
        <v>0</v>
      </c>
      <c r="EB12" s="467">
        <v>0</v>
      </c>
      <c r="EC12" s="467">
        <v>0</v>
      </c>
      <c r="ED12" s="467">
        <v>0</v>
      </c>
      <c r="EE12" s="467">
        <v>0</v>
      </c>
      <c r="EF12" s="467">
        <v>0</v>
      </c>
      <c r="EG12" s="467">
        <v>0</v>
      </c>
      <c r="EH12" s="467">
        <v>0</v>
      </c>
      <c r="EI12" s="467">
        <v>0</v>
      </c>
      <c r="EJ12" s="467">
        <v>0</v>
      </c>
      <c r="EK12" s="467">
        <v>0</v>
      </c>
      <c r="EL12" s="467">
        <v>0</v>
      </c>
      <c r="EM12" s="467">
        <v>0</v>
      </c>
      <c r="EN12" s="467">
        <v>0</v>
      </c>
      <c r="EO12" s="467">
        <v>1</v>
      </c>
      <c r="EP12" s="467">
        <v>1</v>
      </c>
      <c r="EQ12" s="467">
        <v>2</v>
      </c>
      <c r="ER12" s="467">
        <v>3</v>
      </c>
      <c r="ES12" s="467">
        <v>10</v>
      </c>
      <c r="ET12" s="467">
        <v>13</v>
      </c>
      <c r="EU12" s="467">
        <v>39</v>
      </c>
      <c r="EV12" s="467">
        <v>34</v>
      </c>
      <c r="EW12" s="467">
        <v>73</v>
      </c>
      <c r="EX12" s="467">
        <v>48</v>
      </c>
      <c r="EY12" s="467">
        <v>39</v>
      </c>
      <c r="EZ12" s="467">
        <v>0</v>
      </c>
      <c r="FA12" s="467">
        <v>44</v>
      </c>
      <c r="FB12" s="467">
        <v>47</v>
      </c>
      <c r="FC12" s="467">
        <v>0</v>
      </c>
      <c r="FD12" s="467">
        <v>36</v>
      </c>
      <c r="FE12" s="467">
        <v>22</v>
      </c>
      <c r="FF12" s="467">
        <v>0</v>
      </c>
      <c r="FG12" s="467">
        <v>2</v>
      </c>
      <c r="FH12" s="467">
        <v>0</v>
      </c>
      <c r="FI12" s="467">
        <v>0</v>
      </c>
      <c r="FJ12" s="467">
        <v>0</v>
      </c>
      <c r="FK12" s="467">
        <v>0</v>
      </c>
      <c r="FL12" s="467">
        <v>0</v>
      </c>
      <c r="FM12" s="467">
        <v>4</v>
      </c>
      <c r="FN12" s="467">
        <v>11</v>
      </c>
      <c r="FO12" s="467">
        <v>0</v>
      </c>
      <c r="FP12" s="467">
        <v>131</v>
      </c>
      <c r="FQ12" s="467">
        <v>120</v>
      </c>
      <c r="FR12" s="467">
        <v>0</v>
      </c>
      <c r="FS12" s="467">
        <v>36</v>
      </c>
      <c r="FT12" s="467">
        <v>22</v>
      </c>
      <c r="FU12" s="467">
        <v>0</v>
      </c>
      <c r="FV12" s="467">
        <v>0</v>
      </c>
      <c r="FW12" s="467">
        <v>0</v>
      </c>
      <c r="FX12" s="467">
        <v>0</v>
      </c>
      <c r="FY12" s="467">
        <v>0</v>
      </c>
      <c r="FZ12" s="467">
        <v>0</v>
      </c>
      <c r="GA12" s="467">
        <v>0</v>
      </c>
      <c r="GB12" s="467">
        <v>0</v>
      </c>
      <c r="GC12" s="467">
        <v>0</v>
      </c>
      <c r="GD12" s="467">
        <v>0</v>
      </c>
      <c r="GE12" s="467">
        <v>6</v>
      </c>
      <c r="GF12" s="467">
        <v>6</v>
      </c>
      <c r="GG12" s="467">
        <v>5</v>
      </c>
      <c r="GH12" s="467">
        <v>17</v>
      </c>
      <c r="GK12" s="468">
        <v>215</v>
      </c>
    </row>
    <row r="13" spans="1:193" s="468" customFormat="1">
      <c r="A13" s="463">
        <v>4</v>
      </c>
      <c r="B13" s="464"/>
      <c r="C13" s="464"/>
      <c r="D13" s="464"/>
      <c r="E13" s="463" t="s">
        <v>88</v>
      </c>
      <c r="F13" s="466"/>
      <c r="G13" s="467">
        <v>10</v>
      </c>
      <c r="H13" s="467">
        <v>0</v>
      </c>
      <c r="I13" s="467">
        <v>0</v>
      </c>
      <c r="J13" s="467">
        <v>0</v>
      </c>
      <c r="K13" s="467">
        <v>0</v>
      </c>
      <c r="L13" s="467">
        <v>0</v>
      </c>
      <c r="M13" s="467">
        <v>0</v>
      </c>
      <c r="N13" s="467"/>
      <c r="O13" s="467"/>
      <c r="P13" s="467"/>
      <c r="Q13" s="467"/>
      <c r="R13" s="467"/>
      <c r="S13" s="467"/>
      <c r="T13" s="467">
        <v>2</v>
      </c>
      <c r="U13" s="467">
        <v>0</v>
      </c>
      <c r="V13" s="467">
        <v>0</v>
      </c>
      <c r="W13" s="467">
        <v>0</v>
      </c>
      <c r="X13" s="467">
        <v>0</v>
      </c>
      <c r="Y13" s="467">
        <v>0</v>
      </c>
      <c r="Z13" s="467">
        <v>0</v>
      </c>
      <c r="AA13" s="467">
        <v>0</v>
      </c>
      <c r="AB13" s="467">
        <v>12</v>
      </c>
      <c r="AC13" s="467">
        <v>16</v>
      </c>
      <c r="AD13" s="467">
        <v>0</v>
      </c>
      <c r="AE13" s="467">
        <v>1</v>
      </c>
      <c r="AF13" s="467">
        <v>14</v>
      </c>
      <c r="AG13" s="467">
        <v>17</v>
      </c>
      <c r="AH13" s="467">
        <v>31</v>
      </c>
      <c r="AI13" s="467">
        <v>0</v>
      </c>
      <c r="AJ13" s="467">
        <v>0</v>
      </c>
      <c r="AK13" s="467">
        <v>1</v>
      </c>
      <c r="AL13" s="467">
        <v>11</v>
      </c>
      <c r="AM13" s="467">
        <v>11</v>
      </c>
      <c r="AN13" s="467">
        <v>5</v>
      </c>
      <c r="AO13" s="467">
        <v>2</v>
      </c>
      <c r="AP13" s="467">
        <v>1</v>
      </c>
      <c r="AQ13" s="467">
        <v>0</v>
      </c>
      <c r="AR13" s="467">
        <v>0</v>
      </c>
      <c r="AS13" s="467">
        <v>0</v>
      </c>
      <c r="AT13" s="467">
        <v>0</v>
      </c>
      <c r="AU13" s="467">
        <v>7</v>
      </c>
      <c r="AV13" s="467">
        <v>14</v>
      </c>
      <c r="AW13" s="467">
        <v>0</v>
      </c>
      <c r="AX13" s="467">
        <v>0</v>
      </c>
      <c r="AY13" s="467">
        <v>7</v>
      </c>
      <c r="AZ13" s="467">
        <v>3</v>
      </c>
      <c r="BA13" s="467">
        <v>0</v>
      </c>
      <c r="BB13" s="467">
        <v>0</v>
      </c>
      <c r="BC13" s="467">
        <v>14</v>
      </c>
      <c r="BD13" s="467">
        <v>17</v>
      </c>
      <c r="BE13" s="467">
        <v>31</v>
      </c>
      <c r="BF13" s="395">
        <v>7</v>
      </c>
      <c r="BG13" s="395">
        <v>4</v>
      </c>
      <c r="BH13" s="395">
        <v>0</v>
      </c>
      <c r="BI13" s="395">
        <v>0</v>
      </c>
      <c r="BJ13" s="395">
        <v>1</v>
      </c>
      <c r="BK13" s="395">
        <v>7</v>
      </c>
      <c r="BL13" s="395">
        <v>0</v>
      </c>
      <c r="BM13" s="395">
        <v>0</v>
      </c>
      <c r="BN13" s="395">
        <v>1</v>
      </c>
      <c r="BO13" s="395">
        <v>0</v>
      </c>
      <c r="BP13" s="465">
        <f t="shared" si="0"/>
        <v>9</v>
      </c>
      <c r="BQ13" s="465">
        <f t="shared" si="0"/>
        <v>11</v>
      </c>
      <c r="BR13" s="465">
        <f t="shared" si="1"/>
        <v>20</v>
      </c>
      <c r="BS13" s="467">
        <v>0</v>
      </c>
      <c r="BT13" s="467">
        <v>0</v>
      </c>
      <c r="BU13" s="467">
        <v>0</v>
      </c>
      <c r="BV13" s="467">
        <v>0</v>
      </c>
      <c r="BW13" s="467">
        <v>0</v>
      </c>
      <c r="BX13" s="467">
        <v>0</v>
      </c>
      <c r="BY13" s="467">
        <v>0</v>
      </c>
      <c r="BZ13" s="467">
        <v>0</v>
      </c>
      <c r="CA13" s="467">
        <v>0</v>
      </c>
      <c r="CB13" s="467">
        <v>0</v>
      </c>
      <c r="CC13" s="467">
        <v>0</v>
      </c>
      <c r="CD13" s="467">
        <v>0</v>
      </c>
      <c r="CE13" s="467">
        <v>0</v>
      </c>
      <c r="CF13" s="467">
        <v>0</v>
      </c>
      <c r="CG13" s="467">
        <v>0</v>
      </c>
      <c r="CH13" s="467">
        <v>0</v>
      </c>
      <c r="CI13" s="467">
        <v>0</v>
      </c>
      <c r="CJ13" s="467">
        <v>0</v>
      </c>
      <c r="CK13" s="467">
        <v>0</v>
      </c>
      <c r="CL13" s="467">
        <v>0</v>
      </c>
      <c r="CM13" s="467">
        <v>0</v>
      </c>
      <c r="CN13" s="467">
        <v>0</v>
      </c>
      <c r="CO13" s="467">
        <v>0</v>
      </c>
      <c r="CP13" s="467">
        <v>0</v>
      </c>
      <c r="CQ13" s="467">
        <v>0</v>
      </c>
      <c r="CR13" s="467">
        <v>0</v>
      </c>
      <c r="CS13" s="467">
        <v>0</v>
      </c>
      <c r="CT13" s="467">
        <v>24</v>
      </c>
      <c r="CU13" s="467">
        <v>24</v>
      </c>
      <c r="CV13" s="467">
        <v>48</v>
      </c>
      <c r="CW13" s="467">
        <v>23</v>
      </c>
      <c r="CX13" s="467">
        <v>16</v>
      </c>
      <c r="CY13" s="467">
        <v>39</v>
      </c>
      <c r="CZ13" s="467">
        <v>29</v>
      </c>
      <c r="DA13" s="467">
        <v>9</v>
      </c>
      <c r="DB13" s="467">
        <v>38</v>
      </c>
      <c r="DC13" s="467">
        <v>76</v>
      </c>
      <c r="DD13" s="467">
        <v>49</v>
      </c>
      <c r="DE13" s="467">
        <v>125</v>
      </c>
      <c r="DF13" s="467">
        <v>125</v>
      </c>
      <c r="DG13" s="467">
        <v>0</v>
      </c>
      <c r="DH13" s="467">
        <v>0</v>
      </c>
      <c r="DI13" s="467">
        <v>0</v>
      </c>
      <c r="DJ13" s="467">
        <v>0</v>
      </c>
      <c r="DK13" s="467">
        <v>0</v>
      </c>
      <c r="DL13" s="467">
        <v>0</v>
      </c>
      <c r="DM13" s="467">
        <v>125</v>
      </c>
      <c r="DN13" s="467">
        <v>0</v>
      </c>
      <c r="DO13" s="467">
        <v>0</v>
      </c>
      <c r="DP13" s="467">
        <v>0</v>
      </c>
      <c r="DQ13" s="467">
        <v>0</v>
      </c>
      <c r="DR13" s="467">
        <v>0</v>
      </c>
      <c r="DS13" s="467">
        <v>0</v>
      </c>
      <c r="DT13" s="467">
        <v>0</v>
      </c>
      <c r="DU13" s="467">
        <v>0</v>
      </c>
      <c r="DV13" s="467">
        <v>0</v>
      </c>
      <c r="DW13" s="467">
        <v>0</v>
      </c>
      <c r="DX13" s="467">
        <v>0</v>
      </c>
      <c r="DY13" s="467">
        <v>0</v>
      </c>
      <c r="DZ13" s="467">
        <v>0</v>
      </c>
      <c r="EA13" s="467">
        <v>0</v>
      </c>
      <c r="EB13" s="467">
        <v>0</v>
      </c>
      <c r="EC13" s="467">
        <v>0</v>
      </c>
      <c r="ED13" s="467">
        <v>0</v>
      </c>
      <c r="EE13" s="467">
        <v>0</v>
      </c>
      <c r="EF13" s="467">
        <v>0</v>
      </c>
      <c r="EG13" s="467">
        <v>0</v>
      </c>
      <c r="EH13" s="467">
        <v>0</v>
      </c>
      <c r="EI13" s="467">
        <v>0</v>
      </c>
      <c r="EJ13" s="467">
        <v>0</v>
      </c>
      <c r="EK13" s="467">
        <v>0</v>
      </c>
      <c r="EL13" s="467">
        <v>0</v>
      </c>
      <c r="EM13" s="467">
        <v>0</v>
      </c>
      <c r="EN13" s="467">
        <v>0</v>
      </c>
      <c r="EO13" s="467">
        <v>0</v>
      </c>
      <c r="EP13" s="467">
        <v>0</v>
      </c>
      <c r="EQ13" s="467">
        <v>0</v>
      </c>
      <c r="ER13" s="467">
        <v>0</v>
      </c>
      <c r="ES13" s="467">
        <v>1</v>
      </c>
      <c r="ET13" s="467">
        <v>1</v>
      </c>
      <c r="EU13" s="467">
        <v>13</v>
      </c>
      <c r="EV13" s="467">
        <v>13</v>
      </c>
      <c r="EW13" s="467">
        <v>26</v>
      </c>
      <c r="EX13" s="467">
        <v>19</v>
      </c>
      <c r="EY13" s="467">
        <v>15</v>
      </c>
      <c r="EZ13" s="467">
        <v>0</v>
      </c>
      <c r="FA13" s="467">
        <v>19</v>
      </c>
      <c r="FB13" s="467">
        <v>8</v>
      </c>
      <c r="FC13" s="467">
        <v>0</v>
      </c>
      <c r="FD13" s="467">
        <v>25</v>
      </c>
      <c r="FE13" s="467">
        <v>12</v>
      </c>
      <c r="FF13" s="467">
        <v>0</v>
      </c>
      <c r="FG13" s="467">
        <v>0</v>
      </c>
      <c r="FH13" s="467">
        <v>0</v>
      </c>
      <c r="FI13" s="467">
        <v>0</v>
      </c>
      <c r="FJ13" s="467">
        <v>0</v>
      </c>
      <c r="FK13" s="467">
        <v>0</v>
      </c>
      <c r="FL13" s="467">
        <v>0</v>
      </c>
      <c r="FM13" s="467">
        <v>0</v>
      </c>
      <c r="FN13" s="467">
        <v>1</v>
      </c>
      <c r="FO13" s="467">
        <v>0</v>
      </c>
      <c r="FP13" s="467">
        <v>51</v>
      </c>
      <c r="FQ13" s="467">
        <v>36</v>
      </c>
      <c r="FR13" s="467">
        <v>0</v>
      </c>
      <c r="FS13" s="467">
        <v>25</v>
      </c>
      <c r="FT13" s="467">
        <v>12</v>
      </c>
      <c r="FU13" s="467">
        <v>0</v>
      </c>
      <c r="FV13" s="467">
        <v>0</v>
      </c>
      <c r="FW13" s="467">
        <v>0</v>
      </c>
      <c r="FX13" s="467">
        <v>0</v>
      </c>
      <c r="FY13" s="467">
        <v>0</v>
      </c>
      <c r="FZ13" s="467">
        <v>0</v>
      </c>
      <c r="GA13" s="467">
        <v>0</v>
      </c>
      <c r="GB13" s="467">
        <v>0</v>
      </c>
      <c r="GC13" s="467">
        <v>0</v>
      </c>
      <c r="GD13" s="467">
        <v>0</v>
      </c>
      <c r="GE13" s="467">
        <v>3</v>
      </c>
      <c r="GF13" s="467">
        <v>3</v>
      </c>
      <c r="GG13" s="467">
        <v>3</v>
      </c>
      <c r="GH13" s="467">
        <v>9</v>
      </c>
      <c r="GK13" s="468">
        <v>203</v>
      </c>
    </row>
    <row r="14" spans="1:193" s="468" customFormat="1">
      <c r="A14" s="463">
        <v>5</v>
      </c>
      <c r="B14" s="464"/>
      <c r="C14" s="464"/>
      <c r="D14" s="464"/>
      <c r="E14" s="465" t="s">
        <v>82</v>
      </c>
      <c r="F14" s="466"/>
      <c r="G14" s="467">
        <v>14</v>
      </c>
      <c r="H14" s="467">
        <v>2</v>
      </c>
      <c r="I14" s="467">
        <v>0</v>
      </c>
      <c r="J14" s="467">
        <v>0</v>
      </c>
      <c r="K14" s="467">
        <v>0</v>
      </c>
      <c r="L14" s="467">
        <v>0</v>
      </c>
      <c r="M14" s="467">
        <v>0</v>
      </c>
      <c r="N14" s="467"/>
      <c r="O14" s="467"/>
      <c r="P14" s="467"/>
      <c r="Q14" s="467"/>
      <c r="R14" s="467"/>
      <c r="S14" s="467"/>
      <c r="T14" s="467">
        <v>2</v>
      </c>
      <c r="U14" s="467">
        <v>0</v>
      </c>
      <c r="V14" s="467">
        <v>0</v>
      </c>
      <c r="W14" s="467">
        <v>0</v>
      </c>
      <c r="X14" s="467">
        <v>1</v>
      </c>
      <c r="Y14" s="467">
        <v>0</v>
      </c>
      <c r="Z14" s="467">
        <v>1</v>
      </c>
      <c r="AA14" s="467">
        <v>0</v>
      </c>
      <c r="AB14" s="467">
        <v>15</v>
      </c>
      <c r="AC14" s="467">
        <v>17</v>
      </c>
      <c r="AD14" s="467">
        <v>2</v>
      </c>
      <c r="AE14" s="467">
        <v>0</v>
      </c>
      <c r="AF14" s="467">
        <v>21</v>
      </c>
      <c r="AG14" s="467">
        <v>17</v>
      </c>
      <c r="AH14" s="467">
        <v>38</v>
      </c>
      <c r="AI14" s="467">
        <v>0</v>
      </c>
      <c r="AJ14" s="467">
        <v>0</v>
      </c>
      <c r="AK14" s="467">
        <v>7</v>
      </c>
      <c r="AL14" s="467">
        <v>4</v>
      </c>
      <c r="AM14" s="467">
        <v>8</v>
      </c>
      <c r="AN14" s="467">
        <v>8</v>
      </c>
      <c r="AO14" s="467">
        <v>6</v>
      </c>
      <c r="AP14" s="467">
        <v>5</v>
      </c>
      <c r="AQ14" s="467">
        <v>0</v>
      </c>
      <c r="AR14" s="467">
        <v>0</v>
      </c>
      <c r="AS14" s="467">
        <v>0</v>
      </c>
      <c r="AT14" s="467">
        <v>0</v>
      </c>
      <c r="AU14" s="467">
        <v>12</v>
      </c>
      <c r="AV14" s="467">
        <v>8</v>
      </c>
      <c r="AW14" s="467">
        <v>0</v>
      </c>
      <c r="AX14" s="467">
        <v>0</v>
      </c>
      <c r="AY14" s="467">
        <v>9</v>
      </c>
      <c r="AZ14" s="467">
        <v>9</v>
      </c>
      <c r="BA14" s="467">
        <v>0</v>
      </c>
      <c r="BB14" s="467">
        <v>0</v>
      </c>
      <c r="BC14" s="467">
        <v>21</v>
      </c>
      <c r="BD14" s="467">
        <v>17</v>
      </c>
      <c r="BE14" s="467">
        <v>38</v>
      </c>
      <c r="BF14" s="395">
        <v>3</v>
      </c>
      <c r="BG14" s="395">
        <v>1</v>
      </c>
      <c r="BH14" s="395">
        <v>0</v>
      </c>
      <c r="BI14" s="395">
        <v>0</v>
      </c>
      <c r="BJ14" s="395">
        <v>2</v>
      </c>
      <c r="BK14" s="395">
        <v>2</v>
      </c>
      <c r="BL14" s="395">
        <v>0</v>
      </c>
      <c r="BM14" s="395">
        <v>0</v>
      </c>
      <c r="BN14" s="395">
        <v>4</v>
      </c>
      <c r="BO14" s="395">
        <v>2</v>
      </c>
      <c r="BP14" s="465">
        <f t="shared" si="0"/>
        <v>9</v>
      </c>
      <c r="BQ14" s="465">
        <f t="shared" si="0"/>
        <v>5</v>
      </c>
      <c r="BR14" s="465">
        <f t="shared" si="1"/>
        <v>14</v>
      </c>
      <c r="BS14" s="467">
        <v>0</v>
      </c>
      <c r="BT14" s="467">
        <v>0</v>
      </c>
      <c r="BU14" s="467">
        <v>0</v>
      </c>
      <c r="BV14" s="467">
        <v>0</v>
      </c>
      <c r="BW14" s="467">
        <v>0</v>
      </c>
      <c r="BX14" s="467">
        <v>0</v>
      </c>
      <c r="BY14" s="467">
        <v>0</v>
      </c>
      <c r="BZ14" s="467">
        <v>0</v>
      </c>
      <c r="CA14" s="467">
        <v>0</v>
      </c>
      <c r="CB14" s="467">
        <v>0</v>
      </c>
      <c r="CC14" s="467">
        <v>0</v>
      </c>
      <c r="CD14" s="467">
        <v>0</v>
      </c>
      <c r="CE14" s="467">
        <v>0</v>
      </c>
      <c r="CF14" s="467">
        <v>0</v>
      </c>
      <c r="CG14" s="467">
        <v>0</v>
      </c>
      <c r="CH14" s="467">
        <v>0</v>
      </c>
      <c r="CI14" s="467">
        <v>0</v>
      </c>
      <c r="CJ14" s="467">
        <v>0</v>
      </c>
      <c r="CK14" s="467">
        <v>0</v>
      </c>
      <c r="CL14" s="467">
        <v>0</v>
      </c>
      <c r="CM14" s="467">
        <v>0</v>
      </c>
      <c r="CN14" s="467">
        <v>0</v>
      </c>
      <c r="CO14" s="467">
        <v>0</v>
      </c>
      <c r="CP14" s="467">
        <v>0</v>
      </c>
      <c r="CQ14" s="467">
        <v>0</v>
      </c>
      <c r="CR14" s="467">
        <v>0</v>
      </c>
      <c r="CS14" s="467">
        <v>0</v>
      </c>
      <c r="CT14" s="467">
        <v>60</v>
      </c>
      <c r="CU14" s="467">
        <v>70</v>
      </c>
      <c r="CV14" s="467">
        <v>130</v>
      </c>
      <c r="CW14" s="467">
        <v>61</v>
      </c>
      <c r="CX14" s="467">
        <v>68</v>
      </c>
      <c r="CY14" s="467">
        <v>129</v>
      </c>
      <c r="CZ14" s="467">
        <v>44</v>
      </c>
      <c r="DA14" s="467">
        <v>62</v>
      </c>
      <c r="DB14" s="467">
        <v>106</v>
      </c>
      <c r="DC14" s="467">
        <v>165</v>
      </c>
      <c r="DD14" s="467">
        <v>200</v>
      </c>
      <c r="DE14" s="467">
        <v>365</v>
      </c>
      <c r="DF14" s="467">
        <v>363</v>
      </c>
      <c r="DG14" s="467">
        <v>2</v>
      </c>
      <c r="DH14" s="467">
        <v>0</v>
      </c>
      <c r="DI14" s="467">
        <v>0</v>
      </c>
      <c r="DJ14" s="467">
        <v>0</v>
      </c>
      <c r="DK14" s="467">
        <v>0</v>
      </c>
      <c r="DL14" s="467">
        <v>0</v>
      </c>
      <c r="DM14" s="467">
        <v>365</v>
      </c>
      <c r="DN14" s="467">
        <v>0</v>
      </c>
      <c r="DO14" s="467">
        <v>0</v>
      </c>
      <c r="DP14" s="467">
        <v>0</v>
      </c>
      <c r="DQ14" s="467">
        <v>0</v>
      </c>
      <c r="DR14" s="467">
        <v>0</v>
      </c>
      <c r="DS14" s="467">
        <v>0</v>
      </c>
      <c r="DT14" s="467">
        <v>0</v>
      </c>
      <c r="DU14" s="467">
        <v>0</v>
      </c>
      <c r="DV14" s="467">
        <v>0</v>
      </c>
      <c r="DW14" s="467">
        <v>0</v>
      </c>
      <c r="DX14" s="467">
        <v>0</v>
      </c>
      <c r="DY14" s="467">
        <v>0</v>
      </c>
      <c r="DZ14" s="467">
        <v>0</v>
      </c>
      <c r="EA14" s="467">
        <v>0</v>
      </c>
      <c r="EB14" s="467">
        <v>0</v>
      </c>
      <c r="EC14" s="467">
        <v>0</v>
      </c>
      <c r="ED14" s="467">
        <v>0</v>
      </c>
      <c r="EE14" s="467">
        <v>0</v>
      </c>
      <c r="EF14" s="467">
        <v>0</v>
      </c>
      <c r="EG14" s="467">
        <v>0</v>
      </c>
      <c r="EH14" s="467">
        <v>0</v>
      </c>
      <c r="EI14" s="467">
        <v>0</v>
      </c>
      <c r="EJ14" s="467">
        <v>0</v>
      </c>
      <c r="EK14" s="467">
        <v>0</v>
      </c>
      <c r="EL14" s="467">
        <v>0</v>
      </c>
      <c r="EM14" s="467">
        <v>0</v>
      </c>
      <c r="EN14" s="467">
        <v>0</v>
      </c>
      <c r="EO14" s="467">
        <v>0</v>
      </c>
      <c r="EP14" s="467">
        <v>0</v>
      </c>
      <c r="EQ14" s="467">
        <v>0</v>
      </c>
      <c r="ER14" s="467">
        <v>1</v>
      </c>
      <c r="ES14" s="467">
        <v>1</v>
      </c>
      <c r="ET14" s="467">
        <v>2</v>
      </c>
      <c r="EU14" s="467">
        <v>32</v>
      </c>
      <c r="EV14" s="467">
        <v>34</v>
      </c>
      <c r="EW14" s="467">
        <v>66</v>
      </c>
      <c r="EX14" s="467">
        <v>47</v>
      </c>
      <c r="EY14" s="467">
        <v>73</v>
      </c>
      <c r="EZ14" s="467">
        <v>0</v>
      </c>
      <c r="FA14" s="467">
        <v>43</v>
      </c>
      <c r="FB14" s="467">
        <v>57</v>
      </c>
      <c r="FC14" s="467">
        <v>0</v>
      </c>
      <c r="FD14" s="467">
        <v>42</v>
      </c>
      <c r="FE14" s="467">
        <v>35</v>
      </c>
      <c r="FF14" s="467">
        <v>0</v>
      </c>
      <c r="FG14" s="467">
        <v>0</v>
      </c>
      <c r="FH14" s="467">
        <v>0</v>
      </c>
      <c r="FI14" s="467">
        <v>0</v>
      </c>
      <c r="FJ14" s="467">
        <v>0</v>
      </c>
      <c r="FK14" s="467">
        <v>0</v>
      </c>
      <c r="FL14" s="467">
        <v>0</v>
      </c>
      <c r="FM14" s="467">
        <v>1</v>
      </c>
      <c r="FN14" s="467">
        <v>1</v>
      </c>
      <c r="FO14" s="467">
        <v>0</v>
      </c>
      <c r="FP14" s="467">
        <v>122</v>
      </c>
      <c r="FQ14" s="467">
        <v>164</v>
      </c>
      <c r="FR14" s="467">
        <v>0</v>
      </c>
      <c r="FS14" s="467">
        <v>42</v>
      </c>
      <c r="FT14" s="467">
        <v>35</v>
      </c>
      <c r="FU14" s="467">
        <v>0</v>
      </c>
      <c r="FV14" s="467">
        <v>0</v>
      </c>
      <c r="FW14" s="467">
        <v>0</v>
      </c>
      <c r="FX14" s="467">
        <v>0</v>
      </c>
      <c r="FY14" s="467">
        <v>0</v>
      </c>
      <c r="FZ14" s="467">
        <v>0</v>
      </c>
      <c r="GA14" s="467">
        <v>0</v>
      </c>
      <c r="GB14" s="467">
        <v>0</v>
      </c>
      <c r="GC14" s="467">
        <v>0</v>
      </c>
      <c r="GD14" s="467">
        <v>0</v>
      </c>
      <c r="GE14" s="467">
        <v>4</v>
      </c>
      <c r="GF14" s="467">
        <v>5</v>
      </c>
      <c r="GG14" s="467">
        <v>5</v>
      </c>
      <c r="GH14" s="467">
        <v>14</v>
      </c>
      <c r="GK14" s="468">
        <f>SUM(GK10:GK11)</f>
        <v>1950</v>
      </c>
    </row>
    <row r="15" spans="1:193" s="468" customFormat="1">
      <c r="A15" s="463">
        <v>6</v>
      </c>
      <c r="B15" s="464"/>
      <c r="C15" s="464"/>
      <c r="D15" s="464"/>
      <c r="E15" s="465" t="s">
        <v>89</v>
      </c>
      <c r="F15" s="466"/>
      <c r="G15" s="467">
        <v>44</v>
      </c>
      <c r="H15" s="467">
        <v>3</v>
      </c>
      <c r="I15" s="467">
        <v>3</v>
      </c>
      <c r="J15" s="467">
        <v>0</v>
      </c>
      <c r="K15" s="467">
        <v>4</v>
      </c>
      <c r="L15" s="467">
        <v>0</v>
      </c>
      <c r="M15" s="467">
        <v>0</v>
      </c>
      <c r="N15" s="467"/>
      <c r="O15" s="467"/>
      <c r="P15" s="467"/>
      <c r="Q15" s="467"/>
      <c r="R15" s="467"/>
      <c r="S15" s="467"/>
      <c r="T15" s="467">
        <v>1</v>
      </c>
      <c r="U15" s="467">
        <v>1</v>
      </c>
      <c r="V15" s="467">
        <v>0</v>
      </c>
      <c r="W15" s="467">
        <v>0</v>
      </c>
      <c r="X15" s="467">
        <v>0</v>
      </c>
      <c r="Y15" s="467">
        <v>0</v>
      </c>
      <c r="Z15" s="467">
        <v>0</v>
      </c>
      <c r="AA15" s="467">
        <v>0</v>
      </c>
      <c r="AB15" s="467">
        <v>35</v>
      </c>
      <c r="AC15" s="467">
        <v>37</v>
      </c>
      <c r="AD15" s="467">
        <v>6</v>
      </c>
      <c r="AE15" s="467">
        <v>6</v>
      </c>
      <c r="AF15" s="467">
        <v>42</v>
      </c>
      <c r="AG15" s="467">
        <v>44</v>
      </c>
      <c r="AH15" s="467">
        <v>86</v>
      </c>
      <c r="AI15" s="467">
        <v>0</v>
      </c>
      <c r="AJ15" s="467">
        <v>0</v>
      </c>
      <c r="AK15" s="467">
        <v>11</v>
      </c>
      <c r="AL15" s="467">
        <v>14</v>
      </c>
      <c r="AM15" s="467">
        <v>18</v>
      </c>
      <c r="AN15" s="467">
        <v>23</v>
      </c>
      <c r="AO15" s="467">
        <v>9</v>
      </c>
      <c r="AP15" s="467">
        <v>7</v>
      </c>
      <c r="AQ15" s="467">
        <v>4</v>
      </c>
      <c r="AR15" s="467">
        <v>0</v>
      </c>
      <c r="AS15" s="467">
        <v>0</v>
      </c>
      <c r="AT15" s="467">
        <v>0</v>
      </c>
      <c r="AU15" s="467">
        <v>24</v>
      </c>
      <c r="AV15" s="467">
        <v>24</v>
      </c>
      <c r="AW15" s="467">
        <v>2</v>
      </c>
      <c r="AX15" s="467">
        <v>1</v>
      </c>
      <c r="AY15" s="467">
        <v>13</v>
      </c>
      <c r="AZ15" s="467">
        <v>16</v>
      </c>
      <c r="BA15" s="467">
        <v>3</v>
      </c>
      <c r="BB15" s="467">
        <v>3</v>
      </c>
      <c r="BC15" s="467">
        <v>42</v>
      </c>
      <c r="BD15" s="467">
        <v>44</v>
      </c>
      <c r="BE15" s="467">
        <v>86</v>
      </c>
      <c r="BF15" s="395">
        <v>12</v>
      </c>
      <c r="BG15" s="395">
        <v>7</v>
      </c>
      <c r="BH15" s="395">
        <v>16</v>
      </c>
      <c r="BI15" s="395">
        <v>7</v>
      </c>
      <c r="BJ15" s="395">
        <v>8</v>
      </c>
      <c r="BK15" s="395">
        <v>4</v>
      </c>
      <c r="BL15" s="395">
        <v>0</v>
      </c>
      <c r="BM15" s="395">
        <v>0</v>
      </c>
      <c r="BN15" s="395">
        <v>3</v>
      </c>
      <c r="BO15" s="395">
        <v>4</v>
      </c>
      <c r="BP15" s="465">
        <f t="shared" si="0"/>
        <v>39</v>
      </c>
      <c r="BQ15" s="465">
        <f t="shared" si="0"/>
        <v>22</v>
      </c>
      <c r="BR15" s="465">
        <f t="shared" si="1"/>
        <v>61</v>
      </c>
      <c r="BS15" s="467">
        <v>0</v>
      </c>
      <c r="BT15" s="467">
        <v>0</v>
      </c>
      <c r="BU15" s="467">
        <v>0</v>
      </c>
      <c r="BV15" s="467">
        <v>0</v>
      </c>
      <c r="BW15" s="467">
        <v>0</v>
      </c>
      <c r="BX15" s="467">
        <v>0</v>
      </c>
      <c r="BY15" s="467">
        <v>0</v>
      </c>
      <c r="BZ15" s="467">
        <v>0</v>
      </c>
      <c r="CA15" s="467">
        <v>0</v>
      </c>
      <c r="CB15" s="467">
        <v>0</v>
      </c>
      <c r="CC15" s="467">
        <v>0</v>
      </c>
      <c r="CD15" s="467">
        <v>0</v>
      </c>
      <c r="CE15" s="467">
        <v>0</v>
      </c>
      <c r="CF15" s="467">
        <v>0</v>
      </c>
      <c r="CG15" s="467">
        <v>0</v>
      </c>
      <c r="CH15" s="467">
        <v>0</v>
      </c>
      <c r="CI15" s="467">
        <v>0</v>
      </c>
      <c r="CJ15" s="467">
        <v>0</v>
      </c>
      <c r="CK15" s="467">
        <v>0</v>
      </c>
      <c r="CL15" s="467">
        <v>0</v>
      </c>
      <c r="CM15" s="467">
        <v>0</v>
      </c>
      <c r="CN15" s="467">
        <v>0</v>
      </c>
      <c r="CO15" s="467">
        <v>0</v>
      </c>
      <c r="CP15" s="467">
        <v>0</v>
      </c>
      <c r="CQ15" s="467">
        <v>0</v>
      </c>
      <c r="CR15" s="467">
        <v>0</v>
      </c>
      <c r="CS15" s="467">
        <v>0</v>
      </c>
      <c r="CT15" s="467">
        <v>180</v>
      </c>
      <c r="CU15" s="467">
        <v>180</v>
      </c>
      <c r="CV15" s="467">
        <v>360</v>
      </c>
      <c r="CW15" s="467">
        <v>163</v>
      </c>
      <c r="CX15" s="467">
        <v>184</v>
      </c>
      <c r="CY15" s="467">
        <v>347</v>
      </c>
      <c r="CZ15" s="467">
        <v>126</v>
      </c>
      <c r="DA15" s="467">
        <v>129</v>
      </c>
      <c r="DB15" s="467">
        <v>255</v>
      </c>
      <c r="DC15" s="467">
        <v>469</v>
      </c>
      <c r="DD15" s="467">
        <v>493</v>
      </c>
      <c r="DE15" s="467">
        <v>962</v>
      </c>
      <c r="DF15" s="467">
        <v>947</v>
      </c>
      <c r="DG15" s="467">
        <v>15</v>
      </c>
      <c r="DH15" s="467">
        <v>0</v>
      </c>
      <c r="DI15" s="467">
        <v>0</v>
      </c>
      <c r="DJ15" s="467">
        <v>0</v>
      </c>
      <c r="DK15" s="467">
        <v>0</v>
      </c>
      <c r="DL15" s="467">
        <v>0</v>
      </c>
      <c r="DM15" s="467">
        <v>962</v>
      </c>
      <c r="DN15" s="467">
        <v>0</v>
      </c>
      <c r="DO15" s="467">
        <v>0</v>
      </c>
      <c r="DP15" s="467">
        <v>0</v>
      </c>
      <c r="DQ15" s="467">
        <v>0</v>
      </c>
      <c r="DR15" s="467">
        <v>0</v>
      </c>
      <c r="DS15" s="467">
        <v>0</v>
      </c>
      <c r="DT15" s="467">
        <v>0</v>
      </c>
      <c r="DU15" s="467">
        <v>0</v>
      </c>
      <c r="DV15" s="467">
        <v>0</v>
      </c>
      <c r="DW15" s="467">
        <v>0</v>
      </c>
      <c r="DX15" s="467">
        <v>0</v>
      </c>
      <c r="DY15" s="467">
        <v>0</v>
      </c>
      <c r="DZ15" s="467">
        <v>0</v>
      </c>
      <c r="EA15" s="467">
        <v>0</v>
      </c>
      <c r="EB15" s="467">
        <v>0</v>
      </c>
      <c r="EC15" s="467">
        <v>0</v>
      </c>
      <c r="ED15" s="467">
        <v>0</v>
      </c>
      <c r="EE15" s="467">
        <v>0</v>
      </c>
      <c r="EF15" s="467">
        <v>0</v>
      </c>
      <c r="EG15" s="467">
        <v>0</v>
      </c>
      <c r="EH15" s="467">
        <v>0</v>
      </c>
      <c r="EI15" s="467">
        <v>0</v>
      </c>
      <c r="EJ15" s="467">
        <v>0</v>
      </c>
      <c r="EK15" s="467">
        <v>0</v>
      </c>
      <c r="EL15" s="467">
        <v>0</v>
      </c>
      <c r="EM15" s="467">
        <v>0</v>
      </c>
      <c r="EN15" s="467">
        <v>0</v>
      </c>
      <c r="EO15" s="467">
        <v>0</v>
      </c>
      <c r="EP15" s="467">
        <v>0</v>
      </c>
      <c r="EQ15" s="467">
        <v>0</v>
      </c>
      <c r="ER15" s="467">
        <v>7</v>
      </c>
      <c r="ES15" s="467">
        <v>19</v>
      </c>
      <c r="ET15" s="467">
        <v>26</v>
      </c>
      <c r="EU15" s="467">
        <v>94</v>
      </c>
      <c r="EV15" s="467">
        <v>114</v>
      </c>
      <c r="EW15" s="467">
        <v>208</v>
      </c>
      <c r="EX15" s="467">
        <v>143</v>
      </c>
      <c r="EY15" s="467">
        <v>159</v>
      </c>
      <c r="EZ15" s="467">
        <v>0</v>
      </c>
      <c r="FA15" s="467">
        <v>115</v>
      </c>
      <c r="FB15" s="467">
        <v>136</v>
      </c>
      <c r="FC15" s="467">
        <v>0</v>
      </c>
      <c r="FD15" s="467">
        <v>110</v>
      </c>
      <c r="FE15" s="467">
        <v>65</v>
      </c>
      <c r="FF15" s="467">
        <v>0</v>
      </c>
      <c r="FG15" s="467">
        <v>0</v>
      </c>
      <c r="FH15" s="467">
        <v>0</v>
      </c>
      <c r="FI15" s="467">
        <v>0</v>
      </c>
      <c r="FJ15" s="467">
        <v>0</v>
      </c>
      <c r="FK15" s="467">
        <v>0</v>
      </c>
      <c r="FL15" s="467">
        <v>0</v>
      </c>
      <c r="FM15" s="467">
        <v>7</v>
      </c>
      <c r="FN15" s="467">
        <v>19</v>
      </c>
      <c r="FO15" s="467">
        <v>0</v>
      </c>
      <c r="FP15" s="467">
        <v>352</v>
      </c>
      <c r="FQ15" s="467">
        <v>409</v>
      </c>
      <c r="FR15" s="467">
        <v>0</v>
      </c>
      <c r="FS15" s="467">
        <v>110</v>
      </c>
      <c r="FT15" s="467">
        <v>65</v>
      </c>
      <c r="FU15" s="467">
        <v>0</v>
      </c>
      <c r="FV15" s="467">
        <v>0</v>
      </c>
      <c r="FW15" s="467">
        <v>0</v>
      </c>
      <c r="FX15" s="467">
        <v>0</v>
      </c>
      <c r="FY15" s="467">
        <v>0</v>
      </c>
      <c r="FZ15" s="467">
        <v>0</v>
      </c>
      <c r="GA15" s="467">
        <v>0</v>
      </c>
      <c r="GB15" s="467">
        <v>0</v>
      </c>
      <c r="GC15" s="467">
        <v>0</v>
      </c>
      <c r="GD15" s="467">
        <v>0</v>
      </c>
      <c r="GE15" s="467">
        <v>16</v>
      </c>
      <c r="GF15" s="467">
        <v>15</v>
      </c>
      <c r="GG15" s="467">
        <v>15</v>
      </c>
      <c r="GH15" s="467">
        <v>46</v>
      </c>
    </row>
    <row r="16" spans="1:193" s="468" customFormat="1">
      <c r="A16" s="463">
        <v>7</v>
      </c>
      <c r="B16" s="464"/>
      <c r="C16" s="464"/>
      <c r="D16" s="464"/>
      <c r="E16" s="465" t="s">
        <v>83</v>
      </c>
      <c r="F16" s="466"/>
      <c r="G16" s="467">
        <v>30</v>
      </c>
      <c r="H16" s="467">
        <v>2</v>
      </c>
      <c r="I16" s="467">
        <v>2</v>
      </c>
      <c r="J16" s="467">
        <v>0</v>
      </c>
      <c r="K16" s="467">
        <v>1</v>
      </c>
      <c r="L16" s="467">
        <v>0</v>
      </c>
      <c r="M16" s="467">
        <v>0</v>
      </c>
      <c r="N16" s="467"/>
      <c r="O16" s="467"/>
      <c r="P16" s="467"/>
      <c r="Q16" s="467"/>
      <c r="R16" s="467"/>
      <c r="S16" s="467"/>
      <c r="T16" s="467">
        <v>3</v>
      </c>
      <c r="U16" s="467">
        <v>1</v>
      </c>
      <c r="V16" s="467">
        <v>0</v>
      </c>
      <c r="W16" s="467">
        <v>0</v>
      </c>
      <c r="X16" s="467">
        <v>1</v>
      </c>
      <c r="Y16" s="467">
        <v>0</v>
      </c>
      <c r="Z16" s="467">
        <v>0</v>
      </c>
      <c r="AA16" s="467">
        <v>0</v>
      </c>
      <c r="AB16" s="467">
        <v>27</v>
      </c>
      <c r="AC16" s="467">
        <v>29</v>
      </c>
      <c r="AD16" s="467">
        <v>2</v>
      </c>
      <c r="AE16" s="467">
        <v>4</v>
      </c>
      <c r="AF16" s="467">
        <v>33</v>
      </c>
      <c r="AG16" s="467">
        <v>34</v>
      </c>
      <c r="AH16" s="467">
        <v>67</v>
      </c>
      <c r="AI16" s="467">
        <v>0</v>
      </c>
      <c r="AJ16" s="467">
        <v>0</v>
      </c>
      <c r="AK16" s="467">
        <v>10</v>
      </c>
      <c r="AL16" s="467">
        <v>6</v>
      </c>
      <c r="AM16" s="467">
        <v>10</v>
      </c>
      <c r="AN16" s="467">
        <v>21</v>
      </c>
      <c r="AO16" s="467">
        <v>11</v>
      </c>
      <c r="AP16" s="467">
        <v>6</v>
      </c>
      <c r="AQ16" s="467">
        <v>2</v>
      </c>
      <c r="AR16" s="467">
        <v>1</v>
      </c>
      <c r="AS16" s="467">
        <v>0</v>
      </c>
      <c r="AT16" s="467">
        <v>0</v>
      </c>
      <c r="AU16" s="467">
        <v>25</v>
      </c>
      <c r="AV16" s="467">
        <v>17</v>
      </c>
      <c r="AW16" s="467">
        <v>1</v>
      </c>
      <c r="AX16" s="467">
        <v>0</v>
      </c>
      <c r="AY16" s="467">
        <v>6</v>
      </c>
      <c r="AZ16" s="467">
        <v>16</v>
      </c>
      <c r="BA16" s="467">
        <v>1</v>
      </c>
      <c r="BB16" s="467">
        <v>1</v>
      </c>
      <c r="BC16" s="467">
        <v>33</v>
      </c>
      <c r="BD16" s="467">
        <v>34</v>
      </c>
      <c r="BE16" s="467">
        <v>67</v>
      </c>
      <c r="BF16" s="395">
        <v>2</v>
      </c>
      <c r="BG16" s="395">
        <v>7</v>
      </c>
      <c r="BH16" s="395">
        <v>7</v>
      </c>
      <c r="BI16" s="395">
        <v>3</v>
      </c>
      <c r="BJ16" s="395">
        <v>4</v>
      </c>
      <c r="BK16" s="395">
        <v>3</v>
      </c>
      <c r="BL16" s="395">
        <v>0</v>
      </c>
      <c r="BM16" s="395">
        <v>0</v>
      </c>
      <c r="BN16" s="395">
        <v>7</v>
      </c>
      <c r="BO16" s="395">
        <v>1</v>
      </c>
      <c r="BP16" s="465">
        <f t="shared" si="0"/>
        <v>20</v>
      </c>
      <c r="BQ16" s="465">
        <f t="shared" si="0"/>
        <v>14</v>
      </c>
      <c r="BR16" s="465">
        <f t="shared" si="1"/>
        <v>34</v>
      </c>
      <c r="BS16" s="467">
        <v>0</v>
      </c>
      <c r="BT16" s="467">
        <v>0</v>
      </c>
      <c r="BU16" s="467">
        <v>0</v>
      </c>
      <c r="BV16" s="467">
        <v>0</v>
      </c>
      <c r="BW16" s="467">
        <v>0</v>
      </c>
      <c r="BX16" s="467">
        <v>0</v>
      </c>
      <c r="BY16" s="467">
        <v>0</v>
      </c>
      <c r="BZ16" s="467">
        <v>0</v>
      </c>
      <c r="CA16" s="467">
        <v>0</v>
      </c>
      <c r="CB16" s="467">
        <v>0</v>
      </c>
      <c r="CC16" s="467">
        <v>0</v>
      </c>
      <c r="CD16" s="467">
        <v>0</v>
      </c>
      <c r="CE16" s="467">
        <v>0</v>
      </c>
      <c r="CF16" s="467">
        <v>0</v>
      </c>
      <c r="CG16" s="467">
        <v>0</v>
      </c>
      <c r="CH16" s="467">
        <v>0</v>
      </c>
      <c r="CI16" s="467">
        <v>0</v>
      </c>
      <c r="CJ16" s="467">
        <v>0</v>
      </c>
      <c r="CK16" s="467">
        <v>0</v>
      </c>
      <c r="CL16" s="467">
        <v>0</v>
      </c>
      <c r="CM16" s="467">
        <v>0</v>
      </c>
      <c r="CN16" s="467">
        <v>0</v>
      </c>
      <c r="CO16" s="467">
        <v>0</v>
      </c>
      <c r="CP16" s="467">
        <v>0</v>
      </c>
      <c r="CQ16" s="467">
        <v>0</v>
      </c>
      <c r="CR16" s="467">
        <v>0</v>
      </c>
      <c r="CS16" s="467">
        <v>0</v>
      </c>
      <c r="CT16" s="467">
        <v>124</v>
      </c>
      <c r="CU16" s="467">
        <v>98</v>
      </c>
      <c r="CV16" s="467">
        <v>222</v>
      </c>
      <c r="CW16" s="467">
        <v>108</v>
      </c>
      <c r="CX16" s="467">
        <v>93</v>
      </c>
      <c r="CY16" s="467">
        <v>201</v>
      </c>
      <c r="CZ16" s="467">
        <v>76</v>
      </c>
      <c r="DA16" s="467">
        <v>87</v>
      </c>
      <c r="DB16" s="467">
        <v>163</v>
      </c>
      <c r="DC16" s="467">
        <v>308</v>
      </c>
      <c r="DD16" s="467">
        <v>278</v>
      </c>
      <c r="DE16" s="467">
        <v>586</v>
      </c>
      <c r="DF16" s="467">
        <v>572</v>
      </c>
      <c r="DG16" s="467">
        <v>14</v>
      </c>
      <c r="DH16" s="467">
        <v>0</v>
      </c>
      <c r="DI16" s="467">
        <v>0</v>
      </c>
      <c r="DJ16" s="467">
        <v>0</v>
      </c>
      <c r="DK16" s="467">
        <v>0</v>
      </c>
      <c r="DL16" s="467">
        <v>0</v>
      </c>
      <c r="DM16" s="467">
        <v>586</v>
      </c>
      <c r="DN16" s="467">
        <v>0</v>
      </c>
      <c r="DO16" s="467">
        <v>0</v>
      </c>
      <c r="DP16" s="467">
        <v>0</v>
      </c>
      <c r="DQ16" s="467">
        <v>0</v>
      </c>
      <c r="DR16" s="467">
        <v>0</v>
      </c>
      <c r="DS16" s="467">
        <v>0</v>
      </c>
      <c r="DT16" s="467">
        <v>0</v>
      </c>
      <c r="DU16" s="467">
        <v>0</v>
      </c>
      <c r="DV16" s="467">
        <v>0</v>
      </c>
      <c r="DW16" s="467">
        <v>0</v>
      </c>
      <c r="DX16" s="467">
        <v>0</v>
      </c>
      <c r="DY16" s="467">
        <v>0</v>
      </c>
      <c r="DZ16" s="467">
        <v>0</v>
      </c>
      <c r="EA16" s="467">
        <v>1</v>
      </c>
      <c r="EB16" s="467">
        <v>1</v>
      </c>
      <c r="EC16" s="467">
        <v>0</v>
      </c>
      <c r="ED16" s="467">
        <v>0</v>
      </c>
      <c r="EE16" s="467">
        <v>0</v>
      </c>
      <c r="EF16" s="467">
        <v>0</v>
      </c>
      <c r="EG16" s="467">
        <v>0</v>
      </c>
      <c r="EH16" s="467">
        <v>0</v>
      </c>
      <c r="EI16" s="467">
        <v>0</v>
      </c>
      <c r="EJ16" s="467">
        <v>0</v>
      </c>
      <c r="EK16" s="467">
        <v>0</v>
      </c>
      <c r="EL16" s="467">
        <v>0</v>
      </c>
      <c r="EM16" s="467">
        <v>0</v>
      </c>
      <c r="EN16" s="467">
        <v>0</v>
      </c>
      <c r="EO16" s="467">
        <v>0</v>
      </c>
      <c r="EP16" s="467">
        <v>0</v>
      </c>
      <c r="EQ16" s="467">
        <v>0</v>
      </c>
      <c r="ER16" s="467">
        <v>6</v>
      </c>
      <c r="ES16" s="467">
        <v>10</v>
      </c>
      <c r="ET16" s="467">
        <v>16</v>
      </c>
      <c r="EU16" s="467">
        <v>73</v>
      </c>
      <c r="EV16" s="467">
        <v>59</v>
      </c>
      <c r="EW16" s="467">
        <v>132</v>
      </c>
      <c r="EX16" s="467">
        <v>101</v>
      </c>
      <c r="EY16" s="467">
        <v>100</v>
      </c>
      <c r="EZ16" s="467">
        <v>0</v>
      </c>
      <c r="FA16" s="467">
        <v>65</v>
      </c>
      <c r="FB16" s="467">
        <v>60</v>
      </c>
      <c r="FC16" s="467">
        <v>0</v>
      </c>
      <c r="FD16" s="467">
        <v>63</v>
      </c>
      <c r="FE16" s="467">
        <v>48</v>
      </c>
      <c r="FF16" s="467">
        <v>0</v>
      </c>
      <c r="FG16" s="467">
        <v>0</v>
      </c>
      <c r="FH16" s="467">
        <v>0</v>
      </c>
      <c r="FI16" s="467">
        <v>0</v>
      </c>
      <c r="FJ16" s="467">
        <v>0</v>
      </c>
      <c r="FK16" s="467">
        <v>1</v>
      </c>
      <c r="FL16" s="467">
        <v>0</v>
      </c>
      <c r="FM16" s="467">
        <v>6</v>
      </c>
      <c r="FN16" s="467">
        <v>10</v>
      </c>
      <c r="FO16" s="467">
        <v>0</v>
      </c>
      <c r="FP16" s="467">
        <v>239</v>
      </c>
      <c r="FQ16" s="467">
        <v>219</v>
      </c>
      <c r="FR16" s="467">
        <v>0</v>
      </c>
      <c r="FS16" s="467">
        <v>63</v>
      </c>
      <c r="FT16" s="467">
        <v>48</v>
      </c>
      <c r="FU16" s="467">
        <v>0</v>
      </c>
      <c r="FV16" s="467">
        <v>0</v>
      </c>
      <c r="FW16" s="467">
        <v>0</v>
      </c>
      <c r="FX16" s="467">
        <v>0</v>
      </c>
      <c r="FY16" s="467">
        <v>0</v>
      </c>
      <c r="FZ16" s="467">
        <v>0</v>
      </c>
      <c r="GA16" s="467">
        <v>0</v>
      </c>
      <c r="GB16" s="467">
        <v>0</v>
      </c>
      <c r="GC16" s="467">
        <v>0</v>
      </c>
      <c r="GD16" s="467">
        <v>0</v>
      </c>
      <c r="GE16" s="467">
        <v>11</v>
      </c>
      <c r="GF16" s="467">
        <v>11</v>
      </c>
      <c r="GG16" s="467">
        <v>10</v>
      </c>
      <c r="GH16" s="467">
        <v>32</v>
      </c>
    </row>
    <row r="17" spans="1:193" s="468" customFormat="1">
      <c r="A17" s="463">
        <v>8</v>
      </c>
      <c r="B17" s="464"/>
      <c r="C17" s="464"/>
      <c r="D17" s="464"/>
      <c r="E17" s="465" t="s">
        <v>90</v>
      </c>
      <c r="F17" s="466"/>
      <c r="G17" s="467">
        <v>33</v>
      </c>
      <c r="H17" s="467">
        <v>2</v>
      </c>
      <c r="I17" s="467">
        <v>1</v>
      </c>
      <c r="J17" s="467">
        <v>0</v>
      </c>
      <c r="K17" s="467">
        <v>1</v>
      </c>
      <c r="L17" s="467">
        <v>0</v>
      </c>
      <c r="M17" s="467">
        <v>0</v>
      </c>
      <c r="N17" s="467"/>
      <c r="O17" s="467"/>
      <c r="P17" s="467"/>
      <c r="Q17" s="467"/>
      <c r="R17" s="467"/>
      <c r="S17" s="467"/>
      <c r="T17" s="467">
        <v>2</v>
      </c>
      <c r="U17" s="467">
        <v>1</v>
      </c>
      <c r="V17" s="467">
        <v>0</v>
      </c>
      <c r="W17" s="467">
        <v>0</v>
      </c>
      <c r="X17" s="467">
        <v>0</v>
      </c>
      <c r="Y17" s="467">
        <v>0</v>
      </c>
      <c r="Z17" s="467">
        <v>1</v>
      </c>
      <c r="AA17" s="467">
        <v>0</v>
      </c>
      <c r="AB17" s="467">
        <v>25</v>
      </c>
      <c r="AC17" s="467">
        <v>32</v>
      </c>
      <c r="AD17" s="467">
        <v>4</v>
      </c>
      <c r="AE17" s="467">
        <v>1</v>
      </c>
      <c r="AF17" s="467">
        <v>32</v>
      </c>
      <c r="AG17" s="467">
        <v>34</v>
      </c>
      <c r="AH17" s="467">
        <v>66</v>
      </c>
      <c r="AI17" s="467">
        <v>0</v>
      </c>
      <c r="AJ17" s="467">
        <v>0</v>
      </c>
      <c r="AK17" s="467">
        <v>7</v>
      </c>
      <c r="AL17" s="467">
        <v>11</v>
      </c>
      <c r="AM17" s="467">
        <v>15</v>
      </c>
      <c r="AN17" s="467">
        <v>20</v>
      </c>
      <c r="AO17" s="467">
        <v>7</v>
      </c>
      <c r="AP17" s="467">
        <v>2</v>
      </c>
      <c r="AQ17" s="467">
        <v>3</v>
      </c>
      <c r="AR17" s="467">
        <v>1</v>
      </c>
      <c r="AS17" s="467">
        <v>0</v>
      </c>
      <c r="AT17" s="467">
        <v>0</v>
      </c>
      <c r="AU17" s="467">
        <v>16</v>
      </c>
      <c r="AV17" s="467">
        <v>21</v>
      </c>
      <c r="AW17" s="467">
        <v>0</v>
      </c>
      <c r="AX17" s="467">
        <v>0</v>
      </c>
      <c r="AY17" s="467">
        <v>14</v>
      </c>
      <c r="AZ17" s="467">
        <v>12</v>
      </c>
      <c r="BA17" s="467">
        <v>2</v>
      </c>
      <c r="BB17" s="467">
        <v>1</v>
      </c>
      <c r="BC17" s="467">
        <v>32</v>
      </c>
      <c r="BD17" s="467">
        <v>34</v>
      </c>
      <c r="BE17" s="467">
        <v>66</v>
      </c>
      <c r="BF17" s="395">
        <v>8</v>
      </c>
      <c r="BG17" s="395">
        <v>8</v>
      </c>
      <c r="BH17" s="395">
        <v>6</v>
      </c>
      <c r="BI17" s="395">
        <v>2</v>
      </c>
      <c r="BJ17" s="395">
        <v>3</v>
      </c>
      <c r="BK17" s="395">
        <v>4</v>
      </c>
      <c r="BL17" s="395">
        <v>0</v>
      </c>
      <c r="BM17" s="395">
        <v>0</v>
      </c>
      <c r="BN17" s="395">
        <v>3</v>
      </c>
      <c r="BO17" s="395">
        <v>5</v>
      </c>
      <c r="BP17" s="465">
        <f t="shared" si="0"/>
        <v>20</v>
      </c>
      <c r="BQ17" s="465">
        <f t="shared" si="0"/>
        <v>19</v>
      </c>
      <c r="BR17" s="465">
        <f t="shared" si="1"/>
        <v>39</v>
      </c>
      <c r="BS17" s="467">
        <v>0</v>
      </c>
      <c r="BT17" s="467">
        <v>0</v>
      </c>
      <c r="BU17" s="467">
        <v>0</v>
      </c>
      <c r="BV17" s="467">
        <v>0</v>
      </c>
      <c r="BW17" s="467">
        <v>0</v>
      </c>
      <c r="BX17" s="467">
        <v>0</v>
      </c>
      <c r="BY17" s="467">
        <v>0</v>
      </c>
      <c r="BZ17" s="467">
        <v>0</v>
      </c>
      <c r="CA17" s="467">
        <v>0</v>
      </c>
      <c r="CB17" s="467">
        <v>0</v>
      </c>
      <c r="CC17" s="467">
        <v>0</v>
      </c>
      <c r="CD17" s="467">
        <v>0</v>
      </c>
      <c r="CE17" s="467">
        <v>0</v>
      </c>
      <c r="CF17" s="467">
        <v>0</v>
      </c>
      <c r="CG17" s="467">
        <v>0</v>
      </c>
      <c r="CH17" s="467">
        <v>0</v>
      </c>
      <c r="CI17" s="467">
        <v>0</v>
      </c>
      <c r="CJ17" s="467">
        <v>0</v>
      </c>
      <c r="CK17" s="467">
        <v>0</v>
      </c>
      <c r="CL17" s="467">
        <v>0</v>
      </c>
      <c r="CM17" s="467">
        <v>0</v>
      </c>
      <c r="CN17" s="467">
        <v>0</v>
      </c>
      <c r="CO17" s="467">
        <v>0</v>
      </c>
      <c r="CP17" s="467">
        <v>0</v>
      </c>
      <c r="CQ17" s="467">
        <v>0</v>
      </c>
      <c r="CR17" s="467">
        <v>0</v>
      </c>
      <c r="CS17" s="467">
        <v>0</v>
      </c>
      <c r="CT17" s="467">
        <v>138</v>
      </c>
      <c r="CU17" s="467">
        <v>117</v>
      </c>
      <c r="CV17" s="467">
        <v>255</v>
      </c>
      <c r="CW17" s="467">
        <v>136</v>
      </c>
      <c r="CX17" s="467">
        <v>93</v>
      </c>
      <c r="CY17" s="467">
        <v>229</v>
      </c>
      <c r="CZ17" s="467">
        <v>104</v>
      </c>
      <c r="DA17" s="467">
        <v>104</v>
      </c>
      <c r="DB17" s="467">
        <v>208</v>
      </c>
      <c r="DC17" s="467">
        <v>378</v>
      </c>
      <c r="DD17" s="467">
        <v>314</v>
      </c>
      <c r="DE17" s="467">
        <v>692</v>
      </c>
      <c r="DF17" s="467">
        <v>682</v>
      </c>
      <c r="DG17" s="467">
        <v>7</v>
      </c>
      <c r="DH17" s="467">
        <v>3</v>
      </c>
      <c r="DI17" s="467">
        <v>0</v>
      </c>
      <c r="DJ17" s="467">
        <v>0</v>
      </c>
      <c r="DK17" s="467">
        <v>0</v>
      </c>
      <c r="DL17" s="467">
        <v>0</v>
      </c>
      <c r="DM17" s="467">
        <v>692</v>
      </c>
      <c r="DN17" s="467">
        <v>1</v>
      </c>
      <c r="DO17" s="467">
        <v>0</v>
      </c>
      <c r="DP17" s="467">
        <v>1</v>
      </c>
      <c r="DQ17" s="467">
        <v>0</v>
      </c>
      <c r="DR17" s="467">
        <v>1</v>
      </c>
      <c r="DS17" s="467">
        <v>1</v>
      </c>
      <c r="DT17" s="467">
        <v>0</v>
      </c>
      <c r="DU17" s="467">
        <v>0</v>
      </c>
      <c r="DV17" s="467">
        <v>0</v>
      </c>
      <c r="DW17" s="467">
        <v>0</v>
      </c>
      <c r="DX17" s="467">
        <v>0</v>
      </c>
      <c r="DY17" s="467">
        <v>0</v>
      </c>
      <c r="DZ17" s="467">
        <v>0</v>
      </c>
      <c r="EA17" s="467">
        <v>0</v>
      </c>
      <c r="EB17" s="467">
        <v>0</v>
      </c>
      <c r="EC17" s="467">
        <v>0</v>
      </c>
      <c r="ED17" s="467">
        <v>0</v>
      </c>
      <c r="EE17" s="467">
        <v>0</v>
      </c>
      <c r="EF17" s="467">
        <v>0</v>
      </c>
      <c r="EG17" s="467">
        <v>0</v>
      </c>
      <c r="EH17" s="467">
        <v>0</v>
      </c>
      <c r="EI17" s="467">
        <v>0</v>
      </c>
      <c r="EJ17" s="467">
        <v>0</v>
      </c>
      <c r="EK17" s="467">
        <v>0</v>
      </c>
      <c r="EL17" s="467">
        <v>0</v>
      </c>
      <c r="EM17" s="467">
        <v>0</v>
      </c>
      <c r="EN17" s="467">
        <v>0</v>
      </c>
      <c r="EO17" s="467">
        <v>1</v>
      </c>
      <c r="EP17" s="467">
        <v>0</v>
      </c>
      <c r="EQ17" s="467">
        <v>1</v>
      </c>
      <c r="ER17" s="467">
        <v>6</v>
      </c>
      <c r="ES17" s="467">
        <v>7</v>
      </c>
      <c r="ET17" s="467">
        <v>13</v>
      </c>
      <c r="EU17" s="467">
        <v>71</v>
      </c>
      <c r="EV17" s="467">
        <v>73</v>
      </c>
      <c r="EW17" s="467">
        <v>144</v>
      </c>
      <c r="EX17" s="467">
        <v>111</v>
      </c>
      <c r="EY17" s="467">
        <v>94</v>
      </c>
      <c r="EZ17" s="467">
        <v>0</v>
      </c>
      <c r="FA17" s="467">
        <v>110</v>
      </c>
      <c r="FB17" s="467">
        <v>89</v>
      </c>
      <c r="FC17" s="467">
        <v>0</v>
      </c>
      <c r="FD17" s="467">
        <v>78</v>
      </c>
      <c r="FE17" s="467">
        <v>50</v>
      </c>
      <c r="FF17" s="467">
        <v>0</v>
      </c>
      <c r="FG17" s="467">
        <v>1</v>
      </c>
      <c r="FH17" s="467">
        <v>1</v>
      </c>
      <c r="FI17" s="467">
        <v>0</v>
      </c>
      <c r="FJ17" s="467">
        <v>0</v>
      </c>
      <c r="FK17" s="467">
        <v>0</v>
      </c>
      <c r="FL17" s="467">
        <v>0</v>
      </c>
      <c r="FM17" s="467">
        <v>7</v>
      </c>
      <c r="FN17" s="467">
        <v>7</v>
      </c>
      <c r="FO17" s="467">
        <v>0</v>
      </c>
      <c r="FP17" s="467">
        <v>292</v>
      </c>
      <c r="FQ17" s="467">
        <v>256</v>
      </c>
      <c r="FR17" s="467">
        <v>0</v>
      </c>
      <c r="FS17" s="467">
        <v>78</v>
      </c>
      <c r="FT17" s="467">
        <v>50</v>
      </c>
      <c r="FU17" s="467">
        <v>0</v>
      </c>
      <c r="FV17" s="467">
        <v>0</v>
      </c>
      <c r="FW17" s="467">
        <v>0</v>
      </c>
      <c r="FX17" s="467">
        <v>0</v>
      </c>
      <c r="FY17" s="467">
        <v>0</v>
      </c>
      <c r="FZ17" s="467">
        <v>0</v>
      </c>
      <c r="GA17" s="467">
        <v>0</v>
      </c>
      <c r="GB17" s="467">
        <v>0</v>
      </c>
      <c r="GC17" s="467">
        <v>0</v>
      </c>
      <c r="GD17" s="467">
        <v>0</v>
      </c>
      <c r="GE17" s="467">
        <v>13</v>
      </c>
      <c r="GF17" s="467">
        <v>13</v>
      </c>
      <c r="GG17" s="467">
        <v>11</v>
      </c>
      <c r="GH17" s="467">
        <v>37</v>
      </c>
    </row>
    <row r="18" spans="1:193" s="468" customFormat="1">
      <c r="A18" s="463">
        <v>9</v>
      </c>
      <c r="B18" s="464"/>
      <c r="C18" s="464"/>
      <c r="D18" s="464"/>
      <c r="E18" s="465" t="s">
        <v>84</v>
      </c>
      <c r="F18" s="466"/>
      <c r="G18" s="467">
        <v>119</v>
      </c>
      <c r="H18" s="467">
        <v>7</v>
      </c>
      <c r="I18" s="467">
        <v>1</v>
      </c>
      <c r="J18" s="467">
        <v>0</v>
      </c>
      <c r="K18" s="467">
        <v>5</v>
      </c>
      <c r="L18" s="467">
        <v>0</v>
      </c>
      <c r="M18" s="467">
        <v>0</v>
      </c>
      <c r="N18" s="467"/>
      <c r="O18" s="467"/>
      <c r="P18" s="467"/>
      <c r="Q18" s="467"/>
      <c r="R18" s="467"/>
      <c r="S18" s="467"/>
      <c r="T18" s="467">
        <v>1</v>
      </c>
      <c r="U18" s="467">
        <v>4</v>
      </c>
      <c r="V18" s="467">
        <v>0</v>
      </c>
      <c r="W18" s="467">
        <v>0</v>
      </c>
      <c r="X18" s="467">
        <v>0</v>
      </c>
      <c r="Y18" s="467">
        <v>0</v>
      </c>
      <c r="Z18" s="467">
        <v>5</v>
      </c>
      <c r="AA18" s="467">
        <v>5</v>
      </c>
      <c r="AB18" s="467">
        <v>82</v>
      </c>
      <c r="AC18" s="467">
        <v>156</v>
      </c>
      <c r="AD18" s="467">
        <v>15</v>
      </c>
      <c r="AE18" s="467">
        <v>10</v>
      </c>
      <c r="AF18" s="467">
        <v>103</v>
      </c>
      <c r="AG18" s="467">
        <v>175</v>
      </c>
      <c r="AH18" s="467">
        <v>278</v>
      </c>
      <c r="AI18" s="467">
        <v>0</v>
      </c>
      <c r="AJ18" s="467">
        <v>0</v>
      </c>
      <c r="AK18" s="467">
        <v>13</v>
      </c>
      <c r="AL18" s="467">
        <v>39</v>
      </c>
      <c r="AM18" s="467">
        <v>51</v>
      </c>
      <c r="AN18" s="467">
        <v>85</v>
      </c>
      <c r="AO18" s="467">
        <v>33</v>
      </c>
      <c r="AP18" s="467">
        <v>36</v>
      </c>
      <c r="AQ18" s="467">
        <v>6</v>
      </c>
      <c r="AR18" s="467">
        <v>15</v>
      </c>
      <c r="AS18" s="467">
        <v>0</v>
      </c>
      <c r="AT18" s="467">
        <v>0</v>
      </c>
      <c r="AU18" s="467">
        <v>37</v>
      </c>
      <c r="AV18" s="467">
        <v>64</v>
      </c>
      <c r="AW18" s="467">
        <v>3</v>
      </c>
      <c r="AX18" s="467">
        <v>4</v>
      </c>
      <c r="AY18" s="467">
        <v>57</v>
      </c>
      <c r="AZ18" s="467">
        <v>94</v>
      </c>
      <c r="BA18" s="467">
        <v>6</v>
      </c>
      <c r="BB18" s="467">
        <v>13</v>
      </c>
      <c r="BC18" s="467">
        <v>103</v>
      </c>
      <c r="BD18" s="467">
        <v>175</v>
      </c>
      <c r="BE18" s="467">
        <v>278</v>
      </c>
      <c r="BF18" s="395">
        <v>48</v>
      </c>
      <c r="BG18" s="395">
        <v>54</v>
      </c>
      <c r="BH18" s="395">
        <v>0</v>
      </c>
      <c r="BI18" s="395">
        <v>0</v>
      </c>
      <c r="BJ18" s="395">
        <v>13</v>
      </c>
      <c r="BK18" s="395">
        <v>14</v>
      </c>
      <c r="BL18" s="395">
        <v>0</v>
      </c>
      <c r="BM18" s="395">
        <v>0</v>
      </c>
      <c r="BN18" s="395">
        <v>16</v>
      </c>
      <c r="BO18" s="395">
        <v>33</v>
      </c>
      <c r="BP18" s="476">
        <f>BF18+BH18+BJ18+BL18+BN18</f>
        <v>77</v>
      </c>
      <c r="BQ18" s="465">
        <f t="shared" si="0"/>
        <v>101</v>
      </c>
      <c r="BR18" s="465">
        <f>SUM(BP18:BQ18)</f>
        <v>178</v>
      </c>
      <c r="BS18" s="467">
        <v>0</v>
      </c>
      <c r="BT18" s="467">
        <v>0</v>
      </c>
      <c r="BU18" s="467">
        <v>0</v>
      </c>
      <c r="BV18" s="467">
        <v>0</v>
      </c>
      <c r="BW18" s="467">
        <v>0</v>
      </c>
      <c r="BX18" s="467">
        <v>0</v>
      </c>
      <c r="BY18" s="467">
        <v>0</v>
      </c>
      <c r="BZ18" s="467">
        <v>0</v>
      </c>
      <c r="CA18" s="467">
        <v>0</v>
      </c>
      <c r="CB18" s="467">
        <v>0</v>
      </c>
      <c r="CC18" s="467">
        <v>0</v>
      </c>
      <c r="CD18" s="467">
        <v>0</v>
      </c>
      <c r="CE18" s="467">
        <v>0</v>
      </c>
      <c r="CF18" s="467">
        <v>0</v>
      </c>
      <c r="CG18" s="467">
        <v>0</v>
      </c>
      <c r="CH18" s="467">
        <v>0</v>
      </c>
      <c r="CI18" s="467">
        <v>0</v>
      </c>
      <c r="CJ18" s="467">
        <v>0</v>
      </c>
      <c r="CK18" s="467">
        <v>0</v>
      </c>
      <c r="CL18" s="467">
        <v>0</v>
      </c>
      <c r="CM18" s="467">
        <v>0</v>
      </c>
      <c r="CN18" s="467">
        <v>0</v>
      </c>
      <c r="CO18" s="467">
        <v>0</v>
      </c>
      <c r="CP18" s="467">
        <v>0</v>
      </c>
      <c r="CQ18" s="467">
        <v>0</v>
      </c>
      <c r="CR18" s="467">
        <v>0</v>
      </c>
      <c r="CS18" s="467">
        <v>0</v>
      </c>
      <c r="CT18" s="467">
        <v>517</v>
      </c>
      <c r="CU18" s="467">
        <v>622</v>
      </c>
      <c r="CV18" s="467">
        <v>1139</v>
      </c>
      <c r="CW18" s="467">
        <v>541</v>
      </c>
      <c r="CX18" s="467">
        <v>569</v>
      </c>
      <c r="CY18" s="467">
        <v>1110</v>
      </c>
      <c r="CZ18" s="467">
        <v>432</v>
      </c>
      <c r="DA18" s="467">
        <v>513</v>
      </c>
      <c r="DB18" s="467">
        <v>945</v>
      </c>
      <c r="DC18" s="467">
        <v>1490</v>
      </c>
      <c r="DD18" s="467">
        <v>1704</v>
      </c>
      <c r="DE18" s="467">
        <v>3194</v>
      </c>
      <c r="DF18" s="467">
        <v>3127</v>
      </c>
      <c r="DG18" s="467">
        <v>52</v>
      </c>
      <c r="DH18" s="467">
        <v>13</v>
      </c>
      <c r="DI18" s="467">
        <v>1</v>
      </c>
      <c r="DJ18" s="467">
        <v>1</v>
      </c>
      <c r="DK18" s="467">
        <v>0</v>
      </c>
      <c r="DL18" s="467">
        <v>0</v>
      </c>
      <c r="DM18" s="467">
        <v>3194</v>
      </c>
      <c r="DN18" s="467">
        <v>1</v>
      </c>
      <c r="DO18" s="467">
        <v>2</v>
      </c>
      <c r="DP18" s="467">
        <v>3</v>
      </c>
      <c r="DQ18" s="467">
        <v>0</v>
      </c>
      <c r="DR18" s="467">
        <v>1</v>
      </c>
      <c r="DS18" s="467">
        <v>1</v>
      </c>
      <c r="DT18" s="467">
        <v>0</v>
      </c>
      <c r="DU18" s="467">
        <v>0</v>
      </c>
      <c r="DV18" s="467">
        <v>0</v>
      </c>
      <c r="DW18" s="467">
        <v>0</v>
      </c>
      <c r="DX18" s="467">
        <v>1</v>
      </c>
      <c r="DY18" s="467">
        <v>1</v>
      </c>
      <c r="DZ18" s="467">
        <v>0</v>
      </c>
      <c r="EA18" s="467">
        <v>0</v>
      </c>
      <c r="EB18" s="467">
        <v>0</v>
      </c>
      <c r="EC18" s="467">
        <v>0</v>
      </c>
      <c r="ED18" s="467">
        <v>0</v>
      </c>
      <c r="EE18" s="467">
        <v>0</v>
      </c>
      <c r="EF18" s="467">
        <v>0</v>
      </c>
      <c r="EG18" s="467">
        <v>0</v>
      </c>
      <c r="EH18" s="467">
        <v>0</v>
      </c>
      <c r="EI18" s="467">
        <v>0</v>
      </c>
      <c r="EJ18" s="467">
        <v>0</v>
      </c>
      <c r="EK18" s="467">
        <v>0</v>
      </c>
      <c r="EL18" s="467">
        <v>1</v>
      </c>
      <c r="EM18" s="467">
        <v>0</v>
      </c>
      <c r="EN18" s="467">
        <v>1</v>
      </c>
      <c r="EO18" s="467">
        <v>0</v>
      </c>
      <c r="EP18" s="467">
        <v>1</v>
      </c>
      <c r="EQ18" s="467">
        <v>1</v>
      </c>
      <c r="ER18" s="467">
        <v>23</v>
      </c>
      <c r="ES18" s="467">
        <v>51</v>
      </c>
      <c r="ET18" s="467">
        <v>74</v>
      </c>
      <c r="EU18" s="467">
        <v>310</v>
      </c>
      <c r="EV18" s="467">
        <v>409</v>
      </c>
      <c r="EW18" s="467">
        <v>719</v>
      </c>
      <c r="EX18" s="467">
        <v>450</v>
      </c>
      <c r="EY18" s="467">
        <v>529</v>
      </c>
      <c r="EZ18" s="467">
        <v>0</v>
      </c>
      <c r="FA18" s="467">
        <v>420</v>
      </c>
      <c r="FB18" s="467">
        <v>476</v>
      </c>
      <c r="FC18" s="467">
        <v>0</v>
      </c>
      <c r="FD18" s="467">
        <v>285</v>
      </c>
      <c r="FE18" s="467">
        <v>234</v>
      </c>
      <c r="FF18" s="467">
        <v>0</v>
      </c>
      <c r="FG18" s="467">
        <v>1</v>
      </c>
      <c r="FH18" s="467">
        <v>3</v>
      </c>
      <c r="FI18" s="467">
        <v>0</v>
      </c>
      <c r="FJ18" s="467">
        <v>0</v>
      </c>
      <c r="FK18" s="467">
        <v>1</v>
      </c>
      <c r="FL18" s="467">
        <v>0</v>
      </c>
      <c r="FM18" s="467">
        <v>24</v>
      </c>
      <c r="FN18" s="467">
        <v>52</v>
      </c>
      <c r="FO18" s="467">
        <v>0</v>
      </c>
      <c r="FP18" s="467">
        <v>1180</v>
      </c>
      <c r="FQ18" s="467">
        <v>1414</v>
      </c>
      <c r="FR18" s="467">
        <v>0</v>
      </c>
      <c r="FS18" s="467">
        <v>285</v>
      </c>
      <c r="FT18" s="467">
        <v>234</v>
      </c>
      <c r="FU18" s="467">
        <v>0</v>
      </c>
      <c r="FV18" s="467">
        <v>0</v>
      </c>
      <c r="FW18" s="467">
        <v>0</v>
      </c>
      <c r="FX18" s="467">
        <v>0</v>
      </c>
      <c r="FY18" s="467">
        <v>0</v>
      </c>
      <c r="FZ18" s="467">
        <v>0</v>
      </c>
      <c r="GA18" s="467">
        <v>0</v>
      </c>
      <c r="GB18" s="467">
        <v>0</v>
      </c>
      <c r="GC18" s="467">
        <v>0</v>
      </c>
      <c r="GD18" s="467">
        <v>0</v>
      </c>
      <c r="GE18" s="467">
        <v>42</v>
      </c>
      <c r="GF18" s="467">
        <v>40</v>
      </c>
      <c r="GG18" s="467">
        <v>37</v>
      </c>
      <c r="GH18" s="467">
        <v>119</v>
      </c>
    </row>
    <row r="19" spans="1:193" s="468" customFormat="1">
      <c r="A19" s="463">
        <v>10</v>
      </c>
      <c r="B19" s="464"/>
      <c r="C19" s="464"/>
      <c r="D19" s="464"/>
      <c r="E19" s="465" t="s">
        <v>85</v>
      </c>
      <c r="F19" s="466"/>
      <c r="G19" s="467">
        <v>51</v>
      </c>
      <c r="H19" s="467">
        <v>5</v>
      </c>
      <c r="I19" s="467">
        <v>1</v>
      </c>
      <c r="J19" s="467">
        <v>0</v>
      </c>
      <c r="K19" s="467">
        <v>2</v>
      </c>
      <c r="L19" s="467">
        <v>0</v>
      </c>
      <c r="M19" s="467">
        <v>0</v>
      </c>
      <c r="N19" s="467"/>
      <c r="O19" s="467"/>
      <c r="P19" s="467"/>
      <c r="Q19" s="467"/>
      <c r="R19" s="467"/>
      <c r="S19" s="467"/>
      <c r="T19" s="467">
        <v>3</v>
      </c>
      <c r="U19" s="467">
        <v>1</v>
      </c>
      <c r="V19" s="467">
        <v>0</v>
      </c>
      <c r="W19" s="467">
        <v>0</v>
      </c>
      <c r="X19" s="467">
        <v>0</v>
      </c>
      <c r="Y19" s="467">
        <v>0</v>
      </c>
      <c r="Z19" s="467">
        <v>1</v>
      </c>
      <c r="AA19" s="467">
        <v>2</v>
      </c>
      <c r="AB19" s="467">
        <v>62</v>
      </c>
      <c r="AC19" s="467">
        <v>59</v>
      </c>
      <c r="AD19" s="467">
        <v>5</v>
      </c>
      <c r="AE19" s="467">
        <v>2</v>
      </c>
      <c r="AF19" s="467">
        <v>71</v>
      </c>
      <c r="AG19" s="467">
        <v>64</v>
      </c>
      <c r="AH19" s="467">
        <v>135</v>
      </c>
      <c r="AI19" s="467">
        <v>0</v>
      </c>
      <c r="AJ19" s="467">
        <v>0</v>
      </c>
      <c r="AK19" s="467">
        <v>24</v>
      </c>
      <c r="AL19" s="467">
        <v>24</v>
      </c>
      <c r="AM19" s="467">
        <v>25</v>
      </c>
      <c r="AN19" s="467">
        <v>29</v>
      </c>
      <c r="AO19" s="467">
        <v>19</v>
      </c>
      <c r="AP19" s="467">
        <v>9</v>
      </c>
      <c r="AQ19" s="467">
        <v>2</v>
      </c>
      <c r="AR19" s="467">
        <v>2</v>
      </c>
      <c r="AS19" s="467">
        <v>1</v>
      </c>
      <c r="AT19" s="467">
        <v>0</v>
      </c>
      <c r="AU19" s="467">
        <v>47</v>
      </c>
      <c r="AV19" s="467">
        <v>35</v>
      </c>
      <c r="AW19" s="467">
        <v>0</v>
      </c>
      <c r="AX19" s="467">
        <v>1</v>
      </c>
      <c r="AY19" s="467">
        <v>22</v>
      </c>
      <c r="AZ19" s="467">
        <v>26</v>
      </c>
      <c r="BA19" s="467">
        <v>2</v>
      </c>
      <c r="BB19" s="467">
        <v>2</v>
      </c>
      <c r="BC19" s="467">
        <v>71</v>
      </c>
      <c r="BD19" s="467">
        <v>64</v>
      </c>
      <c r="BE19" s="467">
        <v>135</v>
      </c>
      <c r="BF19" s="395">
        <v>13</v>
      </c>
      <c r="BG19" s="395">
        <v>13</v>
      </c>
      <c r="BH19" s="395">
        <v>10</v>
      </c>
      <c r="BI19" s="395">
        <v>3</v>
      </c>
      <c r="BJ19" s="395">
        <v>3</v>
      </c>
      <c r="BK19" s="395">
        <v>5</v>
      </c>
      <c r="BL19" s="395">
        <v>0</v>
      </c>
      <c r="BM19" s="395">
        <v>0</v>
      </c>
      <c r="BN19" s="395">
        <v>13</v>
      </c>
      <c r="BO19" s="395">
        <v>8</v>
      </c>
      <c r="BP19" s="465">
        <f t="shared" si="0"/>
        <v>39</v>
      </c>
      <c r="BQ19" s="465">
        <f t="shared" si="0"/>
        <v>29</v>
      </c>
      <c r="BR19" s="465">
        <f t="shared" si="1"/>
        <v>68</v>
      </c>
      <c r="BS19" s="467">
        <v>0</v>
      </c>
      <c r="BT19" s="467">
        <v>0</v>
      </c>
      <c r="BU19" s="467">
        <v>0</v>
      </c>
      <c r="BV19" s="467">
        <v>0</v>
      </c>
      <c r="BW19" s="467">
        <v>0</v>
      </c>
      <c r="BX19" s="467">
        <v>0</v>
      </c>
      <c r="BY19" s="467">
        <v>0</v>
      </c>
      <c r="BZ19" s="467">
        <v>0</v>
      </c>
      <c r="CA19" s="467">
        <v>0</v>
      </c>
      <c r="CB19" s="467">
        <v>0</v>
      </c>
      <c r="CC19" s="467">
        <v>0</v>
      </c>
      <c r="CD19" s="467">
        <v>0</v>
      </c>
      <c r="CE19" s="467">
        <v>0</v>
      </c>
      <c r="CF19" s="467">
        <v>0</v>
      </c>
      <c r="CG19" s="467">
        <v>0</v>
      </c>
      <c r="CH19" s="467">
        <v>0</v>
      </c>
      <c r="CI19" s="467">
        <v>0</v>
      </c>
      <c r="CJ19" s="467">
        <v>0</v>
      </c>
      <c r="CK19" s="467">
        <v>0</v>
      </c>
      <c r="CL19" s="467">
        <v>0</v>
      </c>
      <c r="CM19" s="467">
        <v>0</v>
      </c>
      <c r="CN19" s="467">
        <v>0</v>
      </c>
      <c r="CO19" s="467">
        <v>0</v>
      </c>
      <c r="CP19" s="467">
        <v>0</v>
      </c>
      <c r="CQ19" s="467">
        <v>0</v>
      </c>
      <c r="CR19" s="467">
        <v>0</v>
      </c>
      <c r="CS19" s="467">
        <v>0</v>
      </c>
      <c r="CT19" s="467">
        <v>314</v>
      </c>
      <c r="CU19" s="467">
        <v>337</v>
      </c>
      <c r="CV19" s="467">
        <v>651</v>
      </c>
      <c r="CW19" s="467">
        <v>213</v>
      </c>
      <c r="CX19" s="467">
        <v>304</v>
      </c>
      <c r="CY19" s="467">
        <v>517</v>
      </c>
      <c r="CZ19" s="467">
        <v>210</v>
      </c>
      <c r="DA19" s="467">
        <v>262</v>
      </c>
      <c r="DB19" s="467">
        <v>472</v>
      </c>
      <c r="DC19" s="467">
        <v>737</v>
      </c>
      <c r="DD19" s="467">
        <v>903</v>
      </c>
      <c r="DE19" s="467">
        <v>1640</v>
      </c>
      <c r="DF19" s="467">
        <v>1586</v>
      </c>
      <c r="DG19" s="467">
        <v>50</v>
      </c>
      <c r="DH19" s="467">
        <v>4</v>
      </c>
      <c r="DI19" s="467">
        <v>0</v>
      </c>
      <c r="DJ19" s="467">
        <v>0</v>
      </c>
      <c r="DK19" s="467">
        <v>0</v>
      </c>
      <c r="DL19" s="467">
        <v>0</v>
      </c>
      <c r="DM19" s="467">
        <v>1640</v>
      </c>
      <c r="DN19" s="467">
        <v>0</v>
      </c>
      <c r="DO19" s="467">
        <v>0</v>
      </c>
      <c r="DP19" s="467">
        <v>0</v>
      </c>
      <c r="DQ19" s="467">
        <v>0</v>
      </c>
      <c r="DR19" s="467">
        <v>0</v>
      </c>
      <c r="DS19" s="467">
        <v>0</v>
      </c>
      <c r="DT19" s="467">
        <v>0</v>
      </c>
      <c r="DU19" s="467">
        <v>0</v>
      </c>
      <c r="DV19" s="467">
        <v>0</v>
      </c>
      <c r="DW19" s="467">
        <v>0</v>
      </c>
      <c r="DX19" s="467">
        <v>0</v>
      </c>
      <c r="DY19" s="467">
        <v>0</v>
      </c>
      <c r="DZ19" s="467">
        <v>0</v>
      </c>
      <c r="EA19" s="467">
        <v>0</v>
      </c>
      <c r="EB19" s="467">
        <v>0</v>
      </c>
      <c r="EC19" s="467">
        <v>0</v>
      </c>
      <c r="ED19" s="467">
        <v>0</v>
      </c>
      <c r="EE19" s="467">
        <v>0</v>
      </c>
      <c r="EF19" s="467">
        <v>0</v>
      </c>
      <c r="EG19" s="467">
        <v>0</v>
      </c>
      <c r="EH19" s="467">
        <v>0</v>
      </c>
      <c r="EI19" s="467">
        <v>0</v>
      </c>
      <c r="EJ19" s="467">
        <v>0</v>
      </c>
      <c r="EK19" s="467">
        <v>0</v>
      </c>
      <c r="EL19" s="467">
        <v>0</v>
      </c>
      <c r="EM19" s="467">
        <v>0</v>
      </c>
      <c r="EN19" s="467">
        <v>0</v>
      </c>
      <c r="EO19" s="467">
        <v>0</v>
      </c>
      <c r="EP19" s="467">
        <v>1</v>
      </c>
      <c r="EQ19" s="467">
        <v>1</v>
      </c>
      <c r="ER19" s="467">
        <v>4</v>
      </c>
      <c r="ES19" s="467">
        <v>14</v>
      </c>
      <c r="ET19" s="467">
        <v>18</v>
      </c>
      <c r="EU19" s="467">
        <v>156</v>
      </c>
      <c r="EV19" s="467">
        <v>171</v>
      </c>
      <c r="EW19" s="467">
        <v>327</v>
      </c>
      <c r="EX19" s="467">
        <v>225</v>
      </c>
      <c r="EY19" s="467">
        <v>349</v>
      </c>
      <c r="EZ19" s="467">
        <v>0</v>
      </c>
      <c r="FA19" s="467">
        <v>212</v>
      </c>
      <c r="FB19" s="467">
        <v>245</v>
      </c>
      <c r="FC19" s="467">
        <v>0</v>
      </c>
      <c r="FD19" s="467">
        <v>140</v>
      </c>
      <c r="FE19" s="467">
        <v>123</v>
      </c>
      <c r="FF19" s="467">
        <v>0</v>
      </c>
      <c r="FG19" s="467">
        <v>0</v>
      </c>
      <c r="FH19" s="467">
        <v>0</v>
      </c>
      <c r="FI19" s="467">
        <v>0</v>
      </c>
      <c r="FJ19" s="467">
        <v>0</v>
      </c>
      <c r="FK19" s="467">
        <v>0</v>
      </c>
      <c r="FL19" s="467">
        <v>0</v>
      </c>
      <c r="FM19" s="467">
        <v>4</v>
      </c>
      <c r="FN19" s="467">
        <v>15</v>
      </c>
      <c r="FO19" s="467">
        <v>0</v>
      </c>
      <c r="FP19" s="467">
        <v>593</v>
      </c>
      <c r="FQ19" s="467">
        <v>765</v>
      </c>
      <c r="FR19" s="467">
        <v>0</v>
      </c>
      <c r="FS19" s="467">
        <v>140</v>
      </c>
      <c r="FT19" s="467">
        <v>123</v>
      </c>
      <c r="FU19" s="467">
        <v>0</v>
      </c>
      <c r="FV19" s="467">
        <v>0</v>
      </c>
      <c r="FW19" s="467">
        <v>0</v>
      </c>
      <c r="FX19" s="467">
        <v>0</v>
      </c>
      <c r="FY19" s="467">
        <v>0</v>
      </c>
      <c r="FZ19" s="467">
        <v>0</v>
      </c>
      <c r="GA19" s="467">
        <v>0</v>
      </c>
      <c r="GB19" s="467">
        <v>0</v>
      </c>
      <c r="GC19" s="467">
        <v>0</v>
      </c>
      <c r="GD19" s="467">
        <v>0</v>
      </c>
      <c r="GE19" s="467">
        <v>27</v>
      </c>
      <c r="GF19" s="467">
        <v>24</v>
      </c>
      <c r="GG19" s="467">
        <v>23</v>
      </c>
      <c r="GH19" s="467">
        <v>74</v>
      </c>
      <c r="GK19" s="697">
        <f>SUM(BF21:BG21)</f>
        <v>203</v>
      </c>
    </row>
    <row r="20" spans="1:193" s="456" customFormat="1" ht="3.75" customHeight="1">
      <c r="A20" s="666"/>
      <c r="B20" s="667"/>
      <c r="C20" s="667"/>
      <c r="D20" s="667"/>
      <c r="E20" s="667"/>
      <c r="F20" s="471"/>
      <c r="G20" s="472"/>
      <c r="H20" s="472"/>
      <c r="I20" s="472"/>
      <c r="J20" s="472"/>
      <c r="K20" s="472"/>
      <c r="L20" s="472"/>
      <c r="M20" s="472"/>
      <c r="N20" s="472"/>
      <c r="O20" s="472"/>
      <c r="P20" s="472"/>
      <c r="Q20" s="472"/>
      <c r="R20" s="472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473"/>
      <c r="BQ20" s="473"/>
      <c r="BR20" s="473"/>
      <c r="BS20" s="472"/>
      <c r="BT20" s="472"/>
      <c r="BU20" s="472"/>
      <c r="BV20" s="472"/>
      <c r="BW20" s="472"/>
      <c r="BX20" s="472"/>
      <c r="BY20" s="472"/>
      <c r="BZ20" s="472"/>
      <c r="CA20" s="472"/>
      <c r="CB20" s="472"/>
      <c r="CC20" s="472"/>
      <c r="CD20" s="472"/>
      <c r="CE20" s="472"/>
      <c r="CF20" s="472"/>
      <c r="CG20" s="472"/>
      <c r="CH20" s="472"/>
      <c r="CI20" s="472"/>
      <c r="CJ20" s="472"/>
      <c r="CK20" s="472"/>
      <c r="CL20" s="472"/>
      <c r="CM20" s="472"/>
      <c r="CN20" s="472"/>
      <c r="CO20" s="472"/>
      <c r="CP20" s="472"/>
      <c r="CQ20" s="472"/>
      <c r="CR20" s="472"/>
      <c r="CS20" s="472"/>
      <c r="CT20" s="472"/>
      <c r="CU20" s="472"/>
      <c r="CV20" s="472"/>
      <c r="CW20" s="472"/>
      <c r="CX20" s="472"/>
      <c r="CY20" s="472"/>
      <c r="CZ20" s="472"/>
      <c r="DA20" s="472"/>
      <c r="DB20" s="472"/>
      <c r="DC20" s="472"/>
      <c r="DD20" s="472"/>
      <c r="DE20" s="472"/>
      <c r="DF20" s="472"/>
      <c r="DG20" s="472"/>
      <c r="DH20" s="472"/>
      <c r="DI20" s="472"/>
      <c r="DJ20" s="472"/>
      <c r="DK20" s="472"/>
      <c r="DL20" s="472"/>
      <c r="DM20" s="472"/>
      <c r="DN20" s="472"/>
      <c r="DO20" s="472"/>
      <c r="DP20" s="472"/>
      <c r="DQ20" s="472"/>
      <c r="DR20" s="472"/>
      <c r="DS20" s="472"/>
      <c r="DT20" s="472"/>
      <c r="DU20" s="472"/>
      <c r="DV20" s="472"/>
      <c r="DW20" s="472"/>
      <c r="DX20" s="472"/>
      <c r="DY20" s="472"/>
      <c r="DZ20" s="472"/>
      <c r="EA20" s="472"/>
      <c r="EB20" s="472"/>
      <c r="EC20" s="472"/>
      <c r="ED20" s="472"/>
      <c r="EE20" s="472"/>
      <c r="EF20" s="472"/>
      <c r="EG20" s="472"/>
      <c r="EH20" s="472"/>
      <c r="EI20" s="472"/>
      <c r="EJ20" s="472"/>
      <c r="EK20" s="472"/>
      <c r="EL20" s="472"/>
      <c r="EM20" s="472"/>
      <c r="EN20" s="472"/>
      <c r="EO20" s="472"/>
      <c r="EP20" s="472"/>
      <c r="EQ20" s="472"/>
      <c r="ER20" s="472"/>
      <c r="ES20" s="472"/>
      <c r="ET20" s="472"/>
      <c r="EU20" s="472"/>
      <c r="EV20" s="472"/>
      <c r="EW20" s="472"/>
      <c r="EX20" s="472"/>
      <c r="EY20" s="472"/>
      <c r="EZ20" s="472"/>
      <c r="FA20" s="472"/>
      <c r="FB20" s="472"/>
      <c r="FC20" s="472"/>
      <c r="FD20" s="472"/>
      <c r="FE20" s="472"/>
      <c r="FF20" s="472"/>
      <c r="FG20" s="472"/>
      <c r="FH20" s="472"/>
      <c r="FI20" s="472"/>
      <c r="FJ20" s="472"/>
      <c r="FK20" s="472"/>
      <c r="FL20" s="472"/>
      <c r="FM20" s="472"/>
      <c r="FN20" s="472"/>
      <c r="FO20" s="472"/>
      <c r="FP20" s="472"/>
      <c r="FQ20" s="472"/>
      <c r="FR20" s="472"/>
      <c r="FS20" s="472"/>
      <c r="FT20" s="472"/>
      <c r="FU20" s="472"/>
      <c r="FV20" s="472"/>
      <c r="FW20" s="472"/>
      <c r="FX20" s="472"/>
      <c r="FY20" s="472"/>
      <c r="FZ20" s="472"/>
      <c r="GA20" s="472"/>
      <c r="GB20" s="472"/>
      <c r="GC20" s="472"/>
      <c r="GD20" s="472"/>
      <c r="GE20" s="472"/>
      <c r="GF20" s="472"/>
      <c r="GG20" s="472"/>
      <c r="GH20" s="472"/>
    </row>
    <row r="21" spans="1:193" s="456" customFormat="1">
      <c r="A21" s="801" t="s">
        <v>352</v>
      </c>
      <c r="B21" s="802"/>
      <c r="C21" s="802"/>
      <c r="D21" s="802"/>
      <c r="E21" s="802"/>
      <c r="F21" s="474"/>
      <c r="G21" s="472">
        <f t="shared" ref="G21:M21" si="2">G19+G18+G17+G16+G15+G14+G13+G12+G11+G10</f>
        <v>355</v>
      </c>
      <c r="H21" s="472">
        <f t="shared" si="2"/>
        <v>27</v>
      </c>
      <c r="I21" s="472">
        <f t="shared" si="2"/>
        <v>10</v>
      </c>
      <c r="J21" s="472">
        <f t="shared" si="2"/>
        <v>0</v>
      </c>
      <c r="K21" s="472">
        <f t="shared" si="2"/>
        <v>14</v>
      </c>
      <c r="L21" s="472">
        <f t="shared" si="2"/>
        <v>0</v>
      </c>
      <c r="M21" s="472">
        <f t="shared" si="2"/>
        <v>0</v>
      </c>
      <c r="N21" s="472"/>
      <c r="O21" s="472"/>
      <c r="P21" s="472"/>
      <c r="Q21" s="472"/>
      <c r="R21" s="472"/>
      <c r="S21" s="472"/>
      <c r="T21" s="472">
        <f t="shared" ref="T21:AF21" si="3">T19+T18+T17+T16+T15+T14+T13+T12+T11+T10</f>
        <v>18</v>
      </c>
      <c r="U21" s="472">
        <f t="shared" si="3"/>
        <v>11</v>
      </c>
      <c r="V21" s="472">
        <f t="shared" si="3"/>
        <v>0</v>
      </c>
      <c r="W21" s="472">
        <f t="shared" si="3"/>
        <v>0</v>
      </c>
      <c r="X21" s="472">
        <f t="shared" si="3"/>
        <v>3</v>
      </c>
      <c r="Y21" s="472">
        <f t="shared" si="3"/>
        <v>1</v>
      </c>
      <c r="Z21" s="472">
        <f t="shared" si="3"/>
        <v>14</v>
      </c>
      <c r="AA21" s="472">
        <f t="shared" si="3"/>
        <v>8</v>
      </c>
      <c r="AB21" s="472">
        <f t="shared" si="3"/>
        <v>321</v>
      </c>
      <c r="AC21" s="472">
        <f t="shared" si="3"/>
        <v>412</v>
      </c>
      <c r="AD21" s="472">
        <f t="shared" si="3"/>
        <v>42</v>
      </c>
      <c r="AE21" s="472">
        <f t="shared" si="3"/>
        <v>26</v>
      </c>
      <c r="AF21" s="472">
        <f t="shared" si="3"/>
        <v>398</v>
      </c>
      <c r="AG21" s="472"/>
      <c r="AH21" s="472">
        <f t="shared" ref="AH21:BO21" si="4">AH19+AH18+AH17+AH16+AH15+AH14+AH13+AH12+AH11+AH10</f>
        <v>856</v>
      </c>
      <c r="AI21" s="472">
        <f t="shared" si="4"/>
        <v>0</v>
      </c>
      <c r="AJ21" s="472">
        <f t="shared" si="4"/>
        <v>0</v>
      </c>
      <c r="AK21" s="472">
        <f t="shared" si="4"/>
        <v>92</v>
      </c>
      <c r="AL21" s="472">
        <f t="shared" si="4"/>
        <v>144</v>
      </c>
      <c r="AM21" s="472">
        <f t="shared" si="4"/>
        <v>172</v>
      </c>
      <c r="AN21" s="472">
        <f t="shared" si="4"/>
        <v>218</v>
      </c>
      <c r="AO21" s="472">
        <f t="shared" si="4"/>
        <v>108</v>
      </c>
      <c r="AP21" s="472">
        <f t="shared" si="4"/>
        <v>75</v>
      </c>
      <c r="AQ21" s="472">
        <f t="shared" si="4"/>
        <v>25</v>
      </c>
      <c r="AR21" s="472">
        <f t="shared" si="4"/>
        <v>21</v>
      </c>
      <c r="AS21" s="472">
        <f t="shared" si="4"/>
        <v>1</v>
      </c>
      <c r="AT21" s="472">
        <f t="shared" si="4"/>
        <v>0</v>
      </c>
      <c r="AU21" s="472">
        <f t="shared" si="4"/>
        <v>218</v>
      </c>
      <c r="AV21" s="472">
        <f t="shared" si="4"/>
        <v>230</v>
      </c>
      <c r="AW21" s="472">
        <f t="shared" si="4"/>
        <v>7</v>
      </c>
      <c r="AX21" s="472">
        <f t="shared" si="4"/>
        <v>7</v>
      </c>
      <c r="AY21" s="472">
        <f t="shared" si="4"/>
        <v>150</v>
      </c>
      <c r="AZ21" s="472">
        <f t="shared" si="4"/>
        <v>198</v>
      </c>
      <c r="BA21" s="472">
        <f t="shared" si="4"/>
        <v>23</v>
      </c>
      <c r="BB21" s="472">
        <f t="shared" si="4"/>
        <v>23</v>
      </c>
      <c r="BC21" s="472">
        <f t="shared" si="4"/>
        <v>398</v>
      </c>
      <c r="BD21" s="472">
        <f t="shared" si="4"/>
        <v>458</v>
      </c>
      <c r="BE21" s="472">
        <f t="shared" si="4"/>
        <v>856</v>
      </c>
      <c r="BF21" s="472">
        <f t="shared" si="4"/>
        <v>102</v>
      </c>
      <c r="BG21" s="472">
        <f t="shared" si="4"/>
        <v>101</v>
      </c>
      <c r="BH21" s="472">
        <f t="shared" si="4"/>
        <v>39</v>
      </c>
      <c r="BI21" s="472">
        <f t="shared" si="4"/>
        <v>15</v>
      </c>
      <c r="BJ21" s="472">
        <f t="shared" si="4"/>
        <v>42</v>
      </c>
      <c r="BK21" s="472">
        <f t="shared" si="4"/>
        <v>48</v>
      </c>
      <c r="BL21" s="472">
        <f t="shared" si="4"/>
        <v>0</v>
      </c>
      <c r="BM21" s="472">
        <f t="shared" si="4"/>
        <v>0</v>
      </c>
      <c r="BN21" s="472">
        <f t="shared" si="4"/>
        <v>65</v>
      </c>
      <c r="BO21" s="472">
        <f t="shared" si="4"/>
        <v>68</v>
      </c>
      <c r="BP21" s="472">
        <f>SUM(BP10:BP19)</f>
        <v>248</v>
      </c>
      <c r="BQ21" s="472">
        <f>SUM(BQ10:BQ19)</f>
        <v>232</v>
      </c>
      <c r="BR21" s="472">
        <f>SUM(BR10:BR19)</f>
        <v>480</v>
      </c>
      <c r="BS21" s="472">
        <f t="shared" ref="BS21:ED21" si="5">BS19+BS18+BS17+BS16+BS15+BS14+BS13+BS12+BS11+BS10</f>
        <v>0</v>
      </c>
      <c r="BT21" s="472">
        <f t="shared" si="5"/>
        <v>0</v>
      </c>
      <c r="BU21" s="472">
        <f t="shared" si="5"/>
        <v>0</v>
      </c>
      <c r="BV21" s="472">
        <f t="shared" si="5"/>
        <v>0</v>
      </c>
      <c r="BW21" s="472">
        <f t="shared" si="5"/>
        <v>0</v>
      </c>
      <c r="BX21" s="472">
        <f t="shared" si="5"/>
        <v>0</v>
      </c>
      <c r="BY21" s="472">
        <f t="shared" si="5"/>
        <v>0</v>
      </c>
      <c r="BZ21" s="472">
        <f t="shared" si="5"/>
        <v>0</v>
      </c>
      <c r="CA21" s="472">
        <f t="shared" si="5"/>
        <v>0</v>
      </c>
      <c r="CB21" s="472">
        <f t="shared" si="5"/>
        <v>0</v>
      </c>
      <c r="CC21" s="472">
        <f t="shared" si="5"/>
        <v>0</v>
      </c>
      <c r="CD21" s="472">
        <f t="shared" si="5"/>
        <v>0</v>
      </c>
      <c r="CE21" s="472">
        <f t="shared" si="5"/>
        <v>0</v>
      </c>
      <c r="CF21" s="472">
        <f t="shared" si="5"/>
        <v>0</v>
      </c>
      <c r="CG21" s="472">
        <f t="shared" si="5"/>
        <v>0</v>
      </c>
      <c r="CH21" s="472">
        <f t="shared" si="5"/>
        <v>0</v>
      </c>
      <c r="CI21" s="472">
        <f t="shared" si="5"/>
        <v>0</v>
      </c>
      <c r="CJ21" s="472">
        <f t="shared" si="5"/>
        <v>0</v>
      </c>
      <c r="CK21" s="472">
        <f t="shared" si="5"/>
        <v>0</v>
      </c>
      <c r="CL21" s="472">
        <f t="shared" si="5"/>
        <v>0</v>
      </c>
      <c r="CM21" s="472">
        <f t="shared" si="5"/>
        <v>0</v>
      </c>
      <c r="CN21" s="472">
        <f t="shared" si="5"/>
        <v>0</v>
      </c>
      <c r="CO21" s="472">
        <f t="shared" si="5"/>
        <v>0</v>
      </c>
      <c r="CP21" s="472">
        <f t="shared" si="5"/>
        <v>0</v>
      </c>
      <c r="CQ21" s="472">
        <f t="shared" si="5"/>
        <v>0</v>
      </c>
      <c r="CR21" s="472">
        <f t="shared" si="5"/>
        <v>0</v>
      </c>
      <c r="CS21" s="472">
        <f t="shared" si="5"/>
        <v>0</v>
      </c>
      <c r="CT21" s="472">
        <f t="shared" si="5"/>
        <v>1632</v>
      </c>
      <c r="CU21" s="472">
        <f t="shared" si="5"/>
        <v>1697</v>
      </c>
      <c r="CV21" s="472">
        <f t="shared" si="5"/>
        <v>3329</v>
      </c>
      <c r="CW21" s="472">
        <f t="shared" si="5"/>
        <v>1446</v>
      </c>
      <c r="CX21" s="472">
        <f t="shared" si="5"/>
        <v>1534</v>
      </c>
      <c r="CY21" s="472">
        <f t="shared" si="5"/>
        <v>2980</v>
      </c>
      <c r="CZ21" s="472">
        <f t="shared" si="5"/>
        <v>1195</v>
      </c>
      <c r="DA21" s="472">
        <f t="shared" si="5"/>
        <v>1338</v>
      </c>
      <c r="DB21" s="472">
        <f t="shared" si="5"/>
        <v>2533</v>
      </c>
      <c r="DC21" s="472">
        <f t="shared" si="5"/>
        <v>4273</v>
      </c>
      <c r="DD21" s="472">
        <f t="shared" si="5"/>
        <v>4569</v>
      </c>
      <c r="DE21" s="472">
        <f t="shared" si="5"/>
        <v>8842</v>
      </c>
      <c r="DF21" s="472">
        <f t="shared" si="5"/>
        <v>8670</v>
      </c>
      <c r="DG21" s="472">
        <f t="shared" si="5"/>
        <v>150</v>
      </c>
      <c r="DH21" s="472">
        <f t="shared" si="5"/>
        <v>20</v>
      </c>
      <c r="DI21" s="472">
        <f t="shared" si="5"/>
        <v>1</v>
      </c>
      <c r="DJ21" s="472">
        <f t="shared" si="5"/>
        <v>1</v>
      </c>
      <c r="DK21" s="472">
        <f t="shared" si="5"/>
        <v>0</v>
      </c>
      <c r="DL21" s="472">
        <f t="shared" si="5"/>
        <v>0</v>
      </c>
      <c r="DM21" s="472">
        <f t="shared" si="5"/>
        <v>8842</v>
      </c>
      <c r="DN21" s="472">
        <f t="shared" si="5"/>
        <v>4</v>
      </c>
      <c r="DO21" s="472">
        <f t="shared" si="5"/>
        <v>3</v>
      </c>
      <c r="DP21" s="472">
        <f t="shared" si="5"/>
        <v>7</v>
      </c>
      <c r="DQ21" s="472">
        <f t="shared" si="5"/>
        <v>0</v>
      </c>
      <c r="DR21" s="472">
        <f t="shared" si="5"/>
        <v>2</v>
      </c>
      <c r="DS21" s="472">
        <f t="shared" si="5"/>
        <v>2</v>
      </c>
      <c r="DT21" s="472">
        <f t="shared" si="5"/>
        <v>0</v>
      </c>
      <c r="DU21" s="472">
        <f t="shared" si="5"/>
        <v>0</v>
      </c>
      <c r="DV21" s="472">
        <f t="shared" si="5"/>
        <v>0</v>
      </c>
      <c r="DW21" s="472">
        <f t="shared" si="5"/>
        <v>0</v>
      </c>
      <c r="DX21" s="472">
        <f t="shared" si="5"/>
        <v>1</v>
      </c>
      <c r="DY21" s="472">
        <f t="shared" si="5"/>
        <v>1</v>
      </c>
      <c r="DZ21" s="472">
        <f t="shared" si="5"/>
        <v>0</v>
      </c>
      <c r="EA21" s="472">
        <f t="shared" si="5"/>
        <v>1</v>
      </c>
      <c r="EB21" s="472">
        <f t="shared" si="5"/>
        <v>1</v>
      </c>
      <c r="EC21" s="472">
        <f t="shared" si="5"/>
        <v>0</v>
      </c>
      <c r="ED21" s="472">
        <f t="shared" si="5"/>
        <v>0</v>
      </c>
      <c r="EE21" s="472">
        <f t="shared" ref="EE21:GH21" si="6">EE19+EE18+EE17+EE16+EE15+EE14+EE13+EE12+EE11+EE10</f>
        <v>0</v>
      </c>
      <c r="EF21" s="472">
        <f t="shared" si="6"/>
        <v>0</v>
      </c>
      <c r="EG21" s="472">
        <f t="shared" si="6"/>
        <v>0</v>
      </c>
      <c r="EH21" s="472">
        <f t="shared" si="6"/>
        <v>0</v>
      </c>
      <c r="EI21" s="472">
        <f t="shared" si="6"/>
        <v>0</v>
      </c>
      <c r="EJ21" s="472">
        <f t="shared" si="6"/>
        <v>0</v>
      </c>
      <c r="EK21" s="472">
        <f t="shared" si="6"/>
        <v>0</v>
      </c>
      <c r="EL21" s="472">
        <f t="shared" si="6"/>
        <v>1</v>
      </c>
      <c r="EM21" s="472">
        <f t="shared" si="6"/>
        <v>0</v>
      </c>
      <c r="EN21" s="472">
        <f t="shared" si="6"/>
        <v>1</v>
      </c>
      <c r="EO21" s="472">
        <f t="shared" si="6"/>
        <v>2</v>
      </c>
      <c r="EP21" s="472">
        <f t="shared" si="6"/>
        <v>4</v>
      </c>
      <c r="EQ21" s="472">
        <f t="shared" si="6"/>
        <v>6</v>
      </c>
      <c r="ER21" s="472">
        <f t="shared" si="6"/>
        <v>61</v>
      </c>
      <c r="ES21" s="472">
        <f t="shared" si="6"/>
        <v>123</v>
      </c>
      <c r="ET21" s="472">
        <f t="shared" si="6"/>
        <v>184</v>
      </c>
      <c r="EU21" s="472">
        <f t="shared" si="6"/>
        <v>866</v>
      </c>
      <c r="EV21" s="472">
        <f t="shared" si="6"/>
        <v>988</v>
      </c>
      <c r="EW21" s="472">
        <f t="shared" si="6"/>
        <v>1854</v>
      </c>
      <c r="EX21" s="472">
        <f t="shared" si="6"/>
        <v>1279</v>
      </c>
      <c r="EY21" s="472">
        <f t="shared" si="6"/>
        <v>1526</v>
      </c>
      <c r="EZ21" s="472">
        <f t="shared" si="6"/>
        <v>0</v>
      </c>
      <c r="FA21" s="472">
        <f t="shared" si="6"/>
        <v>1161</v>
      </c>
      <c r="FB21" s="472">
        <f t="shared" si="6"/>
        <v>1252</v>
      </c>
      <c r="FC21" s="472">
        <f t="shared" si="6"/>
        <v>0</v>
      </c>
      <c r="FD21" s="472">
        <f t="shared" si="6"/>
        <v>899</v>
      </c>
      <c r="FE21" s="472">
        <f t="shared" si="6"/>
        <v>669</v>
      </c>
      <c r="FF21" s="472">
        <f t="shared" si="6"/>
        <v>0</v>
      </c>
      <c r="FG21" s="472">
        <f t="shared" si="6"/>
        <v>4</v>
      </c>
      <c r="FH21" s="472">
        <f t="shared" si="6"/>
        <v>5</v>
      </c>
      <c r="FI21" s="472">
        <f t="shared" si="6"/>
        <v>0</v>
      </c>
      <c r="FJ21" s="472">
        <f t="shared" si="6"/>
        <v>0</v>
      </c>
      <c r="FK21" s="472">
        <f t="shared" si="6"/>
        <v>2</v>
      </c>
      <c r="FL21" s="472">
        <f t="shared" si="6"/>
        <v>0</v>
      </c>
      <c r="FM21" s="472">
        <f t="shared" si="6"/>
        <v>64</v>
      </c>
      <c r="FN21" s="472">
        <f t="shared" si="6"/>
        <v>127</v>
      </c>
      <c r="FO21" s="472">
        <f t="shared" si="6"/>
        <v>0</v>
      </c>
      <c r="FP21" s="472">
        <f t="shared" si="6"/>
        <v>3306</v>
      </c>
      <c r="FQ21" s="472">
        <f t="shared" si="6"/>
        <v>3766</v>
      </c>
      <c r="FR21" s="472">
        <f t="shared" si="6"/>
        <v>0</v>
      </c>
      <c r="FS21" s="472">
        <f t="shared" si="6"/>
        <v>899</v>
      </c>
      <c r="FT21" s="472">
        <f t="shared" si="6"/>
        <v>669</v>
      </c>
      <c r="FU21" s="472">
        <f t="shared" si="6"/>
        <v>0</v>
      </c>
      <c r="FV21" s="472">
        <f t="shared" si="6"/>
        <v>0</v>
      </c>
      <c r="FW21" s="472">
        <f t="shared" si="6"/>
        <v>0</v>
      </c>
      <c r="FX21" s="472">
        <f t="shared" si="6"/>
        <v>0</v>
      </c>
      <c r="FY21" s="472">
        <f t="shared" si="6"/>
        <v>0</v>
      </c>
      <c r="FZ21" s="472">
        <f t="shared" si="6"/>
        <v>0</v>
      </c>
      <c r="GA21" s="472">
        <f t="shared" si="6"/>
        <v>0</v>
      </c>
      <c r="GB21" s="472">
        <f t="shared" si="6"/>
        <v>0</v>
      </c>
      <c r="GC21" s="472">
        <f t="shared" si="6"/>
        <v>0</v>
      </c>
      <c r="GD21" s="472">
        <f t="shared" si="6"/>
        <v>0</v>
      </c>
      <c r="GE21" s="472">
        <f t="shared" si="6"/>
        <v>137</v>
      </c>
      <c r="GF21" s="472">
        <f t="shared" si="6"/>
        <v>129</v>
      </c>
      <c r="GG21" s="472">
        <f t="shared" si="6"/>
        <v>121</v>
      </c>
      <c r="GH21" s="472">
        <f t="shared" si="6"/>
        <v>387</v>
      </c>
    </row>
    <row r="22" spans="1:193">
      <c r="BF22" s="475"/>
      <c r="BH22" s="475"/>
      <c r="BJ22" s="475"/>
      <c r="BN22" s="475"/>
    </row>
    <row r="23" spans="1:193">
      <c r="BF23" s="475"/>
      <c r="BG23" s="475"/>
      <c r="BN23" s="475"/>
      <c r="BR23" s="475"/>
    </row>
    <row r="24" spans="1:193">
      <c r="BF24" s="475"/>
    </row>
    <row r="25" spans="1:193">
      <c r="BG25" s="475"/>
    </row>
  </sheetData>
  <mergeCells count="86">
    <mergeCell ref="FG8:FI8"/>
    <mergeCell ref="FJ8:FL8"/>
    <mergeCell ref="FM8:FO8"/>
    <mergeCell ref="FP8:FR8"/>
    <mergeCell ref="FS8:FU8"/>
    <mergeCell ref="A21:E21"/>
    <mergeCell ref="EO8:EQ8"/>
    <mergeCell ref="ER8:ET8"/>
    <mergeCell ref="EU8:EW8"/>
    <mergeCell ref="EX8:EZ8"/>
    <mergeCell ref="CZ8:DB8"/>
    <mergeCell ref="DC8:DE8"/>
    <mergeCell ref="DF8:DM8"/>
    <mergeCell ref="DN8:DP8"/>
    <mergeCell ref="DQ8:DS8"/>
    <mergeCell ref="DT8:DV8"/>
    <mergeCell ref="CH8:CJ8"/>
    <mergeCell ref="CK8:CM8"/>
    <mergeCell ref="CN8:CP8"/>
    <mergeCell ref="CQ8:CS8"/>
    <mergeCell ref="CT8:CV8"/>
    <mergeCell ref="FA8:FC8"/>
    <mergeCell ref="FD8:FF8"/>
    <mergeCell ref="DW8:DY8"/>
    <mergeCell ref="DZ8:EB8"/>
    <mergeCell ref="EC8:EE8"/>
    <mergeCell ref="EF8:EH8"/>
    <mergeCell ref="EI8:EK8"/>
    <mergeCell ref="EL8:EN8"/>
    <mergeCell ref="CW8:CY8"/>
    <mergeCell ref="BP8:BR8"/>
    <mergeCell ref="BS8:BU8"/>
    <mergeCell ref="BV8:BX8"/>
    <mergeCell ref="BY8:CA8"/>
    <mergeCell ref="CB8:CD8"/>
    <mergeCell ref="CE8:CG8"/>
    <mergeCell ref="AM8:AN8"/>
    <mergeCell ref="BN8:BO8"/>
    <mergeCell ref="AQ8:AR8"/>
    <mergeCell ref="AS8:AT8"/>
    <mergeCell ref="AU8:AV8"/>
    <mergeCell ref="AW8:AX8"/>
    <mergeCell ref="AY8:AZ8"/>
    <mergeCell ref="BA8:BB8"/>
    <mergeCell ref="BC8:BE8"/>
    <mergeCell ref="BF8:BG8"/>
    <mergeCell ref="BH8:BI8"/>
    <mergeCell ref="BJ8:BK8"/>
    <mergeCell ref="BL8:BM8"/>
    <mergeCell ref="AB8:AC8"/>
    <mergeCell ref="AD8:AE8"/>
    <mergeCell ref="AF8:AH8"/>
    <mergeCell ref="AI8:AJ8"/>
    <mergeCell ref="AK8:AL8"/>
    <mergeCell ref="M7:M9"/>
    <mergeCell ref="N7:S7"/>
    <mergeCell ref="T7:BR7"/>
    <mergeCell ref="BS7:FU7"/>
    <mergeCell ref="FV7:GH8"/>
    <mergeCell ref="N8:N9"/>
    <mergeCell ref="O8:O9"/>
    <mergeCell ref="P8:P9"/>
    <mergeCell ref="Q8:Q9"/>
    <mergeCell ref="R8:R9"/>
    <mergeCell ref="AO8:AP8"/>
    <mergeCell ref="S8:S9"/>
    <mergeCell ref="T8:U8"/>
    <mergeCell ref="V8:W8"/>
    <mergeCell ref="X8:Y8"/>
    <mergeCell ref="Z8:AA8"/>
    <mergeCell ref="L7:L9"/>
    <mergeCell ref="A1:GG1"/>
    <mergeCell ref="A3:GG3"/>
    <mergeCell ref="A4:GG4"/>
    <mergeCell ref="A5:GG5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</mergeCells>
  <printOptions horizontalCentered="1"/>
  <pageMargins left="0.70866141732283472" right="0.70866141732283472" top="0.55118110236220474" bottom="0.47244094488188981" header="0.31496062992125984" footer="0.31496062992125984"/>
  <pageSetup paperSize="10000" scale="95" orientation="landscape" horizontalDpi="4294967293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13"/>
  <sheetViews>
    <sheetView showGridLines="0" view="pageBreakPreview" zoomScaleSheetLayoutView="100" workbookViewId="0">
      <selection activeCell="M4" sqref="M4"/>
    </sheetView>
  </sheetViews>
  <sheetFormatPr defaultRowHeight="15"/>
  <cols>
    <col min="1" max="1" width="4.7109375" style="307" customWidth="1"/>
    <col min="2" max="2" width="25.7109375" style="652" customWidth="1"/>
    <col min="3" max="7" width="8.5703125" style="652" customWidth="1"/>
    <col min="8" max="16384" width="9.140625" style="652"/>
  </cols>
  <sheetData>
    <row r="1" spans="1:7" ht="9.75" customHeight="1">
      <c r="A1" s="649"/>
      <c r="B1" s="649"/>
      <c r="C1" s="649"/>
      <c r="D1" s="649"/>
      <c r="E1" s="649"/>
      <c r="F1" s="649"/>
      <c r="G1" s="649"/>
    </row>
    <row r="2" spans="1:7" s="692" customFormat="1" ht="14.25" customHeight="1">
      <c r="A2" s="803" t="s">
        <v>2970</v>
      </c>
      <c r="B2" s="803"/>
      <c r="C2" s="803"/>
      <c r="D2" s="803"/>
      <c r="E2" s="803"/>
      <c r="F2" s="803"/>
      <c r="G2" s="803"/>
    </row>
    <row r="3" spans="1:7" s="692" customFormat="1" ht="14.25" customHeight="1">
      <c r="A3" s="693"/>
      <c r="B3" s="693"/>
      <c r="C3" s="693"/>
      <c r="D3" s="693"/>
      <c r="E3" s="693"/>
      <c r="F3" s="693"/>
      <c r="G3" s="693"/>
    </row>
    <row r="4" spans="1:7" s="555" customFormat="1" ht="13.5" customHeight="1">
      <c r="A4" s="803" t="s">
        <v>2910</v>
      </c>
      <c r="B4" s="803"/>
      <c r="C4" s="803"/>
      <c r="D4" s="803"/>
      <c r="E4" s="803"/>
      <c r="F4" s="803"/>
      <c r="G4" s="803"/>
    </row>
    <row r="5" spans="1:7" s="555" customFormat="1" ht="13.5" customHeight="1">
      <c r="A5" s="803" t="s">
        <v>2975</v>
      </c>
      <c r="B5" s="803"/>
      <c r="C5" s="803"/>
      <c r="D5" s="803"/>
      <c r="E5" s="803"/>
      <c r="F5" s="803"/>
      <c r="G5" s="803"/>
    </row>
    <row r="6" spans="1:7" s="555" customFormat="1" ht="13.5" customHeight="1">
      <c r="A6" s="803" t="s">
        <v>2904</v>
      </c>
      <c r="B6" s="803"/>
      <c r="C6" s="803"/>
      <c r="D6" s="803"/>
      <c r="E6" s="803"/>
      <c r="F6" s="803"/>
      <c r="G6" s="803"/>
    </row>
    <row r="7" spans="1:7" s="555" customFormat="1" ht="9" customHeight="1">
      <c r="A7" s="654"/>
      <c r="B7" s="654"/>
      <c r="C7" s="654"/>
      <c r="D7" s="654"/>
      <c r="E7" s="654"/>
      <c r="F7" s="654"/>
      <c r="G7" s="654"/>
    </row>
    <row r="8" spans="1:7" s="564" customFormat="1" ht="25.5" customHeight="1">
      <c r="A8" s="553" t="s">
        <v>20</v>
      </c>
      <c r="B8" s="553" t="s">
        <v>2905</v>
      </c>
      <c r="C8" s="554" t="s">
        <v>73</v>
      </c>
      <c r="D8" s="554" t="s">
        <v>74</v>
      </c>
      <c r="E8" s="554" t="s">
        <v>75</v>
      </c>
      <c r="F8" s="554" t="s">
        <v>76</v>
      </c>
      <c r="G8" s="553" t="s">
        <v>2906</v>
      </c>
    </row>
    <row r="9" spans="1:7" s="8" customFormat="1" ht="25.5" customHeight="1">
      <c r="A9" s="565">
        <v>1</v>
      </c>
      <c r="B9" s="566" t="s">
        <v>173</v>
      </c>
      <c r="C9" s="567">
        <v>52</v>
      </c>
      <c r="D9" s="567">
        <v>61</v>
      </c>
      <c r="E9" s="567">
        <f>SUM('Non PTK SMA 43'!C19:D19)</f>
        <v>21</v>
      </c>
      <c r="F9" s="567">
        <f>SUM('Non PTK SMK 44'!C19:D19)</f>
        <v>9</v>
      </c>
      <c r="G9" s="568">
        <f>SUM(C9:F9)</f>
        <v>143</v>
      </c>
    </row>
    <row r="10" spans="1:7" s="8" customFormat="1" ht="25.5" customHeight="1">
      <c r="A10" s="565">
        <v>2</v>
      </c>
      <c r="B10" s="566" t="s">
        <v>2907</v>
      </c>
      <c r="C10" s="567">
        <v>102</v>
      </c>
      <c r="D10" s="567">
        <v>62</v>
      </c>
      <c r="E10" s="567">
        <f>SUM('Non PTK SMA 43'!G19:H19)</f>
        <v>25</v>
      </c>
      <c r="F10" s="567">
        <f>SUM('Non PTK SMK 44'!G19:H19)</f>
        <v>44</v>
      </c>
      <c r="G10" s="568">
        <f t="shared" ref="G10:G12" si="0">SUM(C10:F10)</f>
        <v>233</v>
      </c>
    </row>
    <row r="11" spans="1:7" s="8" customFormat="1" ht="25.5" customHeight="1">
      <c r="A11" s="565">
        <v>3</v>
      </c>
      <c r="B11" s="566" t="s">
        <v>2908</v>
      </c>
      <c r="C11" s="567">
        <v>126</v>
      </c>
      <c r="D11" s="567">
        <v>61</v>
      </c>
      <c r="E11" s="567">
        <f>SUM('Non PTK SMA 43'!K19:L19)</f>
        <v>35</v>
      </c>
      <c r="F11" s="567">
        <f>SUM('Non PTK SMK 44'!K19:L19)</f>
        <v>37</v>
      </c>
      <c r="G11" s="568">
        <f t="shared" si="0"/>
        <v>259</v>
      </c>
    </row>
    <row r="12" spans="1:7" s="8" customFormat="1" ht="25.5" customHeight="1">
      <c r="A12" s="565">
        <v>4</v>
      </c>
      <c r="B12" s="566" t="s">
        <v>2909</v>
      </c>
      <c r="C12" s="567">
        <v>3</v>
      </c>
      <c r="D12" s="567">
        <v>3</v>
      </c>
      <c r="E12" s="567">
        <f>SUM('Non PTK SMA 43'!E19:F19)</f>
        <v>4</v>
      </c>
      <c r="F12" s="567">
        <f>SUM('Non PTK SMK 44'!E19:F19)</f>
        <v>5</v>
      </c>
      <c r="G12" s="568">
        <f t="shared" si="0"/>
        <v>15</v>
      </c>
    </row>
    <row r="13" spans="1:7" s="240" customFormat="1" ht="25.5" customHeight="1">
      <c r="A13" s="804" t="s">
        <v>165</v>
      </c>
      <c r="B13" s="805"/>
      <c r="C13" s="569">
        <f>SUM(C9:C12)</f>
        <v>283</v>
      </c>
      <c r="D13" s="569">
        <f>SUM(D9:D12)</f>
        <v>187</v>
      </c>
      <c r="E13" s="569">
        <f t="shared" ref="E13:F13" si="1">SUM(E9:E12)</f>
        <v>85</v>
      </c>
      <c r="F13" s="569">
        <f t="shared" si="1"/>
        <v>95</v>
      </c>
      <c r="G13" s="570">
        <f>SUM(G9:G12)</f>
        <v>650</v>
      </c>
    </row>
  </sheetData>
  <mergeCells count="5">
    <mergeCell ref="A4:G4"/>
    <mergeCell ref="A5:G5"/>
    <mergeCell ref="A6:G6"/>
    <mergeCell ref="A13:B13"/>
    <mergeCell ref="A2:G2"/>
  </mergeCells>
  <hyperlinks>
    <hyperlink ref="B9" r:id="rId1" display="javascript:void(0)" xr:uid="{00000000-0004-0000-1800-000000000000}"/>
    <hyperlink ref="B10" r:id="rId2" display="javascript:void(0)" xr:uid="{00000000-0004-0000-1800-000001000000}"/>
    <hyperlink ref="B11" r:id="rId3" display="javascript:void(0)" xr:uid="{00000000-0004-0000-1800-000002000000}"/>
    <hyperlink ref="B12" r:id="rId4" display="javascript:void(0)" xr:uid="{00000000-0004-0000-1800-000003000000}"/>
  </hyperlinks>
  <printOptions horizontalCentered="1"/>
  <pageMargins left="0.62992125984251968" right="0.27559055118110237" top="0.64" bottom="0.98425196850393704" header="0.51181102362204722" footer="0.51181102362204722"/>
  <pageSetup paperSize="10000" scale="110" orientation="portrait" horizontalDpi="4294967293" verticalDpi="0" r:id="rId5"/>
  <drawing r:id="rId6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18"/>
  <sheetViews>
    <sheetView view="pageBreakPreview" topLeftCell="A2" zoomScaleSheetLayoutView="100" workbookViewId="0">
      <selection activeCell="E19" sqref="E19"/>
    </sheetView>
  </sheetViews>
  <sheetFormatPr defaultRowHeight="15"/>
  <cols>
    <col min="1" max="1" width="4" style="305" customWidth="1"/>
    <col min="2" max="2" width="19.7109375" style="305" customWidth="1"/>
    <col min="3" max="3" width="18.28515625" style="305" customWidth="1"/>
    <col min="4" max="4" width="18.140625" style="305" customWidth="1"/>
    <col min="5" max="5" width="18.28515625" style="305" customWidth="1"/>
    <col min="6" max="16384" width="9.140625" style="305"/>
  </cols>
  <sheetData>
    <row r="1" spans="1:5" ht="15.75">
      <c r="A1" s="808" t="s">
        <v>1833</v>
      </c>
      <c r="B1" s="808"/>
      <c r="C1" s="808"/>
      <c r="D1" s="808"/>
      <c r="E1" s="808"/>
    </row>
    <row r="2" spans="1:5" ht="8.25" customHeight="1"/>
    <row r="3" spans="1:5" ht="16.5" customHeight="1">
      <c r="A3" s="808" t="s">
        <v>1879</v>
      </c>
      <c r="B3" s="808"/>
      <c r="C3" s="808"/>
      <c r="D3" s="808"/>
      <c r="E3" s="808"/>
    </row>
    <row r="4" spans="1:5" ht="16.5" customHeight="1">
      <c r="A4" s="808" t="s">
        <v>1878</v>
      </c>
      <c r="B4" s="808"/>
      <c r="C4" s="808"/>
      <c r="D4" s="808"/>
      <c r="E4" s="808"/>
    </row>
    <row r="5" spans="1:5" s="435" customFormat="1" ht="16.5" customHeight="1">
      <c r="A5" s="808" t="s">
        <v>2285</v>
      </c>
      <c r="B5" s="808"/>
      <c r="C5" s="808"/>
      <c r="D5" s="808"/>
      <c r="E5" s="808"/>
    </row>
    <row r="6" spans="1:5" ht="12" customHeight="1"/>
    <row r="7" spans="1:5" s="4" customFormat="1">
      <c r="A7" s="806" t="s">
        <v>1880</v>
      </c>
      <c r="B7" s="806" t="s">
        <v>2888</v>
      </c>
      <c r="C7" s="809" t="s">
        <v>1869</v>
      </c>
      <c r="D7" s="806" t="s">
        <v>171</v>
      </c>
      <c r="E7" s="806" t="s">
        <v>1870</v>
      </c>
    </row>
    <row r="8" spans="1:5" s="4" customFormat="1">
      <c r="A8" s="807"/>
      <c r="B8" s="807"/>
      <c r="C8" s="810"/>
      <c r="D8" s="807"/>
      <c r="E8" s="807"/>
    </row>
    <row r="9" spans="1:5" ht="22.5" customHeight="1">
      <c r="A9" s="1">
        <v>1</v>
      </c>
      <c r="B9" s="320" t="s">
        <v>1871</v>
      </c>
      <c r="C9" s="545">
        <v>3</v>
      </c>
      <c r="D9" s="545">
        <v>30</v>
      </c>
      <c r="E9" s="545">
        <v>6</v>
      </c>
    </row>
    <row r="10" spans="1:5" ht="22.5" customHeight="1">
      <c r="A10" s="1">
        <v>2</v>
      </c>
      <c r="B10" s="320" t="s">
        <v>1872</v>
      </c>
      <c r="C10" s="545">
        <v>5</v>
      </c>
      <c r="D10" s="545">
        <v>50</v>
      </c>
      <c r="E10" s="545">
        <v>14</v>
      </c>
    </row>
    <row r="11" spans="1:5" ht="22.5" customHeight="1">
      <c r="A11" s="1">
        <v>3</v>
      </c>
      <c r="B11" s="320" t="s">
        <v>2886</v>
      </c>
      <c r="C11" s="545">
        <v>1</v>
      </c>
      <c r="D11" s="545">
        <v>10</v>
      </c>
      <c r="E11" s="545">
        <v>2</v>
      </c>
    </row>
    <row r="12" spans="1:5" ht="22.5" customHeight="1">
      <c r="A12" s="1">
        <v>4</v>
      </c>
      <c r="B12" s="320" t="s">
        <v>1873</v>
      </c>
      <c r="C12" s="545">
        <v>2</v>
      </c>
      <c r="D12" s="545">
        <v>25</v>
      </c>
      <c r="E12" s="545">
        <v>4</v>
      </c>
    </row>
    <row r="13" spans="1:5" ht="22.5" customHeight="1">
      <c r="A13" s="1">
        <v>5</v>
      </c>
      <c r="B13" s="320" t="s">
        <v>2887</v>
      </c>
      <c r="C13" s="545">
        <v>0</v>
      </c>
      <c r="D13" s="545">
        <v>0</v>
      </c>
      <c r="E13" s="545">
        <v>0</v>
      </c>
    </row>
    <row r="14" spans="1:5" ht="22.5" customHeight="1">
      <c r="A14" s="1">
        <v>6</v>
      </c>
      <c r="B14" s="320" t="s">
        <v>1874</v>
      </c>
      <c r="C14" s="545">
        <v>0</v>
      </c>
      <c r="D14" s="545">
        <v>0</v>
      </c>
      <c r="E14" s="545">
        <v>0</v>
      </c>
    </row>
    <row r="15" spans="1:5" ht="22.5" customHeight="1">
      <c r="A15" s="1">
        <v>7</v>
      </c>
      <c r="B15" s="320" t="s">
        <v>1875</v>
      </c>
      <c r="C15" s="545">
        <v>0</v>
      </c>
      <c r="D15" s="545">
        <v>0</v>
      </c>
      <c r="E15" s="545">
        <v>0</v>
      </c>
    </row>
    <row r="16" spans="1:5" s="495" customFormat="1" ht="22.5" customHeight="1">
      <c r="A16" s="2">
        <v>8</v>
      </c>
      <c r="B16" s="320" t="s">
        <v>1876</v>
      </c>
      <c r="C16" s="545">
        <v>2</v>
      </c>
      <c r="D16" s="545">
        <v>40</v>
      </c>
      <c r="E16" s="545">
        <v>4</v>
      </c>
    </row>
    <row r="17" spans="1:5" s="495" customFormat="1" ht="22.5" customHeight="1">
      <c r="A17" s="2">
        <v>9</v>
      </c>
      <c r="B17" s="320" t="s">
        <v>1877</v>
      </c>
      <c r="C17" s="545">
        <v>1</v>
      </c>
      <c r="D17" s="545">
        <v>5</v>
      </c>
      <c r="E17" s="545">
        <v>2</v>
      </c>
    </row>
    <row r="18" spans="1:5" s="4" customFormat="1" ht="22.5" customHeight="1">
      <c r="A18" s="804" t="s">
        <v>67</v>
      </c>
      <c r="B18" s="805"/>
      <c r="C18" s="9">
        <f>SUM(C9:C17)</f>
        <v>14</v>
      </c>
      <c r="D18" s="9">
        <f t="shared" ref="D18" si="0">SUM(D9:D17)</f>
        <v>160</v>
      </c>
      <c r="E18" s="9">
        <f>SUM(E9:E17)</f>
        <v>32</v>
      </c>
    </row>
  </sheetData>
  <mergeCells count="10">
    <mergeCell ref="A7:A8"/>
    <mergeCell ref="A18:B18"/>
    <mergeCell ref="A3:E3"/>
    <mergeCell ref="A4:E4"/>
    <mergeCell ref="A1:E1"/>
    <mergeCell ref="B7:B8"/>
    <mergeCell ref="C7:C8"/>
    <mergeCell ref="D7:D8"/>
    <mergeCell ref="E7:E8"/>
    <mergeCell ref="A5:E5"/>
  </mergeCells>
  <pageMargins left="0.7" right="0.7" top="0.75" bottom="0.75" header="0.3" footer="0.3"/>
  <pageSetup paperSize="5" orientation="portrait" horizontalDpi="4294967293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13"/>
  <sheetViews>
    <sheetView view="pageBreakPreview" zoomScaleSheetLayoutView="100" workbookViewId="0">
      <selection activeCell="J11" sqref="J11"/>
    </sheetView>
  </sheetViews>
  <sheetFormatPr defaultRowHeight="15"/>
  <cols>
    <col min="1" max="1" width="4" style="495" customWidth="1"/>
    <col min="2" max="2" width="22.7109375" style="495" bestFit="1" customWidth="1"/>
    <col min="3" max="9" width="7.42578125" style="495" customWidth="1"/>
    <col min="10" max="10" width="10.7109375" style="495" customWidth="1"/>
    <col min="11" max="16384" width="9.140625" style="495"/>
  </cols>
  <sheetData>
    <row r="1" spans="1:10" ht="15.75">
      <c r="A1" s="808" t="s">
        <v>1834</v>
      </c>
      <c r="B1" s="808"/>
      <c r="C1" s="808"/>
      <c r="D1" s="808"/>
      <c r="E1" s="808"/>
      <c r="F1" s="808"/>
      <c r="G1" s="808"/>
      <c r="H1" s="808"/>
      <c r="I1" s="808"/>
      <c r="J1" s="808"/>
    </row>
    <row r="2" spans="1:10" ht="8.25" customHeight="1"/>
    <row r="3" spans="1:10" ht="16.5" customHeight="1">
      <c r="A3" s="808" t="s">
        <v>2898</v>
      </c>
      <c r="B3" s="808"/>
      <c r="C3" s="808"/>
      <c r="D3" s="808"/>
      <c r="E3" s="808"/>
      <c r="F3" s="808"/>
      <c r="G3" s="808"/>
      <c r="H3" s="808"/>
      <c r="I3" s="808"/>
      <c r="J3" s="808"/>
    </row>
    <row r="4" spans="1:10" ht="16.5" customHeight="1">
      <c r="A4" s="808" t="s">
        <v>2643</v>
      </c>
      <c r="B4" s="808"/>
      <c r="C4" s="808"/>
      <c r="D4" s="808"/>
      <c r="E4" s="808"/>
      <c r="F4" s="808"/>
      <c r="G4" s="808"/>
      <c r="H4" s="808"/>
      <c r="I4" s="808"/>
      <c r="J4" s="808"/>
    </row>
    <row r="5" spans="1:10" ht="16.5" customHeight="1">
      <c r="A5" s="808" t="s">
        <v>2285</v>
      </c>
      <c r="B5" s="808"/>
      <c r="C5" s="808"/>
      <c r="D5" s="808"/>
      <c r="E5" s="808"/>
      <c r="F5" s="808"/>
      <c r="G5" s="808"/>
      <c r="H5" s="808"/>
      <c r="I5" s="808"/>
      <c r="J5" s="808"/>
    </row>
    <row r="6" spans="1:10" ht="12" customHeight="1"/>
    <row r="7" spans="1:10" s="4" customFormat="1">
      <c r="A7" s="806" t="s">
        <v>1880</v>
      </c>
      <c r="B7" s="806" t="s">
        <v>2889</v>
      </c>
      <c r="C7" s="813" t="s">
        <v>2896</v>
      </c>
      <c r="D7" s="813"/>
      <c r="E7" s="813"/>
      <c r="F7" s="813"/>
      <c r="G7" s="813"/>
      <c r="H7" s="813"/>
      <c r="I7" s="813"/>
      <c r="J7" s="809" t="s">
        <v>1870</v>
      </c>
    </row>
    <row r="8" spans="1:10" s="4" customFormat="1">
      <c r="A8" s="812"/>
      <c r="B8" s="812"/>
      <c r="C8" s="813" t="s">
        <v>95</v>
      </c>
      <c r="D8" s="814" t="s">
        <v>96</v>
      </c>
      <c r="E8" s="813" t="s">
        <v>2897</v>
      </c>
      <c r="F8" s="813"/>
      <c r="G8" s="813"/>
      <c r="H8" s="813"/>
      <c r="I8" s="813"/>
      <c r="J8" s="811"/>
    </row>
    <row r="9" spans="1:10" s="4" customFormat="1">
      <c r="A9" s="807"/>
      <c r="B9" s="807"/>
      <c r="C9" s="813"/>
      <c r="D9" s="814"/>
      <c r="E9" s="11" t="s">
        <v>2893</v>
      </c>
      <c r="F9" s="11" t="s">
        <v>2894</v>
      </c>
      <c r="G9" s="11" t="s">
        <v>2895</v>
      </c>
      <c r="H9" s="11" t="s">
        <v>462</v>
      </c>
      <c r="I9" s="11" t="s">
        <v>463</v>
      </c>
      <c r="J9" s="810"/>
    </row>
    <row r="10" spans="1:10" s="8" customFormat="1" ht="22.5" customHeight="1">
      <c r="A10" s="7">
        <v>1</v>
      </c>
      <c r="B10" s="320" t="s">
        <v>2890</v>
      </c>
      <c r="C10" s="545">
        <v>10</v>
      </c>
      <c r="D10" s="545">
        <v>19</v>
      </c>
      <c r="E10" s="545">
        <v>16</v>
      </c>
      <c r="F10" s="545">
        <v>13</v>
      </c>
      <c r="G10" s="545">
        <v>0</v>
      </c>
      <c r="H10" s="545">
        <v>0</v>
      </c>
      <c r="I10" s="545">
        <v>0</v>
      </c>
      <c r="J10" s="545">
        <f>SUM(E10:I10)</f>
        <v>29</v>
      </c>
    </row>
    <row r="11" spans="1:10" s="8" customFormat="1" ht="22.5" customHeight="1">
      <c r="A11" s="7">
        <v>2</v>
      </c>
      <c r="B11" s="320" t="s">
        <v>2891</v>
      </c>
      <c r="C11" s="545">
        <v>48</v>
      </c>
      <c r="D11" s="545">
        <v>31</v>
      </c>
      <c r="E11" s="545">
        <v>2</v>
      </c>
      <c r="F11" s="545">
        <v>9</v>
      </c>
      <c r="G11" s="545">
        <v>1</v>
      </c>
      <c r="H11" s="545">
        <v>67</v>
      </c>
      <c r="I11" s="545">
        <v>0</v>
      </c>
      <c r="J11" s="545">
        <f t="shared" ref="J11:J12" si="0">SUM(E11:I11)</f>
        <v>79</v>
      </c>
    </row>
    <row r="12" spans="1:10" s="8" customFormat="1" ht="22.5" customHeight="1">
      <c r="A12" s="7">
        <v>3</v>
      </c>
      <c r="B12" s="320" t="s">
        <v>2892</v>
      </c>
      <c r="C12" s="545">
        <v>37</v>
      </c>
      <c r="D12" s="545">
        <v>27</v>
      </c>
      <c r="E12" s="545">
        <v>1</v>
      </c>
      <c r="F12" s="545">
        <v>1</v>
      </c>
      <c r="G12" s="545">
        <v>0</v>
      </c>
      <c r="H12" s="545">
        <v>62</v>
      </c>
      <c r="I12" s="545">
        <v>0</v>
      </c>
      <c r="J12" s="545">
        <f t="shared" si="0"/>
        <v>64</v>
      </c>
    </row>
    <row r="13" spans="1:10" s="4" customFormat="1" ht="22.5" customHeight="1">
      <c r="A13" s="804" t="s">
        <v>67</v>
      </c>
      <c r="B13" s="805"/>
      <c r="C13" s="9">
        <f>SUM(C10:C12)</f>
        <v>95</v>
      </c>
      <c r="D13" s="9">
        <f>SUM(D10:D12)</f>
        <v>77</v>
      </c>
      <c r="E13" s="9">
        <f t="shared" ref="E13:I13" si="1">SUM(E10:E12)</f>
        <v>19</v>
      </c>
      <c r="F13" s="9">
        <f t="shared" si="1"/>
        <v>23</v>
      </c>
      <c r="G13" s="9">
        <f t="shared" si="1"/>
        <v>1</v>
      </c>
      <c r="H13" s="9">
        <f t="shared" si="1"/>
        <v>129</v>
      </c>
      <c r="I13" s="9">
        <f t="shared" si="1"/>
        <v>0</v>
      </c>
      <c r="J13" s="9">
        <f>SUM(J10:J12)</f>
        <v>172</v>
      </c>
    </row>
  </sheetData>
  <mergeCells count="12">
    <mergeCell ref="A13:B13"/>
    <mergeCell ref="A7:A9"/>
    <mergeCell ref="B7:B9"/>
    <mergeCell ref="C8:C9"/>
    <mergeCell ref="D8:D9"/>
    <mergeCell ref="C7:I7"/>
    <mergeCell ref="E8:I8"/>
    <mergeCell ref="A1:J1"/>
    <mergeCell ref="A3:J3"/>
    <mergeCell ref="A4:J4"/>
    <mergeCell ref="A5:J5"/>
    <mergeCell ref="J7:J9"/>
  </mergeCells>
  <pageMargins left="0.7" right="0.7" top="0.75" bottom="0.75" header="0.3" footer="0.3"/>
  <pageSetup paperSize="5" orientation="portrait" horizontalDpi="4294967293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14"/>
  <sheetViews>
    <sheetView view="pageBreakPreview" zoomScaleSheetLayoutView="100" workbookViewId="0">
      <selection activeCell="J12" sqref="J12"/>
    </sheetView>
  </sheetViews>
  <sheetFormatPr defaultRowHeight="15"/>
  <cols>
    <col min="1" max="1" width="6.28515625" style="495" customWidth="1"/>
    <col min="2" max="2" width="29.7109375" style="495" bestFit="1" customWidth="1"/>
    <col min="3" max="5" width="12.28515625" style="495" customWidth="1"/>
    <col min="6" max="16384" width="9.140625" style="495"/>
  </cols>
  <sheetData>
    <row r="1" spans="1:5" ht="15.75">
      <c r="A1" s="808" t="s">
        <v>1836</v>
      </c>
      <c r="B1" s="808"/>
      <c r="C1" s="808"/>
      <c r="D1" s="808"/>
      <c r="E1" s="808"/>
    </row>
    <row r="2" spans="1:5" ht="8.25" customHeight="1"/>
    <row r="3" spans="1:5" ht="16.5" customHeight="1">
      <c r="A3" s="808" t="s">
        <v>2899</v>
      </c>
      <c r="B3" s="808"/>
      <c r="C3" s="808"/>
      <c r="D3" s="808"/>
      <c r="E3" s="808"/>
    </row>
    <row r="4" spans="1:5" ht="16.5" customHeight="1">
      <c r="A4" s="808" t="s">
        <v>2643</v>
      </c>
      <c r="B4" s="808"/>
      <c r="C4" s="808"/>
      <c r="D4" s="808"/>
      <c r="E4" s="808"/>
    </row>
    <row r="5" spans="1:5" ht="16.5" customHeight="1">
      <c r="A5" s="808" t="s">
        <v>2285</v>
      </c>
      <c r="B5" s="808"/>
      <c r="C5" s="808"/>
      <c r="D5" s="808"/>
      <c r="E5" s="808"/>
    </row>
    <row r="6" spans="1:5" ht="12" customHeight="1"/>
    <row r="7" spans="1:5" s="4" customFormat="1">
      <c r="A7" s="806" t="s">
        <v>1880</v>
      </c>
      <c r="B7" s="806" t="s">
        <v>2889</v>
      </c>
      <c r="C7" s="813" t="s">
        <v>2896</v>
      </c>
      <c r="D7" s="813"/>
      <c r="E7" s="809" t="s">
        <v>1870</v>
      </c>
    </row>
    <row r="8" spans="1:5" s="4" customFormat="1" ht="15" customHeight="1">
      <c r="A8" s="812"/>
      <c r="B8" s="812"/>
      <c r="C8" s="813" t="s">
        <v>95</v>
      </c>
      <c r="D8" s="814" t="s">
        <v>96</v>
      </c>
      <c r="E8" s="811"/>
    </row>
    <row r="9" spans="1:5" s="4" customFormat="1">
      <c r="A9" s="807"/>
      <c r="B9" s="807"/>
      <c r="C9" s="813"/>
      <c r="D9" s="814"/>
      <c r="E9" s="810"/>
    </row>
    <row r="10" spans="1:5" s="8" customFormat="1" ht="22.5" customHeight="1">
      <c r="A10" s="7">
        <v>1</v>
      </c>
      <c r="B10" s="320" t="s">
        <v>2890</v>
      </c>
      <c r="C10" s="545">
        <v>40</v>
      </c>
      <c r="D10" s="545">
        <v>44</v>
      </c>
      <c r="E10" s="545">
        <f>SUM(C10:D10)</f>
        <v>84</v>
      </c>
    </row>
    <row r="11" spans="1:5" s="8" customFormat="1" ht="22.5" customHeight="1">
      <c r="A11" s="7">
        <v>2</v>
      </c>
      <c r="B11" s="320" t="s">
        <v>2891</v>
      </c>
      <c r="C11" s="545">
        <v>177</v>
      </c>
      <c r="D11" s="545">
        <v>124</v>
      </c>
      <c r="E11" s="545">
        <f t="shared" ref="E11:E13" si="0">SUM(C11:D11)</f>
        <v>301</v>
      </c>
    </row>
    <row r="12" spans="1:5" s="8" customFormat="1" ht="22.5" customHeight="1">
      <c r="A12" s="7">
        <v>3</v>
      </c>
      <c r="B12" s="320" t="s">
        <v>2892</v>
      </c>
      <c r="C12" s="545">
        <v>147</v>
      </c>
      <c r="D12" s="545">
        <v>102</v>
      </c>
      <c r="E12" s="545">
        <f t="shared" si="0"/>
        <v>249</v>
      </c>
    </row>
    <row r="13" spans="1:5" s="8" customFormat="1" ht="22.5" customHeight="1">
      <c r="A13" s="7">
        <v>4</v>
      </c>
      <c r="B13" s="320" t="s">
        <v>2900</v>
      </c>
      <c r="C13" s="545">
        <v>96</v>
      </c>
      <c r="D13" s="545">
        <v>204</v>
      </c>
      <c r="E13" s="545">
        <f t="shared" si="0"/>
        <v>300</v>
      </c>
    </row>
    <row r="14" spans="1:5" s="4" customFormat="1" ht="22.5" customHeight="1">
      <c r="A14" s="804" t="s">
        <v>67</v>
      </c>
      <c r="B14" s="805"/>
      <c r="C14" s="9">
        <f>SUM(C10:C13)</f>
        <v>460</v>
      </c>
      <c r="D14" s="9">
        <f>SUM(D10:D13)</f>
        <v>474</v>
      </c>
      <c r="E14" s="9">
        <f>SUM(E10:E13)</f>
        <v>934</v>
      </c>
    </row>
  </sheetData>
  <mergeCells count="11">
    <mergeCell ref="A14:B14"/>
    <mergeCell ref="A1:E1"/>
    <mergeCell ref="A3:E3"/>
    <mergeCell ref="A4:E4"/>
    <mergeCell ref="A5:E5"/>
    <mergeCell ref="A7:A9"/>
    <mergeCell ref="B7:B9"/>
    <mergeCell ref="C7:D7"/>
    <mergeCell ref="E7:E9"/>
    <mergeCell ref="C8:C9"/>
    <mergeCell ref="D8:D9"/>
  </mergeCells>
  <pageMargins left="0.7" right="0.7" top="0.75" bottom="0.75" header="0.3" footer="0.3"/>
  <pageSetup paperSize="5" orientation="portrait" horizontalDpi="4294967293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T10"/>
  <sheetViews>
    <sheetView view="pageBreakPreview" zoomScaleSheetLayoutView="100" workbookViewId="0">
      <selection activeCell="L22" sqref="L22"/>
    </sheetView>
  </sheetViews>
  <sheetFormatPr defaultRowHeight="15"/>
  <cols>
    <col min="1" max="1" width="3.7109375" customWidth="1"/>
    <col min="2" max="2" width="14.42578125" customWidth="1"/>
    <col min="3" max="3" width="7.5703125" style="238" customWidth="1"/>
    <col min="4" max="4" width="7.5703125" customWidth="1"/>
    <col min="5" max="5" width="7.5703125" style="238" customWidth="1"/>
    <col min="6" max="6" width="7.5703125" customWidth="1"/>
    <col min="7" max="8" width="7.5703125" style="427" customWidth="1"/>
    <col min="9" max="10" width="7.5703125" style="238" customWidth="1"/>
    <col min="11" max="12" width="7.5703125" customWidth="1"/>
  </cols>
  <sheetData>
    <row r="1" spans="1:20">
      <c r="A1" s="714" t="s">
        <v>1837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</row>
    <row r="2" spans="1:20" s="305" customFormat="1" ht="9" customHeight="1">
      <c r="G2" s="427"/>
      <c r="H2" s="427"/>
    </row>
    <row r="3" spans="1:20">
      <c r="A3" s="714" t="s">
        <v>1799</v>
      </c>
      <c r="B3" s="714"/>
      <c r="C3" s="714"/>
      <c r="D3" s="714"/>
      <c r="E3" s="714"/>
      <c r="F3" s="714"/>
      <c r="G3" s="714"/>
      <c r="H3" s="714"/>
      <c r="I3" s="714"/>
      <c r="J3" s="714"/>
      <c r="K3" s="714"/>
      <c r="L3" s="714"/>
    </row>
    <row r="4" spans="1:20">
      <c r="A4" s="714" t="s">
        <v>2637</v>
      </c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</row>
    <row r="6" spans="1:20" s="240" customFormat="1" ht="24" customHeight="1">
      <c r="A6" s="806" t="s">
        <v>20</v>
      </c>
      <c r="B6" s="809" t="s">
        <v>21</v>
      </c>
      <c r="C6" s="804" t="s">
        <v>22</v>
      </c>
      <c r="D6" s="805"/>
      <c r="E6" s="804" t="s">
        <v>23</v>
      </c>
      <c r="F6" s="805"/>
      <c r="G6" s="804" t="s">
        <v>24</v>
      </c>
      <c r="H6" s="805"/>
      <c r="I6" s="804" t="s">
        <v>25</v>
      </c>
      <c r="J6" s="805"/>
      <c r="K6" s="804" t="s">
        <v>2273</v>
      </c>
      <c r="L6" s="805"/>
    </row>
    <row r="7" spans="1:20" s="240" customFormat="1" ht="16.5" customHeight="1">
      <c r="A7" s="807"/>
      <c r="B7" s="810"/>
      <c r="C7" s="9" t="s">
        <v>1801</v>
      </c>
      <c r="D7" s="9" t="s">
        <v>1802</v>
      </c>
      <c r="E7" s="9" t="s">
        <v>1801</v>
      </c>
      <c r="F7" s="9" t="s">
        <v>1802</v>
      </c>
      <c r="G7" s="9" t="s">
        <v>1801</v>
      </c>
      <c r="H7" s="9" t="s">
        <v>1802</v>
      </c>
      <c r="I7" s="9" t="s">
        <v>1801</v>
      </c>
      <c r="J7" s="9" t="s">
        <v>1802</v>
      </c>
      <c r="K7" s="9" t="s">
        <v>1801</v>
      </c>
      <c r="L7" s="9" t="s">
        <v>1802</v>
      </c>
    </row>
    <row r="8" spans="1:20" s="8" customFormat="1" ht="24" customHeight="1">
      <c r="A8" s="15">
        <v>1</v>
      </c>
      <c r="B8" s="7" t="s">
        <v>1377</v>
      </c>
      <c r="C8" s="91">
        <v>5031</v>
      </c>
      <c r="D8" s="91">
        <v>5031</v>
      </c>
      <c r="E8" s="91">
        <v>5505</v>
      </c>
      <c r="F8" s="91">
        <v>5505</v>
      </c>
      <c r="G8" s="91">
        <v>5478</v>
      </c>
      <c r="H8" s="91">
        <v>5478</v>
      </c>
      <c r="I8" s="91">
        <v>5771</v>
      </c>
      <c r="J8" s="91">
        <v>5771</v>
      </c>
      <c r="K8" s="91">
        <v>5468</v>
      </c>
      <c r="L8" s="91">
        <f>K8</f>
        <v>5468</v>
      </c>
      <c r="N8" s="8">
        <f>D8/C8*100</f>
        <v>100</v>
      </c>
      <c r="P8" s="8">
        <f t="shared" ref="P8" si="0">F8/E8*100</f>
        <v>100</v>
      </c>
      <c r="R8" s="8">
        <f t="shared" ref="R8" si="1">H8/G8*100</f>
        <v>100</v>
      </c>
      <c r="T8" s="8">
        <f t="shared" ref="T8" si="2">J8/I8*100</f>
        <v>100</v>
      </c>
    </row>
    <row r="9" spans="1:20" s="8" customFormat="1" ht="24" customHeight="1">
      <c r="A9" s="15">
        <v>2</v>
      </c>
      <c r="B9" s="7" t="s">
        <v>1378</v>
      </c>
      <c r="C9" s="91">
        <v>4069</v>
      </c>
      <c r="D9" s="91">
        <v>4068</v>
      </c>
      <c r="E9" s="91">
        <v>4135</v>
      </c>
      <c r="F9" s="91">
        <v>4135</v>
      </c>
      <c r="G9" s="91">
        <v>4624</v>
      </c>
      <c r="H9" s="91">
        <v>4511</v>
      </c>
      <c r="I9" s="91">
        <v>4667</v>
      </c>
      <c r="J9" s="91">
        <v>4524</v>
      </c>
      <c r="K9" s="91">
        <v>4828</v>
      </c>
      <c r="L9" s="91">
        <f>K9</f>
        <v>4828</v>
      </c>
      <c r="N9" s="8">
        <f t="shared" ref="N9:N10" si="3">D9/C9*100</f>
        <v>99.975423937085282</v>
      </c>
      <c r="P9" s="8">
        <f t="shared" ref="P9:P10" si="4">F9/E9*100</f>
        <v>100</v>
      </c>
      <c r="R9" s="8">
        <f t="shared" ref="R9:R10" si="5">H9/G9*100</f>
        <v>97.556228373702425</v>
      </c>
      <c r="T9" s="8">
        <f t="shared" ref="T9:T10" si="6">J9/I9*100</f>
        <v>96.935933147632312</v>
      </c>
    </row>
    <row r="10" spans="1:20" s="8" customFormat="1" ht="24" customHeight="1">
      <c r="A10" s="15">
        <v>3</v>
      </c>
      <c r="B10" s="7" t="s">
        <v>1800</v>
      </c>
      <c r="C10" s="91">
        <v>2517</v>
      </c>
      <c r="D10" s="91">
        <v>2516</v>
      </c>
      <c r="E10" s="91">
        <v>2569</v>
      </c>
      <c r="F10" s="91">
        <v>2565</v>
      </c>
      <c r="G10" s="91">
        <v>3223</v>
      </c>
      <c r="H10" s="91">
        <v>3170</v>
      </c>
      <c r="I10" s="91">
        <f>1973+1107</f>
        <v>3080</v>
      </c>
      <c r="J10" s="91">
        <f>1902+1068</f>
        <v>2970</v>
      </c>
      <c r="K10" s="91">
        <f>1398+1309+572</f>
        <v>3279</v>
      </c>
      <c r="L10" s="91">
        <f>K10</f>
        <v>3279</v>
      </c>
      <c r="N10" s="8">
        <f t="shared" si="3"/>
        <v>99.960270162892328</v>
      </c>
      <c r="P10" s="8">
        <f t="shared" si="4"/>
        <v>99.844297391981314</v>
      </c>
      <c r="R10" s="8">
        <f t="shared" si="5"/>
        <v>98.355569345330437</v>
      </c>
      <c r="T10" s="8">
        <f t="shared" si="6"/>
        <v>96.428571428571431</v>
      </c>
    </row>
  </sheetData>
  <mergeCells count="10">
    <mergeCell ref="A1:L1"/>
    <mergeCell ref="A3:L3"/>
    <mergeCell ref="A4:L4"/>
    <mergeCell ref="C6:D6"/>
    <mergeCell ref="E6:F6"/>
    <mergeCell ref="I6:J6"/>
    <mergeCell ref="K6:L6"/>
    <mergeCell ref="B6:B7"/>
    <mergeCell ref="A6:A7"/>
    <mergeCell ref="G6:H6"/>
  </mergeCells>
  <pageMargins left="0.49" right="0.28999999999999998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J17"/>
  <sheetViews>
    <sheetView workbookViewId="0">
      <selection activeCell="M19" sqref="M19"/>
    </sheetView>
  </sheetViews>
  <sheetFormatPr defaultRowHeight="15"/>
  <cols>
    <col min="1" max="1" width="3.42578125" style="273" customWidth="1"/>
    <col min="2" max="16384" width="9.140625" style="273"/>
  </cols>
  <sheetData>
    <row r="2" spans="1:10" ht="15.75">
      <c r="A2" s="712" t="s">
        <v>1808</v>
      </c>
      <c r="B2" s="712"/>
      <c r="C2" s="712"/>
      <c r="D2" s="712"/>
      <c r="E2" s="712"/>
      <c r="F2" s="712"/>
      <c r="G2" s="712"/>
      <c r="H2" s="712"/>
      <c r="I2" s="712"/>
    </row>
    <row r="3" spans="1:10" ht="15.75">
      <c r="A3" s="274"/>
      <c r="B3" s="274"/>
      <c r="C3" s="274"/>
      <c r="D3" s="274"/>
      <c r="E3" s="274"/>
      <c r="F3" s="274"/>
      <c r="G3" s="274"/>
      <c r="H3" s="274"/>
      <c r="I3" s="274"/>
    </row>
    <row r="4" spans="1:10">
      <c r="A4" s="715" t="s">
        <v>1772</v>
      </c>
      <c r="B4" s="715"/>
      <c r="C4" s="715"/>
      <c r="D4" s="715"/>
      <c r="E4" s="715"/>
      <c r="F4" s="715"/>
      <c r="G4" s="715"/>
      <c r="H4" s="715"/>
      <c r="I4" s="715"/>
    </row>
    <row r="5" spans="1:10" ht="5.25" customHeight="1"/>
    <row r="6" spans="1:10" ht="15" customHeight="1">
      <c r="A6" s="713" t="s">
        <v>2927</v>
      </c>
      <c r="B6" s="713"/>
      <c r="C6" s="713"/>
      <c r="D6" s="713"/>
      <c r="E6" s="713"/>
      <c r="F6" s="713"/>
      <c r="G6" s="713"/>
      <c r="H6" s="713"/>
      <c r="I6" s="713"/>
    </row>
    <row r="10" spans="1:10">
      <c r="A10" s="714" t="s">
        <v>1771</v>
      </c>
      <c r="B10" s="714"/>
      <c r="C10" s="714"/>
      <c r="D10" s="714"/>
      <c r="E10" s="714"/>
      <c r="F10" s="714"/>
      <c r="G10" s="714"/>
      <c r="H10" s="714"/>
      <c r="I10" s="714"/>
      <c r="J10" s="714"/>
    </row>
    <row r="12" spans="1:10" ht="15.75">
      <c r="A12" s="273">
        <v>1</v>
      </c>
      <c r="B12" s="275" t="s">
        <v>2928</v>
      </c>
    </row>
    <row r="13" spans="1:10" ht="15.75">
      <c r="A13" s="273">
        <v>2</v>
      </c>
      <c r="B13" s="276" t="s">
        <v>2929</v>
      </c>
    </row>
    <row r="14" spans="1:10" ht="15.75">
      <c r="A14" s="273">
        <v>3</v>
      </c>
      <c r="B14" s="275" t="s">
        <v>2930</v>
      </c>
    </row>
    <row r="15" spans="1:10" ht="15.75">
      <c r="A15" s="273">
        <v>4</v>
      </c>
      <c r="B15" s="276" t="s">
        <v>2931</v>
      </c>
    </row>
    <row r="16" spans="1:10" ht="13.5" customHeight="1">
      <c r="A16" s="277">
        <v>5</v>
      </c>
      <c r="B16" s="711" t="s">
        <v>2932</v>
      </c>
      <c r="C16" s="711"/>
      <c r="D16" s="711"/>
      <c r="E16" s="711"/>
      <c r="F16" s="711"/>
      <c r="G16" s="711"/>
      <c r="H16" s="711"/>
      <c r="I16" s="711"/>
      <c r="J16" s="711"/>
    </row>
    <row r="17" spans="1:10" ht="15.75">
      <c r="A17" s="277">
        <v>6</v>
      </c>
      <c r="B17" s="711" t="s">
        <v>2933</v>
      </c>
      <c r="C17" s="711"/>
      <c r="D17" s="711"/>
      <c r="E17" s="711"/>
      <c r="F17" s="711"/>
      <c r="G17" s="711"/>
      <c r="H17" s="711"/>
      <c r="I17" s="711"/>
      <c r="J17" s="711"/>
    </row>
  </sheetData>
  <mergeCells count="6">
    <mergeCell ref="B17:J17"/>
    <mergeCell ref="A2:I2"/>
    <mergeCell ref="A6:I6"/>
    <mergeCell ref="A10:J10"/>
    <mergeCell ref="B16:J16"/>
    <mergeCell ref="A4:I4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20"/>
  <sheetViews>
    <sheetView view="pageBreakPreview" zoomScale="90" zoomScaleSheetLayoutView="90" workbookViewId="0">
      <selection activeCell="F8" sqref="F8"/>
    </sheetView>
  </sheetViews>
  <sheetFormatPr defaultRowHeight="15"/>
  <cols>
    <col min="1" max="1" width="5.5703125" customWidth="1"/>
    <col min="2" max="2" width="22" customWidth="1"/>
    <col min="3" max="3" width="12.5703125" customWidth="1"/>
    <col min="4" max="4" width="12.28515625" customWidth="1"/>
    <col min="5" max="5" width="10.5703125" style="658" customWidth="1"/>
    <col min="6" max="6" width="9.140625" customWidth="1"/>
    <col min="7" max="7" width="9.140625" style="658" customWidth="1"/>
    <col min="8" max="8" width="8.5703125" customWidth="1"/>
  </cols>
  <sheetData>
    <row r="1" spans="1:13">
      <c r="A1" s="714" t="s">
        <v>1839</v>
      </c>
      <c r="B1" s="714"/>
      <c r="C1" s="714"/>
      <c r="D1" s="714"/>
      <c r="E1" s="714"/>
      <c r="F1" s="714"/>
      <c r="G1" s="714"/>
      <c r="H1" s="714"/>
    </row>
    <row r="2" spans="1:13" s="305" customFormat="1" ht="6.75" customHeight="1">
      <c r="E2" s="658"/>
      <c r="G2" s="658"/>
    </row>
    <row r="3" spans="1:13">
      <c r="A3" s="714" t="s">
        <v>27</v>
      </c>
      <c r="B3" s="714"/>
      <c r="C3" s="714"/>
      <c r="D3" s="714"/>
      <c r="E3" s="714"/>
      <c r="F3" s="714"/>
      <c r="G3" s="714"/>
      <c r="H3" s="714"/>
    </row>
    <row r="4" spans="1:13" s="658" customFormat="1">
      <c r="A4" s="714" t="s">
        <v>36</v>
      </c>
      <c r="B4" s="714"/>
      <c r="C4" s="714"/>
      <c r="D4" s="714"/>
      <c r="E4" s="714"/>
      <c r="F4" s="714"/>
      <c r="G4" s="714"/>
      <c r="H4" s="714"/>
    </row>
    <row r="5" spans="1:13">
      <c r="A5" s="714" t="s">
        <v>2638</v>
      </c>
      <c r="B5" s="714"/>
      <c r="C5" s="714"/>
      <c r="D5" s="714"/>
      <c r="E5" s="714"/>
      <c r="F5" s="714"/>
      <c r="G5" s="714"/>
      <c r="H5" s="714"/>
    </row>
    <row r="7" spans="1:13" s="10" customFormat="1" ht="31.5" customHeight="1">
      <c r="A7" s="9" t="s">
        <v>20</v>
      </c>
      <c r="B7" s="9" t="s">
        <v>21</v>
      </c>
      <c r="C7" s="670" t="s">
        <v>28</v>
      </c>
      <c r="D7" s="11" t="s">
        <v>29</v>
      </c>
      <c r="E7" s="670" t="s">
        <v>37</v>
      </c>
      <c r="F7" s="9" t="s">
        <v>30</v>
      </c>
      <c r="G7" s="9" t="s">
        <v>31</v>
      </c>
      <c r="H7" s="671" t="s">
        <v>38</v>
      </c>
      <c r="M7" s="620" t="s">
        <v>2925</v>
      </c>
    </row>
    <row r="8" spans="1:13" s="8" customFormat="1" ht="20.25" customHeight="1">
      <c r="A8" s="7">
        <v>1</v>
      </c>
      <c r="B8" s="7" t="s">
        <v>32</v>
      </c>
      <c r="C8" s="7" t="s">
        <v>160</v>
      </c>
      <c r="D8" s="552">
        <v>14829</v>
      </c>
      <c r="E8" s="552">
        <v>6971</v>
      </c>
      <c r="F8" s="552">
        <v>8915</v>
      </c>
      <c r="G8" s="594">
        <f>F8/D8*100</f>
        <v>60.118686357812393</v>
      </c>
      <c r="H8" s="92">
        <f>E8/D8*100</f>
        <v>47.009238653988803</v>
      </c>
      <c r="J8" s="8" t="s">
        <v>1797</v>
      </c>
      <c r="M8" s="552">
        <v>14829</v>
      </c>
    </row>
    <row r="9" spans="1:13" s="8" customFormat="1" ht="20.25" customHeight="1">
      <c r="A9" s="7">
        <v>2</v>
      </c>
      <c r="B9" s="7" t="s">
        <v>33</v>
      </c>
      <c r="C9" s="7" t="s">
        <v>161</v>
      </c>
      <c r="D9" s="91">
        <v>34134</v>
      </c>
      <c r="E9" s="91">
        <v>33148</v>
      </c>
      <c r="F9" s="91">
        <v>36463</v>
      </c>
      <c r="G9" s="92">
        <f>F9/D9*100</f>
        <v>106.82310892365383</v>
      </c>
      <c r="H9" s="92">
        <f>E9/D9*100</f>
        <v>97.111384543270646</v>
      </c>
      <c r="J9" s="8">
        <f>F9/D9*100</f>
        <v>106.82310892365383</v>
      </c>
      <c r="M9" s="91">
        <v>35398</v>
      </c>
    </row>
    <row r="10" spans="1:13" s="8" customFormat="1" ht="20.25" customHeight="1">
      <c r="A10" s="7">
        <v>3</v>
      </c>
      <c r="B10" s="7" t="s">
        <v>34</v>
      </c>
      <c r="C10" s="7" t="s">
        <v>162</v>
      </c>
      <c r="D10" s="91">
        <v>16620</v>
      </c>
      <c r="E10" s="91">
        <v>13297</v>
      </c>
      <c r="F10" s="91">
        <v>15338</v>
      </c>
      <c r="G10" s="92">
        <f>F10/D10*100</f>
        <v>92.28640192539109</v>
      </c>
      <c r="H10" s="92">
        <f t="shared" ref="H10:H11" si="0">E10/D10*100</f>
        <v>80.006016847172077</v>
      </c>
      <c r="J10" s="8">
        <f>F10/D10*100</f>
        <v>92.28640192539109</v>
      </c>
      <c r="M10" s="91">
        <v>17188</v>
      </c>
    </row>
    <row r="11" spans="1:13" s="8" customFormat="1" ht="20.25" customHeight="1">
      <c r="A11" s="7">
        <v>4</v>
      </c>
      <c r="B11" s="7" t="s">
        <v>35</v>
      </c>
      <c r="C11" s="7" t="s">
        <v>163</v>
      </c>
      <c r="D11" s="91">
        <v>15503</v>
      </c>
      <c r="E11" s="91">
        <v>9453</v>
      </c>
      <c r="F11" s="91">
        <v>11206</v>
      </c>
      <c r="G11" s="92">
        <f>F11/D11*100</f>
        <v>72.282783977294713</v>
      </c>
      <c r="H11" s="92">
        <f t="shared" si="0"/>
        <v>60.975295104173391</v>
      </c>
      <c r="J11" s="8">
        <f>F11/D11*100</f>
        <v>72.282783977294713</v>
      </c>
      <c r="M11" s="91">
        <v>16204</v>
      </c>
    </row>
    <row r="12" spans="1:13">
      <c r="A12" s="13" t="s">
        <v>2926</v>
      </c>
    </row>
    <row r="14" spans="1:13">
      <c r="B14" s="18" t="s">
        <v>44</v>
      </c>
    </row>
    <row r="15" spans="1:13">
      <c r="A15" s="815" t="s">
        <v>40</v>
      </c>
      <c r="B15" s="818" t="s">
        <v>41</v>
      </c>
      <c r="C15" s="818"/>
      <c r="D15" s="818"/>
      <c r="E15" s="820" t="s">
        <v>43</v>
      </c>
      <c r="F15" s="817"/>
      <c r="G15" s="695"/>
    </row>
    <row r="16" spans="1:13">
      <c r="A16" s="816"/>
      <c r="B16" s="819" t="s">
        <v>42</v>
      </c>
      <c r="C16" s="819"/>
      <c r="D16" s="819"/>
      <c r="E16" s="821"/>
      <c r="F16" s="817"/>
      <c r="G16" s="695"/>
    </row>
    <row r="18" spans="1:5" s="658" customFormat="1">
      <c r="B18" s="18" t="s">
        <v>45</v>
      </c>
    </row>
    <row r="19" spans="1:5" s="658" customFormat="1">
      <c r="A19" s="815" t="s">
        <v>46</v>
      </c>
      <c r="B19" s="818" t="s">
        <v>47</v>
      </c>
      <c r="C19" s="818"/>
      <c r="D19" s="818"/>
      <c r="E19" s="820" t="s">
        <v>43</v>
      </c>
    </row>
    <row r="20" spans="1:5" s="658" customFormat="1">
      <c r="A20" s="816"/>
      <c r="B20" s="819" t="s">
        <v>42</v>
      </c>
      <c r="C20" s="819"/>
      <c r="D20" s="819"/>
      <c r="E20" s="821"/>
    </row>
  </sheetData>
  <mergeCells count="13">
    <mergeCell ref="A19:A20"/>
    <mergeCell ref="B19:D19"/>
    <mergeCell ref="E19:E20"/>
    <mergeCell ref="B20:D20"/>
    <mergeCell ref="E15:E16"/>
    <mergeCell ref="A1:H1"/>
    <mergeCell ref="A3:H3"/>
    <mergeCell ref="A5:H5"/>
    <mergeCell ref="A15:A16"/>
    <mergeCell ref="F15:F16"/>
    <mergeCell ref="B15:D15"/>
    <mergeCell ref="B16:D16"/>
    <mergeCell ref="A4:H4"/>
  </mergeCells>
  <pageMargins left="0.7" right="0.42" top="0.75" bottom="0.75" header="0.3" footer="0.3"/>
  <pageSetup paperSize="9" orientation="portrait" horizontalDpi="4294967293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K27"/>
  <sheetViews>
    <sheetView view="pageBreakPreview" zoomScaleSheetLayoutView="100" workbookViewId="0">
      <selection activeCell="G11" sqref="G11"/>
    </sheetView>
  </sheetViews>
  <sheetFormatPr defaultRowHeight="15"/>
  <cols>
    <col min="1" max="1" width="7.28515625" customWidth="1"/>
    <col min="2" max="2" width="24.28515625" customWidth="1"/>
    <col min="3" max="5" width="10.140625" style="14" customWidth="1"/>
    <col min="6" max="6" width="10.140625" style="434" customWidth="1"/>
    <col min="7" max="7" width="10.140625" style="14" customWidth="1"/>
    <col min="8" max="8" width="4.5703125" customWidth="1"/>
    <col min="9" max="9" width="24.5703125" bestFit="1" customWidth="1"/>
  </cols>
  <sheetData>
    <row r="1" spans="1:11">
      <c r="A1" s="714" t="s">
        <v>2971</v>
      </c>
      <c r="B1" s="714"/>
      <c r="C1" s="714"/>
      <c r="D1" s="714"/>
      <c r="E1" s="714"/>
      <c r="F1" s="714"/>
      <c r="G1" s="714"/>
    </row>
    <row r="2" spans="1:11" s="305" customFormat="1" ht="8.25" customHeight="1">
      <c r="C2" s="309"/>
      <c r="D2" s="309"/>
      <c r="E2" s="309"/>
      <c r="F2" s="434"/>
      <c r="G2" s="309"/>
    </row>
    <row r="3" spans="1:11">
      <c r="A3" s="714" t="s">
        <v>48</v>
      </c>
      <c r="B3" s="714"/>
      <c r="C3" s="714"/>
      <c r="D3" s="714"/>
      <c r="E3" s="714"/>
      <c r="F3" s="714"/>
      <c r="G3" s="714"/>
    </row>
    <row r="4" spans="1:11">
      <c r="A4" s="714" t="s">
        <v>2637</v>
      </c>
      <c r="B4" s="714"/>
      <c r="C4" s="714"/>
      <c r="D4" s="714"/>
      <c r="E4" s="714"/>
      <c r="F4" s="714"/>
      <c r="G4" s="714"/>
    </row>
    <row r="6" spans="1:11" s="17" customFormat="1" ht="18.75" customHeight="1">
      <c r="A6" s="9" t="s">
        <v>20</v>
      </c>
      <c r="B6" s="9" t="s">
        <v>21</v>
      </c>
      <c r="C6" s="9" t="s">
        <v>22</v>
      </c>
      <c r="D6" s="9" t="s">
        <v>23</v>
      </c>
      <c r="E6" s="9" t="s">
        <v>24</v>
      </c>
      <c r="F6" s="9" t="s">
        <v>25</v>
      </c>
      <c r="G6" s="9" t="s">
        <v>2273</v>
      </c>
    </row>
    <row r="7" spans="1:11" s="29" customFormat="1" ht="18.75" customHeight="1">
      <c r="A7" s="9" t="s">
        <v>141</v>
      </c>
      <c r="B7" s="51" t="s">
        <v>142</v>
      </c>
      <c r="C7" s="9"/>
      <c r="D7" s="9"/>
      <c r="E7" s="9"/>
      <c r="F7" s="9"/>
      <c r="G7" s="9"/>
      <c r="J7" s="290"/>
      <c r="K7" s="291"/>
    </row>
    <row r="8" spans="1:11" ht="18.75" customHeight="1">
      <c r="A8" s="1">
        <v>1</v>
      </c>
      <c r="B8" s="7" t="s">
        <v>32</v>
      </c>
      <c r="C8" s="108">
        <f>10790/16664*100</f>
        <v>64.750360057609214</v>
      </c>
      <c r="D8" s="108">
        <f>11850/17014*100</f>
        <v>69.648524744328199</v>
      </c>
      <c r="E8" s="709">
        <v>60.01</v>
      </c>
      <c r="F8" s="709">
        <v>60.22</v>
      </c>
      <c r="G8" s="108">
        <f>'APK-APM 23'!G8</f>
        <v>60.118686357812393</v>
      </c>
      <c r="I8" s="593">
        <f>13552/15057*100</f>
        <v>90.004649000464894</v>
      </c>
      <c r="J8" s="593">
        <f>13553/14829*100</f>
        <v>91.395239058601391</v>
      </c>
      <c r="K8" s="291"/>
    </row>
    <row r="9" spans="1:11" ht="18.75" customHeight="1">
      <c r="A9" s="1">
        <v>2</v>
      </c>
      <c r="B9" s="7" t="s">
        <v>33</v>
      </c>
      <c r="C9" s="108">
        <v>114.88</v>
      </c>
      <c r="D9" s="108">
        <v>114.94</v>
      </c>
      <c r="E9" s="108">
        <v>109.68</v>
      </c>
      <c r="F9" s="108">
        <v>103.88</v>
      </c>
      <c r="G9" s="108">
        <f>36463/34134*100</f>
        <v>106.82310892365383</v>
      </c>
      <c r="I9" s="219"/>
    </row>
    <row r="10" spans="1:11" ht="18.75" customHeight="1">
      <c r="A10" s="1">
        <v>3</v>
      </c>
      <c r="B10" s="7" t="s">
        <v>34</v>
      </c>
      <c r="C10" s="108">
        <v>90.65</v>
      </c>
      <c r="D10" s="108">
        <v>90.74</v>
      </c>
      <c r="E10" s="108">
        <v>91.26</v>
      </c>
      <c r="F10" s="108">
        <v>86.03</v>
      </c>
      <c r="G10" s="108">
        <f>15338/16620*100</f>
        <v>92.28640192539109</v>
      </c>
      <c r="I10" s="219"/>
    </row>
    <row r="11" spans="1:11" ht="18.75" customHeight="1">
      <c r="A11" s="1">
        <v>4</v>
      </c>
      <c r="B11" s="7" t="s">
        <v>35</v>
      </c>
      <c r="C11" s="108">
        <v>72.94</v>
      </c>
      <c r="D11" s="108">
        <v>73.8</v>
      </c>
      <c r="E11" s="108">
        <v>70.47</v>
      </c>
      <c r="F11" s="108">
        <v>65.62</v>
      </c>
      <c r="G11" s="108">
        <f>11206/15503*100</f>
        <v>72.282783977294713</v>
      </c>
      <c r="I11" s="219"/>
    </row>
    <row r="12" spans="1:11" s="30" customFormat="1" ht="18.75" customHeight="1">
      <c r="A12" s="1"/>
      <c r="B12" s="7"/>
      <c r="C12" s="108"/>
      <c r="D12" s="108"/>
      <c r="E12" s="108"/>
      <c r="F12" s="108"/>
      <c r="G12" s="108"/>
    </row>
    <row r="13" spans="1:11" s="29" customFormat="1" ht="18.75" customHeight="1">
      <c r="A13" s="9" t="s">
        <v>143</v>
      </c>
      <c r="B13" s="51" t="s">
        <v>144</v>
      </c>
      <c r="C13" s="109"/>
      <c r="D13" s="109"/>
      <c r="E13" s="109"/>
      <c r="F13" s="109"/>
      <c r="G13" s="109"/>
    </row>
    <row r="14" spans="1:11" s="30" customFormat="1" ht="18.75" customHeight="1">
      <c r="A14" s="1">
        <v>1</v>
      </c>
      <c r="B14" s="7" t="s">
        <v>33</v>
      </c>
      <c r="C14" s="108">
        <v>98.99</v>
      </c>
      <c r="D14" s="108">
        <v>99.23</v>
      </c>
      <c r="E14" s="108">
        <v>97.45</v>
      </c>
      <c r="F14" s="108">
        <v>92.04</v>
      </c>
      <c r="G14" s="108">
        <f>33148/34134*100</f>
        <v>97.111384543270646</v>
      </c>
    </row>
    <row r="15" spans="1:11" s="30" customFormat="1" ht="18.75" customHeight="1">
      <c r="A15" s="1">
        <v>2</v>
      </c>
      <c r="B15" s="7" t="s">
        <v>34</v>
      </c>
      <c r="C15" s="108">
        <v>70.95</v>
      </c>
      <c r="D15" s="108">
        <v>73.13</v>
      </c>
      <c r="E15" s="108">
        <v>73.92</v>
      </c>
      <c r="F15" s="108">
        <v>64.73</v>
      </c>
      <c r="G15" s="108">
        <f>13297/16620*100</f>
        <v>80.006016847172077</v>
      </c>
    </row>
    <row r="16" spans="1:11" s="30" customFormat="1" ht="18.75" customHeight="1">
      <c r="A16" s="1">
        <v>3</v>
      </c>
      <c r="B16" s="7" t="s">
        <v>35</v>
      </c>
      <c r="C16" s="108">
        <v>57.94</v>
      </c>
      <c r="D16" s="108">
        <v>58.41</v>
      </c>
      <c r="E16" s="108">
        <v>58.2</v>
      </c>
      <c r="F16" s="108">
        <v>51.57</v>
      </c>
      <c r="G16" s="108">
        <f>9453/15503*100</f>
        <v>60.975295104173391</v>
      </c>
    </row>
    <row r="19" spans="3:6">
      <c r="C19" s="186"/>
      <c r="D19" s="187"/>
      <c r="E19" s="187"/>
      <c r="F19" s="187"/>
    </row>
    <row r="20" spans="3:6">
      <c r="C20" s="188"/>
      <c r="D20" s="189"/>
      <c r="E20" s="189"/>
      <c r="F20" s="189"/>
    </row>
    <row r="21" spans="3:6">
      <c r="C21" s="186"/>
      <c r="D21" s="187"/>
      <c r="E21" s="187"/>
      <c r="F21" s="187"/>
    </row>
    <row r="22" spans="3:6">
      <c r="C22" s="186"/>
      <c r="D22" s="190"/>
      <c r="E22" s="190"/>
      <c r="F22" s="190"/>
    </row>
    <row r="23" spans="3:6">
      <c r="C23" s="186"/>
      <c r="D23" s="190"/>
      <c r="E23" s="190"/>
      <c r="F23" s="190"/>
    </row>
    <row r="24" spans="3:6">
      <c r="C24" s="186"/>
      <c r="D24" s="190"/>
      <c r="E24" s="190"/>
      <c r="F24" s="190"/>
    </row>
    <row r="25" spans="3:6">
      <c r="C25" s="186"/>
      <c r="D25" s="190"/>
      <c r="E25" s="190"/>
      <c r="F25" s="190"/>
    </row>
    <row r="26" spans="3:6">
      <c r="C26" s="186"/>
      <c r="D26" s="191"/>
      <c r="E26" s="191"/>
      <c r="F26" s="191"/>
    </row>
    <row r="27" spans="3:6">
      <c r="C27" s="186"/>
      <c r="D27" s="93"/>
      <c r="E27" s="93"/>
      <c r="F27" s="93"/>
    </row>
  </sheetData>
  <mergeCells count="3">
    <mergeCell ref="A3:G3"/>
    <mergeCell ref="A4:G4"/>
    <mergeCell ref="A1:G1"/>
  </mergeCells>
  <printOptions horizontalCentered="1"/>
  <pageMargins left="1.03" right="0.70866141732283472" top="0.74803149606299213" bottom="0.74803149606299213" header="0.31496062992125984" footer="0.31496062992125984"/>
  <pageSetup paperSize="9" orientation="portrait" horizontalDpi="4294967293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31"/>
  <sheetViews>
    <sheetView view="pageBreakPreview" zoomScale="90" zoomScaleSheetLayoutView="90" workbookViewId="0">
      <selection activeCell="F14" sqref="F14"/>
    </sheetView>
  </sheetViews>
  <sheetFormatPr defaultRowHeight="15"/>
  <cols>
    <col min="1" max="1" width="7.28515625" style="158" customWidth="1"/>
    <col min="2" max="2" width="30.140625" style="158" customWidth="1"/>
    <col min="3" max="4" width="10.5703125" style="14" hidden="1" customWidth="1"/>
    <col min="5" max="5" width="10.5703125" style="14" customWidth="1"/>
    <col min="6" max="6" width="10.5703125" style="434" customWidth="1"/>
    <col min="7" max="7" width="10.5703125" style="14" customWidth="1"/>
    <col min="8" max="9" width="9.140625" style="158"/>
    <col min="10" max="10" width="12.7109375" style="158" customWidth="1"/>
    <col min="11" max="11" width="21.28515625" style="158" customWidth="1"/>
    <col min="12" max="12" width="9.42578125" style="158" bestFit="1" customWidth="1"/>
    <col min="13" max="13" width="9.28515625" style="158" bestFit="1" customWidth="1"/>
    <col min="14" max="14" width="9.7109375" style="158" bestFit="1" customWidth="1"/>
    <col min="15" max="16384" width="9.140625" style="158"/>
  </cols>
  <sheetData>
    <row r="1" spans="1:15" s="305" customFormat="1">
      <c r="A1" s="714" t="s">
        <v>1840</v>
      </c>
      <c r="B1" s="714"/>
      <c r="C1" s="714"/>
      <c r="D1" s="714"/>
      <c r="E1" s="714"/>
      <c r="F1" s="714"/>
      <c r="G1" s="714"/>
      <c r="H1" s="714"/>
    </row>
    <row r="3" spans="1:15">
      <c r="A3" s="710" t="s">
        <v>2639</v>
      </c>
      <c r="B3" s="710"/>
      <c r="C3" s="710"/>
      <c r="D3" s="710"/>
      <c r="E3" s="710"/>
      <c r="F3" s="710"/>
      <c r="G3" s="710"/>
    </row>
    <row r="4" spans="1:15">
      <c r="A4" s="710"/>
      <c r="B4" s="710"/>
      <c r="C4" s="710"/>
      <c r="D4" s="710"/>
      <c r="E4" s="710"/>
      <c r="F4" s="710"/>
      <c r="G4" s="710"/>
    </row>
    <row r="6" spans="1:15" s="156" customFormat="1" ht="18.75" customHeight="1">
      <c r="A6" s="9" t="s">
        <v>20</v>
      </c>
      <c r="B6" s="9" t="s">
        <v>21</v>
      </c>
      <c r="C6" s="9">
        <v>2012</v>
      </c>
      <c r="D6" s="9">
        <v>2013</v>
      </c>
      <c r="E6" s="9">
        <v>2014</v>
      </c>
      <c r="F6" s="9">
        <v>2015</v>
      </c>
      <c r="G6" s="9">
        <v>2016</v>
      </c>
      <c r="J6" s="158" t="s">
        <v>1383</v>
      </c>
      <c r="K6" s="157" t="s">
        <v>1381</v>
      </c>
      <c r="L6" s="822"/>
      <c r="M6" s="822" t="s">
        <v>1399</v>
      </c>
      <c r="N6" s="822" t="s">
        <v>1400</v>
      </c>
      <c r="O6" s="164"/>
    </row>
    <row r="7" spans="1:15" s="156" customFormat="1" ht="18.75" customHeight="1">
      <c r="A7" s="9" t="s">
        <v>141</v>
      </c>
      <c r="B7" s="51" t="s">
        <v>1380</v>
      </c>
      <c r="C7" s="9"/>
      <c r="D7" s="9"/>
      <c r="E7" s="9"/>
      <c r="F7" s="9"/>
      <c r="G7" s="9"/>
      <c r="J7" s="158" t="s">
        <v>1384</v>
      </c>
      <c r="K7" s="160" t="s">
        <v>1382</v>
      </c>
      <c r="L7" s="822"/>
      <c r="M7" s="822"/>
      <c r="N7" s="822"/>
    </row>
    <row r="8" spans="1:15" ht="18.75" customHeight="1">
      <c r="A8" s="1">
        <v>2</v>
      </c>
      <c r="B8" s="7" t="s">
        <v>1377</v>
      </c>
      <c r="C8" s="108"/>
      <c r="D8" s="108"/>
      <c r="E8" s="108">
        <v>0.23</v>
      </c>
      <c r="F8" s="108">
        <v>0.2</v>
      </c>
      <c r="G8" s="108">
        <f>37/33821*100</f>
        <v>0.10939948552674374</v>
      </c>
      <c r="K8" s="157">
        <v>73</v>
      </c>
      <c r="L8" s="829">
        <f>K8/K9</f>
        <v>1.9851521496750332E-3</v>
      </c>
      <c r="M8" s="825">
        <f>L8*100%</f>
        <v>1.9851521496750332E-3</v>
      </c>
      <c r="N8" s="826">
        <f>100%-M8</f>
        <v>0.99801484785032502</v>
      </c>
      <c r="O8" s="823" t="s">
        <v>73</v>
      </c>
    </row>
    <row r="9" spans="1:15" ht="18.75" customHeight="1">
      <c r="A9" s="1">
        <v>3</v>
      </c>
      <c r="B9" s="7" t="s">
        <v>1378</v>
      </c>
      <c r="C9" s="108"/>
      <c r="D9" s="108"/>
      <c r="E9" s="108">
        <v>0.34</v>
      </c>
      <c r="F9" s="108">
        <v>0.24</v>
      </c>
      <c r="G9" s="108">
        <f>12/10360*100</f>
        <v>0.11583011583011582</v>
      </c>
      <c r="K9" s="161">
        <v>36773</v>
      </c>
      <c r="L9" s="829"/>
      <c r="M9" s="825"/>
      <c r="N9" s="826"/>
      <c r="O9" s="823"/>
    </row>
    <row r="10" spans="1:15" ht="18.75" customHeight="1">
      <c r="A10" s="1">
        <v>4</v>
      </c>
      <c r="B10" s="7" t="s">
        <v>1379</v>
      </c>
      <c r="C10" s="108"/>
      <c r="D10" s="108"/>
      <c r="E10" s="108">
        <v>0.42</v>
      </c>
      <c r="F10" s="108">
        <v>0.22</v>
      </c>
      <c r="G10" s="108">
        <f>23/9523*100</f>
        <v>0.24152052924498582</v>
      </c>
      <c r="M10" s="199"/>
    </row>
    <row r="11" spans="1:15" ht="18.75" customHeight="1">
      <c r="A11" s="1"/>
      <c r="B11" s="7"/>
      <c r="C11" s="108"/>
      <c r="D11" s="108"/>
      <c r="E11" s="108"/>
      <c r="F11" s="108"/>
      <c r="G11" s="108"/>
      <c r="M11" s="199"/>
    </row>
    <row r="12" spans="1:15" s="156" customFormat="1" ht="18.75" customHeight="1">
      <c r="A12" s="9" t="s">
        <v>143</v>
      </c>
      <c r="B12" s="51" t="s">
        <v>1398</v>
      </c>
      <c r="C12" s="109"/>
      <c r="D12" s="109"/>
      <c r="E12" s="109"/>
      <c r="F12" s="109"/>
      <c r="G12" s="109"/>
      <c r="K12" s="162">
        <v>35</v>
      </c>
      <c r="L12" s="824">
        <f>K12/K13</f>
        <v>2.3674242424242425E-3</v>
      </c>
      <c r="M12" s="825">
        <f>L12*100%</f>
        <v>2.3674242424242425E-3</v>
      </c>
      <c r="N12" s="826">
        <f>100%-M12</f>
        <v>0.9976325757575758</v>
      </c>
      <c r="O12" s="823" t="s">
        <v>74</v>
      </c>
    </row>
    <row r="13" spans="1:15" ht="18.75" customHeight="1">
      <c r="A13" s="1">
        <v>1</v>
      </c>
      <c r="B13" s="7" t="s">
        <v>1780</v>
      </c>
      <c r="C13" s="108"/>
      <c r="D13" s="108"/>
      <c r="E13" s="108">
        <f>4962/5031*100</f>
        <v>98.628503279666063</v>
      </c>
      <c r="F13" s="108">
        <f>5467/5505*100</f>
        <v>99.309718437783829</v>
      </c>
      <c r="G13" s="108"/>
      <c r="K13" s="163">
        <v>14784</v>
      </c>
      <c r="L13" s="824"/>
      <c r="M13" s="825"/>
      <c r="N13" s="826"/>
      <c r="O13" s="823"/>
    </row>
    <row r="14" spans="1:15" ht="18.75" customHeight="1">
      <c r="A14" s="1">
        <v>2</v>
      </c>
      <c r="B14" s="7" t="s">
        <v>1781</v>
      </c>
      <c r="C14" s="108"/>
      <c r="D14" s="108"/>
      <c r="E14" s="108">
        <f>3908/4069*100</f>
        <v>96.043253870729899</v>
      </c>
      <c r="F14" s="108">
        <f>4012/4135*100</f>
        <v>97.025392986698904</v>
      </c>
      <c r="G14" s="108"/>
      <c r="K14" s="110"/>
      <c r="M14" s="199"/>
    </row>
    <row r="15" spans="1:15" ht="18.75" customHeight="1">
      <c r="A15" s="1"/>
      <c r="B15" s="7"/>
      <c r="C15" s="108"/>
      <c r="D15" s="108"/>
      <c r="E15" s="108"/>
      <c r="F15" s="108"/>
      <c r="G15" s="108"/>
      <c r="M15" s="199"/>
    </row>
    <row r="16" spans="1:15">
      <c r="K16" s="157">
        <v>18</v>
      </c>
      <c r="L16" s="824">
        <f>K16/K17</f>
        <v>2.1538829723585021E-3</v>
      </c>
      <c r="M16" s="825">
        <f>L16*100%</f>
        <v>2.1538829723585021E-3</v>
      </c>
      <c r="N16" s="826">
        <f>100%-M16</f>
        <v>0.99784611702764148</v>
      </c>
      <c r="O16" s="823" t="s">
        <v>75</v>
      </c>
    </row>
    <row r="17" spans="2:15">
      <c r="K17" s="158">
        <v>8357</v>
      </c>
      <c r="L17" s="824"/>
      <c r="M17" s="825"/>
      <c r="N17" s="826"/>
      <c r="O17" s="823"/>
    </row>
    <row r="18" spans="2:15">
      <c r="B18" s="186"/>
      <c r="C18" s="187"/>
      <c r="E18" s="187"/>
      <c r="F18" s="187"/>
    </row>
    <row r="19" spans="2:15">
      <c r="B19" s="188"/>
      <c r="C19" s="189"/>
      <c r="E19" s="189"/>
      <c r="F19" s="189"/>
    </row>
    <row r="20" spans="2:15">
      <c r="B20" s="186"/>
      <c r="C20" s="187"/>
      <c r="E20" s="187"/>
      <c r="F20" s="187"/>
    </row>
    <row r="21" spans="2:15">
      <c r="B21" s="186"/>
      <c r="C21" s="190"/>
      <c r="E21" s="190"/>
      <c r="F21" s="190"/>
    </row>
    <row r="22" spans="2:15">
      <c r="B22" s="186"/>
      <c r="C22" s="190"/>
      <c r="E22" s="190"/>
      <c r="F22" s="190"/>
      <c r="K22" s="157">
        <v>85</v>
      </c>
      <c r="L22" s="828">
        <f>K22/K23</f>
        <v>2.3164550062680549E-3</v>
      </c>
      <c r="M22" s="827">
        <f>L22*100%</f>
        <v>2.3164550062680549E-3</v>
      </c>
      <c r="N22" s="826">
        <f>100%-M22</f>
        <v>0.99768354499373191</v>
      </c>
    </row>
    <row r="23" spans="2:15">
      <c r="B23" s="186"/>
      <c r="C23" s="190"/>
      <c r="E23" s="190"/>
      <c r="F23" s="190"/>
      <c r="K23" s="161">
        <v>36694</v>
      </c>
      <c r="L23" s="828"/>
      <c r="M23" s="827"/>
      <c r="N23" s="826"/>
    </row>
    <row r="24" spans="2:15">
      <c r="B24" s="186"/>
      <c r="C24" s="190"/>
      <c r="E24" s="190"/>
      <c r="F24" s="190"/>
    </row>
    <row r="25" spans="2:15">
      <c r="B25" s="186"/>
      <c r="C25" s="191"/>
      <c r="E25" s="191"/>
      <c r="F25" s="191"/>
    </row>
    <row r="26" spans="2:15">
      <c r="B26" s="186"/>
      <c r="C26" s="93"/>
      <c r="E26" s="93"/>
      <c r="F26" s="93"/>
      <c r="K26" s="162">
        <v>50</v>
      </c>
      <c r="L26" s="824">
        <f>K26/K27</f>
        <v>3.4099433949396438E-3</v>
      </c>
      <c r="M26" s="827">
        <f>L26*100%</f>
        <v>3.4099433949396438E-3</v>
      </c>
      <c r="N26" s="826">
        <f>100%-M26</f>
        <v>0.99659005660506039</v>
      </c>
    </row>
    <row r="27" spans="2:15">
      <c r="K27" s="163">
        <v>14663</v>
      </c>
      <c r="L27" s="824"/>
      <c r="M27" s="827"/>
      <c r="N27" s="826"/>
    </row>
    <row r="28" spans="2:15">
      <c r="K28" s="110">
        <f>K27*0.02</f>
        <v>293.26</v>
      </c>
    </row>
    <row r="30" spans="2:15">
      <c r="K30" s="157">
        <v>45</v>
      </c>
      <c r="L30" s="824">
        <f>K30/K31</f>
        <v>4.2317096106827155E-3</v>
      </c>
      <c r="M30" s="827">
        <f>L30*100%</f>
        <v>4.2317096106827155E-3</v>
      </c>
      <c r="N30" s="826">
        <f>100%-M30</f>
        <v>0.99576829038931725</v>
      </c>
    </row>
    <row r="31" spans="2:15">
      <c r="K31" s="158">
        <v>10634</v>
      </c>
      <c r="L31" s="824"/>
      <c r="M31" s="827"/>
      <c r="N31" s="826"/>
    </row>
  </sheetData>
  <mergeCells count="26">
    <mergeCell ref="L22:L23"/>
    <mergeCell ref="M22:M23"/>
    <mergeCell ref="L8:L9"/>
    <mergeCell ref="M8:M9"/>
    <mergeCell ref="L6:L7"/>
    <mergeCell ref="M6:M7"/>
    <mergeCell ref="L26:L27"/>
    <mergeCell ref="M26:M27"/>
    <mergeCell ref="L30:L31"/>
    <mergeCell ref="M30:M31"/>
    <mergeCell ref="N30:N31"/>
    <mergeCell ref="N22:N23"/>
    <mergeCell ref="N12:N13"/>
    <mergeCell ref="N16:N17"/>
    <mergeCell ref="N8:N9"/>
    <mergeCell ref="N26:N27"/>
    <mergeCell ref="A1:H1"/>
    <mergeCell ref="N6:N7"/>
    <mergeCell ref="O8:O9"/>
    <mergeCell ref="O12:O13"/>
    <mergeCell ref="O16:O17"/>
    <mergeCell ref="L12:L13"/>
    <mergeCell ref="M12:M13"/>
    <mergeCell ref="L16:L17"/>
    <mergeCell ref="M16:M17"/>
    <mergeCell ref="A3:G4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colBreaks count="1" manualBreakCount="1">
    <brk id="8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M26"/>
  <sheetViews>
    <sheetView view="pageBreakPreview" zoomScale="90" zoomScaleSheetLayoutView="90" workbookViewId="0">
      <selection activeCell="A3" sqref="A3:H3"/>
    </sheetView>
  </sheetViews>
  <sheetFormatPr defaultRowHeight="15"/>
  <cols>
    <col min="1" max="1" width="6" style="230" customWidth="1"/>
    <col min="2" max="2" width="34" style="230" customWidth="1"/>
    <col min="3" max="5" width="10.5703125" style="227" hidden="1" customWidth="1"/>
    <col min="6" max="6" width="13.5703125" style="227" customWidth="1"/>
    <col min="7" max="7" width="13.5703125" style="434" customWidth="1"/>
    <col min="8" max="8" width="13.5703125" style="227" customWidth="1"/>
    <col min="9" max="9" width="9.140625" style="230"/>
    <col min="10" max="10" width="12.7109375" style="230" customWidth="1"/>
    <col min="11" max="11" width="21.28515625" style="230" customWidth="1"/>
    <col min="12" max="12" width="9.42578125" style="230" bestFit="1" customWidth="1"/>
    <col min="13" max="13" width="9.28515625" style="230" bestFit="1" customWidth="1"/>
    <col min="14" max="16384" width="9.140625" style="230"/>
  </cols>
  <sheetData>
    <row r="1" spans="1:13">
      <c r="A1" s="830" t="s">
        <v>1841</v>
      </c>
      <c r="B1" s="830"/>
      <c r="C1" s="830"/>
      <c r="D1" s="830"/>
      <c r="E1" s="830"/>
      <c r="F1" s="830"/>
      <c r="G1" s="830"/>
      <c r="H1" s="830"/>
    </row>
    <row r="2" spans="1:13" s="305" customFormat="1">
      <c r="C2" s="309"/>
      <c r="D2" s="309"/>
      <c r="E2" s="309"/>
      <c r="F2" s="309"/>
      <c r="G2" s="434"/>
      <c r="H2" s="309"/>
    </row>
    <row r="3" spans="1:13" ht="15" customHeight="1">
      <c r="A3" s="830" t="s">
        <v>2640</v>
      </c>
      <c r="B3" s="830"/>
      <c r="C3" s="830"/>
      <c r="D3" s="830"/>
      <c r="E3" s="830"/>
      <c r="F3" s="830"/>
      <c r="G3" s="830"/>
      <c r="H3" s="830"/>
      <c r="K3" s="230" t="s">
        <v>1796</v>
      </c>
    </row>
    <row r="4" spans="1:13" s="238" customFormat="1" ht="15" customHeight="1">
      <c r="A4" s="830" t="s">
        <v>1371</v>
      </c>
      <c r="B4" s="830"/>
      <c r="C4" s="830"/>
      <c r="D4" s="830"/>
      <c r="E4" s="830"/>
      <c r="F4" s="830"/>
      <c r="G4" s="830"/>
      <c r="H4" s="830"/>
      <c r="K4" s="4"/>
      <c r="L4" s="221"/>
      <c r="M4" s="221"/>
    </row>
    <row r="5" spans="1:13">
      <c r="A5" s="241"/>
      <c r="B5" s="241"/>
      <c r="C5" s="241"/>
      <c r="D5" s="241"/>
      <c r="E5" s="241"/>
      <c r="F5" s="241"/>
      <c r="G5" s="241"/>
      <c r="H5" s="241"/>
      <c r="K5" s="230" t="s">
        <v>1785</v>
      </c>
      <c r="L5" s="221">
        <v>179</v>
      </c>
      <c r="M5" s="221"/>
    </row>
    <row r="6" spans="1:13" s="228" customFormat="1" ht="24.75" customHeight="1">
      <c r="A6" s="9" t="s">
        <v>20</v>
      </c>
      <c r="B6" s="9" t="s">
        <v>21</v>
      </c>
      <c r="C6" s="9">
        <v>2011</v>
      </c>
      <c r="D6" s="9">
        <v>2012</v>
      </c>
      <c r="E6" s="9">
        <v>2013</v>
      </c>
      <c r="F6" s="9">
        <v>2014</v>
      </c>
      <c r="G6" s="9">
        <v>2015</v>
      </c>
      <c r="H6" s="592">
        <v>2016</v>
      </c>
      <c r="J6" s="230" t="s">
        <v>1383</v>
      </c>
      <c r="K6" s="230" t="s">
        <v>1786</v>
      </c>
      <c r="L6" s="221">
        <v>1154</v>
      </c>
      <c r="M6" s="221"/>
    </row>
    <row r="7" spans="1:13" ht="24.75" customHeight="1">
      <c r="A7" s="15">
        <v>1</v>
      </c>
      <c r="B7" s="7" t="s">
        <v>1782</v>
      </c>
      <c r="C7" s="108"/>
      <c r="D7" s="108"/>
      <c r="E7" s="108"/>
      <c r="F7" s="108">
        <f>(30902+3087)/33455*100</f>
        <v>101.59617396502765</v>
      </c>
      <c r="G7" s="108">
        <f>(32581+179+1154)/35398*100</f>
        <v>95.807672749872879</v>
      </c>
      <c r="H7" s="591">
        <f>('APM 80'!E9+171+500)/34134*100</f>
        <v>99.077166461592554</v>
      </c>
      <c r="L7" s="221">
        <v>35398</v>
      </c>
      <c r="M7" s="232" t="e">
        <f>#REF!/L7*100</f>
        <v>#REF!</v>
      </c>
    </row>
    <row r="8" spans="1:13" ht="24.75" customHeight="1">
      <c r="A8" s="15">
        <v>2</v>
      </c>
      <c r="B8" s="7" t="s">
        <v>1783</v>
      </c>
      <c r="C8" s="108"/>
      <c r="D8" s="108"/>
      <c r="E8" s="108"/>
      <c r="F8" s="108">
        <f>(11877+1191+898)/15268*100</f>
        <v>91.472360492533397</v>
      </c>
      <c r="G8" s="108">
        <f>(11126+1125+79+350+3444+209)/17188*100</f>
        <v>95.025599255294395</v>
      </c>
      <c r="H8" s="591">
        <f>('APM 80'!E10+3194+110+97)/16620*100</f>
        <v>100.46931407942239</v>
      </c>
      <c r="L8" s="221"/>
      <c r="M8" s="221"/>
    </row>
    <row r="9" spans="1:13" ht="24.75" customHeight="1">
      <c r="A9" s="15">
        <v>3</v>
      </c>
      <c r="B9" s="7" t="s">
        <v>1784</v>
      </c>
      <c r="C9" s="108"/>
      <c r="D9" s="108"/>
      <c r="E9" s="108"/>
      <c r="F9" s="108">
        <f>(8783+849)/15091*100</f>
        <v>63.826121529388381</v>
      </c>
      <c r="G9" s="108">
        <f>(8357+2055+272)/16204*100</f>
        <v>65.934337200691189</v>
      </c>
      <c r="H9" s="591">
        <f>('APM 80'!E11+1870+1493)/15503*100</f>
        <v>82.667870734696507</v>
      </c>
      <c r="L9" s="221"/>
      <c r="M9" s="221"/>
    </row>
    <row r="10" spans="1:13" ht="11.25" customHeight="1">
      <c r="A10" s="61"/>
      <c r="B10" s="233"/>
      <c r="C10" s="234"/>
      <c r="D10" s="234"/>
      <c r="E10" s="234"/>
      <c r="F10" s="234"/>
      <c r="G10" s="234"/>
      <c r="H10" s="234"/>
      <c r="K10" s="4" t="s">
        <v>1787</v>
      </c>
      <c r="L10" s="221">
        <v>11126</v>
      </c>
      <c r="M10" s="221">
        <f>SUM(L10:L15)</f>
        <v>16333</v>
      </c>
    </row>
    <row r="11" spans="1:13">
      <c r="A11" s="235"/>
      <c r="B11" s="235"/>
      <c r="C11" s="62"/>
      <c r="D11" s="62"/>
      <c r="E11" s="62"/>
      <c r="F11" s="62"/>
      <c r="G11" s="62"/>
      <c r="H11" s="62"/>
      <c r="K11" s="230" t="s">
        <v>1788</v>
      </c>
      <c r="L11" s="221">
        <v>1125</v>
      </c>
      <c r="M11" s="221"/>
    </row>
    <row r="12" spans="1:13">
      <c r="K12" s="230" t="s">
        <v>1789</v>
      </c>
      <c r="L12" s="221">
        <v>79</v>
      </c>
      <c r="M12" s="221"/>
    </row>
    <row r="13" spans="1:13">
      <c r="B13" s="186"/>
      <c r="E13" s="187" t="s">
        <v>1385</v>
      </c>
      <c r="K13" s="230" t="s">
        <v>1786</v>
      </c>
      <c r="L13" s="221">
        <v>350</v>
      </c>
      <c r="M13" s="232">
        <f>M10/L16*100</f>
        <v>95.025599255294395</v>
      </c>
    </row>
    <row r="14" spans="1:13">
      <c r="B14" s="188"/>
      <c r="D14" s="231" t="s">
        <v>1386</v>
      </c>
      <c r="E14" s="189" t="s">
        <v>92</v>
      </c>
      <c r="K14" s="230" t="s">
        <v>1790</v>
      </c>
      <c r="L14" s="221">
        <v>3444</v>
      </c>
      <c r="M14" s="221"/>
    </row>
    <row r="15" spans="1:13">
      <c r="B15" s="186"/>
      <c r="C15" s="230"/>
      <c r="E15" s="187" t="s">
        <v>93</v>
      </c>
      <c r="K15" s="230" t="s">
        <v>1791</v>
      </c>
      <c r="L15" s="221">
        <v>209</v>
      </c>
      <c r="M15" s="221"/>
    </row>
    <row r="16" spans="1:13">
      <c r="B16" s="186"/>
      <c r="C16" s="230"/>
      <c r="E16" s="190" t="s">
        <v>1387</v>
      </c>
      <c r="G16" s="583"/>
      <c r="K16" s="230" t="s">
        <v>1792</v>
      </c>
      <c r="L16" s="221">
        <v>17188</v>
      </c>
      <c r="M16" s="221"/>
    </row>
    <row r="17" spans="2:13">
      <c r="B17" s="186"/>
      <c r="C17" s="230"/>
      <c r="E17" s="190"/>
      <c r="L17" s="221"/>
      <c r="M17" s="221"/>
    </row>
    <row r="18" spans="2:13">
      <c r="B18" s="186"/>
      <c r="C18" s="230"/>
      <c r="E18" s="190"/>
      <c r="L18" s="221"/>
      <c r="M18" s="221"/>
    </row>
    <row r="19" spans="2:13">
      <c r="B19" s="186"/>
      <c r="C19" s="230"/>
      <c r="E19" s="190"/>
      <c r="K19" s="4" t="s">
        <v>1793</v>
      </c>
      <c r="L19" s="221">
        <v>8357</v>
      </c>
      <c r="M19" s="221">
        <f>SUM(L19:L21)</f>
        <v>10684</v>
      </c>
    </row>
    <row r="20" spans="2:13">
      <c r="B20" s="186"/>
      <c r="E20" s="191" t="s">
        <v>1388</v>
      </c>
      <c r="K20" s="230" t="s">
        <v>1785</v>
      </c>
      <c r="L20" s="221">
        <v>2055</v>
      </c>
      <c r="M20" s="221"/>
    </row>
    <row r="21" spans="2:13">
      <c r="B21" s="186"/>
      <c r="E21" s="93" t="s">
        <v>1389</v>
      </c>
      <c r="K21" s="230" t="s">
        <v>1794</v>
      </c>
      <c r="L21" s="221">
        <v>272</v>
      </c>
      <c r="M21" s="232">
        <f>M19/L22*100</f>
        <v>65.934337200691189</v>
      </c>
    </row>
    <row r="22" spans="2:13">
      <c r="K22" s="230" t="s">
        <v>1795</v>
      </c>
      <c r="L22" s="221">
        <v>16204</v>
      </c>
      <c r="M22" s="221"/>
    </row>
    <row r="23" spans="2:13">
      <c r="K23" s="110"/>
      <c r="L23" s="221"/>
      <c r="M23" s="221"/>
    </row>
    <row r="25" spans="2:13">
      <c r="K25" s="229"/>
      <c r="L25" s="824"/>
      <c r="M25" s="827"/>
    </row>
    <row r="26" spans="2:13">
      <c r="L26" s="824"/>
      <c r="M26" s="827"/>
    </row>
  </sheetData>
  <mergeCells count="5">
    <mergeCell ref="L25:L26"/>
    <mergeCell ref="M25:M26"/>
    <mergeCell ref="A3:H3"/>
    <mergeCell ref="A4:H4"/>
    <mergeCell ref="A1:H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19"/>
  <sheetViews>
    <sheetView view="pageBreakPreview" zoomScaleSheetLayoutView="100" workbookViewId="0">
      <selection activeCell="E23" sqref="E23"/>
    </sheetView>
  </sheetViews>
  <sheetFormatPr defaultRowHeight="15"/>
  <cols>
    <col min="1" max="1" width="9.28515625" bestFit="1" customWidth="1"/>
    <col min="2" max="2" width="17.7109375" customWidth="1"/>
    <col min="3" max="3" width="10.28515625" hidden="1" customWidth="1"/>
    <col min="4" max="6" width="10.28515625" customWidth="1"/>
    <col min="7" max="8" width="10.28515625" style="699" customWidth="1"/>
    <col min="9" max="9" width="10.28515625" hidden="1" customWidth="1"/>
    <col min="12" max="12" width="12.28515625" bestFit="1" customWidth="1"/>
    <col min="13" max="13" width="10.5703125" bestFit="1" customWidth="1"/>
    <col min="14" max="14" width="12.7109375" bestFit="1" customWidth="1"/>
  </cols>
  <sheetData>
    <row r="1" spans="1:14">
      <c r="A1" s="714" t="s">
        <v>1842</v>
      </c>
      <c r="B1" s="714"/>
      <c r="C1" s="714"/>
      <c r="D1" s="714"/>
      <c r="E1" s="714"/>
      <c r="F1" s="714"/>
      <c r="G1" s="714"/>
      <c r="H1" s="714"/>
      <c r="I1" s="714"/>
    </row>
    <row r="2" spans="1:14" s="305" customFormat="1">
      <c r="G2" s="699"/>
      <c r="H2" s="699"/>
    </row>
    <row r="3" spans="1:14">
      <c r="A3" s="714" t="s">
        <v>53</v>
      </c>
      <c r="B3" s="714"/>
      <c r="C3" s="714"/>
      <c r="D3" s="714"/>
      <c r="E3" s="714"/>
      <c r="F3" s="714"/>
      <c r="G3" s="714"/>
      <c r="H3" s="714"/>
      <c r="I3" s="714"/>
    </row>
    <row r="4" spans="1:14">
      <c r="A4" s="714" t="s">
        <v>54</v>
      </c>
      <c r="B4" s="714"/>
      <c r="C4" s="714"/>
      <c r="D4" s="714"/>
      <c r="E4" s="714"/>
      <c r="F4" s="714"/>
      <c r="G4" s="714"/>
      <c r="H4" s="714"/>
      <c r="I4" s="714"/>
    </row>
    <row r="5" spans="1:14">
      <c r="A5" s="714" t="s">
        <v>419</v>
      </c>
      <c r="B5" s="714"/>
      <c r="C5" s="714"/>
      <c r="D5" s="714"/>
      <c r="E5" s="714"/>
      <c r="F5" s="714"/>
      <c r="G5" s="714"/>
      <c r="H5" s="714"/>
      <c r="I5" s="714"/>
    </row>
    <row r="7" spans="1:14" s="10" customFormat="1">
      <c r="A7" s="9" t="s">
        <v>20</v>
      </c>
      <c r="B7" s="9" t="s">
        <v>49</v>
      </c>
      <c r="C7" s="9">
        <v>2011</v>
      </c>
      <c r="D7" s="9">
        <v>2012</v>
      </c>
      <c r="E7" s="9">
        <v>2013</v>
      </c>
      <c r="F7" s="9">
        <v>2014</v>
      </c>
      <c r="G7" s="700">
        <v>2015</v>
      </c>
      <c r="H7" s="700">
        <v>2016</v>
      </c>
      <c r="I7" s="9"/>
    </row>
    <row r="8" spans="1:14">
      <c r="A8" s="6">
        <v>1</v>
      </c>
      <c r="B8" s="1" t="s">
        <v>50</v>
      </c>
      <c r="C8" s="1"/>
      <c r="D8" s="1">
        <v>7.25</v>
      </c>
      <c r="E8" s="222">
        <v>7.5</v>
      </c>
      <c r="F8" s="222">
        <f>1330213/152609</f>
        <v>8.7164780583058672</v>
      </c>
      <c r="G8" s="222">
        <f>1329484/146581</f>
        <v>9.069961318315471</v>
      </c>
      <c r="H8" s="222">
        <v>8.94</v>
      </c>
      <c r="I8" s="222"/>
      <c r="L8" s="221">
        <v>1329484</v>
      </c>
      <c r="M8" s="221">
        <v>146581</v>
      </c>
      <c r="N8" s="219">
        <f>L8/M8</f>
        <v>9.069961318315471</v>
      </c>
    </row>
    <row r="9" spans="1:14">
      <c r="A9" s="6">
        <v>2</v>
      </c>
      <c r="B9" s="1" t="s">
        <v>51</v>
      </c>
      <c r="C9" s="1"/>
      <c r="D9" s="222">
        <f>157448/165795*100</f>
        <v>94.965469404988085</v>
      </c>
      <c r="E9" s="1">
        <v>98.59</v>
      </c>
      <c r="F9" s="222">
        <f>185665/187946*100</f>
        <v>98.786353527076926</v>
      </c>
      <c r="G9" s="222">
        <f>185667/187948*100</f>
        <v>98.786366441781766</v>
      </c>
      <c r="H9" s="222"/>
      <c r="I9" s="222"/>
      <c r="L9" s="221">
        <v>1330213</v>
      </c>
      <c r="M9" s="221">
        <v>152609</v>
      </c>
      <c r="N9" s="219">
        <f>L9/M9</f>
        <v>8.7164780583058672</v>
      </c>
    </row>
    <row r="10" spans="1:14">
      <c r="A10" s="6">
        <v>3</v>
      </c>
      <c r="B10" s="1" t="s">
        <v>52</v>
      </c>
      <c r="C10" s="1"/>
      <c r="D10" s="222">
        <f>100-D9</f>
        <v>5.0345305950119155</v>
      </c>
      <c r="E10" s="222">
        <f>100-E9</f>
        <v>1.4099999999999966</v>
      </c>
      <c r="F10" s="222">
        <f>100-F9</f>
        <v>1.2136464729230738</v>
      </c>
      <c r="G10" s="222">
        <f>100-G9</f>
        <v>1.213633558218234</v>
      </c>
      <c r="H10" s="222"/>
      <c r="I10" s="222"/>
    </row>
    <row r="11" spans="1:14">
      <c r="L11" s="221">
        <v>187948</v>
      </c>
      <c r="M11" s="221">
        <v>185667</v>
      </c>
      <c r="N11">
        <f>M11/L11*100</f>
        <v>98.786366441781766</v>
      </c>
    </row>
    <row r="12" spans="1:14" ht="27.75" customHeight="1">
      <c r="A12" s="831" t="s">
        <v>55</v>
      </c>
      <c r="B12" s="834" t="s">
        <v>59</v>
      </c>
      <c r="C12" s="834"/>
      <c r="D12" s="834"/>
      <c r="E12" s="834"/>
      <c r="F12" s="834"/>
      <c r="G12" s="834"/>
      <c r="H12" s="834"/>
      <c r="I12" s="834"/>
      <c r="J12" s="16"/>
    </row>
    <row r="13" spans="1:14">
      <c r="A13" s="831"/>
      <c r="B13" s="833" t="s">
        <v>56</v>
      </c>
      <c r="C13" s="833"/>
      <c r="D13" s="833"/>
      <c r="E13" s="833"/>
      <c r="F13" s="833"/>
      <c r="G13" s="833"/>
      <c r="H13" s="833"/>
      <c r="I13" s="833"/>
      <c r="J13" s="16"/>
    </row>
    <row r="14" spans="1:14">
      <c r="M14" s="223">
        <v>185665</v>
      </c>
    </row>
    <row r="15" spans="1:14">
      <c r="A15" s="831" t="s">
        <v>57</v>
      </c>
      <c r="B15" s="832" t="s">
        <v>58</v>
      </c>
      <c r="C15" s="832"/>
      <c r="D15" s="832"/>
      <c r="E15" s="832"/>
      <c r="F15" s="832"/>
      <c r="G15" s="832"/>
      <c r="H15" s="832"/>
      <c r="I15" s="832"/>
      <c r="M15" s="224">
        <v>187946</v>
      </c>
    </row>
    <row r="16" spans="1:14">
      <c r="A16" s="831"/>
      <c r="B16" s="833" t="s">
        <v>56</v>
      </c>
      <c r="C16" s="833"/>
      <c r="D16" s="833"/>
      <c r="E16" s="833"/>
      <c r="F16" s="833"/>
      <c r="G16" s="833"/>
      <c r="H16" s="833"/>
      <c r="I16" s="833"/>
    </row>
    <row r="17" spans="1:13">
      <c r="M17" s="225">
        <v>157448</v>
      </c>
    </row>
    <row r="18" spans="1:13">
      <c r="A18" s="831" t="s">
        <v>57</v>
      </c>
      <c r="B18" s="832" t="s">
        <v>60</v>
      </c>
      <c r="C18" s="832"/>
      <c r="D18" s="832"/>
      <c r="E18" s="832"/>
      <c r="F18" s="832"/>
      <c r="G18" s="832"/>
      <c r="H18" s="832"/>
      <c r="I18" s="832"/>
      <c r="M18" s="226">
        <v>165795</v>
      </c>
    </row>
    <row r="19" spans="1:13">
      <c r="A19" s="831"/>
      <c r="B19" s="833" t="s">
        <v>56</v>
      </c>
      <c r="C19" s="833"/>
      <c r="D19" s="833"/>
      <c r="E19" s="833"/>
      <c r="F19" s="833"/>
      <c r="G19" s="833"/>
      <c r="H19" s="833"/>
      <c r="I19" s="833"/>
    </row>
  </sheetData>
  <mergeCells count="13">
    <mergeCell ref="A1:I1"/>
    <mergeCell ref="A18:A19"/>
    <mergeCell ref="B18:I18"/>
    <mergeCell ref="B19:I19"/>
    <mergeCell ref="A3:I3"/>
    <mergeCell ref="A4:I4"/>
    <mergeCell ref="A5:I5"/>
    <mergeCell ref="A12:A13"/>
    <mergeCell ref="A15:A16"/>
    <mergeCell ref="B15:I15"/>
    <mergeCell ref="B16:I16"/>
    <mergeCell ref="B12:I12"/>
    <mergeCell ref="B13:I13"/>
  </mergeCells>
  <printOptions horizontalCentered="1"/>
  <pageMargins left="0.98425196850393704" right="0.70866141732283472" top="0.74803149606299213" bottom="0.74803149606299213" header="0.31496062992125984" footer="0.31496062992125984"/>
  <pageSetup paperSize="9" orientation="portrait" horizontalDpi="4294967293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H16"/>
  <sheetViews>
    <sheetView view="pageBreakPreview" zoomScaleSheetLayoutView="100" workbookViewId="0">
      <selection activeCell="A3" sqref="A3:E3"/>
    </sheetView>
  </sheetViews>
  <sheetFormatPr defaultRowHeight="15"/>
  <cols>
    <col min="1" max="1" width="7.28515625" style="307" customWidth="1"/>
    <col min="2" max="2" width="22.42578125" style="305" customWidth="1"/>
    <col min="3" max="3" width="18.28515625" style="607" hidden="1" customWidth="1"/>
    <col min="4" max="4" width="18.28515625" style="305" customWidth="1"/>
    <col min="5" max="5" width="18.140625" style="305" customWidth="1"/>
    <col min="6" max="16384" width="9.140625" style="305"/>
  </cols>
  <sheetData>
    <row r="1" spans="1:8" ht="15.75">
      <c r="A1" s="808" t="s">
        <v>1843</v>
      </c>
      <c r="B1" s="808"/>
      <c r="C1" s="808"/>
      <c r="D1" s="808"/>
      <c r="E1" s="808"/>
    </row>
    <row r="2" spans="1:8" ht="7.5" customHeight="1"/>
    <row r="3" spans="1:8" ht="16.5" customHeight="1">
      <c r="A3" s="808" t="s">
        <v>1881</v>
      </c>
      <c r="B3" s="808"/>
      <c r="C3" s="808"/>
      <c r="D3" s="808"/>
      <c r="E3" s="808"/>
    </row>
    <row r="4" spans="1:8" ht="16.5" customHeight="1">
      <c r="A4" s="808" t="s">
        <v>1882</v>
      </c>
      <c r="B4" s="808"/>
      <c r="C4" s="808"/>
      <c r="D4" s="808"/>
      <c r="E4" s="808"/>
    </row>
    <row r="5" spans="1:8" ht="16.5" customHeight="1">
      <c r="A5" s="808" t="s">
        <v>2914</v>
      </c>
      <c r="B5" s="808"/>
      <c r="C5" s="808"/>
      <c r="D5" s="808"/>
      <c r="E5" s="808"/>
    </row>
    <row r="6" spans="1:8" ht="12.75" customHeight="1"/>
    <row r="7" spans="1:8" s="4" customFormat="1">
      <c r="A7" s="806" t="s">
        <v>1880</v>
      </c>
      <c r="B7" s="806" t="s">
        <v>21</v>
      </c>
      <c r="C7" s="809" t="s">
        <v>2915</v>
      </c>
      <c r="D7" s="809" t="s">
        <v>2702</v>
      </c>
      <c r="E7" s="806" t="s">
        <v>1884</v>
      </c>
    </row>
    <row r="8" spans="1:8" s="4" customFormat="1">
      <c r="A8" s="807"/>
      <c r="B8" s="807"/>
      <c r="C8" s="810"/>
      <c r="D8" s="810"/>
      <c r="E8" s="807"/>
    </row>
    <row r="9" spans="1:8" ht="22.5" customHeight="1">
      <c r="A9" s="6">
        <v>1</v>
      </c>
      <c r="B9" s="320" t="s">
        <v>72</v>
      </c>
      <c r="C9" s="609">
        <v>71</v>
      </c>
      <c r="D9" s="609">
        <v>74</v>
      </c>
      <c r="E9" s="321"/>
      <c r="H9" s="4">
        <f>9+24+25+16</f>
        <v>74</v>
      </c>
    </row>
    <row r="10" spans="1:8" ht="22.5" customHeight="1">
      <c r="A10" s="6">
        <v>2</v>
      </c>
      <c r="B10" s="320" t="s">
        <v>73</v>
      </c>
      <c r="C10" s="609">
        <v>872</v>
      </c>
      <c r="D10" s="609">
        <v>850</v>
      </c>
      <c r="E10" s="321"/>
      <c r="H10" s="305">
        <f>63+325+460+2</f>
        <v>850</v>
      </c>
    </row>
    <row r="11" spans="1:8" ht="22.5" customHeight="1">
      <c r="A11" s="6">
        <v>3</v>
      </c>
      <c r="B11" s="320" t="s">
        <v>77</v>
      </c>
      <c r="C11" s="609">
        <v>2</v>
      </c>
      <c r="D11" s="609">
        <v>2</v>
      </c>
      <c r="E11" s="321"/>
    </row>
    <row r="12" spans="1:8" ht="22.5" customHeight="1">
      <c r="A12" s="6">
        <v>4</v>
      </c>
      <c r="B12" s="320" t="s">
        <v>74</v>
      </c>
      <c r="C12" s="609">
        <v>309</v>
      </c>
      <c r="D12" s="609">
        <v>296</v>
      </c>
      <c r="E12" s="321"/>
      <c r="H12" s="305">
        <f>5+207+79+5</f>
        <v>296</v>
      </c>
    </row>
    <row r="13" spans="1:8" ht="22.5" hidden="1" customHeight="1">
      <c r="A13" s="6">
        <v>5</v>
      </c>
      <c r="B13" s="320" t="s">
        <v>75</v>
      </c>
      <c r="C13" s="609">
        <v>151</v>
      </c>
      <c r="D13" s="609"/>
      <c r="E13" s="321"/>
    </row>
    <row r="14" spans="1:8" ht="22.5" hidden="1" customHeight="1">
      <c r="A14" s="6">
        <v>6</v>
      </c>
      <c r="B14" s="320" t="s">
        <v>76</v>
      </c>
      <c r="C14" s="609">
        <v>105</v>
      </c>
      <c r="D14" s="609"/>
      <c r="E14" s="321"/>
    </row>
    <row r="15" spans="1:8" ht="22.5" customHeight="1">
      <c r="A15" s="6">
        <v>7</v>
      </c>
      <c r="B15" s="320" t="s">
        <v>1883</v>
      </c>
      <c r="C15" s="609">
        <v>65</v>
      </c>
      <c r="D15" s="609">
        <v>51</v>
      </c>
      <c r="E15" s="321"/>
      <c r="H15" s="305">
        <f>5+46</f>
        <v>51</v>
      </c>
    </row>
    <row r="16" spans="1:8" s="4" customFormat="1" ht="22.5" customHeight="1">
      <c r="A16" s="804" t="s">
        <v>67</v>
      </c>
      <c r="B16" s="805"/>
      <c r="C16" s="608">
        <f>SUM(C9:C15)</f>
        <v>1575</v>
      </c>
      <c r="D16" s="608">
        <f>SUM(D9:D15)</f>
        <v>1273</v>
      </c>
      <c r="E16" s="9"/>
      <c r="H16" s="4">
        <f>SUM(H9:H15)</f>
        <v>1271</v>
      </c>
    </row>
  </sheetData>
  <mergeCells count="10">
    <mergeCell ref="A16:B16"/>
    <mergeCell ref="A4:E4"/>
    <mergeCell ref="A1:E1"/>
    <mergeCell ref="A3:E3"/>
    <mergeCell ref="A5:E5"/>
    <mergeCell ref="A7:A8"/>
    <mergeCell ref="B7:B8"/>
    <mergeCell ref="D7:D8"/>
    <mergeCell ref="E7:E8"/>
    <mergeCell ref="C7:C8"/>
  </mergeCells>
  <printOptions horizontalCentered="1"/>
  <pageMargins left="0.70866141732283472" right="0.70866141732283472" top="0.74803149606299213" bottom="0.74803149606299213" header="0.31496062992125984" footer="0.31496062992125984"/>
  <pageSetup paperSize="5" orientation="portrait" horizontalDpi="4294967293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2:G13"/>
  <sheetViews>
    <sheetView view="pageBreakPreview" zoomScale="90" zoomScaleSheetLayoutView="90" workbookViewId="0">
      <selection activeCell="G12" sqref="G12"/>
    </sheetView>
  </sheetViews>
  <sheetFormatPr defaultRowHeight="15"/>
  <cols>
    <col min="1" max="1" width="5" style="504" customWidth="1"/>
    <col min="2" max="2" width="20.7109375" style="504" customWidth="1"/>
    <col min="3" max="7" width="10.85546875" style="504" customWidth="1"/>
    <col min="8" max="16384" width="9.140625" style="504"/>
  </cols>
  <sheetData>
    <row r="2" spans="1:7" ht="15.75">
      <c r="A2" s="839" t="s">
        <v>2972</v>
      </c>
      <c r="B2" s="839"/>
      <c r="C2" s="839"/>
      <c r="D2" s="839"/>
      <c r="E2" s="839"/>
      <c r="F2" s="839"/>
      <c r="G2" s="839"/>
    </row>
    <row r="3" spans="1:7" ht="12.75" customHeight="1">
      <c r="A3" s="694"/>
      <c r="B3" s="694"/>
      <c r="C3" s="694"/>
      <c r="D3" s="694"/>
      <c r="E3" s="694"/>
      <c r="F3" s="694"/>
      <c r="G3" s="694"/>
    </row>
    <row r="4" spans="1:7" s="610" customFormat="1" ht="20.25" customHeight="1">
      <c r="A4" s="835" t="s">
        <v>2916</v>
      </c>
      <c r="B4" s="835"/>
      <c r="C4" s="835"/>
      <c r="D4" s="835"/>
      <c r="E4" s="835"/>
      <c r="F4" s="835"/>
      <c r="G4" s="835"/>
    </row>
    <row r="5" spans="1:7" s="610" customFormat="1" ht="20.25" customHeight="1">
      <c r="A5" s="835" t="s">
        <v>2914</v>
      </c>
      <c r="B5" s="835"/>
      <c r="C5" s="835"/>
      <c r="D5" s="835"/>
      <c r="E5" s="835"/>
      <c r="F5" s="835"/>
      <c r="G5" s="835"/>
    </row>
    <row r="6" spans="1:7" s="610" customFormat="1" ht="20.25" customHeight="1"/>
    <row r="7" spans="1:7" s="613" customFormat="1" ht="37.5" customHeight="1">
      <c r="A7" s="611" t="s">
        <v>2917</v>
      </c>
      <c r="B7" s="611" t="s">
        <v>2918</v>
      </c>
      <c r="C7" s="612" t="s">
        <v>141</v>
      </c>
      <c r="D7" s="612" t="s">
        <v>143</v>
      </c>
      <c r="E7" s="612" t="s">
        <v>2919</v>
      </c>
      <c r="F7" s="612" t="s">
        <v>2920</v>
      </c>
      <c r="G7" s="612" t="s">
        <v>165</v>
      </c>
    </row>
    <row r="8" spans="1:7" s="616" customFormat="1" ht="28.5" customHeight="1">
      <c r="A8" s="614">
        <v>1</v>
      </c>
      <c r="B8" s="279" t="s">
        <v>73</v>
      </c>
      <c r="C8" s="615">
        <v>5</v>
      </c>
      <c r="D8" s="615">
        <v>121</v>
      </c>
      <c r="E8" s="615">
        <v>90</v>
      </c>
      <c r="F8" s="615">
        <v>21</v>
      </c>
      <c r="G8" s="615">
        <f>SUM(C8:F8)</f>
        <v>237</v>
      </c>
    </row>
    <row r="9" spans="1:7" s="616" customFormat="1" ht="28.5" customHeight="1">
      <c r="A9" s="614">
        <v>2</v>
      </c>
      <c r="B9" s="279" t="s">
        <v>74</v>
      </c>
      <c r="C9" s="615">
        <v>3</v>
      </c>
      <c r="D9" s="615">
        <v>37</v>
      </c>
      <c r="E9" s="615">
        <v>17</v>
      </c>
      <c r="F9" s="615">
        <v>10</v>
      </c>
      <c r="G9" s="615">
        <f>SUM(C9:F9)</f>
        <v>67</v>
      </c>
    </row>
    <row r="10" spans="1:7" s="616" customFormat="1" ht="28.5" customHeight="1">
      <c r="A10" s="836" t="s">
        <v>91</v>
      </c>
      <c r="B10" s="837"/>
      <c r="C10" s="617">
        <f>SUM(C8:C9)</f>
        <v>8</v>
      </c>
      <c r="D10" s="617">
        <f t="shared" ref="D10:G10" si="0">SUM(D8:D9)</f>
        <v>158</v>
      </c>
      <c r="E10" s="617">
        <f t="shared" si="0"/>
        <v>107</v>
      </c>
      <c r="F10" s="617">
        <f t="shared" si="0"/>
        <v>31</v>
      </c>
      <c r="G10" s="617">
        <f t="shared" si="0"/>
        <v>304</v>
      </c>
    </row>
    <row r="13" spans="1:7">
      <c r="A13" s="838" t="s">
        <v>2921</v>
      </c>
      <c r="B13" s="838"/>
      <c r="C13" s="838"/>
      <c r="D13" s="838"/>
      <c r="E13" s="838"/>
      <c r="F13" s="838"/>
      <c r="G13" s="838"/>
    </row>
  </sheetData>
  <mergeCells count="5">
    <mergeCell ref="A4:G4"/>
    <mergeCell ref="A5:G5"/>
    <mergeCell ref="A10:B10"/>
    <mergeCell ref="A13:G13"/>
    <mergeCell ref="A2:G2"/>
  </mergeCells>
  <hyperlinks>
    <hyperlink ref="B9" r:id="rId1" display="http://dapo.dikdasmen.kemdikbud.go.id/progres/3/100308" xr:uid="{00000000-0004-0000-2300-000000000000}"/>
    <hyperlink ref="B8" r:id="rId2" display="http://dapo.dikdasmen.kemdikbud.go.id/progres/3/100301" xr:uid="{00000000-0004-0000-2300-000001000000}"/>
  </hyperlinks>
  <printOptions horizontalCentered="1"/>
  <pageMargins left="0.51181102362204722" right="0.43307086614173229" top="0.74803149606299213" bottom="0.74803149606299213" header="0.31496062992125984" footer="0.31496062992125984"/>
  <pageSetup paperSize="10000" orientation="portrait" horizontalDpi="360" verticalDpi="360" r:id="rId3"/>
  <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0000"/>
  </sheetPr>
  <dimension ref="A1"/>
  <sheetViews>
    <sheetView workbookViewId="0">
      <selection activeCell="O23" sqref="O23"/>
    </sheetView>
  </sheetViews>
  <sheetFormatPr defaultRowHeight="15"/>
  <sheetData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T62"/>
  <sheetViews>
    <sheetView view="pageBreakPreview" zoomScale="80" zoomScaleSheetLayoutView="80" workbookViewId="0">
      <selection activeCell="Q5" sqref="Q5"/>
    </sheetView>
  </sheetViews>
  <sheetFormatPr defaultRowHeight="18.75"/>
  <cols>
    <col min="1" max="1" width="4.42578125" style="31" customWidth="1"/>
    <col min="2" max="2" width="28.5703125" style="31" customWidth="1"/>
    <col min="3" max="20" width="7.42578125" style="31" customWidth="1"/>
    <col min="21" max="16384" width="9.140625" style="31"/>
  </cols>
  <sheetData>
    <row r="1" spans="1:20">
      <c r="A1" s="726" t="s">
        <v>1815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</row>
    <row r="2" spans="1:20" ht="9" customHeight="1"/>
    <row r="3" spans="1:20">
      <c r="A3" s="726" t="s">
        <v>94</v>
      </c>
      <c r="B3" s="726"/>
      <c r="C3" s="726"/>
      <c r="D3" s="726"/>
      <c r="E3" s="726"/>
      <c r="F3" s="726"/>
      <c r="G3" s="726"/>
      <c r="H3" s="726"/>
      <c r="I3" s="726"/>
      <c r="J3" s="726"/>
      <c r="K3" s="726"/>
      <c r="L3" s="726"/>
      <c r="M3" s="726"/>
      <c r="N3" s="726"/>
      <c r="O3" s="726"/>
      <c r="P3" s="726"/>
      <c r="Q3" s="726"/>
      <c r="R3" s="726"/>
      <c r="S3" s="726"/>
      <c r="T3" s="726"/>
    </row>
    <row r="4" spans="1:20">
      <c r="A4" s="726" t="s">
        <v>2274</v>
      </c>
      <c r="B4" s="726"/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6"/>
      <c r="O4" s="726"/>
      <c r="P4" s="726"/>
      <c r="Q4" s="726"/>
      <c r="R4" s="726"/>
      <c r="S4" s="726"/>
      <c r="T4" s="726"/>
    </row>
    <row r="5" spans="1:20">
      <c r="Q5" s="32"/>
      <c r="R5" s="33"/>
      <c r="S5" s="33"/>
    </row>
    <row r="6" spans="1:20" s="34" customFormat="1" ht="21.75" customHeight="1">
      <c r="A6" s="727" t="s">
        <v>20</v>
      </c>
      <c r="B6" s="727" t="s">
        <v>14</v>
      </c>
      <c r="C6" s="720" t="s">
        <v>72</v>
      </c>
      <c r="D6" s="721"/>
      <c r="E6" s="723"/>
      <c r="F6" s="720" t="s">
        <v>73</v>
      </c>
      <c r="G6" s="721"/>
      <c r="H6" s="723"/>
      <c r="I6" s="729" t="s">
        <v>74</v>
      </c>
      <c r="J6" s="730"/>
      <c r="K6" s="840"/>
      <c r="L6" s="729" t="s">
        <v>75</v>
      </c>
      <c r="M6" s="730"/>
      <c r="N6" s="840"/>
      <c r="O6" s="729" t="s">
        <v>76</v>
      </c>
      <c r="P6" s="730"/>
      <c r="Q6" s="840"/>
      <c r="R6" s="720" t="s">
        <v>77</v>
      </c>
      <c r="S6" s="721"/>
      <c r="T6" s="723"/>
    </row>
    <row r="7" spans="1:20" s="34" customFormat="1" ht="21.75" customHeight="1">
      <c r="A7" s="728"/>
      <c r="B7" s="728"/>
      <c r="C7" s="35" t="s">
        <v>78</v>
      </c>
      <c r="D7" s="35" t="s">
        <v>79</v>
      </c>
      <c r="E7" s="35" t="s">
        <v>80</v>
      </c>
      <c r="F7" s="35" t="s">
        <v>78</v>
      </c>
      <c r="G7" s="35" t="s">
        <v>79</v>
      </c>
      <c r="H7" s="35" t="s">
        <v>80</v>
      </c>
      <c r="I7" s="36" t="s">
        <v>78</v>
      </c>
      <c r="J7" s="36" t="s">
        <v>79</v>
      </c>
      <c r="K7" s="36" t="s">
        <v>80</v>
      </c>
      <c r="L7" s="36" t="s">
        <v>78</v>
      </c>
      <c r="M7" s="36" t="s">
        <v>79</v>
      </c>
      <c r="N7" s="36" t="s">
        <v>80</v>
      </c>
      <c r="O7" s="36" t="s">
        <v>78</v>
      </c>
      <c r="P7" s="36" t="s">
        <v>79</v>
      </c>
      <c r="Q7" s="36" t="s">
        <v>80</v>
      </c>
      <c r="R7" s="35" t="s">
        <v>78</v>
      </c>
      <c r="S7" s="35" t="s">
        <v>79</v>
      </c>
      <c r="T7" s="35" t="s">
        <v>80</v>
      </c>
    </row>
    <row r="8" spans="1:20" s="40" customFormat="1" ht="21.75" customHeight="1">
      <c r="A8" s="41">
        <v>1</v>
      </c>
      <c r="B8" s="278" t="s">
        <v>86</v>
      </c>
      <c r="C8" s="42">
        <v>0</v>
      </c>
      <c r="D8" s="42">
        <v>12</v>
      </c>
      <c r="E8" s="38">
        <f t="shared" ref="E8:E13" si="0">SUM(C8:D8)</f>
        <v>12</v>
      </c>
      <c r="F8" s="15">
        <v>13</v>
      </c>
      <c r="G8" s="15">
        <v>2</v>
      </c>
      <c r="H8" s="38">
        <f t="shared" ref="H8:H13" si="1">SUM(F8:G8)</f>
        <v>15</v>
      </c>
      <c r="I8" s="39">
        <v>5</v>
      </c>
      <c r="J8" s="39">
        <v>0</v>
      </c>
      <c r="K8" s="39">
        <f t="shared" ref="K8:K13" si="2">SUM(I8:J8)</f>
        <v>5</v>
      </c>
      <c r="L8" s="39">
        <v>1</v>
      </c>
      <c r="M8" s="39">
        <v>0</v>
      </c>
      <c r="N8" s="39">
        <f t="shared" ref="N8:N13" si="3">SUM(L8:M8)</f>
        <v>1</v>
      </c>
      <c r="O8" s="39">
        <v>2</v>
      </c>
      <c r="P8" s="39">
        <v>0</v>
      </c>
      <c r="Q8" s="39">
        <f t="shared" ref="Q8:Q13" si="4">SUM(O8:P8)</f>
        <v>2</v>
      </c>
      <c r="R8" s="38">
        <v>0</v>
      </c>
      <c r="S8" s="38">
        <v>0</v>
      </c>
      <c r="T8" s="38">
        <f t="shared" ref="T8:T13" si="5">SUM(R8:S8)</f>
        <v>0</v>
      </c>
    </row>
    <row r="9" spans="1:20" s="40" customFormat="1" ht="21.75" customHeight="1">
      <c r="A9" s="37">
        <v>2</v>
      </c>
      <c r="B9" s="279" t="s">
        <v>87</v>
      </c>
      <c r="C9" s="38">
        <v>0</v>
      </c>
      <c r="D9" s="38">
        <v>13</v>
      </c>
      <c r="E9" s="38">
        <f t="shared" si="0"/>
        <v>13</v>
      </c>
      <c r="F9" s="38">
        <v>34</v>
      </c>
      <c r="G9" s="38">
        <v>0</v>
      </c>
      <c r="H9" s="38">
        <f t="shared" si="1"/>
        <v>34</v>
      </c>
      <c r="I9" s="39">
        <v>8</v>
      </c>
      <c r="J9" s="39">
        <v>0</v>
      </c>
      <c r="K9" s="39">
        <f t="shared" si="2"/>
        <v>8</v>
      </c>
      <c r="L9" s="39">
        <v>1</v>
      </c>
      <c r="M9" s="39">
        <v>0</v>
      </c>
      <c r="N9" s="39">
        <f t="shared" si="3"/>
        <v>1</v>
      </c>
      <c r="O9" s="39">
        <v>2</v>
      </c>
      <c r="P9" s="39">
        <v>0</v>
      </c>
      <c r="Q9" s="39">
        <f t="shared" si="4"/>
        <v>2</v>
      </c>
      <c r="R9" s="38">
        <v>0</v>
      </c>
      <c r="S9" s="38">
        <v>0</v>
      </c>
      <c r="T9" s="38">
        <f t="shared" si="5"/>
        <v>0</v>
      </c>
    </row>
    <row r="10" spans="1:20" s="40" customFormat="1" ht="21.75" customHeight="1">
      <c r="A10" s="37">
        <v>3</v>
      </c>
      <c r="B10" s="279" t="s">
        <v>81</v>
      </c>
      <c r="C10" s="38">
        <v>1</v>
      </c>
      <c r="D10" s="38">
        <v>17</v>
      </c>
      <c r="E10" s="38">
        <f t="shared" si="0"/>
        <v>18</v>
      </c>
      <c r="F10" s="38">
        <v>21</v>
      </c>
      <c r="G10" s="38">
        <v>0</v>
      </c>
      <c r="H10" s="38">
        <f t="shared" si="1"/>
        <v>21</v>
      </c>
      <c r="I10" s="39">
        <v>4</v>
      </c>
      <c r="J10" s="39">
        <v>2</v>
      </c>
      <c r="K10" s="39">
        <f t="shared" si="2"/>
        <v>6</v>
      </c>
      <c r="L10" s="39">
        <v>1</v>
      </c>
      <c r="M10" s="39">
        <v>3</v>
      </c>
      <c r="N10" s="39">
        <f t="shared" si="3"/>
        <v>4</v>
      </c>
      <c r="O10" s="39">
        <v>0</v>
      </c>
      <c r="P10" s="39">
        <v>1</v>
      </c>
      <c r="Q10" s="39">
        <f t="shared" si="4"/>
        <v>1</v>
      </c>
      <c r="R10" s="38">
        <v>0</v>
      </c>
      <c r="S10" s="38">
        <v>0</v>
      </c>
      <c r="T10" s="38">
        <f t="shared" si="5"/>
        <v>0</v>
      </c>
    </row>
    <row r="11" spans="1:20" s="40" customFormat="1" ht="21.75" customHeight="1">
      <c r="A11" s="41">
        <v>4</v>
      </c>
      <c r="B11" s="278" t="s">
        <v>88</v>
      </c>
      <c r="C11" s="42">
        <v>0</v>
      </c>
      <c r="D11" s="42">
        <v>13</v>
      </c>
      <c r="E11" s="38">
        <f t="shared" si="0"/>
        <v>13</v>
      </c>
      <c r="F11" s="42">
        <v>16</v>
      </c>
      <c r="G11" s="42">
        <v>0</v>
      </c>
      <c r="H11" s="38">
        <f t="shared" si="1"/>
        <v>16</v>
      </c>
      <c r="I11" s="39">
        <v>4</v>
      </c>
      <c r="J11" s="39">
        <v>1</v>
      </c>
      <c r="K11" s="39">
        <f t="shared" si="2"/>
        <v>5</v>
      </c>
      <c r="L11" s="39">
        <v>1</v>
      </c>
      <c r="M11" s="39">
        <v>0</v>
      </c>
      <c r="N11" s="39">
        <f t="shared" si="3"/>
        <v>1</v>
      </c>
      <c r="O11" s="39">
        <v>1</v>
      </c>
      <c r="P11" s="39">
        <v>0</v>
      </c>
      <c r="Q11" s="39">
        <f t="shared" si="4"/>
        <v>1</v>
      </c>
      <c r="R11" s="38">
        <v>0</v>
      </c>
      <c r="S11" s="38">
        <v>0</v>
      </c>
      <c r="T11" s="38">
        <f t="shared" si="5"/>
        <v>0</v>
      </c>
    </row>
    <row r="12" spans="1:20" s="40" customFormat="1" ht="21.75" customHeight="1">
      <c r="A12" s="41">
        <v>5</v>
      </c>
      <c r="B12" s="278" t="s">
        <v>82</v>
      </c>
      <c r="C12" s="42">
        <v>0</v>
      </c>
      <c r="D12" s="42">
        <v>6</v>
      </c>
      <c r="E12" s="38">
        <f t="shared" si="0"/>
        <v>6</v>
      </c>
      <c r="F12" s="42">
        <v>27</v>
      </c>
      <c r="G12" s="42">
        <v>0</v>
      </c>
      <c r="H12" s="38">
        <f t="shared" si="1"/>
        <v>27</v>
      </c>
      <c r="I12" s="39">
        <v>9</v>
      </c>
      <c r="J12" s="39">
        <v>0</v>
      </c>
      <c r="K12" s="39">
        <f t="shared" si="2"/>
        <v>9</v>
      </c>
      <c r="L12" s="39">
        <v>1</v>
      </c>
      <c r="M12" s="39">
        <v>0</v>
      </c>
      <c r="N12" s="39">
        <f t="shared" si="3"/>
        <v>1</v>
      </c>
      <c r="O12" s="39">
        <v>1</v>
      </c>
      <c r="P12" s="39">
        <v>0</v>
      </c>
      <c r="Q12" s="39">
        <f t="shared" si="4"/>
        <v>1</v>
      </c>
      <c r="R12" s="38">
        <v>0</v>
      </c>
      <c r="S12" s="38">
        <v>0</v>
      </c>
      <c r="T12" s="38">
        <f t="shared" si="5"/>
        <v>0</v>
      </c>
    </row>
    <row r="13" spans="1:20" s="40" customFormat="1" ht="21.75" customHeight="1">
      <c r="A13" s="37">
        <v>6</v>
      </c>
      <c r="B13" s="279" t="s">
        <v>89</v>
      </c>
      <c r="C13" s="38">
        <v>0</v>
      </c>
      <c r="D13" s="38">
        <v>27</v>
      </c>
      <c r="E13" s="38">
        <f t="shared" si="0"/>
        <v>27</v>
      </c>
      <c r="F13" s="38">
        <v>37</v>
      </c>
      <c r="G13" s="38">
        <v>0</v>
      </c>
      <c r="H13" s="38">
        <f t="shared" si="1"/>
        <v>37</v>
      </c>
      <c r="I13" s="39">
        <v>9</v>
      </c>
      <c r="J13" s="39">
        <v>2</v>
      </c>
      <c r="K13" s="39">
        <f t="shared" si="2"/>
        <v>11</v>
      </c>
      <c r="L13" s="39">
        <v>2</v>
      </c>
      <c r="M13" s="39">
        <v>0</v>
      </c>
      <c r="N13" s="39">
        <f t="shared" si="3"/>
        <v>2</v>
      </c>
      <c r="O13" s="39">
        <v>2</v>
      </c>
      <c r="P13" s="39">
        <v>3</v>
      </c>
      <c r="Q13" s="39">
        <f t="shared" si="4"/>
        <v>5</v>
      </c>
      <c r="R13" s="38">
        <v>0</v>
      </c>
      <c r="S13" s="38">
        <v>0</v>
      </c>
      <c r="T13" s="38">
        <f t="shared" si="5"/>
        <v>0</v>
      </c>
    </row>
    <row r="14" spans="1:20" s="40" customFormat="1" ht="21.75" customHeight="1">
      <c r="A14" s="37">
        <v>7</v>
      </c>
      <c r="B14" s="279" t="s">
        <v>83</v>
      </c>
      <c r="C14" s="38">
        <v>0</v>
      </c>
      <c r="D14" s="38">
        <v>11</v>
      </c>
      <c r="E14" s="38">
        <f>SUM(C14:D14)</f>
        <v>11</v>
      </c>
      <c r="F14" s="38">
        <v>16</v>
      </c>
      <c r="G14" s="38">
        <v>1</v>
      </c>
      <c r="H14" s="38">
        <f>SUM(F14:G14)</f>
        <v>17</v>
      </c>
      <c r="I14" s="39">
        <v>5</v>
      </c>
      <c r="J14" s="39">
        <v>1</v>
      </c>
      <c r="K14" s="39">
        <f>SUM(I14:J14)</f>
        <v>6</v>
      </c>
      <c r="L14" s="39">
        <v>1</v>
      </c>
      <c r="M14" s="39">
        <v>1</v>
      </c>
      <c r="N14" s="39">
        <f>SUM(L14:M14)</f>
        <v>2</v>
      </c>
      <c r="O14" s="39">
        <v>1</v>
      </c>
      <c r="P14" s="39">
        <v>1</v>
      </c>
      <c r="Q14" s="39">
        <f>SUM(O14:P14)</f>
        <v>2</v>
      </c>
      <c r="R14" s="38">
        <v>0</v>
      </c>
      <c r="S14" s="38">
        <v>0</v>
      </c>
      <c r="T14" s="38">
        <f>SUM(R14:S14)</f>
        <v>0</v>
      </c>
    </row>
    <row r="15" spans="1:20" s="40" customFormat="1" ht="21.75" customHeight="1">
      <c r="A15" s="41">
        <v>8</v>
      </c>
      <c r="B15" s="278" t="s">
        <v>90</v>
      </c>
      <c r="C15" s="42">
        <v>0</v>
      </c>
      <c r="D15" s="42">
        <v>20</v>
      </c>
      <c r="E15" s="38">
        <f>SUM(C15:D15)</f>
        <v>20</v>
      </c>
      <c r="F15" s="42">
        <v>23</v>
      </c>
      <c r="G15" s="42">
        <v>0</v>
      </c>
      <c r="H15" s="38">
        <f>SUM(F15:G15)</f>
        <v>23</v>
      </c>
      <c r="I15" s="39">
        <v>3</v>
      </c>
      <c r="J15" s="39">
        <v>1</v>
      </c>
      <c r="K15" s="39">
        <f>SUM(I15:J15)</f>
        <v>4</v>
      </c>
      <c r="L15" s="39">
        <v>2</v>
      </c>
      <c r="M15" s="39">
        <v>0</v>
      </c>
      <c r="N15" s="39">
        <f>SUM(L15:M15)</f>
        <v>2</v>
      </c>
      <c r="O15" s="39">
        <v>1</v>
      </c>
      <c r="P15" s="39">
        <v>1</v>
      </c>
      <c r="Q15" s="39">
        <f>SUM(O15:P15)</f>
        <v>2</v>
      </c>
      <c r="R15" s="38">
        <v>0</v>
      </c>
      <c r="S15" s="38">
        <v>0</v>
      </c>
      <c r="T15" s="38">
        <f>SUM(R15:S15)</f>
        <v>0</v>
      </c>
    </row>
    <row r="16" spans="1:20" s="40" customFormat="1" ht="21.75" customHeight="1">
      <c r="A16" s="41">
        <v>9</v>
      </c>
      <c r="B16" s="278" t="s">
        <v>84</v>
      </c>
      <c r="C16" s="42">
        <v>2</v>
      </c>
      <c r="D16" s="42">
        <v>38</v>
      </c>
      <c r="E16" s="38">
        <f>SUM(C16:D16)</f>
        <v>40</v>
      </c>
      <c r="F16" s="38">
        <v>24</v>
      </c>
      <c r="G16" s="38">
        <v>3</v>
      </c>
      <c r="H16" s="38">
        <f>SUM(F16:G16)</f>
        <v>27</v>
      </c>
      <c r="I16" s="39">
        <v>5</v>
      </c>
      <c r="J16" s="39">
        <v>1</v>
      </c>
      <c r="K16" s="39">
        <f>SUM(I16:J16)</f>
        <v>6</v>
      </c>
      <c r="L16" s="39">
        <v>2</v>
      </c>
      <c r="M16" s="39">
        <v>1</v>
      </c>
      <c r="N16" s="39">
        <f>SUM(L16:M16)</f>
        <v>3</v>
      </c>
      <c r="O16" s="39">
        <v>3</v>
      </c>
      <c r="P16" s="39">
        <v>0</v>
      </c>
      <c r="Q16" s="39">
        <f>SUM(O16:P16)</f>
        <v>3</v>
      </c>
      <c r="R16" s="38">
        <v>1</v>
      </c>
      <c r="S16" s="38">
        <v>0</v>
      </c>
      <c r="T16" s="38">
        <f>SUM(R16:S16)</f>
        <v>1</v>
      </c>
    </row>
    <row r="17" spans="1:20" s="40" customFormat="1" ht="21.75" customHeight="1">
      <c r="A17" s="37">
        <v>10</v>
      </c>
      <c r="B17" s="279" t="s">
        <v>85</v>
      </c>
      <c r="C17" s="38">
        <v>1</v>
      </c>
      <c r="D17" s="38">
        <v>31</v>
      </c>
      <c r="E17" s="38">
        <f>SUM(C17:D17)</f>
        <v>32</v>
      </c>
      <c r="F17" s="38">
        <v>17</v>
      </c>
      <c r="G17" s="38">
        <v>3</v>
      </c>
      <c r="H17" s="38">
        <f>SUM(F17:G17)</f>
        <v>20</v>
      </c>
      <c r="I17" s="39">
        <v>3</v>
      </c>
      <c r="J17" s="39">
        <v>4</v>
      </c>
      <c r="K17" s="39">
        <f>SUM(I17:J17)</f>
        <v>7</v>
      </c>
      <c r="L17" s="39">
        <v>1</v>
      </c>
      <c r="M17" s="39">
        <v>3</v>
      </c>
      <c r="N17" s="39">
        <f>SUM(L17:M17)</f>
        <v>4</v>
      </c>
      <c r="O17" s="39">
        <v>1</v>
      </c>
      <c r="P17" s="39">
        <v>3</v>
      </c>
      <c r="Q17" s="39">
        <f>SUM(O17:P17)</f>
        <v>4</v>
      </c>
      <c r="R17" s="38">
        <v>0</v>
      </c>
      <c r="S17" s="38">
        <v>0</v>
      </c>
      <c r="T17" s="38">
        <f>SUM(R17:S17)</f>
        <v>0</v>
      </c>
    </row>
    <row r="18" spans="1:20" s="40" customFormat="1" ht="21.75" customHeight="1">
      <c r="A18" s="724" t="s">
        <v>91</v>
      </c>
      <c r="B18" s="725"/>
      <c r="C18" s="43">
        <f>SUM(C8:C17)</f>
        <v>4</v>
      </c>
      <c r="D18" s="43">
        <f>SUM(D8:D17)</f>
        <v>188</v>
      </c>
      <c r="E18" s="43">
        <f>SUM(E8:E17)</f>
        <v>192</v>
      </c>
      <c r="F18" s="43">
        <f>SUM(F8:F17)</f>
        <v>228</v>
      </c>
      <c r="G18" s="43">
        <f t="shared" ref="G18:T18" si="6">SUM(G8:G17)</f>
        <v>9</v>
      </c>
      <c r="H18" s="43">
        <f t="shared" si="6"/>
        <v>237</v>
      </c>
      <c r="I18" s="43">
        <f t="shared" si="6"/>
        <v>55</v>
      </c>
      <c r="J18" s="43">
        <f t="shared" si="6"/>
        <v>12</v>
      </c>
      <c r="K18" s="43">
        <f t="shared" si="6"/>
        <v>67</v>
      </c>
      <c r="L18" s="43">
        <f t="shared" si="6"/>
        <v>13</v>
      </c>
      <c r="M18" s="43">
        <f t="shared" si="6"/>
        <v>8</v>
      </c>
      <c r="N18" s="43">
        <f t="shared" si="6"/>
        <v>21</v>
      </c>
      <c r="O18" s="43">
        <f t="shared" si="6"/>
        <v>14</v>
      </c>
      <c r="P18" s="43">
        <f t="shared" si="6"/>
        <v>9</v>
      </c>
      <c r="Q18" s="43">
        <f t="shared" si="6"/>
        <v>23</v>
      </c>
      <c r="R18" s="43">
        <f t="shared" si="6"/>
        <v>1</v>
      </c>
      <c r="S18" s="43">
        <f t="shared" si="6"/>
        <v>0</v>
      </c>
      <c r="T18" s="43">
        <f t="shared" si="6"/>
        <v>1</v>
      </c>
    </row>
    <row r="20" spans="1:20" ht="17.25" customHeight="1">
      <c r="O20" s="44"/>
      <c r="P20" s="44"/>
      <c r="Q20" s="44"/>
    </row>
    <row r="21" spans="1:20" ht="17.25" customHeight="1">
      <c r="O21" s="44"/>
      <c r="P21" s="44"/>
      <c r="Q21" s="44"/>
    </row>
    <row r="22" spans="1:20" ht="17.25" customHeight="1">
      <c r="O22" s="44"/>
      <c r="P22" s="44"/>
      <c r="Q22" s="44"/>
    </row>
    <row r="23" spans="1:20" ht="17.25" customHeight="1">
      <c r="O23" s="45"/>
      <c r="P23" s="45"/>
      <c r="Q23" s="45"/>
    </row>
    <row r="24" spans="1:20" ht="17.25" customHeight="1">
      <c r="O24" s="45"/>
      <c r="P24" s="45"/>
      <c r="Q24" s="45"/>
    </row>
    <row r="25" spans="1:20" ht="17.25" customHeight="1">
      <c r="O25" s="45"/>
      <c r="P25" s="45"/>
      <c r="Q25" s="45"/>
    </row>
    <row r="26" spans="1:20" ht="17.25" customHeight="1">
      <c r="O26" s="46"/>
      <c r="P26" s="46"/>
      <c r="Q26" s="46"/>
    </row>
    <row r="27" spans="1:20" ht="17.25" customHeight="1">
      <c r="O27" s="45"/>
      <c r="P27" s="45"/>
      <c r="Q27" s="45"/>
    </row>
    <row r="32" spans="1:20">
      <c r="A32" s="726" t="s">
        <v>1816</v>
      </c>
      <c r="B32" s="726"/>
      <c r="C32" s="726"/>
      <c r="D32" s="726"/>
      <c r="E32" s="726"/>
      <c r="F32" s="726"/>
      <c r="G32" s="726"/>
      <c r="H32" s="726"/>
      <c r="I32" s="726"/>
      <c r="J32" s="726"/>
      <c r="K32" s="726"/>
      <c r="L32" s="726"/>
      <c r="M32" s="726"/>
      <c r="N32" s="726"/>
      <c r="O32" s="47"/>
      <c r="P32" s="47"/>
      <c r="Q32" s="47"/>
      <c r="R32" s="47"/>
      <c r="S32" s="47"/>
      <c r="T32" s="47"/>
    </row>
    <row r="33" spans="1:20" ht="9.75" customHeight="1"/>
    <row r="34" spans="1:20">
      <c r="A34" s="726" t="s">
        <v>97</v>
      </c>
      <c r="B34" s="726"/>
      <c r="C34" s="726"/>
      <c r="D34" s="726"/>
      <c r="E34" s="726"/>
      <c r="F34" s="726"/>
      <c r="G34" s="726"/>
      <c r="H34" s="726"/>
      <c r="I34" s="726"/>
      <c r="J34" s="726"/>
      <c r="K34" s="726"/>
      <c r="L34" s="726"/>
      <c r="M34" s="726"/>
      <c r="N34" s="726"/>
      <c r="O34" s="47"/>
      <c r="P34" s="47"/>
      <c r="Q34" s="47"/>
      <c r="R34" s="47"/>
      <c r="S34" s="47"/>
      <c r="T34" s="47"/>
    </row>
    <row r="35" spans="1:20">
      <c r="A35" s="726" t="s">
        <v>2274</v>
      </c>
      <c r="B35" s="726"/>
      <c r="C35" s="726"/>
      <c r="D35" s="726"/>
      <c r="E35" s="726"/>
      <c r="F35" s="726"/>
      <c r="G35" s="726"/>
      <c r="H35" s="726"/>
      <c r="I35" s="726"/>
      <c r="J35" s="726"/>
      <c r="K35" s="726"/>
      <c r="L35" s="726"/>
      <c r="M35" s="726"/>
      <c r="N35" s="726"/>
      <c r="O35" s="47"/>
      <c r="P35" s="47"/>
      <c r="Q35" s="47"/>
      <c r="R35" s="47"/>
      <c r="S35" s="47"/>
      <c r="T35" s="47"/>
    </row>
    <row r="36" spans="1:20">
      <c r="Q36" s="32"/>
      <c r="R36" s="33"/>
      <c r="S36" s="33"/>
    </row>
    <row r="37" spans="1:20" s="34" customFormat="1" ht="21.75" customHeight="1">
      <c r="A37" s="727" t="s">
        <v>20</v>
      </c>
      <c r="B37" s="727" t="s">
        <v>14</v>
      </c>
      <c r="C37" s="720" t="s">
        <v>98</v>
      </c>
      <c r="D37" s="721"/>
      <c r="E37" s="723"/>
      <c r="F37" s="720" t="s">
        <v>99</v>
      </c>
      <c r="G37" s="721"/>
      <c r="H37" s="723"/>
      <c r="I37" s="720" t="s">
        <v>100</v>
      </c>
      <c r="J37" s="721"/>
      <c r="K37" s="723"/>
      <c r="L37" s="720" t="s">
        <v>101</v>
      </c>
      <c r="M37" s="721"/>
      <c r="N37" s="723"/>
    </row>
    <row r="38" spans="1:20" s="34" customFormat="1" ht="21.75" customHeight="1">
      <c r="A38" s="728"/>
      <c r="B38" s="728"/>
      <c r="C38" s="35" t="s">
        <v>78</v>
      </c>
      <c r="D38" s="35" t="s">
        <v>79</v>
      </c>
      <c r="E38" s="35" t="s">
        <v>80</v>
      </c>
      <c r="F38" s="35" t="s">
        <v>78</v>
      </c>
      <c r="G38" s="35" t="s">
        <v>79</v>
      </c>
      <c r="H38" s="35" t="s">
        <v>80</v>
      </c>
      <c r="I38" s="35" t="s">
        <v>78</v>
      </c>
      <c r="J38" s="35" t="s">
        <v>79</v>
      </c>
      <c r="K38" s="35" t="s">
        <v>80</v>
      </c>
      <c r="L38" s="35" t="s">
        <v>78</v>
      </c>
      <c r="M38" s="35" t="s">
        <v>79</v>
      </c>
      <c r="N38" s="35" t="s">
        <v>80</v>
      </c>
    </row>
    <row r="39" spans="1:20" s="40" customFormat="1" ht="21.75" customHeight="1">
      <c r="A39" s="41">
        <v>1</v>
      </c>
      <c r="B39" s="278" t="s">
        <v>86</v>
      </c>
      <c r="C39" s="38">
        <v>0</v>
      </c>
      <c r="D39" s="38">
        <v>0</v>
      </c>
      <c r="E39" s="38">
        <f t="shared" ref="E39:E44" si="7">SUM(C39:D39)</f>
        <v>0</v>
      </c>
      <c r="F39" s="42">
        <v>1</v>
      </c>
      <c r="G39" s="42">
        <v>3</v>
      </c>
      <c r="H39" s="38">
        <f t="shared" ref="H39:H44" si="8">SUM(F39:G39)</f>
        <v>4</v>
      </c>
      <c r="I39" s="42">
        <v>0</v>
      </c>
      <c r="J39" s="42">
        <v>7</v>
      </c>
      <c r="K39" s="38">
        <f t="shared" ref="K39:K44" si="9">SUM(I39:J39)</f>
        <v>7</v>
      </c>
      <c r="L39" s="42">
        <v>0</v>
      </c>
      <c r="M39" s="42">
        <v>2</v>
      </c>
      <c r="N39" s="38">
        <f t="shared" ref="N39:N44" si="10">SUM(L39:M39)</f>
        <v>2</v>
      </c>
    </row>
    <row r="40" spans="1:20" s="40" customFormat="1" ht="21.75" customHeight="1">
      <c r="A40" s="37">
        <v>2</v>
      </c>
      <c r="B40" s="279" t="s">
        <v>87</v>
      </c>
      <c r="C40" s="38">
        <v>0</v>
      </c>
      <c r="D40" s="38">
        <v>0</v>
      </c>
      <c r="E40" s="38">
        <f t="shared" si="7"/>
        <v>0</v>
      </c>
      <c r="F40" s="38">
        <v>0</v>
      </c>
      <c r="G40" s="38">
        <v>0</v>
      </c>
      <c r="H40" s="38">
        <f t="shared" si="8"/>
        <v>0</v>
      </c>
      <c r="I40" s="38">
        <v>0</v>
      </c>
      <c r="J40" s="38">
        <v>3</v>
      </c>
      <c r="K40" s="38">
        <f t="shared" si="9"/>
        <v>3</v>
      </c>
      <c r="L40" s="42">
        <v>0</v>
      </c>
      <c r="M40" s="42">
        <v>1</v>
      </c>
      <c r="N40" s="38">
        <f t="shared" si="10"/>
        <v>1</v>
      </c>
    </row>
    <row r="41" spans="1:20" s="40" customFormat="1" ht="21.75" customHeight="1">
      <c r="A41" s="37">
        <v>3</v>
      </c>
      <c r="B41" s="279" t="s">
        <v>81</v>
      </c>
      <c r="C41" s="38">
        <v>0</v>
      </c>
      <c r="D41" s="38">
        <v>3</v>
      </c>
      <c r="E41" s="38">
        <f t="shared" si="7"/>
        <v>3</v>
      </c>
      <c r="F41" s="38">
        <v>0</v>
      </c>
      <c r="G41" s="38">
        <v>1</v>
      </c>
      <c r="H41" s="38">
        <f t="shared" si="8"/>
        <v>1</v>
      </c>
      <c r="I41" s="38">
        <v>1</v>
      </c>
      <c r="J41" s="38">
        <v>3</v>
      </c>
      <c r="K41" s="38">
        <f t="shared" si="9"/>
        <v>4</v>
      </c>
      <c r="L41" s="38">
        <v>1</v>
      </c>
      <c r="M41" s="38">
        <v>1</v>
      </c>
      <c r="N41" s="38">
        <f t="shared" si="10"/>
        <v>2</v>
      </c>
    </row>
    <row r="42" spans="1:20" s="40" customFormat="1" ht="21.75" customHeight="1">
      <c r="A42" s="41">
        <v>4</v>
      </c>
      <c r="B42" s="278" t="s">
        <v>88</v>
      </c>
      <c r="C42" s="38">
        <v>0</v>
      </c>
      <c r="D42" s="42">
        <v>1</v>
      </c>
      <c r="E42" s="38">
        <f t="shared" si="7"/>
        <v>1</v>
      </c>
      <c r="F42" s="42">
        <v>0</v>
      </c>
      <c r="G42" s="42">
        <v>1</v>
      </c>
      <c r="H42" s="38">
        <f t="shared" si="8"/>
        <v>1</v>
      </c>
      <c r="I42" s="38">
        <v>0</v>
      </c>
      <c r="J42" s="38">
        <v>2</v>
      </c>
      <c r="K42" s="38">
        <f t="shared" si="9"/>
        <v>2</v>
      </c>
      <c r="L42" s="42">
        <v>0</v>
      </c>
      <c r="M42" s="42">
        <v>1</v>
      </c>
      <c r="N42" s="38">
        <f t="shared" si="10"/>
        <v>1</v>
      </c>
    </row>
    <row r="43" spans="1:20" s="40" customFormat="1" ht="21.75" customHeight="1">
      <c r="A43" s="41">
        <v>5</v>
      </c>
      <c r="B43" s="278" t="s">
        <v>82</v>
      </c>
      <c r="C43" s="38">
        <v>0</v>
      </c>
      <c r="D43" s="38">
        <v>0</v>
      </c>
      <c r="E43" s="38">
        <f t="shared" si="7"/>
        <v>0</v>
      </c>
      <c r="F43" s="42">
        <v>0</v>
      </c>
      <c r="G43" s="42">
        <v>0</v>
      </c>
      <c r="H43" s="38">
        <f t="shared" si="8"/>
        <v>0</v>
      </c>
      <c r="I43" s="42">
        <v>1</v>
      </c>
      <c r="J43" s="42">
        <v>2</v>
      </c>
      <c r="K43" s="38">
        <f t="shared" si="9"/>
        <v>3</v>
      </c>
      <c r="L43" s="42"/>
      <c r="M43" s="42"/>
      <c r="N43" s="38">
        <f t="shared" si="10"/>
        <v>0</v>
      </c>
    </row>
    <row r="44" spans="1:20" s="40" customFormat="1" ht="21.75" customHeight="1">
      <c r="A44" s="37">
        <v>6</v>
      </c>
      <c r="B44" s="279" t="s">
        <v>89</v>
      </c>
      <c r="C44" s="38">
        <v>0</v>
      </c>
      <c r="D44" s="38">
        <v>0</v>
      </c>
      <c r="E44" s="38">
        <f t="shared" si="7"/>
        <v>0</v>
      </c>
      <c r="F44" s="38">
        <v>1</v>
      </c>
      <c r="G44" s="38">
        <v>0</v>
      </c>
      <c r="H44" s="38">
        <f t="shared" si="8"/>
        <v>1</v>
      </c>
      <c r="I44" s="38">
        <v>0</v>
      </c>
      <c r="J44" s="38">
        <v>5</v>
      </c>
      <c r="K44" s="38">
        <f t="shared" si="9"/>
        <v>5</v>
      </c>
      <c r="L44" s="38">
        <v>0</v>
      </c>
      <c r="M44" s="38">
        <v>2</v>
      </c>
      <c r="N44" s="38">
        <f t="shared" si="10"/>
        <v>2</v>
      </c>
    </row>
    <row r="45" spans="1:20" s="40" customFormat="1" ht="21.75" customHeight="1">
      <c r="A45" s="37">
        <v>7</v>
      </c>
      <c r="B45" s="279" t="s">
        <v>83</v>
      </c>
      <c r="C45" s="38">
        <v>0</v>
      </c>
      <c r="D45" s="38">
        <v>1</v>
      </c>
      <c r="E45" s="38">
        <f>SUM(C45:D45)</f>
        <v>1</v>
      </c>
      <c r="F45" s="38">
        <v>1</v>
      </c>
      <c r="G45" s="38">
        <v>0</v>
      </c>
      <c r="H45" s="38">
        <f>SUM(F45:G45)</f>
        <v>1</v>
      </c>
      <c r="I45" s="38">
        <v>1</v>
      </c>
      <c r="J45" s="38">
        <v>3</v>
      </c>
      <c r="K45" s="38">
        <f>SUM(I45:J45)</f>
        <v>4</v>
      </c>
      <c r="L45" s="38">
        <v>0</v>
      </c>
      <c r="M45" s="38">
        <v>2</v>
      </c>
      <c r="N45" s="38">
        <f>SUM(L45:M45)</f>
        <v>2</v>
      </c>
    </row>
    <row r="46" spans="1:20" s="40" customFormat="1" ht="21.75" customHeight="1">
      <c r="A46" s="41">
        <v>8</v>
      </c>
      <c r="B46" s="278" t="s">
        <v>90</v>
      </c>
      <c r="C46" s="38">
        <v>0</v>
      </c>
      <c r="D46" s="42">
        <v>1</v>
      </c>
      <c r="E46" s="38">
        <f>SUM(C46:D46)</f>
        <v>1</v>
      </c>
      <c r="F46" s="42">
        <v>0</v>
      </c>
      <c r="G46" s="42">
        <v>2</v>
      </c>
      <c r="H46" s="38">
        <f>SUM(F46:G46)</f>
        <v>2</v>
      </c>
      <c r="I46" s="42">
        <v>0</v>
      </c>
      <c r="J46" s="42">
        <v>7</v>
      </c>
      <c r="K46" s="38">
        <f>SUM(I46:J46)</f>
        <v>7</v>
      </c>
      <c r="L46" s="42">
        <v>0</v>
      </c>
      <c r="M46" s="42">
        <v>3</v>
      </c>
      <c r="N46" s="38">
        <f>SUM(L46:M46)</f>
        <v>3</v>
      </c>
    </row>
    <row r="47" spans="1:20" s="40" customFormat="1" ht="21.75" customHeight="1">
      <c r="A47" s="41">
        <v>9</v>
      </c>
      <c r="B47" s="278" t="s">
        <v>84</v>
      </c>
      <c r="C47" s="38">
        <v>0</v>
      </c>
      <c r="D47" s="42">
        <v>5</v>
      </c>
      <c r="E47" s="38">
        <f>SUM(C47:D47)</f>
        <v>5</v>
      </c>
      <c r="F47" s="42">
        <v>1</v>
      </c>
      <c r="G47" s="42">
        <v>3</v>
      </c>
      <c r="H47" s="38">
        <f>SUM(F47:G47)</f>
        <v>4</v>
      </c>
      <c r="I47" s="42">
        <v>2</v>
      </c>
      <c r="J47" s="42">
        <v>2</v>
      </c>
      <c r="K47" s="38">
        <f>SUM(I47:J47)</f>
        <v>4</v>
      </c>
      <c r="L47" s="42">
        <v>1</v>
      </c>
      <c r="M47" s="42">
        <v>1</v>
      </c>
      <c r="N47" s="38">
        <f>SUM(L47:M47)</f>
        <v>2</v>
      </c>
    </row>
    <row r="48" spans="1:20" s="40" customFormat="1" ht="21.75" customHeight="1">
      <c r="A48" s="37">
        <v>10</v>
      </c>
      <c r="B48" s="279" t="s">
        <v>85</v>
      </c>
      <c r="C48" s="38">
        <v>0</v>
      </c>
      <c r="D48" s="38">
        <v>2</v>
      </c>
      <c r="E48" s="38">
        <f>SUM(C48:D48)</f>
        <v>2</v>
      </c>
      <c r="F48" s="38">
        <v>1</v>
      </c>
      <c r="G48" s="38">
        <v>4</v>
      </c>
      <c r="H48" s="38">
        <f>SUM(F48:G48)</f>
        <v>5</v>
      </c>
      <c r="I48" s="38">
        <v>1</v>
      </c>
      <c r="J48" s="38">
        <v>7</v>
      </c>
      <c r="K48" s="38">
        <f>SUM(I48:J48)</f>
        <v>8</v>
      </c>
      <c r="L48" s="38">
        <v>0</v>
      </c>
      <c r="M48" s="38">
        <v>7</v>
      </c>
      <c r="N48" s="38">
        <f>SUM(L48:M48)</f>
        <v>7</v>
      </c>
    </row>
    <row r="49" spans="1:14" s="40" customFormat="1" ht="21.75" customHeight="1">
      <c r="A49" s="722" t="s">
        <v>91</v>
      </c>
      <c r="B49" s="722"/>
      <c r="C49" s="43">
        <f>SUM(C39:C48)</f>
        <v>0</v>
      </c>
      <c r="D49" s="43">
        <f t="shared" ref="D49:N49" si="11">SUM(D39:D48)</f>
        <v>13</v>
      </c>
      <c r="E49" s="43">
        <f t="shared" si="11"/>
        <v>13</v>
      </c>
      <c r="F49" s="43">
        <f t="shared" si="11"/>
        <v>5</v>
      </c>
      <c r="G49" s="43">
        <f t="shared" si="11"/>
        <v>14</v>
      </c>
      <c r="H49" s="43">
        <f t="shared" si="11"/>
        <v>19</v>
      </c>
      <c r="I49" s="43">
        <f t="shared" si="11"/>
        <v>6</v>
      </c>
      <c r="J49" s="43">
        <f t="shared" si="11"/>
        <v>41</v>
      </c>
      <c r="K49" s="43">
        <f t="shared" si="11"/>
        <v>47</v>
      </c>
      <c r="L49" s="43">
        <f t="shared" si="11"/>
        <v>2</v>
      </c>
      <c r="M49" s="43">
        <f t="shared" si="11"/>
        <v>20</v>
      </c>
      <c r="N49" s="43">
        <f t="shared" si="11"/>
        <v>22</v>
      </c>
    </row>
    <row r="51" spans="1:14" ht="17.25" customHeight="1"/>
    <row r="52" spans="1:14" ht="17.25" customHeight="1"/>
    <row r="53" spans="1:14" ht="17.25" customHeight="1"/>
    <row r="54" spans="1:14" ht="17.25" customHeight="1">
      <c r="J54" s="44"/>
      <c r="K54" s="44"/>
      <c r="L54" s="44"/>
    </row>
    <row r="55" spans="1:14" ht="17.25" customHeight="1">
      <c r="J55" s="44"/>
      <c r="K55" s="44"/>
      <c r="L55" s="44"/>
    </row>
    <row r="56" spans="1:14" ht="17.25" customHeight="1">
      <c r="J56" s="44"/>
      <c r="K56" s="44"/>
      <c r="L56" s="44"/>
    </row>
    <row r="57" spans="1:14" ht="17.25" customHeight="1">
      <c r="J57" s="45"/>
      <c r="K57" s="45"/>
      <c r="L57" s="45"/>
    </row>
    <row r="58" spans="1:14" ht="17.25" customHeight="1">
      <c r="J58" s="45"/>
      <c r="K58" s="45"/>
      <c r="L58" s="45"/>
    </row>
    <row r="59" spans="1:14" ht="17.25" customHeight="1">
      <c r="J59" s="45"/>
      <c r="K59" s="45"/>
      <c r="L59" s="45"/>
    </row>
    <row r="60" spans="1:14">
      <c r="J60" s="46"/>
      <c r="K60" s="46"/>
      <c r="L60" s="46"/>
    </row>
    <row r="61" spans="1:14">
      <c r="J61" s="45"/>
      <c r="K61" s="45"/>
      <c r="L61" s="45"/>
    </row>
    <row r="62" spans="1:14">
      <c r="J62" s="45"/>
      <c r="K62" s="45"/>
      <c r="L62" s="45"/>
    </row>
  </sheetData>
  <mergeCells count="22">
    <mergeCell ref="A49:B49"/>
    <mergeCell ref="A34:N34"/>
    <mergeCell ref="A35:N35"/>
    <mergeCell ref="A37:A38"/>
    <mergeCell ref="B37:B38"/>
    <mergeCell ref="C37:E37"/>
    <mergeCell ref="F37:H37"/>
    <mergeCell ref="I37:K37"/>
    <mergeCell ref="L37:N37"/>
    <mergeCell ref="A1:T1"/>
    <mergeCell ref="A32:N32"/>
    <mergeCell ref="A18:B18"/>
    <mergeCell ref="A3:T3"/>
    <mergeCell ref="A4:T4"/>
    <mergeCell ref="A6:A7"/>
    <mergeCell ref="B6:B7"/>
    <mergeCell ref="C6:E6"/>
    <mergeCell ref="F6:H6"/>
    <mergeCell ref="I6:K6"/>
    <mergeCell ref="L6:N6"/>
    <mergeCell ref="O6:Q6"/>
    <mergeCell ref="R6:T6"/>
  </mergeCells>
  <hyperlinks>
    <hyperlink ref="B10" r:id="rId1" display="http://dapo.dikdasmen.kemdikbud.go.id/progres/3/100308" xr:uid="{00000000-0004-0000-2500-000000000000}"/>
    <hyperlink ref="B12" r:id="rId2" display="http://dapo.dikdasmen.kemdikbud.go.id/progres/3/100302" xr:uid="{00000000-0004-0000-2500-000001000000}"/>
    <hyperlink ref="B14" r:id="rId3" display="http://dapo.dikdasmen.kemdikbud.go.id/progres/3/100305" xr:uid="{00000000-0004-0000-2500-000002000000}"/>
    <hyperlink ref="B16" r:id="rId4" display="http://dapo.dikdasmen.kemdikbud.go.id/progres/3/100303" xr:uid="{00000000-0004-0000-2500-000003000000}"/>
    <hyperlink ref="B17" r:id="rId5" display="http://dapo.dikdasmen.kemdikbud.go.id/progres/3/100309" xr:uid="{00000000-0004-0000-2500-000004000000}"/>
    <hyperlink ref="B8" r:id="rId6" display="http://dapo.dikdasmen.kemdikbud.go.id/progres/3/100307" xr:uid="{00000000-0004-0000-2500-000005000000}"/>
    <hyperlink ref="B9" r:id="rId7" display="http://dapo.dikdasmen.kemdikbud.go.id/progres/3/100301" xr:uid="{00000000-0004-0000-2500-000006000000}"/>
    <hyperlink ref="B11" r:id="rId8" display="http://dapo.dikdasmen.kemdikbud.go.id/progres/3/100310" xr:uid="{00000000-0004-0000-2500-000007000000}"/>
    <hyperlink ref="B13" r:id="rId9" display="http://dapo.dikdasmen.kemdikbud.go.id/progres/3/100306" xr:uid="{00000000-0004-0000-2500-000008000000}"/>
    <hyperlink ref="B15" r:id="rId10" display="http://dapo.dikdasmen.kemdikbud.go.id/progres/3/100304" xr:uid="{00000000-0004-0000-2500-000009000000}"/>
    <hyperlink ref="B41" r:id="rId11" display="http://dapo.dikdasmen.kemdikbud.go.id/progres/3/100308" xr:uid="{00000000-0004-0000-2500-00000A000000}"/>
    <hyperlink ref="B43" r:id="rId12" display="http://dapo.dikdasmen.kemdikbud.go.id/progres/3/100302" xr:uid="{00000000-0004-0000-2500-00000B000000}"/>
    <hyperlink ref="B45" r:id="rId13" display="http://dapo.dikdasmen.kemdikbud.go.id/progres/3/100305" xr:uid="{00000000-0004-0000-2500-00000C000000}"/>
    <hyperlink ref="B47" r:id="rId14" display="http://dapo.dikdasmen.kemdikbud.go.id/progres/3/100303" xr:uid="{00000000-0004-0000-2500-00000D000000}"/>
    <hyperlink ref="B48" r:id="rId15" display="http://dapo.dikdasmen.kemdikbud.go.id/progres/3/100309" xr:uid="{00000000-0004-0000-2500-00000E000000}"/>
    <hyperlink ref="B39" r:id="rId16" display="http://dapo.dikdasmen.kemdikbud.go.id/progres/3/100307" xr:uid="{00000000-0004-0000-2500-00000F000000}"/>
    <hyperlink ref="B40" r:id="rId17" display="http://dapo.dikdasmen.kemdikbud.go.id/progres/3/100301" xr:uid="{00000000-0004-0000-2500-000010000000}"/>
    <hyperlink ref="B42" r:id="rId18" display="http://dapo.dikdasmen.kemdikbud.go.id/progres/3/100310" xr:uid="{00000000-0004-0000-2500-000011000000}"/>
    <hyperlink ref="B44" r:id="rId19" display="http://dapo.dikdasmen.kemdikbud.go.id/progres/3/100306" xr:uid="{00000000-0004-0000-2500-000012000000}"/>
    <hyperlink ref="B46" r:id="rId20" display="http://dapo.dikdasmen.kemdikbud.go.id/progres/3/100304" xr:uid="{00000000-0004-0000-2500-000013000000}"/>
  </hyperlinks>
  <printOptions horizontalCentered="1"/>
  <pageMargins left="0.70866141732283472" right="1.4" top="0.62992125984251968" bottom="0.74803149606299213" header="0.31496062992125984" footer="0.31496062992125984"/>
  <pageSetup paperSize="5" scale="90" orientation="landscape" horizontalDpi="4294967293" verticalDpi="0" r:id="rId2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F449"/>
  <sheetViews>
    <sheetView view="pageBreakPreview" topLeftCell="A385" zoomScale="80" zoomScaleSheetLayoutView="80" workbookViewId="0">
      <selection activeCell="Q5" sqref="Q5"/>
    </sheetView>
  </sheetViews>
  <sheetFormatPr defaultRowHeight="15"/>
  <cols>
    <col min="1" max="1" width="6.28515625" style="328" customWidth="1"/>
    <col min="2" max="2" width="33.28515625" style="322" bestFit="1" customWidth="1"/>
    <col min="3" max="3" width="11.140625" style="322" bestFit="1" customWidth="1"/>
    <col min="4" max="4" width="10" style="322" customWidth="1"/>
    <col min="5" max="5" width="25" style="322" customWidth="1"/>
    <col min="6" max="16384" width="9.140625" style="322"/>
  </cols>
  <sheetData>
    <row r="1" spans="1:6">
      <c r="B1" s="841" t="s">
        <v>1817</v>
      </c>
      <c r="C1" s="841"/>
      <c r="D1" s="841"/>
      <c r="E1" s="841"/>
      <c r="F1" s="324"/>
    </row>
    <row r="2" spans="1:6">
      <c r="B2" s="296"/>
      <c r="C2" s="296"/>
      <c r="D2" s="296"/>
      <c r="E2" s="296"/>
      <c r="F2" s="296"/>
    </row>
    <row r="3" spans="1:6">
      <c r="A3" s="841" t="s">
        <v>2272</v>
      </c>
      <c r="B3" s="841"/>
      <c r="C3" s="841"/>
      <c r="D3" s="841"/>
      <c r="E3" s="841"/>
      <c r="F3" s="324"/>
    </row>
    <row r="4" spans="1:6">
      <c r="A4" s="841" t="s">
        <v>1886</v>
      </c>
      <c r="B4" s="841"/>
      <c r="C4" s="841"/>
      <c r="D4" s="841"/>
      <c r="E4" s="841"/>
      <c r="F4" s="324"/>
    </row>
    <row r="6" spans="1:6" s="325" customFormat="1">
      <c r="A6" s="329" t="s">
        <v>20</v>
      </c>
      <c r="B6" s="331" t="s">
        <v>1912</v>
      </c>
      <c r="C6" s="326" t="s">
        <v>166</v>
      </c>
      <c r="D6" s="326" t="s">
        <v>170</v>
      </c>
      <c r="E6" s="326" t="s">
        <v>14</v>
      </c>
    </row>
    <row r="7" spans="1:6">
      <c r="A7" s="330">
        <v>1</v>
      </c>
      <c r="B7" s="327" t="s">
        <v>1887</v>
      </c>
      <c r="C7" s="323">
        <v>69796614</v>
      </c>
      <c r="D7" s="323" t="s">
        <v>127</v>
      </c>
      <c r="E7" s="323" t="s">
        <v>86</v>
      </c>
    </row>
    <row r="8" spans="1:6">
      <c r="A8" s="330">
        <f>A7+1</f>
        <v>2</v>
      </c>
      <c r="B8" s="327" t="s">
        <v>1887</v>
      </c>
      <c r="C8" s="323">
        <v>69796594</v>
      </c>
      <c r="D8" s="323" t="s">
        <v>127</v>
      </c>
      <c r="E8" s="323" t="s">
        <v>86</v>
      </c>
    </row>
    <row r="9" spans="1:6">
      <c r="A9" s="330">
        <f t="shared" ref="A9:A72" si="0">A8+1</f>
        <v>3</v>
      </c>
      <c r="B9" s="327" t="s">
        <v>1888</v>
      </c>
      <c r="C9" s="323">
        <v>69796551</v>
      </c>
      <c r="D9" s="323" t="s">
        <v>127</v>
      </c>
      <c r="E9" s="323" t="s">
        <v>86</v>
      </c>
    </row>
    <row r="10" spans="1:6">
      <c r="A10" s="330">
        <f t="shared" si="0"/>
        <v>4</v>
      </c>
      <c r="B10" s="327" t="s">
        <v>1889</v>
      </c>
      <c r="C10" s="323">
        <v>69796670</v>
      </c>
      <c r="D10" s="323" t="s">
        <v>127</v>
      </c>
      <c r="E10" s="323" t="s">
        <v>86</v>
      </c>
    </row>
    <row r="11" spans="1:6">
      <c r="A11" s="330">
        <f t="shared" si="0"/>
        <v>5</v>
      </c>
      <c r="B11" s="327" t="s">
        <v>1890</v>
      </c>
      <c r="C11" s="323">
        <v>69926362</v>
      </c>
      <c r="D11" s="323" t="s">
        <v>127</v>
      </c>
      <c r="E11" s="323" t="s">
        <v>86</v>
      </c>
    </row>
    <row r="12" spans="1:6">
      <c r="A12" s="330">
        <f t="shared" si="0"/>
        <v>6</v>
      </c>
      <c r="B12" s="327" t="s">
        <v>1891</v>
      </c>
      <c r="C12" s="323">
        <v>69934763</v>
      </c>
      <c r="D12" s="323" t="s">
        <v>127</v>
      </c>
      <c r="E12" s="323" t="s">
        <v>86</v>
      </c>
    </row>
    <row r="13" spans="1:6">
      <c r="A13" s="330">
        <f t="shared" si="0"/>
        <v>7</v>
      </c>
      <c r="B13" s="327" t="s">
        <v>1892</v>
      </c>
      <c r="C13" s="323">
        <v>69936491</v>
      </c>
      <c r="D13" s="323" t="s">
        <v>127</v>
      </c>
      <c r="E13" s="323" t="s">
        <v>86</v>
      </c>
    </row>
    <row r="14" spans="1:6">
      <c r="A14" s="330">
        <f t="shared" si="0"/>
        <v>8</v>
      </c>
      <c r="B14" s="327" t="s">
        <v>1893</v>
      </c>
      <c r="C14" s="323">
        <v>69937620</v>
      </c>
      <c r="D14" s="323" t="s">
        <v>127</v>
      </c>
      <c r="E14" s="323" t="s">
        <v>86</v>
      </c>
    </row>
    <row r="15" spans="1:6">
      <c r="A15" s="330">
        <f t="shared" si="0"/>
        <v>9</v>
      </c>
      <c r="B15" s="327" t="s">
        <v>1894</v>
      </c>
      <c r="C15" s="323">
        <v>69935460</v>
      </c>
      <c r="D15" s="323" t="s">
        <v>127</v>
      </c>
      <c r="E15" s="323" t="s">
        <v>86</v>
      </c>
    </row>
    <row r="16" spans="1:6">
      <c r="A16" s="330">
        <f t="shared" si="0"/>
        <v>10</v>
      </c>
      <c r="B16" s="327" t="s">
        <v>1895</v>
      </c>
      <c r="C16" s="323">
        <v>69929796</v>
      </c>
      <c r="D16" s="323" t="s">
        <v>127</v>
      </c>
      <c r="E16" s="323" t="s">
        <v>86</v>
      </c>
    </row>
    <row r="17" spans="1:5">
      <c r="A17" s="330">
        <f t="shared" si="0"/>
        <v>11</v>
      </c>
      <c r="B17" s="327" t="s">
        <v>1896</v>
      </c>
      <c r="C17" s="323">
        <v>69796641</v>
      </c>
      <c r="D17" s="323" t="s">
        <v>127</v>
      </c>
      <c r="E17" s="323" t="s">
        <v>86</v>
      </c>
    </row>
    <row r="18" spans="1:5">
      <c r="A18" s="330">
        <f t="shared" si="0"/>
        <v>12</v>
      </c>
      <c r="B18" s="327" t="s">
        <v>1897</v>
      </c>
      <c r="C18" s="323">
        <v>69937845</v>
      </c>
      <c r="D18" s="323" t="s">
        <v>127</v>
      </c>
      <c r="E18" s="323" t="s">
        <v>86</v>
      </c>
    </row>
    <row r="19" spans="1:5">
      <c r="A19" s="330">
        <f t="shared" si="0"/>
        <v>13</v>
      </c>
      <c r="B19" s="327" t="s">
        <v>1898</v>
      </c>
      <c r="C19" s="323">
        <v>69937619</v>
      </c>
      <c r="D19" s="323" t="s">
        <v>127</v>
      </c>
      <c r="E19" s="323" t="s">
        <v>86</v>
      </c>
    </row>
    <row r="20" spans="1:5">
      <c r="A20" s="330">
        <f t="shared" si="0"/>
        <v>14</v>
      </c>
      <c r="B20" s="327" t="s">
        <v>1899</v>
      </c>
      <c r="C20" s="323">
        <v>69796601</v>
      </c>
      <c r="D20" s="323" t="s">
        <v>127</v>
      </c>
      <c r="E20" s="323" t="s">
        <v>86</v>
      </c>
    </row>
    <row r="21" spans="1:5">
      <c r="A21" s="330">
        <f t="shared" si="0"/>
        <v>15</v>
      </c>
      <c r="B21" s="327" t="s">
        <v>1900</v>
      </c>
      <c r="C21" s="323">
        <v>69796682</v>
      </c>
      <c r="D21" s="323" t="s">
        <v>127</v>
      </c>
      <c r="E21" s="323" t="s">
        <v>86</v>
      </c>
    </row>
    <row r="22" spans="1:5">
      <c r="A22" s="330">
        <f t="shared" si="0"/>
        <v>16</v>
      </c>
      <c r="B22" s="327" t="s">
        <v>1901</v>
      </c>
      <c r="C22" s="323">
        <v>69796607</v>
      </c>
      <c r="D22" s="323" t="s">
        <v>127</v>
      </c>
      <c r="E22" s="323" t="s">
        <v>86</v>
      </c>
    </row>
    <row r="23" spans="1:5">
      <c r="A23" s="330">
        <f t="shared" si="0"/>
        <v>17</v>
      </c>
      <c r="B23" s="327" t="s">
        <v>1902</v>
      </c>
      <c r="C23" s="323">
        <v>69936497</v>
      </c>
      <c r="D23" s="323" t="s">
        <v>127</v>
      </c>
      <c r="E23" s="323" t="s">
        <v>86</v>
      </c>
    </row>
    <row r="24" spans="1:5">
      <c r="A24" s="330">
        <f t="shared" si="0"/>
        <v>18</v>
      </c>
      <c r="B24" s="327" t="s">
        <v>1903</v>
      </c>
      <c r="C24" s="323">
        <v>10506680</v>
      </c>
      <c r="D24" s="323" t="s">
        <v>127</v>
      </c>
      <c r="E24" s="323" t="s">
        <v>86</v>
      </c>
    </row>
    <row r="25" spans="1:5">
      <c r="A25" s="330">
        <f t="shared" si="0"/>
        <v>19</v>
      </c>
      <c r="B25" s="327" t="s">
        <v>1904</v>
      </c>
      <c r="C25" s="323">
        <v>10506689</v>
      </c>
      <c r="D25" s="323" t="s">
        <v>127</v>
      </c>
      <c r="E25" s="323" t="s">
        <v>86</v>
      </c>
    </row>
    <row r="26" spans="1:5">
      <c r="A26" s="330">
        <f t="shared" si="0"/>
        <v>20</v>
      </c>
      <c r="B26" s="327" t="s">
        <v>1905</v>
      </c>
      <c r="C26" s="323">
        <v>10506697</v>
      </c>
      <c r="D26" s="323" t="s">
        <v>127</v>
      </c>
      <c r="E26" s="323" t="s">
        <v>86</v>
      </c>
    </row>
    <row r="27" spans="1:5">
      <c r="A27" s="330">
        <f t="shared" si="0"/>
        <v>21</v>
      </c>
      <c r="B27" s="327" t="s">
        <v>1906</v>
      </c>
      <c r="C27" s="323">
        <v>10506714</v>
      </c>
      <c r="D27" s="323" t="s">
        <v>127</v>
      </c>
      <c r="E27" s="323" t="s">
        <v>86</v>
      </c>
    </row>
    <row r="28" spans="1:5">
      <c r="A28" s="330">
        <f t="shared" si="0"/>
        <v>22</v>
      </c>
      <c r="B28" s="327" t="s">
        <v>1907</v>
      </c>
      <c r="C28" s="323">
        <v>10506715</v>
      </c>
      <c r="D28" s="323" t="s">
        <v>127</v>
      </c>
      <c r="E28" s="323" t="s">
        <v>86</v>
      </c>
    </row>
    <row r="29" spans="1:5">
      <c r="A29" s="330">
        <f t="shared" si="0"/>
        <v>23</v>
      </c>
      <c r="B29" s="327" t="s">
        <v>1908</v>
      </c>
      <c r="C29" s="323">
        <v>69938456</v>
      </c>
      <c r="D29" s="323" t="s">
        <v>127</v>
      </c>
      <c r="E29" s="323" t="s">
        <v>86</v>
      </c>
    </row>
    <row r="30" spans="1:5">
      <c r="A30" s="330">
        <f t="shared" si="0"/>
        <v>24</v>
      </c>
      <c r="B30" s="327" t="s">
        <v>1909</v>
      </c>
      <c r="C30" s="323">
        <v>10506742</v>
      </c>
      <c r="D30" s="323" t="s">
        <v>127</v>
      </c>
      <c r="E30" s="323" t="s">
        <v>86</v>
      </c>
    </row>
    <row r="31" spans="1:5">
      <c r="A31" s="330">
        <f t="shared" si="0"/>
        <v>25</v>
      </c>
      <c r="B31" s="327" t="s">
        <v>1910</v>
      </c>
      <c r="C31" s="323">
        <v>10506743</v>
      </c>
      <c r="D31" s="323" t="s">
        <v>127</v>
      </c>
      <c r="E31" s="323" t="s">
        <v>86</v>
      </c>
    </row>
    <row r="32" spans="1:5">
      <c r="A32" s="330">
        <f t="shared" si="0"/>
        <v>26</v>
      </c>
      <c r="B32" s="327" t="s">
        <v>1911</v>
      </c>
      <c r="C32" s="323">
        <v>69796621</v>
      </c>
      <c r="D32" s="323" t="s">
        <v>127</v>
      </c>
      <c r="E32" s="323" t="s">
        <v>86</v>
      </c>
    </row>
    <row r="33" spans="1:5">
      <c r="A33" s="330">
        <f t="shared" si="0"/>
        <v>27</v>
      </c>
      <c r="B33" s="332" t="s">
        <v>1913</v>
      </c>
      <c r="C33" s="332">
        <v>69796637</v>
      </c>
      <c r="D33" s="332" t="s">
        <v>127</v>
      </c>
      <c r="E33" s="332" t="s">
        <v>81</v>
      </c>
    </row>
    <row r="34" spans="1:5">
      <c r="A34" s="330">
        <f t="shared" si="0"/>
        <v>28</v>
      </c>
      <c r="B34" s="332" t="s">
        <v>1914</v>
      </c>
      <c r="C34" s="332">
        <v>69796589</v>
      </c>
      <c r="D34" s="332" t="s">
        <v>127</v>
      </c>
      <c r="E34" s="332" t="s">
        <v>81</v>
      </c>
    </row>
    <row r="35" spans="1:5">
      <c r="A35" s="330">
        <f t="shared" si="0"/>
        <v>29</v>
      </c>
      <c r="B35" s="332" t="s">
        <v>1915</v>
      </c>
      <c r="C35" s="332">
        <v>69796572</v>
      </c>
      <c r="D35" s="332" t="s">
        <v>127</v>
      </c>
      <c r="E35" s="332" t="s">
        <v>81</v>
      </c>
    </row>
    <row r="36" spans="1:5">
      <c r="A36" s="330">
        <f t="shared" si="0"/>
        <v>30</v>
      </c>
      <c r="B36" s="332" t="s">
        <v>1916</v>
      </c>
      <c r="C36" s="332">
        <v>69796642</v>
      </c>
      <c r="D36" s="332" t="s">
        <v>127</v>
      </c>
      <c r="E36" s="332" t="s">
        <v>81</v>
      </c>
    </row>
    <row r="37" spans="1:5">
      <c r="A37" s="330">
        <f t="shared" si="0"/>
        <v>31</v>
      </c>
      <c r="B37" s="332" t="s">
        <v>1917</v>
      </c>
      <c r="C37" s="332">
        <v>69924669</v>
      </c>
      <c r="D37" s="332" t="s">
        <v>127</v>
      </c>
      <c r="E37" s="332" t="s">
        <v>81</v>
      </c>
    </row>
    <row r="38" spans="1:5">
      <c r="A38" s="330">
        <f t="shared" si="0"/>
        <v>32</v>
      </c>
      <c r="B38" s="332" t="s">
        <v>1918</v>
      </c>
      <c r="C38" s="332">
        <v>69924907</v>
      </c>
      <c r="D38" s="332" t="s">
        <v>127</v>
      </c>
      <c r="E38" s="332" t="s">
        <v>81</v>
      </c>
    </row>
    <row r="39" spans="1:5">
      <c r="A39" s="330">
        <f t="shared" si="0"/>
        <v>33</v>
      </c>
      <c r="B39" s="332" t="s">
        <v>1919</v>
      </c>
      <c r="C39" s="332">
        <v>69924917</v>
      </c>
      <c r="D39" s="332" t="s">
        <v>127</v>
      </c>
      <c r="E39" s="332" t="s">
        <v>81</v>
      </c>
    </row>
    <row r="40" spans="1:5">
      <c r="A40" s="330">
        <f t="shared" si="0"/>
        <v>34</v>
      </c>
      <c r="B40" s="332" t="s">
        <v>1920</v>
      </c>
      <c r="C40" s="332">
        <v>69924712</v>
      </c>
      <c r="D40" s="332" t="s">
        <v>127</v>
      </c>
      <c r="E40" s="332" t="s">
        <v>81</v>
      </c>
    </row>
    <row r="41" spans="1:5">
      <c r="A41" s="330">
        <f t="shared" si="0"/>
        <v>35</v>
      </c>
      <c r="B41" s="332" t="s">
        <v>1921</v>
      </c>
      <c r="C41" s="332">
        <v>69796626</v>
      </c>
      <c r="D41" s="332" t="s">
        <v>127</v>
      </c>
      <c r="E41" s="332" t="s">
        <v>81</v>
      </c>
    </row>
    <row r="42" spans="1:5">
      <c r="A42" s="330">
        <f t="shared" si="0"/>
        <v>36</v>
      </c>
      <c r="B42" s="332" t="s">
        <v>1922</v>
      </c>
      <c r="C42" s="332">
        <v>69924668</v>
      </c>
      <c r="D42" s="332" t="s">
        <v>127</v>
      </c>
      <c r="E42" s="332" t="s">
        <v>81</v>
      </c>
    </row>
    <row r="43" spans="1:5">
      <c r="A43" s="330">
        <f t="shared" si="0"/>
        <v>37</v>
      </c>
      <c r="B43" s="332" t="s">
        <v>1923</v>
      </c>
      <c r="C43" s="332">
        <v>69796587</v>
      </c>
      <c r="D43" s="332" t="s">
        <v>127</v>
      </c>
      <c r="E43" s="332" t="s">
        <v>81</v>
      </c>
    </row>
    <row r="44" spans="1:5">
      <c r="A44" s="330">
        <f t="shared" si="0"/>
        <v>38</v>
      </c>
      <c r="B44" s="332" t="s">
        <v>1924</v>
      </c>
      <c r="C44" s="332">
        <v>69924703</v>
      </c>
      <c r="D44" s="332" t="s">
        <v>127</v>
      </c>
      <c r="E44" s="332" t="s">
        <v>81</v>
      </c>
    </row>
    <row r="45" spans="1:5">
      <c r="A45" s="330">
        <f t="shared" si="0"/>
        <v>39</v>
      </c>
      <c r="B45" s="332" t="s">
        <v>1925</v>
      </c>
      <c r="C45" s="332">
        <v>69937621</v>
      </c>
      <c r="D45" s="332" t="s">
        <v>127</v>
      </c>
      <c r="E45" s="332" t="s">
        <v>81</v>
      </c>
    </row>
    <row r="46" spans="1:5">
      <c r="A46" s="330">
        <f t="shared" si="0"/>
        <v>40</v>
      </c>
      <c r="B46" s="332" t="s">
        <v>1926</v>
      </c>
      <c r="C46" s="332">
        <v>69924693</v>
      </c>
      <c r="D46" s="332" t="s">
        <v>127</v>
      </c>
      <c r="E46" s="332" t="s">
        <v>81</v>
      </c>
    </row>
    <row r="47" spans="1:5">
      <c r="A47" s="330">
        <f t="shared" si="0"/>
        <v>41</v>
      </c>
      <c r="B47" s="332" t="s">
        <v>1927</v>
      </c>
      <c r="C47" s="332">
        <v>69935291</v>
      </c>
      <c r="D47" s="332" t="s">
        <v>127</v>
      </c>
      <c r="E47" s="332" t="s">
        <v>81</v>
      </c>
    </row>
    <row r="48" spans="1:5">
      <c r="A48" s="330">
        <f t="shared" si="0"/>
        <v>42</v>
      </c>
      <c r="B48" s="332" t="s">
        <v>1928</v>
      </c>
      <c r="C48" s="332">
        <v>69926623</v>
      </c>
      <c r="D48" s="332" t="s">
        <v>127</v>
      </c>
      <c r="E48" s="332" t="s">
        <v>81</v>
      </c>
    </row>
    <row r="49" spans="1:5">
      <c r="A49" s="330">
        <f t="shared" si="0"/>
        <v>43</v>
      </c>
      <c r="B49" s="332" t="s">
        <v>1929</v>
      </c>
      <c r="C49" s="332">
        <v>69924912</v>
      </c>
      <c r="D49" s="332" t="s">
        <v>127</v>
      </c>
      <c r="E49" s="332" t="s">
        <v>81</v>
      </c>
    </row>
    <row r="50" spans="1:5">
      <c r="A50" s="330">
        <f t="shared" si="0"/>
        <v>44</v>
      </c>
      <c r="B50" s="332" t="s">
        <v>1930</v>
      </c>
      <c r="C50" s="332">
        <v>69924700</v>
      </c>
      <c r="D50" s="332" t="s">
        <v>127</v>
      </c>
      <c r="E50" s="332" t="s">
        <v>81</v>
      </c>
    </row>
    <row r="51" spans="1:5">
      <c r="A51" s="330">
        <f t="shared" si="0"/>
        <v>45</v>
      </c>
      <c r="B51" s="332" t="s">
        <v>1931</v>
      </c>
      <c r="C51" s="332">
        <v>69796618</v>
      </c>
      <c r="D51" s="332" t="s">
        <v>127</v>
      </c>
      <c r="E51" s="332" t="s">
        <v>81</v>
      </c>
    </row>
    <row r="52" spans="1:5">
      <c r="A52" s="330">
        <f t="shared" si="0"/>
        <v>46</v>
      </c>
      <c r="B52" s="332" t="s">
        <v>1932</v>
      </c>
      <c r="C52" s="332">
        <v>69796580</v>
      </c>
      <c r="D52" s="332" t="s">
        <v>126</v>
      </c>
      <c r="E52" s="332" t="s">
        <v>81</v>
      </c>
    </row>
    <row r="53" spans="1:5">
      <c r="A53" s="330">
        <f t="shared" si="0"/>
        <v>47</v>
      </c>
      <c r="B53" s="332" t="s">
        <v>1933</v>
      </c>
      <c r="C53" s="332">
        <v>69796647</v>
      </c>
      <c r="D53" s="332" t="s">
        <v>127</v>
      </c>
      <c r="E53" s="332" t="s">
        <v>81</v>
      </c>
    </row>
    <row r="54" spans="1:5">
      <c r="A54" s="330">
        <f t="shared" si="0"/>
        <v>48</v>
      </c>
      <c r="B54" s="332" t="s">
        <v>1934</v>
      </c>
      <c r="C54" s="332">
        <v>69928669</v>
      </c>
      <c r="D54" s="332" t="s">
        <v>127</v>
      </c>
      <c r="E54" s="332" t="s">
        <v>81</v>
      </c>
    </row>
    <row r="55" spans="1:5">
      <c r="A55" s="330">
        <f t="shared" si="0"/>
        <v>49</v>
      </c>
      <c r="B55" s="332" t="s">
        <v>1935</v>
      </c>
      <c r="C55" s="332">
        <v>10506628</v>
      </c>
      <c r="D55" s="332" t="s">
        <v>127</v>
      </c>
      <c r="E55" s="332" t="s">
        <v>81</v>
      </c>
    </row>
    <row r="56" spans="1:5">
      <c r="A56" s="330">
        <f t="shared" si="0"/>
        <v>50</v>
      </c>
      <c r="B56" s="332" t="s">
        <v>1936</v>
      </c>
      <c r="C56" s="332">
        <v>10506629</v>
      </c>
      <c r="D56" s="332" t="s">
        <v>127</v>
      </c>
      <c r="E56" s="332" t="s">
        <v>81</v>
      </c>
    </row>
    <row r="57" spans="1:5">
      <c r="A57" s="330">
        <f t="shared" si="0"/>
        <v>51</v>
      </c>
      <c r="B57" s="332" t="s">
        <v>1937</v>
      </c>
      <c r="C57" s="332">
        <v>10506633</v>
      </c>
      <c r="D57" s="332" t="s">
        <v>127</v>
      </c>
      <c r="E57" s="332" t="s">
        <v>81</v>
      </c>
    </row>
    <row r="58" spans="1:5">
      <c r="A58" s="330">
        <f t="shared" si="0"/>
        <v>52</v>
      </c>
      <c r="B58" s="332" t="s">
        <v>1938</v>
      </c>
      <c r="C58" s="332">
        <v>10506640</v>
      </c>
      <c r="D58" s="332" t="s">
        <v>127</v>
      </c>
      <c r="E58" s="332" t="s">
        <v>81</v>
      </c>
    </row>
    <row r="59" spans="1:5">
      <c r="A59" s="330">
        <f t="shared" si="0"/>
        <v>53</v>
      </c>
      <c r="B59" s="332" t="s">
        <v>1939</v>
      </c>
      <c r="C59" s="332">
        <v>10506643</v>
      </c>
      <c r="D59" s="332" t="s">
        <v>127</v>
      </c>
      <c r="E59" s="332" t="s">
        <v>81</v>
      </c>
    </row>
    <row r="60" spans="1:5">
      <c r="A60" s="330">
        <f t="shared" si="0"/>
        <v>54</v>
      </c>
      <c r="B60" s="332" t="s">
        <v>1940</v>
      </c>
      <c r="C60" s="332">
        <v>69924954</v>
      </c>
      <c r="D60" s="332" t="s">
        <v>127</v>
      </c>
      <c r="E60" s="332" t="s">
        <v>81</v>
      </c>
    </row>
    <row r="61" spans="1:5">
      <c r="A61" s="330">
        <f t="shared" si="0"/>
        <v>55</v>
      </c>
      <c r="B61" s="332" t="s">
        <v>1941</v>
      </c>
      <c r="C61" s="332">
        <v>10506671</v>
      </c>
      <c r="D61" s="332" t="s">
        <v>127</v>
      </c>
      <c r="E61" s="332" t="s">
        <v>81</v>
      </c>
    </row>
    <row r="62" spans="1:5">
      <c r="A62" s="330">
        <f t="shared" si="0"/>
        <v>56</v>
      </c>
      <c r="B62" s="332" t="s">
        <v>1942</v>
      </c>
      <c r="C62" s="332">
        <v>69924699</v>
      </c>
      <c r="D62" s="332" t="s">
        <v>127</v>
      </c>
      <c r="E62" s="332" t="s">
        <v>81</v>
      </c>
    </row>
    <row r="63" spans="1:5">
      <c r="A63" s="330">
        <f t="shared" si="0"/>
        <v>57</v>
      </c>
      <c r="B63" s="332" t="s">
        <v>1943</v>
      </c>
      <c r="C63" s="332">
        <v>10506706</v>
      </c>
      <c r="D63" s="332" t="s">
        <v>127</v>
      </c>
      <c r="E63" s="332" t="s">
        <v>81</v>
      </c>
    </row>
    <row r="64" spans="1:5">
      <c r="A64" s="330">
        <f t="shared" si="0"/>
        <v>58</v>
      </c>
      <c r="B64" s="332" t="s">
        <v>1944</v>
      </c>
      <c r="C64" s="332">
        <v>69924948</v>
      </c>
      <c r="D64" s="332" t="s">
        <v>127</v>
      </c>
      <c r="E64" s="332" t="s">
        <v>81</v>
      </c>
    </row>
    <row r="65" spans="1:5">
      <c r="A65" s="330">
        <f t="shared" si="0"/>
        <v>59</v>
      </c>
      <c r="B65" s="332" t="s">
        <v>1907</v>
      </c>
      <c r="C65" s="332">
        <v>10506717</v>
      </c>
      <c r="D65" s="332" t="s">
        <v>127</v>
      </c>
      <c r="E65" s="332" t="s">
        <v>81</v>
      </c>
    </row>
    <row r="66" spans="1:5">
      <c r="A66" s="330">
        <f t="shared" si="0"/>
        <v>60</v>
      </c>
      <c r="B66" s="332" t="s">
        <v>1945</v>
      </c>
      <c r="C66" s="332">
        <v>69924679</v>
      </c>
      <c r="D66" s="332" t="s">
        <v>127</v>
      </c>
      <c r="E66" s="332" t="s">
        <v>81</v>
      </c>
    </row>
    <row r="67" spans="1:5">
      <c r="A67" s="330">
        <f t="shared" si="0"/>
        <v>61</v>
      </c>
      <c r="B67" s="332" t="s">
        <v>1946</v>
      </c>
      <c r="C67" s="332">
        <v>10506728</v>
      </c>
      <c r="D67" s="332" t="s">
        <v>127</v>
      </c>
      <c r="E67" s="332" t="s">
        <v>81</v>
      </c>
    </row>
    <row r="68" spans="1:5">
      <c r="A68" s="330">
        <f t="shared" si="0"/>
        <v>62</v>
      </c>
      <c r="B68" s="332" t="s">
        <v>1947</v>
      </c>
      <c r="C68" s="332">
        <v>10506731</v>
      </c>
      <c r="D68" s="332" t="s">
        <v>127</v>
      </c>
      <c r="E68" s="332" t="s">
        <v>81</v>
      </c>
    </row>
    <row r="69" spans="1:5">
      <c r="A69" s="330">
        <f t="shared" si="0"/>
        <v>63</v>
      </c>
      <c r="B69" s="332" t="s">
        <v>1948</v>
      </c>
      <c r="C69" s="332">
        <v>10506736</v>
      </c>
      <c r="D69" s="332" t="s">
        <v>127</v>
      </c>
      <c r="E69" s="332" t="s">
        <v>81</v>
      </c>
    </row>
    <row r="70" spans="1:5">
      <c r="A70" s="330">
        <f t="shared" si="0"/>
        <v>64</v>
      </c>
      <c r="B70" s="332" t="s">
        <v>1949</v>
      </c>
      <c r="C70" s="332">
        <v>10506738</v>
      </c>
      <c r="D70" s="332" t="s">
        <v>126</v>
      </c>
      <c r="E70" s="332" t="s">
        <v>81</v>
      </c>
    </row>
    <row r="71" spans="1:5">
      <c r="A71" s="330">
        <f t="shared" si="0"/>
        <v>65</v>
      </c>
      <c r="B71" s="332" t="s">
        <v>1950</v>
      </c>
      <c r="C71" s="332">
        <v>10506734</v>
      </c>
      <c r="D71" s="332" t="s">
        <v>127</v>
      </c>
      <c r="E71" s="332" t="s">
        <v>81</v>
      </c>
    </row>
    <row r="72" spans="1:5">
      <c r="A72" s="330">
        <f t="shared" si="0"/>
        <v>66</v>
      </c>
      <c r="B72" s="332" t="s">
        <v>1951</v>
      </c>
      <c r="C72" s="332">
        <v>10506761</v>
      </c>
      <c r="D72" s="332" t="s">
        <v>127</v>
      </c>
      <c r="E72" s="332" t="s">
        <v>81</v>
      </c>
    </row>
    <row r="73" spans="1:5">
      <c r="A73" s="330">
        <f t="shared" ref="A73:A136" si="1">A72+1</f>
        <v>67</v>
      </c>
      <c r="B73" s="332" t="s">
        <v>1952</v>
      </c>
      <c r="C73" s="332">
        <v>69924698</v>
      </c>
      <c r="D73" s="332" t="s">
        <v>127</v>
      </c>
      <c r="E73" s="332" t="s">
        <v>81</v>
      </c>
    </row>
    <row r="74" spans="1:5">
      <c r="A74" s="330">
        <f t="shared" si="1"/>
        <v>68</v>
      </c>
      <c r="B74" s="332" t="s">
        <v>1953</v>
      </c>
      <c r="C74" s="332">
        <v>69796563</v>
      </c>
      <c r="D74" s="332" t="s">
        <v>127</v>
      </c>
      <c r="E74" s="332" t="s">
        <v>87</v>
      </c>
    </row>
    <row r="75" spans="1:5">
      <c r="A75" s="330">
        <f t="shared" si="1"/>
        <v>69</v>
      </c>
      <c r="B75" s="332" t="s">
        <v>1954</v>
      </c>
      <c r="C75" s="332">
        <v>69796630</v>
      </c>
      <c r="D75" s="332" t="s">
        <v>127</v>
      </c>
      <c r="E75" s="332" t="s">
        <v>87</v>
      </c>
    </row>
    <row r="76" spans="1:5">
      <c r="A76" s="330">
        <f t="shared" si="1"/>
        <v>70</v>
      </c>
      <c r="B76" s="332" t="s">
        <v>1955</v>
      </c>
      <c r="C76" s="332">
        <v>69796549</v>
      </c>
      <c r="D76" s="332" t="s">
        <v>127</v>
      </c>
      <c r="E76" s="332" t="s">
        <v>87</v>
      </c>
    </row>
    <row r="77" spans="1:5">
      <c r="A77" s="330">
        <f t="shared" si="1"/>
        <v>71</v>
      </c>
      <c r="B77" s="332" t="s">
        <v>1956</v>
      </c>
      <c r="C77" s="332">
        <v>69923870</v>
      </c>
      <c r="D77" s="332" t="s">
        <v>127</v>
      </c>
      <c r="E77" s="332" t="s">
        <v>87</v>
      </c>
    </row>
    <row r="78" spans="1:5">
      <c r="A78" s="330">
        <f t="shared" si="1"/>
        <v>72</v>
      </c>
      <c r="B78" s="332" t="s">
        <v>1957</v>
      </c>
      <c r="C78" s="332">
        <v>69925072</v>
      </c>
      <c r="D78" s="332" t="s">
        <v>127</v>
      </c>
      <c r="E78" s="332" t="s">
        <v>87</v>
      </c>
    </row>
    <row r="79" spans="1:5">
      <c r="A79" s="330">
        <f t="shared" si="1"/>
        <v>73</v>
      </c>
      <c r="B79" s="332" t="s">
        <v>1958</v>
      </c>
      <c r="C79" s="332">
        <v>69796602</v>
      </c>
      <c r="D79" s="332" t="s">
        <v>127</v>
      </c>
      <c r="E79" s="332" t="s">
        <v>87</v>
      </c>
    </row>
    <row r="80" spans="1:5">
      <c r="A80" s="330">
        <f t="shared" si="1"/>
        <v>74</v>
      </c>
      <c r="B80" s="332" t="s">
        <v>1959</v>
      </c>
      <c r="C80" s="332">
        <v>69936156</v>
      </c>
      <c r="D80" s="332" t="s">
        <v>127</v>
      </c>
      <c r="E80" s="332" t="s">
        <v>87</v>
      </c>
    </row>
    <row r="81" spans="1:5">
      <c r="A81" s="330">
        <f t="shared" si="1"/>
        <v>75</v>
      </c>
      <c r="B81" s="332" t="s">
        <v>1960</v>
      </c>
      <c r="C81" s="332">
        <v>69936087</v>
      </c>
      <c r="D81" s="332" t="s">
        <v>127</v>
      </c>
      <c r="E81" s="332" t="s">
        <v>87</v>
      </c>
    </row>
    <row r="82" spans="1:5">
      <c r="A82" s="330">
        <f t="shared" si="1"/>
        <v>76</v>
      </c>
      <c r="B82" s="332" t="s">
        <v>1961</v>
      </c>
      <c r="C82" s="332">
        <v>69938623</v>
      </c>
      <c r="D82" s="332" t="s">
        <v>127</v>
      </c>
      <c r="E82" s="332" t="s">
        <v>87</v>
      </c>
    </row>
    <row r="83" spans="1:5">
      <c r="A83" s="330">
        <f t="shared" si="1"/>
        <v>77</v>
      </c>
      <c r="B83" s="332" t="s">
        <v>1962</v>
      </c>
      <c r="C83" s="332">
        <v>69929589</v>
      </c>
      <c r="D83" s="332" t="s">
        <v>127</v>
      </c>
      <c r="E83" s="332" t="s">
        <v>87</v>
      </c>
    </row>
    <row r="84" spans="1:5">
      <c r="A84" s="330">
        <f t="shared" si="1"/>
        <v>78</v>
      </c>
      <c r="B84" s="332" t="s">
        <v>1963</v>
      </c>
      <c r="C84" s="332">
        <v>69796597</v>
      </c>
      <c r="D84" s="332" t="s">
        <v>127</v>
      </c>
      <c r="E84" s="332" t="s">
        <v>87</v>
      </c>
    </row>
    <row r="85" spans="1:5">
      <c r="A85" s="330">
        <f t="shared" si="1"/>
        <v>79</v>
      </c>
      <c r="B85" s="332" t="s">
        <v>1964</v>
      </c>
      <c r="C85" s="332">
        <v>69923863</v>
      </c>
      <c r="D85" s="332" t="s">
        <v>127</v>
      </c>
      <c r="E85" s="332" t="s">
        <v>87</v>
      </c>
    </row>
    <row r="86" spans="1:5">
      <c r="A86" s="330">
        <f t="shared" si="1"/>
        <v>80</v>
      </c>
      <c r="B86" s="332" t="s">
        <v>1964</v>
      </c>
      <c r="C86" s="332">
        <v>69936516</v>
      </c>
      <c r="D86" s="332" t="s">
        <v>127</v>
      </c>
      <c r="E86" s="332" t="s">
        <v>87</v>
      </c>
    </row>
    <row r="87" spans="1:5">
      <c r="A87" s="330">
        <f t="shared" si="1"/>
        <v>81</v>
      </c>
      <c r="B87" s="332" t="s">
        <v>1965</v>
      </c>
      <c r="C87" s="332">
        <v>69923878</v>
      </c>
      <c r="D87" s="332" t="s">
        <v>127</v>
      </c>
      <c r="E87" s="332" t="s">
        <v>87</v>
      </c>
    </row>
    <row r="88" spans="1:5">
      <c r="A88" s="330">
        <f t="shared" si="1"/>
        <v>82</v>
      </c>
      <c r="B88" s="332" t="s">
        <v>1966</v>
      </c>
      <c r="C88" s="332">
        <v>69925400</v>
      </c>
      <c r="D88" s="332" t="s">
        <v>127</v>
      </c>
      <c r="E88" s="332" t="s">
        <v>87</v>
      </c>
    </row>
    <row r="89" spans="1:5">
      <c r="A89" s="330">
        <f t="shared" si="1"/>
        <v>83</v>
      </c>
      <c r="B89" s="332" t="s">
        <v>1967</v>
      </c>
      <c r="C89" s="332">
        <v>69923919</v>
      </c>
      <c r="D89" s="332" t="s">
        <v>127</v>
      </c>
      <c r="E89" s="332" t="s">
        <v>87</v>
      </c>
    </row>
    <row r="90" spans="1:5">
      <c r="A90" s="330">
        <f t="shared" si="1"/>
        <v>84</v>
      </c>
      <c r="B90" s="332" t="s">
        <v>1894</v>
      </c>
      <c r="C90" s="332">
        <v>69796585</v>
      </c>
      <c r="D90" s="332" t="s">
        <v>127</v>
      </c>
      <c r="E90" s="332" t="s">
        <v>87</v>
      </c>
    </row>
    <row r="91" spans="1:5">
      <c r="A91" s="330">
        <f t="shared" si="1"/>
        <v>85</v>
      </c>
      <c r="B91" s="332" t="s">
        <v>1968</v>
      </c>
      <c r="C91" s="332">
        <v>69796632</v>
      </c>
      <c r="D91" s="332" t="s">
        <v>127</v>
      </c>
      <c r="E91" s="332" t="s">
        <v>87</v>
      </c>
    </row>
    <row r="92" spans="1:5">
      <c r="A92" s="330">
        <f t="shared" si="1"/>
        <v>86</v>
      </c>
      <c r="B92" s="332" t="s">
        <v>1969</v>
      </c>
      <c r="C92" s="332">
        <v>69796634</v>
      </c>
      <c r="D92" s="332" t="s">
        <v>127</v>
      </c>
      <c r="E92" s="332" t="s">
        <v>87</v>
      </c>
    </row>
    <row r="93" spans="1:5">
      <c r="A93" s="330">
        <f t="shared" si="1"/>
        <v>87</v>
      </c>
      <c r="B93" s="332" t="s">
        <v>1970</v>
      </c>
      <c r="C93" s="332">
        <v>69796554</v>
      </c>
      <c r="D93" s="332" t="s">
        <v>127</v>
      </c>
      <c r="E93" s="332" t="s">
        <v>87</v>
      </c>
    </row>
    <row r="94" spans="1:5">
      <c r="A94" s="330">
        <f t="shared" si="1"/>
        <v>88</v>
      </c>
      <c r="B94" s="332" t="s">
        <v>1971</v>
      </c>
      <c r="C94" s="332">
        <v>69796673</v>
      </c>
      <c r="D94" s="332" t="s">
        <v>127</v>
      </c>
      <c r="E94" s="332" t="s">
        <v>87</v>
      </c>
    </row>
    <row r="95" spans="1:5">
      <c r="A95" s="330">
        <f t="shared" si="1"/>
        <v>89</v>
      </c>
      <c r="B95" s="332" t="s">
        <v>1972</v>
      </c>
      <c r="C95" s="332">
        <v>69935991</v>
      </c>
      <c r="D95" s="332" t="s">
        <v>127</v>
      </c>
      <c r="E95" s="332" t="s">
        <v>87</v>
      </c>
    </row>
    <row r="96" spans="1:5">
      <c r="A96" s="330">
        <f t="shared" si="1"/>
        <v>90</v>
      </c>
      <c r="B96" s="332" t="s">
        <v>1973</v>
      </c>
      <c r="C96" s="332">
        <v>69796574</v>
      </c>
      <c r="D96" s="332" t="s">
        <v>127</v>
      </c>
      <c r="E96" s="332" t="s">
        <v>87</v>
      </c>
    </row>
    <row r="97" spans="1:5">
      <c r="A97" s="330">
        <f t="shared" si="1"/>
        <v>91</v>
      </c>
      <c r="B97" s="332" t="s">
        <v>1974</v>
      </c>
      <c r="C97" s="332">
        <v>69925391</v>
      </c>
      <c r="D97" s="332" t="s">
        <v>127</v>
      </c>
      <c r="E97" s="332" t="s">
        <v>87</v>
      </c>
    </row>
    <row r="98" spans="1:5">
      <c r="A98" s="330">
        <f t="shared" si="1"/>
        <v>92</v>
      </c>
      <c r="B98" s="332" t="s">
        <v>1975</v>
      </c>
      <c r="C98" s="332">
        <v>69796561</v>
      </c>
      <c r="D98" s="332" t="s">
        <v>127</v>
      </c>
      <c r="E98" s="332" t="s">
        <v>87</v>
      </c>
    </row>
    <row r="99" spans="1:5">
      <c r="A99" s="330">
        <f t="shared" si="1"/>
        <v>93</v>
      </c>
      <c r="B99" s="332" t="s">
        <v>1976</v>
      </c>
      <c r="C99" s="332">
        <v>69796570</v>
      </c>
      <c r="D99" s="332" t="s">
        <v>127</v>
      </c>
      <c r="E99" s="332" t="s">
        <v>87</v>
      </c>
    </row>
    <row r="100" spans="1:5">
      <c r="A100" s="330">
        <f t="shared" si="1"/>
        <v>94</v>
      </c>
      <c r="B100" s="332" t="s">
        <v>1977</v>
      </c>
      <c r="C100" s="332">
        <v>69796683</v>
      </c>
      <c r="D100" s="332" t="s">
        <v>127</v>
      </c>
      <c r="E100" s="332" t="s">
        <v>87</v>
      </c>
    </row>
    <row r="101" spans="1:5">
      <c r="A101" s="330">
        <f t="shared" si="1"/>
        <v>95</v>
      </c>
      <c r="B101" s="332" t="s">
        <v>1978</v>
      </c>
      <c r="C101" s="332">
        <v>69796598</v>
      </c>
      <c r="D101" s="332" t="s">
        <v>127</v>
      </c>
      <c r="E101" s="332" t="s">
        <v>87</v>
      </c>
    </row>
    <row r="102" spans="1:5">
      <c r="A102" s="330">
        <f t="shared" si="1"/>
        <v>96</v>
      </c>
      <c r="B102" s="332" t="s">
        <v>1979</v>
      </c>
      <c r="C102" s="332">
        <v>69796674</v>
      </c>
      <c r="D102" s="332" t="s">
        <v>127</v>
      </c>
      <c r="E102" s="332" t="s">
        <v>87</v>
      </c>
    </row>
    <row r="103" spans="1:5">
      <c r="A103" s="330">
        <f t="shared" si="1"/>
        <v>97</v>
      </c>
      <c r="B103" s="332" t="s">
        <v>1980</v>
      </c>
      <c r="C103" s="332">
        <v>69796643</v>
      </c>
      <c r="D103" s="332" t="s">
        <v>127</v>
      </c>
      <c r="E103" s="332" t="s">
        <v>87</v>
      </c>
    </row>
    <row r="104" spans="1:5">
      <c r="A104" s="330">
        <f t="shared" si="1"/>
        <v>98</v>
      </c>
      <c r="B104" s="332" t="s">
        <v>1981</v>
      </c>
      <c r="C104" s="332">
        <v>69796649</v>
      </c>
      <c r="D104" s="332" t="s">
        <v>127</v>
      </c>
      <c r="E104" s="332" t="s">
        <v>87</v>
      </c>
    </row>
    <row r="105" spans="1:5">
      <c r="A105" s="330">
        <f t="shared" si="1"/>
        <v>99</v>
      </c>
      <c r="B105" s="332" t="s">
        <v>1939</v>
      </c>
      <c r="C105" s="332">
        <v>69926615</v>
      </c>
      <c r="D105" s="332" t="s">
        <v>127</v>
      </c>
      <c r="E105" s="332" t="s">
        <v>87</v>
      </c>
    </row>
    <row r="106" spans="1:5">
      <c r="A106" s="330">
        <f t="shared" si="1"/>
        <v>100</v>
      </c>
      <c r="B106" s="332" t="s">
        <v>1982</v>
      </c>
      <c r="C106" s="332">
        <v>69926622</v>
      </c>
      <c r="D106" s="332" t="s">
        <v>127</v>
      </c>
      <c r="E106" s="332" t="s">
        <v>87</v>
      </c>
    </row>
    <row r="107" spans="1:5">
      <c r="A107" s="330">
        <f t="shared" si="1"/>
        <v>101</v>
      </c>
      <c r="B107" s="332" t="s">
        <v>1983</v>
      </c>
      <c r="C107" s="332">
        <v>10506659</v>
      </c>
      <c r="D107" s="332" t="s">
        <v>127</v>
      </c>
      <c r="E107" s="332" t="s">
        <v>87</v>
      </c>
    </row>
    <row r="108" spans="1:5">
      <c r="A108" s="330">
        <f t="shared" si="1"/>
        <v>102</v>
      </c>
      <c r="B108" s="332" t="s">
        <v>1984</v>
      </c>
      <c r="C108" s="332">
        <v>69936144</v>
      </c>
      <c r="D108" s="332" t="s">
        <v>127</v>
      </c>
      <c r="E108" s="332" t="s">
        <v>87</v>
      </c>
    </row>
    <row r="109" spans="1:5">
      <c r="A109" s="330">
        <f t="shared" si="1"/>
        <v>103</v>
      </c>
      <c r="B109" s="332" t="s">
        <v>1985</v>
      </c>
      <c r="C109" s="332">
        <v>10506672</v>
      </c>
      <c r="D109" s="332" t="s">
        <v>127</v>
      </c>
      <c r="E109" s="332" t="s">
        <v>87</v>
      </c>
    </row>
    <row r="110" spans="1:5">
      <c r="A110" s="330">
        <f t="shared" si="1"/>
        <v>104</v>
      </c>
      <c r="B110" s="332" t="s">
        <v>1986</v>
      </c>
      <c r="C110" s="332">
        <v>69923886</v>
      </c>
      <c r="D110" s="332" t="s">
        <v>127</v>
      </c>
      <c r="E110" s="332" t="s">
        <v>87</v>
      </c>
    </row>
    <row r="111" spans="1:5">
      <c r="A111" s="330">
        <f t="shared" si="1"/>
        <v>105</v>
      </c>
      <c r="B111" s="332" t="s">
        <v>1987</v>
      </c>
      <c r="C111" s="332">
        <v>10506686</v>
      </c>
      <c r="D111" s="332" t="s">
        <v>127</v>
      </c>
      <c r="E111" s="332" t="s">
        <v>87</v>
      </c>
    </row>
    <row r="112" spans="1:5">
      <c r="A112" s="330">
        <f t="shared" si="1"/>
        <v>106</v>
      </c>
      <c r="B112" s="332" t="s">
        <v>1988</v>
      </c>
      <c r="C112" s="332">
        <v>69925116</v>
      </c>
      <c r="D112" s="332" t="s">
        <v>127</v>
      </c>
      <c r="E112" s="332" t="s">
        <v>87</v>
      </c>
    </row>
    <row r="113" spans="1:5">
      <c r="A113" s="330">
        <f t="shared" si="1"/>
        <v>107</v>
      </c>
      <c r="B113" s="332" t="s">
        <v>1904</v>
      </c>
      <c r="C113" s="332">
        <v>10506688</v>
      </c>
      <c r="D113" s="332" t="s">
        <v>127</v>
      </c>
      <c r="E113" s="332" t="s">
        <v>87</v>
      </c>
    </row>
    <row r="114" spans="1:5">
      <c r="A114" s="330">
        <f t="shared" si="1"/>
        <v>108</v>
      </c>
      <c r="B114" s="332" t="s">
        <v>1943</v>
      </c>
      <c r="C114" s="332">
        <v>69938178</v>
      </c>
      <c r="D114" s="332" t="s">
        <v>127</v>
      </c>
      <c r="E114" s="332" t="s">
        <v>87</v>
      </c>
    </row>
    <row r="115" spans="1:5">
      <c r="A115" s="330">
        <f t="shared" si="1"/>
        <v>109</v>
      </c>
      <c r="B115" s="332" t="s">
        <v>1989</v>
      </c>
      <c r="C115" s="332">
        <v>10506718</v>
      </c>
      <c r="D115" s="332" t="s">
        <v>127</v>
      </c>
      <c r="E115" s="332" t="s">
        <v>87</v>
      </c>
    </row>
    <row r="116" spans="1:5">
      <c r="A116" s="330">
        <f t="shared" si="1"/>
        <v>110</v>
      </c>
      <c r="B116" s="332" t="s">
        <v>1990</v>
      </c>
      <c r="C116" s="332">
        <v>69938625</v>
      </c>
      <c r="D116" s="332" t="s">
        <v>127</v>
      </c>
      <c r="E116" s="332" t="s">
        <v>87</v>
      </c>
    </row>
    <row r="117" spans="1:5">
      <c r="A117" s="330">
        <f t="shared" si="1"/>
        <v>111</v>
      </c>
      <c r="B117" s="332" t="s">
        <v>1991</v>
      </c>
      <c r="C117" s="332">
        <v>69938624</v>
      </c>
      <c r="D117" s="332" t="s">
        <v>127</v>
      </c>
      <c r="E117" s="332" t="s">
        <v>87</v>
      </c>
    </row>
    <row r="118" spans="1:5">
      <c r="A118" s="330">
        <f t="shared" si="1"/>
        <v>112</v>
      </c>
      <c r="B118" s="332" t="s">
        <v>1992</v>
      </c>
      <c r="C118" s="332">
        <v>10506760</v>
      </c>
      <c r="D118" s="332" t="s">
        <v>127</v>
      </c>
      <c r="E118" s="332" t="s">
        <v>87</v>
      </c>
    </row>
    <row r="119" spans="1:5">
      <c r="A119" s="330">
        <f t="shared" si="1"/>
        <v>113</v>
      </c>
      <c r="B119" s="332" t="s">
        <v>1993</v>
      </c>
      <c r="C119" s="332">
        <v>10506764</v>
      </c>
      <c r="D119" s="332" t="s">
        <v>127</v>
      </c>
      <c r="E119" s="332" t="s">
        <v>87</v>
      </c>
    </row>
    <row r="120" spans="1:5">
      <c r="A120" s="330">
        <f t="shared" si="1"/>
        <v>114</v>
      </c>
      <c r="B120" s="332" t="s">
        <v>1994</v>
      </c>
      <c r="C120" s="332">
        <v>69936171</v>
      </c>
      <c r="D120" s="332" t="s">
        <v>127</v>
      </c>
      <c r="E120" s="332" t="s">
        <v>87</v>
      </c>
    </row>
    <row r="121" spans="1:5">
      <c r="A121" s="330">
        <f t="shared" si="1"/>
        <v>115</v>
      </c>
      <c r="B121" s="332" t="s">
        <v>1995</v>
      </c>
      <c r="C121" s="332">
        <v>10506769</v>
      </c>
      <c r="D121" s="332" t="s">
        <v>127</v>
      </c>
      <c r="E121" s="332" t="s">
        <v>87</v>
      </c>
    </row>
    <row r="122" spans="1:5">
      <c r="A122" s="330">
        <f t="shared" si="1"/>
        <v>116</v>
      </c>
      <c r="B122" s="332" t="s">
        <v>1996</v>
      </c>
      <c r="C122" s="332">
        <v>69796655</v>
      </c>
      <c r="D122" s="332" t="s">
        <v>127</v>
      </c>
      <c r="E122" s="332" t="s">
        <v>88</v>
      </c>
    </row>
    <row r="123" spans="1:5">
      <c r="A123" s="330">
        <f t="shared" si="1"/>
        <v>117</v>
      </c>
      <c r="B123" s="332" t="s">
        <v>1997</v>
      </c>
      <c r="C123" s="332">
        <v>69796596</v>
      </c>
      <c r="D123" s="332" t="s">
        <v>127</v>
      </c>
      <c r="E123" s="332" t="s">
        <v>88</v>
      </c>
    </row>
    <row r="124" spans="1:5">
      <c r="A124" s="330">
        <f t="shared" si="1"/>
        <v>118</v>
      </c>
      <c r="B124" s="332" t="s">
        <v>1998</v>
      </c>
      <c r="C124" s="332">
        <v>69927294</v>
      </c>
      <c r="D124" s="332" t="s">
        <v>127</v>
      </c>
      <c r="E124" s="332" t="s">
        <v>88</v>
      </c>
    </row>
    <row r="125" spans="1:5">
      <c r="A125" s="330">
        <f t="shared" si="1"/>
        <v>119</v>
      </c>
      <c r="B125" s="332" t="s">
        <v>1962</v>
      </c>
      <c r="C125" s="332">
        <v>69938602</v>
      </c>
      <c r="D125" s="332" t="s">
        <v>127</v>
      </c>
      <c r="E125" s="332" t="s">
        <v>88</v>
      </c>
    </row>
    <row r="126" spans="1:5">
      <c r="A126" s="330">
        <f t="shared" si="1"/>
        <v>120</v>
      </c>
      <c r="B126" s="332" t="s">
        <v>1999</v>
      </c>
      <c r="C126" s="332">
        <v>69938597</v>
      </c>
      <c r="D126" s="332" t="s">
        <v>127</v>
      </c>
      <c r="E126" s="332" t="s">
        <v>88</v>
      </c>
    </row>
    <row r="127" spans="1:5">
      <c r="A127" s="330">
        <f t="shared" si="1"/>
        <v>121</v>
      </c>
      <c r="B127" s="332" t="s">
        <v>2000</v>
      </c>
      <c r="C127" s="332">
        <v>69928168</v>
      </c>
      <c r="D127" s="332" t="s">
        <v>127</v>
      </c>
      <c r="E127" s="332" t="s">
        <v>88</v>
      </c>
    </row>
    <row r="128" spans="1:5">
      <c r="A128" s="330">
        <f t="shared" si="1"/>
        <v>122</v>
      </c>
      <c r="B128" s="332" t="s">
        <v>1894</v>
      </c>
      <c r="C128" s="332">
        <v>69927305</v>
      </c>
      <c r="D128" s="332" t="s">
        <v>127</v>
      </c>
      <c r="E128" s="332" t="s">
        <v>88</v>
      </c>
    </row>
    <row r="129" spans="1:5">
      <c r="A129" s="330">
        <f t="shared" si="1"/>
        <v>123</v>
      </c>
      <c r="B129" s="332" t="s">
        <v>2001</v>
      </c>
      <c r="C129" s="332">
        <v>69928238</v>
      </c>
      <c r="D129" s="332" t="s">
        <v>127</v>
      </c>
      <c r="E129" s="332" t="s">
        <v>88</v>
      </c>
    </row>
    <row r="130" spans="1:5">
      <c r="A130" s="330">
        <f t="shared" si="1"/>
        <v>124</v>
      </c>
      <c r="B130" s="332" t="s">
        <v>2002</v>
      </c>
      <c r="C130" s="332">
        <v>69928291</v>
      </c>
      <c r="D130" s="332" t="s">
        <v>127</v>
      </c>
      <c r="E130" s="332" t="s">
        <v>88</v>
      </c>
    </row>
    <row r="131" spans="1:5">
      <c r="A131" s="330">
        <f t="shared" si="1"/>
        <v>125</v>
      </c>
      <c r="B131" s="332" t="s">
        <v>2003</v>
      </c>
      <c r="C131" s="332">
        <v>69938599</v>
      </c>
      <c r="D131" s="332" t="s">
        <v>127</v>
      </c>
      <c r="E131" s="332" t="s">
        <v>88</v>
      </c>
    </row>
    <row r="132" spans="1:5">
      <c r="A132" s="330">
        <f t="shared" si="1"/>
        <v>126</v>
      </c>
      <c r="B132" s="332" t="s">
        <v>2004</v>
      </c>
      <c r="C132" s="332">
        <v>69938204</v>
      </c>
      <c r="D132" s="332" t="s">
        <v>127</v>
      </c>
      <c r="E132" s="332" t="s">
        <v>88</v>
      </c>
    </row>
    <row r="133" spans="1:5">
      <c r="A133" s="330">
        <f t="shared" si="1"/>
        <v>127</v>
      </c>
      <c r="B133" s="332" t="s">
        <v>2005</v>
      </c>
      <c r="C133" s="332">
        <v>69928266</v>
      </c>
      <c r="D133" s="332" t="s">
        <v>127</v>
      </c>
      <c r="E133" s="332" t="s">
        <v>88</v>
      </c>
    </row>
    <row r="134" spans="1:5">
      <c r="A134" s="330">
        <f t="shared" si="1"/>
        <v>128</v>
      </c>
      <c r="B134" s="332" t="s">
        <v>2006</v>
      </c>
      <c r="C134" s="332">
        <v>69796617</v>
      </c>
      <c r="D134" s="332" t="s">
        <v>127</v>
      </c>
      <c r="E134" s="332" t="s">
        <v>88</v>
      </c>
    </row>
    <row r="135" spans="1:5">
      <c r="A135" s="330">
        <f t="shared" si="1"/>
        <v>129</v>
      </c>
      <c r="B135" s="332" t="s">
        <v>2007</v>
      </c>
      <c r="C135" s="332">
        <v>69796612</v>
      </c>
      <c r="D135" s="332" t="s">
        <v>127</v>
      </c>
      <c r="E135" s="332" t="s">
        <v>88</v>
      </c>
    </row>
    <row r="136" spans="1:5">
      <c r="A136" s="330">
        <f t="shared" si="1"/>
        <v>130</v>
      </c>
      <c r="B136" s="332" t="s">
        <v>2008</v>
      </c>
      <c r="C136" s="332">
        <v>10506625</v>
      </c>
      <c r="D136" s="332" t="s">
        <v>127</v>
      </c>
      <c r="E136" s="332" t="s">
        <v>88</v>
      </c>
    </row>
    <row r="137" spans="1:5">
      <c r="A137" s="330">
        <f t="shared" ref="A137:A200" si="2">A136+1</f>
        <v>131</v>
      </c>
      <c r="B137" s="332" t="s">
        <v>2009</v>
      </c>
      <c r="C137" s="332">
        <v>10506654</v>
      </c>
      <c r="D137" s="332" t="s">
        <v>127</v>
      </c>
      <c r="E137" s="332" t="s">
        <v>88</v>
      </c>
    </row>
    <row r="138" spans="1:5">
      <c r="A138" s="330">
        <f t="shared" si="2"/>
        <v>132</v>
      </c>
      <c r="B138" s="332" t="s">
        <v>2010</v>
      </c>
      <c r="C138" s="332">
        <v>10506677</v>
      </c>
      <c r="D138" s="332" t="s">
        <v>127</v>
      </c>
      <c r="E138" s="332" t="s">
        <v>88</v>
      </c>
    </row>
    <row r="139" spans="1:5">
      <c r="A139" s="330">
        <f t="shared" si="2"/>
        <v>133</v>
      </c>
      <c r="B139" s="332" t="s">
        <v>2011</v>
      </c>
      <c r="C139" s="332">
        <v>10506683</v>
      </c>
      <c r="D139" s="332" t="s">
        <v>127</v>
      </c>
      <c r="E139" s="332" t="s">
        <v>88</v>
      </c>
    </row>
    <row r="140" spans="1:5">
      <c r="A140" s="330">
        <f t="shared" si="2"/>
        <v>134</v>
      </c>
      <c r="B140" s="332" t="s">
        <v>2012</v>
      </c>
      <c r="C140" s="332">
        <v>10506695</v>
      </c>
      <c r="D140" s="332" t="s">
        <v>127</v>
      </c>
      <c r="E140" s="332" t="s">
        <v>88</v>
      </c>
    </row>
    <row r="141" spans="1:5">
      <c r="A141" s="330">
        <f t="shared" si="2"/>
        <v>135</v>
      </c>
      <c r="B141" s="332" t="s">
        <v>1943</v>
      </c>
      <c r="C141" s="332">
        <v>10506705</v>
      </c>
      <c r="D141" s="332" t="s">
        <v>127</v>
      </c>
      <c r="E141" s="332" t="s">
        <v>88</v>
      </c>
    </row>
    <row r="142" spans="1:5">
      <c r="A142" s="330">
        <f t="shared" si="2"/>
        <v>136</v>
      </c>
      <c r="B142" s="332" t="s">
        <v>2013</v>
      </c>
      <c r="C142" s="332">
        <v>10506730</v>
      </c>
      <c r="D142" s="332" t="s">
        <v>127</v>
      </c>
      <c r="E142" s="332" t="s">
        <v>88</v>
      </c>
    </row>
    <row r="143" spans="1:5">
      <c r="A143" s="330">
        <f t="shared" si="2"/>
        <v>137</v>
      </c>
      <c r="B143" s="332" t="s">
        <v>2014</v>
      </c>
      <c r="C143" s="332">
        <v>10506732</v>
      </c>
      <c r="D143" s="332" t="s">
        <v>127</v>
      </c>
      <c r="E143" s="332" t="s">
        <v>88</v>
      </c>
    </row>
    <row r="144" spans="1:5">
      <c r="A144" s="330">
        <f t="shared" si="2"/>
        <v>138</v>
      </c>
      <c r="B144" s="332" t="s">
        <v>2015</v>
      </c>
      <c r="C144" s="332">
        <v>10506746</v>
      </c>
      <c r="D144" s="332" t="s">
        <v>127</v>
      </c>
      <c r="E144" s="332" t="s">
        <v>88</v>
      </c>
    </row>
    <row r="145" spans="1:5">
      <c r="A145" s="330">
        <f t="shared" si="2"/>
        <v>139</v>
      </c>
      <c r="B145" s="332" t="s">
        <v>2016</v>
      </c>
      <c r="C145" s="332">
        <v>69796588</v>
      </c>
      <c r="D145" s="332" t="s">
        <v>127</v>
      </c>
      <c r="E145" s="332" t="s">
        <v>88</v>
      </c>
    </row>
    <row r="146" spans="1:5">
      <c r="A146" s="330">
        <f t="shared" si="2"/>
        <v>140</v>
      </c>
      <c r="B146" s="332" t="s">
        <v>2017</v>
      </c>
      <c r="C146" s="332">
        <v>69796662</v>
      </c>
      <c r="D146" s="332" t="s">
        <v>127</v>
      </c>
      <c r="E146" s="332" t="s">
        <v>88</v>
      </c>
    </row>
    <row r="147" spans="1:5">
      <c r="A147" s="330">
        <f t="shared" si="2"/>
        <v>141</v>
      </c>
      <c r="B147" s="332" t="s">
        <v>2018</v>
      </c>
      <c r="C147" s="332">
        <v>69796663</v>
      </c>
      <c r="D147" s="332" t="s">
        <v>127</v>
      </c>
      <c r="E147" s="332" t="s">
        <v>82</v>
      </c>
    </row>
    <row r="148" spans="1:5">
      <c r="A148" s="330">
        <f t="shared" si="2"/>
        <v>142</v>
      </c>
      <c r="B148" s="332" t="s">
        <v>2019</v>
      </c>
      <c r="C148" s="332">
        <v>69926696</v>
      </c>
      <c r="D148" s="332" t="s">
        <v>127</v>
      </c>
      <c r="E148" s="332" t="s">
        <v>82</v>
      </c>
    </row>
    <row r="149" spans="1:5">
      <c r="A149" s="330">
        <f t="shared" si="2"/>
        <v>143</v>
      </c>
      <c r="B149" s="332" t="s">
        <v>1920</v>
      </c>
      <c r="C149" s="332">
        <v>69926680</v>
      </c>
      <c r="D149" s="332" t="s">
        <v>127</v>
      </c>
      <c r="E149" s="332" t="s">
        <v>82</v>
      </c>
    </row>
    <row r="150" spans="1:5">
      <c r="A150" s="330">
        <f t="shared" si="2"/>
        <v>144</v>
      </c>
      <c r="B150" s="332" t="s">
        <v>1963</v>
      </c>
      <c r="C150" s="332">
        <v>69926672</v>
      </c>
      <c r="D150" s="332" t="s">
        <v>127</v>
      </c>
      <c r="E150" s="332" t="s">
        <v>82</v>
      </c>
    </row>
    <row r="151" spans="1:5">
      <c r="A151" s="330">
        <f t="shared" si="2"/>
        <v>145</v>
      </c>
      <c r="B151" s="332" t="s">
        <v>2020</v>
      </c>
      <c r="C151" s="332">
        <v>69937612</v>
      </c>
      <c r="D151" s="332" t="s">
        <v>127</v>
      </c>
      <c r="E151" s="332" t="s">
        <v>82</v>
      </c>
    </row>
    <row r="152" spans="1:5">
      <c r="A152" s="330">
        <f t="shared" si="2"/>
        <v>146</v>
      </c>
      <c r="B152" s="332" t="s">
        <v>2021</v>
      </c>
      <c r="C152" s="332">
        <v>69926645</v>
      </c>
      <c r="D152" s="332" t="s">
        <v>127</v>
      </c>
      <c r="E152" s="332" t="s">
        <v>82</v>
      </c>
    </row>
    <row r="153" spans="1:5">
      <c r="A153" s="330">
        <f t="shared" si="2"/>
        <v>147</v>
      </c>
      <c r="B153" s="332" t="s">
        <v>2022</v>
      </c>
      <c r="C153" s="332">
        <v>69937613</v>
      </c>
      <c r="D153" s="332" t="s">
        <v>127</v>
      </c>
      <c r="E153" s="332" t="s">
        <v>82</v>
      </c>
    </row>
    <row r="154" spans="1:5">
      <c r="A154" s="330">
        <f t="shared" si="2"/>
        <v>148</v>
      </c>
      <c r="B154" s="332" t="s">
        <v>2023</v>
      </c>
      <c r="C154" s="332">
        <v>69926673</v>
      </c>
      <c r="D154" s="332" t="s">
        <v>127</v>
      </c>
      <c r="E154" s="332" t="s">
        <v>82</v>
      </c>
    </row>
    <row r="155" spans="1:5">
      <c r="A155" s="330">
        <f t="shared" si="2"/>
        <v>149</v>
      </c>
      <c r="B155" s="332" t="s">
        <v>2024</v>
      </c>
      <c r="C155" s="332">
        <v>69928641</v>
      </c>
      <c r="D155" s="332" t="s">
        <v>127</v>
      </c>
      <c r="E155" s="332" t="s">
        <v>82</v>
      </c>
    </row>
    <row r="156" spans="1:5">
      <c r="A156" s="330">
        <f t="shared" si="2"/>
        <v>150</v>
      </c>
      <c r="B156" s="332" t="s">
        <v>2025</v>
      </c>
      <c r="C156" s="332">
        <v>69926646</v>
      </c>
      <c r="D156" s="332" t="s">
        <v>127</v>
      </c>
      <c r="E156" s="332" t="s">
        <v>82</v>
      </c>
    </row>
    <row r="157" spans="1:5">
      <c r="A157" s="330">
        <f t="shared" si="2"/>
        <v>151</v>
      </c>
      <c r="B157" s="332" t="s">
        <v>2026</v>
      </c>
      <c r="C157" s="332">
        <v>69936174</v>
      </c>
      <c r="D157" s="332" t="s">
        <v>127</v>
      </c>
      <c r="E157" s="332" t="s">
        <v>82</v>
      </c>
    </row>
    <row r="158" spans="1:5">
      <c r="A158" s="330">
        <f t="shared" si="2"/>
        <v>152</v>
      </c>
      <c r="B158" s="332" t="s">
        <v>2027</v>
      </c>
      <c r="C158" s="332">
        <v>69796628</v>
      </c>
      <c r="D158" s="332" t="s">
        <v>127</v>
      </c>
      <c r="E158" s="332" t="s">
        <v>82</v>
      </c>
    </row>
    <row r="159" spans="1:5">
      <c r="A159" s="330">
        <f t="shared" si="2"/>
        <v>153</v>
      </c>
      <c r="B159" s="332" t="s">
        <v>1923</v>
      </c>
      <c r="C159" s="332">
        <v>69937615</v>
      </c>
      <c r="D159" s="332" t="s">
        <v>127</v>
      </c>
      <c r="E159" s="332" t="s">
        <v>82</v>
      </c>
    </row>
    <row r="160" spans="1:5">
      <c r="A160" s="330">
        <f t="shared" si="2"/>
        <v>154</v>
      </c>
      <c r="B160" s="332" t="s">
        <v>2028</v>
      </c>
      <c r="C160" s="332">
        <v>69926691</v>
      </c>
      <c r="D160" s="332" t="s">
        <v>127</v>
      </c>
      <c r="E160" s="332" t="s">
        <v>82</v>
      </c>
    </row>
    <row r="161" spans="1:5">
      <c r="A161" s="330">
        <f t="shared" si="2"/>
        <v>155</v>
      </c>
      <c r="B161" s="332" t="s">
        <v>2029</v>
      </c>
      <c r="C161" s="332">
        <v>69926668</v>
      </c>
      <c r="D161" s="332" t="s">
        <v>127</v>
      </c>
      <c r="E161" s="332" t="s">
        <v>82</v>
      </c>
    </row>
    <row r="162" spans="1:5">
      <c r="A162" s="330">
        <f t="shared" si="2"/>
        <v>156</v>
      </c>
      <c r="B162" s="332" t="s">
        <v>1929</v>
      </c>
      <c r="C162" s="332">
        <v>69926644</v>
      </c>
      <c r="D162" s="332" t="s">
        <v>127</v>
      </c>
      <c r="E162" s="332" t="s">
        <v>82</v>
      </c>
    </row>
    <row r="163" spans="1:5">
      <c r="A163" s="330">
        <f t="shared" si="2"/>
        <v>157</v>
      </c>
      <c r="B163" s="332" t="s">
        <v>1929</v>
      </c>
      <c r="C163" s="332">
        <v>69937614</v>
      </c>
      <c r="D163" s="332" t="s">
        <v>127</v>
      </c>
      <c r="E163" s="332" t="s">
        <v>82</v>
      </c>
    </row>
    <row r="164" spans="1:5">
      <c r="A164" s="330">
        <f t="shared" si="2"/>
        <v>158</v>
      </c>
      <c r="B164" s="332" t="s">
        <v>2030</v>
      </c>
      <c r="C164" s="332">
        <v>69796569</v>
      </c>
      <c r="D164" s="332" t="s">
        <v>127</v>
      </c>
      <c r="E164" s="332" t="s">
        <v>82</v>
      </c>
    </row>
    <row r="165" spans="1:5">
      <c r="A165" s="330">
        <f t="shared" si="2"/>
        <v>159</v>
      </c>
      <c r="B165" s="332" t="s">
        <v>1903</v>
      </c>
      <c r="C165" s="332">
        <v>10506679</v>
      </c>
      <c r="D165" s="332" t="s">
        <v>127</v>
      </c>
      <c r="E165" s="332" t="s">
        <v>82</v>
      </c>
    </row>
    <row r="166" spans="1:5">
      <c r="A166" s="330">
        <f t="shared" si="2"/>
        <v>160</v>
      </c>
      <c r="B166" s="332" t="s">
        <v>2031</v>
      </c>
      <c r="C166" s="332">
        <v>69926564</v>
      </c>
      <c r="D166" s="332" t="s">
        <v>127</v>
      </c>
      <c r="E166" s="332" t="s">
        <v>82</v>
      </c>
    </row>
    <row r="167" spans="1:5">
      <c r="A167" s="330">
        <f t="shared" si="2"/>
        <v>161</v>
      </c>
      <c r="B167" s="332" t="s">
        <v>1943</v>
      </c>
      <c r="C167" s="332">
        <v>10506707</v>
      </c>
      <c r="D167" s="332" t="s">
        <v>127</v>
      </c>
      <c r="E167" s="332" t="s">
        <v>82</v>
      </c>
    </row>
    <row r="168" spans="1:5">
      <c r="A168" s="330">
        <f t="shared" si="2"/>
        <v>162</v>
      </c>
      <c r="B168" s="332" t="s">
        <v>1911</v>
      </c>
      <c r="C168" s="332">
        <v>69796550</v>
      </c>
      <c r="D168" s="332" t="s">
        <v>127</v>
      </c>
      <c r="E168" s="332" t="s">
        <v>82</v>
      </c>
    </row>
    <row r="169" spans="1:5">
      <c r="A169" s="330">
        <f t="shared" si="2"/>
        <v>163</v>
      </c>
      <c r="B169" s="332" t="s">
        <v>2032</v>
      </c>
      <c r="C169" s="332">
        <v>69796568</v>
      </c>
      <c r="D169" s="332" t="s">
        <v>127</v>
      </c>
      <c r="E169" s="332" t="s">
        <v>89</v>
      </c>
    </row>
    <row r="170" spans="1:5">
      <c r="A170" s="330">
        <f t="shared" si="2"/>
        <v>164</v>
      </c>
      <c r="B170" s="332" t="s">
        <v>2033</v>
      </c>
      <c r="C170" s="332">
        <v>69796571</v>
      </c>
      <c r="D170" s="332" t="s">
        <v>127</v>
      </c>
      <c r="E170" s="332" t="s">
        <v>89</v>
      </c>
    </row>
    <row r="171" spans="1:5">
      <c r="A171" s="330">
        <f t="shared" si="2"/>
        <v>165</v>
      </c>
      <c r="B171" s="332" t="s">
        <v>2034</v>
      </c>
      <c r="C171" s="332">
        <v>69796583</v>
      </c>
      <c r="D171" s="332" t="s">
        <v>127</v>
      </c>
      <c r="E171" s="332" t="s">
        <v>89</v>
      </c>
    </row>
    <row r="172" spans="1:5">
      <c r="A172" s="330">
        <f t="shared" si="2"/>
        <v>166</v>
      </c>
      <c r="B172" s="332" t="s">
        <v>2035</v>
      </c>
      <c r="C172" s="332">
        <v>69796690</v>
      </c>
      <c r="D172" s="332" t="s">
        <v>127</v>
      </c>
      <c r="E172" s="332" t="s">
        <v>89</v>
      </c>
    </row>
    <row r="173" spans="1:5">
      <c r="A173" s="330">
        <f t="shared" si="2"/>
        <v>167</v>
      </c>
      <c r="B173" s="332" t="s">
        <v>2036</v>
      </c>
      <c r="C173" s="332">
        <v>69796639</v>
      </c>
      <c r="D173" s="332" t="s">
        <v>127</v>
      </c>
      <c r="E173" s="332" t="s">
        <v>89</v>
      </c>
    </row>
    <row r="174" spans="1:5">
      <c r="A174" s="330">
        <f t="shared" si="2"/>
        <v>168</v>
      </c>
      <c r="B174" s="332" t="s">
        <v>2037</v>
      </c>
      <c r="C174" s="332">
        <v>69796581</v>
      </c>
      <c r="D174" s="332" t="s">
        <v>127</v>
      </c>
      <c r="E174" s="332" t="s">
        <v>89</v>
      </c>
    </row>
    <row r="175" spans="1:5">
      <c r="A175" s="330">
        <f t="shared" si="2"/>
        <v>169</v>
      </c>
      <c r="B175" s="332" t="s">
        <v>2038</v>
      </c>
      <c r="C175" s="332">
        <v>69796592</v>
      </c>
      <c r="D175" s="332" t="s">
        <v>127</v>
      </c>
      <c r="E175" s="332" t="s">
        <v>89</v>
      </c>
    </row>
    <row r="176" spans="1:5">
      <c r="A176" s="330">
        <f t="shared" si="2"/>
        <v>170</v>
      </c>
      <c r="B176" s="332" t="s">
        <v>2039</v>
      </c>
      <c r="C176" s="332">
        <v>69796606</v>
      </c>
      <c r="D176" s="332" t="s">
        <v>127</v>
      </c>
      <c r="E176" s="332" t="s">
        <v>89</v>
      </c>
    </row>
    <row r="177" spans="1:5">
      <c r="A177" s="330">
        <f t="shared" si="2"/>
        <v>171</v>
      </c>
      <c r="B177" s="332" t="s">
        <v>2040</v>
      </c>
      <c r="C177" s="332">
        <v>69796576</v>
      </c>
      <c r="D177" s="332" t="s">
        <v>127</v>
      </c>
      <c r="E177" s="332" t="s">
        <v>89</v>
      </c>
    </row>
    <row r="178" spans="1:5">
      <c r="A178" s="330">
        <f t="shared" si="2"/>
        <v>172</v>
      </c>
      <c r="B178" s="332" t="s">
        <v>2041</v>
      </c>
      <c r="C178" s="332">
        <v>69796577</v>
      </c>
      <c r="D178" s="332" t="s">
        <v>127</v>
      </c>
      <c r="E178" s="332" t="s">
        <v>89</v>
      </c>
    </row>
    <row r="179" spans="1:5">
      <c r="A179" s="330">
        <f t="shared" si="2"/>
        <v>173</v>
      </c>
      <c r="B179" s="332" t="s">
        <v>2042</v>
      </c>
      <c r="C179" s="332">
        <v>69796689</v>
      </c>
      <c r="D179" s="332" t="s">
        <v>127</v>
      </c>
      <c r="E179" s="332" t="s">
        <v>89</v>
      </c>
    </row>
    <row r="180" spans="1:5">
      <c r="A180" s="330">
        <f t="shared" si="2"/>
        <v>174</v>
      </c>
      <c r="B180" s="332" t="s">
        <v>1997</v>
      </c>
      <c r="C180" s="332">
        <v>69796623</v>
      </c>
      <c r="D180" s="332" t="s">
        <v>127</v>
      </c>
      <c r="E180" s="332" t="s">
        <v>89</v>
      </c>
    </row>
    <row r="181" spans="1:5">
      <c r="A181" s="330">
        <f t="shared" si="2"/>
        <v>175</v>
      </c>
      <c r="B181" s="332" t="s">
        <v>2043</v>
      </c>
      <c r="C181" s="332">
        <v>69796669</v>
      </c>
      <c r="D181" s="332" t="s">
        <v>127</v>
      </c>
      <c r="E181" s="332" t="s">
        <v>89</v>
      </c>
    </row>
    <row r="182" spans="1:5">
      <c r="A182" s="330">
        <f t="shared" si="2"/>
        <v>176</v>
      </c>
      <c r="B182" s="332" t="s">
        <v>2044</v>
      </c>
      <c r="C182" s="332">
        <v>69938614</v>
      </c>
      <c r="D182" s="332" t="s">
        <v>127</v>
      </c>
      <c r="E182" s="332" t="s">
        <v>89</v>
      </c>
    </row>
    <row r="183" spans="1:5">
      <c r="A183" s="330">
        <f t="shared" si="2"/>
        <v>177</v>
      </c>
      <c r="B183" s="332" t="s">
        <v>2045</v>
      </c>
      <c r="C183" s="332">
        <v>69796656</v>
      </c>
      <c r="D183" s="332" t="s">
        <v>127</v>
      </c>
      <c r="E183" s="332" t="s">
        <v>89</v>
      </c>
    </row>
    <row r="184" spans="1:5">
      <c r="A184" s="330">
        <f t="shared" si="2"/>
        <v>178</v>
      </c>
      <c r="B184" s="332" t="s">
        <v>2046</v>
      </c>
      <c r="C184" s="332">
        <v>69796610</v>
      </c>
      <c r="D184" s="332" t="s">
        <v>127</v>
      </c>
      <c r="E184" s="332" t="s">
        <v>89</v>
      </c>
    </row>
    <row r="185" spans="1:5">
      <c r="A185" s="330">
        <f t="shared" si="2"/>
        <v>179</v>
      </c>
      <c r="B185" s="332" t="s">
        <v>2047</v>
      </c>
      <c r="C185" s="332">
        <v>69938276</v>
      </c>
      <c r="D185" s="332" t="s">
        <v>127</v>
      </c>
      <c r="E185" s="332" t="s">
        <v>89</v>
      </c>
    </row>
    <row r="186" spans="1:5">
      <c r="A186" s="330">
        <f t="shared" si="2"/>
        <v>180</v>
      </c>
      <c r="B186" s="332" t="s">
        <v>2048</v>
      </c>
      <c r="C186" s="332">
        <v>69938222</v>
      </c>
      <c r="D186" s="332" t="s">
        <v>127</v>
      </c>
      <c r="E186" s="332" t="s">
        <v>89</v>
      </c>
    </row>
    <row r="187" spans="1:5">
      <c r="A187" s="330">
        <f t="shared" si="2"/>
        <v>181</v>
      </c>
      <c r="B187" s="332" t="s">
        <v>2049</v>
      </c>
      <c r="C187" s="332">
        <v>69938615</v>
      </c>
      <c r="D187" s="332" t="s">
        <v>127</v>
      </c>
      <c r="E187" s="332" t="s">
        <v>89</v>
      </c>
    </row>
    <row r="188" spans="1:5">
      <c r="A188" s="330">
        <f t="shared" si="2"/>
        <v>182</v>
      </c>
      <c r="B188" s="332" t="s">
        <v>2050</v>
      </c>
      <c r="C188" s="332">
        <v>69938618</v>
      </c>
      <c r="D188" s="332" t="s">
        <v>127</v>
      </c>
      <c r="E188" s="332" t="s">
        <v>89</v>
      </c>
    </row>
    <row r="189" spans="1:5">
      <c r="A189" s="330">
        <f t="shared" si="2"/>
        <v>183</v>
      </c>
      <c r="B189" s="332" t="s">
        <v>1958</v>
      </c>
      <c r="C189" s="332">
        <v>69938607</v>
      </c>
      <c r="D189" s="332" t="s">
        <v>127</v>
      </c>
      <c r="E189" s="332" t="s">
        <v>89</v>
      </c>
    </row>
    <row r="190" spans="1:5">
      <c r="A190" s="330">
        <f t="shared" si="2"/>
        <v>184</v>
      </c>
      <c r="B190" s="332" t="s">
        <v>1920</v>
      </c>
      <c r="C190" s="332">
        <v>69937402</v>
      </c>
      <c r="D190" s="332" t="s">
        <v>127</v>
      </c>
      <c r="E190" s="332" t="s">
        <v>89</v>
      </c>
    </row>
    <row r="191" spans="1:5">
      <c r="A191" s="330">
        <f t="shared" si="2"/>
        <v>185</v>
      </c>
      <c r="B191" s="332" t="s">
        <v>2051</v>
      </c>
      <c r="C191" s="332">
        <v>69938274</v>
      </c>
      <c r="D191" s="332" t="s">
        <v>127</v>
      </c>
      <c r="E191" s="332" t="s">
        <v>89</v>
      </c>
    </row>
    <row r="192" spans="1:5">
      <c r="A192" s="330">
        <f t="shared" si="2"/>
        <v>186</v>
      </c>
      <c r="B192" s="332" t="s">
        <v>2052</v>
      </c>
      <c r="C192" s="332">
        <v>69925382</v>
      </c>
      <c r="D192" s="332" t="s">
        <v>127</v>
      </c>
      <c r="E192" s="332" t="s">
        <v>89</v>
      </c>
    </row>
    <row r="193" spans="1:5">
      <c r="A193" s="330">
        <f t="shared" si="2"/>
        <v>187</v>
      </c>
      <c r="B193" s="332" t="s">
        <v>2053</v>
      </c>
      <c r="C193" s="332">
        <v>69796562</v>
      </c>
      <c r="D193" s="332" t="s">
        <v>127</v>
      </c>
      <c r="E193" s="332" t="s">
        <v>89</v>
      </c>
    </row>
    <row r="194" spans="1:5">
      <c r="A194" s="330">
        <f t="shared" si="2"/>
        <v>188</v>
      </c>
      <c r="B194" s="332" t="s">
        <v>2054</v>
      </c>
      <c r="C194" s="332">
        <v>69934779</v>
      </c>
      <c r="D194" s="332" t="s">
        <v>127</v>
      </c>
      <c r="E194" s="332" t="s">
        <v>89</v>
      </c>
    </row>
    <row r="195" spans="1:5">
      <c r="A195" s="330">
        <f t="shared" si="2"/>
        <v>189</v>
      </c>
      <c r="B195" s="332" t="s">
        <v>2055</v>
      </c>
      <c r="C195" s="332">
        <v>69925207</v>
      </c>
      <c r="D195" s="332" t="s">
        <v>127</v>
      </c>
      <c r="E195" s="332" t="s">
        <v>89</v>
      </c>
    </row>
    <row r="196" spans="1:5">
      <c r="A196" s="330">
        <f t="shared" si="2"/>
        <v>190</v>
      </c>
      <c r="B196" s="332" t="s">
        <v>2056</v>
      </c>
      <c r="C196" s="332">
        <v>69937616</v>
      </c>
      <c r="D196" s="332" t="s">
        <v>127</v>
      </c>
      <c r="E196" s="332" t="s">
        <v>89</v>
      </c>
    </row>
    <row r="197" spans="1:5">
      <c r="A197" s="330">
        <f t="shared" si="2"/>
        <v>191</v>
      </c>
      <c r="B197" s="332" t="s">
        <v>2057</v>
      </c>
      <c r="C197" s="332">
        <v>69938455</v>
      </c>
      <c r="D197" s="332" t="s">
        <v>127</v>
      </c>
      <c r="E197" s="332" t="s">
        <v>89</v>
      </c>
    </row>
    <row r="198" spans="1:5">
      <c r="A198" s="330">
        <f t="shared" si="2"/>
        <v>192</v>
      </c>
      <c r="B198" s="332" t="s">
        <v>2058</v>
      </c>
      <c r="C198" s="332">
        <v>69938613</v>
      </c>
      <c r="D198" s="332" t="s">
        <v>127</v>
      </c>
      <c r="E198" s="332" t="s">
        <v>89</v>
      </c>
    </row>
    <row r="199" spans="1:5">
      <c r="A199" s="330">
        <f t="shared" si="2"/>
        <v>193</v>
      </c>
      <c r="B199" s="332" t="s">
        <v>2059</v>
      </c>
      <c r="C199" s="332">
        <v>69796631</v>
      </c>
      <c r="D199" s="332" t="s">
        <v>127</v>
      </c>
      <c r="E199" s="332" t="s">
        <v>89</v>
      </c>
    </row>
    <row r="200" spans="1:5">
      <c r="A200" s="330">
        <f t="shared" si="2"/>
        <v>194</v>
      </c>
      <c r="B200" s="332" t="s">
        <v>2060</v>
      </c>
      <c r="C200" s="332">
        <v>69796611</v>
      </c>
      <c r="D200" s="332" t="s">
        <v>127</v>
      </c>
      <c r="E200" s="332" t="s">
        <v>89</v>
      </c>
    </row>
    <row r="201" spans="1:5">
      <c r="A201" s="330">
        <f t="shared" ref="A201:A264" si="3">A200+1</f>
        <v>195</v>
      </c>
      <c r="B201" s="332" t="s">
        <v>2061</v>
      </c>
      <c r="C201" s="332">
        <v>69938452</v>
      </c>
      <c r="D201" s="332" t="s">
        <v>127</v>
      </c>
      <c r="E201" s="332" t="s">
        <v>89</v>
      </c>
    </row>
    <row r="202" spans="1:5">
      <c r="A202" s="330">
        <f t="shared" si="3"/>
        <v>196</v>
      </c>
      <c r="B202" s="332" t="s">
        <v>2062</v>
      </c>
      <c r="C202" s="332">
        <v>69938610</v>
      </c>
      <c r="D202" s="332" t="s">
        <v>127</v>
      </c>
      <c r="E202" s="332" t="s">
        <v>89</v>
      </c>
    </row>
    <row r="203" spans="1:5">
      <c r="A203" s="330">
        <f t="shared" si="3"/>
        <v>197</v>
      </c>
      <c r="B203" s="332" t="s">
        <v>2063</v>
      </c>
      <c r="C203" s="332">
        <v>69938277</v>
      </c>
      <c r="D203" s="332" t="s">
        <v>127</v>
      </c>
      <c r="E203" s="332" t="s">
        <v>89</v>
      </c>
    </row>
    <row r="204" spans="1:5">
      <c r="A204" s="330">
        <f t="shared" si="3"/>
        <v>198</v>
      </c>
      <c r="B204" s="332" t="s">
        <v>2064</v>
      </c>
      <c r="C204" s="332">
        <v>69937623</v>
      </c>
      <c r="D204" s="332" t="s">
        <v>127</v>
      </c>
      <c r="E204" s="332" t="s">
        <v>89</v>
      </c>
    </row>
    <row r="205" spans="1:5">
      <c r="A205" s="330">
        <f t="shared" si="3"/>
        <v>199</v>
      </c>
      <c r="B205" s="332" t="s">
        <v>2065</v>
      </c>
      <c r="C205" s="332">
        <v>69796688</v>
      </c>
      <c r="D205" s="332" t="s">
        <v>127</v>
      </c>
      <c r="E205" s="332" t="s">
        <v>89</v>
      </c>
    </row>
    <row r="206" spans="1:5">
      <c r="A206" s="330">
        <f t="shared" si="3"/>
        <v>200</v>
      </c>
      <c r="B206" s="332" t="s">
        <v>2066</v>
      </c>
      <c r="C206" s="332">
        <v>69796553</v>
      </c>
      <c r="D206" s="332" t="s">
        <v>127</v>
      </c>
      <c r="E206" s="332" t="s">
        <v>89</v>
      </c>
    </row>
    <row r="207" spans="1:5">
      <c r="A207" s="330">
        <f t="shared" si="3"/>
        <v>201</v>
      </c>
      <c r="B207" s="332" t="s">
        <v>2067</v>
      </c>
      <c r="C207" s="332">
        <v>69796605</v>
      </c>
      <c r="D207" s="332" t="s">
        <v>127</v>
      </c>
      <c r="E207" s="332" t="s">
        <v>89</v>
      </c>
    </row>
    <row r="208" spans="1:5">
      <c r="A208" s="330">
        <f t="shared" si="3"/>
        <v>202</v>
      </c>
      <c r="B208" s="332" t="s">
        <v>1931</v>
      </c>
      <c r="C208" s="332">
        <v>69796558</v>
      </c>
      <c r="D208" s="332" t="s">
        <v>127</v>
      </c>
      <c r="E208" s="332" t="s">
        <v>89</v>
      </c>
    </row>
    <row r="209" spans="1:5">
      <c r="A209" s="330">
        <f t="shared" si="3"/>
        <v>203</v>
      </c>
      <c r="B209" s="332" t="s">
        <v>2068</v>
      </c>
      <c r="C209" s="332">
        <v>69796613</v>
      </c>
      <c r="D209" s="332" t="s">
        <v>127</v>
      </c>
      <c r="E209" s="332" t="s">
        <v>89</v>
      </c>
    </row>
    <row r="210" spans="1:5">
      <c r="A210" s="330">
        <f t="shared" si="3"/>
        <v>204</v>
      </c>
      <c r="B210" s="332" t="s">
        <v>2069</v>
      </c>
      <c r="C210" s="332">
        <v>69938275</v>
      </c>
      <c r="D210" s="332" t="s">
        <v>127</v>
      </c>
      <c r="E210" s="332" t="s">
        <v>89</v>
      </c>
    </row>
    <row r="211" spans="1:5">
      <c r="A211" s="330">
        <f t="shared" si="3"/>
        <v>205</v>
      </c>
      <c r="B211" s="332" t="s">
        <v>2070</v>
      </c>
      <c r="C211" s="332">
        <v>10506626</v>
      </c>
      <c r="D211" s="332" t="s">
        <v>127</v>
      </c>
      <c r="E211" s="332" t="s">
        <v>89</v>
      </c>
    </row>
    <row r="212" spans="1:5">
      <c r="A212" s="330">
        <f t="shared" si="3"/>
        <v>206</v>
      </c>
      <c r="B212" s="332" t="s">
        <v>2071</v>
      </c>
      <c r="C212" s="332">
        <v>69925372</v>
      </c>
      <c r="D212" s="332" t="s">
        <v>127</v>
      </c>
      <c r="E212" s="332" t="s">
        <v>89</v>
      </c>
    </row>
    <row r="213" spans="1:5">
      <c r="A213" s="330">
        <f t="shared" si="3"/>
        <v>207</v>
      </c>
      <c r="B213" s="332" t="s">
        <v>2072</v>
      </c>
      <c r="C213" s="332">
        <v>10506642</v>
      </c>
      <c r="D213" s="332" t="s">
        <v>127</v>
      </c>
      <c r="E213" s="332" t="s">
        <v>89</v>
      </c>
    </row>
    <row r="214" spans="1:5">
      <c r="A214" s="330">
        <f t="shared" si="3"/>
        <v>208</v>
      </c>
      <c r="B214" s="332" t="s">
        <v>2073</v>
      </c>
      <c r="C214" s="332">
        <v>10506647</v>
      </c>
      <c r="D214" s="332" t="s">
        <v>127</v>
      </c>
      <c r="E214" s="332" t="s">
        <v>89</v>
      </c>
    </row>
    <row r="215" spans="1:5">
      <c r="A215" s="330">
        <f t="shared" si="3"/>
        <v>209</v>
      </c>
      <c r="B215" s="332" t="s">
        <v>2074</v>
      </c>
      <c r="C215" s="332">
        <v>10506653</v>
      </c>
      <c r="D215" s="332" t="s">
        <v>127</v>
      </c>
      <c r="E215" s="332" t="s">
        <v>89</v>
      </c>
    </row>
    <row r="216" spans="1:5">
      <c r="A216" s="330">
        <f t="shared" si="3"/>
        <v>210</v>
      </c>
      <c r="B216" s="332" t="s">
        <v>2075</v>
      </c>
      <c r="C216" s="332">
        <v>10506655</v>
      </c>
      <c r="D216" s="332" t="s">
        <v>127</v>
      </c>
      <c r="E216" s="332" t="s">
        <v>89</v>
      </c>
    </row>
    <row r="217" spans="1:5">
      <c r="A217" s="330">
        <f t="shared" si="3"/>
        <v>211</v>
      </c>
      <c r="B217" s="332" t="s">
        <v>2076</v>
      </c>
      <c r="C217" s="332">
        <v>10506656</v>
      </c>
      <c r="D217" s="332" t="s">
        <v>127</v>
      </c>
      <c r="E217" s="332" t="s">
        <v>89</v>
      </c>
    </row>
    <row r="218" spans="1:5">
      <c r="A218" s="330">
        <f t="shared" si="3"/>
        <v>212</v>
      </c>
      <c r="B218" s="332" t="s">
        <v>1940</v>
      </c>
      <c r="C218" s="332">
        <v>10506670</v>
      </c>
      <c r="D218" s="332" t="s">
        <v>127</v>
      </c>
      <c r="E218" s="332" t="s">
        <v>89</v>
      </c>
    </row>
    <row r="219" spans="1:5">
      <c r="A219" s="330">
        <f t="shared" si="3"/>
        <v>213</v>
      </c>
      <c r="B219" s="332" t="s">
        <v>2077</v>
      </c>
      <c r="C219" s="332">
        <v>10506675</v>
      </c>
      <c r="D219" s="332" t="s">
        <v>127</v>
      </c>
      <c r="E219" s="332" t="s">
        <v>89</v>
      </c>
    </row>
    <row r="220" spans="1:5">
      <c r="A220" s="330">
        <f t="shared" si="3"/>
        <v>214</v>
      </c>
      <c r="B220" s="332" t="s">
        <v>2078</v>
      </c>
      <c r="C220" s="332">
        <v>10506676</v>
      </c>
      <c r="D220" s="332" t="s">
        <v>127</v>
      </c>
      <c r="E220" s="332" t="s">
        <v>89</v>
      </c>
    </row>
    <row r="221" spans="1:5">
      <c r="A221" s="330">
        <f t="shared" si="3"/>
        <v>215</v>
      </c>
      <c r="B221" s="332" t="s">
        <v>2079</v>
      </c>
      <c r="C221" s="332">
        <v>10506682</v>
      </c>
      <c r="D221" s="332" t="s">
        <v>127</v>
      </c>
      <c r="E221" s="332" t="s">
        <v>89</v>
      </c>
    </row>
    <row r="222" spans="1:5">
      <c r="A222" s="330">
        <f t="shared" si="3"/>
        <v>216</v>
      </c>
      <c r="B222" s="332" t="s">
        <v>1987</v>
      </c>
      <c r="C222" s="332">
        <v>10506687</v>
      </c>
      <c r="D222" s="332" t="s">
        <v>127</v>
      </c>
      <c r="E222" s="332" t="s">
        <v>89</v>
      </c>
    </row>
    <row r="223" spans="1:5">
      <c r="A223" s="330">
        <f t="shared" si="3"/>
        <v>217</v>
      </c>
      <c r="B223" s="332" t="s">
        <v>1904</v>
      </c>
      <c r="C223" s="332">
        <v>10506692</v>
      </c>
      <c r="D223" s="332" t="s">
        <v>127</v>
      </c>
      <c r="E223" s="332" t="s">
        <v>89</v>
      </c>
    </row>
    <row r="224" spans="1:5">
      <c r="A224" s="330">
        <f t="shared" si="3"/>
        <v>218</v>
      </c>
      <c r="B224" s="332" t="s">
        <v>2080</v>
      </c>
      <c r="C224" s="332">
        <v>10506702</v>
      </c>
      <c r="D224" s="332" t="s">
        <v>127</v>
      </c>
      <c r="E224" s="332" t="s">
        <v>89</v>
      </c>
    </row>
    <row r="225" spans="1:5">
      <c r="A225" s="330">
        <f t="shared" si="3"/>
        <v>219</v>
      </c>
      <c r="B225" s="332" t="s">
        <v>2081</v>
      </c>
      <c r="C225" s="332">
        <v>69927178</v>
      </c>
      <c r="D225" s="332" t="s">
        <v>127</v>
      </c>
      <c r="E225" s="332" t="s">
        <v>89</v>
      </c>
    </row>
    <row r="226" spans="1:5">
      <c r="A226" s="330">
        <f t="shared" si="3"/>
        <v>220</v>
      </c>
      <c r="B226" s="332" t="s">
        <v>2082</v>
      </c>
      <c r="C226" s="332">
        <v>10506703</v>
      </c>
      <c r="D226" s="332" t="s">
        <v>127</v>
      </c>
      <c r="E226" s="332" t="s">
        <v>89</v>
      </c>
    </row>
    <row r="227" spans="1:5">
      <c r="A227" s="330">
        <f t="shared" si="3"/>
        <v>221</v>
      </c>
      <c r="B227" s="332" t="s">
        <v>1943</v>
      </c>
      <c r="C227" s="332">
        <v>69938621</v>
      </c>
      <c r="D227" s="332" t="s">
        <v>127</v>
      </c>
      <c r="E227" s="332" t="s">
        <v>89</v>
      </c>
    </row>
    <row r="228" spans="1:5">
      <c r="A228" s="330">
        <f t="shared" si="3"/>
        <v>222</v>
      </c>
      <c r="B228" s="332" t="s">
        <v>2083</v>
      </c>
      <c r="C228" s="332">
        <v>10506720</v>
      </c>
      <c r="D228" s="332" t="s">
        <v>127</v>
      </c>
      <c r="E228" s="332" t="s">
        <v>89</v>
      </c>
    </row>
    <row r="229" spans="1:5">
      <c r="A229" s="330">
        <f t="shared" si="3"/>
        <v>223</v>
      </c>
      <c r="B229" s="332" t="s">
        <v>2084</v>
      </c>
      <c r="C229" s="332">
        <v>69938606</v>
      </c>
      <c r="D229" s="332" t="s">
        <v>127</v>
      </c>
      <c r="E229" s="332" t="s">
        <v>89</v>
      </c>
    </row>
    <row r="230" spans="1:5">
      <c r="A230" s="330">
        <f t="shared" si="3"/>
        <v>224</v>
      </c>
      <c r="B230" s="332" t="s">
        <v>2085</v>
      </c>
      <c r="C230" s="332">
        <v>10506745</v>
      </c>
      <c r="D230" s="332" t="s">
        <v>127</v>
      </c>
      <c r="E230" s="332" t="s">
        <v>89</v>
      </c>
    </row>
    <row r="231" spans="1:5">
      <c r="A231" s="330">
        <f t="shared" si="3"/>
        <v>225</v>
      </c>
      <c r="B231" s="332" t="s">
        <v>1991</v>
      </c>
      <c r="C231" s="332">
        <v>10506748</v>
      </c>
      <c r="D231" s="332" t="s">
        <v>127</v>
      </c>
      <c r="E231" s="332" t="s">
        <v>89</v>
      </c>
    </row>
    <row r="232" spans="1:5">
      <c r="A232" s="330">
        <f t="shared" si="3"/>
        <v>226</v>
      </c>
      <c r="B232" s="332" t="s">
        <v>2086</v>
      </c>
      <c r="C232" s="332">
        <v>69937783</v>
      </c>
      <c r="D232" s="332" t="s">
        <v>127</v>
      </c>
      <c r="E232" s="332" t="s">
        <v>89</v>
      </c>
    </row>
    <row r="233" spans="1:5">
      <c r="A233" s="330">
        <f t="shared" si="3"/>
        <v>227</v>
      </c>
      <c r="B233" s="332" t="s">
        <v>2087</v>
      </c>
      <c r="C233" s="332">
        <v>10506763</v>
      </c>
      <c r="D233" s="332" t="s">
        <v>127</v>
      </c>
      <c r="E233" s="332" t="s">
        <v>89</v>
      </c>
    </row>
    <row r="234" spans="1:5">
      <c r="A234" s="330">
        <f t="shared" si="3"/>
        <v>228</v>
      </c>
      <c r="B234" s="332" t="s">
        <v>1994</v>
      </c>
      <c r="C234" s="332">
        <v>10506766</v>
      </c>
      <c r="D234" s="332" t="s">
        <v>127</v>
      </c>
      <c r="E234" s="332" t="s">
        <v>89</v>
      </c>
    </row>
    <row r="235" spans="1:5">
      <c r="A235" s="330">
        <f t="shared" si="3"/>
        <v>229</v>
      </c>
      <c r="B235" s="332" t="s">
        <v>2088</v>
      </c>
      <c r="C235" s="332">
        <v>10506768</v>
      </c>
      <c r="D235" s="332" t="s">
        <v>127</v>
      </c>
      <c r="E235" s="332" t="s">
        <v>89</v>
      </c>
    </row>
    <row r="236" spans="1:5">
      <c r="A236" s="330">
        <f t="shared" si="3"/>
        <v>230</v>
      </c>
      <c r="B236" s="332" t="s">
        <v>2089</v>
      </c>
      <c r="C236" s="332">
        <v>69925176</v>
      </c>
      <c r="D236" s="332" t="s">
        <v>127</v>
      </c>
      <c r="E236" s="332" t="s">
        <v>89</v>
      </c>
    </row>
    <row r="237" spans="1:5">
      <c r="A237" s="330">
        <f t="shared" si="3"/>
        <v>231</v>
      </c>
      <c r="B237" s="332" t="s">
        <v>2090</v>
      </c>
      <c r="C237" s="332">
        <v>69796556</v>
      </c>
      <c r="D237" s="332" t="s">
        <v>127</v>
      </c>
      <c r="E237" s="332" t="s">
        <v>83</v>
      </c>
    </row>
    <row r="238" spans="1:5">
      <c r="A238" s="330">
        <f t="shared" si="3"/>
        <v>232</v>
      </c>
      <c r="B238" s="332" t="s">
        <v>2091</v>
      </c>
      <c r="C238" s="332">
        <v>69796679</v>
      </c>
      <c r="D238" s="332" t="s">
        <v>127</v>
      </c>
      <c r="E238" s="332" t="s">
        <v>83</v>
      </c>
    </row>
    <row r="239" spans="1:5">
      <c r="A239" s="330">
        <f t="shared" si="3"/>
        <v>233</v>
      </c>
      <c r="B239" s="332" t="s">
        <v>2092</v>
      </c>
      <c r="C239" s="332">
        <v>69796555</v>
      </c>
      <c r="D239" s="332" t="s">
        <v>127</v>
      </c>
      <c r="E239" s="332" t="s">
        <v>83</v>
      </c>
    </row>
    <row r="240" spans="1:5">
      <c r="A240" s="330">
        <f t="shared" si="3"/>
        <v>234</v>
      </c>
      <c r="B240" s="332" t="s">
        <v>2093</v>
      </c>
      <c r="C240" s="332">
        <v>69796595</v>
      </c>
      <c r="D240" s="332" t="s">
        <v>127</v>
      </c>
      <c r="E240" s="332" t="s">
        <v>83</v>
      </c>
    </row>
    <row r="241" spans="1:5">
      <c r="A241" s="330">
        <f t="shared" si="3"/>
        <v>235</v>
      </c>
      <c r="B241" s="332" t="s">
        <v>2094</v>
      </c>
      <c r="C241" s="332">
        <v>69796624</v>
      </c>
      <c r="D241" s="332" t="s">
        <v>127</v>
      </c>
      <c r="E241" s="332" t="s">
        <v>83</v>
      </c>
    </row>
    <row r="242" spans="1:5">
      <c r="A242" s="330">
        <f t="shared" si="3"/>
        <v>236</v>
      </c>
      <c r="B242" s="332" t="s">
        <v>2095</v>
      </c>
      <c r="C242" s="332">
        <v>69926637</v>
      </c>
      <c r="D242" s="332" t="s">
        <v>127</v>
      </c>
      <c r="E242" s="332" t="s">
        <v>83</v>
      </c>
    </row>
    <row r="243" spans="1:5">
      <c r="A243" s="330">
        <f t="shared" si="3"/>
        <v>237</v>
      </c>
      <c r="B243" s="332" t="s">
        <v>2096</v>
      </c>
      <c r="C243" s="332">
        <v>69926619</v>
      </c>
      <c r="D243" s="332" t="s">
        <v>127</v>
      </c>
      <c r="E243" s="332" t="s">
        <v>83</v>
      </c>
    </row>
    <row r="244" spans="1:5">
      <c r="A244" s="330">
        <f t="shared" si="3"/>
        <v>238</v>
      </c>
      <c r="B244" s="332" t="s">
        <v>2097</v>
      </c>
      <c r="C244" s="332">
        <v>69936518</v>
      </c>
      <c r="D244" s="332" t="s">
        <v>127</v>
      </c>
      <c r="E244" s="332" t="s">
        <v>83</v>
      </c>
    </row>
    <row r="245" spans="1:5">
      <c r="A245" s="330">
        <f t="shared" si="3"/>
        <v>239</v>
      </c>
      <c r="B245" s="332" t="s">
        <v>2098</v>
      </c>
      <c r="C245" s="332">
        <v>69796573</v>
      </c>
      <c r="D245" s="332" t="s">
        <v>126</v>
      </c>
      <c r="E245" s="332" t="s">
        <v>83</v>
      </c>
    </row>
    <row r="246" spans="1:5">
      <c r="A246" s="330">
        <f t="shared" si="3"/>
        <v>240</v>
      </c>
      <c r="B246" s="332" t="s">
        <v>1890</v>
      </c>
      <c r="C246" s="332">
        <v>69796678</v>
      </c>
      <c r="D246" s="332" t="s">
        <v>126</v>
      </c>
      <c r="E246" s="332" t="s">
        <v>83</v>
      </c>
    </row>
    <row r="247" spans="1:5">
      <c r="A247" s="330">
        <f t="shared" si="3"/>
        <v>241</v>
      </c>
      <c r="B247" s="332" t="s">
        <v>1963</v>
      </c>
      <c r="C247" s="332">
        <v>69937592</v>
      </c>
      <c r="D247" s="332" t="s">
        <v>127</v>
      </c>
      <c r="E247" s="332" t="s">
        <v>83</v>
      </c>
    </row>
    <row r="248" spans="1:5">
      <c r="A248" s="330">
        <f t="shared" si="3"/>
        <v>242</v>
      </c>
      <c r="B248" s="332" t="s">
        <v>2099</v>
      </c>
      <c r="C248" s="332">
        <v>69937607</v>
      </c>
      <c r="D248" s="332" t="s">
        <v>127</v>
      </c>
      <c r="E248" s="332" t="s">
        <v>83</v>
      </c>
    </row>
    <row r="249" spans="1:5">
      <c r="A249" s="330">
        <f t="shared" si="3"/>
        <v>243</v>
      </c>
      <c r="B249" s="332" t="s">
        <v>2100</v>
      </c>
      <c r="C249" s="332">
        <v>69937611</v>
      </c>
      <c r="D249" s="332" t="s">
        <v>127</v>
      </c>
      <c r="E249" s="332" t="s">
        <v>83</v>
      </c>
    </row>
    <row r="250" spans="1:5">
      <c r="A250" s="330">
        <f t="shared" si="3"/>
        <v>244</v>
      </c>
      <c r="B250" s="332" t="s">
        <v>2101</v>
      </c>
      <c r="C250" s="332">
        <v>69925837</v>
      </c>
      <c r="D250" s="332" t="s">
        <v>127</v>
      </c>
      <c r="E250" s="332" t="s">
        <v>83</v>
      </c>
    </row>
    <row r="251" spans="1:5">
      <c r="A251" s="330">
        <f t="shared" si="3"/>
        <v>245</v>
      </c>
      <c r="B251" s="332" t="s">
        <v>2102</v>
      </c>
      <c r="C251" s="332">
        <v>69925822</v>
      </c>
      <c r="D251" s="332" t="s">
        <v>127</v>
      </c>
      <c r="E251" s="332" t="s">
        <v>83</v>
      </c>
    </row>
    <row r="252" spans="1:5">
      <c r="A252" s="330">
        <f t="shared" si="3"/>
        <v>246</v>
      </c>
      <c r="B252" s="332" t="s">
        <v>2103</v>
      </c>
      <c r="C252" s="332">
        <v>69937604</v>
      </c>
      <c r="D252" s="332" t="s">
        <v>127</v>
      </c>
      <c r="E252" s="332" t="s">
        <v>83</v>
      </c>
    </row>
    <row r="253" spans="1:5">
      <c r="A253" s="330">
        <f t="shared" si="3"/>
        <v>247</v>
      </c>
      <c r="B253" s="332" t="s">
        <v>2104</v>
      </c>
      <c r="C253" s="332">
        <v>69927011</v>
      </c>
      <c r="D253" s="332" t="s">
        <v>127</v>
      </c>
      <c r="E253" s="332" t="s">
        <v>83</v>
      </c>
    </row>
    <row r="254" spans="1:5">
      <c r="A254" s="330">
        <f t="shared" si="3"/>
        <v>248</v>
      </c>
      <c r="B254" s="332" t="s">
        <v>2105</v>
      </c>
      <c r="C254" s="332">
        <v>69796608</v>
      </c>
      <c r="D254" s="332" t="s">
        <v>127</v>
      </c>
      <c r="E254" s="332" t="s">
        <v>83</v>
      </c>
    </row>
    <row r="255" spans="1:5">
      <c r="A255" s="330">
        <f t="shared" si="3"/>
        <v>249</v>
      </c>
      <c r="B255" s="332" t="s">
        <v>2106</v>
      </c>
      <c r="C255" s="332">
        <v>69796692</v>
      </c>
      <c r="D255" s="332" t="s">
        <v>127</v>
      </c>
      <c r="E255" s="332" t="s">
        <v>83</v>
      </c>
    </row>
    <row r="256" spans="1:5">
      <c r="A256" s="330">
        <f t="shared" si="3"/>
        <v>250</v>
      </c>
      <c r="B256" s="332" t="s">
        <v>2107</v>
      </c>
      <c r="C256" s="332">
        <v>69796684</v>
      </c>
      <c r="D256" s="332" t="s">
        <v>127</v>
      </c>
      <c r="E256" s="332" t="s">
        <v>83</v>
      </c>
    </row>
    <row r="257" spans="1:5">
      <c r="A257" s="330">
        <f t="shared" si="3"/>
        <v>251</v>
      </c>
      <c r="B257" s="332" t="s">
        <v>1931</v>
      </c>
      <c r="C257" s="332">
        <v>69796629</v>
      </c>
      <c r="D257" s="332" t="s">
        <v>127</v>
      </c>
      <c r="E257" s="332" t="s">
        <v>83</v>
      </c>
    </row>
    <row r="258" spans="1:5">
      <c r="A258" s="330">
        <f t="shared" si="3"/>
        <v>252</v>
      </c>
      <c r="B258" s="332" t="s">
        <v>2108</v>
      </c>
      <c r="C258" s="332">
        <v>69796559</v>
      </c>
      <c r="D258" s="332" t="s">
        <v>127</v>
      </c>
      <c r="E258" s="332" t="s">
        <v>83</v>
      </c>
    </row>
    <row r="259" spans="1:5">
      <c r="A259" s="330">
        <f t="shared" si="3"/>
        <v>253</v>
      </c>
      <c r="B259" s="332" t="s">
        <v>2109</v>
      </c>
      <c r="C259" s="332">
        <v>69796636</v>
      </c>
      <c r="D259" s="332" t="s">
        <v>127</v>
      </c>
      <c r="E259" s="332" t="s">
        <v>83</v>
      </c>
    </row>
    <row r="260" spans="1:5">
      <c r="A260" s="330">
        <f t="shared" si="3"/>
        <v>254</v>
      </c>
      <c r="B260" s="332" t="s">
        <v>2110</v>
      </c>
      <c r="C260" s="332">
        <v>69796677</v>
      </c>
      <c r="D260" s="332" t="s">
        <v>127</v>
      </c>
      <c r="E260" s="332" t="s">
        <v>83</v>
      </c>
    </row>
    <row r="261" spans="1:5">
      <c r="A261" s="330">
        <f t="shared" si="3"/>
        <v>255</v>
      </c>
      <c r="B261" s="332" t="s">
        <v>2111</v>
      </c>
      <c r="C261" s="332">
        <v>69796591</v>
      </c>
      <c r="D261" s="332" t="s">
        <v>127</v>
      </c>
      <c r="E261" s="332" t="s">
        <v>83</v>
      </c>
    </row>
    <row r="262" spans="1:5">
      <c r="A262" s="330">
        <f t="shared" si="3"/>
        <v>256</v>
      </c>
      <c r="B262" s="332" t="s">
        <v>2112</v>
      </c>
      <c r="C262" s="332">
        <v>10506641</v>
      </c>
      <c r="D262" s="332" t="s">
        <v>127</v>
      </c>
      <c r="E262" s="332" t="s">
        <v>83</v>
      </c>
    </row>
    <row r="263" spans="1:5">
      <c r="A263" s="330">
        <f t="shared" si="3"/>
        <v>257</v>
      </c>
      <c r="B263" s="332" t="s">
        <v>2113</v>
      </c>
      <c r="C263" s="332">
        <v>10506648</v>
      </c>
      <c r="D263" s="332" t="s">
        <v>127</v>
      </c>
      <c r="E263" s="332" t="s">
        <v>83</v>
      </c>
    </row>
    <row r="264" spans="1:5">
      <c r="A264" s="330">
        <f t="shared" si="3"/>
        <v>258</v>
      </c>
      <c r="B264" s="332" t="s">
        <v>2114</v>
      </c>
      <c r="C264" s="332">
        <v>10506701</v>
      </c>
      <c r="D264" s="332" t="s">
        <v>127</v>
      </c>
      <c r="E264" s="332" t="s">
        <v>83</v>
      </c>
    </row>
    <row r="265" spans="1:5">
      <c r="A265" s="330">
        <f t="shared" ref="A265:A328" si="4">A264+1</f>
        <v>259</v>
      </c>
      <c r="B265" s="332" t="s">
        <v>2115</v>
      </c>
      <c r="C265" s="332">
        <v>69937600</v>
      </c>
      <c r="D265" s="332" t="s">
        <v>127</v>
      </c>
      <c r="E265" s="332" t="s">
        <v>83</v>
      </c>
    </row>
    <row r="266" spans="1:5">
      <c r="A266" s="330">
        <f t="shared" si="4"/>
        <v>260</v>
      </c>
      <c r="B266" s="332" t="s">
        <v>2116</v>
      </c>
      <c r="C266" s="332">
        <v>10506704</v>
      </c>
      <c r="D266" s="332" t="s">
        <v>127</v>
      </c>
      <c r="E266" s="332" t="s">
        <v>83</v>
      </c>
    </row>
    <row r="267" spans="1:5">
      <c r="A267" s="330">
        <f t="shared" si="4"/>
        <v>261</v>
      </c>
      <c r="B267" s="332" t="s">
        <v>2117</v>
      </c>
      <c r="C267" s="332">
        <v>10506712</v>
      </c>
      <c r="D267" s="332" t="s">
        <v>127</v>
      </c>
      <c r="E267" s="332" t="s">
        <v>83</v>
      </c>
    </row>
    <row r="268" spans="1:5">
      <c r="A268" s="330">
        <f t="shared" si="4"/>
        <v>262</v>
      </c>
      <c r="B268" s="332" t="s">
        <v>1906</v>
      </c>
      <c r="C268" s="332">
        <v>10506713</v>
      </c>
      <c r="D268" s="332" t="s">
        <v>127</v>
      </c>
      <c r="E268" s="332" t="s">
        <v>83</v>
      </c>
    </row>
    <row r="269" spans="1:5">
      <c r="A269" s="330">
        <f t="shared" si="4"/>
        <v>263</v>
      </c>
      <c r="B269" s="332" t="s">
        <v>1907</v>
      </c>
      <c r="C269" s="332">
        <v>10506716</v>
      </c>
      <c r="D269" s="332" t="s">
        <v>127</v>
      </c>
      <c r="E269" s="332" t="s">
        <v>83</v>
      </c>
    </row>
    <row r="270" spans="1:5">
      <c r="A270" s="330">
        <f t="shared" si="4"/>
        <v>264</v>
      </c>
      <c r="B270" s="332" t="s">
        <v>2083</v>
      </c>
      <c r="C270" s="332">
        <v>69924618</v>
      </c>
      <c r="D270" s="332" t="s">
        <v>127</v>
      </c>
      <c r="E270" s="332" t="s">
        <v>83</v>
      </c>
    </row>
    <row r="271" spans="1:5">
      <c r="A271" s="330">
        <f t="shared" si="4"/>
        <v>265</v>
      </c>
      <c r="B271" s="332" t="s">
        <v>2118</v>
      </c>
      <c r="C271" s="332">
        <v>69935666</v>
      </c>
      <c r="D271" s="332" t="s">
        <v>127</v>
      </c>
      <c r="E271" s="332" t="s">
        <v>83</v>
      </c>
    </row>
    <row r="272" spans="1:5">
      <c r="A272" s="330">
        <f t="shared" si="4"/>
        <v>266</v>
      </c>
      <c r="B272" s="332" t="s">
        <v>2119</v>
      </c>
      <c r="C272" s="332">
        <v>69928663</v>
      </c>
      <c r="D272" s="332" t="s">
        <v>127</v>
      </c>
      <c r="E272" s="332" t="s">
        <v>83</v>
      </c>
    </row>
    <row r="273" spans="1:5">
      <c r="A273" s="330">
        <f t="shared" si="4"/>
        <v>267</v>
      </c>
      <c r="B273" s="332" t="s">
        <v>2120</v>
      </c>
      <c r="C273" s="332">
        <v>69937606</v>
      </c>
      <c r="D273" s="332" t="s">
        <v>127</v>
      </c>
      <c r="E273" s="332" t="s">
        <v>83</v>
      </c>
    </row>
    <row r="274" spans="1:5">
      <c r="A274" s="330">
        <f t="shared" si="4"/>
        <v>268</v>
      </c>
      <c r="B274" s="332" t="s">
        <v>2121</v>
      </c>
      <c r="C274" s="332">
        <v>69796603</v>
      </c>
      <c r="D274" s="332" t="s">
        <v>127</v>
      </c>
      <c r="E274" s="332" t="s">
        <v>90</v>
      </c>
    </row>
    <row r="275" spans="1:5">
      <c r="A275" s="330">
        <f t="shared" si="4"/>
        <v>269</v>
      </c>
      <c r="B275" s="332" t="s">
        <v>2122</v>
      </c>
      <c r="C275" s="332">
        <v>69927015</v>
      </c>
      <c r="D275" s="332" t="s">
        <v>127</v>
      </c>
      <c r="E275" s="332" t="s">
        <v>90</v>
      </c>
    </row>
    <row r="276" spans="1:5">
      <c r="A276" s="330">
        <f t="shared" si="4"/>
        <v>270</v>
      </c>
      <c r="B276" s="332" t="s">
        <v>2123</v>
      </c>
      <c r="C276" s="332">
        <v>69927017</v>
      </c>
      <c r="D276" s="332" t="s">
        <v>127</v>
      </c>
      <c r="E276" s="332" t="s">
        <v>90</v>
      </c>
    </row>
    <row r="277" spans="1:5">
      <c r="A277" s="330">
        <f t="shared" si="4"/>
        <v>271</v>
      </c>
      <c r="B277" s="332" t="s">
        <v>2124</v>
      </c>
      <c r="C277" s="332">
        <v>69927023</v>
      </c>
      <c r="D277" s="332" t="s">
        <v>127</v>
      </c>
      <c r="E277" s="332" t="s">
        <v>90</v>
      </c>
    </row>
    <row r="278" spans="1:5">
      <c r="A278" s="330">
        <f t="shared" si="4"/>
        <v>272</v>
      </c>
      <c r="B278" s="332" t="s">
        <v>2125</v>
      </c>
      <c r="C278" s="332">
        <v>69920777</v>
      </c>
      <c r="D278" s="332" t="s">
        <v>127</v>
      </c>
      <c r="E278" s="332" t="s">
        <v>90</v>
      </c>
    </row>
    <row r="279" spans="1:5">
      <c r="A279" s="330">
        <f t="shared" si="4"/>
        <v>273</v>
      </c>
      <c r="B279" s="332" t="s">
        <v>2126</v>
      </c>
      <c r="C279" s="332">
        <v>69796579</v>
      </c>
      <c r="D279" s="332" t="s">
        <v>127</v>
      </c>
      <c r="E279" s="332" t="s">
        <v>90</v>
      </c>
    </row>
    <row r="280" spans="1:5">
      <c r="A280" s="330">
        <f t="shared" si="4"/>
        <v>274</v>
      </c>
      <c r="B280" s="332" t="s">
        <v>2022</v>
      </c>
      <c r="C280" s="332">
        <v>69926608</v>
      </c>
      <c r="D280" s="332" t="s">
        <v>127</v>
      </c>
      <c r="E280" s="332" t="s">
        <v>90</v>
      </c>
    </row>
    <row r="281" spans="1:5">
      <c r="A281" s="330">
        <f t="shared" si="4"/>
        <v>275</v>
      </c>
      <c r="B281" s="332" t="s">
        <v>2127</v>
      </c>
      <c r="C281" s="332">
        <v>69796586</v>
      </c>
      <c r="D281" s="332" t="s">
        <v>127</v>
      </c>
      <c r="E281" s="332" t="s">
        <v>90</v>
      </c>
    </row>
    <row r="282" spans="1:5">
      <c r="A282" s="330">
        <f t="shared" si="4"/>
        <v>276</v>
      </c>
      <c r="B282" s="332" t="s">
        <v>2128</v>
      </c>
      <c r="C282" s="332">
        <v>69796625</v>
      </c>
      <c r="D282" s="332" t="s">
        <v>127</v>
      </c>
      <c r="E282" s="332" t="s">
        <v>90</v>
      </c>
    </row>
    <row r="283" spans="1:5">
      <c r="A283" s="330">
        <f t="shared" si="4"/>
        <v>277</v>
      </c>
      <c r="B283" s="332" t="s">
        <v>2129</v>
      </c>
      <c r="C283" s="332">
        <v>69927018</v>
      </c>
      <c r="D283" s="332" t="s">
        <v>127</v>
      </c>
      <c r="E283" s="332" t="s">
        <v>90</v>
      </c>
    </row>
    <row r="284" spans="1:5">
      <c r="A284" s="330">
        <f t="shared" si="4"/>
        <v>278</v>
      </c>
      <c r="B284" s="332" t="s">
        <v>2130</v>
      </c>
      <c r="C284" s="332">
        <v>69796620</v>
      </c>
      <c r="D284" s="332" t="s">
        <v>127</v>
      </c>
      <c r="E284" s="332" t="s">
        <v>90</v>
      </c>
    </row>
    <row r="285" spans="1:5">
      <c r="A285" s="330">
        <f t="shared" si="4"/>
        <v>279</v>
      </c>
      <c r="B285" s="332" t="s">
        <v>2131</v>
      </c>
      <c r="C285" s="332">
        <v>69796552</v>
      </c>
      <c r="D285" s="332" t="s">
        <v>127</v>
      </c>
      <c r="E285" s="332" t="s">
        <v>90</v>
      </c>
    </row>
    <row r="286" spans="1:5">
      <c r="A286" s="330">
        <f t="shared" si="4"/>
        <v>280</v>
      </c>
      <c r="B286" s="332" t="s">
        <v>2132</v>
      </c>
      <c r="C286" s="332">
        <v>69796615</v>
      </c>
      <c r="D286" s="332" t="s">
        <v>127</v>
      </c>
      <c r="E286" s="332" t="s">
        <v>90</v>
      </c>
    </row>
    <row r="287" spans="1:5">
      <c r="A287" s="330">
        <f t="shared" si="4"/>
        <v>281</v>
      </c>
      <c r="B287" s="332" t="s">
        <v>2133</v>
      </c>
      <c r="C287" s="332">
        <v>69796668</v>
      </c>
      <c r="D287" s="332" t="s">
        <v>127</v>
      </c>
      <c r="E287" s="332" t="s">
        <v>90</v>
      </c>
    </row>
    <row r="288" spans="1:5">
      <c r="A288" s="330">
        <f t="shared" si="4"/>
        <v>282</v>
      </c>
      <c r="B288" s="332" t="s">
        <v>2003</v>
      </c>
      <c r="C288" s="332">
        <v>69929688</v>
      </c>
      <c r="D288" s="332" t="s">
        <v>127</v>
      </c>
      <c r="E288" s="332" t="s">
        <v>90</v>
      </c>
    </row>
    <row r="289" spans="1:5">
      <c r="A289" s="330">
        <f t="shared" si="4"/>
        <v>283</v>
      </c>
      <c r="B289" s="332" t="s">
        <v>1973</v>
      </c>
      <c r="C289" s="332">
        <v>69796566</v>
      </c>
      <c r="D289" s="332" t="s">
        <v>127</v>
      </c>
      <c r="E289" s="332" t="s">
        <v>90</v>
      </c>
    </row>
    <row r="290" spans="1:5">
      <c r="A290" s="330">
        <f t="shared" si="4"/>
        <v>284</v>
      </c>
      <c r="B290" s="332" t="s">
        <v>2134</v>
      </c>
      <c r="C290" s="332">
        <v>69927195</v>
      </c>
      <c r="D290" s="332" t="s">
        <v>127</v>
      </c>
      <c r="E290" s="332" t="s">
        <v>90</v>
      </c>
    </row>
    <row r="291" spans="1:5">
      <c r="A291" s="330">
        <f t="shared" si="4"/>
        <v>285</v>
      </c>
      <c r="B291" s="332" t="s">
        <v>2135</v>
      </c>
      <c r="C291" s="332">
        <v>69796680</v>
      </c>
      <c r="D291" s="332" t="s">
        <v>127</v>
      </c>
      <c r="E291" s="332" t="s">
        <v>90</v>
      </c>
    </row>
    <row r="292" spans="1:5">
      <c r="A292" s="330">
        <f t="shared" si="4"/>
        <v>286</v>
      </c>
      <c r="B292" s="332" t="s">
        <v>2136</v>
      </c>
      <c r="C292" s="332">
        <v>69796619</v>
      </c>
      <c r="D292" s="332" t="s">
        <v>127</v>
      </c>
      <c r="E292" s="332" t="s">
        <v>90</v>
      </c>
    </row>
    <row r="293" spans="1:5">
      <c r="A293" s="330">
        <f t="shared" si="4"/>
        <v>287</v>
      </c>
      <c r="B293" s="332" t="s">
        <v>2137</v>
      </c>
      <c r="C293" s="332">
        <v>69927197</v>
      </c>
      <c r="D293" s="332" t="s">
        <v>127</v>
      </c>
      <c r="E293" s="332" t="s">
        <v>90</v>
      </c>
    </row>
    <row r="294" spans="1:5">
      <c r="A294" s="330">
        <f t="shared" si="4"/>
        <v>288</v>
      </c>
      <c r="B294" s="332" t="s">
        <v>2138</v>
      </c>
      <c r="C294" s="332">
        <v>69796582</v>
      </c>
      <c r="D294" s="332" t="s">
        <v>127</v>
      </c>
      <c r="E294" s="332" t="s">
        <v>90</v>
      </c>
    </row>
    <row r="295" spans="1:5">
      <c r="A295" s="330">
        <f t="shared" si="4"/>
        <v>289</v>
      </c>
      <c r="B295" s="332" t="s">
        <v>1930</v>
      </c>
      <c r="C295" s="332">
        <v>69927024</v>
      </c>
      <c r="D295" s="332" t="s">
        <v>127</v>
      </c>
      <c r="E295" s="332" t="s">
        <v>90</v>
      </c>
    </row>
    <row r="296" spans="1:5">
      <c r="A296" s="330">
        <f t="shared" si="4"/>
        <v>290</v>
      </c>
      <c r="B296" s="332" t="s">
        <v>2139</v>
      </c>
      <c r="C296" s="332">
        <v>69796650</v>
      </c>
      <c r="D296" s="332" t="s">
        <v>127</v>
      </c>
      <c r="E296" s="332" t="s">
        <v>90</v>
      </c>
    </row>
    <row r="297" spans="1:5">
      <c r="A297" s="330">
        <f t="shared" si="4"/>
        <v>291</v>
      </c>
      <c r="B297" s="332" t="s">
        <v>2140</v>
      </c>
      <c r="C297" s="332">
        <v>69796575</v>
      </c>
      <c r="D297" s="332" t="s">
        <v>127</v>
      </c>
      <c r="E297" s="332" t="s">
        <v>90</v>
      </c>
    </row>
    <row r="298" spans="1:5">
      <c r="A298" s="330">
        <f t="shared" si="4"/>
        <v>292</v>
      </c>
      <c r="B298" s="332" t="s">
        <v>2141</v>
      </c>
      <c r="C298" s="332">
        <v>10506622</v>
      </c>
      <c r="D298" s="332" t="s">
        <v>127</v>
      </c>
      <c r="E298" s="332" t="s">
        <v>90</v>
      </c>
    </row>
    <row r="299" spans="1:5">
      <c r="A299" s="330">
        <f t="shared" si="4"/>
        <v>293</v>
      </c>
      <c r="B299" s="332" t="s">
        <v>2142</v>
      </c>
      <c r="C299" s="332">
        <v>10506673</v>
      </c>
      <c r="D299" s="332" t="s">
        <v>127</v>
      </c>
      <c r="E299" s="332" t="s">
        <v>90</v>
      </c>
    </row>
    <row r="300" spans="1:5">
      <c r="A300" s="330">
        <f t="shared" si="4"/>
        <v>294</v>
      </c>
      <c r="B300" s="332" t="s">
        <v>2143</v>
      </c>
      <c r="C300" s="332">
        <v>10506685</v>
      </c>
      <c r="D300" s="332" t="s">
        <v>127</v>
      </c>
      <c r="E300" s="332" t="s">
        <v>90</v>
      </c>
    </row>
    <row r="301" spans="1:5">
      <c r="A301" s="330">
        <f t="shared" si="4"/>
        <v>295</v>
      </c>
      <c r="B301" s="332" t="s">
        <v>2144</v>
      </c>
      <c r="C301" s="332">
        <v>10506693</v>
      </c>
      <c r="D301" s="332" t="s">
        <v>127</v>
      </c>
      <c r="E301" s="332" t="s">
        <v>90</v>
      </c>
    </row>
    <row r="302" spans="1:5">
      <c r="A302" s="330">
        <f t="shared" si="4"/>
        <v>296</v>
      </c>
      <c r="B302" s="332" t="s">
        <v>2145</v>
      </c>
      <c r="C302" s="332">
        <v>10506698</v>
      </c>
      <c r="D302" s="332" t="s">
        <v>127</v>
      </c>
      <c r="E302" s="332" t="s">
        <v>90</v>
      </c>
    </row>
    <row r="303" spans="1:5">
      <c r="A303" s="330">
        <f t="shared" si="4"/>
        <v>297</v>
      </c>
      <c r="B303" s="332" t="s">
        <v>2146</v>
      </c>
      <c r="C303" s="332">
        <v>10506711</v>
      </c>
      <c r="D303" s="332" t="s">
        <v>127</v>
      </c>
      <c r="E303" s="332" t="s">
        <v>90</v>
      </c>
    </row>
    <row r="304" spans="1:5">
      <c r="A304" s="330">
        <f t="shared" si="4"/>
        <v>298</v>
      </c>
      <c r="B304" s="332" t="s">
        <v>2147</v>
      </c>
      <c r="C304" s="332">
        <v>10506719</v>
      </c>
      <c r="D304" s="332" t="s">
        <v>127</v>
      </c>
      <c r="E304" s="332" t="s">
        <v>90</v>
      </c>
    </row>
    <row r="305" spans="1:5">
      <c r="A305" s="330">
        <f t="shared" si="4"/>
        <v>299</v>
      </c>
      <c r="B305" s="332" t="s">
        <v>2148</v>
      </c>
      <c r="C305" s="332">
        <v>10506723</v>
      </c>
      <c r="D305" s="332" t="s">
        <v>127</v>
      </c>
      <c r="E305" s="332" t="s">
        <v>90</v>
      </c>
    </row>
    <row r="306" spans="1:5">
      <c r="A306" s="330">
        <f t="shared" si="4"/>
        <v>300</v>
      </c>
      <c r="B306" s="332" t="s">
        <v>2149</v>
      </c>
      <c r="C306" s="332">
        <v>10506724</v>
      </c>
      <c r="D306" s="332" t="s">
        <v>127</v>
      </c>
      <c r="E306" s="332" t="s">
        <v>90</v>
      </c>
    </row>
    <row r="307" spans="1:5">
      <c r="A307" s="330">
        <f t="shared" si="4"/>
        <v>301</v>
      </c>
      <c r="B307" s="332" t="s">
        <v>2150</v>
      </c>
      <c r="C307" s="332">
        <v>10506725</v>
      </c>
      <c r="D307" s="332" t="s">
        <v>127</v>
      </c>
      <c r="E307" s="332" t="s">
        <v>90</v>
      </c>
    </row>
    <row r="308" spans="1:5">
      <c r="A308" s="330">
        <f t="shared" si="4"/>
        <v>302</v>
      </c>
      <c r="B308" s="332" t="s">
        <v>2151</v>
      </c>
      <c r="C308" s="332">
        <v>10506737</v>
      </c>
      <c r="D308" s="332" t="s">
        <v>127</v>
      </c>
      <c r="E308" s="332" t="s">
        <v>90</v>
      </c>
    </row>
    <row r="309" spans="1:5">
      <c r="A309" s="330">
        <f t="shared" si="4"/>
        <v>303</v>
      </c>
      <c r="B309" s="332" t="s">
        <v>1910</v>
      </c>
      <c r="C309" s="332">
        <v>10506744</v>
      </c>
      <c r="D309" s="332" t="s">
        <v>127</v>
      </c>
      <c r="E309" s="332" t="s">
        <v>90</v>
      </c>
    </row>
    <row r="310" spans="1:5">
      <c r="A310" s="330">
        <f t="shared" si="4"/>
        <v>304</v>
      </c>
      <c r="B310" s="332" t="s">
        <v>1885</v>
      </c>
      <c r="C310" s="332">
        <v>10506733</v>
      </c>
      <c r="D310" s="332" t="s">
        <v>127</v>
      </c>
      <c r="E310" s="332" t="s">
        <v>90</v>
      </c>
    </row>
    <row r="311" spans="1:5">
      <c r="A311" s="330">
        <f t="shared" si="4"/>
        <v>305</v>
      </c>
      <c r="B311" s="332" t="s">
        <v>2152</v>
      </c>
      <c r="C311" s="332">
        <v>10506749</v>
      </c>
      <c r="D311" s="332" t="s">
        <v>127</v>
      </c>
      <c r="E311" s="332" t="s">
        <v>90</v>
      </c>
    </row>
    <row r="312" spans="1:5">
      <c r="A312" s="330">
        <f t="shared" si="4"/>
        <v>306</v>
      </c>
      <c r="B312" s="332" t="s">
        <v>2153</v>
      </c>
      <c r="C312" s="332">
        <v>10506762</v>
      </c>
      <c r="D312" s="332" t="s">
        <v>127</v>
      </c>
      <c r="E312" s="332" t="s">
        <v>90</v>
      </c>
    </row>
    <row r="313" spans="1:5">
      <c r="A313" s="330">
        <f t="shared" si="4"/>
        <v>307</v>
      </c>
      <c r="B313" s="332" t="s">
        <v>1994</v>
      </c>
      <c r="C313" s="332">
        <v>69923894</v>
      </c>
      <c r="D313" s="332" t="s">
        <v>127</v>
      </c>
      <c r="E313" s="332" t="s">
        <v>90</v>
      </c>
    </row>
    <row r="314" spans="1:5">
      <c r="A314" s="330">
        <f t="shared" si="4"/>
        <v>308</v>
      </c>
      <c r="B314" s="332" t="s">
        <v>2088</v>
      </c>
      <c r="C314" s="332">
        <v>10506767</v>
      </c>
      <c r="D314" s="332" t="s">
        <v>127</v>
      </c>
      <c r="E314" s="332" t="s">
        <v>90</v>
      </c>
    </row>
    <row r="315" spans="1:5">
      <c r="A315" s="330">
        <f t="shared" si="4"/>
        <v>309</v>
      </c>
      <c r="B315" s="332" t="s">
        <v>2154</v>
      </c>
      <c r="C315" s="332">
        <v>69796590</v>
      </c>
      <c r="D315" s="332" t="s">
        <v>127</v>
      </c>
      <c r="E315" s="332" t="s">
        <v>84</v>
      </c>
    </row>
    <row r="316" spans="1:5">
      <c r="A316" s="330">
        <f t="shared" si="4"/>
        <v>310</v>
      </c>
      <c r="B316" s="332" t="s">
        <v>2155</v>
      </c>
      <c r="C316" s="332">
        <v>69796584</v>
      </c>
      <c r="D316" s="332" t="s">
        <v>127</v>
      </c>
      <c r="E316" s="332" t="s">
        <v>84</v>
      </c>
    </row>
    <row r="317" spans="1:5">
      <c r="A317" s="330">
        <f t="shared" si="4"/>
        <v>311</v>
      </c>
      <c r="B317" s="332" t="s">
        <v>2156</v>
      </c>
      <c r="C317" s="332">
        <v>69796653</v>
      </c>
      <c r="D317" s="332" t="s">
        <v>127</v>
      </c>
      <c r="E317" s="332" t="s">
        <v>84</v>
      </c>
    </row>
    <row r="318" spans="1:5">
      <c r="A318" s="330">
        <f t="shared" si="4"/>
        <v>312</v>
      </c>
      <c r="B318" s="332" t="s">
        <v>2157</v>
      </c>
      <c r="C318" s="332">
        <v>69796593</v>
      </c>
      <c r="D318" s="332" t="s">
        <v>127</v>
      </c>
      <c r="E318" s="332" t="s">
        <v>84</v>
      </c>
    </row>
    <row r="319" spans="1:5">
      <c r="A319" s="330">
        <f t="shared" si="4"/>
        <v>313</v>
      </c>
      <c r="B319" s="332" t="s">
        <v>2158</v>
      </c>
      <c r="C319" s="332">
        <v>69796661</v>
      </c>
      <c r="D319" s="332" t="s">
        <v>127</v>
      </c>
      <c r="E319" s="332" t="s">
        <v>84</v>
      </c>
    </row>
    <row r="320" spans="1:5">
      <c r="A320" s="330">
        <f t="shared" si="4"/>
        <v>314</v>
      </c>
      <c r="B320" s="332" t="s">
        <v>2034</v>
      </c>
      <c r="C320" s="332">
        <v>69796600</v>
      </c>
      <c r="D320" s="332" t="s">
        <v>127</v>
      </c>
      <c r="E320" s="332" t="s">
        <v>84</v>
      </c>
    </row>
    <row r="321" spans="1:5">
      <c r="A321" s="330">
        <f t="shared" si="4"/>
        <v>315</v>
      </c>
      <c r="B321" s="332" t="s">
        <v>2159</v>
      </c>
      <c r="C321" s="332">
        <v>69796667</v>
      </c>
      <c r="D321" s="332" t="s">
        <v>127</v>
      </c>
      <c r="E321" s="332" t="s">
        <v>84</v>
      </c>
    </row>
    <row r="322" spans="1:5">
      <c r="A322" s="330">
        <f t="shared" si="4"/>
        <v>316</v>
      </c>
      <c r="B322" s="332" t="s">
        <v>2036</v>
      </c>
      <c r="C322" s="332">
        <v>69796565</v>
      </c>
      <c r="D322" s="332" t="s">
        <v>127</v>
      </c>
      <c r="E322" s="332" t="s">
        <v>84</v>
      </c>
    </row>
    <row r="323" spans="1:5">
      <c r="A323" s="330">
        <f t="shared" si="4"/>
        <v>317</v>
      </c>
      <c r="B323" s="332" t="s">
        <v>2160</v>
      </c>
      <c r="C323" s="332">
        <v>69796640</v>
      </c>
      <c r="D323" s="332" t="s">
        <v>127</v>
      </c>
      <c r="E323" s="332" t="s">
        <v>84</v>
      </c>
    </row>
    <row r="324" spans="1:5">
      <c r="A324" s="330">
        <f t="shared" si="4"/>
        <v>318</v>
      </c>
      <c r="B324" s="332" t="s">
        <v>2161</v>
      </c>
      <c r="C324" s="332">
        <v>69796665</v>
      </c>
      <c r="D324" s="332" t="s">
        <v>127</v>
      </c>
      <c r="E324" s="332" t="s">
        <v>84</v>
      </c>
    </row>
    <row r="325" spans="1:5">
      <c r="A325" s="330">
        <f t="shared" si="4"/>
        <v>319</v>
      </c>
      <c r="B325" s="332" t="s">
        <v>2162</v>
      </c>
      <c r="C325" s="332">
        <v>69796616</v>
      </c>
      <c r="D325" s="332" t="s">
        <v>127</v>
      </c>
      <c r="E325" s="332" t="s">
        <v>84</v>
      </c>
    </row>
    <row r="326" spans="1:5">
      <c r="A326" s="330">
        <f t="shared" si="4"/>
        <v>320</v>
      </c>
      <c r="B326" s="332" t="s">
        <v>1997</v>
      </c>
      <c r="C326" s="332">
        <v>69796652</v>
      </c>
      <c r="D326" s="332" t="s">
        <v>127</v>
      </c>
      <c r="E326" s="332" t="s">
        <v>84</v>
      </c>
    </row>
    <row r="327" spans="1:5">
      <c r="A327" s="330">
        <f t="shared" si="4"/>
        <v>321</v>
      </c>
      <c r="B327" s="332" t="s">
        <v>2163</v>
      </c>
      <c r="C327" s="332">
        <v>69796686</v>
      </c>
      <c r="D327" s="332" t="s">
        <v>127</v>
      </c>
      <c r="E327" s="332" t="s">
        <v>84</v>
      </c>
    </row>
    <row r="328" spans="1:5">
      <c r="A328" s="330">
        <f t="shared" si="4"/>
        <v>322</v>
      </c>
      <c r="B328" s="332" t="s">
        <v>2164</v>
      </c>
      <c r="C328" s="332">
        <v>69796672</v>
      </c>
      <c r="D328" s="332" t="s">
        <v>127</v>
      </c>
      <c r="E328" s="332" t="s">
        <v>84</v>
      </c>
    </row>
    <row r="329" spans="1:5">
      <c r="A329" s="330">
        <f t="shared" ref="A329:A392" si="5">A328+1</f>
        <v>323</v>
      </c>
      <c r="B329" s="332" t="s">
        <v>2093</v>
      </c>
      <c r="C329" s="332">
        <v>69796691</v>
      </c>
      <c r="D329" s="332" t="s">
        <v>127</v>
      </c>
      <c r="E329" s="332" t="s">
        <v>84</v>
      </c>
    </row>
    <row r="330" spans="1:5">
      <c r="A330" s="330">
        <f t="shared" si="5"/>
        <v>324</v>
      </c>
      <c r="B330" s="332" t="s">
        <v>2165</v>
      </c>
      <c r="C330" s="332">
        <v>69796648</v>
      </c>
      <c r="D330" s="332" t="s">
        <v>127</v>
      </c>
      <c r="E330" s="332" t="s">
        <v>84</v>
      </c>
    </row>
    <row r="331" spans="1:5">
      <c r="A331" s="330">
        <f t="shared" si="5"/>
        <v>325</v>
      </c>
      <c r="B331" s="332" t="s">
        <v>2166</v>
      </c>
      <c r="C331" s="332">
        <v>69796599</v>
      </c>
      <c r="D331" s="332" t="s">
        <v>127</v>
      </c>
      <c r="E331" s="332" t="s">
        <v>84</v>
      </c>
    </row>
    <row r="332" spans="1:5">
      <c r="A332" s="330">
        <f t="shared" si="5"/>
        <v>326</v>
      </c>
      <c r="B332" s="332" t="s">
        <v>2167</v>
      </c>
      <c r="C332" s="332">
        <v>69796622</v>
      </c>
      <c r="D332" s="332" t="s">
        <v>127</v>
      </c>
      <c r="E332" s="332" t="s">
        <v>84</v>
      </c>
    </row>
    <row r="333" spans="1:5">
      <c r="A333" s="330">
        <f t="shared" si="5"/>
        <v>327</v>
      </c>
      <c r="B333" s="332" t="s">
        <v>2168</v>
      </c>
      <c r="C333" s="332">
        <v>69936175</v>
      </c>
      <c r="D333" s="332" t="s">
        <v>127</v>
      </c>
      <c r="E333" s="332" t="s">
        <v>84</v>
      </c>
    </row>
    <row r="334" spans="1:5">
      <c r="A334" s="330">
        <f t="shared" si="5"/>
        <v>328</v>
      </c>
      <c r="B334" s="332" t="s">
        <v>2169</v>
      </c>
      <c r="C334" s="332">
        <v>69929587</v>
      </c>
      <c r="D334" s="332" t="s">
        <v>127</v>
      </c>
      <c r="E334" s="332" t="s">
        <v>84</v>
      </c>
    </row>
    <row r="335" spans="1:5">
      <c r="A335" s="330">
        <f t="shared" si="5"/>
        <v>329</v>
      </c>
      <c r="B335" s="332" t="s">
        <v>2170</v>
      </c>
      <c r="C335" s="332">
        <v>69930369</v>
      </c>
      <c r="D335" s="332" t="s">
        <v>127</v>
      </c>
      <c r="E335" s="332" t="s">
        <v>84</v>
      </c>
    </row>
    <row r="336" spans="1:5">
      <c r="A336" s="330">
        <f t="shared" si="5"/>
        <v>330</v>
      </c>
      <c r="B336" s="332" t="s">
        <v>2171</v>
      </c>
      <c r="C336" s="332">
        <v>69926634</v>
      </c>
      <c r="D336" s="332" t="s">
        <v>127</v>
      </c>
      <c r="E336" s="332" t="s">
        <v>84</v>
      </c>
    </row>
    <row r="337" spans="1:5">
      <c r="A337" s="330">
        <f t="shared" si="5"/>
        <v>331</v>
      </c>
      <c r="B337" s="332" t="s">
        <v>2172</v>
      </c>
      <c r="C337" s="332">
        <v>69937602</v>
      </c>
      <c r="D337" s="332" t="s">
        <v>127</v>
      </c>
      <c r="E337" s="332" t="s">
        <v>84</v>
      </c>
    </row>
    <row r="338" spans="1:5">
      <c r="A338" s="330">
        <f t="shared" si="5"/>
        <v>332</v>
      </c>
      <c r="B338" s="332" t="s">
        <v>2173</v>
      </c>
      <c r="C338" s="332">
        <v>69796604</v>
      </c>
      <c r="D338" s="332" t="s">
        <v>127</v>
      </c>
      <c r="E338" s="332" t="s">
        <v>84</v>
      </c>
    </row>
    <row r="339" spans="1:5">
      <c r="A339" s="330">
        <f t="shared" si="5"/>
        <v>333</v>
      </c>
      <c r="B339" s="332" t="s">
        <v>2174</v>
      </c>
      <c r="C339" s="332">
        <v>69935868</v>
      </c>
      <c r="D339" s="332" t="s">
        <v>127</v>
      </c>
      <c r="E339" s="332" t="s">
        <v>84</v>
      </c>
    </row>
    <row r="340" spans="1:5">
      <c r="A340" s="330">
        <f t="shared" si="5"/>
        <v>334</v>
      </c>
      <c r="B340" s="332" t="s">
        <v>2175</v>
      </c>
      <c r="C340" s="332">
        <v>69936515</v>
      </c>
      <c r="D340" s="332" t="s">
        <v>127</v>
      </c>
      <c r="E340" s="332" t="s">
        <v>84</v>
      </c>
    </row>
    <row r="341" spans="1:5">
      <c r="A341" s="330">
        <f t="shared" si="5"/>
        <v>335</v>
      </c>
      <c r="B341" s="332" t="s">
        <v>2176</v>
      </c>
      <c r="C341" s="332">
        <v>69926583</v>
      </c>
      <c r="D341" s="332" t="s">
        <v>127</v>
      </c>
      <c r="E341" s="332" t="s">
        <v>84</v>
      </c>
    </row>
    <row r="342" spans="1:5">
      <c r="A342" s="330">
        <f t="shared" si="5"/>
        <v>336</v>
      </c>
      <c r="B342" s="332" t="s">
        <v>2177</v>
      </c>
      <c r="C342" s="332">
        <v>69926633</v>
      </c>
      <c r="D342" s="332" t="s">
        <v>127</v>
      </c>
      <c r="E342" s="332" t="s">
        <v>84</v>
      </c>
    </row>
    <row r="343" spans="1:5">
      <c r="A343" s="330">
        <f t="shared" si="5"/>
        <v>337</v>
      </c>
      <c r="B343" s="332" t="s">
        <v>2178</v>
      </c>
      <c r="C343" s="332">
        <v>69937624</v>
      </c>
      <c r="D343" s="332" t="s">
        <v>127</v>
      </c>
      <c r="E343" s="332" t="s">
        <v>84</v>
      </c>
    </row>
    <row r="344" spans="1:5">
      <c r="A344" s="330">
        <f t="shared" si="5"/>
        <v>338</v>
      </c>
      <c r="B344" s="332" t="s">
        <v>2179</v>
      </c>
      <c r="C344" s="332">
        <v>69926557</v>
      </c>
      <c r="D344" s="332" t="s">
        <v>127</v>
      </c>
      <c r="E344" s="332" t="s">
        <v>84</v>
      </c>
    </row>
    <row r="345" spans="1:5">
      <c r="A345" s="330">
        <f t="shared" si="5"/>
        <v>339</v>
      </c>
      <c r="B345" s="332" t="s">
        <v>2180</v>
      </c>
      <c r="C345" s="332">
        <v>69796564</v>
      </c>
      <c r="D345" s="332" t="s">
        <v>127</v>
      </c>
      <c r="E345" s="332" t="s">
        <v>84</v>
      </c>
    </row>
    <row r="346" spans="1:5">
      <c r="A346" s="330">
        <f t="shared" si="5"/>
        <v>340</v>
      </c>
      <c r="B346" s="332" t="s">
        <v>2181</v>
      </c>
      <c r="C346" s="332">
        <v>69796657</v>
      </c>
      <c r="D346" s="332" t="s">
        <v>127</v>
      </c>
      <c r="E346" s="332" t="s">
        <v>84</v>
      </c>
    </row>
    <row r="347" spans="1:5">
      <c r="A347" s="330">
        <f t="shared" si="5"/>
        <v>341</v>
      </c>
      <c r="B347" s="332" t="s">
        <v>2182</v>
      </c>
      <c r="C347" s="332">
        <v>69933683</v>
      </c>
      <c r="D347" s="332" t="s">
        <v>127</v>
      </c>
      <c r="E347" s="332" t="s">
        <v>84</v>
      </c>
    </row>
    <row r="348" spans="1:5">
      <c r="A348" s="330">
        <f t="shared" si="5"/>
        <v>342</v>
      </c>
      <c r="B348" s="332" t="s">
        <v>2183</v>
      </c>
      <c r="C348" s="332">
        <v>69936136</v>
      </c>
      <c r="D348" s="332" t="s">
        <v>126</v>
      </c>
      <c r="E348" s="332" t="s">
        <v>84</v>
      </c>
    </row>
    <row r="349" spans="1:5">
      <c r="A349" s="330">
        <f t="shared" si="5"/>
        <v>343</v>
      </c>
      <c r="B349" s="332" t="s">
        <v>2184</v>
      </c>
      <c r="C349" s="332">
        <v>69926585</v>
      </c>
      <c r="D349" s="332" t="s">
        <v>127</v>
      </c>
      <c r="E349" s="332" t="s">
        <v>84</v>
      </c>
    </row>
    <row r="350" spans="1:5">
      <c r="A350" s="330">
        <f t="shared" si="5"/>
        <v>344</v>
      </c>
      <c r="B350" s="332" t="s">
        <v>2185</v>
      </c>
      <c r="C350" s="332">
        <v>69937740</v>
      </c>
      <c r="D350" s="332" t="s">
        <v>126</v>
      </c>
      <c r="E350" s="332" t="s">
        <v>84</v>
      </c>
    </row>
    <row r="351" spans="1:5">
      <c r="A351" s="330">
        <f t="shared" si="5"/>
        <v>345</v>
      </c>
      <c r="B351" s="332" t="s">
        <v>2186</v>
      </c>
      <c r="C351" s="332">
        <v>69937880</v>
      </c>
      <c r="D351" s="332" t="s">
        <v>127</v>
      </c>
      <c r="E351" s="332" t="s">
        <v>84</v>
      </c>
    </row>
    <row r="352" spans="1:5">
      <c r="A352" s="330">
        <f t="shared" si="5"/>
        <v>346</v>
      </c>
      <c r="B352" s="332" t="s">
        <v>2187</v>
      </c>
      <c r="C352" s="332">
        <v>69796671</v>
      </c>
      <c r="D352" s="332" t="s">
        <v>127</v>
      </c>
      <c r="E352" s="332" t="s">
        <v>84</v>
      </c>
    </row>
    <row r="353" spans="1:5">
      <c r="A353" s="330">
        <f t="shared" si="5"/>
        <v>347</v>
      </c>
      <c r="B353" s="332" t="s">
        <v>2188</v>
      </c>
      <c r="C353" s="332">
        <v>69796664</v>
      </c>
      <c r="D353" s="332" t="s">
        <v>127</v>
      </c>
      <c r="E353" s="332" t="s">
        <v>84</v>
      </c>
    </row>
    <row r="354" spans="1:5">
      <c r="A354" s="330">
        <f t="shared" si="5"/>
        <v>348</v>
      </c>
      <c r="B354" s="332" t="s">
        <v>2189</v>
      </c>
      <c r="C354" s="332">
        <v>69796635</v>
      </c>
      <c r="D354" s="332" t="s">
        <v>127</v>
      </c>
      <c r="E354" s="332" t="s">
        <v>84</v>
      </c>
    </row>
    <row r="355" spans="1:5">
      <c r="A355" s="330">
        <f t="shared" si="5"/>
        <v>349</v>
      </c>
      <c r="B355" s="332" t="s">
        <v>2106</v>
      </c>
      <c r="C355" s="332">
        <v>69796557</v>
      </c>
      <c r="D355" s="332" t="s">
        <v>127</v>
      </c>
      <c r="E355" s="332" t="s">
        <v>84</v>
      </c>
    </row>
    <row r="356" spans="1:5">
      <c r="A356" s="330">
        <f t="shared" si="5"/>
        <v>350</v>
      </c>
      <c r="B356" s="332" t="s">
        <v>2190</v>
      </c>
      <c r="C356" s="332">
        <v>69796627</v>
      </c>
      <c r="D356" s="332" t="s">
        <v>127</v>
      </c>
      <c r="E356" s="332" t="s">
        <v>84</v>
      </c>
    </row>
    <row r="357" spans="1:5">
      <c r="A357" s="330">
        <f t="shared" si="5"/>
        <v>351</v>
      </c>
      <c r="B357" s="332" t="s">
        <v>2191</v>
      </c>
      <c r="C357" s="332">
        <v>69930373</v>
      </c>
      <c r="D357" s="332" t="s">
        <v>127</v>
      </c>
      <c r="E357" s="332" t="s">
        <v>84</v>
      </c>
    </row>
    <row r="358" spans="1:5">
      <c r="A358" s="330">
        <f t="shared" si="5"/>
        <v>352</v>
      </c>
      <c r="B358" s="332" t="s">
        <v>2192</v>
      </c>
      <c r="C358" s="332">
        <v>69937591</v>
      </c>
      <c r="D358" s="332" t="s">
        <v>127</v>
      </c>
      <c r="E358" s="332" t="s">
        <v>84</v>
      </c>
    </row>
    <row r="359" spans="1:5">
      <c r="A359" s="330">
        <f t="shared" si="5"/>
        <v>353</v>
      </c>
      <c r="B359" s="332" t="s">
        <v>2193</v>
      </c>
      <c r="C359" s="332">
        <v>10506623</v>
      </c>
      <c r="D359" s="332" t="s">
        <v>127</v>
      </c>
      <c r="E359" s="332" t="s">
        <v>84</v>
      </c>
    </row>
    <row r="360" spans="1:5">
      <c r="A360" s="330">
        <f t="shared" si="5"/>
        <v>354</v>
      </c>
      <c r="B360" s="332" t="s">
        <v>2194</v>
      </c>
      <c r="C360" s="332">
        <v>10506630</v>
      </c>
      <c r="D360" s="332" t="s">
        <v>127</v>
      </c>
      <c r="E360" s="332" t="s">
        <v>84</v>
      </c>
    </row>
    <row r="361" spans="1:5">
      <c r="A361" s="330">
        <f t="shared" si="5"/>
        <v>355</v>
      </c>
      <c r="B361" s="332" t="s">
        <v>2195</v>
      </c>
      <c r="C361" s="332">
        <v>10506631</v>
      </c>
      <c r="D361" s="332" t="s">
        <v>127</v>
      </c>
      <c r="E361" s="332" t="s">
        <v>84</v>
      </c>
    </row>
    <row r="362" spans="1:5">
      <c r="A362" s="330">
        <f t="shared" si="5"/>
        <v>356</v>
      </c>
      <c r="B362" s="332" t="s">
        <v>2196</v>
      </c>
      <c r="C362" s="332">
        <v>10506632</v>
      </c>
      <c r="D362" s="332" t="s">
        <v>127</v>
      </c>
      <c r="E362" s="332" t="s">
        <v>84</v>
      </c>
    </row>
    <row r="363" spans="1:5">
      <c r="A363" s="330">
        <f t="shared" si="5"/>
        <v>357</v>
      </c>
      <c r="B363" s="332" t="s">
        <v>2197</v>
      </c>
      <c r="C363" s="332">
        <v>69933193</v>
      </c>
      <c r="D363" s="332" t="s">
        <v>127</v>
      </c>
      <c r="E363" s="332" t="s">
        <v>84</v>
      </c>
    </row>
    <row r="364" spans="1:5">
      <c r="A364" s="330">
        <f t="shared" si="5"/>
        <v>358</v>
      </c>
      <c r="B364" s="332" t="s">
        <v>2198</v>
      </c>
      <c r="C364" s="332">
        <v>10506634</v>
      </c>
      <c r="D364" s="332" t="s">
        <v>127</v>
      </c>
      <c r="E364" s="332" t="s">
        <v>84</v>
      </c>
    </row>
    <row r="365" spans="1:5">
      <c r="A365" s="330">
        <f t="shared" si="5"/>
        <v>359</v>
      </c>
      <c r="B365" s="332" t="s">
        <v>2071</v>
      </c>
      <c r="C365" s="332">
        <v>10506635</v>
      </c>
      <c r="D365" s="332" t="s">
        <v>127</v>
      </c>
      <c r="E365" s="332" t="s">
        <v>84</v>
      </c>
    </row>
    <row r="366" spans="1:5">
      <c r="A366" s="330">
        <f t="shared" si="5"/>
        <v>360</v>
      </c>
      <c r="B366" s="332" t="s">
        <v>2199</v>
      </c>
      <c r="C366" s="332">
        <v>10506636</v>
      </c>
      <c r="D366" s="332" t="s">
        <v>127</v>
      </c>
      <c r="E366" s="332" t="s">
        <v>84</v>
      </c>
    </row>
    <row r="367" spans="1:5">
      <c r="A367" s="330">
        <f t="shared" si="5"/>
        <v>361</v>
      </c>
      <c r="B367" s="332" t="s">
        <v>2200</v>
      </c>
      <c r="C367" s="332">
        <v>10506637</v>
      </c>
      <c r="D367" s="332" t="s">
        <v>127</v>
      </c>
      <c r="E367" s="332" t="s">
        <v>84</v>
      </c>
    </row>
    <row r="368" spans="1:5">
      <c r="A368" s="330">
        <f t="shared" si="5"/>
        <v>362</v>
      </c>
      <c r="B368" s="332" t="s">
        <v>2201</v>
      </c>
      <c r="C368" s="332">
        <v>10506638</v>
      </c>
      <c r="D368" s="332" t="s">
        <v>127</v>
      </c>
      <c r="E368" s="332" t="s">
        <v>84</v>
      </c>
    </row>
    <row r="369" spans="1:5">
      <c r="A369" s="330">
        <f t="shared" si="5"/>
        <v>363</v>
      </c>
      <c r="B369" s="332" t="s">
        <v>2202</v>
      </c>
      <c r="C369" s="332">
        <v>10506639</v>
      </c>
      <c r="D369" s="332" t="s">
        <v>127</v>
      </c>
      <c r="E369" s="332" t="s">
        <v>84</v>
      </c>
    </row>
    <row r="370" spans="1:5">
      <c r="A370" s="330">
        <f t="shared" si="5"/>
        <v>364</v>
      </c>
      <c r="B370" s="332" t="s">
        <v>2203</v>
      </c>
      <c r="C370" s="332">
        <v>69930366</v>
      </c>
      <c r="D370" s="332" t="s">
        <v>127</v>
      </c>
      <c r="E370" s="332" t="s">
        <v>84</v>
      </c>
    </row>
    <row r="371" spans="1:5">
      <c r="A371" s="330">
        <f t="shared" si="5"/>
        <v>365</v>
      </c>
      <c r="B371" s="332" t="s">
        <v>1939</v>
      </c>
      <c r="C371" s="332">
        <v>10506644</v>
      </c>
      <c r="D371" s="332" t="s">
        <v>127</v>
      </c>
      <c r="E371" s="332" t="s">
        <v>84</v>
      </c>
    </row>
    <row r="372" spans="1:5">
      <c r="A372" s="330">
        <f t="shared" si="5"/>
        <v>366</v>
      </c>
      <c r="B372" s="332" t="s">
        <v>2204</v>
      </c>
      <c r="C372" s="332">
        <v>10506645</v>
      </c>
      <c r="D372" s="332" t="s">
        <v>127</v>
      </c>
      <c r="E372" s="332" t="s">
        <v>84</v>
      </c>
    </row>
    <row r="373" spans="1:5">
      <c r="A373" s="330">
        <f t="shared" si="5"/>
        <v>367</v>
      </c>
      <c r="B373" s="332" t="s">
        <v>2205</v>
      </c>
      <c r="C373" s="332">
        <v>69926575</v>
      </c>
      <c r="D373" s="332" t="s">
        <v>127</v>
      </c>
      <c r="E373" s="332" t="s">
        <v>84</v>
      </c>
    </row>
    <row r="374" spans="1:5">
      <c r="A374" s="330">
        <f t="shared" si="5"/>
        <v>368</v>
      </c>
      <c r="B374" s="332" t="s">
        <v>2206</v>
      </c>
      <c r="C374" s="332">
        <v>10506646</v>
      </c>
      <c r="D374" s="332" t="s">
        <v>127</v>
      </c>
      <c r="E374" s="332" t="s">
        <v>84</v>
      </c>
    </row>
    <row r="375" spans="1:5">
      <c r="A375" s="330">
        <f t="shared" si="5"/>
        <v>369</v>
      </c>
      <c r="B375" s="332" t="s">
        <v>2207</v>
      </c>
      <c r="C375" s="332">
        <v>10506681</v>
      </c>
      <c r="D375" s="332" t="s">
        <v>127</v>
      </c>
      <c r="E375" s="332" t="s">
        <v>84</v>
      </c>
    </row>
    <row r="376" spans="1:5">
      <c r="A376" s="330">
        <f t="shared" si="5"/>
        <v>370</v>
      </c>
      <c r="B376" s="332" t="s">
        <v>2208</v>
      </c>
      <c r="C376" s="332">
        <v>10506684</v>
      </c>
      <c r="D376" s="332" t="s">
        <v>127</v>
      </c>
      <c r="E376" s="332" t="s">
        <v>84</v>
      </c>
    </row>
    <row r="377" spans="1:5">
      <c r="A377" s="330">
        <f t="shared" si="5"/>
        <v>371</v>
      </c>
      <c r="B377" s="332" t="s">
        <v>2209</v>
      </c>
      <c r="C377" s="332">
        <v>69926579</v>
      </c>
      <c r="D377" s="332" t="s">
        <v>127</v>
      </c>
      <c r="E377" s="332" t="s">
        <v>84</v>
      </c>
    </row>
    <row r="378" spans="1:5">
      <c r="A378" s="330">
        <f t="shared" si="5"/>
        <v>372</v>
      </c>
      <c r="B378" s="332" t="s">
        <v>1988</v>
      </c>
      <c r="C378" s="332">
        <v>69928656</v>
      </c>
      <c r="D378" s="332" t="s">
        <v>127</v>
      </c>
      <c r="E378" s="332" t="s">
        <v>84</v>
      </c>
    </row>
    <row r="379" spans="1:5">
      <c r="A379" s="330">
        <f t="shared" si="5"/>
        <v>373</v>
      </c>
      <c r="B379" s="332" t="s">
        <v>1904</v>
      </c>
      <c r="C379" s="332">
        <v>10506691</v>
      </c>
      <c r="D379" s="332" t="s">
        <v>127</v>
      </c>
      <c r="E379" s="332" t="s">
        <v>84</v>
      </c>
    </row>
    <row r="380" spans="1:5">
      <c r="A380" s="330">
        <f t="shared" si="5"/>
        <v>374</v>
      </c>
      <c r="B380" s="332" t="s">
        <v>2210</v>
      </c>
      <c r="C380" s="332">
        <v>10506696</v>
      </c>
      <c r="D380" s="332" t="s">
        <v>127</v>
      </c>
      <c r="E380" s="332" t="s">
        <v>84</v>
      </c>
    </row>
    <row r="381" spans="1:5">
      <c r="A381" s="330">
        <f t="shared" si="5"/>
        <v>375</v>
      </c>
      <c r="B381" s="332" t="s">
        <v>2211</v>
      </c>
      <c r="C381" s="332">
        <v>69926632</v>
      </c>
      <c r="D381" s="332" t="s">
        <v>127</v>
      </c>
      <c r="E381" s="332" t="s">
        <v>84</v>
      </c>
    </row>
    <row r="382" spans="1:5">
      <c r="A382" s="330">
        <f t="shared" si="5"/>
        <v>376</v>
      </c>
      <c r="B382" s="332" t="s">
        <v>1943</v>
      </c>
      <c r="C382" s="332">
        <v>10506708</v>
      </c>
      <c r="D382" s="332" t="s">
        <v>127</v>
      </c>
      <c r="E382" s="332" t="s">
        <v>84</v>
      </c>
    </row>
    <row r="383" spans="1:5">
      <c r="A383" s="330">
        <f t="shared" si="5"/>
        <v>377</v>
      </c>
      <c r="B383" s="332" t="s">
        <v>2212</v>
      </c>
      <c r="C383" s="332">
        <v>69923898</v>
      </c>
      <c r="D383" s="332" t="s">
        <v>127</v>
      </c>
      <c r="E383" s="332" t="s">
        <v>84</v>
      </c>
    </row>
    <row r="384" spans="1:5">
      <c r="A384" s="330">
        <f t="shared" si="5"/>
        <v>378</v>
      </c>
      <c r="B384" s="332" t="s">
        <v>2213</v>
      </c>
      <c r="C384" s="332">
        <v>10506727</v>
      </c>
      <c r="D384" s="332" t="s">
        <v>127</v>
      </c>
      <c r="E384" s="332" t="s">
        <v>84</v>
      </c>
    </row>
    <row r="385" spans="1:5">
      <c r="A385" s="330">
        <f t="shared" si="5"/>
        <v>379</v>
      </c>
      <c r="B385" s="332" t="s">
        <v>2214</v>
      </c>
      <c r="C385" s="332">
        <v>10506729</v>
      </c>
      <c r="D385" s="332" t="s">
        <v>127</v>
      </c>
      <c r="E385" s="332" t="s">
        <v>84</v>
      </c>
    </row>
    <row r="386" spans="1:5">
      <c r="A386" s="330">
        <f t="shared" si="5"/>
        <v>380</v>
      </c>
      <c r="B386" s="332" t="s">
        <v>2215</v>
      </c>
      <c r="C386" s="332">
        <v>10506739</v>
      </c>
      <c r="D386" s="332" t="s">
        <v>126</v>
      </c>
      <c r="E386" s="332" t="s">
        <v>84</v>
      </c>
    </row>
    <row r="387" spans="1:5">
      <c r="A387" s="330">
        <f t="shared" si="5"/>
        <v>381</v>
      </c>
      <c r="B387" s="332" t="s">
        <v>2216</v>
      </c>
      <c r="C387" s="332">
        <v>10506740</v>
      </c>
      <c r="D387" s="332" t="s">
        <v>126</v>
      </c>
      <c r="E387" s="332" t="s">
        <v>84</v>
      </c>
    </row>
    <row r="388" spans="1:5">
      <c r="A388" s="330">
        <f t="shared" si="5"/>
        <v>382</v>
      </c>
      <c r="B388" s="332" t="s">
        <v>2217</v>
      </c>
      <c r="C388" s="332">
        <v>10506741</v>
      </c>
      <c r="D388" s="332" t="s">
        <v>127</v>
      </c>
      <c r="E388" s="332" t="s">
        <v>84</v>
      </c>
    </row>
    <row r="389" spans="1:5">
      <c r="A389" s="330">
        <f t="shared" si="5"/>
        <v>383</v>
      </c>
      <c r="B389" s="332" t="s">
        <v>2218</v>
      </c>
      <c r="C389" s="332">
        <v>10506751</v>
      </c>
      <c r="D389" s="332" t="s">
        <v>127</v>
      </c>
      <c r="E389" s="332" t="s">
        <v>84</v>
      </c>
    </row>
    <row r="390" spans="1:5">
      <c r="A390" s="330">
        <f t="shared" si="5"/>
        <v>384</v>
      </c>
      <c r="B390" s="332" t="s">
        <v>2219</v>
      </c>
      <c r="C390" s="332">
        <v>69936420</v>
      </c>
      <c r="D390" s="332" t="s">
        <v>127</v>
      </c>
      <c r="E390" s="332" t="s">
        <v>84</v>
      </c>
    </row>
    <row r="391" spans="1:5">
      <c r="A391" s="330">
        <f t="shared" si="5"/>
        <v>385</v>
      </c>
      <c r="B391" s="332" t="s">
        <v>2220</v>
      </c>
      <c r="C391" s="332">
        <v>69930375</v>
      </c>
      <c r="D391" s="332" t="s">
        <v>127</v>
      </c>
      <c r="E391" s="332" t="s">
        <v>84</v>
      </c>
    </row>
    <row r="392" spans="1:5">
      <c r="A392" s="330">
        <f t="shared" si="5"/>
        <v>386</v>
      </c>
      <c r="B392" s="332" t="s">
        <v>2221</v>
      </c>
      <c r="C392" s="332">
        <v>69796676</v>
      </c>
      <c r="D392" s="332" t="s">
        <v>127</v>
      </c>
      <c r="E392" s="332" t="s">
        <v>84</v>
      </c>
    </row>
    <row r="393" spans="1:5">
      <c r="A393" s="330">
        <f t="shared" ref="A393:A449" si="6">A392+1</f>
        <v>387</v>
      </c>
      <c r="B393" s="332" t="s">
        <v>2222</v>
      </c>
      <c r="C393" s="332">
        <v>69796644</v>
      </c>
      <c r="D393" s="332" t="s">
        <v>127</v>
      </c>
      <c r="E393" s="332" t="s">
        <v>85</v>
      </c>
    </row>
    <row r="394" spans="1:5">
      <c r="A394" s="330">
        <f t="shared" si="6"/>
        <v>388</v>
      </c>
      <c r="B394" s="332" t="s">
        <v>2223</v>
      </c>
      <c r="C394" s="332">
        <v>69796638</v>
      </c>
      <c r="D394" s="332" t="s">
        <v>127</v>
      </c>
      <c r="E394" s="332" t="s">
        <v>85</v>
      </c>
    </row>
    <row r="395" spans="1:5">
      <c r="A395" s="330">
        <f t="shared" si="6"/>
        <v>389</v>
      </c>
      <c r="B395" s="332" t="s">
        <v>2224</v>
      </c>
      <c r="C395" s="332">
        <v>69796651</v>
      </c>
      <c r="D395" s="332" t="s">
        <v>127</v>
      </c>
      <c r="E395" s="332" t="s">
        <v>85</v>
      </c>
    </row>
    <row r="396" spans="1:5">
      <c r="A396" s="330">
        <f t="shared" si="6"/>
        <v>390</v>
      </c>
      <c r="B396" s="332" t="s">
        <v>2225</v>
      </c>
      <c r="C396" s="332">
        <v>69796666</v>
      </c>
      <c r="D396" s="332" t="s">
        <v>127</v>
      </c>
      <c r="E396" s="332" t="s">
        <v>85</v>
      </c>
    </row>
    <row r="397" spans="1:5">
      <c r="A397" s="330">
        <f t="shared" si="6"/>
        <v>391</v>
      </c>
      <c r="B397" s="332" t="s">
        <v>2226</v>
      </c>
      <c r="C397" s="332">
        <v>69796681</v>
      </c>
      <c r="D397" s="332" t="s">
        <v>127</v>
      </c>
      <c r="E397" s="332" t="s">
        <v>85</v>
      </c>
    </row>
    <row r="398" spans="1:5">
      <c r="A398" s="330">
        <f t="shared" si="6"/>
        <v>392</v>
      </c>
      <c r="B398" s="332" t="s">
        <v>2227</v>
      </c>
      <c r="C398" s="332">
        <v>69923652</v>
      </c>
      <c r="D398" s="332" t="s">
        <v>127</v>
      </c>
      <c r="E398" s="332" t="s">
        <v>85</v>
      </c>
    </row>
    <row r="399" spans="1:5">
      <c r="A399" s="330">
        <f t="shared" si="6"/>
        <v>393</v>
      </c>
      <c r="B399" s="332" t="s">
        <v>2228</v>
      </c>
      <c r="C399" s="332">
        <v>69920675</v>
      </c>
      <c r="D399" s="332" t="s">
        <v>127</v>
      </c>
      <c r="E399" s="332" t="s">
        <v>85</v>
      </c>
    </row>
    <row r="400" spans="1:5">
      <c r="A400" s="330">
        <f t="shared" si="6"/>
        <v>394</v>
      </c>
      <c r="B400" s="332" t="s">
        <v>2229</v>
      </c>
      <c r="C400" s="332">
        <v>69920632</v>
      </c>
      <c r="D400" s="332" t="s">
        <v>127</v>
      </c>
      <c r="E400" s="332" t="s">
        <v>85</v>
      </c>
    </row>
    <row r="401" spans="1:5">
      <c r="A401" s="330">
        <f t="shared" si="6"/>
        <v>395</v>
      </c>
      <c r="B401" s="332" t="s">
        <v>2230</v>
      </c>
      <c r="C401" s="332">
        <v>69927016</v>
      </c>
      <c r="D401" s="332" t="s">
        <v>127</v>
      </c>
      <c r="E401" s="332" t="s">
        <v>85</v>
      </c>
    </row>
    <row r="402" spans="1:5">
      <c r="A402" s="330">
        <f t="shared" si="6"/>
        <v>396</v>
      </c>
      <c r="B402" s="332" t="s">
        <v>2231</v>
      </c>
      <c r="C402" s="332">
        <v>69923648</v>
      </c>
      <c r="D402" s="332" t="s">
        <v>127</v>
      </c>
      <c r="E402" s="332" t="s">
        <v>85</v>
      </c>
    </row>
    <row r="403" spans="1:5">
      <c r="A403" s="330">
        <f t="shared" si="6"/>
        <v>397</v>
      </c>
      <c r="B403" s="332" t="s">
        <v>2232</v>
      </c>
      <c r="C403" s="332">
        <v>69923645</v>
      </c>
      <c r="D403" s="332" t="s">
        <v>127</v>
      </c>
      <c r="E403" s="332" t="s">
        <v>85</v>
      </c>
    </row>
    <row r="404" spans="1:5">
      <c r="A404" s="330">
        <f t="shared" si="6"/>
        <v>398</v>
      </c>
      <c r="B404" s="332" t="s">
        <v>2233</v>
      </c>
      <c r="C404" s="332">
        <v>69926586</v>
      </c>
      <c r="D404" s="332" t="s">
        <v>127</v>
      </c>
      <c r="E404" s="332" t="s">
        <v>85</v>
      </c>
    </row>
    <row r="405" spans="1:5">
      <c r="A405" s="330">
        <f t="shared" si="6"/>
        <v>399</v>
      </c>
      <c r="B405" s="332" t="s">
        <v>2234</v>
      </c>
      <c r="C405" s="332">
        <v>69920462</v>
      </c>
      <c r="D405" s="332" t="s">
        <v>127</v>
      </c>
      <c r="E405" s="332" t="s">
        <v>85</v>
      </c>
    </row>
    <row r="406" spans="1:5">
      <c r="A406" s="330">
        <f t="shared" si="6"/>
        <v>400</v>
      </c>
      <c r="B406" s="332" t="s">
        <v>2235</v>
      </c>
      <c r="C406" s="332">
        <v>69796567</v>
      </c>
      <c r="D406" s="332" t="s">
        <v>127</v>
      </c>
      <c r="E406" s="332" t="s">
        <v>85</v>
      </c>
    </row>
    <row r="407" spans="1:5">
      <c r="A407" s="330">
        <f t="shared" si="6"/>
        <v>401</v>
      </c>
      <c r="B407" s="332" t="s">
        <v>1963</v>
      </c>
      <c r="C407" s="332">
        <v>69920497</v>
      </c>
      <c r="D407" s="332" t="s">
        <v>127</v>
      </c>
      <c r="E407" s="332" t="s">
        <v>85</v>
      </c>
    </row>
    <row r="408" spans="1:5">
      <c r="A408" s="330">
        <f t="shared" si="6"/>
        <v>402</v>
      </c>
      <c r="B408" s="332" t="s">
        <v>2236</v>
      </c>
      <c r="C408" s="332">
        <v>69923853</v>
      </c>
      <c r="D408" s="332" t="s">
        <v>127</v>
      </c>
      <c r="E408" s="332" t="s">
        <v>85</v>
      </c>
    </row>
    <row r="409" spans="1:5">
      <c r="A409" s="330">
        <f t="shared" si="6"/>
        <v>403</v>
      </c>
      <c r="B409" s="332" t="s">
        <v>2237</v>
      </c>
      <c r="C409" s="332">
        <v>69920461</v>
      </c>
      <c r="D409" s="332" t="s">
        <v>127</v>
      </c>
      <c r="E409" s="332" t="s">
        <v>85</v>
      </c>
    </row>
    <row r="410" spans="1:5">
      <c r="A410" s="330">
        <f t="shared" si="6"/>
        <v>404</v>
      </c>
      <c r="B410" s="332" t="s">
        <v>1894</v>
      </c>
      <c r="C410" s="332">
        <v>69796658</v>
      </c>
      <c r="D410" s="332" t="s">
        <v>127</v>
      </c>
      <c r="E410" s="332" t="s">
        <v>85</v>
      </c>
    </row>
    <row r="411" spans="1:5">
      <c r="A411" s="330">
        <f t="shared" si="6"/>
        <v>405</v>
      </c>
      <c r="B411" s="332" t="s">
        <v>2238</v>
      </c>
      <c r="C411" s="332">
        <v>69930676</v>
      </c>
      <c r="D411" s="332" t="s">
        <v>127</v>
      </c>
      <c r="E411" s="332" t="s">
        <v>85</v>
      </c>
    </row>
    <row r="412" spans="1:5">
      <c r="A412" s="330">
        <f t="shared" si="6"/>
        <v>406</v>
      </c>
      <c r="B412" s="332" t="s">
        <v>2239</v>
      </c>
      <c r="C412" s="332">
        <v>69796645</v>
      </c>
      <c r="D412" s="332" t="s">
        <v>127</v>
      </c>
      <c r="E412" s="332" t="s">
        <v>85</v>
      </c>
    </row>
    <row r="413" spans="1:5">
      <c r="A413" s="330">
        <f t="shared" si="6"/>
        <v>407</v>
      </c>
      <c r="B413" s="332" t="s">
        <v>2181</v>
      </c>
      <c r="C413" s="332">
        <v>69920677</v>
      </c>
      <c r="D413" s="332" t="s">
        <v>127</v>
      </c>
      <c r="E413" s="332" t="s">
        <v>85</v>
      </c>
    </row>
    <row r="414" spans="1:5">
      <c r="A414" s="330">
        <f t="shared" si="6"/>
        <v>408</v>
      </c>
      <c r="B414" s="332" t="s">
        <v>2240</v>
      </c>
      <c r="C414" s="332">
        <v>69926569</v>
      </c>
      <c r="D414" s="332" t="s">
        <v>127</v>
      </c>
      <c r="E414" s="332" t="s">
        <v>85</v>
      </c>
    </row>
    <row r="415" spans="1:5">
      <c r="A415" s="330">
        <f t="shared" si="6"/>
        <v>409</v>
      </c>
      <c r="B415" s="332" t="s">
        <v>2241</v>
      </c>
      <c r="C415" s="332">
        <v>69923657</v>
      </c>
      <c r="D415" s="332" t="s">
        <v>127</v>
      </c>
      <c r="E415" s="332" t="s">
        <v>85</v>
      </c>
    </row>
    <row r="416" spans="1:5">
      <c r="A416" s="330">
        <f t="shared" si="6"/>
        <v>410</v>
      </c>
      <c r="B416" s="332" t="s">
        <v>2242</v>
      </c>
      <c r="C416" s="332">
        <v>69920488</v>
      </c>
      <c r="D416" s="332" t="s">
        <v>127</v>
      </c>
      <c r="E416" s="332" t="s">
        <v>85</v>
      </c>
    </row>
    <row r="417" spans="1:5">
      <c r="A417" s="330">
        <f t="shared" si="6"/>
        <v>411</v>
      </c>
      <c r="B417" s="332" t="s">
        <v>2243</v>
      </c>
      <c r="C417" s="332">
        <v>69920447</v>
      </c>
      <c r="D417" s="332" t="s">
        <v>127</v>
      </c>
      <c r="E417" s="332" t="s">
        <v>85</v>
      </c>
    </row>
    <row r="418" spans="1:5">
      <c r="A418" s="330">
        <f t="shared" si="6"/>
        <v>412</v>
      </c>
      <c r="B418" s="332" t="s">
        <v>2244</v>
      </c>
      <c r="C418" s="332">
        <v>69920501</v>
      </c>
      <c r="D418" s="332" t="s">
        <v>127</v>
      </c>
      <c r="E418" s="332" t="s">
        <v>85</v>
      </c>
    </row>
    <row r="419" spans="1:5">
      <c r="A419" s="330">
        <f t="shared" si="6"/>
        <v>413</v>
      </c>
      <c r="B419" s="332" t="s">
        <v>1898</v>
      </c>
      <c r="C419" s="332">
        <v>69926570</v>
      </c>
      <c r="D419" s="332" t="s">
        <v>127</v>
      </c>
      <c r="E419" s="332" t="s">
        <v>85</v>
      </c>
    </row>
    <row r="420" spans="1:5">
      <c r="A420" s="330">
        <f t="shared" si="6"/>
        <v>414</v>
      </c>
      <c r="B420" s="332" t="s">
        <v>2245</v>
      </c>
      <c r="C420" s="332">
        <v>69796633</v>
      </c>
      <c r="D420" s="332" t="s">
        <v>127</v>
      </c>
      <c r="E420" s="332" t="s">
        <v>85</v>
      </c>
    </row>
    <row r="421" spans="1:5">
      <c r="A421" s="330">
        <f t="shared" si="6"/>
        <v>415</v>
      </c>
      <c r="B421" s="332" t="s">
        <v>2246</v>
      </c>
      <c r="C421" s="332">
        <v>69796687</v>
      </c>
      <c r="D421" s="332" t="s">
        <v>127</v>
      </c>
      <c r="E421" s="332" t="s">
        <v>85</v>
      </c>
    </row>
    <row r="422" spans="1:5">
      <c r="A422" s="330">
        <f t="shared" si="6"/>
        <v>416</v>
      </c>
      <c r="B422" s="332" t="s">
        <v>2247</v>
      </c>
      <c r="C422" s="332">
        <v>69796659</v>
      </c>
      <c r="D422" s="332" t="s">
        <v>127</v>
      </c>
      <c r="E422" s="332" t="s">
        <v>85</v>
      </c>
    </row>
    <row r="423" spans="1:5">
      <c r="A423" s="330">
        <f t="shared" si="6"/>
        <v>417</v>
      </c>
      <c r="B423" s="332" t="s">
        <v>2248</v>
      </c>
      <c r="C423" s="332">
        <v>69920465</v>
      </c>
      <c r="D423" s="332" t="s">
        <v>127</v>
      </c>
      <c r="E423" s="332" t="s">
        <v>85</v>
      </c>
    </row>
    <row r="424" spans="1:5">
      <c r="A424" s="330">
        <f t="shared" si="6"/>
        <v>418</v>
      </c>
      <c r="B424" s="332" t="s">
        <v>2249</v>
      </c>
      <c r="C424" s="332">
        <v>10506620</v>
      </c>
      <c r="D424" s="332" t="s">
        <v>127</v>
      </c>
      <c r="E424" s="332" t="s">
        <v>85</v>
      </c>
    </row>
    <row r="425" spans="1:5">
      <c r="A425" s="330">
        <f t="shared" si="6"/>
        <v>419</v>
      </c>
      <c r="B425" s="332" t="s">
        <v>2250</v>
      </c>
      <c r="C425" s="332">
        <v>10506621</v>
      </c>
      <c r="D425" s="332" t="s">
        <v>127</v>
      </c>
      <c r="E425" s="332" t="s">
        <v>85</v>
      </c>
    </row>
    <row r="426" spans="1:5">
      <c r="A426" s="330">
        <f t="shared" si="6"/>
        <v>420</v>
      </c>
      <c r="B426" s="332" t="s">
        <v>2251</v>
      </c>
      <c r="C426" s="332">
        <v>69925135</v>
      </c>
      <c r="D426" s="332" t="s">
        <v>127</v>
      </c>
      <c r="E426" s="332" t="s">
        <v>85</v>
      </c>
    </row>
    <row r="427" spans="1:5">
      <c r="A427" s="330">
        <f t="shared" si="6"/>
        <v>421</v>
      </c>
      <c r="B427" s="332" t="s">
        <v>2252</v>
      </c>
      <c r="C427" s="332">
        <v>10506624</v>
      </c>
      <c r="D427" s="332" t="s">
        <v>127</v>
      </c>
      <c r="E427" s="332" t="s">
        <v>85</v>
      </c>
    </row>
    <row r="428" spans="1:5">
      <c r="A428" s="330">
        <f t="shared" si="6"/>
        <v>422</v>
      </c>
      <c r="B428" s="332" t="s">
        <v>2253</v>
      </c>
      <c r="C428" s="332">
        <v>10506627</v>
      </c>
      <c r="D428" s="332" t="s">
        <v>127</v>
      </c>
      <c r="E428" s="332" t="s">
        <v>85</v>
      </c>
    </row>
    <row r="429" spans="1:5">
      <c r="A429" s="330">
        <f t="shared" si="6"/>
        <v>423</v>
      </c>
      <c r="B429" s="332" t="s">
        <v>2254</v>
      </c>
      <c r="C429" s="332">
        <v>69936517</v>
      </c>
      <c r="D429" s="332" t="s">
        <v>127</v>
      </c>
      <c r="E429" s="332" t="s">
        <v>85</v>
      </c>
    </row>
    <row r="430" spans="1:5">
      <c r="A430" s="330">
        <f t="shared" si="6"/>
        <v>424</v>
      </c>
      <c r="B430" s="332" t="s">
        <v>2255</v>
      </c>
      <c r="C430" s="332">
        <v>10506649</v>
      </c>
      <c r="D430" s="332" t="s">
        <v>127</v>
      </c>
      <c r="E430" s="332" t="s">
        <v>85</v>
      </c>
    </row>
    <row r="431" spans="1:5">
      <c r="A431" s="330">
        <f t="shared" si="6"/>
        <v>425</v>
      </c>
      <c r="B431" s="332" t="s">
        <v>2256</v>
      </c>
      <c r="C431" s="332">
        <v>10506651</v>
      </c>
      <c r="D431" s="332" t="s">
        <v>127</v>
      </c>
      <c r="E431" s="332" t="s">
        <v>85</v>
      </c>
    </row>
    <row r="432" spans="1:5">
      <c r="A432" s="330">
        <f t="shared" si="6"/>
        <v>426</v>
      </c>
      <c r="B432" s="332" t="s">
        <v>2257</v>
      </c>
      <c r="C432" s="332">
        <v>10506652</v>
      </c>
      <c r="D432" s="332" t="s">
        <v>127</v>
      </c>
      <c r="E432" s="332" t="s">
        <v>85</v>
      </c>
    </row>
    <row r="433" spans="1:5">
      <c r="A433" s="330">
        <f t="shared" si="6"/>
        <v>427</v>
      </c>
      <c r="B433" s="332" t="s">
        <v>2258</v>
      </c>
      <c r="C433" s="332">
        <v>10506657</v>
      </c>
      <c r="D433" s="332" t="s">
        <v>127</v>
      </c>
      <c r="E433" s="332" t="s">
        <v>85</v>
      </c>
    </row>
    <row r="434" spans="1:5">
      <c r="A434" s="330">
        <f t="shared" si="6"/>
        <v>428</v>
      </c>
      <c r="B434" s="332" t="s">
        <v>2259</v>
      </c>
      <c r="C434" s="332">
        <v>10506658</v>
      </c>
      <c r="D434" s="332" t="s">
        <v>127</v>
      </c>
      <c r="E434" s="332" t="s">
        <v>85</v>
      </c>
    </row>
    <row r="435" spans="1:5">
      <c r="A435" s="330">
        <f t="shared" si="6"/>
        <v>429</v>
      </c>
      <c r="B435" s="332" t="s">
        <v>2260</v>
      </c>
      <c r="C435" s="332">
        <v>10506674</v>
      </c>
      <c r="D435" s="332" t="s">
        <v>127</v>
      </c>
      <c r="E435" s="332" t="s">
        <v>85</v>
      </c>
    </row>
    <row r="436" spans="1:5">
      <c r="A436" s="330">
        <f t="shared" si="6"/>
        <v>430</v>
      </c>
      <c r="B436" s="332" t="s">
        <v>1904</v>
      </c>
      <c r="C436" s="332">
        <v>10506690</v>
      </c>
      <c r="D436" s="332" t="s">
        <v>127</v>
      </c>
      <c r="E436" s="332" t="s">
        <v>85</v>
      </c>
    </row>
    <row r="437" spans="1:5">
      <c r="A437" s="330">
        <f t="shared" si="6"/>
        <v>431</v>
      </c>
      <c r="B437" s="332" t="s">
        <v>2261</v>
      </c>
      <c r="C437" s="332">
        <v>10506694</v>
      </c>
      <c r="D437" s="332" t="s">
        <v>127</v>
      </c>
      <c r="E437" s="332" t="s">
        <v>85</v>
      </c>
    </row>
    <row r="438" spans="1:5">
      <c r="A438" s="330">
        <f t="shared" si="6"/>
        <v>432</v>
      </c>
      <c r="B438" s="332" t="s">
        <v>2262</v>
      </c>
      <c r="C438" s="332">
        <v>10506699</v>
      </c>
      <c r="D438" s="332" t="s">
        <v>127</v>
      </c>
      <c r="E438" s="332" t="s">
        <v>85</v>
      </c>
    </row>
    <row r="439" spans="1:5">
      <c r="A439" s="330">
        <f t="shared" si="6"/>
        <v>433</v>
      </c>
      <c r="B439" s="332" t="s">
        <v>2263</v>
      </c>
      <c r="C439" s="332">
        <v>69926562</v>
      </c>
      <c r="D439" s="332" t="s">
        <v>127</v>
      </c>
      <c r="E439" s="332" t="s">
        <v>85</v>
      </c>
    </row>
    <row r="440" spans="1:5">
      <c r="A440" s="330">
        <f t="shared" si="6"/>
        <v>434</v>
      </c>
      <c r="B440" s="332" t="s">
        <v>2264</v>
      </c>
      <c r="C440" s="332">
        <v>10506721</v>
      </c>
      <c r="D440" s="332" t="s">
        <v>127</v>
      </c>
      <c r="E440" s="332" t="s">
        <v>85</v>
      </c>
    </row>
    <row r="441" spans="1:5">
      <c r="A441" s="330">
        <f t="shared" si="6"/>
        <v>435</v>
      </c>
      <c r="B441" s="332" t="s">
        <v>2265</v>
      </c>
      <c r="C441" s="332">
        <v>10506722</v>
      </c>
      <c r="D441" s="332" t="s">
        <v>127</v>
      </c>
      <c r="E441" s="332" t="s">
        <v>85</v>
      </c>
    </row>
    <row r="442" spans="1:5">
      <c r="A442" s="330">
        <f t="shared" si="6"/>
        <v>436</v>
      </c>
      <c r="B442" s="332" t="s">
        <v>2213</v>
      </c>
      <c r="C442" s="332">
        <v>10506726</v>
      </c>
      <c r="D442" s="332" t="s">
        <v>127</v>
      </c>
      <c r="E442" s="332" t="s">
        <v>85</v>
      </c>
    </row>
    <row r="443" spans="1:5">
      <c r="A443" s="330">
        <f t="shared" si="6"/>
        <v>437</v>
      </c>
      <c r="B443" s="332" t="s">
        <v>2266</v>
      </c>
      <c r="C443" s="332">
        <v>10506735</v>
      </c>
      <c r="D443" s="332" t="s">
        <v>127</v>
      </c>
      <c r="E443" s="332" t="s">
        <v>85</v>
      </c>
    </row>
    <row r="444" spans="1:5">
      <c r="A444" s="330">
        <f t="shared" si="6"/>
        <v>438</v>
      </c>
      <c r="B444" s="332" t="s">
        <v>2267</v>
      </c>
      <c r="C444" s="332">
        <v>69938454</v>
      </c>
      <c r="D444" s="332" t="s">
        <v>126</v>
      </c>
      <c r="E444" s="332" t="s">
        <v>85</v>
      </c>
    </row>
    <row r="445" spans="1:5">
      <c r="A445" s="330">
        <f t="shared" si="6"/>
        <v>439</v>
      </c>
      <c r="B445" s="332" t="s">
        <v>2268</v>
      </c>
      <c r="C445" s="332">
        <v>69925130</v>
      </c>
      <c r="D445" s="332" t="s">
        <v>127</v>
      </c>
      <c r="E445" s="332" t="s">
        <v>85</v>
      </c>
    </row>
    <row r="446" spans="1:5">
      <c r="A446" s="330">
        <f t="shared" si="6"/>
        <v>440</v>
      </c>
      <c r="B446" s="332" t="s">
        <v>2269</v>
      </c>
      <c r="C446" s="332">
        <v>10506747</v>
      </c>
      <c r="D446" s="332" t="s">
        <v>127</v>
      </c>
      <c r="E446" s="332" t="s">
        <v>85</v>
      </c>
    </row>
    <row r="447" spans="1:5">
      <c r="A447" s="330">
        <f t="shared" si="6"/>
        <v>441</v>
      </c>
      <c r="B447" s="332" t="s">
        <v>2270</v>
      </c>
      <c r="C447" s="332">
        <v>10506750</v>
      </c>
      <c r="D447" s="332" t="s">
        <v>127</v>
      </c>
      <c r="E447" s="332" t="s">
        <v>85</v>
      </c>
    </row>
    <row r="448" spans="1:5">
      <c r="A448" s="330">
        <f t="shared" si="6"/>
        <v>442</v>
      </c>
      <c r="B448" s="332" t="s">
        <v>1994</v>
      </c>
      <c r="C448" s="332">
        <v>10506765</v>
      </c>
      <c r="D448" s="332" t="s">
        <v>127</v>
      </c>
      <c r="E448" s="332" t="s">
        <v>85</v>
      </c>
    </row>
    <row r="449" spans="1:5">
      <c r="A449" s="330">
        <f t="shared" si="6"/>
        <v>443</v>
      </c>
      <c r="B449" s="332" t="s">
        <v>2271</v>
      </c>
      <c r="C449" s="332">
        <v>69796675</v>
      </c>
      <c r="D449" s="332" t="s">
        <v>127</v>
      </c>
      <c r="E449" s="332" t="s">
        <v>85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B1:E1"/>
    <mergeCell ref="A3:E3"/>
    <mergeCell ref="A4:E4"/>
  </mergeCells>
  <printOptions horizontalCentered="1"/>
  <pageMargins left="0.70866141732283472" right="0.70866141732283472" top="0.43307086614173229" bottom="0.74803149606299213" header="0.31496062992125984" footer="0.31496062992125984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J15"/>
  <sheetViews>
    <sheetView workbookViewId="0">
      <selection activeCell="N11" sqref="N11"/>
    </sheetView>
  </sheetViews>
  <sheetFormatPr defaultRowHeight="15"/>
  <cols>
    <col min="1" max="1" width="4.5703125" style="211" customWidth="1"/>
    <col min="2" max="16384" width="9.140625" style="211"/>
  </cols>
  <sheetData>
    <row r="2" spans="1:10" ht="17.25">
      <c r="A2" s="718" t="s">
        <v>2979</v>
      </c>
      <c r="B2" s="718"/>
      <c r="C2" s="718"/>
      <c r="D2" s="718"/>
      <c r="E2" s="718"/>
      <c r="F2" s="718"/>
      <c r="G2" s="718"/>
      <c r="H2" s="718"/>
      <c r="I2" s="718"/>
    </row>
    <row r="3" spans="1:10" s="238" customFormat="1" ht="17.25">
      <c r="A3" s="719" t="s">
        <v>93</v>
      </c>
      <c r="B3" s="719"/>
      <c r="C3" s="719"/>
      <c r="D3" s="719"/>
      <c r="E3" s="719"/>
      <c r="F3" s="719"/>
      <c r="G3" s="719"/>
      <c r="H3" s="719"/>
      <c r="I3" s="719"/>
    </row>
    <row r="4" spans="1:10" s="702" customFormat="1" ht="17.25">
      <c r="A4" s="236"/>
      <c r="B4" s="236"/>
      <c r="C4" s="236"/>
      <c r="D4" s="236"/>
      <c r="E4" s="236"/>
      <c r="F4" s="236"/>
      <c r="G4" s="236"/>
      <c r="H4" s="236"/>
      <c r="I4" s="236"/>
    </row>
    <row r="5" spans="1:10">
      <c r="A5" s="714" t="s">
        <v>1773</v>
      </c>
      <c r="B5" s="714"/>
      <c r="C5" s="714"/>
      <c r="D5" s="714"/>
      <c r="E5" s="714"/>
      <c r="F5" s="714"/>
      <c r="G5" s="714"/>
      <c r="H5" s="714"/>
      <c r="I5" s="714"/>
      <c r="J5" s="714"/>
    </row>
    <row r="6" spans="1:10" ht="54" customHeight="1">
      <c r="A6" s="717" t="s">
        <v>2974</v>
      </c>
      <c r="B6" s="717"/>
      <c r="C6" s="717"/>
      <c r="D6" s="717"/>
      <c r="E6" s="717"/>
      <c r="F6" s="717"/>
      <c r="G6" s="717"/>
      <c r="H6" s="717"/>
      <c r="I6" s="717"/>
    </row>
    <row r="9" spans="1:10" s="238" customFormat="1">
      <c r="A9" s="714" t="s">
        <v>1774</v>
      </c>
      <c r="B9" s="714"/>
      <c r="C9" s="714"/>
      <c r="D9" s="714"/>
      <c r="E9" s="714"/>
      <c r="F9" s="714"/>
      <c r="G9" s="714"/>
      <c r="H9" s="714"/>
      <c r="I9" s="714"/>
      <c r="J9" s="714"/>
    </row>
    <row r="10" spans="1:10" s="238" customFormat="1"/>
    <row r="11" spans="1:10" s="217" customFormat="1" ht="46.5" customHeight="1">
      <c r="A11" s="218">
        <v>1</v>
      </c>
      <c r="B11" s="716" t="s">
        <v>1775</v>
      </c>
      <c r="C11" s="716"/>
      <c r="D11" s="716"/>
      <c r="E11" s="716"/>
      <c r="F11" s="716"/>
      <c r="G11" s="716"/>
      <c r="H11" s="716"/>
      <c r="I11" s="716"/>
      <c r="J11" s="716"/>
    </row>
    <row r="12" spans="1:10" s="217" customFormat="1" ht="29.25" customHeight="1">
      <c r="A12" s="218">
        <v>2</v>
      </c>
      <c r="B12" s="716" t="s">
        <v>1776</v>
      </c>
      <c r="C12" s="716"/>
      <c r="D12" s="716"/>
      <c r="E12" s="716"/>
      <c r="F12" s="716"/>
      <c r="G12" s="716"/>
      <c r="H12" s="716"/>
      <c r="I12" s="716"/>
      <c r="J12" s="716"/>
    </row>
    <row r="13" spans="1:10" s="217" customFormat="1" ht="29.25" customHeight="1">
      <c r="A13" s="218">
        <v>3</v>
      </c>
      <c r="B13" s="716" t="s">
        <v>1777</v>
      </c>
      <c r="C13" s="716"/>
      <c r="D13" s="716"/>
      <c r="E13" s="716"/>
      <c r="F13" s="716"/>
      <c r="G13" s="716"/>
      <c r="H13" s="716"/>
      <c r="I13" s="716"/>
      <c r="J13" s="716"/>
    </row>
    <row r="14" spans="1:10" s="217" customFormat="1" ht="46.5" customHeight="1">
      <c r="A14" s="218">
        <v>4</v>
      </c>
      <c r="B14" s="716" t="s">
        <v>1778</v>
      </c>
      <c r="C14" s="716"/>
      <c r="D14" s="716"/>
      <c r="E14" s="716"/>
      <c r="F14" s="716"/>
      <c r="G14" s="716"/>
      <c r="H14" s="716"/>
      <c r="I14" s="716"/>
      <c r="J14" s="716"/>
    </row>
    <row r="15" spans="1:10" s="217" customFormat="1" ht="44.25" customHeight="1">
      <c r="A15" s="218">
        <v>5</v>
      </c>
      <c r="B15" s="716" t="s">
        <v>1779</v>
      </c>
      <c r="C15" s="716"/>
      <c r="D15" s="716"/>
      <c r="E15" s="716"/>
      <c r="F15" s="716"/>
      <c r="G15" s="716"/>
      <c r="H15" s="716"/>
      <c r="I15" s="716"/>
      <c r="J15" s="716"/>
    </row>
  </sheetData>
  <mergeCells count="10">
    <mergeCell ref="B14:J14"/>
    <mergeCell ref="B15:J15"/>
    <mergeCell ref="A5:J5"/>
    <mergeCell ref="A6:I6"/>
    <mergeCell ref="A2:I2"/>
    <mergeCell ref="A9:J9"/>
    <mergeCell ref="B11:J11"/>
    <mergeCell ref="B12:J12"/>
    <mergeCell ref="B13:J13"/>
    <mergeCell ref="A3:I3"/>
  </mergeCells>
  <pageMargins left="0.7" right="0.7" top="0.75" bottom="0.75" header="0.3" footer="0.3"/>
  <pageSetup paperSize="9" orientation="portrait" horizontalDpi="4294967293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G249"/>
  <sheetViews>
    <sheetView view="pageBreakPreview" topLeftCell="A227" zoomScaleSheetLayoutView="100" workbookViewId="0">
      <selection activeCell="Q5" sqref="Q5"/>
    </sheetView>
  </sheetViews>
  <sheetFormatPr defaultRowHeight="15"/>
  <cols>
    <col min="1" max="1" width="5.140625" style="213" bestFit="1" customWidth="1"/>
    <col min="2" max="2" width="4.140625" style="213" bestFit="1" customWidth="1"/>
    <col min="3" max="3" width="39.42578125" style="213" customWidth="1"/>
    <col min="4" max="5" width="9" style="213" bestFit="1" customWidth="1"/>
    <col min="6" max="6" width="43.28515625" style="213" customWidth="1"/>
    <col min="7" max="7" width="22.5703125" style="213" customWidth="1"/>
    <col min="8" max="16384" width="9.140625" style="213"/>
  </cols>
  <sheetData>
    <row r="1" spans="1:7">
      <c r="A1" s="841" t="s">
        <v>1818</v>
      </c>
      <c r="B1" s="841"/>
      <c r="C1" s="841"/>
      <c r="D1" s="841"/>
      <c r="E1" s="841"/>
      <c r="F1" s="841"/>
      <c r="G1" s="841"/>
    </row>
    <row r="2" spans="1:7" ht="6" customHeight="1">
      <c r="A2" s="296"/>
      <c r="B2" s="296"/>
      <c r="C2" s="296"/>
      <c r="D2" s="296"/>
      <c r="E2" s="296"/>
      <c r="F2" s="296"/>
      <c r="G2" s="296"/>
    </row>
    <row r="3" spans="1:7" s="214" customFormat="1">
      <c r="A3" s="841" t="s">
        <v>1767</v>
      </c>
      <c r="B3" s="841"/>
      <c r="C3" s="841"/>
      <c r="D3" s="841"/>
      <c r="E3" s="841"/>
      <c r="F3" s="841"/>
      <c r="G3" s="841"/>
    </row>
    <row r="4" spans="1:7" s="214" customFormat="1">
      <c r="A4" s="841" t="s">
        <v>2285</v>
      </c>
      <c r="B4" s="841"/>
      <c r="C4" s="841"/>
      <c r="D4" s="841"/>
      <c r="E4" s="841"/>
      <c r="F4" s="841"/>
      <c r="G4" s="841"/>
    </row>
    <row r="5" spans="1:7" s="214" customFormat="1"/>
    <row r="6" spans="1:7" s="243" customFormat="1">
      <c r="A6" s="842" t="s">
        <v>20</v>
      </c>
      <c r="B6" s="843"/>
      <c r="C6" s="242" t="s">
        <v>168</v>
      </c>
      <c r="D6" s="242" t="s">
        <v>166</v>
      </c>
      <c r="E6" s="242" t="s">
        <v>170</v>
      </c>
      <c r="F6" s="242" t="s">
        <v>169</v>
      </c>
      <c r="G6" s="242" t="s">
        <v>14</v>
      </c>
    </row>
    <row r="7" spans="1:7">
      <c r="A7" s="212">
        <v>1</v>
      </c>
      <c r="B7" s="212">
        <v>1</v>
      </c>
      <c r="C7" s="212" t="s">
        <v>510</v>
      </c>
      <c r="D7" s="212">
        <v>10503680</v>
      </c>
      <c r="E7" s="212" t="s">
        <v>126</v>
      </c>
      <c r="F7" s="212" t="s">
        <v>1449</v>
      </c>
      <c r="G7" s="212" t="s">
        <v>86</v>
      </c>
    </row>
    <row r="8" spans="1:7">
      <c r="A8" s="212">
        <f>A7+1</f>
        <v>2</v>
      </c>
      <c r="B8" s="212">
        <f>B7+1</f>
        <v>2</v>
      </c>
      <c r="C8" s="212" t="s">
        <v>1450</v>
      </c>
      <c r="D8" s="212">
        <v>10503638</v>
      </c>
      <c r="E8" s="212" t="s">
        <v>126</v>
      </c>
      <c r="F8" s="212" t="s">
        <v>200</v>
      </c>
      <c r="G8" s="212" t="s">
        <v>86</v>
      </c>
    </row>
    <row r="9" spans="1:7">
      <c r="A9" s="212">
        <f t="shared" ref="A9:A72" si="0">A8+1</f>
        <v>3</v>
      </c>
      <c r="B9" s="212">
        <f t="shared" ref="B9:B25" si="1">B8+1</f>
        <v>3</v>
      </c>
      <c r="C9" s="212" t="s">
        <v>503</v>
      </c>
      <c r="D9" s="212">
        <v>10503818</v>
      </c>
      <c r="E9" s="212" t="s">
        <v>126</v>
      </c>
      <c r="F9" s="212" t="s">
        <v>1451</v>
      </c>
      <c r="G9" s="212" t="s">
        <v>86</v>
      </c>
    </row>
    <row r="10" spans="1:7">
      <c r="A10" s="212">
        <f t="shared" si="0"/>
        <v>4</v>
      </c>
      <c r="B10" s="212">
        <f t="shared" si="1"/>
        <v>4</v>
      </c>
      <c r="C10" s="212" t="s">
        <v>512</v>
      </c>
      <c r="D10" s="212">
        <v>10503681</v>
      </c>
      <c r="E10" s="212" t="s">
        <v>126</v>
      </c>
      <c r="F10" s="212" t="s">
        <v>1452</v>
      </c>
      <c r="G10" s="212" t="s">
        <v>86</v>
      </c>
    </row>
    <row r="11" spans="1:7">
      <c r="A11" s="212">
        <f t="shared" si="0"/>
        <v>5</v>
      </c>
      <c r="B11" s="212">
        <f t="shared" si="1"/>
        <v>5</v>
      </c>
      <c r="C11" s="212" t="s">
        <v>1453</v>
      </c>
      <c r="D11" s="212">
        <v>10506049</v>
      </c>
      <c r="E11" s="212" t="s">
        <v>126</v>
      </c>
      <c r="F11" s="212" t="s">
        <v>1454</v>
      </c>
      <c r="G11" s="212" t="s">
        <v>86</v>
      </c>
    </row>
    <row r="12" spans="1:7">
      <c r="A12" s="212">
        <f t="shared" si="0"/>
        <v>6</v>
      </c>
      <c r="B12" s="212">
        <f t="shared" si="1"/>
        <v>6</v>
      </c>
      <c r="C12" s="212" t="s">
        <v>1455</v>
      </c>
      <c r="D12" s="212">
        <v>10504006</v>
      </c>
      <c r="E12" s="212" t="s">
        <v>126</v>
      </c>
      <c r="F12" s="212" t="s">
        <v>1456</v>
      </c>
      <c r="G12" s="212" t="s">
        <v>86</v>
      </c>
    </row>
    <row r="13" spans="1:7">
      <c r="A13" s="212">
        <f t="shared" si="0"/>
        <v>7</v>
      </c>
      <c r="B13" s="212">
        <f t="shared" si="1"/>
        <v>7</v>
      </c>
      <c r="C13" s="212" t="s">
        <v>1457</v>
      </c>
      <c r="D13" s="212">
        <v>10503668</v>
      </c>
      <c r="E13" s="212" t="s">
        <v>126</v>
      </c>
      <c r="F13" s="212" t="s">
        <v>1458</v>
      </c>
      <c r="G13" s="212" t="s">
        <v>86</v>
      </c>
    </row>
    <row r="14" spans="1:7">
      <c r="A14" s="212">
        <f t="shared" si="0"/>
        <v>8</v>
      </c>
      <c r="B14" s="212">
        <f t="shared" si="1"/>
        <v>8</v>
      </c>
      <c r="C14" s="212" t="s">
        <v>533</v>
      </c>
      <c r="D14" s="212">
        <v>10503813</v>
      </c>
      <c r="E14" s="212" t="s">
        <v>126</v>
      </c>
      <c r="F14" s="212" t="s">
        <v>1459</v>
      </c>
      <c r="G14" s="212" t="s">
        <v>86</v>
      </c>
    </row>
    <row r="15" spans="1:7">
      <c r="A15" s="212">
        <f t="shared" si="0"/>
        <v>9</v>
      </c>
      <c r="B15" s="212">
        <f t="shared" si="1"/>
        <v>9</v>
      </c>
      <c r="C15" s="212" t="s">
        <v>1460</v>
      </c>
      <c r="D15" s="212">
        <v>10503834</v>
      </c>
      <c r="E15" s="212" t="s">
        <v>126</v>
      </c>
      <c r="F15" s="212" t="s">
        <v>1461</v>
      </c>
      <c r="G15" s="212" t="s">
        <v>86</v>
      </c>
    </row>
    <row r="16" spans="1:7">
      <c r="A16" s="212">
        <f t="shared" si="0"/>
        <v>10</v>
      </c>
      <c r="B16" s="212">
        <f t="shared" si="1"/>
        <v>10</v>
      </c>
      <c r="C16" s="212" t="s">
        <v>1462</v>
      </c>
      <c r="D16" s="212">
        <v>10503721</v>
      </c>
      <c r="E16" s="212" t="s">
        <v>126</v>
      </c>
      <c r="F16" s="212" t="s">
        <v>1463</v>
      </c>
      <c r="G16" s="212" t="s">
        <v>86</v>
      </c>
    </row>
    <row r="17" spans="1:7">
      <c r="A17" s="212">
        <f t="shared" si="0"/>
        <v>11</v>
      </c>
      <c r="B17" s="212">
        <f t="shared" si="1"/>
        <v>11</v>
      </c>
      <c r="C17" s="212" t="s">
        <v>1464</v>
      </c>
      <c r="D17" s="212">
        <v>10503812</v>
      </c>
      <c r="E17" s="212" t="s">
        <v>126</v>
      </c>
      <c r="F17" s="212" t="s">
        <v>1465</v>
      </c>
      <c r="G17" s="212" t="s">
        <v>86</v>
      </c>
    </row>
    <row r="18" spans="1:7">
      <c r="A18" s="212">
        <f t="shared" si="0"/>
        <v>12</v>
      </c>
      <c r="B18" s="212">
        <f t="shared" si="1"/>
        <v>12</v>
      </c>
      <c r="C18" s="212" t="s">
        <v>518</v>
      </c>
      <c r="D18" s="212">
        <v>10503748</v>
      </c>
      <c r="E18" s="212" t="s">
        <v>126</v>
      </c>
      <c r="F18" s="212" t="s">
        <v>1466</v>
      </c>
      <c r="G18" s="212" t="s">
        <v>86</v>
      </c>
    </row>
    <row r="19" spans="1:7">
      <c r="A19" s="212">
        <f t="shared" si="0"/>
        <v>13</v>
      </c>
      <c r="B19" s="212">
        <f t="shared" si="1"/>
        <v>13</v>
      </c>
      <c r="C19" s="212" t="s">
        <v>523</v>
      </c>
      <c r="D19" s="212">
        <v>10505843</v>
      </c>
      <c r="E19" s="212" t="s">
        <v>126</v>
      </c>
      <c r="F19" s="212" t="s">
        <v>1467</v>
      </c>
      <c r="G19" s="212" t="s">
        <v>86</v>
      </c>
    </row>
    <row r="20" spans="1:7" s="598" customFormat="1">
      <c r="A20" s="597">
        <f t="shared" si="0"/>
        <v>14</v>
      </c>
      <c r="B20" s="597">
        <f t="shared" si="1"/>
        <v>14</v>
      </c>
      <c r="C20" s="597" t="s">
        <v>520</v>
      </c>
      <c r="D20" s="597">
        <v>10507285</v>
      </c>
      <c r="E20" s="597" t="s">
        <v>127</v>
      </c>
      <c r="F20" s="597" t="s">
        <v>1468</v>
      </c>
      <c r="G20" s="597" t="s">
        <v>86</v>
      </c>
    </row>
    <row r="21" spans="1:7" s="598" customFormat="1">
      <c r="A21" s="597">
        <f t="shared" si="0"/>
        <v>15</v>
      </c>
      <c r="B21" s="597">
        <f t="shared" si="1"/>
        <v>15</v>
      </c>
      <c r="C21" s="599" t="s">
        <v>2275</v>
      </c>
      <c r="D21" s="600">
        <v>69955124</v>
      </c>
      <c r="E21" s="601" t="s">
        <v>127</v>
      </c>
      <c r="F21" s="602" t="s">
        <v>2276</v>
      </c>
      <c r="G21" s="597" t="s">
        <v>86</v>
      </c>
    </row>
    <row r="22" spans="1:7">
      <c r="A22" s="212">
        <f t="shared" si="0"/>
        <v>16</v>
      </c>
      <c r="B22" s="212">
        <v>1</v>
      </c>
      <c r="C22" s="212" t="s">
        <v>572</v>
      </c>
      <c r="D22" s="212">
        <v>10503711</v>
      </c>
      <c r="E22" s="212" t="s">
        <v>126</v>
      </c>
      <c r="F22" s="212" t="s">
        <v>303</v>
      </c>
      <c r="G22" s="212" t="s">
        <v>87</v>
      </c>
    </row>
    <row r="23" spans="1:7">
      <c r="A23" s="212">
        <f t="shared" si="0"/>
        <v>17</v>
      </c>
      <c r="B23" s="212">
        <f t="shared" si="1"/>
        <v>2</v>
      </c>
      <c r="C23" s="212" t="s">
        <v>1469</v>
      </c>
      <c r="D23" s="212">
        <v>10503624</v>
      </c>
      <c r="E23" s="212" t="s">
        <v>126</v>
      </c>
      <c r="F23" s="212" t="s">
        <v>1470</v>
      </c>
      <c r="G23" s="212" t="s">
        <v>87</v>
      </c>
    </row>
    <row r="24" spans="1:7">
      <c r="A24" s="212">
        <f t="shared" si="0"/>
        <v>18</v>
      </c>
      <c r="B24" s="212">
        <f t="shared" si="1"/>
        <v>3</v>
      </c>
      <c r="C24" s="212" t="s">
        <v>577</v>
      </c>
      <c r="D24" s="212">
        <v>10503828</v>
      </c>
      <c r="E24" s="212" t="s">
        <v>126</v>
      </c>
      <c r="F24" s="212" t="s">
        <v>1471</v>
      </c>
      <c r="G24" s="212" t="s">
        <v>87</v>
      </c>
    </row>
    <row r="25" spans="1:7">
      <c r="A25" s="212">
        <f t="shared" si="0"/>
        <v>19</v>
      </c>
      <c r="B25" s="212">
        <f t="shared" si="1"/>
        <v>4</v>
      </c>
      <c r="C25" s="212" t="s">
        <v>568</v>
      </c>
      <c r="D25" s="212">
        <v>10503687</v>
      </c>
      <c r="E25" s="212" t="s">
        <v>126</v>
      </c>
      <c r="F25" s="212" t="s">
        <v>303</v>
      </c>
      <c r="G25" s="212" t="s">
        <v>87</v>
      </c>
    </row>
    <row r="26" spans="1:7">
      <c r="A26" s="212">
        <f t="shared" si="0"/>
        <v>20</v>
      </c>
      <c r="B26" s="212">
        <f t="shared" ref="B26:B41" si="2">B25+1</f>
        <v>5</v>
      </c>
      <c r="C26" s="212" t="s">
        <v>543</v>
      </c>
      <c r="D26" s="212">
        <v>10503804</v>
      </c>
      <c r="E26" s="212" t="s">
        <v>126</v>
      </c>
      <c r="F26" s="212" t="s">
        <v>1472</v>
      </c>
      <c r="G26" s="212" t="s">
        <v>87</v>
      </c>
    </row>
    <row r="27" spans="1:7">
      <c r="A27" s="212">
        <f t="shared" si="0"/>
        <v>21</v>
      </c>
      <c r="B27" s="212">
        <f t="shared" si="2"/>
        <v>6</v>
      </c>
      <c r="C27" s="212" t="s">
        <v>580</v>
      </c>
      <c r="D27" s="212">
        <v>10503714</v>
      </c>
      <c r="E27" s="212" t="s">
        <v>126</v>
      </c>
      <c r="F27" s="212" t="s">
        <v>1473</v>
      </c>
      <c r="G27" s="212" t="s">
        <v>87</v>
      </c>
    </row>
    <row r="28" spans="1:7">
      <c r="A28" s="212">
        <f t="shared" si="0"/>
        <v>22</v>
      </c>
      <c r="B28" s="212">
        <f t="shared" si="2"/>
        <v>7</v>
      </c>
      <c r="C28" s="212" t="s">
        <v>537</v>
      </c>
      <c r="D28" s="212">
        <v>10503634</v>
      </c>
      <c r="E28" s="212" t="s">
        <v>126</v>
      </c>
      <c r="F28" s="212" t="s">
        <v>1474</v>
      </c>
      <c r="G28" s="212" t="s">
        <v>87</v>
      </c>
    </row>
    <row r="29" spans="1:7">
      <c r="A29" s="212">
        <f t="shared" si="0"/>
        <v>23</v>
      </c>
      <c r="B29" s="212">
        <f t="shared" si="2"/>
        <v>8</v>
      </c>
      <c r="C29" s="212" t="s">
        <v>549</v>
      </c>
      <c r="D29" s="212">
        <v>10503807</v>
      </c>
      <c r="E29" s="212" t="s">
        <v>126</v>
      </c>
      <c r="F29" s="212" t="s">
        <v>1475</v>
      </c>
      <c r="G29" s="212" t="s">
        <v>87</v>
      </c>
    </row>
    <row r="30" spans="1:7">
      <c r="A30" s="212">
        <f t="shared" si="0"/>
        <v>24</v>
      </c>
      <c r="B30" s="212">
        <f t="shared" si="2"/>
        <v>9</v>
      </c>
      <c r="C30" s="212" t="s">
        <v>555</v>
      </c>
      <c r="D30" s="212">
        <v>10503659</v>
      </c>
      <c r="E30" s="212" t="s">
        <v>126</v>
      </c>
      <c r="F30" s="212" t="s">
        <v>1476</v>
      </c>
      <c r="G30" s="212" t="s">
        <v>87</v>
      </c>
    </row>
    <row r="31" spans="1:7">
      <c r="A31" s="212">
        <f t="shared" si="0"/>
        <v>25</v>
      </c>
      <c r="B31" s="212">
        <f t="shared" si="2"/>
        <v>10</v>
      </c>
      <c r="C31" s="212" t="s">
        <v>586</v>
      </c>
      <c r="D31" s="212">
        <v>10503809</v>
      </c>
      <c r="E31" s="212" t="s">
        <v>126</v>
      </c>
      <c r="F31" s="212" t="s">
        <v>1477</v>
      </c>
      <c r="G31" s="212" t="s">
        <v>87</v>
      </c>
    </row>
    <row r="32" spans="1:7">
      <c r="A32" s="212">
        <f t="shared" si="0"/>
        <v>26</v>
      </c>
      <c r="B32" s="212">
        <f t="shared" si="2"/>
        <v>11</v>
      </c>
      <c r="C32" s="212" t="s">
        <v>620</v>
      </c>
      <c r="D32" s="212">
        <v>10503792</v>
      </c>
      <c r="E32" s="212" t="s">
        <v>126</v>
      </c>
      <c r="F32" s="212" t="s">
        <v>1478</v>
      </c>
      <c r="G32" s="212" t="s">
        <v>87</v>
      </c>
    </row>
    <row r="33" spans="1:7">
      <c r="A33" s="212">
        <f t="shared" si="0"/>
        <v>27</v>
      </c>
      <c r="B33" s="212">
        <f t="shared" si="2"/>
        <v>12</v>
      </c>
      <c r="C33" s="212" t="s">
        <v>1479</v>
      </c>
      <c r="D33" s="212">
        <v>10503827</v>
      </c>
      <c r="E33" s="212" t="s">
        <v>126</v>
      </c>
      <c r="F33" s="212" t="s">
        <v>1480</v>
      </c>
      <c r="G33" s="212" t="s">
        <v>87</v>
      </c>
    </row>
    <row r="34" spans="1:7">
      <c r="A34" s="212">
        <f t="shared" si="0"/>
        <v>28</v>
      </c>
      <c r="B34" s="212">
        <f t="shared" si="2"/>
        <v>13</v>
      </c>
      <c r="C34" s="212" t="s">
        <v>540</v>
      </c>
      <c r="D34" s="212">
        <v>10503708</v>
      </c>
      <c r="E34" s="212" t="s">
        <v>126</v>
      </c>
      <c r="F34" s="212" t="s">
        <v>1481</v>
      </c>
      <c r="G34" s="212" t="s">
        <v>87</v>
      </c>
    </row>
    <row r="35" spans="1:7">
      <c r="A35" s="212">
        <f t="shared" si="0"/>
        <v>29</v>
      </c>
      <c r="B35" s="212">
        <f t="shared" si="2"/>
        <v>14</v>
      </c>
      <c r="C35" s="212" t="s">
        <v>546</v>
      </c>
      <c r="D35" s="212">
        <v>10503641</v>
      </c>
      <c r="E35" s="212" t="s">
        <v>126</v>
      </c>
      <c r="F35" s="212" t="s">
        <v>1482</v>
      </c>
      <c r="G35" s="212" t="s">
        <v>87</v>
      </c>
    </row>
    <row r="36" spans="1:7">
      <c r="A36" s="212">
        <f t="shared" si="0"/>
        <v>30</v>
      </c>
      <c r="B36" s="212">
        <f t="shared" si="2"/>
        <v>15</v>
      </c>
      <c r="C36" s="212" t="s">
        <v>552</v>
      </c>
      <c r="D36" s="212">
        <v>10503688</v>
      </c>
      <c r="E36" s="212" t="s">
        <v>126</v>
      </c>
      <c r="F36" s="212" t="s">
        <v>1483</v>
      </c>
      <c r="G36" s="212" t="s">
        <v>87</v>
      </c>
    </row>
    <row r="37" spans="1:7">
      <c r="A37" s="212">
        <f t="shared" si="0"/>
        <v>31</v>
      </c>
      <c r="B37" s="212">
        <f t="shared" si="2"/>
        <v>16</v>
      </c>
      <c r="C37" s="212" t="s">
        <v>583</v>
      </c>
      <c r="D37" s="212">
        <v>10503826</v>
      </c>
      <c r="E37" s="212" t="s">
        <v>126</v>
      </c>
      <c r="F37" s="212" t="s">
        <v>594</v>
      </c>
      <c r="G37" s="212" t="s">
        <v>87</v>
      </c>
    </row>
    <row r="38" spans="1:7">
      <c r="A38" s="212">
        <f t="shared" si="0"/>
        <v>32</v>
      </c>
      <c r="B38" s="212">
        <f t="shared" si="2"/>
        <v>17</v>
      </c>
      <c r="C38" s="212" t="s">
        <v>617</v>
      </c>
      <c r="D38" s="212">
        <v>10503803</v>
      </c>
      <c r="E38" s="212" t="s">
        <v>126</v>
      </c>
      <c r="F38" s="212" t="s">
        <v>618</v>
      </c>
      <c r="G38" s="212" t="s">
        <v>87</v>
      </c>
    </row>
    <row r="39" spans="1:7">
      <c r="A39" s="212">
        <f t="shared" si="0"/>
        <v>33</v>
      </c>
      <c r="B39" s="212">
        <f t="shared" si="2"/>
        <v>18</v>
      </c>
      <c r="C39" s="212" t="s">
        <v>610</v>
      </c>
      <c r="D39" s="212">
        <v>10503697</v>
      </c>
      <c r="E39" s="212" t="s">
        <v>126</v>
      </c>
      <c r="F39" s="212" t="s">
        <v>611</v>
      </c>
      <c r="G39" s="212" t="s">
        <v>87</v>
      </c>
    </row>
    <row r="40" spans="1:7">
      <c r="A40" s="212">
        <f t="shared" si="0"/>
        <v>34</v>
      </c>
      <c r="B40" s="212">
        <f t="shared" si="2"/>
        <v>19</v>
      </c>
      <c r="C40" s="212" t="s">
        <v>589</v>
      </c>
      <c r="D40" s="212">
        <v>10503691</v>
      </c>
      <c r="E40" s="212" t="s">
        <v>126</v>
      </c>
      <c r="F40" s="212" t="s">
        <v>1476</v>
      </c>
      <c r="G40" s="212" t="s">
        <v>87</v>
      </c>
    </row>
    <row r="41" spans="1:7">
      <c r="A41" s="212">
        <f t="shared" si="0"/>
        <v>35</v>
      </c>
      <c r="B41" s="212">
        <f t="shared" si="2"/>
        <v>20</v>
      </c>
      <c r="C41" s="212" t="s">
        <v>591</v>
      </c>
      <c r="D41" s="212">
        <v>10503808</v>
      </c>
      <c r="E41" s="212" t="s">
        <v>126</v>
      </c>
      <c r="F41" s="212" t="s">
        <v>1484</v>
      </c>
      <c r="G41" s="212" t="s">
        <v>87</v>
      </c>
    </row>
    <row r="42" spans="1:7">
      <c r="A42" s="212">
        <f t="shared" si="0"/>
        <v>36</v>
      </c>
      <c r="B42" s="212">
        <f t="shared" ref="B42:B57" si="3">B41+1</f>
        <v>21</v>
      </c>
      <c r="C42" s="212" t="s">
        <v>560</v>
      </c>
      <c r="D42" s="212">
        <v>10503824</v>
      </c>
      <c r="E42" s="212" t="s">
        <v>126</v>
      </c>
      <c r="F42" s="212" t="s">
        <v>561</v>
      </c>
      <c r="G42" s="212" t="s">
        <v>87</v>
      </c>
    </row>
    <row r="43" spans="1:7">
      <c r="A43" s="212">
        <f t="shared" si="0"/>
        <v>37</v>
      </c>
      <c r="B43" s="212">
        <f t="shared" si="3"/>
        <v>22</v>
      </c>
      <c r="C43" s="212" t="s">
        <v>563</v>
      </c>
      <c r="D43" s="212">
        <v>10503825</v>
      </c>
      <c r="E43" s="212" t="s">
        <v>126</v>
      </c>
      <c r="F43" s="212" t="s">
        <v>564</v>
      </c>
      <c r="G43" s="212" t="s">
        <v>87</v>
      </c>
    </row>
    <row r="44" spans="1:7">
      <c r="A44" s="212">
        <f t="shared" si="0"/>
        <v>38</v>
      </c>
      <c r="B44" s="212">
        <f t="shared" si="3"/>
        <v>23</v>
      </c>
      <c r="C44" s="212" t="s">
        <v>566</v>
      </c>
      <c r="D44" s="212">
        <v>10503642</v>
      </c>
      <c r="E44" s="212" t="s">
        <v>126</v>
      </c>
      <c r="F44" s="212" t="s">
        <v>1485</v>
      </c>
      <c r="G44" s="212" t="s">
        <v>87</v>
      </c>
    </row>
    <row r="45" spans="1:7">
      <c r="A45" s="212">
        <f t="shared" si="0"/>
        <v>39</v>
      </c>
      <c r="B45" s="212">
        <f t="shared" si="3"/>
        <v>24</v>
      </c>
      <c r="C45" s="212" t="s">
        <v>593</v>
      </c>
      <c r="D45" s="212">
        <v>10503823</v>
      </c>
      <c r="E45" s="212" t="s">
        <v>126</v>
      </c>
      <c r="F45" s="212" t="s">
        <v>1486</v>
      </c>
      <c r="G45" s="212" t="s">
        <v>87</v>
      </c>
    </row>
    <row r="46" spans="1:7">
      <c r="A46" s="212">
        <f t="shared" si="0"/>
        <v>40</v>
      </c>
      <c r="B46" s="212">
        <f t="shared" si="3"/>
        <v>25</v>
      </c>
      <c r="C46" s="212" t="s">
        <v>596</v>
      </c>
      <c r="D46" s="212">
        <v>10503657</v>
      </c>
      <c r="E46" s="212" t="s">
        <v>126</v>
      </c>
      <c r="F46" s="212" t="s">
        <v>1161</v>
      </c>
      <c r="G46" s="212" t="s">
        <v>87</v>
      </c>
    </row>
    <row r="47" spans="1:7">
      <c r="A47" s="212">
        <f t="shared" si="0"/>
        <v>41</v>
      </c>
      <c r="B47" s="212">
        <f t="shared" si="3"/>
        <v>26</v>
      </c>
      <c r="C47" s="212" t="s">
        <v>598</v>
      </c>
      <c r="D47" s="212">
        <v>10503805</v>
      </c>
      <c r="E47" s="212" t="s">
        <v>126</v>
      </c>
      <c r="F47" s="212" t="s">
        <v>614</v>
      </c>
      <c r="G47" s="212" t="s">
        <v>87</v>
      </c>
    </row>
    <row r="48" spans="1:7">
      <c r="A48" s="212">
        <f t="shared" si="0"/>
        <v>42</v>
      </c>
      <c r="B48" s="212">
        <f t="shared" si="3"/>
        <v>27</v>
      </c>
      <c r="C48" s="212" t="s">
        <v>604</v>
      </c>
      <c r="D48" s="212">
        <v>10503831</v>
      </c>
      <c r="E48" s="212" t="s">
        <v>126</v>
      </c>
      <c r="F48" s="212" t="s">
        <v>300</v>
      </c>
      <c r="G48" s="212" t="s">
        <v>87</v>
      </c>
    </row>
    <row r="49" spans="1:7">
      <c r="A49" s="212">
        <f t="shared" si="0"/>
        <v>43</v>
      </c>
      <c r="B49" s="212">
        <f t="shared" si="3"/>
        <v>28</v>
      </c>
      <c r="C49" s="212" t="s">
        <v>558</v>
      </c>
      <c r="D49" s="212">
        <v>10503832</v>
      </c>
      <c r="E49" s="212" t="s">
        <v>126</v>
      </c>
      <c r="F49" s="212" t="s">
        <v>1487</v>
      </c>
      <c r="G49" s="212" t="s">
        <v>87</v>
      </c>
    </row>
    <row r="50" spans="1:7">
      <c r="A50" s="212">
        <f t="shared" si="0"/>
        <v>44</v>
      </c>
      <c r="B50" s="212">
        <f t="shared" si="3"/>
        <v>29</v>
      </c>
      <c r="C50" s="212" t="s">
        <v>613</v>
      </c>
      <c r="D50" s="212">
        <v>69815436</v>
      </c>
      <c r="E50" s="212" t="s">
        <v>126</v>
      </c>
      <c r="F50" s="212" t="s">
        <v>599</v>
      </c>
      <c r="G50" s="212" t="s">
        <v>87</v>
      </c>
    </row>
    <row r="51" spans="1:7">
      <c r="A51" s="212">
        <f t="shared" si="0"/>
        <v>45</v>
      </c>
      <c r="B51" s="212">
        <f t="shared" si="3"/>
        <v>30</v>
      </c>
      <c r="C51" s="212" t="s">
        <v>622</v>
      </c>
      <c r="D51" s="212">
        <v>10503833</v>
      </c>
      <c r="E51" s="212" t="s">
        <v>126</v>
      </c>
      <c r="F51" s="212" t="s">
        <v>1488</v>
      </c>
      <c r="G51" s="212" t="s">
        <v>87</v>
      </c>
    </row>
    <row r="52" spans="1:7">
      <c r="A52" s="212">
        <f t="shared" si="0"/>
        <v>46</v>
      </c>
      <c r="B52" s="212">
        <f t="shared" si="3"/>
        <v>31</v>
      </c>
      <c r="C52" s="212" t="s">
        <v>624</v>
      </c>
      <c r="D52" s="212">
        <v>10503635</v>
      </c>
      <c r="E52" s="212" t="s">
        <v>126</v>
      </c>
      <c r="F52" s="212" t="s">
        <v>1477</v>
      </c>
      <c r="G52" s="212" t="s">
        <v>87</v>
      </c>
    </row>
    <row r="53" spans="1:7">
      <c r="A53" s="212">
        <f t="shared" si="0"/>
        <v>47</v>
      </c>
      <c r="B53" s="212">
        <f t="shared" si="3"/>
        <v>32</v>
      </c>
      <c r="C53" s="212" t="s">
        <v>1489</v>
      </c>
      <c r="D53" s="212">
        <v>10503694</v>
      </c>
      <c r="E53" s="212" t="s">
        <v>126</v>
      </c>
      <c r="F53" s="212" t="s">
        <v>1490</v>
      </c>
      <c r="G53" s="212" t="s">
        <v>87</v>
      </c>
    </row>
    <row r="54" spans="1:7">
      <c r="A54" s="212">
        <f t="shared" si="0"/>
        <v>48</v>
      </c>
      <c r="B54" s="212">
        <f t="shared" si="3"/>
        <v>33</v>
      </c>
      <c r="C54" s="212" t="s">
        <v>1491</v>
      </c>
      <c r="D54" s="212">
        <v>10503658</v>
      </c>
      <c r="E54" s="212" t="s">
        <v>126</v>
      </c>
      <c r="F54" s="212" t="s">
        <v>1492</v>
      </c>
      <c r="G54" s="212" t="s">
        <v>87</v>
      </c>
    </row>
    <row r="55" spans="1:7">
      <c r="A55" s="212">
        <f t="shared" si="0"/>
        <v>49</v>
      </c>
      <c r="B55" s="212">
        <f t="shared" si="3"/>
        <v>34</v>
      </c>
      <c r="C55" s="212" t="s">
        <v>1493</v>
      </c>
      <c r="D55" s="212">
        <v>10503692</v>
      </c>
      <c r="E55" s="212" t="s">
        <v>126</v>
      </c>
      <c r="F55" s="212" t="s">
        <v>1494</v>
      </c>
      <c r="G55" s="212" t="s">
        <v>87</v>
      </c>
    </row>
    <row r="56" spans="1:7">
      <c r="A56" s="212">
        <f t="shared" si="0"/>
        <v>50</v>
      </c>
      <c r="B56" s="212">
        <v>1</v>
      </c>
      <c r="C56" s="212" t="s">
        <v>649</v>
      </c>
      <c r="D56" s="212">
        <v>10503689</v>
      </c>
      <c r="E56" s="212" t="s">
        <v>126</v>
      </c>
      <c r="F56" s="212" t="s">
        <v>250</v>
      </c>
      <c r="G56" s="212" t="s">
        <v>81</v>
      </c>
    </row>
    <row r="57" spans="1:7">
      <c r="A57" s="212">
        <f t="shared" si="0"/>
        <v>51</v>
      </c>
      <c r="B57" s="212">
        <f t="shared" si="3"/>
        <v>2</v>
      </c>
      <c r="C57" s="212" t="s">
        <v>629</v>
      </c>
      <c r="D57" s="212">
        <v>10503647</v>
      </c>
      <c r="E57" s="212" t="s">
        <v>126</v>
      </c>
      <c r="F57" s="212" t="s">
        <v>1495</v>
      </c>
      <c r="G57" s="212" t="s">
        <v>81</v>
      </c>
    </row>
    <row r="58" spans="1:7">
      <c r="A58" s="212">
        <f t="shared" si="0"/>
        <v>52</v>
      </c>
      <c r="B58" s="212">
        <f t="shared" ref="B58:B73" si="4">B57+1</f>
        <v>3</v>
      </c>
      <c r="C58" s="212" t="s">
        <v>631</v>
      </c>
      <c r="D58" s="212">
        <v>10503611</v>
      </c>
      <c r="E58" s="212" t="s">
        <v>126</v>
      </c>
      <c r="F58" s="212" t="s">
        <v>250</v>
      </c>
      <c r="G58" s="212" t="s">
        <v>81</v>
      </c>
    </row>
    <row r="59" spans="1:7">
      <c r="A59" s="212">
        <f t="shared" si="0"/>
        <v>53</v>
      </c>
      <c r="B59" s="212">
        <f t="shared" si="4"/>
        <v>4</v>
      </c>
      <c r="C59" s="212" t="s">
        <v>659</v>
      </c>
      <c r="D59" s="212">
        <v>10503706</v>
      </c>
      <c r="E59" s="212" t="s">
        <v>126</v>
      </c>
      <c r="F59" s="212" t="s">
        <v>660</v>
      </c>
      <c r="G59" s="212" t="s">
        <v>81</v>
      </c>
    </row>
    <row r="60" spans="1:7">
      <c r="A60" s="212">
        <f t="shared" si="0"/>
        <v>54</v>
      </c>
      <c r="B60" s="212">
        <f t="shared" si="4"/>
        <v>5</v>
      </c>
      <c r="C60" s="212" t="s">
        <v>665</v>
      </c>
      <c r="D60" s="212">
        <v>10503679</v>
      </c>
      <c r="E60" s="212" t="s">
        <v>126</v>
      </c>
      <c r="F60" s="212" t="s">
        <v>1496</v>
      </c>
      <c r="G60" s="212" t="s">
        <v>81</v>
      </c>
    </row>
    <row r="61" spans="1:7">
      <c r="A61" s="212">
        <f t="shared" si="0"/>
        <v>55</v>
      </c>
      <c r="B61" s="212">
        <f t="shared" si="4"/>
        <v>6</v>
      </c>
      <c r="C61" s="212" t="s">
        <v>668</v>
      </c>
      <c r="D61" s="212">
        <v>10503783</v>
      </c>
      <c r="E61" s="212" t="s">
        <v>126</v>
      </c>
      <c r="F61" s="212" t="s">
        <v>1497</v>
      </c>
      <c r="G61" s="212" t="s">
        <v>81</v>
      </c>
    </row>
    <row r="62" spans="1:7">
      <c r="A62" s="212">
        <f t="shared" si="0"/>
        <v>56</v>
      </c>
      <c r="B62" s="212">
        <f t="shared" si="4"/>
        <v>7</v>
      </c>
      <c r="C62" s="212" t="s">
        <v>641</v>
      </c>
      <c r="D62" s="212">
        <v>10503794</v>
      </c>
      <c r="E62" s="212" t="s">
        <v>126</v>
      </c>
      <c r="F62" s="212" t="s">
        <v>788</v>
      </c>
      <c r="G62" s="212" t="s">
        <v>81</v>
      </c>
    </row>
    <row r="63" spans="1:7">
      <c r="A63" s="212">
        <f t="shared" si="0"/>
        <v>57</v>
      </c>
      <c r="B63" s="212">
        <f t="shared" si="4"/>
        <v>8</v>
      </c>
      <c r="C63" s="212" t="s">
        <v>626</v>
      </c>
      <c r="D63" s="212">
        <v>10505201</v>
      </c>
      <c r="E63" s="212" t="s">
        <v>126</v>
      </c>
      <c r="F63" s="212" t="s">
        <v>1498</v>
      </c>
      <c r="G63" s="212" t="s">
        <v>81</v>
      </c>
    </row>
    <row r="64" spans="1:7">
      <c r="A64" s="212">
        <f t="shared" si="0"/>
        <v>58</v>
      </c>
      <c r="B64" s="212">
        <f t="shared" si="4"/>
        <v>9</v>
      </c>
      <c r="C64" s="212" t="s">
        <v>662</v>
      </c>
      <c r="D64" s="212">
        <v>10603793</v>
      </c>
      <c r="E64" s="212" t="s">
        <v>126</v>
      </c>
      <c r="F64" s="212" t="s">
        <v>1499</v>
      </c>
      <c r="G64" s="212" t="s">
        <v>81</v>
      </c>
    </row>
    <row r="65" spans="1:7">
      <c r="A65" s="212">
        <f t="shared" si="0"/>
        <v>59</v>
      </c>
      <c r="B65" s="212">
        <f t="shared" si="4"/>
        <v>10</v>
      </c>
      <c r="C65" s="212" t="s">
        <v>638</v>
      </c>
      <c r="D65" s="212">
        <v>10503682</v>
      </c>
      <c r="E65" s="212" t="s">
        <v>126</v>
      </c>
      <c r="F65" s="212" t="s">
        <v>1500</v>
      </c>
      <c r="G65" s="212" t="s">
        <v>81</v>
      </c>
    </row>
    <row r="66" spans="1:7">
      <c r="A66" s="212">
        <f t="shared" si="0"/>
        <v>60</v>
      </c>
      <c r="B66" s="212">
        <f t="shared" si="4"/>
        <v>11</v>
      </c>
      <c r="C66" s="212" t="s">
        <v>652</v>
      </c>
      <c r="D66" s="212">
        <v>10505200</v>
      </c>
      <c r="E66" s="212" t="s">
        <v>126</v>
      </c>
      <c r="F66" s="212" t="s">
        <v>1501</v>
      </c>
      <c r="G66" s="212" t="s">
        <v>81</v>
      </c>
    </row>
    <row r="67" spans="1:7">
      <c r="A67" s="212">
        <f t="shared" si="0"/>
        <v>61</v>
      </c>
      <c r="B67" s="212">
        <f t="shared" si="4"/>
        <v>12</v>
      </c>
      <c r="C67" s="212" t="s">
        <v>671</v>
      </c>
      <c r="D67" s="212">
        <v>10503676</v>
      </c>
      <c r="E67" s="212" t="s">
        <v>126</v>
      </c>
      <c r="F67" s="212" t="s">
        <v>226</v>
      </c>
      <c r="G67" s="212" t="s">
        <v>81</v>
      </c>
    </row>
    <row r="68" spans="1:7">
      <c r="A68" s="212">
        <f t="shared" si="0"/>
        <v>62</v>
      </c>
      <c r="B68" s="212">
        <f t="shared" si="4"/>
        <v>13</v>
      </c>
      <c r="C68" s="212" t="s">
        <v>673</v>
      </c>
      <c r="D68" s="212">
        <v>10503615</v>
      </c>
      <c r="E68" s="212" t="s">
        <v>126</v>
      </c>
      <c r="F68" s="212" t="s">
        <v>1502</v>
      </c>
      <c r="G68" s="212" t="s">
        <v>81</v>
      </c>
    </row>
    <row r="69" spans="1:7">
      <c r="A69" s="212">
        <f t="shared" si="0"/>
        <v>63</v>
      </c>
      <c r="B69" s="212">
        <f t="shared" si="4"/>
        <v>14</v>
      </c>
      <c r="C69" s="212" t="s">
        <v>1503</v>
      </c>
      <c r="D69" s="212">
        <v>10503715</v>
      </c>
      <c r="E69" s="212" t="s">
        <v>126</v>
      </c>
      <c r="F69" s="212" t="s">
        <v>244</v>
      </c>
      <c r="G69" s="212" t="s">
        <v>81</v>
      </c>
    </row>
    <row r="70" spans="1:7">
      <c r="A70" s="212">
        <f t="shared" si="0"/>
        <v>64</v>
      </c>
      <c r="B70" s="212">
        <f t="shared" si="4"/>
        <v>15</v>
      </c>
      <c r="C70" s="212" t="s">
        <v>633</v>
      </c>
      <c r="D70" s="212">
        <v>10503811</v>
      </c>
      <c r="E70" s="212" t="s">
        <v>126</v>
      </c>
      <c r="F70" s="212" t="s">
        <v>1504</v>
      </c>
      <c r="G70" s="212" t="s">
        <v>81</v>
      </c>
    </row>
    <row r="71" spans="1:7">
      <c r="A71" s="212">
        <f t="shared" si="0"/>
        <v>65</v>
      </c>
      <c r="B71" s="212">
        <f t="shared" si="4"/>
        <v>16</v>
      </c>
      <c r="C71" s="212" t="s">
        <v>644</v>
      </c>
      <c r="D71" s="212">
        <v>10505798</v>
      </c>
      <c r="E71" s="212" t="s">
        <v>126</v>
      </c>
      <c r="F71" s="212" t="s">
        <v>645</v>
      </c>
      <c r="G71" s="212" t="s">
        <v>81</v>
      </c>
    </row>
    <row r="72" spans="1:7">
      <c r="A72" s="212">
        <f t="shared" si="0"/>
        <v>66</v>
      </c>
      <c r="B72" s="212">
        <f t="shared" si="4"/>
        <v>17</v>
      </c>
      <c r="C72" s="212" t="s">
        <v>636</v>
      </c>
      <c r="D72" s="212">
        <v>10503690</v>
      </c>
      <c r="E72" s="212" t="s">
        <v>126</v>
      </c>
      <c r="F72" s="212" t="s">
        <v>1505</v>
      </c>
      <c r="G72" s="212" t="s">
        <v>81</v>
      </c>
    </row>
    <row r="73" spans="1:7">
      <c r="A73" s="212">
        <f t="shared" ref="A73:A136" si="5">A72+1</f>
        <v>67</v>
      </c>
      <c r="B73" s="212">
        <f t="shared" si="4"/>
        <v>18</v>
      </c>
      <c r="C73" s="212" t="s">
        <v>647</v>
      </c>
      <c r="D73" s="212">
        <v>10503836</v>
      </c>
      <c r="E73" s="212" t="s">
        <v>126</v>
      </c>
      <c r="F73" s="212" t="s">
        <v>1506</v>
      </c>
      <c r="G73" s="212" t="s">
        <v>81</v>
      </c>
    </row>
    <row r="74" spans="1:7">
      <c r="A74" s="212">
        <f t="shared" si="5"/>
        <v>68</v>
      </c>
      <c r="B74" s="212">
        <f t="shared" ref="B74:B89" si="6">B73+1</f>
        <v>19</v>
      </c>
      <c r="C74" s="212" t="s">
        <v>678</v>
      </c>
      <c r="D74" s="212">
        <v>10503727</v>
      </c>
      <c r="E74" s="212" t="s">
        <v>126</v>
      </c>
      <c r="F74" s="212" t="s">
        <v>1507</v>
      </c>
      <c r="G74" s="212" t="s">
        <v>81</v>
      </c>
    </row>
    <row r="75" spans="1:7">
      <c r="A75" s="212">
        <f t="shared" si="5"/>
        <v>69</v>
      </c>
      <c r="B75" s="212">
        <f t="shared" si="6"/>
        <v>20</v>
      </c>
      <c r="C75" s="212" t="s">
        <v>654</v>
      </c>
      <c r="D75" s="212">
        <v>10503677</v>
      </c>
      <c r="E75" s="212" t="s">
        <v>126</v>
      </c>
      <c r="F75" s="212" t="s">
        <v>252</v>
      </c>
      <c r="G75" s="212" t="s">
        <v>81</v>
      </c>
    </row>
    <row r="76" spans="1:7">
      <c r="A76" s="212">
        <f t="shared" si="5"/>
        <v>70</v>
      </c>
      <c r="B76" s="212">
        <f t="shared" si="6"/>
        <v>21</v>
      </c>
      <c r="C76" s="212" t="s">
        <v>657</v>
      </c>
      <c r="D76" s="212">
        <v>10503707</v>
      </c>
      <c r="E76" s="212" t="s">
        <v>126</v>
      </c>
      <c r="F76" s="212" t="s">
        <v>252</v>
      </c>
      <c r="G76" s="212" t="s">
        <v>81</v>
      </c>
    </row>
    <row r="77" spans="1:7">
      <c r="A77" s="212">
        <f t="shared" si="5"/>
        <v>71</v>
      </c>
      <c r="B77" s="212">
        <v>1</v>
      </c>
      <c r="C77" s="212" t="s">
        <v>715</v>
      </c>
      <c r="D77" s="212">
        <v>10503633</v>
      </c>
      <c r="E77" s="212" t="s">
        <v>126</v>
      </c>
      <c r="F77" s="212" t="s">
        <v>1508</v>
      </c>
      <c r="G77" s="212" t="s">
        <v>1509</v>
      </c>
    </row>
    <row r="78" spans="1:7">
      <c r="A78" s="212">
        <f t="shared" si="5"/>
        <v>72</v>
      </c>
      <c r="B78" s="212">
        <f t="shared" si="6"/>
        <v>2</v>
      </c>
      <c r="C78" s="212" t="s">
        <v>1510</v>
      </c>
      <c r="D78" s="212">
        <v>10505918</v>
      </c>
      <c r="E78" s="212" t="s">
        <v>126</v>
      </c>
      <c r="F78" s="212" t="s">
        <v>1511</v>
      </c>
      <c r="G78" s="212" t="s">
        <v>1509</v>
      </c>
    </row>
    <row r="79" spans="1:7">
      <c r="A79" s="212">
        <f t="shared" si="5"/>
        <v>73</v>
      </c>
      <c r="B79" s="212">
        <f t="shared" si="6"/>
        <v>3</v>
      </c>
      <c r="C79" s="212" t="s">
        <v>700</v>
      </c>
      <c r="D79" s="212">
        <v>10503614</v>
      </c>
      <c r="E79" s="212" t="s">
        <v>126</v>
      </c>
      <c r="F79" s="212" t="s">
        <v>1512</v>
      </c>
      <c r="G79" s="212" t="s">
        <v>1509</v>
      </c>
    </row>
    <row r="80" spans="1:7">
      <c r="A80" s="212">
        <f t="shared" si="5"/>
        <v>74</v>
      </c>
      <c r="B80" s="212">
        <f t="shared" si="6"/>
        <v>4</v>
      </c>
      <c r="C80" s="212" t="s">
        <v>689</v>
      </c>
      <c r="D80" s="212">
        <v>10503700</v>
      </c>
      <c r="E80" s="212" t="s">
        <v>126</v>
      </c>
      <c r="F80" s="212" t="s">
        <v>690</v>
      </c>
      <c r="G80" s="212" t="s">
        <v>1509</v>
      </c>
    </row>
    <row r="81" spans="1:7">
      <c r="A81" s="212">
        <f t="shared" si="5"/>
        <v>75</v>
      </c>
      <c r="B81" s="212">
        <f t="shared" si="6"/>
        <v>5</v>
      </c>
      <c r="C81" s="212" t="s">
        <v>703</v>
      </c>
      <c r="D81" s="212">
        <v>10503724</v>
      </c>
      <c r="E81" s="212" t="s">
        <v>126</v>
      </c>
      <c r="F81" s="212" t="s">
        <v>1513</v>
      </c>
      <c r="G81" s="212" t="s">
        <v>1509</v>
      </c>
    </row>
    <row r="82" spans="1:7">
      <c r="A82" s="212">
        <f t="shared" si="5"/>
        <v>76</v>
      </c>
      <c r="B82" s="212">
        <f t="shared" si="6"/>
        <v>6</v>
      </c>
      <c r="C82" s="212" t="s">
        <v>705</v>
      </c>
      <c r="D82" s="212">
        <v>10503726</v>
      </c>
      <c r="E82" s="212" t="s">
        <v>126</v>
      </c>
      <c r="F82" s="212" t="s">
        <v>1514</v>
      </c>
      <c r="G82" s="212" t="s">
        <v>1509</v>
      </c>
    </row>
    <row r="83" spans="1:7">
      <c r="A83" s="212">
        <f t="shared" si="5"/>
        <v>77</v>
      </c>
      <c r="B83" s="212">
        <f t="shared" si="6"/>
        <v>7</v>
      </c>
      <c r="C83" s="212" t="s">
        <v>695</v>
      </c>
      <c r="D83" s="212">
        <v>10503699</v>
      </c>
      <c r="E83" s="212" t="s">
        <v>126</v>
      </c>
      <c r="F83" s="212" t="s">
        <v>696</v>
      </c>
      <c r="G83" s="212" t="s">
        <v>1509</v>
      </c>
    </row>
    <row r="84" spans="1:7">
      <c r="A84" s="212">
        <f t="shared" si="5"/>
        <v>78</v>
      </c>
      <c r="B84" s="212">
        <f t="shared" si="6"/>
        <v>8</v>
      </c>
      <c r="C84" s="212" t="s">
        <v>681</v>
      </c>
      <c r="D84" s="212">
        <v>10503650</v>
      </c>
      <c r="E84" s="212" t="s">
        <v>126</v>
      </c>
      <c r="F84" s="212" t="s">
        <v>1515</v>
      </c>
      <c r="G84" s="212" t="s">
        <v>1509</v>
      </c>
    </row>
    <row r="85" spans="1:7">
      <c r="A85" s="212">
        <f t="shared" si="5"/>
        <v>79</v>
      </c>
      <c r="B85" s="212">
        <f t="shared" si="6"/>
        <v>9</v>
      </c>
      <c r="C85" s="212" t="s">
        <v>692</v>
      </c>
      <c r="D85" s="212">
        <v>10503632</v>
      </c>
      <c r="E85" s="212" t="s">
        <v>126</v>
      </c>
      <c r="F85" s="212" t="s">
        <v>1516</v>
      </c>
      <c r="G85" s="212" t="s">
        <v>1509</v>
      </c>
    </row>
    <row r="86" spans="1:7">
      <c r="A86" s="212">
        <f t="shared" si="5"/>
        <v>80</v>
      </c>
      <c r="B86" s="212">
        <f t="shared" si="6"/>
        <v>10</v>
      </c>
      <c r="C86" s="212" t="s">
        <v>1517</v>
      </c>
      <c r="D86" s="212">
        <v>10503671</v>
      </c>
      <c r="E86" s="212" t="s">
        <v>126</v>
      </c>
      <c r="F86" s="212" t="s">
        <v>1518</v>
      </c>
      <c r="G86" s="212" t="s">
        <v>1509</v>
      </c>
    </row>
    <row r="87" spans="1:7">
      <c r="A87" s="212">
        <f t="shared" si="5"/>
        <v>81</v>
      </c>
      <c r="B87" s="212">
        <f t="shared" si="6"/>
        <v>11</v>
      </c>
      <c r="C87" s="212" t="s">
        <v>708</v>
      </c>
      <c r="D87" s="212">
        <v>10506060</v>
      </c>
      <c r="E87" s="212" t="s">
        <v>126</v>
      </c>
      <c r="F87" s="212" t="s">
        <v>1519</v>
      </c>
      <c r="G87" s="212" t="s">
        <v>1509</v>
      </c>
    </row>
    <row r="88" spans="1:7">
      <c r="A88" s="212">
        <f t="shared" si="5"/>
        <v>82</v>
      </c>
      <c r="B88" s="212">
        <f t="shared" si="6"/>
        <v>12</v>
      </c>
      <c r="C88" s="212" t="s">
        <v>710</v>
      </c>
      <c r="D88" s="212">
        <v>10503801</v>
      </c>
      <c r="E88" s="212" t="s">
        <v>126</v>
      </c>
      <c r="F88" s="212" t="s">
        <v>1520</v>
      </c>
      <c r="G88" s="212" t="s">
        <v>1509</v>
      </c>
    </row>
    <row r="89" spans="1:7">
      <c r="A89" s="212">
        <f t="shared" si="5"/>
        <v>83</v>
      </c>
      <c r="B89" s="212">
        <f t="shared" si="6"/>
        <v>13</v>
      </c>
      <c r="C89" s="212" t="s">
        <v>698</v>
      </c>
      <c r="D89" s="212">
        <v>10503686</v>
      </c>
      <c r="E89" s="212" t="s">
        <v>126</v>
      </c>
      <c r="F89" s="212" t="s">
        <v>1521</v>
      </c>
      <c r="G89" s="212" t="s">
        <v>1509</v>
      </c>
    </row>
    <row r="90" spans="1:7">
      <c r="A90" s="212">
        <f t="shared" si="5"/>
        <v>84</v>
      </c>
      <c r="B90" s="212">
        <f t="shared" ref="B90:B105" si="7">B89+1</f>
        <v>14</v>
      </c>
      <c r="C90" s="212" t="s">
        <v>717</v>
      </c>
      <c r="D90" s="212">
        <v>10503816</v>
      </c>
      <c r="E90" s="212" t="s">
        <v>126</v>
      </c>
      <c r="F90" s="212" t="s">
        <v>1522</v>
      </c>
      <c r="G90" s="212" t="s">
        <v>1509</v>
      </c>
    </row>
    <row r="91" spans="1:7">
      <c r="A91" s="212">
        <f t="shared" si="5"/>
        <v>85</v>
      </c>
      <c r="B91" s="212">
        <f t="shared" si="7"/>
        <v>15</v>
      </c>
      <c r="C91" s="212" t="s">
        <v>720</v>
      </c>
      <c r="D91" s="212">
        <v>10503787</v>
      </c>
      <c r="E91" s="212" t="s">
        <v>126</v>
      </c>
      <c r="F91" s="212" t="s">
        <v>1523</v>
      </c>
      <c r="G91" s="212" t="s">
        <v>1509</v>
      </c>
    </row>
    <row r="92" spans="1:7">
      <c r="A92" s="212">
        <f t="shared" si="5"/>
        <v>86</v>
      </c>
      <c r="B92" s="212">
        <f t="shared" si="7"/>
        <v>16</v>
      </c>
      <c r="C92" s="212" t="s">
        <v>713</v>
      </c>
      <c r="D92" s="212">
        <v>10503655</v>
      </c>
      <c r="E92" s="212" t="s">
        <v>126</v>
      </c>
      <c r="F92" s="212" t="s">
        <v>307</v>
      </c>
      <c r="G92" s="212" t="s">
        <v>1509</v>
      </c>
    </row>
    <row r="93" spans="1:7">
      <c r="A93" s="212">
        <f t="shared" si="5"/>
        <v>87</v>
      </c>
      <c r="B93" s="212">
        <v>1</v>
      </c>
      <c r="C93" s="212" t="s">
        <v>1524</v>
      </c>
      <c r="D93" s="212">
        <v>10503986</v>
      </c>
      <c r="E93" s="212" t="s">
        <v>126</v>
      </c>
      <c r="F93" s="212" t="s">
        <v>1525</v>
      </c>
      <c r="G93" s="212" t="s">
        <v>82</v>
      </c>
    </row>
    <row r="94" spans="1:7">
      <c r="A94" s="212">
        <f t="shared" si="5"/>
        <v>88</v>
      </c>
      <c r="B94" s="212">
        <f t="shared" si="7"/>
        <v>2</v>
      </c>
      <c r="C94" s="212" t="s">
        <v>787</v>
      </c>
      <c r="D94" s="212">
        <v>10503788</v>
      </c>
      <c r="E94" s="212" t="s">
        <v>126</v>
      </c>
      <c r="F94" s="212" t="s">
        <v>1526</v>
      </c>
      <c r="G94" s="212" t="s">
        <v>82</v>
      </c>
    </row>
    <row r="95" spans="1:7">
      <c r="A95" s="212">
        <f t="shared" si="5"/>
        <v>89</v>
      </c>
      <c r="B95" s="212">
        <f t="shared" si="7"/>
        <v>3</v>
      </c>
      <c r="C95" s="212" t="s">
        <v>1527</v>
      </c>
      <c r="D95" s="212">
        <v>10503740</v>
      </c>
      <c r="E95" s="212" t="s">
        <v>126</v>
      </c>
      <c r="F95" s="212" t="s">
        <v>1528</v>
      </c>
      <c r="G95" s="212" t="s">
        <v>82</v>
      </c>
    </row>
    <row r="96" spans="1:7">
      <c r="A96" s="212">
        <f t="shared" si="5"/>
        <v>90</v>
      </c>
      <c r="B96" s="212">
        <f t="shared" si="7"/>
        <v>4</v>
      </c>
      <c r="C96" s="212" t="s">
        <v>741</v>
      </c>
      <c r="D96" s="212">
        <v>10503683</v>
      </c>
      <c r="E96" s="212" t="s">
        <v>126</v>
      </c>
      <c r="F96" s="212" t="s">
        <v>1529</v>
      </c>
      <c r="G96" s="212" t="s">
        <v>82</v>
      </c>
    </row>
    <row r="97" spans="1:7">
      <c r="A97" s="212">
        <f t="shared" si="5"/>
        <v>91</v>
      </c>
      <c r="B97" s="212">
        <f t="shared" si="7"/>
        <v>5</v>
      </c>
      <c r="C97" s="212" t="s">
        <v>1530</v>
      </c>
      <c r="D97" s="212">
        <v>10503674</v>
      </c>
      <c r="E97" s="212" t="s">
        <v>126</v>
      </c>
      <c r="F97" s="212" t="s">
        <v>768</v>
      </c>
      <c r="G97" s="212" t="s">
        <v>82</v>
      </c>
    </row>
    <row r="98" spans="1:7">
      <c r="A98" s="212">
        <f t="shared" si="5"/>
        <v>92</v>
      </c>
      <c r="B98" s="212">
        <f t="shared" si="7"/>
        <v>6</v>
      </c>
      <c r="C98" s="212" t="s">
        <v>744</v>
      </c>
      <c r="D98" s="212">
        <v>10503800</v>
      </c>
      <c r="E98" s="212" t="s">
        <v>126</v>
      </c>
      <c r="F98" s="212" t="s">
        <v>1531</v>
      </c>
      <c r="G98" s="212" t="s">
        <v>82</v>
      </c>
    </row>
    <row r="99" spans="1:7">
      <c r="A99" s="212">
        <f t="shared" si="5"/>
        <v>93</v>
      </c>
      <c r="B99" s="212">
        <f t="shared" si="7"/>
        <v>7</v>
      </c>
      <c r="C99" s="212" t="s">
        <v>722</v>
      </c>
      <c r="D99" s="212">
        <v>10503639</v>
      </c>
      <c r="E99" s="212" t="s">
        <v>126</v>
      </c>
      <c r="F99" s="212" t="s">
        <v>1532</v>
      </c>
      <c r="G99" s="212" t="s">
        <v>82</v>
      </c>
    </row>
    <row r="100" spans="1:7">
      <c r="A100" s="212">
        <f t="shared" si="5"/>
        <v>94</v>
      </c>
      <c r="B100" s="212">
        <f t="shared" si="7"/>
        <v>8</v>
      </c>
      <c r="C100" s="212" t="s">
        <v>790</v>
      </c>
      <c r="D100" s="212">
        <v>10503786</v>
      </c>
      <c r="E100" s="212" t="s">
        <v>126</v>
      </c>
      <c r="F100" s="212" t="s">
        <v>1533</v>
      </c>
      <c r="G100" s="212" t="s">
        <v>82</v>
      </c>
    </row>
    <row r="101" spans="1:7">
      <c r="A101" s="212">
        <f t="shared" si="5"/>
        <v>95</v>
      </c>
      <c r="B101" s="212">
        <f t="shared" si="7"/>
        <v>9</v>
      </c>
      <c r="C101" s="212" t="s">
        <v>725</v>
      </c>
      <c r="D101" s="212">
        <v>10503710</v>
      </c>
      <c r="E101" s="212" t="s">
        <v>126</v>
      </c>
      <c r="F101" s="212" t="s">
        <v>351</v>
      </c>
      <c r="G101" s="212" t="s">
        <v>82</v>
      </c>
    </row>
    <row r="102" spans="1:7">
      <c r="A102" s="212">
        <f t="shared" si="5"/>
        <v>96</v>
      </c>
      <c r="B102" s="212">
        <f t="shared" si="7"/>
        <v>10</v>
      </c>
      <c r="C102" s="212" t="s">
        <v>762</v>
      </c>
      <c r="D102" s="212">
        <v>10503684</v>
      </c>
      <c r="E102" s="212" t="s">
        <v>126</v>
      </c>
      <c r="F102" s="212" t="s">
        <v>1534</v>
      </c>
      <c r="G102" s="212" t="s">
        <v>82</v>
      </c>
    </row>
    <row r="103" spans="1:7">
      <c r="A103" s="212">
        <f t="shared" si="5"/>
        <v>97</v>
      </c>
      <c r="B103" s="212">
        <f t="shared" si="7"/>
        <v>11</v>
      </c>
      <c r="C103" s="212" t="s">
        <v>1535</v>
      </c>
      <c r="D103" s="212">
        <v>10503656</v>
      </c>
      <c r="E103" s="212" t="s">
        <v>126</v>
      </c>
      <c r="F103" s="212" t="s">
        <v>1536</v>
      </c>
      <c r="G103" s="212" t="s">
        <v>82</v>
      </c>
    </row>
    <row r="104" spans="1:7">
      <c r="A104" s="212">
        <f t="shared" si="5"/>
        <v>98</v>
      </c>
      <c r="B104" s="212">
        <f t="shared" si="7"/>
        <v>12</v>
      </c>
      <c r="C104" s="212" t="s">
        <v>731</v>
      </c>
      <c r="D104" s="212">
        <v>10503696</v>
      </c>
      <c r="E104" s="212" t="s">
        <v>126</v>
      </c>
      <c r="F104" s="212" t="s">
        <v>1537</v>
      </c>
      <c r="G104" s="212" t="s">
        <v>82</v>
      </c>
    </row>
    <row r="105" spans="1:7">
      <c r="A105" s="212">
        <f t="shared" si="5"/>
        <v>99</v>
      </c>
      <c r="B105" s="212">
        <f t="shared" si="7"/>
        <v>13</v>
      </c>
      <c r="C105" s="212" t="s">
        <v>733</v>
      </c>
      <c r="D105" s="212">
        <v>10503631</v>
      </c>
      <c r="E105" s="212" t="s">
        <v>126</v>
      </c>
      <c r="F105" s="212" t="s">
        <v>1538</v>
      </c>
      <c r="G105" s="212" t="s">
        <v>82</v>
      </c>
    </row>
    <row r="106" spans="1:7">
      <c r="A106" s="212">
        <f t="shared" si="5"/>
        <v>100</v>
      </c>
      <c r="B106" s="212">
        <f t="shared" ref="B106:B121" si="8">B105+1</f>
        <v>14</v>
      </c>
      <c r="C106" s="212" t="s">
        <v>749</v>
      </c>
      <c r="D106" s="212">
        <v>10503673</v>
      </c>
      <c r="E106" s="212" t="s">
        <v>126</v>
      </c>
      <c r="F106" s="212" t="s">
        <v>1539</v>
      </c>
      <c r="G106" s="212" t="s">
        <v>82</v>
      </c>
    </row>
    <row r="107" spans="1:7">
      <c r="A107" s="212">
        <f t="shared" si="5"/>
        <v>101</v>
      </c>
      <c r="B107" s="212">
        <f t="shared" si="8"/>
        <v>15</v>
      </c>
      <c r="C107" s="212" t="s">
        <v>747</v>
      </c>
      <c r="D107" s="212">
        <v>10503735</v>
      </c>
      <c r="E107" s="212" t="s">
        <v>126</v>
      </c>
      <c r="F107" s="212" t="s">
        <v>1540</v>
      </c>
      <c r="G107" s="212" t="s">
        <v>82</v>
      </c>
    </row>
    <row r="108" spans="1:7">
      <c r="A108" s="212">
        <f t="shared" si="5"/>
        <v>102</v>
      </c>
      <c r="B108" s="212">
        <f t="shared" si="8"/>
        <v>16</v>
      </c>
      <c r="C108" s="212" t="s">
        <v>770</v>
      </c>
      <c r="D108" s="212">
        <v>10503817</v>
      </c>
      <c r="E108" s="212" t="s">
        <v>126</v>
      </c>
      <c r="F108" s="212" t="s">
        <v>1541</v>
      </c>
      <c r="G108" s="212" t="s">
        <v>82</v>
      </c>
    </row>
    <row r="109" spans="1:7">
      <c r="A109" s="212">
        <f t="shared" si="5"/>
        <v>103</v>
      </c>
      <c r="B109" s="212">
        <f t="shared" si="8"/>
        <v>17</v>
      </c>
      <c r="C109" s="212" t="s">
        <v>772</v>
      </c>
      <c r="D109" s="212">
        <v>10505914</v>
      </c>
      <c r="E109" s="212" t="s">
        <v>126</v>
      </c>
      <c r="F109" s="212" t="s">
        <v>1542</v>
      </c>
      <c r="G109" s="212" t="s">
        <v>82</v>
      </c>
    </row>
    <row r="110" spans="1:7">
      <c r="A110" s="212">
        <f t="shared" si="5"/>
        <v>104</v>
      </c>
      <c r="B110" s="212">
        <f t="shared" si="8"/>
        <v>18</v>
      </c>
      <c r="C110" s="212" t="s">
        <v>1543</v>
      </c>
      <c r="D110" s="212">
        <v>10503791</v>
      </c>
      <c r="E110" s="212" t="s">
        <v>126</v>
      </c>
      <c r="F110" s="212" t="s">
        <v>1544</v>
      </c>
      <c r="G110" s="212" t="s">
        <v>82</v>
      </c>
    </row>
    <row r="111" spans="1:7">
      <c r="A111" s="212">
        <f t="shared" si="5"/>
        <v>105</v>
      </c>
      <c r="B111" s="212">
        <f t="shared" si="8"/>
        <v>19</v>
      </c>
      <c r="C111" s="212" t="s">
        <v>1545</v>
      </c>
      <c r="D111" s="212">
        <v>10503802</v>
      </c>
      <c r="E111" s="212" t="s">
        <v>126</v>
      </c>
      <c r="F111" s="212" t="s">
        <v>1546</v>
      </c>
      <c r="G111" s="212" t="s">
        <v>82</v>
      </c>
    </row>
    <row r="112" spans="1:7">
      <c r="A112" s="212">
        <f t="shared" si="5"/>
        <v>106</v>
      </c>
      <c r="B112" s="212">
        <f t="shared" si="8"/>
        <v>20</v>
      </c>
      <c r="C112" s="212" t="s">
        <v>758</v>
      </c>
      <c r="D112" s="212">
        <v>10503640</v>
      </c>
      <c r="E112" s="212" t="s">
        <v>126</v>
      </c>
      <c r="F112" s="212" t="s">
        <v>1547</v>
      </c>
      <c r="G112" s="212" t="s">
        <v>82</v>
      </c>
    </row>
    <row r="113" spans="1:7">
      <c r="A113" s="212">
        <f t="shared" si="5"/>
        <v>107</v>
      </c>
      <c r="B113" s="212">
        <f t="shared" si="8"/>
        <v>21</v>
      </c>
      <c r="C113" s="212" t="s">
        <v>739</v>
      </c>
      <c r="D113" s="212">
        <v>10503685</v>
      </c>
      <c r="E113" s="212" t="s">
        <v>126</v>
      </c>
      <c r="F113" s="212" t="s">
        <v>1188</v>
      </c>
      <c r="G113" s="212" t="s">
        <v>82</v>
      </c>
    </row>
    <row r="114" spans="1:7">
      <c r="A114" s="212">
        <f t="shared" si="5"/>
        <v>108</v>
      </c>
      <c r="B114" s="212">
        <f t="shared" si="8"/>
        <v>22</v>
      </c>
      <c r="C114" s="212" t="s">
        <v>780</v>
      </c>
      <c r="D114" s="212">
        <v>10503785</v>
      </c>
      <c r="E114" s="212" t="s">
        <v>126</v>
      </c>
      <c r="F114" s="212" t="s">
        <v>1548</v>
      </c>
      <c r="G114" s="212" t="s">
        <v>82</v>
      </c>
    </row>
    <row r="115" spans="1:7">
      <c r="A115" s="212">
        <f t="shared" si="5"/>
        <v>109</v>
      </c>
      <c r="B115" s="212">
        <f t="shared" si="8"/>
        <v>23</v>
      </c>
      <c r="C115" s="212" t="s">
        <v>1549</v>
      </c>
      <c r="D115" s="212">
        <v>10503694</v>
      </c>
      <c r="E115" s="212" t="s">
        <v>126</v>
      </c>
      <c r="F115" s="212" t="s">
        <v>1550</v>
      </c>
      <c r="G115" s="212" t="s">
        <v>82</v>
      </c>
    </row>
    <row r="116" spans="1:7">
      <c r="A116" s="212">
        <f t="shared" si="5"/>
        <v>110</v>
      </c>
      <c r="B116" s="212">
        <f t="shared" si="8"/>
        <v>24</v>
      </c>
      <c r="C116" s="212" t="s">
        <v>1551</v>
      </c>
      <c r="D116" s="212">
        <v>69815437</v>
      </c>
      <c r="E116" s="212" t="s">
        <v>126</v>
      </c>
      <c r="F116" s="212" t="s">
        <v>1552</v>
      </c>
      <c r="G116" s="212" t="s">
        <v>82</v>
      </c>
    </row>
    <row r="117" spans="1:7">
      <c r="A117" s="212">
        <f t="shared" si="5"/>
        <v>111</v>
      </c>
      <c r="B117" s="212">
        <f t="shared" si="8"/>
        <v>25</v>
      </c>
      <c r="C117" s="212" t="s">
        <v>760</v>
      </c>
      <c r="D117" s="212">
        <v>10503790</v>
      </c>
      <c r="E117" s="212" t="s">
        <v>126</v>
      </c>
      <c r="F117" s="212" t="s">
        <v>1553</v>
      </c>
      <c r="G117" s="212" t="s">
        <v>82</v>
      </c>
    </row>
    <row r="118" spans="1:7">
      <c r="A118" s="212">
        <f t="shared" si="5"/>
        <v>112</v>
      </c>
      <c r="B118" s="212">
        <f t="shared" si="8"/>
        <v>26</v>
      </c>
      <c r="C118" s="212" t="s">
        <v>778</v>
      </c>
      <c r="D118" s="212">
        <v>10503709</v>
      </c>
      <c r="E118" s="212" t="s">
        <v>126</v>
      </c>
      <c r="F118" s="212" t="s">
        <v>1554</v>
      </c>
      <c r="G118" s="212" t="s">
        <v>82</v>
      </c>
    </row>
    <row r="119" spans="1:7">
      <c r="A119" s="212">
        <f t="shared" si="5"/>
        <v>113</v>
      </c>
      <c r="B119" s="212">
        <f t="shared" si="8"/>
        <v>27</v>
      </c>
      <c r="C119" s="212" t="s">
        <v>785</v>
      </c>
      <c r="D119" s="212">
        <v>10503830</v>
      </c>
      <c r="E119" s="212" t="s">
        <v>126</v>
      </c>
      <c r="F119" s="212" t="s">
        <v>1525</v>
      </c>
      <c r="G119" s="212" t="s">
        <v>82</v>
      </c>
    </row>
    <row r="120" spans="1:7">
      <c r="A120" s="212">
        <f t="shared" si="5"/>
        <v>114</v>
      </c>
      <c r="B120" s="212">
        <v>1</v>
      </c>
      <c r="C120" s="212" t="s">
        <v>1555</v>
      </c>
      <c r="D120" s="212">
        <v>10503987</v>
      </c>
      <c r="E120" s="212" t="s">
        <v>126</v>
      </c>
      <c r="F120" s="212" t="s">
        <v>848</v>
      </c>
      <c r="G120" s="212" t="s">
        <v>89</v>
      </c>
    </row>
    <row r="121" spans="1:7">
      <c r="A121" s="212">
        <f t="shared" si="5"/>
        <v>115</v>
      </c>
      <c r="B121" s="212">
        <f t="shared" si="8"/>
        <v>2</v>
      </c>
      <c r="C121" s="212" t="s">
        <v>827</v>
      </c>
      <c r="D121" s="212">
        <v>10503798</v>
      </c>
      <c r="E121" s="212" t="s">
        <v>126</v>
      </c>
      <c r="F121" s="212" t="s">
        <v>869</v>
      </c>
      <c r="G121" s="212" t="s">
        <v>89</v>
      </c>
    </row>
    <row r="122" spans="1:7">
      <c r="A122" s="212">
        <f t="shared" si="5"/>
        <v>116</v>
      </c>
      <c r="B122" s="212">
        <f t="shared" ref="B122:B137" si="9">B121+1</f>
        <v>3</v>
      </c>
      <c r="C122" s="212" t="s">
        <v>793</v>
      </c>
      <c r="D122" s="212">
        <v>10503637</v>
      </c>
      <c r="E122" s="212" t="s">
        <v>126</v>
      </c>
      <c r="F122" s="212" t="s">
        <v>1556</v>
      </c>
      <c r="G122" s="212" t="s">
        <v>89</v>
      </c>
    </row>
    <row r="123" spans="1:7">
      <c r="A123" s="212">
        <f t="shared" si="5"/>
        <v>117</v>
      </c>
      <c r="B123" s="212">
        <f t="shared" si="9"/>
        <v>4</v>
      </c>
      <c r="C123" s="212" t="s">
        <v>796</v>
      </c>
      <c r="D123" s="212">
        <v>10503829</v>
      </c>
      <c r="E123" s="212" t="s">
        <v>126</v>
      </c>
      <c r="F123" s="212" t="s">
        <v>1557</v>
      </c>
      <c r="G123" s="212" t="s">
        <v>89</v>
      </c>
    </row>
    <row r="124" spans="1:7">
      <c r="A124" s="212">
        <f t="shared" si="5"/>
        <v>118</v>
      </c>
      <c r="B124" s="212">
        <f t="shared" si="9"/>
        <v>5</v>
      </c>
      <c r="C124" s="212" t="s">
        <v>805</v>
      </c>
      <c r="D124" s="212">
        <v>10503779</v>
      </c>
      <c r="E124" s="212" t="s">
        <v>126</v>
      </c>
      <c r="F124" s="212" t="s">
        <v>331</v>
      </c>
      <c r="G124" s="212" t="s">
        <v>89</v>
      </c>
    </row>
    <row r="125" spans="1:7">
      <c r="A125" s="212">
        <f t="shared" si="5"/>
        <v>119</v>
      </c>
      <c r="B125" s="212">
        <f t="shared" si="9"/>
        <v>6</v>
      </c>
      <c r="C125" s="212" t="s">
        <v>874</v>
      </c>
      <c r="D125" s="212">
        <v>10507207</v>
      </c>
      <c r="E125" s="212" t="s">
        <v>126</v>
      </c>
      <c r="F125" s="212" t="s">
        <v>1558</v>
      </c>
      <c r="G125" s="212" t="s">
        <v>89</v>
      </c>
    </row>
    <row r="126" spans="1:7">
      <c r="A126" s="212">
        <f t="shared" si="5"/>
        <v>120</v>
      </c>
      <c r="B126" s="212">
        <f t="shared" si="9"/>
        <v>7</v>
      </c>
      <c r="C126" s="212" t="s">
        <v>836</v>
      </c>
      <c r="D126" s="212">
        <v>10503819</v>
      </c>
      <c r="E126" s="212" t="s">
        <v>126</v>
      </c>
      <c r="F126" s="212" t="s">
        <v>1559</v>
      </c>
      <c r="G126" s="212" t="s">
        <v>89</v>
      </c>
    </row>
    <row r="127" spans="1:7">
      <c r="A127" s="212">
        <f t="shared" si="5"/>
        <v>121</v>
      </c>
      <c r="B127" s="212">
        <f t="shared" si="9"/>
        <v>8</v>
      </c>
      <c r="C127" s="212" t="s">
        <v>821</v>
      </c>
      <c r="D127" s="212">
        <v>10503821</v>
      </c>
      <c r="E127" s="212" t="s">
        <v>126</v>
      </c>
      <c r="F127" s="212" t="s">
        <v>822</v>
      </c>
      <c r="G127" s="212" t="s">
        <v>89</v>
      </c>
    </row>
    <row r="128" spans="1:7">
      <c r="A128" s="212">
        <f t="shared" si="5"/>
        <v>122</v>
      </c>
      <c r="B128" s="212">
        <f t="shared" si="9"/>
        <v>9</v>
      </c>
      <c r="C128" s="212" t="s">
        <v>813</v>
      </c>
      <c r="D128" s="212">
        <v>69787816</v>
      </c>
      <c r="E128" s="212" t="s">
        <v>126</v>
      </c>
      <c r="F128" s="212" t="s">
        <v>1560</v>
      </c>
      <c r="G128" s="212" t="s">
        <v>89</v>
      </c>
    </row>
    <row r="129" spans="1:7">
      <c r="A129" s="212">
        <f t="shared" si="5"/>
        <v>123</v>
      </c>
      <c r="B129" s="212">
        <f t="shared" si="9"/>
        <v>10</v>
      </c>
      <c r="C129" s="212" t="s">
        <v>840</v>
      </c>
      <c r="D129" s="212">
        <v>10503723</v>
      </c>
      <c r="E129" s="212" t="s">
        <v>126</v>
      </c>
      <c r="F129" s="212" t="s">
        <v>1561</v>
      </c>
      <c r="G129" s="212" t="s">
        <v>89</v>
      </c>
    </row>
    <row r="130" spans="1:7">
      <c r="A130" s="212">
        <f t="shared" si="5"/>
        <v>124</v>
      </c>
      <c r="B130" s="212">
        <f t="shared" si="9"/>
        <v>11</v>
      </c>
      <c r="C130" s="212" t="s">
        <v>824</v>
      </c>
      <c r="D130" s="212">
        <v>10503835</v>
      </c>
      <c r="E130" s="212" t="s">
        <v>126</v>
      </c>
      <c r="F130" s="212" t="s">
        <v>1562</v>
      </c>
      <c r="G130" s="212" t="s">
        <v>89</v>
      </c>
    </row>
    <row r="131" spans="1:7">
      <c r="A131" s="212">
        <f t="shared" si="5"/>
        <v>125</v>
      </c>
      <c r="B131" s="212">
        <f t="shared" si="9"/>
        <v>12</v>
      </c>
      <c r="C131" s="212" t="s">
        <v>830</v>
      </c>
      <c r="D131" s="212">
        <v>10503810</v>
      </c>
      <c r="E131" s="212" t="s">
        <v>126</v>
      </c>
      <c r="F131" s="212" t="s">
        <v>1563</v>
      </c>
      <c r="G131" s="212" t="s">
        <v>89</v>
      </c>
    </row>
    <row r="132" spans="1:7">
      <c r="A132" s="212">
        <f t="shared" si="5"/>
        <v>126</v>
      </c>
      <c r="B132" s="212">
        <f t="shared" si="9"/>
        <v>13</v>
      </c>
      <c r="C132" s="212" t="s">
        <v>799</v>
      </c>
      <c r="D132" s="212">
        <v>10503822</v>
      </c>
      <c r="E132" s="212" t="s">
        <v>126</v>
      </c>
      <c r="F132" s="212" t="s">
        <v>1564</v>
      </c>
      <c r="G132" s="212" t="s">
        <v>89</v>
      </c>
    </row>
    <row r="133" spans="1:7">
      <c r="A133" s="212">
        <f t="shared" si="5"/>
        <v>127</v>
      </c>
      <c r="B133" s="212">
        <f t="shared" si="9"/>
        <v>14</v>
      </c>
      <c r="C133" s="212" t="s">
        <v>802</v>
      </c>
      <c r="D133" s="212">
        <v>10503744</v>
      </c>
      <c r="E133" s="212" t="s">
        <v>126</v>
      </c>
      <c r="F133" s="212" t="s">
        <v>803</v>
      </c>
      <c r="G133" s="212" t="s">
        <v>89</v>
      </c>
    </row>
    <row r="134" spans="1:7">
      <c r="A134" s="212">
        <f t="shared" si="5"/>
        <v>128</v>
      </c>
      <c r="B134" s="212">
        <f t="shared" si="9"/>
        <v>15</v>
      </c>
      <c r="C134" s="212" t="s">
        <v>871</v>
      </c>
      <c r="D134" s="212">
        <v>10503628</v>
      </c>
      <c r="E134" s="212" t="s">
        <v>126</v>
      </c>
      <c r="F134" s="212" t="s">
        <v>1565</v>
      </c>
      <c r="G134" s="212" t="s">
        <v>89</v>
      </c>
    </row>
    <row r="135" spans="1:7">
      <c r="A135" s="212">
        <f t="shared" si="5"/>
        <v>129</v>
      </c>
      <c r="B135" s="212">
        <f t="shared" si="9"/>
        <v>16</v>
      </c>
      <c r="C135" s="212" t="s">
        <v>833</v>
      </c>
      <c r="D135" s="212">
        <v>10503796</v>
      </c>
      <c r="E135" s="212" t="s">
        <v>126</v>
      </c>
      <c r="F135" s="212" t="s">
        <v>1566</v>
      </c>
      <c r="G135" s="212" t="s">
        <v>89</v>
      </c>
    </row>
    <row r="136" spans="1:7">
      <c r="A136" s="212">
        <f t="shared" si="5"/>
        <v>130</v>
      </c>
      <c r="B136" s="212">
        <f t="shared" si="9"/>
        <v>17</v>
      </c>
      <c r="C136" s="212" t="s">
        <v>808</v>
      </c>
      <c r="D136" s="212">
        <v>10503725</v>
      </c>
      <c r="E136" s="212" t="s">
        <v>126</v>
      </c>
      <c r="F136" s="212" t="s">
        <v>1567</v>
      </c>
      <c r="G136" s="212" t="s">
        <v>89</v>
      </c>
    </row>
    <row r="137" spans="1:7">
      <c r="A137" s="212">
        <f t="shared" ref="A137:A200" si="10">A136+1</f>
        <v>131</v>
      </c>
      <c r="B137" s="212">
        <f t="shared" si="9"/>
        <v>18</v>
      </c>
      <c r="C137" s="212" t="s">
        <v>877</v>
      </c>
      <c r="D137" s="212">
        <v>10503672</v>
      </c>
      <c r="E137" s="212" t="s">
        <v>126</v>
      </c>
      <c r="F137" s="212" t="s">
        <v>1568</v>
      </c>
      <c r="G137" s="212" t="s">
        <v>89</v>
      </c>
    </row>
    <row r="138" spans="1:7">
      <c r="A138" s="212">
        <f t="shared" si="10"/>
        <v>132</v>
      </c>
      <c r="B138" s="212">
        <f t="shared" ref="B138:B153" si="11">B137+1</f>
        <v>19</v>
      </c>
      <c r="C138" s="212" t="s">
        <v>1569</v>
      </c>
      <c r="D138" s="212">
        <v>10506063</v>
      </c>
      <c r="E138" s="212" t="s">
        <v>126</v>
      </c>
      <c r="F138" s="212" t="s">
        <v>1570</v>
      </c>
      <c r="G138" s="212" t="s">
        <v>89</v>
      </c>
    </row>
    <row r="139" spans="1:7">
      <c r="A139" s="212">
        <f t="shared" si="10"/>
        <v>133</v>
      </c>
      <c r="B139" s="212">
        <f t="shared" si="11"/>
        <v>20</v>
      </c>
      <c r="C139" s="212" t="s">
        <v>882</v>
      </c>
      <c r="D139" s="212">
        <v>10503989</v>
      </c>
      <c r="E139" s="212" t="s">
        <v>126</v>
      </c>
      <c r="F139" s="212" t="s">
        <v>819</v>
      </c>
      <c r="G139" s="212" t="s">
        <v>89</v>
      </c>
    </row>
    <row r="140" spans="1:7">
      <c r="A140" s="212">
        <f t="shared" si="10"/>
        <v>134</v>
      </c>
      <c r="B140" s="212">
        <f t="shared" si="11"/>
        <v>21</v>
      </c>
      <c r="C140" s="212" t="s">
        <v>885</v>
      </c>
      <c r="D140" s="212">
        <v>10503720</v>
      </c>
      <c r="E140" s="212" t="s">
        <v>126</v>
      </c>
      <c r="F140" s="212" t="s">
        <v>864</v>
      </c>
      <c r="G140" s="212" t="s">
        <v>89</v>
      </c>
    </row>
    <row r="141" spans="1:7">
      <c r="A141" s="212">
        <f t="shared" si="10"/>
        <v>135</v>
      </c>
      <c r="B141" s="212">
        <f t="shared" si="11"/>
        <v>22</v>
      </c>
      <c r="C141" s="212" t="s">
        <v>843</v>
      </c>
      <c r="D141" s="212">
        <v>10503675</v>
      </c>
      <c r="E141" s="212" t="s">
        <v>126</v>
      </c>
      <c r="F141" s="212" t="s">
        <v>1571</v>
      </c>
      <c r="G141" s="212" t="s">
        <v>89</v>
      </c>
    </row>
    <row r="142" spans="1:7">
      <c r="A142" s="212">
        <f t="shared" si="10"/>
        <v>136</v>
      </c>
      <c r="B142" s="212">
        <f t="shared" si="11"/>
        <v>23</v>
      </c>
      <c r="C142" s="212" t="s">
        <v>816</v>
      </c>
      <c r="D142" s="212">
        <v>10503654</v>
      </c>
      <c r="E142" s="212" t="s">
        <v>126</v>
      </c>
      <c r="F142" s="212" t="s">
        <v>1572</v>
      </c>
      <c r="G142" s="212" t="s">
        <v>89</v>
      </c>
    </row>
    <row r="143" spans="1:7">
      <c r="A143" s="212">
        <f t="shared" si="10"/>
        <v>137</v>
      </c>
      <c r="B143" s="212">
        <f t="shared" si="11"/>
        <v>24</v>
      </c>
      <c r="C143" s="212" t="s">
        <v>858</v>
      </c>
      <c r="D143" s="212">
        <v>10503738</v>
      </c>
      <c r="E143" s="212" t="s">
        <v>126</v>
      </c>
      <c r="F143" s="212" t="s">
        <v>1573</v>
      </c>
      <c r="G143" s="212" t="s">
        <v>89</v>
      </c>
    </row>
    <row r="144" spans="1:7">
      <c r="A144" s="212">
        <f t="shared" si="10"/>
        <v>138</v>
      </c>
      <c r="B144" s="212">
        <f t="shared" si="11"/>
        <v>25</v>
      </c>
      <c r="C144" s="212" t="s">
        <v>818</v>
      </c>
      <c r="D144" s="212">
        <v>10503815</v>
      </c>
      <c r="E144" s="212" t="s">
        <v>126</v>
      </c>
      <c r="F144" s="212" t="s">
        <v>1574</v>
      </c>
      <c r="G144" s="212" t="s">
        <v>89</v>
      </c>
    </row>
    <row r="145" spans="1:7">
      <c r="A145" s="212">
        <f t="shared" si="10"/>
        <v>139</v>
      </c>
      <c r="B145" s="212">
        <f t="shared" si="11"/>
        <v>26</v>
      </c>
      <c r="C145" s="212" t="s">
        <v>1575</v>
      </c>
      <c r="D145" s="212">
        <v>10503814</v>
      </c>
      <c r="E145" s="212" t="s">
        <v>126</v>
      </c>
      <c r="F145" s="212" t="s">
        <v>1576</v>
      </c>
      <c r="G145" s="212" t="s">
        <v>89</v>
      </c>
    </row>
    <row r="146" spans="1:7">
      <c r="A146" s="212">
        <f t="shared" si="10"/>
        <v>140</v>
      </c>
      <c r="B146" s="212">
        <f t="shared" si="11"/>
        <v>27</v>
      </c>
      <c r="C146" s="212" t="s">
        <v>847</v>
      </c>
      <c r="D146" s="212">
        <v>10503621</v>
      </c>
      <c r="E146" s="212" t="s">
        <v>126</v>
      </c>
      <c r="F146" s="212" t="s">
        <v>848</v>
      </c>
      <c r="G146" s="212" t="s">
        <v>89</v>
      </c>
    </row>
    <row r="147" spans="1:7">
      <c r="A147" s="212">
        <f t="shared" si="10"/>
        <v>141</v>
      </c>
      <c r="B147" s="212">
        <f t="shared" si="11"/>
        <v>28</v>
      </c>
      <c r="C147" s="212" t="s">
        <v>1577</v>
      </c>
      <c r="D147" s="212">
        <v>69787818</v>
      </c>
      <c r="E147" s="212" t="s">
        <v>126</v>
      </c>
      <c r="F147" s="212" t="s">
        <v>1578</v>
      </c>
      <c r="G147" s="212" t="s">
        <v>89</v>
      </c>
    </row>
    <row r="148" spans="1:7">
      <c r="A148" s="212">
        <f t="shared" si="10"/>
        <v>142</v>
      </c>
      <c r="B148" s="212">
        <f t="shared" si="11"/>
        <v>29</v>
      </c>
      <c r="C148" s="212" t="s">
        <v>1579</v>
      </c>
      <c r="D148" s="212">
        <v>69775249</v>
      </c>
      <c r="E148" s="212" t="s">
        <v>126</v>
      </c>
      <c r="F148" s="212" t="s">
        <v>1580</v>
      </c>
      <c r="G148" s="212" t="s">
        <v>89</v>
      </c>
    </row>
    <row r="149" spans="1:7">
      <c r="A149" s="212">
        <f t="shared" si="10"/>
        <v>143</v>
      </c>
      <c r="B149" s="212">
        <f t="shared" si="11"/>
        <v>30</v>
      </c>
      <c r="C149" s="212" t="s">
        <v>863</v>
      </c>
      <c r="D149" s="212">
        <v>69787817</v>
      </c>
      <c r="E149" s="212" t="s">
        <v>126</v>
      </c>
      <c r="F149" s="212" t="s">
        <v>1581</v>
      </c>
      <c r="G149" s="212" t="s">
        <v>89</v>
      </c>
    </row>
    <row r="150" spans="1:7">
      <c r="A150" s="212">
        <f t="shared" si="10"/>
        <v>144</v>
      </c>
      <c r="B150" s="212">
        <f t="shared" si="11"/>
        <v>31</v>
      </c>
      <c r="C150" s="212" t="s">
        <v>1582</v>
      </c>
      <c r="D150" s="212">
        <v>10503629</v>
      </c>
      <c r="E150" s="212" t="s">
        <v>126</v>
      </c>
      <c r="F150" s="212" t="s">
        <v>1583</v>
      </c>
      <c r="G150" s="212" t="s">
        <v>89</v>
      </c>
    </row>
    <row r="151" spans="1:7">
      <c r="A151" s="212">
        <f t="shared" si="10"/>
        <v>145</v>
      </c>
      <c r="B151" s="212">
        <f t="shared" si="11"/>
        <v>32</v>
      </c>
      <c r="C151" s="212" t="s">
        <v>853</v>
      </c>
      <c r="D151" s="212">
        <v>10503742</v>
      </c>
      <c r="E151" s="212" t="s">
        <v>126</v>
      </c>
      <c r="F151" s="212" t="s">
        <v>1584</v>
      </c>
      <c r="G151" s="212" t="s">
        <v>89</v>
      </c>
    </row>
    <row r="152" spans="1:7">
      <c r="A152" s="212">
        <f t="shared" si="10"/>
        <v>146</v>
      </c>
      <c r="B152" s="212">
        <f t="shared" si="11"/>
        <v>33</v>
      </c>
      <c r="C152" s="212" t="s">
        <v>890</v>
      </c>
      <c r="D152" s="212">
        <v>10503741</v>
      </c>
      <c r="E152" s="212" t="s">
        <v>126</v>
      </c>
      <c r="F152" s="212" t="s">
        <v>1585</v>
      </c>
      <c r="G152" s="212" t="s">
        <v>89</v>
      </c>
    </row>
    <row r="153" spans="1:7">
      <c r="A153" s="212">
        <f t="shared" si="10"/>
        <v>147</v>
      </c>
      <c r="B153" s="212">
        <f t="shared" si="11"/>
        <v>34</v>
      </c>
      <c r="C153" s="212" t="s">
        <v>855</v>
      </c>
      <c r="D153" s="212">
        <v>10503988</v>
      </c>
      <c r="E153" s="212" t="s">
        <v>126</v>
      </c>
      <c r="F153" s="212" t="s">
        <v>1586</v>
      </c>
      <c r="G153" s="212" t="s">
        <v>89</v>
      </c>
    </row>
    <row r="154" spans="1:7">
      <c r="A154" s="212">
        <f t="shared" si="10"/>
        <v>148</v>
      </c>
      <c r="B154" s="212">
        <f t="shared" ref="B154:B169" si="12">B153+1</f>
        <v>35</v>
      </c>
      <c r="C154" s="212" t="s">
        <v>1587</v>
      </c>
      <c r="D154" s="212">
        <v>69815438</v>
      </c>
      <c r="E154" s="212" t="s">
        <v>126</v>
      </c>
      <c r="F154" s="212" t="s">
        <v>1588</v>
      </c>
      <c r="G154" s="212" t="s">
        <v>89</v>
      </c>
    </row>
    <row r="155" spans="1:7">
      <c r="A155" s="212">
        <f t="shared" si="10"/>
        <v>149</v>
      </c>
      <c r="B155" s="212">
        <f t="shared" si="12"/>
        <v>36</v>
      </c>
      <c r="C155" s="212" t="s">
        <v>838</v>
      </c>
      <c r="D155" s="246">
        <v>69901658</v>
      </c>
      <c r="E155" s="212" t="s">
        <v>126</v>
      </c>
      <c r="F155" s="212" t="s">
        <v>1589</v>
      </c>
      <c r="G155" s="212" t="s">
        <v>89</v>
      </c>
    </row>
    <row r="156" spans="1:7">
      <c r="A156" s="212">
        <f t="shared" si="10"/>
        <v>150</v>
      </c>
      <c r="B156" s="212">
        <f t="shared" si="12"/>
        <v>37</v>
      </c>
      <c r="C156" s="212" t="s">
        <v>1590</v>
      </c>
      <c r="D156" s="247">
        <v>69902998</v>
      </c>
      <c r="E156" s="212" t="s">
        <v>126</v>
      </c>
      <c r="F156" s="212" t="s">
        <v>1591</v>
      </c>
      <c r="G156" s="212" t="s">
        <v>89</v>
      </c>
    </row>
    <row r="157" spans="1:7">
      <c r="A157" s="212">
        <f t="shared" si="10"/>
        <v>151</v>
      </c>
      <c r="B157" s="212">
        <v>1</v>
      </c>
      <c r="C157" s="212" t="s">
        <v>922</v>
      </c>
      <c r="D157" s="212">
        <v>10503736</v>
      </c>
      <c r="E157" s="212" t="s">
        <v>126</v>
      </c>
      <c r="F157" s="212" t="s">
        <v>1592</v>
      </c>
      <c r="G157" s="212" t="s">
        <v>83</v>
      </c>
    </row>
    <row r="158" spans="1:7">
      <c r="A158" s="212">
        <f t="shared" si="10"/>
        <v>152</v>
      </c>
      <c r="B158" s="212">
        <f t="shared" si="12"/>
        <v>2</v>
      </c>
      <c r="C158" s="212" t="s">
        <v>892</v>
      </c>
      <c r="D158" s="212">
        <v>10505991</v>
      </c>
      <c r="E158" s="212" t="s">
        <v>126</v>
      </c>
      <c r="F158" s="212" t="s">
        <v>1593</v>
      </c>
      <c r="G158" s="212" t="s">
        <v>83</v>
      </c>
    </row>
    <row r="159" spans="1:7">
      <c r="A159" s="212">
        <f t="shared" si="10"/>
        <v>153</v>
      </c>
      <c r="B159" s="212">
        <f t="shared" si="12"/>
        <v>3</v>
      </c>
      <c r="C159" s="212" t="s">
        <v>1594</v>
      </c>
      <c r="D159" s="212">
        <v>10503797</v>
      </c>
      <c r="E159" s="212" t="s">
        <v>126</v>
      </c>
      <c r="F159" s="212" t="s">
        <v>1595</v>
      </c>
      <c r="G159" s="212" t="s">
        <v>83</v>
      </c>
    </row>
    <row r="160" spans="1:7">
      <c r="A160" s="212">
        <f t="shared" si="10"/>
        <v>154</v>
      </c>
      <c r="B160" s="212">
        <f t="shared" si="12"/>
        <v>4</v>
      </c>
      <c r="C160" s="212" t="s">
        <v>928</v>
      </c>
      <c r="D160" s="212">
        <v>10503693</v>
      </c>
      <c r="E160" s="212" t="s">
        <v>126</v>
      </c>
      <c r="F160" s="212" t="s">
        <v>1596</v>
      </c>
      <c r="G160" s="212" t="s">
        <v>83</v>
      </c>
    </row>
    <row r="161" spans="1:7">
      <c r="A161" s="212">
        <f t="shared" si="10"/>
        <v>155</v>
      </c>
      <c r="B161" s="212">
        <f t="shared" si="12"/>
        <v>5</v>
      </c>
      <c r="C161" s="212" t="s">
        <v>898</v>
      </c>
      <c r="D161" s="212">
        <v>10503630</v>
      </c>
      <c r="E161" s="212" t="s">
        <v>126</v>
      </c>
      <c r="F161" s="212" t="s">
        <v>1597</v>
      </c>
      <c r="G161" s="212" t="s">
        <v>83</v>
      </c>
    </row>
    <row r="162" spans="1:7">
      <c r="A162" s="212">
        <f t="shared" si="10"/>
        <v>156</v>
      </c>
      <c r="B162" s="212">
        <f t="shared" si="12"/>
        <v>6</v>
      </c>
      <c r="C162" s="212" t="s">
        <v>901</v>
      </c>
      <c r="D162" s="212">
        <v>10503737</v>
      </c>
      <c r="E162" s="212" t="s">
        <v>126</v>
      </c>
      <c r="F162" s="212" t="s">
        <v>1598</v>
      </c>
      <c r="G162" s="212" t="s">
        <v>83</v>
      </c>
    </row>
    <row r="163" spans="1:7">
      <c r="A163" s="212">
        <f t="shared" si="10"/>
        <v>157</v>
      </c>
      <c r="B163" s="212">
        <f t="shared" si="12"/>
        <v>7</v>
      </c>
      <c r="C163" s="212" t="s">
        <v>904</v>
      </c>
      <c r="D163" s="212">
        <v>10503653</v>
      </c>
      <c r="E163" s="212" t="s">
        <v>126</v>
      </c>
      <c r="F163" s="212" t="s">
        <v>905</v>
      </c>
      <c r="G163" s="212" t="s">
        <v>83</v>
      </c>
    </row>
    <row r="164" spans="1:7">
      <c r="A164" s="212">
        <f t="shared" si="10"/>
        <v>158</v>
      </c>
      <c r="B164" s="212">
        <f t="shared" si="12"/>
        <v>8</v>
      </c>
      <c r="C164" s="212" t="s">
        <v>913</v>
      </c>
      <c r="D164" s="212">
        <v>10503651</v>
      </c>
      <c r="E164" s="212" t="s">
        <v>126</v>
      </c>
      <c r="F164" s="212" t="s">
        <v>914</v>
      </c>
      <c r="G164" s="212" t="s">
        <v>83</v>
      </c>
    </row>
    <row r="165" spans="1:7">
      <c r="A165" s="212">
        <f t="shared" si="10"/>
        <v>159</v>
      </c>
      <c r="B165" s="212">
        <f t="shared" si="12"/>
        <v>9</v>
      </c>
      <c r="C165" s="212" t="s">
        <v>925</v>
      </c>
      <c r="D165" s="212">
        <v>10503985</v>
      </c>
      <c r="E165" s="212" t="s">
        <v>126</v>
      </c>
      <c r="F165" s="212" t="s">
        <v>1599</v>
      </c>
      <c r="G165" s="212" t="s">
        <v>83</v>
      </c>
    </row>
    <row r="166" spans="1:7">
      <c r="A166" s="212">
        <f t="shared" si="10"/>
        <v>160</v>
      </c>
      <c r="B166" s="212">
        <f t="shared" si="12"/>
        <v>10</v>
      </c>
      <c r="C166" s="212" t="s">
        <v>936</v>
      </c>
      <c r="D166" s="212">
        <v>10503613</v>
      </c>
      <c r="E166" s="212" t="s">
        <v>126</v>
      </c>
      <c r="F166" s="212" t="s">
        <v>1600</v>
      </c>
      <c r="G166" s="212" t="s">
        <v>83</v>
      </c>
    </row>
    <row r="167" spans="1:7">
      <c r="A167" s="212">
        <f t="shared" si="10"/>
        <v>161</v>
      </c>
      <c r="B167" s="212">
        <f t="shared" si="12"/>
        <v>11</v>
      </c>
      <c r="C167" s="212" t="s">
        <v>916</v>
      </c>
      <c r="D167" s="212">
        <v>10503719</v>
      </c>
      <c r="E167" s="212" t="s">
        <v>126</v>
      </c>
      <c r="F167" s="212" t="s">
        <v>1601</v>
      </c>
      <c r="G167" s="212" t="s">
        <v>83</v>
      </c>
    </row>
    <row r="168" spans="1:7">
      <c r="A168" s="212">
        <f t="shared" si="10"/>
        <v>162</v>
      </c>
      <c r="B168" s="212">
        <f t="shared" si="12"/>
        <v>12</v>
      </c>
      <c r="C168" s="212" t="s">
        <v>907</v>
      </c>
      <c r="D168" s="212">
        <v>10503627</v>
      </c>
      <c r="E168" s="212" t="s">
        <v>126</v>
      </c>
      <c r="F168" s="212" t="s">
        <v>1602</v>
      </c>
      <c r="G168" s="212" t="s">
        <v>83</v>
      </c>
    </row>
    <row r="169" spans="1:7">
      <c r="A169" s="212">
        <f t="shared" si="10"/>
        <v>163</v>
      </c>
      <c r="B169" s="212">
        <f t="shared" si="12"/>
        <v>13</v>
      </c>
      <c r="C169" s="212" t="s">
        <v>910</v>
      </c>
      <c r="D169" s="212">
        <v>10503746</v>
      </c>
      <c r="E169" s="212" t="s">
        <v>126</v>
      </c>
      <c r="F169" s="212" t="s">
        <v>1603</v>
      </c>
      <c r="G169" s="212" t="s">
        <v>83</v>
      </c>
    </row>
    <row r="170" spans="1:7">
      <c r="A170" s="212">
        <f t="shared" si="10"/>
        <v>164</v>
      </c>
      <c r="B170" s="212">
        <f t="shared" ref="B170:B185" si="13">B169+1</f>
        <v>14</v>
      </c>
      <c r="C170" s="212" t="s">
        <v>919</v>
      </c>
      <c r="D170" s="212">
        <v>10503622</v>
      </c>
      <c r="E170" s="212" t="s">
        <v>126</v>
      </c>
      <c r="F170" s="212" t="s">
        <v>920</v>
      </c>
      <c r="G170" s="212" t="s">
        <v>83</v>
      </c>
    </row>
    <row r="171" spans="1:7">
      <c r="A171" s="212">
        <f t="shared" si="10"/>
        <v>165</v>
      </c>
      <c r="B171" s="212">
        <f t="shared" si="13"/>
        <v>15</v>
      </c>
      <c r="C171" s="212" t="s">
        <v>1604</v>
      </c>
      <c r="D171" s="212">
        <v>10506798</v>
      </c>
      <c r="E171" s="212" t="s">
        <v>126</v>
      </c>
      <c r="F171" s="212" t="s">
        <v>931</v>
      </c>
      <c r="G171" s="212" t="s">
        <v>83</v>
      </c>
    </row>
    <row r="172" spans="1:7">
      <c r="A172" s="212">
        <f t="shared" si="10"/>
        <v>166</v>
      </c>
      <c r="B172" s="212">
        <f t="shared" si="13"/>
        <v>16</v>
      </c>
      <c r="C172" s="212" t="s">
        <v>933</v>
      </c>
      <c r="D172" s="212">
        <v>10503712</v>
      </c>
      <c r="E172" s="212" t="s">
        <v>126</v>
      </c>
      <c r="F172" s="212" t="s">
        <v>1605</v>
      </c>
      <c r="G172" s="212" t="s">
        <v>83</v>
      </c>
    </row>
    <row r="173" spans="1:7" s="598" customFormat="1">
      <c r="A173" s="597">
        <f t="shared" si="10"/>
        <v>167</v>
      </c>
      <c r="B173" s="597">
        <f t="shared" si="13"/>
        <v>17</v>
      </c>
      <c r="C173" s="597" t="s">
        <v>1606</v>
      </c>
      <c r="D173" s="597">
        <v>10506793</v>
      </c>
      <c r="E173" s="597" t="s">
        <v>127</v>
      </c>
      <c r="F173" s="597" t="s">
        <v>1607</v>
      </c>
      <c r="G173" s="597" t="s">
        <v>83</v>
      </c>
    </row>
    <row r="174" spans="1:7">
      <c r="A174" s="212">
        <f t="shared" si="10"/>
        <v>168</v>
      </c>
      <c r="B174" s="212">
        <v>1</v>
      </c>
      <c r="C174" s="212" t="s">
        <v>991</v>
      </c>
      <c r="D174" s="212">
        <v>10505906</v>
      </c>
      <c r="E174" s="212" t="s">
        <v>126</v>
      </c>
      <c r="F174" s="212" t="s">
        <v>1608</v>
      </c>
      <c r="G174" s="212" t="s">
        <v>90</v>
      </c>
    </row>
    <row r="175" spans="1:7">
      <c r="A175" s="212">
        <f t="shared" si="10"/>
        <v>169</v>
      </c>
      <c r="B175" s="212">
        <f t="shared" si="13"/>
        <v>2</v>
      </c>
      <c r="C175" s="212" t="s">
        <v>976</v>
      </c>
      <c r="D175" s="212">
        <v>10503610</v>
      </c>
      <c r="E175" s="212" t="s">
        <v>126</v>
      </c>
      <c r="F175" s="212" t="s">
        <v>1609</v>
      </c>
      <c r="G175" s="212" t="s">
        <v>90</v>
      </c>
    </row>
    <row r="176" spans="1:7">
      <c r="A176" s="212">
        <f t="shared" si="10"/>
        <v>170</v>
      </c>
      <c r="B176" s="212">
        <f t="shared" si="13"/>
        <v>3</v>
      </c>
      <c r="C176" s="212" t="s">
        <v>948</v>
      </c>
      <c r="D176" s="212">
        <v>10503739</v>
      </c>
      <c r="E176" s="212" t="s">
        <v>126</v>
      </c>
      <c r="F176" s="212" t="s">
        <v>1610</v>
      </c>
      <c r="G176" s="212" t="s">
        <v>90</v>
      </c>
    </row>
    <row r="177" spans="1:7">
      <c r="A177" s="212">
        <f t="shared" si="10"/>
        <v>171</v>
      </c>
      <c r="B177" s="212">
        <f t="shared" si="13"/>
        <v>4</v>
      </c>
      <c r="C177" s="212" t="s">
        <v>942</v>
      </c>
      <c r="D177" s="212">
        <v>10505421</v>
      </c>
      <c r="E177" s="212" t="s">
        <v>126</v>
      </c>
      <c r="F177" s="212" t="s">
        <v>958</v>
      </c>
      <c r="G177" s="212" t="s">
        <v>90</v>
      </c>
    </row>
    <row r="178" spans="1:7">
      <c r="A178" s="212">
        <f t="shared" si="10"/>
        <v>172</v>
      </c>
      <c r="B178" s="212">
        <f t="shared" si="13"/>
        <v>5</v>
      </c>
      <c r="C178" s="212" t="s">
        <v>951</v>
      </c>
      <c r="D178" s="212">
        <v>10503728</v>
      </c>
      <c r="E178" s="212" t="s">
        <v>126</v>
      </c>
      <c r="F178" s="212" t="s">
        <v>1611</v>
      </c>
      <c r="G178" s="212" t="s">
        <v>90</v>
      </c>
    </row>
    <row r="179" spans="1:7">
      <c r="A179" s="212">
        <f t="shared" si="10"/>
        <v>173</v>
      </c>
      <c r="B179" s="212">
        <f t="shared" si="13"/>
        <v>6</v>
      </c>
      <c r="C179" s="212" t="s">
        <v>960</v>
      </c>
      <c r="D179" s="212">
        <v>10503716</v>
      </c>
      <c r="E179" s="212" t="s">
        <v>126</v>
      </c>
      <c r="F179" s="212" t="s">
        <v>1612</v>
      </c>
      <c r="G179" s="212" t="s">
        <v>90</v>
      </c>
    </row>
    <row r="180" spans="1:7">
      <c r="A180" s="212">
        <f t="shared" si="10"/>
        <v>174</v>
      </c>
      <c r="B180" s="212">
        <f t="shared" si="13"/>
        <v>7</v>
      </c>
      <c r="C180" s="212" t="s">
        <v>963</v>
      </c>
      <c r="D180" s="212">
        <v>10503729</v>
      </c>
      <c r="E180" s="212" t="s">
        <v>126</v>
      </c>
      <c r="F180" s="212" t="s">
        <v>1613</v>
      </c>
      <c r="G180" s="212" t="s">
        <v>90</v>
      </c>
    </row>
    <row r="181" spans="1:7">
      <c r="A181" s="212">
        <f t="shared" si="10"/>
        <v>175</v>
      </c>
      <c r="B181" s="212">
        <f t="shared" si="13"/>
        <v>8</v>
      </c>
      <c r="C181" s="212" t="s">
        <v>966</v>
      </c>
      <c r="D181" s="212">
        <v>10503669</v>
      </c>
      <c r="E181" s="212" t="s">
        <v>126</v>
      </c>
      <c r="F181" s="212" t="s">
        <v>323</v>
      </c>
      <c r="G181" s="212" t="s">
        <v>90</v>
      </c>
    </row>
    <row r="182" spans="1:7">
      <c r="A182" s="212">
        <f t="shared" si="10"/>
        <v>176</v>
      </c>
      <c r="B182" s="212">
        <f t="shared" si="13"/>
        <v>9</v>
      </c>
      <c r="C182" s="212" t="s">
        <v>997</v>
      </c>
      <c r="D182" s="212">
        <v>10503717</v>
      </c>
      <c r="E182" s="212" t="s">
        <v>126</v>
      </c>
      <c r="F182" s="212" t="s">
        <v>216</v>
      </c>
      <c r="G182" s="212" t="s">
        <v>90</v>
      </c>
    </row>
    <row r="183" spans="1:7">
      <c r="A183" s="212">
        <f t="shared" si="10"/>
        <v>177</v>
      </c>
      <c r="B183" s="212">
        <f t="shared" si="13"/>
        <v>10</v>
      </c>
      <c r="C183" s="212" t="s">
        <v>939</v>
      </c>
      <c r="D183" s="212">
        <v>10503626</v>
      </c>
      <c r="E183" s="212" t="s">
        <v>126</v>
      </c>
      <c r="F183" s="212" t="s">
        <v>1614</v>
      </c>
      <c r="G183" s="212" t="s">
        <v>90</v>
      </c>
    </row>
    <row r="184" spans="1:7">
      <c r="A184" s="212">
        <f t="shared" si="10"/>
        <v>178</v>
      </c>
      <c r="B184" s="212">
        <f t="shared" si="13"/>
        <v>11</v>
      </c>
      <c r="C184" s="212" t="s">
        <v>1615</v>
      </c>
      <c r="D184" s="212">
        <v>10503664</v>
      </c>
      <c r="E184" s="212" t="s">
        <v>126</v>
      </c>
      <c r="F184" s="212" t="s">
        <v>221</v>
      </c>
      <c r="G184" s="212" t="s">
        <v>90</v>
      </c>
    </row>
    <row r="185" spans="1:7">
      <c r="A185" s="212">
        <f t="shared" si="10"/>
        <v>179</v>
      </c>
      <c r="B185" s="212">
        <f t="shared" si="13"/>
        <v>12</v>
      </c>
      <c r="C185" s="212" t="s">
        <v>994</v>
      </c>
      <c r="D185" s="212">
        <v>10503670</v>
      </c>
      <c r="E185" s="212" t="s">
        <v>126</v>
      </c>
      <c r="F185" s="212" t="s">
        <v>1616</v>
      </c>
      <c r="G185" s="212" t="s">
        <v>90</v>
      </c>
    </row>
    <row r="186" spans="1:7">
      <c r="A186" s="212">
        <f t="shared" si="10"/>
        <v>180</v>
      </c>
      <c r="B186" s="212">
        <f t="shared" ref="B186:B201" si="14">B185+1</f>
        <v>13</v>
      </c>
      <c r="C186" s="212" t="s">
        <v>954</v>
      </c>
      <c r="D186" s="212">
        <v>10503616</v>
      </c>
      <c r="E186" s="212" t="s">
        <v>126</v>
      </c>
      <c r="F186" s="212" t="s">
        <v>1617</v>
      </c>
      <c r="G186" s="212" t="s">
        <v>90</v>
      </c>
    </row>
    <row r="187" spans="1:7">
      <c r="A187" s="212">
        <f t="shared" si="10"/>
        <v>181</v>
      </c>
      <c r="B187" s="212">
        <f t="shared" si="14"/>
        <v>14</v>
      </c>
      <c r="C187" s="212" t="s">
        <v>957</v>
      </c>
      <c r="D187" s="212">
        <v>10503780</v>
      </c>
      <c r="E187" s="212" t="s">
        <v>126</v>
      </c>
      <c r="F187" s="212" t="s">
        <v>1618</v>
      </c>
      <c r="G187" s="212" t="s">
        <v>90</v>
      </c>
    </row>
    <row r="188" spans="1:7">
      <c r="A188" s="212">
        <f t="shared" si="10"/>
        <v>182</v>
      </c>
      <c r="B188" s="212">
        <f t="shared" si="14"/>
        <v>15</v>
      </c>
      <c r="C188" s="212" t="s">
        <v>971</v>
      </c>
      <c r="D188" s="212">
        <v>10503645</v>
      </c>
      <c r="E188" s="212" t="s">
        <v>126</v>
      </c>
      <c r="F188" s="212" t="s">
        <v>1619</v>
      </c>
      <c r="G188" s="212" t="s">
        <v>90</v>
      </c>
    </row>
    <row r="189" spans="1:7">
      <c r="A189" s="212">
        <f t="shared" si="10"/>
        <v>183</v>
      </c>
      <c r="B189" s="212">
        <f t="shared" si="14"/>
        <v>16</v>
      </c>
      <c r="C189" s="212" t="s">
        <v>979</v>
      </c>
      <c r="D189" s="212">
        <v>10503618</v>
      </c>
      <c r="E189" s="212" t="s">
        <v>126</v>
      </c>
      <c r="F189" s="212" t="s">
        <v>219</v>
      </c>
      <c r="G189" s="212" t="s">
        <v>90</v>
      </c>
    </row>
    <row r="190" spans="1:7">
      <c r="A190" s="212">
        <f t="shared" si="10"/>
        <v>184</v>
      </c>
      <c r="B190" s="212">
        <f t="shared" si="14"/>
        <v>17</v>
      </c>
      <c r="C190" s="212" t="s">
        <v>985</v>
      </c>
      <c r="D190" s="212">
        <v>10503663</v>
      </c>
      <c r="E190" s="212" t="s">
        <v>126</v>
      </c>
      <c r="F190" s="212" t="s">
        <v>1620</v>
      </c>
      <c r="G190" s="212" t="s">
        <v>90</v>
      </c>
    </row>
    <row r="191" spans="1:7">
      <c r="A191" s="212">
        <f t="shared" si="10"/>
        <v>185</v>
      </c>
      <c r="B191" s="212">
        <f t="shared" si="14"/>
        <v>18</v>
      </c>
      <c r="C191" s="212" t="s">
        <v>1001</v>
      </c>
      <c r="D191" s="212">
        <v>10503722</v>
      </c>
      <c r="E191" s="212" t="s">
        <v>126</v>
      </c>
      <c r="F191" s="212" t="s">
        <v>1621</v>
      </c>
      <c r="G191" s="212" t="s">
        <v>90</v>
      </c>
    </row>
    <row r="192" spans="1:7">
      <c r="A192" s="212">
        <f t="shared" si="10"/>
        <v>186</v>
      </c>
      <c r="B192" s="212">
        <f t="shared" si="14"/>
        <v>19</v>
      </c>
      <c r="C192" s="212" t="s">
        <v>1622</v>
      </c>
      <c r="D192" s="212">
        <v>10503652</v>
      </c>
      <c r="E192" s="212" t="s">
        <v>126</v>
      </c>
      <c r="F192" s="212" t="s">
        <v>1623</v>
      </c>
      <c r="G192" s="212" t="s">
        <v>90</v>
      </c>
    </row>
    <row r="193" spans="1:7">
      <c r="A193" s="212">
        <f t="shared" si="10"/>
        <v>187</v>
      </c>
      <c r="B193" s="212">
        <f t="shared" si="14"/>
        <v>20</v>
      </c>
      <c r="C193" s="212" t="s">
        <v>982</v>
      </c>
      <c r="D193" s="212">
        <v>10503747</v>
      </c>
      <c r="E193" s="212" t="s">
        <v>126</v>
      </c>
      <c r="F193" s="212" t="s">
        <v>219</v>
      </c>
      <c r="G193" s="212" t="s">
        <v>90</v>
      </c>
    </row>
    <row r="194" spans="1:7">
      <c r="A194" s="212">
        <f t="shared" si="10"/>
        <v>188</v>
      </c>
      <c r="B194" s="244">
        <f t="shared" si="14"/>
        <v>21</v>
      </c>
      <c r="C194" s="244" t="s">
        <v>988</v>
      </c>
      <c r="D194" s="244">
        <v>10503784</v>
      </c>
      <c r="E194" s="244" t="s">
        <v>126</v>
      </c>
      <c r="F194" s="244" t="s">
        <v>1624</v>
      </c>
      <c r="G194" s="244" t="s">
        <v>90</v>
      </c>
    </row>
    <row r="195" spans="1:7">
      <c r="A195" s="212">
        <f t="shared" si="10"/>
        <v>189</v>
      </c>
      <c r="B195" s="244">
        <f t="shared" si="14"/>
        <v>22</v>
      </c>
      <c r="C195" s="248" t="s">
        <v>999</v>
      </c>
      <c r="D195" s="248">
        <v>69866486</v>
      </c>
      <c r="E195" s="248" t="s">
        <v>126</v>
      </c>
      <c r="F195" s="248" t="s">
        <v>1625</v>
      </c>
      <c r="G195" s="248" t="s">
        <v>90</v>
      </c>
    </row>
    <row r="196" spans="1:7">
      <c r="A196" s="212">
        <f t="shared" si="10"/>
        <v>190</v>
      </c>
      <c r="B196" s="244">
        <f t="shared" si="14"/>
        <v>23</v>
      </c>
      <c r="C196" s="248" t="s">
        <v>1626</v>
      </c>
      <c r="D196" s="249">
        <v>69899797</v>
      </c>
      <c r="E196" s="248" t="s">
        <v>126</v>
      </c>
      <c r="F196" s="248" t="s">
        <v>1627</v>
      </c>
      <c r="G196" s="248" t="s">
        <v>90</v>
      </c>
    </row>
    <row r="197" spans="1:7">
      <c r="A197" s="212">
        <f t="shared" si="10"/>
        <v>191</v>
      </c>
      <c r="B197" s="245">
        <v>1</v>
      </c>
      <c r="C197" s="245" t="s">
        <v>1016</v>
      </c>
      <c r="D197" s="245">
        <v>10503713</v>
      </c>
      <c r="E197" s="245" t="s">
        <v>126</v>
      </c>
      <c r="F197" s="245" t="s">
        <v>1628</v>
      </c>
      <c r="G197" s="245" t="s">
        <v>84</v>
      </c>
    </row>
    <row r="198" spans="1:7">
      <c r="A198" s="212">
        <f t="shared" si="10"/>
        <v>192</v>
      </c>
      <c r="B198" s="212">
        <f t="shared" si="14"/>
        <v>2</v>
      </c>
      <c r="C198" s="212" t="s">
        <v>1043</v>
      </c>
      <c r="D198" s="212">
        <v>10503662</v>
      </c>
      <c r="E198" s="212" t="s">
        <v>126</v>
      </c>
      <c r="F198" s="212" t="s">
        <v>1630</v>
      </c>
      <c r="G198" s="245" t="s">
        <v>84</v>
      </c>
    </row>
    <row r="199" spans="1:7">
      <c r="A199" s="212">
        <f t="shared" si="10"/>
        <v>193</v>
      </c>
      <c r="B199" s="212">
        <f t="shared" si="14"/>
        <v>3</v>
      </c>
      <c r="C199" s="212" t="s">
        <v>1069</v>
      </c>
      <c r="D199" s="212">
        <v>10505928</v>
      </c>
      <c r="E199" s="212" t="s">
        <v>126</v>
      </c>
      <c r="F199" s="212" t="s">
        <v>1060</v>
      </c>
      <c r="G199" s="245" t="s">
        <v>84</v>
      </c>
    </row>
    <row r="200" spans="1:7">
      <c r="A200" s="212">
        <f t="shared" si="10"/>
        <v>194</v>
      </c>
      <c r="B200" s="212">
        <f t="shared" si="14"/>
        <v>4</v>
      </c>
      <c r="C200" s="212" t="s">
        <v>1631</v>
      </c>
      <c r="D200" s="212">
        <v>10503983</v>
      </c>
      <c r="E200" s="212" t="s">
        <v>126</v>
      </c>
      <c r="F200" s="212" t="s">
        <v>1632</v>
      </c>
      <c r="G200" s="245" t="s">
        <v>84</v>
      </c>
    </row>
    <row r="201" spans="1:7" s="598" customFormat="1">
      <c r="A201" s="597">
        <f t="shared" ref="A201:A244" si="15">A200+1</f>
        <v>195</v>
      </c>
      <c r="B201" s="597">
        <f t="shared" si="14"/>
        <v>5</v>
      </c>
      <c r="C201" s="597" t="s">
        <v>1065</v>
      </c>
      <c r="D201" s="597">
        <v>10506085</v>
      </c>
      <c r="E201" s="597" t="s">
        <v>127</v>
      </c>
      <c r="F201" s="597" t="s">
        <v>1633</v>
      </c>
      <c r="G201" s="603" t="s">
        <v>84</v>
      </c>
    </row>
    <row r="202" spans="1:7">
      <c r="A202" s="212">
        <f t="shared" si="15"/>
        <v>196</v>
      </c>
      <c r="B202" s="212">
        <f t="shared" ref="B202:B217" si="16">B201+1</f>
        <v>6</v>
      </c>
      <c r="C202" s="212" t="s">
        <v>1046</v>
      </c>
      <c r="D202" s="212">
        <v>10505793</v>
      </c>
      <c r="E202" s="212" t="s">
        <v>126</v>
      </c>
      <c r="F202" s="212" t="s">
        <v>1634</v>
      </c>
      <c r="G202" s="245" t="s">
        <v>84</v>
      </c>
    </row>
    <row r="203" spans="1:7">
      <c r="A203" s="212">
        <f t="shared" si="15"/>
        <v>197</v>
      </c>
      <c r="B203" s="212">
        <f t="shared" si="16"/>
        <v>7</v>
      </c>
      <c r="C203" s="212" t="s">
        <v>1028</v>
      </c>
      <c r="D203" s="212">
        <v>10503781</v>
      </c>
      <c r="E203" s="212" t="s">
        <v>126</v>
      </c>
      <c r="F203" s="212" t="s">
        <v>1635</v>
      </c>
      <c r="G203" s="245" t="s">
        <v>84</v>
      </c>
    </row>
    <row r="204" spans="1:7">
      <c r="A204" s="212">
        <f t="shared" si="15"/>
        <v>198</v>
      </c>
      <c r="B204" s="212">
        <f t="shared" si="16"/>
        <v>8</v>
      </c>
      <c r="C204" s="212" t="s">
        <v>1636</v>
      </c>
      <c r="D204" s="212">
        <v>10503695</v>
      </c>
      <c r="E204" s="212" t="s">
        <v>126</v>
      </c>
      <c r="F204" s="212" t="s">
        <v>1637</v>
      </c>
      <c r="G204" s="245" t="s">
        <v>84</v>
      </c>
    </row>
    <row r="205" spans="1:7">
      <c r="A205" s="212">
        <f t="shared" si="15"/>
        <v>199</v>
      </c>
      <c r="B205" s="212">
        <f t="shared" si="16"/>
        <v>9</v>
      </c>
      <c r="C205" s="212" t="s">
        <v>1031</v>
      </c>
      <c r="D205" s="212">
        <v>10503981</v>
      </c>
      <c r="E205" s="212" t="s">
        <v>126</v>
      </c>
      <c r="F205" s="212" t="s">
        <v>1638</v>
      </c>
      <c r="G205" s="245" t="s">
        <v>84</v>
      </c>
    </row>
    <row r="206" spans="1:7">
      <c r="A206" s="212">
        <f t="shared" si="15"/>
        <v>200</v>
      </c>
      <c r="B206" s="212">
        <f t="shared" si="16"/>
        <v>10</v>
      </c>
      <c r="C206" s="212" t="s">
        <v>1034</v>
      </c>
      <c r="D206" s="212">
        <v>10503705</v>
      </c>
      <c r="E206" s="212" t="s">
        <v>126</v>
      </c>
      <c r="F206" s="212" t="s">
        <v>1639</v>
      </c>
      <c r="G206" s="245" t="s">
        <v>84</v>
      </c>
    </row>
    <row r="207" spans="1:7">
      <c r="A207" s="212">
        <f t="shared" si="15"/>
        <v>201</v>
      </c>
      <c r="B207" s="212">
        <f t="shared" si="16"/>
        <v>11</v>
      </c>
      <c r="C207" s="212" t="s">
        <v>1004</v>
      </c>
      <c r="D207" s="212">
        <v>10503704</v>
      </c>
      <c r="E207" s="212" t="s">
        <v>126</v>
      </c>
      <c r="F207" s="212" t="s">
        <v>1640</v>
      </c>
      <c r="G207" s="245" t="s">
        <v>84</v>
      </c>
    </row>
    <row r="208" spans="1:7">
      <c r="A208" s="212">
        <f t="shared" si="15"/>
        <v>202</v>
      </c>
      <c r="B208" s="212">
        <f t="shared" si="16"/>
        <v>12</v>
      </c>
      <c r="C208" s="212" t="s">
        <v>1013</v>
      </c>
      <c r="D208" s="212">
        <v>10503795</v>
      </c>
      <c r="E208" s="212" t="s">
        <v>126</v>
      </c>
      <c r="F208" s="212" t="s">
        <v>1641</v>
      </c>
      <c r="G208" s="245" t="s">
        <v>84</v>
      </c>
    </row>
    <row r="209" spans="1:7">
      <c r="A209" s="212">
        <f t="shared" si="15"/>
        <v>203</v>
      </c>
      <c r="B209" s="212">
        <f t="shared" si="16"/>
        <v>13</v>
      </c>
      <c r="C209" s="212" t="s">
        <v>1062</v>
      </c>
      <c r="D209" s="212">
        <v>10506054</v>
      </c>
      <c r="E209" s="212" t="s">
        <v>126</v>
      </c>
      <c r="F209" s="212" t="s">
        <v>1063</v>
      </c>
      <c r="G209" s="245" t="s">
        <v>84</v>
      </c>
    </row>
    <row r="210" spans="1:7">
      <c r="A210" s="212">
        <f t="shared" si="15"/>
        <v>204</v>
      </c>
      <c r="B210" s="212">
        <f t="shared" si="16"/>
        <v>14</v>
      </c>
      <c r="C210" s="212" t="s">
        <v>1025</v>
      </c>
      <c r="D210" s="212">
        <v>10503984</v>
      </c>
      <c r="E210" s="212" t="s">
        <v>126</v>
      </c>
      <c r="F210" s="212" t="s">
        <v>1641</v>
      </c>
      <c r="G210" s="245" t="s">
        <v>84</v>
      </c>
    </row>
    <row r="211" spans="1:7">
      <c r="A211" s="212">
        <f t="shared" si="15"/>
        <v>205</v>
      </c>
      <c r="B211" s="212">
        <f t="shared" si="16"/>
        <v>15</v>
      </c>
      <c r="C211" s="212" t="s">
        <v>1052</v>
      </c>
      <c r="D211" s="212">
        <v>10503648</v>
      </c>
      <c r="E211" s="212" t="s">
        <v>126</v>
      </c>
      <c r="F211" s="212" t="s">
        <v>1642</v>
      </c>
      <c r="G211" s="245" t="s">
        <v>84</v>
      </c>
    </row>
    <row r="212" spans="1:7">
      <c r="A212" s="212">
        <f t="shared" si="15"/>
        <v>206</v>
      </c>
      <c r="B212" s="212">
        <f t="shared" si="16"/>
        <v>16</v>
      </c>
      <c r="C212" s="212" t="s">
        <v>1036</v>
      </c>
      <c r="D212" s="212">
        <v>10503649</v>
      </c>
      <c r="E212" s="212" t="s">
        <v>126</v>
      </c>
      <c r="F212" s="212" t="s">
        <v>1566</v>
      </c>
      <c r="G212" s="245" t="s">
        <v>84</v>
      </c>
    </row>
    <row r="213" spans="1:7">
      <c r="A213" s="212">
        <f t="shared" si="15"/>
        <v>207</v>
      </c>
      <c r="B213" s="212">
        <f t="shared" si="16"/>
        <v>17</v>
      </c>
      <c r="C213" s="212" t="s">
        <v>1041</v>
      </c>
      <c r="D213" s="212">
        <v>10503980</v>
      </c>
      <c r="E213" s="212" t="s">
        <v>126</v>
      </c>
      <c r="F213" s="212" t="s">
        <v>1643</v>
      </c>
      <c r="G213" s="245" t="s">
        <v>84</v>
      </c>
    </row>
    <row r="214" spans="1:7">
      <c r="A214" s="212">
        <f t="shared" si="15"/>
        <v>208</v>
      </c>
      <c r="B214" s="212">
        <f t="shared" si="16"/>
        <v>18</v>
      </c>
      <c r="C214" s="212" t="s">
        <v>1038</v>
      </c>
      <c r="D214" s="212">
        <v>10503703</v>
      </c>
      <c r="E214" s="212" t="s">
        <v>126</v>
      </c>
      <c r="F214" s="212" t="s">
        <v>1644</v>
      </c>
      <c r="G214" s="245" t="s">
        <v>84</v>
      </c>
    </row>
    <row r="215" spans="1:7">
      <c r="A215" s="212">
        <f t="shared" si="15"/>
        <v>209</v>
      </c>
      <c r="B215" s="212">
        <f t="shared" si="16"/>
        <v>19</v>
      </c>
      <c r="C215" s="212" t="s">
        <v>1072</v>
      </c>
      <c r="D215" s="212">
        <v>10503619</v>
      </c>
      <c r="E215" s="212" t="s">
        <v>126</v>
      </c>
      <c r="F215" s="212" t="s">
        <v>1645</v>
      </c>
      <c r="G215" s="245" t="s">
        <v>84</v>
      </c>
    </row>
    <row r="216" spans="1:7">
      <c r="A216" s="212">
        <f t="shared" si="15"/>
        <v>210</v>
      </c>
      <c r="B216" s="212">
        <f t="shared" si="16"/>
        <v>20</v>
      </c>
      <c r="C216" s="212" t="s">
        <v>1022</v>
      </c>
      <c r="D216" s="212">
        <v>10503612</v>
      </c>
      <c r="E216" s="212" t="s">
        <v>126</v>
      </c>
      <c r="F216" s="212" t="s">
        <v>1646</v>
      </c>
      <c r="G216" s="245" t="s">
        <v>84</v>
      </c>
    </row>
    <row r="217" spans="1:7">
      <c r="A217" s="212">
        <f t="shared" si="15"/>
        <v>211</v>
      </c>
      <c r="B217" s="212">
        <f t="shared" si="16"/>
        <v>21</v>
      </c>
      <c r="C217" s="212" t="s">
        <v>1055</v>
      </c>
      <c r="D217" s="212">
        <v>10503620</v>
      </c>
      <c r="E217" s="212" t="s">
        <v>126</v>
      </c>
      <c r="F217" s="212" t="s">
        <v>1647</v>
      </c>
      <c r="G217" s="245" t="s">
        <v>84</v>
      </c>
    </row>
    <row r="218" spans="1:7">
      <c r="A218" s="212">
        <f t="shared" si="15"/>
        <v>212</v>
      </c>
      <c r="B218" s="212">
        <f t="shared" ref="B218:B234" si="17">B217+1</f>
        <v>22</v>
      </c>
      <c r="C218" s="212" t="s">
        <v>1059</v>
      </c>
      <c r="D218" s="212">
        <v>10506062</v>
      </c>
      <c r="E218" s="212" t="s">
        <v>126</v>
      </c>
      <c r="F218" s="212" t="s">
        <v>1648</v>
      </c>
      <c r="G218" s="245" t="s">
        <v>84</v>
      </c>
    </row>
    <row r="219" spans="1:7">
      <c r="A219" s="212">
        <f t="shared" si="15"/>
        <v>213</v>
      </c>
      <c r="B219" s="212">
        <f t="shared" si="17"/>
        <v>23</v>
      </c>
      <c r="C219" s="212" t="s">
        <v>1067</v>
      </c>
      <c r="D219" s="212">
        <v>10503660</v>
      </c>
      <c r="E219" s="212" t="s">
        <v>126</v>
      </c>
      <c r="F219" s="212" t="s">
        <v>1641</v>
      </c>
      <c r="G219" s="245" t="s">
        <v>84</v>
      </c>
    </row>
    <row r="220" spans="1:7">
      <c r="A220" s="212">
        <f t="shared" si="15"/>
        <v>214</v>
      </c>
      <c r="B220" s="212">
        <f t="shared" si="17"/>
        <v>24</v>
      </c>
      <c r="C220" s="212" t="s">
        <v>1057</v>
      </c>
      <c r="D220" s="212">
        <v>10503982</v>
      </c>
      <c r="E220" s="212" t="s">
        <v>126</v>
      </c>
      <c r="F220" s="212" t="s">
        <v>1649</v>
      </c>
      <c r="G220" s="245" t="s">
        <v>84</v>
      </c>
    </row>
    <row r="221" spans="1:7">
      <c r="A221" s="212">
        <f t="shared" si="15"/>
        <v>215</v>
      </c>
      <c r="B221" s="212">
        <f t="shared" si="17"/>
        <v>25</v>
      </c>
      <c r="C221" s="212" t="s">
        <v>1074</v>
      </c>
      <c r="D221" s="212">
        <v>10503718</v>
      </c>
      <c r="E221" s="212" t="s">
        <v>126</v>
      </c>
      <c r="F221" s="212" t="s">
        <v>1650</v>
      </c>
      <c r="G221" s="245" t="s">
        <v>84</v>
      </c>
    </row>
    <row r="222" spans="1:7">
      <c r="A222" s="212">
        <f t="shared" si="15"/>
        <v>216</v>
      </c>
      <c r="B222" s="212">
        <f t="shared" si="17"/>
        <v>26</v>
      </c>
      <c r="C222" s="212" t="s">
        <v>1007</v>
      </c>
      <c r="D222" s="212">
        <v>10505138</v>
      </c>
      <c r="E222" s="212" t="s">
        <v>126</v>
      </c>
      <c r="F222" s="212" t="s">
        <v>1259</v>
      </c>
      <c r="G222" s="245" t="s">
        <v>84</v>
      </c>
    </row>
    <row r="223" spans="1:7" s="598" customFormat="1">
      <c r="A223" s="597">
        <f t="shared" si="15"/>
        <v>217</v>
      </c>
      <c r="B223" s="597">
        <f t="shared" si="17"/>
        <v>27</v>
      </c>
      <c r="C223" s="597" t="s">
        <v>1651</v>
      </c>
      <c r="D223" s="597">
        <v>69896115</v>
      </c>
      <c r="E223" s="602" t="s">
        <v>1671</v>
      </c>
      <c r="F223" s="597" t="s">
        <v>1652</v>
      </c>
      <c r="G223" s="603" t="s">
        <v>84</v>
      </c>
    </row>
    <row r="224" spans="1:7" s="598" customFormat="1">
      <c r="A224" s="597">
        <f t="shared" si="15"/>
        <v>218</v>
      </c>
      <c r="B224" s="597">
        <f t="shared" si="17"/>
        <v>28</v>
      </c>
      <c r="C224" s="602" t="s">
        <v>2277</v>
      </c>
      <c r="D224" s="602">
        <v>69947026</v>
      </c>
      <c r="E224" s="602" t="s">
        <v>1671</v>
      </c>
      <c r="F224" s="604" t="s">
        <v>2278</v>
      </c>
      <c r="G224" s="603" t="s">
        <v>84</v>
      </c>
    </row>
    <row r="225" spans="1:7">
      <c r="A225" s="212">
        <f t="shared" si="15"/>
        <v>219</v>
      </c>
      <c r="B225" s="212">
        <v>1</v>
      </c>
      <c r="C225" s="212" t="s">
        <v>1082</v>
      </c>
      <c r="D225" s="212">
        <v>10503643</v>
      </c>
      <c r="E225" s="212" t="s">
        <v>126</v>
      </c>
      <c r="F225" s="212" t="s">
        <v>1653</v>
      </c>
      <c r="G225" s="212" t="s">
        <v>85</v>
      </c>
    </row>
    <row r="226" spans="1:7">
      <c r="A226" s="212">
        <f t="shared" si="15"/>
        <v>220</v>
      </c>
      <c r="B226" s="212">
        <f t="shared" si="17"/>
        <v>2</v>
      </c>
      <c r="C226" s="212" t="s">
        <v>1108</v>
      </c>
      <c r="D226" s="212">
        <v>10503636</v>
      </c>
      <c r="E226" s="212" t="s">
        <v>126</v>
      </c>
      <c r="F226" s="212" t="s">
        <v>1654</v>
      </c>
      <c r="G226" s="212" t="s">
        <v>85</v>
      </c>
    </row>
    <row r="227" spans="1:7" s="598" customFormat="1">
      <c r="A227" s="597">
        <f t="shared" si="15"/>
        <v>221</v>
      </c>
      <c r="B227" s="597">
        <f t="shared" si="17"/>
        <v>3</v>
      </c>
      <c r="C227" s="597" t="s">
        <v>1655</v>
      </c>
      <c r="D227" s="597">
        <v>10503979</v>
      </c>
      <c r="E227" s="597" t="s">
        <v>127</v>
      </c>
      <c r="F227" s="597" t="s">
        <v>259</v>
      </c>
      <c r="G227" s="597" t="s">
        <v>85</v>
      </c>
    </row>
    <row r="228" spans="1:7">
      <c r="A228" s="212">
        <f t="shared" si="15"/>
        <v>222</v>
      </c>
      <c r="B228" s="212">
        <f t="shared" si="17"/>
        <v>4</v>
      </c>
      <c r="C228" s="212" t="s">
        <v>1656</v>
      </c>
      <c r="D228" s="212">
        <v>10503702</v>
      </c>
      <c r="E228" s="212" t="s">
        <v>126</v>
      </c>
      <c r="F228" s="212" t="s">
        <v>1657</v>
      </c>
      <c r="G228" s="212" t="s">
        <v>85</v>
      </c>
    </row>
    <row r="229" spans="1:7">
      <c r="A229" s="212">
        <f t="shared" si="15"/>
        <v>223</v>
      </c>
      <c r="B229" s="212">
        <f t="shared" si="17"/>
        <v>5</v>
      </c>
      <c r="C229" s="212" t="s">
        <v>1122</v>
      </c>
      <c r="D229" s="212">
        <v>10503644</v>
      </c>
      <c r="E229" s="212" t="s">
        <v>126</v>
      </c>
      <c r="F229" s="212" t="s">
        <v>1658</v>
      </c>
      <c r="G229" s="212" t="s">
        <v>85</v>
      </c>
    </row>
    <row r="230" spans="1:7">
      <c r="A230" s="212">
        <f t="shared" si="15"/>
        <v>224</v>
      </c>
      <c r="B230" s="212">
        <f t="shared" si="17"/>
        <v>6</v>
      </c>
      <c r="C230" s="212" t="s">
        <v>1079</v>
      </c>
      <c r="D230" s="212">
        <v>10503623</v>
      </c>
      <c r="E230" s="212" t="s">
        <v>126</v>
      </c>
      <c r="F230" s="212" t="s">
        <v>1659</v>
      </c>
      <c r="G230" s="212" t="s">
        <v>85</v>
      </c>
    </row>
    <row r="231" spans="1:7">
      <c r="A231" s="212">
        <f t="shared" si="15"/>
        <v>225</v>
      </c>
      <c r="B231" s="212">
        <f t="shared" si="17"/>
        <v>7</v>
      </c>
      <c r="C231" s="212" t="s">
        <v>1660</v>
      </c>
      <c r="D231" s="212">
        <v>10503625</v>
      </c>
      <c r="E231" s="212" t="s">
        <v>126</v>
      </c>
      <c r="F231" s="212" t="s">
        <v>1661</v>
      </c>
      <c r="G231" s="212" t="s">
        <v>85</v>
      </c>
    </row>
    <row r="232" spans="1:7">
      <c r="A232" s="212">
        <f t="shared" si="15"/>
        <v>226</v>
      </c>
      <c r="B232" s="212">
        <f t="shared" si="17"/>
        <v>8</v>
      </c>
      <c r="C232" s="212" t="s">
        <v>1101</v>
      </c>
      <c r="D232" s="212">
        <v>10503701</v>
      </c>
      <c r="E232" s="212" t="s">
        <v>126</v>
      </c>
      <c r="F232" s="212" t="s">
        <v>1662</v>
      </c>
      <c r="G232" s="212" t="s">
        <v>85</v>
      </c>
    </row>
    <row r="233" spans="1:7">
      <c r="A233" s="212">
        <f t="shared" si="15"/>
        <v>227</v>
      </c>
      <c r="B233" s="212">
        <f t="shared" si="17"/>
        <v>9</v>
      </c>
      <c r="C233" s="212" t="s">
        <v>1093</v>
      </c>
      <c r="D233" s="212">
        <v>10505978</v>
      </c>
      <c r="E233" s="212" t="s">
        <v>126</v>
      </c>
      <c r="F233" s="212" t="s">
        <v>1663</v>
      </c>
      <c r="G233" s="212" t="s">
        <v>85</v>
      </c>
    </row>
    <row r="234" spans="1:7">
      <c r="A234" s="212">
        <f t="shared" si="15"/>
        <v>228</v>
      </c>
      <c r="B234" s="212">
        <f t="shared" si="17"/>
        <v>10</v>
      </c>
      <c r="C234" s="212" t="s">
        <v>1099</v>
      </c>
      <c r="D234" s="212">
        <v>10503806</v>
      </c>
      <c r="E234" s="212" t="s">
        <v>126</v>
      </c>
      <c r="F234" s="212" t="s">
        <v>1664</v>
      </c>
      <c r="G234" s="212" t="s">
        <v>85</v>
      </c>
    </row>
    <row r="235" spans="1:7">
      <c r="A235" s="212">
        <f t="shared" si="15"/>
        <v>229</v>
      </c>
      <c r="B235" s="212">
        <f t="shared" ref="B235:B244" si="18">B234+1</f>
        <v>11</v>
      </c>
      <c r="C235" s="212" t="s">
        <v>1106</v>
      </c>
      <c r="D235" s="212">
        <v>10503665</v>
      </c>
      <c r="E235" s="212" t="s">
        <v>126</v>
      </c>
      <c r="F235" s="212" t="s">
        <v>1665</v>
      </c>
      <c r="G235" s="212" t="s">
        <v>85</v>
      </c>
    </row>
    <row r="236" spans="1:7" s="598" customFormat="1">
      <c r="A236" s="597">
        <f t="shared" si="15"/>
        <v>230</v>
      </c>
      <c r="B236" s="597">
        <f t="shared" si="18"/>
        <v>12</v>
      </c>
      <c r="C236" s="597" t="s">
        <v>1117</v>
      </c>
      <c r="D236" s="597">
        <v>69775248</v>
      </c>
      <c r="E236" s="597" t="s">
        <v>127</v>
      </c>
      <c r="F236" s="597" t="s">
        <v>1666</v>
      </c>
      <c r="G236" s="597" t="s">
        <v>85</v>
      </c>
    </row>
    <row r="237" spans="1:7">
      <c r="A237" s="212">
        <f t="shared" si="15"/>
        <v>231</v>
      </c>
      <c r="B237" s="212">
        <f t="shared" si="18"/>
        <v>13</v>
      </c>
      <c r="C237" s="212" t="s">
        <v>1667</v>
      </c>
      <c r="D237" s="212">
        <v>69815440</v>
      </c>
      <c r="E237" s="212" t="s">
        <v>126</v>
      </c>
      <c r="F237" s="212" t="s">
        <v>1668</v>
      </c>
      <c r="G237" s="212" t="s">
        <v>85</v>
      </c>
    </row>
    <row r="238" spans="1:7">
      <c r="A238" s="212">
        <f t="shared" si="15"/>
        <v>232</v>
      </c>
      <c r="B238" s="212">
        <f t="shared" si="18"/>
        <v>14</v>
      </c>
      <c r="C238" s="212" t="s">
        <v>1669</v>
      </c>
      <c r="D238" s="212">
        <v>69815439</v>
      </c>
      <c r="E238" s="212" t="s">
        <v>126</v>
      </c>
      <c r="F238" s="212" t="s">
        <v>1670</v>
      </c>
      <c r="G238" s="212" t="s">
        <v>85</v>
      </c>
    </row>
    <row r="239" spans="1:7" s="598" customFormat="1">
      <c r="A239" s="597">
        <f t="shared" si="15"/>
        <v>233</v>
      </c>
      <c r="B239" s="597">
        <f t="shared" si="18"/>
        <v>15</v>
      </c>
      <c r="C239" s="597" t="s">
        <v>1088</v>
      </c>
      <c r="D239" s="597">
        <v>69881813</v>
      </c>
      <c r="E239" s="597" t="s">
        <v>1671</v>
      </c>
      <c r="F239" s="597" t="s">
        <v>1672</v>
      </c>
      <c r="G239" s="597" t="s">
        <v>85</v>
      </c>
    </row>
    <row r="240" spans="1:7">
      <c r="A240" s="212">
        <f t="shared" si="15"/>
        <v>234</v>
      </c>
      <c r="B240" s="212">
        <f t="shared" si="18"/>
        <v>16</v>
      </c>
      <c r="C240" s="212" t="s">
        <v>1128</v>
      </c>
      <c r="D240" s="212">
        <v>10503617</v>
      </c>
      <c r="E240" s="212" t="s">
        <v>126</v>
      </c>
      <c r="F240" s="212" t="s">
        <v>1673</v>
      </c>
      <c r="G240" s="212" t="s">
        <v>85</v>
      </c>
    </row>
    <row r="241" spans="1:7">
      <c r="A241" s="212">
        <f t="shared" si="15"/>
        <v>235</v>
      </c>
      <c r="B241" s="212">
        <f t="shared" si="18"/>
        <v>17</v>
      </c>
      <c r="C241" s="212" t="s">
        <v>1674</v>
      </c>
      <c r="D241" s="212">
        <v>10503745</v>
      </c>
      <c r="E241" s="212" t="s">
        <v>126</v>
      </c>
      <c r="F241" s="212" t="s">
        <v>1675</v>
      </c>
      <c r="G241" s="212" t="s">
        <v>85</v>
      </c>
    </row>
    <row r="242" spans="1:7">
      <c r="A242" s="212">
        <f t="shared" si="15"/>
        <v>236</v>
      </c>
      <c r="B242" s="212">
        <f t="shared" si="18"/>
        <v>18</v>
      </c>
      <c r="C242" s="212" t="s">
        <v>1103</v>
      </c>
      <c r="D242" s="212">
        <v>10503646</v>
      </c>
      <c r="E242" s="212" t="s">
        <v>126</v>
      </c>
      <c r="F242" s="212" t="s">
        <v>1676</v>
      </c>
      <c r="G242" s="212" t="s">
        <v>85</v>
      </c>
    </row>
    <row r="243" spans="1:7">
      <c r="A243" s="212">
        <f t="shared" si="15"/>
        <v>237</v>
      </c>
      <c r="B243" s="212">
        <f t="shared" si="18"/>
        <v>19</v>
      </c>
      <c r="C243" s="212" t="s">
        <v>1114</v>
      </c>
      <c r="D243" s="212">
        <v>10503698</v>
      </c>
      <c r="E243" s="212" t="s">
        <v>126</v>
      </c>
      <c r="F243" s="212" t="s">
        <v>1659</v>
      </c>
      <c r="G243" s="212" t="s">
        <v>85</v>
      </c>
    </row>
    <row r="244" spans="1:7">
      <c r="A244" s="212">
        <f t="shared" si="15"/>
        <v>238</v>
      </c>
      <c r="B244" s="212">
        <f t="shared" si="18"/>
        <v>20</v>
      </c>
      <c r="C244" s="212" t="s">
        <v>1125</v>
      </c>
      <c r="D244" s="212">
        <v>69904877</v>
      </c>
      <c r="E244" s="212" t="s">
        <v>126</v>
      </c>
      <c r="F244" s="212" t="s">
        <v>1677</v>
      </c>
      <c r="G244" s="212" t="s">
        <v>85</v>
      </c>
    </row>
    <row r="249" spans="1:7">
      <c r="C249" s="213">
        <f>235-7</f>
        <v>228</v>
      </c>
    </row>
  </sheetData>
  <sheetProtection formatCells="0" formatColumns="0" formatRows="0" insertColumns="0" insertRows="0" insertHyperlinks="0" deleteColumns="0" deleteRows="0" sort="0" autoFilter="0" pivotTables="0"/>
  <mergeCells count="4">
    <mergeCell ref="A3:G3"/>
    <mergeCell ref="A4:G4"/>
    <mergeCell ref="A6:B6"/>
    <mergeCell ref="A1:G1"/>
  </mergeCells>
  <printOptions horizontalCentered="1"/>
  <pageMargins left="0.70866141732283472" right="1.4173228346456694" top="0.6692913385826772" bottom="0.47244094488188981" header="0.31496062992125984" footer="0.31496062992125984"/>
  <pageSetup paperSize="10000" scale="95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F73"/>
  <sheetViews>
    <sheetView view="pageBreakPreview" zoomScaleSheetLayoutView="100" workbookViewId="0">
      <selection activeCell="Q5" sqref="Q5"/>
    </sheetView>
  </sheetViews>
  <sheetFormatPr defaultRowHeight="15"/>
  <cols>
    <col min="1" max="1" width="3.85546875" style="255" customWidth="1"/>
    <col min="2" max="2" width="38.140625" style="255" bestFit="1" customWidth="1"/>
    <col min="3" max="3" width="11.140625" style="255" bestFit="1" customWidth="1"/>
    <col min="4" max="4" width="7.140625" style="255" bestFit="1" customWidth="1"/>
    <col min="5" max="5" width="59.85546875" style="255" customWidth="1"/>
    <col min="6" max="6" width="23.28515625" style="255" customWidth="1"/>
    <col min="7" max="16384" width="9.140625" style="255"/>
  </cols>
  <sheetData>
    <row r="1" spans="1:6">
      <c r="A1" s="844" t="s">
        <v>1819</v>
      </c>
      <c r="B1" s="844"/>
      <c r="C1" s="844"/>
      <c r="D1" s="844"/>
      <c r="E1" s="844"/>
      <c r="F1" s="844"/>
    </row>
    <row r="2" spans="1:6" ht="5.25" customHeight="1">
      <c r="A2" s="297"/>
      <c r="B2" s="297"/>
      <c r="C2" s="297"/>
      <c r="D2" s="297"/>
      <c r="E2" s="297"/>
      <c r="F2" s="297"/>
    </row>
    <row r="3" spans="1:6" s="250" customFormat="1">
      <c r="A3" s="844" t="s">
        <v>1768</v>
      </c>
      <c r="B3" s="844"/>
      <c r="C3" s="844"/>
      <c r="D3" s="844"/>
      <c r="E3" s="844"/>
      <c r="F3" s="844"/>
    </row>
    <row r="4" spans="1:6" s="250" customFormat="1">
      <c r="A4" s="845" t="s">
        <v>2285</v>
      </c>
      <c r="B4" s="845"/>
      <c r="C4" s="845"/>
      <c r="D4" s="845"/>
      <c r="E4" s="845"/>
      <c r="F4" s="845"/>
    </row>
    <row r="6" spans="1:6" s="253" customFormat="1">
      <c r="A6" s="251" t="s">
        <v>20</v>
      </c>
      <c r="B6" s="252" t="s">
        <v>168</v>
      </c>
      <c r="C6" s="252" t="s">
        <v>166</v>
      </c>
      <c r="D6" s="252" t="s">
        <v>170</v>
      </c>
      <c r="E6" s="252" t="s">
        <v>169</v>
      </c>
      <c r="F6" s="252" t="s">
        <v>14</v>
      </c>
    </row>
    <row r="7" spans="1:6">
      <c r="A7" s="254">
        <v>1</v>
      </c>
      <c r="B7" s="254" t="s">
        <v>1133</v>
      </c>
      <c r="C7" s="254">
        <v>10505910</v>
      </c>
      <c r="D7" s="254" t="s">
        <v>126</v>
      </c>
      <c r="E7" s="254" t="s">
        <v>1451</v>
      </c>
      <c r="F7" s="254" t="s">
        <v>86</v>
      </c>
    </row>
    <row r="8" spans="1:6">
      <c r="A8" s="254">
        <f>A7+1</f>
        <v>2</v>
      </c>
      <c r="B8" s="254" t="s">
        <v>1135</v>
      </c>
      <c r="C8" s="254">
        <v>10505151</v>
      </c>
      <c r="D8" s="254" t="s">
        <v>126</v>
      </c>
      <c r="E8" s="254" t="s">
        <v>193</v>
      </c>
      <c r="F8" s="254" t="s">
        <v>86</v>
      </c>
    </row>
    <row r="9" spans="1:6">
      <c r="A9" s="254">
        <f t="shared" ref="A9:A72" si="0">A8+1</f>
        <v>3</v>
      </c>
      <c r="B9" s="254" t="s">
        <v>1140</v>
      </c>
      <c r="C9" s="254">
        <v>10506047</v>
      </c>
      <c r="D9" s="254" t="s">
        <v>126</v>
      </c>
      <c r="E9" s="254" t="s">
        <v>501</v>
      </c>
      <c r="F9" s="254" t="s">
        <v>86</v>
      </c>
    </row>
    <row r="10" spans="1:6">
      <c r="A10" s="254">
        <f t="shared" si="0"/>
        <v>4</v>
      </c>
      <c r="B10" s="254" t="s">
        <v>1137</v>
      </c>
      <c r="C10" s="254">
        <v>10505410</v>
      </c>
      <c r="D10" s="254" t="s">
        <v>126</v>
      </c>
      <c r="E10" s="254" t="s">
        <v>1678</v>
      </c>
      <c r="F10" s="254" t="s">
        <v>86</v>
      </c>
    </row>
    <row r="11" spans="1:6">
      <c r="A11" s="254">
        <f t="shared" si="0"/>
        <v>5</v>
      </c>
      <c r="B11" s="254" t="s">
        <v>1142</v>
      </c>
      <c r="C11" s="254">
        <v>10505242</v>
      </c>
      <c r="D11" s="254" t="s">
        <v>126</v>
      </c>
      <c r="E11" s="254" t="s">
        <v>1679</v>
      </c>
      <c r="F11" s="254" t="s">
        <v>86</v>
      </c>
    </row>
    <row r="12" spans="1:6">
      <c r="A12" s="254">
        <f t="shared" si="0"/>
        <v>6</v>
      </c>
      <c r="B12" s="254" t="s">
        <v>1144</v>
      </c>
      <c r="C12" s="254">
        <v>10505659</v>
      </c>
      <c r="D12" s="254" t="s">
        <v>126</v>
      </c>
      <c r="E12" s="254" t="s">
        <v>1145</v>
      </c>
      <c r="F12" s="254" t="s">
        <v>87</v>
      </c>
    </row>
    <row r="13" spans="1:6">
      <c r="A13" s="254">
        <f t="shared" si="0"/>
        <v>7</v>
      </c>
      <c r="B13" s="254" t="s">
        <v>1154</v>
      </c>
      <c r="C13" s="254">
        <v>10503753</v>
      </c>
      <c r="D13" s="254" t="s">
        <v>126</v>
      </c>
      <c r="E13" s="254" t="s">
        <v>1026</v>
      </c>
      <c r="F13" s="254" t="s">
        <v>87</v>
      </c>
    </row>
    <row r="14" spans="1:6">
      <c r="A14" s="254">
        <f t="shared" si="0"/>
        <v>8</v>
      </c>
      <c r="B14" s="254" t="s">
        <v>1680</v>
      </c>
      <c r="C14" s="254">
        <v>10505658</v>
      </c>
      <c r="D14" s="254" t="s">
        <v>126</v>
      </c>
      <c r="E14" s="254" t="s">
        <v>1148</v>
      </c>
      <c r="F14" s="254" t="s">
        <v>87</v>
      </c>
    </row>
    <row r="15" spans="1:6">
      <c r="A15" s="254">
        <f t="shared" si="0"/>
        <v>9</v>
      </c>
      <c r="B15" s="254" t="s">
        <v>1150</v>
      </c>
      <c r="C15" s="254">
        <v>10503776</v>
      </c>
      <c r="D15" s="254" t="s">
        <v>126</v>
      </c>
      <c r="E15" s="254" t="s">
        <v>1681</v>
      </c>
      <c r="F15" s="254" t="s">
        <v>87</v>
      </c>
    </row>
    <row r="16" spans="1:6">
      <c r="A16" s="254">
        <f t="shared" si="0"/>
        <v>10</v>
      </c>
      <c r="B16" s="254" t="s">
        <v>1156</v>
      </c>
      <c r="C16" s="254">
        <v>10503757</v>
      </c>
      <c r="D16" s="254" t="s">
        <v>126</v>
      </c>
      <c r="E16" s="254" t="s">
        <v>1682</v>
      </c>
      <c r="F16" s="254" t="s">
        <v>87</v>
      </c>
    </row>
    <row r="17" spans="1:6">
      <c r="A17" s="254">
        <f t="shared" si="0"/>
        <v>11</v>
      </c>
      <c r="B17" s="254" t="s">
        <v>1683</v>
      </c>
      <c r="C17" s="254">
        <v>10505661</v>
      </c>
      <c r="D17" s="254" t="s">
        <v>126</v>
      </c>
      <c r="E17" s="254" t="s">
        <v>296</v>
      </c>
      <c r="F17" s="254" t="s">
        <v>87</v>
      </c>
    </row>
    <row r="18" spans="1:6">
      <c r="A18" s="254">
        <f t="shared" si="0"/>
        <v>12</v>
      </c>
      <c r="B18" s="254" t="s">
        <v>1158</v>
      </c>
      <c r="C18" s="254">
        <v>10506852</v>
      </c>
      <c r="D18" s="254" t="s">
        <v>126</v>
      </c>
      <c r="E18" s="254" t="s">
        <v>1684</v>
      </c>
      <c r="F18" s="254" t="s">
        <v>87</v>
      </c>
    </row>
    <row r="19" spans="1:6">
      <c r="A19" s="254">
        <f t="shared" si="0"/>
        <v>13</v>
      </c>
      <c r="B19" s="254" t="s">
        <v>1685</v>
      </c>
      <c r="C19" s="254">
        <v>10506878</v>
      </c>
      <c r="D19" s="254" t="s">
        <v>126</v>
      </c>
      <c r="E19" s="254" t="s">
        <v>1161</v>
      </c>
      <c r="F19" s="254" t="s">
        <v>87</v>
      </c>
    </row>
    <row r="20" spans="1:6">
      <c r="A20" s="254">
        <f t="shared" si="0"/>
        <v>14</v>
      </c>
      <c r="B20" s="254" t="s">
        <v>1163</v>
      </c>
      <c r="C20" s="254">
        <v>10505858</v>
      </c>
      <c r="D20" s="254" t="s">
        <v>127</v>
      </c>
      <c r="E20" s="254" t="s">
        <v>1686</v>
      </c>
      <c r="F20" s="254" t="s">
        <v>81</v>
      </c>
    </row>
    <row r="21" spans="1:6">
      <c r="A21" s="254">
        <f t="shared" si="0"/>
        <v>15</v>
      </c>
      <c r="B21" s="254" t="s">
        <v>1165</v>
      </c>
      <c r="C21" s="254">
        <v>10505790</v>
      </c>
      <c r="D21" s="254" t="s">
        <v>126</v>
      </c>
      <c r="E21" s="254" t="s">
        <v>1687</v>
      </c>
      <c r="F21" s="254" t="s">
        <v>81</v>
      </c>
    </row>
    <row r="22" spans="1:6">
      <c r="A22" s="254">
        <f t="shared" si="0"/>
        <v>16</v>
      </c>
      <c r="B22" s="254" t="s">
        <v>1167</v>
      </c>
      <c r="C22" s="254">
        <v>10503774</v>
      </c>
      <c r="D22" s="254" t="s">
        <v>126</v>
      </c>
      <c r="E22" s="254" t="s">
        <v>1688</v>
      </c>
      <c r="F22" s="254" t="s">
        <v>81</v>
      </c>
    </row>
    <row r="23" spans="1:6">
      <c r="A23" s="254">
        <f t="shared" si="0"/>
        <v>17</v>
      </c>
      <c r="B23" s="254" t="s">
        <v>1169</v>
      </c>
      <c r="C23" s="254">
        <v>10505765</v>
      </c>
      <c r="D23" s="254" t="s">
        <v>126</v>
      </c>
      <c r="E23" s="254" t="s">
        <v>250</v>
      </c>
      <c r="F23" s="254" t="s">
        <v>81</v>
      </c>
    </row>
    <row r="24" spans="1:6">
      <c r="A24" s="254">
        <f t="shared" si="0"/>
        <v>18</v>
      </c>
      <c r="B24" s="254" t="s">
        <v>1171</v>
      </c>
      <c r="C24" s="254">
        <v>10505771</v>
      </c>
      <c r="D24" s="254" t="s">
        <v>126</v>
      </c>
      <c r="E24" s="254" t="s">
        <v>1689</v>
      </c>
      <c r="F24" s="254" t="s">
        <v>81</v>
      </c>
    </row>
    <row r="25" spans="1:6">
      <c r="A25" s="254">
        <f t="shared" si="0"/>
        <v>19</v>
      </c>
      <c r="B25" s="256" t="s">
        <v>1690</v>
      </c>
      <c r="C25" s="256">
        <v>69816290</v>
      </c>
      <c r="D25" s="257" t="s">
        <v>127</v>
      </c>
      <c r="E25" s="258" t="s">
        <v>1691</v>
      </c>
      <c r="F25" s="259" t="s">
        <v>81</v>
      </c>
    </row>
    <row r="26" spans="1:6">
      <c r="A26" s="254">
        <f t="shared" si="0"/>
        <v>20</v>
      </c>
      <c r="B26" s="254" t="s">
        <v>1185</v>
      </c>
      <c r="C26" s="254">
        <v>10506875</v>
      </c>
      <c r="D26" s="254" t="s">
        <v>126</v>
      </c>
      <c r="E26" s="254" t="s">
        <v>1692</v>
      </c>
      <c r="F26" s="254" t="s">
        <v>1509</v>
      </c>
    </row>
    <row r="27" spans="1:6">
      <c r="A27" s="254">
        <f t="shared" si="0"/>
        <v>21</v>
      </c>
      <c r="B27" s="254" t="s">
        <v>1175</v>
      </c>
      <c r="C27" s="254">
        <v>10503762</v>
      </c>
      <c r="D27" s="254" t="s">
        <v>126</v>
      </c>
      <c r="E27" s="254" t="s">
        <v>1693</v>
      </c>
      <c r="F27" s="254" t="s">
        <v>1509</v>
      </c>
    </row>
    <row r="28" spans="1:6">
      <c r="A28" s="260">
        <f t="shared" si="0"/>
        <v>22</v>
      </c>
      <c r="B28" s="261" t="s">
        <v>1181</v>
      </c>
      <c r="C28" s="261">
        <v>10505244</v>
      </c>
      <c r="D28" s="261" t="s">
        <v>126</v>
      </c>
      <c r="E28" s="261" t="s">
        <v>1694</v>
      </c>
      <c r="F28" s="261" t="s">
        <v>1509</v>
      </c>
    </row>
    <row r="29" spans="1:6">
      <c r="A29" s="260">
        <f t="shared" si="0"/>
        <v>23</v>
      </c>
      <c r="B29" s="215" t="s">
        <v>1183</v>
      </c>
      <c r="C29" s="215">
        <v>69866487</v>
      </c>
      <c r="D29" s="215" t="s">
        <v>127</v>
      </c>
      <c r="E29" s="215" t="s">
        <v>1695</v>
      </c>
      <c r="F29" s="215" t="s">
        <v>88</v>
      </c>
    </row>
    <row r="30" spans="1:6">
      <c r="A30" s="260">
        <f t="shared" si="0"/>
        <v>24</v>
      </c>
      <c r="B30" s="254" t="s">
        <v>1179</v>
      </c>
      <c r="C30" s="262">
        <v>69856936</v>
      </c>
      <c r="D30" s="261" t="s">
        <v>126</v>
      </c>
      <c r="E30" s="216" t="s">
        <v>1516</v>
      </c>
      <c r="F30" s="215" t="s">
        <v>88</v>
      </c>
    </row>
    <row r="31" spans="1:6">
      <c r="A31" s="260">
        <f t="shared" si="0"/>
        <v>25</v>
      </c>
      <c r="B31" s="263" t="s">
        <v>1204</v>
      </c>
      <c r="C31" s="263">
        <v>10505423</v>
      </c>
      <c r="D31" s="263" t="s">
        <v>126</v>
      </c>
      <c r="E31" s="263" t="s">
        <v>1533</v>
      </c>
      <c r="F31" s="263" t="s">
        <v>82</v>
      </c>
    </row>
    <row r="32" spans="1:6">
      <c r="A32" s="260">
        <f t="shared" si="0"/>
        <v>26</v>
      </c>
      <c r="B32" s="254" t="s">
        <v>1193</v>
      </c>
      <c r="C32" s="254">
        <v>10506865</v>
      </c>
      <c r="D32" s="254" t="s">
        <v>126</v>
      </c>
      <c r="E32" s="254" t="s">
        <v>1696</v>
      </c>
      <c r="F32" s="254" t="s">
        <v>82</v>
      </c>
    </row>
    <row r="33" spans="1:6">
      <c r="A33" s="260">
        <f t="shared" si="0"/>
        <v>27</v>
      </c>
      <c r="B33" s="254" t="s">
        <v>1206</v>
      </c>
      <c r="C33" s="254">
        <v>10505660</v>
      </c>
      <c r="D33" s="254" t="s">
        <v>126</v>
      </c>
      <c r="E33" s="254" t="s">
        <v>1207</v>
      </c>
      <c r="F33" s="254" t="s">
        <v>82</v>
      </c>
    </row>
    <row r="34" spans="1:6">
      <c r="A34" s="254">
        <f t="shared" si="0"/>
        <v>28</v>
      </c>
      <c r="B34" s="254" t="s">
        <v>1190</v>
      </c>
      <c r="C34" s="254">
        <v>10505404</v>
      </c>
      <c r="D34" s="254" t="s">
        <v>126</v>
      </c>
      <c r="E34" s="254" t="s">
        <v>1697</v>
      </c>
      <c r="F34" s="254" t="s">
        <v>82</v>
      </c>
    </row>
    <row r="35" spans="1:6">
      <c r="A35" s="254">
        <f t="shared" si="0"/>
        <v>29</v>
      </c>
      <c r="B35" s="254" t="s">
        <v>1187</v>
      </c>
      <c r="C35" s="254">
        <v>10503754</v>
      </c>
      <c r="D35" s="254" t="s">
        <v>126</v>
      </c>
      <c r="E35" s="254" t="s">
        <v>1698</v>
      </c>
      <c r="F35" s="254" t="s">
        <v>82</v>
      </c>
    </row>
    <row r="36" spans="1:6">
      <c r="A36" s="254">
        <f t="shared" si="0"/>
        <v>30</v>
      </c>
      <c r="B36" s="254" t="s">
        <v>1195</v>
      </c>
      <c r="C36" s="254">
        <v>10505369</v>
      </c>
      <c r="D36" s="254" t="s">
        <v>126</v>
      </c>
      <c r="E36" s="254" t="s">
        <v>1699</v>
      </c>
      <c r="F36" s="254" t="s">
        <v>82</v>
      </c>
    </row>
    <row r="37" spans="1:6">
      <c r="A37" s="254">
        <f t="shared" si="0"/>
        <v>31</v>
      </c>
      <c r="B37" s="254" t="s">
        <v>1197</v>
      </c>
      <c r="C37" s="254">
        <v>10506873</v>
      </c>
      <c r="D37" s="254" t="s">
        <v>126</v>
      </c>
      <c r="E37" s="254" t="s">
        <v>753</v>
      </c>
      <c r="F37" s="254" t="s">
        <v>82</v>
      </c>
    </row>
    <row r="38" spans="1:6">
      <c r="A38" s="254">
        <f t="shared" si="0"/>
        <v>32</v>
      </c>
      <c r="B38" s="254" t="s">
        <v>1199</v>
      </c>
      <c r="C38" s="254">
        <v>69787815</v>
      </c>
      <c r="D38" s="254" t="s">
        <v>126</v>
      </c>
      <c r="E38" s="254" t="s">
        <v>1700</v>
      </c>
      <c r="F38" s="254" t="s">
        <v>82</v>
      </c>
    </row>
    <row r="39" spans="1:6">
      <c r="A39" s="254">
        <f t="shared" si="0"/>
        <v>33</v>
      </c>
      <c r="B39" s="254" t="s">
        <v>1201</v>
      </c>
      <c r="C39" s="254">
        <v>10506850</v>
      </c>
      <c r="D39" s="254" t="s">
        <v>126</v>
      </c>
      <c r="E39" s="254" t="s">
        <v>1701</v>
      </c>
      <c r="F39" s="254" t="s">
        <v>82</v>
      </c>
    </row>
    <row r="40" spans="1:6">
      <c r="A40" s="254">
        <f t="shared" si="0"/>
        <v>34</v>
      </c>
      <c r="B40" s="254" t="s">
        <v>1209</v>
      </c>
      <c r="C40" s="254">
        <v>10505926</v>
      </c>
      <c r="D40" s="254" t="s">
        <v>127</v>
      </c>
      <c r="E40" s="254" t="s">
        <v>1702</v>
      </c>
      <c r="F40" s="254" t="s">
        <v>89</v>
      </c>
    </row>
    <row r="41" spans="1:6">
      <c r="A41" s="254">
        <f t="shared" si="0"/>
        <v>35</v>
      </c>
      <c r="B41" s="254" t="s">
        <v>1212</v>
      </c>
      <c r="C41" s="254">
        <v>10505153</v>
      </c>
      <c r="D41" s="254" t="s">
        <v>126</v>
      </c>
      <c r="E41" s="254" t="s">
        <v>864</v>
      </c>
      <c r="F41" s="254" t="s">
        <v>89</v>
      </c>
    </row>
    <row r="42" spans="1:6">
      <c r="A42" s="254">
        <f t="shared" si="0"/>
        <v>36</v>
      </c>
      <c r="B42" s="254" t="s">
        <v>1222</v>
      </c>
      <c r="C42" s="254">
        <v>10505663</v>
      </c>
      <c r="D42" s="254" t="s">
        <v>126</v>
      </c>
      <c r="E42" s="254" t="s">
        <v>331</v>
      </c>
      <c r="F42" s="254" t="s">
        <v>89</v>
      </c>
    </row>
    <row r="43" spans="1:6">
      <c r="A43" s="254">
        <f t="shared" si="0"/>
        <v>37</v>
      </c>
      <c r="B43" s="254" t="s">
        <v>1214</v>
      </c>
      <c r="C43" s="254">
        <v>10506848</v>
      </c>
      <c r="D43" s="254" t="s">
        <v>126</v>
      </c>
      <c r="E43" s="254" t="s">
        <v>1703</v>
      </c>
      <c r="F43" s="254" t="s">
        <v>89</v>
      </c>
    </row>
    <row r="44" spans="1:6">
      <c r="A44" s="254">
        <f t="shared" si="0"/>
        <v>38</v>
      </c>
      <c r="B44" s="254" t="s">
        <v>1225</v>
      </c>
      <c r="C44" s="254">
        <v>10505152</v>
      </c>
      <c r="D44" s="254" t="s">
        <v>126</v>
      </c>
      <c r="E44" s="254" t="s">
        <v>800</v>
      </c>
      <c r="F44" s="254" t="s">
        <v>89</v>
      </c>
    </row>
    <row r="45" spans="1:6">
      <c r="A45" s="254">
        <f t="shared" si="0"/>
        <v>39</v>
      </c>
      <c r="B45" s="254" t="s">
        <v>1216</v>
      </c>
      <c r="C45" s="254">
        <v>10503763</v>
      </c>
      <c r="D45" s="254" t="s">
        <v>126</v>
      </c>
      <c r="E45" s="254" t="s">
        <v>1704</v>
      </c>
      <c r="F45" s="254" t="s">
        <v>89</v>
      </c>
    </row>
    <row r="46" spans="1:6">
      <c r="A46" s="254">
        <f t="shared" si="0"/>
        <v>40</v>
      </c>
      <c r="B46" s="254" t="s">
        <v>1227</v>
      </c>
      <c r="C46" s="254">
        <v>10503755</v>
      </c>
      <c r="D46" s="254" t="s">
        <v>126</v>
      </c>
      <c r="E46" s="254" t="s">
        <v>1705</v>
      </c>
      <c r="F46" s="254" t="s">
        <v>89</v>
      </c>
    </row>
    <row r="47" spans="1:6" s="265" customFormat="1">
      <c r="A47" s="264">
        <f t="shared" si="0"/>
        <v>41</v>
      </c>
      <c r="B47" s="264" t="s">
        <v>1220</v>
      </c>
      <c r="C47" s="264">
        <v>10506051</v>
      </c>
      <c r="D47" s="264" t="s">
        <v>126</v>
      </c>
      <c r="E47" s="264" t="s">
        <v>828</v>
      </c>
      <c r="F47" s="264" t="s">
        <v>89</v>
      </c>
    </row>
    <row r="48" spans="1:6">
      <c r="A48" s="264">
        <f t="shared" si="0"/>
        <v>42</v>
      </c>
      <c r="B48" s="264" t="s">
        <v>1229</v>
      </c>
      <c r="C48" s="264">
        <v>10505656</v>
      </c>
      <c r="D48" s="264" t="s">
        <v>126</v>
      </c>
      <c r="E48" s="264" t="s">
        <v>822</v>
      </c>
      <c r="F48" s="264" t="s">
        <v>89</v>
      </c>
    </row>
    <row r="49" spans="1:6">
      <c r="A49" s="264">
        <f t="shared" si="0"/>
        <v>43</v>
      </c>
      <c r="B49" s="264" t="s">
        <v>1231</v>
      </c>
      <c r="C49" s="264">
        <v>10505909</v>
      </c>
      <c r="D49" s="264" t="s">
        <v>126</v>
      </c>
      <c r="E49" s="264" t="s">
        <v>841</v>
      </c>
      <c r="F49" s="264" t="s">
        <v>89</v>
      </c>
    </row>
    <row r="50" spans="1:6">
      <c r="A50" s="264">
        <f t="shared" si="0"/>
        <v>44</v>
      </c>
      <c r="B50" s="264" t="s">
        <v>1218</v>
      </c>
      <c r="C50" s="264">
        <v>69895308</v>
      </c>
      <c r="D50" s="264" t="s">
        <v>127</v>
      </c>
      <c r="E50" s="264" t="s">
        <v>803</v>
      </c>
      <c r="F50" s="264" t="s">
        <v>89</v>
      </c>
    </row>
    <row r="51" spans="1:6">
      <c r="A51" s="264">
        <f t="shared" si="0"/>
        <v>45</v>
      </c>
      <c r="B51" s="264" t="s">
        <v>1239</v>
      </c>
      <c r="C51" s="264">
        <v>10506869</v>
      </c>
      <c r="D51" s="264" t="s">
        <v>126</v>
      </c>
      <c r="E51" s="264" t="s">
        <v>1597</v>
      </c>
      <c r="F51" s="264" t="s">
        <v>83</v>
      </c>
    </row>
    <row r="52" spans="1:6">
      <c r="A52" s="264">
        <f t="shared" si="0"/>
        <v>46</v>
      </c>
      <c r="B52" s="264" t="s">
        <v>1233</v>
      </c>
      <c r="C52" s="264">
        <v>10505368</v>
      </c>
      <c r="D52" s="264" t="s">
        <v>126</v>
      </c>
      <c r="E52" s="264" t="s">
        <v>1706</v>
      </c>
      <c r="F52" s="264" t="s">
        <v>83</v>
      </c>
    </row>
    <row r="53" spans="1:6">
      <c r="A53" s="264">
        <f t="shared" si="0"/>
        <v>47</v>
      </c>
      <c r="B53" s="264" t="s">
        <v>1236</v>
      </c>
      <c r="C53" s="264">
        <v>10505422</v>
      </c>
      <c r="D53" s="264" t="s">
        <v>127</v>
      </c>
      <c r="E53" s="264" t="s">
        <v>1707</v>
      </c>
      <c r="F53" s="264" t="s">
        <v>83</v>
      </c>
    </row>
    <row r="54" spans="1:6" s="265" customFormat="1">
      <c r="A54" s="264">
        <f t="shared" si="0"/>
        <v>48</v>
      </c>
      <c r="B54" s="264" t="s">
        <v>1244</v>
      </c>
      <c r="C54" s="264">
        <v>10505665</v>
      </c>
      <c r="D54" s="264" t="s">
        <v>126</v>
      </c>
      <c r="E54" s="264" t="s">
        <v>1708</v>
      </c>
      <c r="F54" s="264" t="s">
        <v>83</v>
      </c>
    </row>
    <row r="55" spans="1:6">
      <c r="A55" s="264">
        <f t="shared" si="0"/>
        <v>49</v>
      </c>
      <c r="B55" s="264" t="s">
        <v>1241</v>
      </c>
      <c r="C55" s="264">
        <v>10505662</v>
      </c>
      <c r="D55" s="264" t="s">
        <v>126</v>
      </c>
      <c r="E55" s="264" t="s">
        <v>1709</v>
      </c>
      <c r="F55" s="264" t="s">
        <v>83</v>
      </c>
    </row>
    <row r="56" spans="1:6" s="265" customFormat="1">
      <c r="A56" s="264">
        <f t="shared" si="0"/>
        <v>50</v>
      </c>
      <c r="B56" s="264" t="s">
        <v>1710</v>
      </c>
      <c r="C56" s="264">
        <v>10506870</v>
      </c>
      <c r="D56" s="264" t="s">
        <v>126</v>
      </c>
      <c r="E56" s="264" t="s">
        <v>931</v>
      </c>
      <c r="F56" s="264" t="s">
        <v>83</v>
      </c>
    </row>
    <row r="57" spans="1:6">
      <c r="A57" s="264">
        <f t="shared" si="0"/>
        <v>51</v>
      </c>
      <c r="B57" s="254" t="s">
        <v>1249</v>
      </c>
      <c r="C57" s="254">
        <v>10505403</v>
      </c>
      <c r="D57" s="254" t="s">
        <v>127</v>
      </c>
      <c r="E57" s="254" t="s">
        <v>1711</v>
      </c>
      <c r="F57" s="254" t="s">
        <v>90</v>
      </c>
    </row>
    <row r="58" spans="1:6">
      <c r="A58" s="264">
        <f t="shared" si="0"/>
        <v>52</v>
      </c>
      <c r="B58" s="254" t="s">
        <v>1251</v>
      </c>
      <c r="C58" s="254">
        <v>10503778</v>
      </c>
      <c r="D58" s="254" t="s">
        <v>126</v>
      </c>
      <c r="E58" s="254" t="s">
        <v>1712</v>
      </c>
      <c r="F58" s="254" t="s">
        <v>90</v>
      </c>
    </row>
    <row r="59" spans="1:6">
      <c r="A59" s="264">
        <f t="shared" si="0"/>
        <v>53</v>
      </c>
      <c r="B59" s="254" t="s">
        <v>1253</v>
      </c>
      <c r="C59" s="254">
        <v>10505462</v>
      </c>
      <c r="D59" s="254" t="s">
        <v>126</v>
      </c>
      <c r="E59" s="254" t="s">
        <v>1713</v>
      </c>
      <c r="F59" s="254" t="s">
        <v>90</v>
      </c>
    </row>
    <row r="60" spans="1:6">
      <c r="A60" s="264">
        <f t="shared" si="0"/>
        <v>54</v>
      </c>
      <c r="B60" s="254" t="s">
        <v>1246</v>
      </c>
      <c r="C60" s="254">
        <v>10505981</v>
      </c>
      <c r="D60" s="254" t="s">
        <v>126</v>
      </c>
      <c r="E60" s="254" t="s">
        <v>1714</v>
      </c>
      <c r="F60" s="254" t="s">
        <v>90</v>
      </c>
    </row>
    <row r="61" spans="1:6">
      <c r="A61" s="264">
        <f t="shared" si="0"/>
        <v>55</v>
      </c>
      <c r="B61" s="254" t="s">
        <v>1258</v>
      </c>
      <c r="C61" s="254">
        <v>10505405</v>
      </c>
      <c r="D61" s="254" t="s">
        <v>126</v>
      </c>
      <c r="E61" s="254" t="s">
        <v>1715</v>
      </c>
      <c r="F61" s="254" t="s">
        <v>1629</v>
      </c>
    </row>
    <row r="62" spans="1:6">
      <c r="A62" s="264">
        <f t="shared" si="0"/>
        <v>56</v>
      </c>
      <c r="B62" s="254" t="s">
        <v>1255</v>
      </c>
      <c r="C62" s="254">
        <v>10505139</v>
      </c>
      <c r="D62" s="254" t="s">
        <v>126</v>
      </c>
      <c r="E62" s="254" t="s">
        <v>1716</v>
      </c>
      <c r="F62" s="254" t="s">
        <v>1629</v>
      </c>
    </row>
    <row r="63" spans="1:6">
      <c r="A63" s="264">
        <f t="shared" si="0"/>
        <v>57</v>
      </c>
      <c r="B63" s="254" t="s">
        <v>1267</v>
      </c>
      <c r="C63" s="254">
        <v>10503951</v>
      </c>
      <c r="D63" s="254" t="s">
        <v>127</v>
      </c>
      <c r="E63" s="254" t="s">
        <v>1717</v>
      </c>
      <c r="F63" s="254" t="s">
        <v>1629</v>
      </c>
    </row>
    <row r="64" spans="1:6">
      <c r="A64" s="264">
        <f t="shared" si="0"/>
        <v>58</v>
      </c>
      <c r="B64" s="254" t="s">
        <v>1261</v>
      </c>
      <c r="C64" s="254">
        <v>10505140</v>
      </c>
      <c r="D64" s="254" t="s">
        <v>126</v>
      </c>
      <c r="E64" s="254" t="s">
        <v>1718</v>
      </c>
      <c r="F64" s="254" t="s">
        <v>1629</v>
      </c>
    </row>
    <row r="65" spans="1:6">
      <c r="A65" s="264">
        <f t="shared" si="0"/>
        <v>59</v>
      </c>
      <c r="B65" s="254" t="s">
        <v>1263</v>
      </c>
      <c r="C65" s="254">
        <v>10506836</v>
      </c>
      <c r="D65" s="254" t="s">
        <v>126</v>
      </c>
      <c r="E65" s="254" t="s">
        <v>1719</v>
      </c>
      <c r="F65" s="254" t="s">
        <v>1629</v>
      </c>
    </row>
    <row r="66" spans="1:6">
      <c r="A66" s="264">
        <f t="shared" si="0"/>
        <v>60</v>
      </c>
      <c r="B66" s="254" t="s">
        <v>1720</v>
      </c>
      <c r="C66" s="254">
        <v>10507430</v>
      </c>
      <c r="D66" s="254" t="s">
        <v>126</v>
      </c>
      <c r="E66" s="254" t="s">
        <v>1721</v>
      </c>
      <c r="F66" s="254" t="s">
        <v>1629</v>
      </c>
    </row>
    <row r="67" spans="1:6">
      <c r="A67" s="264">
        <f t="shared" si="0"/>
        <v>61</v>
      </c>
      <c r="B67" s="254" t="s">
        <v>1278</v>
      </c>
      <c r="C67" s="254">
        <v>10505664</v>
      </c>
      <c r="D67" s="254" t="s">
        <v>126</v>
      </c>
      <c r="E67" s="254" t="s">
        <v>1722</v>
      </c>
      <c r="F67" s="254" t="s">
        <v>85</v>
      </c>
    </row>
    <row r="68" spans="1:6">
      <c r="A68" s="264">
        <f t="shared" si="0"/>
        <v>62</v>
      </c>
      <c r="B68" s="254" t="s">
        <v>1281</v>
      </c>
      <c r="C68" s="254">
        <v>10503772</v>
      </c>
      <c r="D68" s="254" t="s">
        <v>127</v>
      </c>
      <c r="E68" s="254" t="s">
        <v>1723</v>
      </c>
      <c r="F68" s="254" t="s">
        <v>85</v>
      </c>
    </row>
    <row r="69" spans="1:6">
      <c r="A69" s="264">
        <f t="shared" si="0"/>
        <v>63</v>
      </c>
      <c r="B69" s="254" t="s">
        <v>1276</v>
      </c>
      <c r="C69" s="254">
        <v>10505246</v>
      </c>
      <c r="D69" s="254" t="s">
        <v>127</v>
      </c>
      <c r="E69" s="254" t="s">
        <v>212</v>
      </c>
      <c r="F69" s="254" t="s">
        <v>85</v>
      </c>
    </row>
    <row r="70" spans="1:6">
      <c r="A70" s="264">
        <f t="shared" si="0"/>
        <v>64</v>
      </c>
      <c r="B70" s="254" t="s">
        <v>1270</v>
      </c>
      <c r="C70" s="254">
        <v>10503760</v>
      </c>
      <c r="D70" s="254" t="s">
        <v>126</v>
      </c>
      <c r="E70" s="254" t="s">
        <v>1724</v>
      </c>
      <c r="F70" s="254" t="s">
        <v>85</v>
      </c>
    </row>
    <row r="71" spans="1:6">
      <c r="A71" s="264">
        <f t="shared" si="0"/>
        <v>65</v>
      </c>
      <c r="B71" s="254" t="s">
        <v>1283</v>
      </c>
      <c r="C71" s="254">
        <v>16505245</v>
      </c>
      <c r="D71" s="254" t="s">
        <v>126</v>
      </c>
      <c r="E71" s="254" t="s">
        <v>1725</v>
      </c>
      <c r="F71" s="254" t="s">
        <v>85</v>
      </c>
    </row>
    <row r="72" spans="1:6">
      <c r="A72" s="264">
        <f t="shared" si="0"/>
        <v>66</v>
      </c>
      <c r="B72" s="254" t="s">
        <v>1272</v>
      </c>
      <c r="C72" s="254">
        <v>10503775</v>
      </c>
      <c r="D72" s="254" t="s">
        <v>127</v>
      </c>
      <c r="E72" s="254" t="s">
        <v>1466</v>
      </c>
      <c r="F72" s="254" t="s">
        <v>85</v>
      </c>
    </row>
    <row r="73" spans="1:6">
      <c r="A73" s="264">
        <f>A72+1</f>
        <v>67</v>
      </c>
      <c r="B73" s="254" t="s">
        <v>1726</v>
      </c>
      <c r="C73" s="254">
        <v>69775271</v>
      </c>
      <c r="D73" s="254" t="s">
        <v>127</v>
      </c>
      <c r="E73" s="254" t="s">
        <v>1666</v>
      </c>
      <c r="F73" s="254" t="s">
        <v>85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A3:F3"/>
    <mergeCell ref="A4:F4"/>
    <mergeCell ref="A1:F1"/>
  </mergeCells>
  <pageMargins left="0.70866141732283472" right="1.5748031496062993" top="0.74803149606299213" bottom="0.59" header="0.31496062992125984" footer="0.31496062992125984"/>
  <pageSetup paperSize="5" scale="95" orientation="landscape" horizontalDpi="4294967293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F27"/>
  <sheetViews>
    <sheetView view="pageBreakPreview" zoomScale="90" zoomScaleSheetLayoutView="90" workbookViewId="0">
      <selection activeCell="Q5" sqref="Q5"/>
    </sheetView>
  </sheetViews>
  <sheetFormatPr defaultRowHeight="15"/>
  <cols>
    <col min="1" max="1" width="5" style="269" customWidth="1"/>
    <col min="2" max="2" width="34.5703125" style="269" customWidth="1"/>
    <col min="3" max="3" width="28.140625" style="269" customWidth="1"/>
    <col min="4" max="4" width="9.140625" style="269"/>
    <col min="5" max="5" width="37.7109375" style="269" customWidth="1"/>
    <col min="6" max="6" width="23.140625" style="269" customWidth="1"/>
    <col min="7" max="16384" width="9.140625" style="269"/>
  </cols>
  <sheetData>
    <row r="1" spans="1:6">
      <c r="A1" s="845" t="s">
        <v>1820</v>
      </c>
      <c r="B1" s="845"/>
      <c r="C1" s="845"/>
      <c r="D1" s="845"/>
      <c r="E1" s="845"/>
      <c r="F1" s="845"/>
    </row>
    <row r="2" spans="1:6" ht="6.75" customHeight="1">
      <c r="A2" s="298"/>
      <c r="B2" s="298"/>
      <c r="C2" s="298"/>
      <c r="D2" s="298"/>
      <c r="E2" s="298"/>
      <c r="F2" s="298"/>
    </row>
    <row r="3" spans="1:6">
      <c r="A3" s="845" t="s">
        <v>1769</v>
      </c>
      <c r="B3" s="845"/>
      <c r="C3" s="845"/>
      <c r="D3" s="845"/>
      <c r="E3" s="845"/>
      <c r="F3" s="845"/>
    </row>
    <row r="4" spans="1:6">
      <c r="A4" s="845" t="s">
        <v>2285</v>
      </c>
      <c r="B4" s="845"/>
      <c r="C4" s="845"/>
      <c r="D4" s="845"/>
      <c r="E4" s="845"/>
      <c r="F4" s="845"/>
    </row>
    <row r="6" spans="1:6" s="268" customFormat="1" ht="33.75" customHeight="1">
      <c r="A6" s="266" t="s">
        <v>20</v>
      </c>
      <c r="B6" s="267" t="s">
        <v>168</v>
      </c>
      <c r="C6" s="267" t="s">
        <v>166</v>
      </c>
      <c r="D6" s="267" t="s">
        <v>170</v>
      </c>
      <c r="E6" s="267" t="s">
        <v>169</v>
      </c>
      <c r="F6" s="267" t="s">
        <v>14</v>
      </c>
    </row>
    <row r="7" spans="1:6" ht="27.75" customHeight="1">
      <c r="A7" s="270">
        <v>1</v>
      </c>
      <c r="B7" s="271" t="s">
        <v>1289</v>
      </c>
      <c r="C7" s="271">
        <v>10505204</v>
      </c>
      <c r="D7" s="271" t="s">
        <v>126</v>
      </c>
      <c r="E7" s="271" t="s">
        <v>1727</v>
      </c>
      <c r="F7" s="271" t="s">
        <v>86</v>
      </c>
    </row>
    <row r="8" spans="1:6" ht="27.75" customHeight="1">
      <c r="A8" s="270">
        <f>A7+1</f>
        <v>2</v>
      </c>
      <c r="B8" s="271" t="s">
        <v>1295</v>
      </c>
      <c r="C8" s="271">
        <v>10503734</v>
      </c>
      <c r="D8" s="271" t="s">
        <v>126</v>
      </c>
      <c r="E8" s="271" t="s">
        <v>1728</v>
      </c>
      <c r="F8" s="271" t="s">
        <v>87</v>
      </c>
    </row>
    <row r="9" spans="1:6" ht="27.75" customHeight="1">
      <c r="A9" s="270">
        <f t="shared" ref="A9:A27" si="0">A8+1</f>
        <v>3</v>
      </c>
      <c r="B9" s="271" t="s">
        <v>1300</v>
      </c>
      <c r="C9" s="271">
        <v>10507246</v>
      </c>
      <c r="D9" s="271" t="s">
        <v>127</v>
      </c>
      <c r="E9" s="271" t="s">
        <v>655</v>
      </c>
      <c r="F9" s="271" t="s">
        <v>81</v>
      </c>
    </row>
    <row r="10" spans="1:6" ht="27.75" customHeight="1">
      <c r="A10" s="270">
        <f t="shared" si="0"/>
        <v>4</v>
      </c>
      <c r="B10" s="271" t="s">
        <v>1298</v>
      </c>
      <c r="C10" s="271">
        <v>10507302</v>
      </c>
      <c r="D10" s="271" t="s">
        <v>127</v>
      </c>
      <c r="E10" s="271" t="s">
        <v>1729</v>
      </c>
      <c r="F10" s="271" t="s">
        <v>81</v>
      </c>
    </row>
    <row r="11" spans="1:6" ht="27.75" customHeight="1">
      <c r="A11" s="270">
        <f t="shared" si="0"/>
        <v>5</v>
      </c>
      <c r="B11" s="271" t="s">
        <v>1304</v>
      </c>
      <c r="C11" s="271">
        <v>10505653</v>
      </c>
      <c r="D11" s="271" t="s">
        <v>126</v>
      </c>
      <c r="E11" s="271" t="s">
        <v>1730</v>
      </c>
      <c r="F11" s="271" t="s">
        <v>81</v>
      </c>
    </row>
    <row r="12" spans="1:6" ht="27.75" customHeight="1">
      <c r="A12" s="270">
        <f t="shared" si="0"/>
        <v>6</v>
      </c>
      <c r="B12" s="271" t="s">
        <v>1302</v>
      </c>
      <c r="C12" s="271">
        <v>10505857</v>
      </c>
      <c r="D12" s="271" t="s">
        <v>127</v>
      </c>
      <c r="E12" s="271" t="s">
        <v>1731</v>
      </c>
      <c r="F12" s="271" t="s">
        <v>81</v>
      </c>
    </row>
    <row r="13" spans="1:6" ht="27.75" customHeight="1">
      <c r="A13" s="270">
        <f t="shared" si="0"/>
        <v>7</v>
      </c>
      <c r="B13" s="333" t="s">
        <v>2281</v>
      </c>
      <c r="C13" s="333">
        <v>69822716</v>
      </c>
      <c r="D13" s="333" t="s">
        <v>126</v>
      </c>
      <c r="E13" s="333" t="s">
        <v>1732</v>
      </c>
      <c r="F13" s="333" t="s">
        <v>88</v>
      </c>
    </row>
    <row r="14" spans="1:6" ht="27.75" customHeight="1">
      <c r="A14" s="270">
        <f t="shared" si="0"/>
        <v>8</v>
      </c>
      <c r="B14" s="271" t="s">
        <v>1310</v>
      </c>
      <c r="C14" s="271">
        <v>10503749</v>
      </c>
      <c r="D14" s="271" t="s">
        <v>126</v>
      </c>
      <c r="E14" s="271" t="s">
        <v>1733</v>
      </c>
      <c r="F14" s="271" t="s">
        <v>82</v>
      </c>
    </row>
    <row r="15" spans="1:6" ht="27.75" customHeight="1">
      <c r="A15" s="270">
        <f t="shared" si="0"/>
        <v>9</v>
      </c>
      <c r="B15" s="271" t="s">
        <v>1320</v>
      </c>
      <c r="C15" s="271">
        <v>10506057</v>
      </c>
      <c r="D15" s="271" t="s">
        <v>126</v>
      </c>
      <c r="E15" s="271" t="s">
        <v>1734</v>
      </c>
      <c r="F15" s="271" t="s">
        <v>89</v>
      </c>
    </row>
    <row r="16" spans="1:6" ht="27.75" customHeight="1">
      <c r="A16" s="270">
        <f t="shared" si="0"/>
        <v>10</v>
      </c>
      <c r="B16" s="271" t="s">
        <v>1327</v>
      </c>
      <c r="C16" s="271">
        <v>10503750</v>
      </c>
      <c r="D16" s="271" t="s">
        <v>126</v>
      </c>
      <c r="E16" s="271" t="s">
        <v>1735</v>
      </c>
      <c r="F16" s="271" t="s">
        <v>89</v>
      </c>
    </row>
    <row r="17" spans="1:6" ht="27.75" customHeight="1">
      <c r="A17" s="270">
        <f t="shared" si="0"/>
        <v>11</v>
      </c>
      <c r="B17" s="271" t="s">
        <v>1337</v>
      </c>
      <c r="C17" s="271">
        <v>10505652</v>
      </c>
      <c r="D17" s="271" t="s">
        <v>126</v>
      </c>
      <c r="E17" s="271" t="s">
        <v>1736</v>
      </c>
      <c r="F17" s="271" t="s">
        <v>83</v>
      </c>
    </row>
    <row r="18" spans="1:6" ht="27.75" customHeight="1">
      <c r="A18" s="270">
        <f t="shared" si="0"/>
        <v>12</v>
      </c>
      <c r="B18" s="271" t="s">
        <v>1737</v>
      </c>
      <c r="C18" s="271">
        <v>69823295</v>
      </c>
      <c r="D18" s="271" t="s">
        <v>127</v>
      </c>
      <c r="E18" s="271" t="s">
        <v>1738</v>
      </c>
      <c r="F18" s="271" t="s">
        <v>83</v>
      </c>
    </row>
    <row r="19" spans="1:6" ht="27.75" customHeight="1">
      <c r="A19" s="270">
        <f t="shared" si="0"/>
        <v>13</v>
      </c>
      <c r="B19" s="271" t="s">
        <v>1339</v>
      </c>
      <c r="C19" s="271">
        <v>10503766</v>
      </c>
      <c r="D19" s="271" t="s">
        <v>126</v>
      </c>
      <c r="E19" s="271" t="s">
        <v>1739</v>
      </c>
      <c r="F19" s="271" t="s">
        <v>90</v>
      </c>
    </row>
    <row r="20" spans="1:6" ht="27.75" customHeight="1">
      <c r="A20" s="270">
        <f t="shared" si="0"/>
        <v>14</v>
      </c>
      <c r="B20" s="271" t="s">
        <v>2279</v>
      </c>
      <c r="C20" s="333">
        <v>69946443</v>
      </c>
      <c r="D20" s="271" t="s">
        <v>126</v>
      </c>
      <c r="E20" s="333" t="s">
        <v>2280</v>
      </c>
      <c r="F20" s="271" t="s">
        <v>90</v>
      </c>
    </row>
    <row r="21" spans="1:6" ht="27.75" customHeight="1">
      <c r="A21" s="270">
        <f t="shared" si="0"/>
        <v>15</v>
      </c>
      <c r="B21" s="271" t="s">
        <v>1355</v>
      </c>
      <c r="C21" s="271">
        <v>10503751</v>
      </c>
      <c r="D21" s="271" t="s">
        <v>126</v>
      </c>
      <c r="E21" s="271" t="s">
        <v>1740</v>
      </c>
      <c r="F21" s="271" t="s">
        <v>84</v>
      </c>
    </row>
    <row r="22" spans="1:6" ht="27.75" customHeight="1">
      <c r="A22" s="270">
        <f t="shared" si="0"/>
        <v>16</v>
      </c>
      <c r="B22" s="271" t="s">
        <v>1347</v>
      </c>
      <c r="C22" s="271">
        <v>69888652</v>
      </c>
      <c r="D22" s="271" t="s">
        <v>127</v>
      </c>
      <c r="E22" s="271" t="s">
        <v>1741</v>
      </c>
      <c r="F22" s="271" t="s">
        <v>84</v>
      </c>
    </row>
    <row r="23" spans="1:6" ht="27.75" customHeight="1">
      <c r="A23" s="270">
        <f t="shared" si="0"/>
        <v>17</v>
      </c>
      <c r="B23" s="271" t="s">
        <v>1353</v>
      </c>
      <c r="C23" s="271">
        <v>10503767</v>
      </c>
      <c r="D23" s="271" t="s">
        <v>126</v>
      </c>
      <c r="E23" s="271" t="s">
        <v>1742</v>
      </c>
      <c r="F23" s="271" t="s">
        <v>84</v>
      </c>
    </row>
    <row r="24" spans="1:6" ht="27.75" customHeight="1">
      <c r="A24" s="270">
        <f t="shared" si="0"/>
        <v>18</v>
      </c>
      <c r="B24" s="271" t="s">
        <v>1359</v>
      </c>
      <c r="C24" s="271">
        <v>10505205</v>
      </c>
      <c r="D24" s="271" t="s">
        <v>126</v>
      </c>
      <c r="E24" s="271" t="s">
        <v>1743</v>
      </c>
      <c r="F24" s="271" t="s">
        <v>85</v>
      </c>
    </row>
    <row r="25" spans="1:6" ht="27.75" customHeight="1">
      <c r="A25" s="270">
        <f t="shared" si="0"/>
        <v>19</v>
      </c>
      <c r="B25" s="271" t="s">
        <v>1367</v>
      </c>
      <c r="C25" s="271">
        <v>10505953</v>
      </c>
      <c r="D25" s="271" t="s">
        <v>127</v>
      </c>
      <c r="E25" s="271" t="s">
        <v>1744</v>
      </c>
      <c r="F25" s="271" t="s">
        <v>85</v>
      </c>
    </row>
    <row r="26" spans="1:6" ht="27.75" customHeight="1">
      <c r="A26" s="270">
        <f t="shared" si="0"/>
        <v>20</v>
      </c>
      <c r="B26" s="271" t="s">
        <v>1365</v>
      </c>
      <c r="C26" s="271">
        <v>10505208</v>
      </c>
      <c r="D26" s="271" t="s">
        <v>127</v>
      </c>
      <c r="E26" s="271" t="s">
        <v>1745</v>
      </c>
      <c r="F26" s="271" t="s">
        <v>85</v>
      </c>
    </row>
    <row r="27" spans="1:6" ht="27.75" customHeight="1">
      <c r="A27" s="270">
        <f t="shared" si="0"/>
        <v>21</v>
      </c>
      <c r="B27" s="271" t="s">
        <v>1363</v>
      </c>
      <c r="C27" s="271">
        <v>10503731</v>
      </c>
      <c r="D27" s="271" t="s">
        <v>127</v>
      </c>
      <c r="E27" s="271" t="s">
        <v>1746</v>
      </c>
      <c r="F27" s="271" t="s">
        <v>85</v>
      </c>
    </row>
  </sheetData>
  <mergeCells count="3">
    <mergeCell ref="A3:F3"/>
    <mergeCell ref="A4:F4"/>
    <mergeCell ref="A1:F1"/>
  </mergeCells>
  <printOptions horizontalCentered="1"/>
  <pageMargins left="0.70866141732283472" right="0.70866141732283472" top="0.74803149606299213" bottom="0.74803149606299213" header="0.31496062992125984" footer="0.31496062992125984"/>
  <pageSetup paperSize="10000" orientation="landscape" horizontalDpi="4294967293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29"/>
  <sheetViews>
    <sheetView view="pageBreakPreview" zoomScale="90" zoomScaleSheetLayoutView="90" workbookViewId="0">
      <selection activeCell="Q5" sqref="Q5"/>
    </sheetView>
  </sheetViews>
  <sheetFormatPr defaultRowHeight="15"/>
  <cols>
    <col min="1" max="1" width="5.42578125" style="272" customWidth="1"/>
    <col min="2" max="2" width="32.28515625" style="272" bestFit="1" customWidth="1"/>
    <col min="3" max="3" width="11.28515625" style="272" customWidth="1"/>
    <col min="4" max="4" width="9.42578125" style="272" customWidth="1"/>
    <col min="5" max="5" width="39.28515625" style="272" customWidth="1"/>
    <col min="6" max="6" width="17.42578125" style="272" customWidth="1"/>
    <col min="7" max="16384" width="9.140625" style="272"/>
  </cols>
  <sheetData>
    <row r="1" spans="1:6">
      <c r="A1" s="845" t="s">
        <v>1821</v>
      </c>
      <c r="B1" s="845"/>
      <c r="C1" s="845"/>
      <c r="D1" s="845"/>
      <c r="E1" s="845"/>
      <c r="F1" s="845"/>
    </row>
    <row r="2" spans="1:6" ht="8.25" customHeight="1">
      <c r="A2" s="298"/>
      <c r="B2" s="298"/>
      <c r="C2" s="298"/>
      <c r="D2" s="298"/>
      <c r="E2" s="298"/>
      <c r="F2" s="298"/>
    </row>
    <row r="3" spans="1:6" s="269" customFormat="1">
      <c r="A3" s="845" t="s">
        <v>1770</v>
      </c>
      <c r="B3" s="845"/>
      <c r="C3" s="845"/>
      <c r="D3" s="845"/>
      <c r="E3" s="845"/>
      <c r="F3" s="845"/>
    </row>
    <row r="4" spans="1:6" s="269" customFormat="1">
      <c r="A4" s="845" t="s">
        <v>2285</v>
      </c>
      <c r="B4" s="845"/>
      <c r="C4" s="845"/>
      <c r="D4" s="845"/>
      <c r="E4" s="845"/>
      <c r="F4" s="845"/>
    </row>
    <row r="5" spans="1:6" s="269" customFormat="1"/>
    <row r="6" spans="1:6" s="268" customFormat="1" ht="33.75" customHeight="1">
      <c r="A6" s="266" t="s">
        <v>20</v>
      </c>
      <c r="B6" s="267" t="s">
        <v>168</v>
      </c>
      <c r="C6" s="267" t="s">
        <v>166</v>
      </c>
      <c r="D6" s="267" t="s">
        <v>170</v>
      </c>
      <c r="E6" s="267" t="s">
        <v>169</v>
      </c>
      <c r="F6" s="267" t="s">
        <v>14</v>
      </c>
    </row>
    <row r="7" spans="1:6" ht="27.75" customHeight="1">
      <c r="A7" s="270">
        <v>1</v>
      </c>
      <c r="B7" s="333" t="s">
        <v>1286</v>
      </c>
      <c r="C7" s="333">
        <v>10506048</v>
      </c>
      <c r="D7" s="333" t="s">
        <v>126</v>
      </c>
      <c r="E7" s="333" t="s">
        <v>1747</v>
      </c>
      <c r="F7" s="333" t="s">
        <v>86</v>
      </c>
    </row>
    <row r="8" spans="1:6" ht="27.75" customHeight="1">
      <c r="A8" s="270">
        <f>A7+1</f>
        <v>2</v>
      </c>
      <c r="B8" s="333" t="s">
        <v>1288</v>
      </c>
      <c r="C8" s="333">
        <v>10506140</v>
      </c>
      <c r="D8" s="333" t="s">
        <v>126</v>
      </c>
      <c r="E8" s="333" t="s">
        <v>1748</v>
      </c>
      <c r="F8" s="333" t="s">
        <v>86</v>
      </c>
    </row>
    <row r="9" spans="1:6" ht="27.75" customHeight="1">
      <c r="A9" s="270">
        <f t="shared" ref="A9:A29" si="0">A8+1</f>
        <v>3</v>
      </c>
      <c r="B9" s="333" t="s">
        <v>1293</v>
      </c>
      <c r="C9" s="333">
        <v>10506045</v>
      </c>
      <c r="D9" s="333" t="s">
        <v>126</v>
      </c>
      <c r="E9" s="333" t="s">
        <v>1749</v>
      </c>
      <c r="F9" s="333" t="s">
        <v>87</v>
      </c>
    </row>
    <row r="10" spans="1:6" ht="27.75" customHeight="1">
      <c r="A10" s="270">
        <f t="shared" si="0"/>
        <v>4</v>
      </c>
      <c r="B10" s="333" t="s">
        <v>1291</v>
      </c>
      <c r="C10" s="333">
        <v>69896916</v>
      </c>
      <c r="D10" s="333" t="s">
        <v>126</v>
      </c>
      <c r="E10" s="333" t="s">
        <v>1750</v>
      </c>
      <c r="F10" s="333" t="s">
        <v>87</v>
      </c>
    </row>
    <row r="11" spans="1:6" ht="27.75" customHeight="1">
      <c r="A11" s="270">
        <f t="shared" si="0"/>
        <v>5</v>
      </c>
      <c r="B11" s="333" t="s">
        <v>2282</v>
      </c>
      <c r="C11" s="333">
        <v>69953437</v>
      </c>
      <c r="D11" s="333" t="s">
        <v>127</v>
      </c>
      <c r="E11" s="333" t="s">
        <v>252</v>
      </c>
      <c r="F11" s="333" t="s">
        <v>227</v>
      </c>
    </row>
    <row r="12" spans="1:6" ht="27.75" customHeight="1">
      <c r="A12" s="270">
        <f t="shared" si="0"/>
        <v>6</v>
      </c>
      <c r="B12" s="333" t="s">
        <v>1307</v>
      </c>
      <c r="C12" s="333">
        <v>10505655</v>
      </c>
      <c r="D12" s="333" t="s">
        <v>126</v>
      </c>
      <c r="E12" s="333" t="s">
        <v>1751</v>
      </c>
      <c r="F12" s="333" t="s">
        <v>88</v>
      </c>
    </row>
    <row r="13" spans="1:6" ht="27.75" customHeight="1">
      <c r="A13" s="270">
        <f t="shared" si="0"/>
        <v>7</v>
      </c>
      <c r="B13" s="333" t="s">
        <v>1313</v>
      </c>
      <c r="C13" s="333">
        <v>69823294</v>
      </c>
      <c r="D13" s="333" t="s">
        <v>126</v>
      </c>
      <c r="E13" s="333" t="s">
        <v>1752</v>
      </c>
      <c r="F13" s="333" t="s">
        <v>82</v>
      </c>
    </row>
    <row r="14" spans="1:6" ht="27.75" customHeight="1">
      <c r="A14" s="270">
        <f t="shared" si="0"/>
        <v>8</v>
      </c>
      <c r="B14" s="333" t="s">
        <v>1322</v>
      </c>
      <c r="C14" s="333">
        <v>10507254</v>
      </c>
      <c r="D14" s="333" t="s">
        <v>126</v>
      </c>
      <c r="E14" s="333" t="s">
        <v>1753</v>
      </c>
      <c r="F14" s="333" t="s">
        <v>89</v>
      </c>
    </row>
    <row r="15" spans="1:6" ht="27.75" customHeight="1">
      <c r="A15" s="270">
        <f t="shared" si="0"/>
        <v>9</v>
      </c>
      <c r="B15" s="333" t="s">
        <v>1329</v>
      </c>
      <c r="C15" s="333">
        <v>10505654</v>
      </c>
      <c r="D15" s="333" t="s">
        <v>126</v>
      </c>
      <c r="E15" s="333" t="s">
        <v>1754</v>
      </c>
      <c r="F15" s="333" t="s">
        <v>89</v>
      </c>
    </row>
    <row r="16" spans="1:6" ht="27.75" customHeight="1">
      <c r="A16" s="270">
        <f t="shared" si="0"/>
        <v>10</v>
      </c>
      <c r="B16" s="333" t="s">
        <v>1324</v>
      </c>
      <c r="C16" s="333">
        <v>10505925</v>
      </c>
      <c r="D16" s="333" t="s">
        <v>127</v>
      </c>
      <c r="E16" s="333" t="s">
        <v>1755</v>
      </c>
      <c r="F16" s="333" t="s">
        <v>89</v>
      </c>
    </row>
    <row r="17" spans="1:9" ht="27.75" customHeight="1">
      <c r="A17" s="270">
        <f t="shared" si="0"/>
        <v>11</v>
      </c>
      <c r="B17" s="333" t="s">
        <v>1318</v>
      </c>
      <c r="C17" s="333">
        <v>10505911</v>
      </c>
      <c r="D17" s="333" t="s">
        <v>127</v>
      </c>
      <c r="E17" s="333" t="s">
        <v>1756</v>
      </c>
      <c r="F17" s="333" t="s">
        <v>89</v>
      </c>
    </row>
    <row r="18" spans="1:9" ht="27.75" customHeight="1">
      <c r="A18" s="270">
        <f t="shared" si="0"/>
        <v>12</v>
      </c>
      <c r="B18" s="333" t="s">
        <v>1316</v>
      </c>
      <c r="C18" s="333">
        <v>10506033</v>
      </c>
      <c r="D18" s="333" t="s">
        <v>127</v>
      </c>
      <c r="E18" s="333" t="s">
        <v>1757</v>
      </c>
      <c r="F18" s="333" t="s">
        <v>89</v>
      </c>
    </row>
    <row r="19" spans="1:9" ht="27.75" customHeight="1">
      <c r="A19" s="270">
        <f t="shared" si="0"/>
        <v>13</v>
      </c>
      <c r="B19" s="333" t="s">
        <v>1331</v>
      </c>
      <c r="C19" s="333">
        <v>10505908</v>
      </c>
      <c r="D19" s="333" t="s">
        <v>127</v>
      </c>
      <c r="E19" s="333" t="s">
        <v>1332</v>
      </c>
      <c r="F19" s="333" t="s">
        <v>83</v>
      </c>
    </row>
    <row r="20" spans="1:9" ht="27.75" customHeight="1">
      <c r="A20" s="270">
        <f t="shared" si="0"/>
        <v>14</v>
      </c>
      <c r="B20" s="333" t="s">
        <v>1335</v>
      </c>
      <c r="C20" s="333">
        <v>10507384</v>
      </c>
      <c r="D20" s="333" t="s">
        <v>126</v>
      </c>
      <c r="E20" s="333" t="s">
        <v>1758</v>
      </c>
      <c r="F20" s="333" t="s">
        <v>83</v>
      </c>
    </row>
    <row r="21" spans="1:9" ht="27.75" customHeight="1">
      <c r="A21" s="270">
        <f t="shared" si="0"/>
        <v>15</v>
      </c>
      <c r="B21" s="333" t="s">
        <v>1343</v>
      </c>
      <c r="C21" s="333">
        <v>10506092</v>
      </c>
      <c r="D21" s="333" t="s">
        <v>127</v>
      </c>
      <c r="E21" s="333" t="s">
        <v>1759</v>
      </c>
      <c r="F21" s="333" t="s">
        <v>90</v>
      </c>
    </row>
    <row r="22" spans="1:9" ht="27.75" customHeight="1">
      <c r="A22" s="270">
        <f t="shared" si="0"/>
        <v>16</v>
      </c>
      <c r="B22" s="333" t="s">
        <v>1341</v>
      </c>
      <c r="C22" s="333">
        <v>10505780</v>
      </c>
      <c r="D22" s="333" t="s">
        <v>126</v>
      </c>
      <c r="E22" s="333" t="s">
        <v>1760</v>
      </c>
      <c r="F22" s="333" t="s">
        <v>90</v>
      </c>
    </row>
    <row r="23" spans="1:9" ht="27.75" customHeight="1">
      <c r="A23" s="270">
        <f t="shared" si="0"/>
        <v>17</v>
      </c>
      <c r="B23" s="333" t="s">
        <v>1351</v>
      </c>
      <c r="C23" s="333">
        <v>10503770</v>
      </c>
      <c r="D23" s="333" t="s">
        <v>126</v>
      </c>
      <c r="E23" s="333" t="s">
        <v>1761</v>
      </c>
      <c r="F23" s="333" t="s">
        <v>84</v>
      </c>
    </row>
    <row r="24" spans="1:9" ht="27.75" customHeight="1">
      <c r="A24" s="270">
        <f t="shared" si="0"/>
        <v>18</v>
      </c>
      <c r="B24" s="333" t="s">
        <v>1345</v>
      </c>
      <c r="C24" s="333">
        <v>69856935</v>
      </c>
      <c r="D24" s="333" t="s">
        <v>126</v>
      </c>
      <c r="E24" s="333" t="s">
        <v>1762</v>
      </c>
      <c r="F24" s="333" t="s">
        <v>84</v>
      </c>
    </row>
    <row r="25" spans="1:9" ht="27.75" customHeight="1">
      <c r="A25" s="270">
        <f t="shared" si="0"/>
        <v>19</v>
      </c>
      <c r="B25" s="333" t="s">
        <v>1349</v>
      </c>
      <c r="C25" s="333">
        <v>10503769</v>
      </c>
      <c r="D25" s="333" t="s">
        <v>126</v>
      </c>
      <c r="E25" s="333" t="s">
        <v>1763</v>
      </c>
      <c r="F25" s="333" t="s">
        <v>84</v>
      </c>
    </row>
    <row r="26" spans="1:9" ht="27.75" customHeight="1">
      <c r="A26" s="270">
        <f t="shared" si="0"/>
        <v>20</v>
      </c>
      <c r="B26" s="333" t="s">
        <v>1369</v>
      </c>
      <c r="C26" s="333">
        <v>10507286</v>
      </c>
      <c r="D26" s="333" t="s">
        <v>126</v>
      </c>
      <c r="E26" s="333" t="s">
        <v>1764</v>
      </c>
      <c r="F26" s="333" t="s">
        <v>85</v>
      </c>
      <c r="I26" s="272">
        <f>41-25</f>
        <v>16</v>
      </c>
    </row>
    <row r="27" spans="1:9" ht="27.75" customHeight="1">
      <c r="A27" s="270">
        <f t="shared" si="0"/>
        <v>21</v>
      </c>
      <c r="B27" s="333" t="s">
        <v>1361</v>
      </c>
      <c r="C27" s="333">
        <v>10505998</v>
      </c>
      <c r="D27" s="333" t="s">
        <v>127</v>
      </c>
      <c r="E27" s="333" t="s">
        <v>1765</v>
      </c>
      <c r="F27" s="333" t="s">
        <v>85</v>
      </c>
    </row>
    <row r="28" spans="1:9" ht="28.5" customHeight="1">
      <c r="A28" s="270">
        <f t="shared" si="0"/>
        <v>22</v>
      </c>
      <c r="B28" s="333" t="s">
        <v>1357</v>
      </c>
      <c r="C28" s="333">
        <v>10507447</v>
      </c>
      <c r="D28" s="333" t="s">
        <v>127</v>
      </c>
      <c r="E28" s="333" t="s">
        <v>1766</v>
      </c>
      <c r="F28" s="333" t="s">
        <v>85</v>
      </c>
    </row>
    <row r="29" spans="1:9" ht="28.5" customHeight="1">
      <c r="A29" s="270">
        <f t="shared" si="0"/>
        <v>23</v>
      </c>
      <c r="B29" s="333" t="s">
        <v>2283</v>
      </c>
      <c r="C29" s="333">
        <v>69945556</v>
      </c>
      <c r="D29" s="333" t="s">
        <v>127</v>
      </c>
      <c r="E29" s="333" t="s">
        <v>2284</v>
      </c>
      <c r="F29" s="333" t="s">
        <v>85</v>
      </c>
    </row>
  </sheetData>
  <mergeCells count="3">
    <mergeCell ref="A3:F3"/>
    <mergeCell ref="A4:F4"/>
    <mergeCell ref="A1:F1"/>
  </mergeCells>
  <printOptions horizontalCentered="1"/>
  <pageMargins left="0.70866141732283472" right="0.70866141732283472" top="0.74803149606299213" bottom="0.74803149606299213" header="0.31496062992125984" footer="0.31496062992125984"/>
  <pageSetup paperSize="10000" orientation="landscape" horizontalDpi="4294967293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J27"/>
  <sheetViews>
    <sheetView view="pageBreakPreview" zoomScaleSheetLayoutView="100" workbookViewId="0">
      <selection activeCell="Q5" sqref="Q5"/>
    </sheetView>
  </sheetViews>
  <sheetFormatPr defaultRowHeight="12.75"/>
  <cols>
    <col min="1" max="1" width="3.42578125" style="63" bestFit="1" customWidth="1"/>
    <col min="2" max="2" width="10.5703125" style="63" hidden="1" customWidth="1"/>
    <col min="3" max="3" width="16.7109375" style="63" customWidth="1"/>
    <col min="4" max="4" width="16.42578125" style="63" bestFit="1" customWidth="1"/>
    <col min="5" max="5" width="20.7109375" style="63" bestFit="1" customWidth="1"/>
    <col min="6" max="6" width="8.28515625" style="63" customWidth="1"/>
    <col min="7" max="7" width="11.28515625" style="63" bestFit="1" customWidth="1"/>
    <col min="8" max="8" width="9.140625" style="63"/>
    <col min="9" max="9" width="9.28515625" style="63" bestFit="1" customWidth="1"/>
    <col min="10" max="250" width="9.140625" style="63"/>
    <col min="251" max="251" width="3.42578125" style="63" bestFit="1" customWidth="1"/>
    <col min="252" max="252" width="10.5703125" style="63" customWidth="1"/>
    <col min="253" max="253" width="16.7109375" style="63" customWidth="1"/>
    <col min="254" max="254" width="36" style="63" bestFit="1" customWidth="1"/>
    <col min="255" max="255" width="15.42578125" style="63" bestFit="1" customWidth="1"/>
    <col min="256" max="256" width="8.28515625" style="63" customWidth="1"/>
    <col min="257" max="257" width="11.28515625" style="63" bestFit="1" customWidth="1"/>
    <col min="258" max="506" width="9.140625" style="63"/>
    <col min="507" max="507" width="3.42578125" style="63" bestFit="1" customWidth="1"/>
    <col min="508" max="508" width="10.5703125" style="63" customWidth="1"/>
    <col min="509" max="509" width="16.7109375" style="63" customWidth="1"/>
    <col min="510" max="510" width="36" style="63" bestFit="1" customWidth="1"/>
    <col min="511" max="511" width="15.42578125" style="63" bestFit="1" customWidth="1"/>
    <col min="512" max="512" width="8.28515625" style="63" customWidth="1"/>
    <col min="513" max="513" width="11.28515625" style="63" bestFit="1" customWidth="1"/>
    <col min="514" max="762" width="9.140625" style="63"/>
    <col min="763" max="763" width="3.42578125" style="63" bestFit="1" customWidth="1"/>
    <col min="764" max="764" width="10.5703125" style="63" customWidth="1"/>
    <col min="765" max="765" width="16.7109375" style="63" customWidth="1"/>
    <col min="766" max="766" width="36" style="63" bestFit="1" customWidth="1"/>
    <col min="767" max="767" width="15.42578125" style="63" bestFit="1" customWidth="1"/>
    <col min="768" max="768" width="8.28515625" style="63" customWidth="1"/>
    <col min="769" max="769" width="11.28515625" style="63" bestFit="1" customWidth="1"/>
    <col min="770" max="1018" width="9.140625" style="63"/>
    <col min="1019" max="1019" width="3.42578125" style="63" bestFit="1" customWidth="1"/>
    <col min="1020" max="1020" width="10.5703125" style="63" customWidth="1"/>
    <col min="1021" max="1021" width="16.7109375" style="63" customWidth="1"/>
    <col min="1022" max="1022" width="36" style="63" bestFit="1" customWidth="1"/>
    <col min="1023" max="1023" width="15.42578125" style="63" bestFit="1" customWidth="1"/>
    <col min="1024" max="1024" width="8.28515625" style="63" customWidth="1"/>
    <col min="1025" max="1025" width="11.28515625" style="63" bestFit="1" customWidth="1"/>
    <col min="1026" max="1274" width="9.140625" style="63"/>
    <col min="1275" max="1275" width="3.42578125" style="63" bestFit="1" customWidth="1"/>
    <col min="1276" max="1276" width="10.5703125" style="63" customWidth="1"/>
    <col min="1277" max="1277" width="16.7109375" style="63" customWidth="1"/>
    <col min="1278" max="1278" width="36" style="63" bestFit="1" customWidth="1"/>
    <col min="1279" max="1279" width="15.42578125" style="63" bestFit="1" customWidth="1"/>
    <col min="1280" max="1280" width="8.28515625" style="63" customWidth="1"/>
    <col min="1281" max="1281" width="11.28515625" style="63" bestFit="1" customWidth="1"/>
    <col min="1282" max="1530" width="9.140625" style="63"/>
    <col min="1531" max="1531" width="3.42578125" style="63" bestFit="1" customWidth="1"/>
    <col min="1532" max="1532" width="10.5703125" style="63" customWidth="1"/>
    <col min="1533" max="1533" width="16.7109375" style="63" customWidth="1"/>
    <col min="1534" max="1534" width="36" style="63" bestFit="1" customWidth="1"/>
    <col min="1535" max="1535" width="15.42578125" style="63" bestFit="1" customWidth="1"/>
    <col min="1536" max="1536" width="8.28515625" style="63" customWidth="1"/>
    <col min="1537" max="1537" width="11.28515625" style="63" bestFit="1" customWidth="1"/>
    <col min="1538" max="1786" width="9.140625" style="63"/>
    <col min="1787" max="1787" width="3.42578125" style="63" bestFit="1" customWidth="1"/>
    <col min="1788" max="1788" width="10.5703125" style="63" customWidth="1"/>
    <col min="1789" max="1789" width="16.7109375" style="63" customWidth="1"/>
    <col min="1790" max="1790" width="36" style="63" bestFit="1" customWidth="1"/>
    <col min="1791" max="1791" width="15.42578125" style="63" bestFit="1" customWidth="1"/>
    <col min="1792" max="1792" width="8.28515625" style="63" customWidth="1"/>
    <col min="1793" max="1793" width="11.28515625" style="63" bestFit="1" customWidth="1"/>
    <col min="1794" max="2042" width="9.140625" style="63"/>
    <col min="2043" max="2043" width="3.42578125" style="63" bestFit="1" customWidth="1"/>
    <col min="2044" max="2044" width="10.5703125" style="63" customWidth="1"/>
    <col min="2045" max="2045" width="16.7109375" style="63" customWidth="1"/>
    <col min="2046" max="2046" width="36" style="63" bestFit="1" customWidth="1"/>
    <col min="2047" max="2047" width="15.42578125" style="63" bestFit="1" customWidth="1"/>
    <col min="2048" max="2048" width="8.28515625" style="63" customWidth="1"/>
    <col min="2049" max="2049" width="11.28515625" style="63" bestFit="1" customWidth="1"/>
    <col min="2050" max="2298" width="9.140625" style="63"/>
    <col min="2299" max="2299" width="3.42578125" style="63" bestFit="1" customWidth="1"/>
    <col min="2300" max="2300" width="10.5703125" style="63" customWidth="1"/>
    <col min="2301" max="2301" width="16.7109375" style="63" customWidth="1"/>
    <col min="2302" max="2302" width="36" style="63" bestFit="1" customWidth="1"/>
    <col min="2303" max="2303" width="15.42578125" style="63" bestFit="1" customWidth="1"/>
    <col min="2304" max="2304" width="8.28515625" style="63" customWidth="1"/>
    <col min="2305" max="2305" width="11.28515625" style="63" bestFit="1" customWidth="1"/>
    <col min="2306" max="2554" width="9.140625" style="63"/>
    <col min="2555" max="2555" width="3.42578125" style="63" bestFit="1" customWidth="1"/>
    <col min="2556" max="2556" width="10.5703125" style="63" customWidth="1"/>
    <col min="2557" max="2557" width="16.7109375" style="63" customWidth="1"/>
    <col min="2558" max="2558" width="36" style="63" bestFit="1" customWidth="1"/>
    <col min="2559" max="2559" width="15.42578125" style="63" bestFit="1" customWidth="1"/>
    <col min="2560" max="2560" width="8.28515625" style="63" customWidth="1"/>
    <col min="2561" max="2561" width="11.28515625" style="63" bestFit="1" customWidth="1"/>
    <col min="2562" max="2810" width="9.140625" style="63"/>
    <col min="2811" max="2811" width="3.42578125" style="63" bestFit="1" customWidth="1"/>
    <col min="2812" max="2812" width="10.5703125" style="63" customWidth="1"/>
    <col min="2813" max="2813" width="16.7109375" style="63" customWidth="1"/>
    <col min="2814" max="2814" width="36" style="63" bestFit="1" customWidth="1"/>
    <col min="2815" max="2815" width="15.42578125" style="63" bestFit="1" customWidth="1"/>
    <col min="2816" max="2816" width="8.28515625" style="63" customWidth="1"/>
    <col min="2817" max="2817" width="11.28515625" style="63" bestFit="1" customWidth="1"/>
    <col min="2818" max="3066" width="9.140625" style="63"/>
    <col min="3067" max="3067" width="3.42578125" style="63" bestFit="1" customWidth="1"/>
    <col min="3068" max="3068" width="10.5703125" style="63" customWidth="1"/>
    <col min="3069" max="3069" width="16.7109375" style="63" customWidth="1"/>
    <col min="3070" max="3070" width="36" style="63" bestFit="1" customWidth="1"/>
    <col min="3071" max="3071" width="15.42578125" style="63" bestFit="1" customWidth="1"/>
    <col min="3072" max="3072" width="8.28515625" style="63" customWidth="1"/>
    <col min="3073" max="3073" width="11.28515625" style="63" bestFit="1" customWidth="1"/>
    <col min="3074" max="3322" width="9.140625" style="63"/>
    <col min="3323" max="3323" width="3.42578125" style="63" bestFit="1" customWidth="1"/>
    <col min="3324" max="3324" width="10.5703125" style="63" customWidth="1"/>
    <col min="3325" max="3325" width="16.7109375" style="63" customWidth="1"/>
    <col min="3326" max="3326" width="36" style="63" bestFit="1" customWidth="1"/>
    <col min="3327" max="3327" width="15.42578125" style="63" bestFit="1" customWidth="1"/>
    <col min="3328" max="3328" width="8.28515625" style="63" customWidth="1"/>
    <col min="3329" max="3329" width="11.28515625" style="63" bestFit="1" customWidth="1"/>
    <col min="3330" max="3578" width="9.140625" style="63"/>
    <col min="3579" max="3579" width="3.42578125" style="63" bestFit="1" customWidth="1"/>
    <col min="3580" max="3580" width="10.5703125" style="63" customWidth="1"/>
    <col min="3581" max="3581" width="16.7109375" style="63" customWidth="1"/>
    <col min="3582" max="3582" width="36" style="63" bestFit="1" customWidth="1"/>
    <col min="3583" max="3583" width="15.42578125" style="63" bestFit="1" customWidth="1"/>
    <col min="3584" max="3584" width="8.28515625" style="63" customWidth="1"/>
    <col min="3585" max="3585" width="11.28515625" style="63" bestFit="1" customWidth="1"/>
    <col min="3586" max="3834" width="9.140625" style="63"/>
    <col min="3835" max="3835" width="3.42578125" style="63" bestFit="1" customWidth="1"/>
    <col min="3836" max="3836" width="10.5703125" style="63" customWidth="1"/>
    <col min="3837" max="3837" width="16.7109375" style="63" customWidth="1"/>
    <col min="3838" max="3838" width="36" style="63" bestFit="1" customWidth="1"/>
    <col min="3839" max="3839" width="15.42578125" style="63" bestFit="1" customWidth="1"/>
    <col min="3840" max="3840" width="8.28515625" style="63" customWidth="1"/>
    <col min="3841" max="3841" width="11.28515625" style="63" bestFit="1" customWidth="1"/>
    <col min="3842" max="4090" width="9.140625" style="63"/>
    <col min="4091" max="4091" width="3.42578125" style="63" bestFit="1" customWidth="1"/>
    <col min="4092" max="4092" width="10.5703125" style="63" customWidth="1"/>
    <col min="4093" max="4093" width="16.7109375" style="63" customWidth="1"/>
    <col min="4094" max="4094" width="36" style="63" bestFit="1" customWidth="1"/>
    <col min="4095" max="4095" width="15.42578125" style="63" bestFit="1" customWidth="1"/>
    <col min="4096" max="4096" width="8.28515625" style="63" customWidth="1"/>
    <col min="4097" max="4097" width="11.28515625" style="63" bestFit="1" customWidth="1"/>
    <col min="4098" max="4346" width="9.140625" style="63"/>
    <col min="4347" max="4347" width="3.42578125" style="63" bestFit="1" customWidth="1"/>
    <col min="4348" max="4348" width="10.5703125" style="63" customWidth="1"/>
    <col min="4349" max="4349" width="16.7109375" style="63" customWidth="1"/>
    <col min="4350" max="4350" width="36" style="63" bestFit="1" customWidth="1"/>
    <col min="4351" max="4351" width="15.42578125" style="63" bestFit="1" customWidth="1"/>
    <col min="4352" max="4352" width="8.28515625" style="63" customWidth="1"/>
    <col min="4353" max="4353" width="11.28515625" style="63" bestFit="1" customWidth="1"/>
    <col min="4354" max="4602" width="9.140625" style="63"/>
    <col min="4603" max="4603" width="3.42578125" style="63" bestFit="1" customWidth="1"/>
    <col min="4604" max="4604" width="10.5703125" style="63" customWidth="1"/>
    <col min="4605" max="4605" width="16.7109375" style="63" customWidth="1"/>
    <col min="4606" max="4606" width="36" style="63" bestFit="1" customWidth="1"/>
    <col min="4607" max="4607" width="15.42578125" style="63" bestFit="1" customWidth="1"/>
    <col min="4608" max="4608" width="8.28515625" style="63" customWidth="1"/>
    <col min="4609" max="4609" width="11.28515625" style="63" bestFit="1" customWidth="1"/>
    <col min="4610" max="4858" width="9.140625" style="63"/>
    <col min="4859" max="4859" width="3.42578125" style="63" bestFit="1" customWidth="1"/>
    <col min="4860" max="4860" width="10.5703125" style="63" customWidth="1"/>
    <col min="4861" max="4861" width="16.7109375" style="63" customWidth="1"/>
    <col min="4862" max="4862" width="36" style="63" bestFit="1" customWidth="1"/>
    <col min="4863" max="4863" width="15.42578125" style="63" bestFit="1" customWidth="1"/>
    <col min="4864" max="4864" width="8.28515625" style="63" customWidth="1"/>
    <col min="4865" max="4865" width="11.28515625" style="63" bestFit="1" customWidth="1"/>
    <col min="4866" max="5114" width="9.140625" style="63"/>
    <col min="5115" max="5115" width="3.42578125" style="63" bestFit="1" customWidth="1"/>
    <col min="5116" max="5116" width="10.5703125" style="63" customWidth="1"/>
    <col min="5117" max="5117" width="16.7109375" style="63" customWidth="1"/>
    <col min="5118" max="5118" width="36" style="63" bestFit="1" customWidth="1"/>
    <col min="5119" max="5119" width="15.42578125" style="63" bestFit="1" customWidth="1"/>
    <col min="5120" max="5120" width="8.28515625" style="63" customWidth="1"/>
    <col min="5121" max="5121" width="11.28515625" style="63" bestFit="1" customWidth="1"/>
    <col min="5122" max="5370" width="9.140625" style="63"/>
    <col min="5371" max="5371" width="3.42578125" style="63" bestFit="1" customWidth="1"/>
    <col min="5372" max="5372" width="10.5703125" style="63" customWidth="1"/>
    <col min="5373" max="5373" width="16.7109375" style="63" customWidth="1"/>
    <col min="5374" max="5374" width="36" style="63" bestFit="1" customWidth="1"/>
    <col min="5375" max="5375" width="15.42578125" style="63" bestFit="1" customWidth="1"/>
    <col min="5376" max="5376" width="8.28515625" style="63" customWidth="1"/>
    <col min="5377" max="5377" width="11.28515625" style="63" bestFit="1" customWidth="1"/>
    <col min="5378" max="5626" width="9.140625" style="63"/>
    <col min="5627" max="5627" width="3.42578125" style="63" bestFit="1" customWidth="1"/>
    <col min="5628" max="5628" width="10.5703125" style="63" customWidth="1"/>
    <col min="5629" max="5629" width="16.7109375" style="63" customWidth="1"/>
    <col min="5630" max="5630" width="36" style="63" bestFit="1" customWidth="1"/>
    <col min="5631" max="5631" width="15.42578125" style="63" bestFit="1" customWidth="1"/>
    <col min="5632" max="5632" width="8.28515625" style="63" customWidth="1"/>
    <col min="5633" max="5633" width="11.28515625" style="63" bestFit="1" customWidth="1"/>
    <col min="5634" max="5882" width="9.140625" style="63"/>
    <col min="5883" max="5883" width="3.42578125" style="63" bestFit="1" customWidth="1"/>
    <col min="5884" max="5884" width="10.5703125" style="63" customWidth="1"/>
    <col min="5885" max="5885" width="16.7109375" style="63" customWidth="1"/>
    <col min="5886" max="5886" width="36" style="63" bestFit="1" customWidth="1"/>
    <col min="5887" max="5887" width="15.42578125" style="63" bestFit="1" customWidth="1"/>
    <col min="5888" max="5888" width="8.28515625" style="63" customWidth="1"/>
    <col min="5889" max="5889" width="11.28515625" style="63" bestFit="1" customWidth="1"/>
    <col min="5890" max="6138" width="9.140625" style="63"/>
    <col min="6139" max="6139" width="3.42578125" style="63" bestFit="1" customWidth="1"/>
    <col min="6140" max="6140" width="10.5703125" style="63" customWidth="1"/>
    <col min="6141" max="6141" width="16.7109375" style="63" customWidth="1"/>
    <col min="6142" max="6142" width="36" style="63" bestFit="1" customWidth="1"/>
    <col min="6143" max="6143" width="15.42578125" style="63" bestFit="1" customWidth="1"/>
    <col min="6144" max="6144" width="8.28515625" style="63" customWidth="1"/>
    <col min="6145" max="6145" width="11.28515625" style="63" bestFit="1" customWidth="1"/>
    <col min="6146" max="6394" width="9.140625" style="63"/>
    <col min="6395" max="6395" width="3.42578125" style="63" bestFit="1" customWidth="1"/>
    <col min="6396" max="6396" width="10.5703125" style="63" customWidth="1"/>
    <col min="6397" max="6397" width="16.7109375" style="63" customWidth="1"/>
    <col min="6398" max="6398" width="36" style="63" bestFit="1" customWidth="1"/>
    <col min="6399" max="6399" width="15.42578125" style="63" bestFit="1" customWidth="1"/>
    <col min="6400" max="6400" width="8.28515625" style="63" customWidth="1"/>
    <col min="6401" max="6401" width="11.28515625" style="63" bestFit="1" customWidth="1"/>
    <col min="6402" max="6650" width="9.140625" style="63"/>
    <col min="6651" max="6651" width="3.42578125" style="63" bestFit="1" customWidth="1"/>
    <col min="6652" max="6652" width="10.5703125" style="63" customWidth="1"/>
    <col min="6653" max="6653" width="16.7109375" style="63" customWidth="1"/>
    <col min="6654" max="6654" width="36" style="63" bestFit="1" customWidth="1"/>
    <col min="6655" max="6655" width="15.42578125" style="63" bestFit="1" customWidth="1"/>
    <col min="6656" max="6656" width="8.28515625" style="63" customWidth="1"/>
    <col min="6657" max="6657" width="11.28515625" style="63" bestFit="1" customWidth="1"/>
    <col min="6658" max="6906" width="9.140625" style="63"/>
    <col min="6907" max="6907" width="3.42578125" style="63" bestFit="1" customWidth="1"/>
    <col min="6908" max="6908" width="10.5703125" style="63" customWidth="1"/>
    <col min="6909" max="6909" width="16.7109375" style="63" customWidth="1"/>
    <col min="6910" max="6910" width="36" style="63" bestFit="1" customWidth="1"/>
    <col min="6911" max="6911" width="15.42578125" style="63" bestFit="1" customWidth="1"/>
    <col min="6912" max="6912" width="8.28515625" style="63" customWidth="1"/>
    <col min="6913" max="6913" width="11.28515625" style="63" bestFit="1" customWidth="1"/>
    <col min="6914" max="7162" width="9.140625" style="63"/>
    <col min="7163" max="7163" width="3.42578125" style="63" bestFit="1" customWidth="1"/>
    <col min="7164" max="7164" width="10.5703125" style="63" customWidth="1"/>
    <col min="7165" max="7165" width="16.7109375" style="63" customWidth="1"/>
    <col min="7166" max="7166" width="36" style="63" bestFit="1" customWidth="1"/>
    <col min="7167" max="7167" width="15.42578125" style="63" bestFit="1" customWidth="1"/>
    <col min="7168" max="7168" width="8.28515625" style="63" customWidth="1"/>
    <col min="7169" max="7169" width="11.28515625" style="63" bestFit="1" customWidth="1"/>
    <col min="7170" max="7418" width="9.140625" style="63"/>
    <col min="7419" max="7419" width="3.42578125" style="63" bestFit="1" customWidth="1"/>
    <col min="7420" max="7420" width="10.5703125" style="63" customWidth="1"/>
    <col min="7421" max="7421" width="16.7109375" style="63" customWidth="1"/>
    <col min="7422" max="7422" width="36" style="63" bestFit="1" customWidth="1"/>
    <col min="7423" max="7423" width="15.42578125" style="63" bestFit="1" customWidth="1"/>
    <col min="7424" max="7424" width="8.28515625" style="63" customWidth="1"/>
    <col min="7425" max="7425" width="11.28515625" style="63" bestFit="1" customWidth="1"/>
    <col min="7426" max="7674" width="9.140625" style="63"/>
    <col min="7675" max="7675" width="3.42578125" style="63" bestFit="1" customWidth="1"/>
    <col min="7676" max="7676" width="10.5703125" style="63" customWidth="1"/>
    <col min="7677" max="7677" width="16.7109375" style="63" customWidth="1"/>
    <col min="7678" max="7678" width="36" style="63" bestFit="1" customWidth="1"/>
    <col min="7679" max="7679" width="15.42578125" style="63" bestFit="1" customWidth="1"/>
    <col min="7680" max="7680" width="8.28515625" style="63" customWidth="1"/>
    <col min="7681" max="7681" width="11.28515625" style="63" bestFit="1" customWidth="1"/>
    <col min="7682" max="7930" width="9.140625" style="63"/>
    <col min="7931" max="7931" width="3.42578125" style="63" bestFit="1" customWidth="1"/>
    <col min="7932" max="7932" width="10.5703125" style="63" customWidth="1"/>
    <col min="7933" max="7933" width="16.7109375" style="63" customWidth="1"/>
    <col min="7934" max="7934" width="36" style="63" bestFit="1" customWidth="1"/>
    <col min="7935" max="7935" width="15.42578125" style="63" bestFit="1" customWidth="1"/>
    <col min="7936" max="7936" width="8.28515625" style="63" customWidth="1"/>
    <col min="7937" max="7937" width="11.28515625" style="63" bestFit="1" customWidth="1"/>
    <col min="7938" max="8186" width="9.140625" style="63"/>
    <col min="8187" max="8187" width="3.42578125" style="63" bestFit="1" customWidth="1"/>
    <col min="8188" max="8188" width="10.5703125" style="63" customWidth="1"/>
    <col min="8189" max="8189" width="16.7109375" style="63" customWidth="1"/>
    <col min="8190" max="8190" width="36" style="63" bestFit="1" customWidth="1"/>
    <col min="8191" max="8191" width="15.42578125" style="63" bestFit="1" customWidth="1"/>
    <col min="8192" max="8192" width="8.28515625" style="63" customWidth="1"/>
    <col min="8193" max="8193" width="11.28515625" style="63" bestFit="1" customWidth="1"/>
    <col min="8194" max="8442" width="9.140625" style="63"/>
    <col min="8443" max="8443" width="3.42578125" style="63" bestFit="1" customWidth="1"/>
    <col min="8444" max="8444" width="10.5703125" style="63" customWidth="1"/>
    <col min="8445" max="8445" width="16.7109375" style="63" customWidth="1"/>
    <col min="8446" max="8446" width="36" style="63" bestFit="1" customWidth="1"/>
    <col min="8447" max="8447" width="15.42578125" style="63" bestFit="1" customWidth="1"/>
    <col min="8448" max="8448" width="8.28515625" style="63" customWidth="1"/>
    <col min="8449" max="8449" width="11.28515625" style="63" bestFit="1" customWidth="1"/>
    <col min="8450" max="8698" width="9.140625" style="63"/>
    <col min="8699" max="8699" width="3.42578125" style="63" bestFit="1" customWidth="1"/>
    <col min="8700" max="8700" width="10.5703125" style="63" customWidth="1"/>
    <col min="8701" max="8701" width="16.7109375" style="63" customWidth="1"/>
    <col min="8702" max="8702" width="36" style="63" bestFit="1" customWidth="1"/>
    <col min="8703" max="8703" width="15.42578125" style="63" bestFit="1" customWidth="1"/>
    <col min="8704" max="8704" width="8.28515625" style="63" customWidth="1"/>
    <col min="8705" max="8705" width="11.28515625" style="63" bestFit="1" customWidth="1"/>
    <col min="8706" max="8954" width="9.140625" style="63"/>
    <col min="8955" max="8955" width="3.42578125" style="63" bestFit="1" customWidth="1"/>
    <col min="8956" max="8956" width="10.5703125" style="63" customWidth="1"/>
    <col min="8957" max="8957" width="16.7109375" style="63" customWidth="1"/>
    <col min="8958" max="8958" width="36" style="63" bestFit="1" customWidth="1"/>
    <col min="8959" max="8959" width="15.42578125" style="63" bestFit="1" customWidth="1"/>
    <col min="8960" max="8960" width="8.28515625" style="63" customWidth="1"/>
    <col min="8961" max="8961" width="11.28515625" style="63" bestFit="1" customWidth="1"/>
    <col min="8962" max="9210" width="9.140625" style="63"/>
    <col min="9211" max="9211" width="3.42578125" style="63" bestFit="1" customWidth="1"/>
    <col min="9212" max="9212" width="10.5703125" style="63" customWidth="1"/>
    <col min="9213" max="9213" width="16.7109375" style="63" customWidth="1"/>
    <col min="9214" max="9214" width="36" style="63" bestFit="1" customWidth="1"/>
    <col min="9215" max="9215" width="15.42578125" style="63" bestFit="1" customWidth="1"/>
    <col min="9216" max="9216" width="8.28515625" style="63" customWidth="1"/>
    <col min="9217" max="9217" width="11.28515625" style="63" bestFit="1" customWidth="1"/>
    <col min="9218" max="9466" width="9.140625" style="63"/>
    <col min="9467" max="9467" width="3.42578125" style="63" bestFit="1" customWidth="1"/>
    <col min="9468" max="9468" width="10.5703125" style="63" customWidth="1"/>
    <col min="9469" max="9469" width="16.7109375" style="63" customWidth="1"/>
    <col min="9470" max="9470" width="36" style="63" bestFit="1" customWidth="1"/>
    <col min="9471" max="9471" width="15.42578125" style="63" bestFit="1" customWidth="1"/>
    <col min="9472" max="9472" width="8.28515625" style="63" customWidth="1"/>
    <col min="9473" max="9473" width="11.28515625" style="63" bestFit="1" customWidth="1"/>
    <col min="9474" max="9722" width="9.140625" style="63"/>
    <col min="9723" max="9723" width="3.42578125" style="63" bestFit="1" customWidth="1"/>
    <col min="9724" max="9724" width="10.5703125" style="63" customWidth="1"/>
    <col min="9725" max="9725" width="16.7109375" style="63" customWidth="1"/>
    <col min="9726" max="9726" width="36" style="63" bestFit="1" customWidth="1"/>
    <col min="9727" max="9727" width="15.42578125" style="63" bestFit="1" customWidth="1"/>
    <col min="9728" max="9728" width="8.28515625" style="63" customWidth="1"/>
    <col min="9729" max="9729" width="11.28515625" style="63" bestFit="1" customWidth="1"/>
    <col min="9730" max="9978" width="9.140625" style="63"/>
    <col min="9979" max="9979" width="3.42578125" style="63" bestFit="1" customWidth="1"/>
    <col min="9980" max="9980" width="10.5703125" style="63" customWidth="1"/>
    <col min="9981" max="9981" width="16.7109375" style="63" customWidth="1"/>
    <col min="9982" max="9982" width="36" style="63" bestFit="1" customWidth="1"/>
    <col min="9983" max="9983" width="15.42578125" style="63" bestFit="1" customWidth="1"/>
    <col min="9984" max="9984" width="8.28515625" style="63" customWidth="1"/>
    <col min="9985" max="9985" width="11.28515625" style="63" bestFit="1" customWidth="1"/>
    <col min="9986" max="10234" width="9.140625" style="63"/>
    <col min="10235" max="10235" width="3.42578125" style="63" bestFit="1" customWidth="1"/>
    <col min="10236" max="10236" width="10.5703125" style="63" customWidth="1"/>
    <col min="10237" max="10237" width="16.7109375" style="63" customWidth="1"/>
    <col min="10238" max="10238" width="36" style="63" bestFit="1" customWidth="1"/>
    <col min="10239" max="10239" width="15.42578125" style="63" bestFit="1" customWidth="1"/>
    <col min="10240" max="10240" width="8.28515625" style="63" customWidth="1"/>
    <col min="10241" max="10241" width="11.28515625" style="63" bestFit="1" customWidth="1"/>
    <col min="10242" max="10490" width="9.140625" style="63"/>
    <col min="10491" max="10491" width="3.42578125" style="63" bestFit="1" customWidth="1"/>
    <col min="10492" max="10492" width="10.5703125" style="63" customWidth="1"/>
    <col min="10493" max="10493" width="16.7109375" style="63" customWidth="1"/>
    <col min="10494" max="10494" width="36" style="63" bestFit="1" customWidth="1"/>
    <col min="10495" max="10495" width="15.42578125" style="63" bestFit="1" customWidth="1"/>
    <col min="10496" max="10496" width="8.28515625" style="63" customWidth="1"/>
    <col min="10497" max="10497" width="11.28515625" style="63" bestFit="1" customWidth="1"/>
    <col min="10498" max="10746" width="9.140625" style="63"/>
    <col min="10747" max="10747" width="3.42578125" style="63" bestFit="1" customWidth="1"/>
    <col min="10748" max="10748" width="10.5703125" style="63" customWidth="1"/>
    <col min="10749" max="10749" width="16.7109375" style="63" customWidth="1"/>
    <col min="10750" max="10750" width="36" style="63" bestFit="1" customWidth="1"/>
    <col min="10751" max="10751" width="15.42578125" style="63" bestFit="1" customWidth="1"/>
    <col min="10752" max="10752" width="8.28515625" style="63" customWidth="1"/>
    <col min="10753" max="10753" width="11.28515625" style="63" bestFit="1" customWidth="1"/>
    <col min="10754" max="11002" width="9.140625" style="63"/>
    <col min="11003" max="11003" width="3.42578125" style="63" bestFit="1" customWidth="1"/>
    <col min="11004" max="11004" width="10.5703125" style="63" customWidth="1"/>
    <col min="11005" max="11005" width="16.7109375" style="63" customWidth="1"/>
    <col min="11006" max="11006" width="36" style="63" bestFit="1" customWidth="1"/>
    <col min="11007" max="11007" width="15.42578125" style="63" bestFit="1" customWidth="1"/>
    <col min="11008" max="11008" width="8.28515625" style="63" customWidth="1"/>
    <col min="11009" max="11009" width="11.28515625" style="63" bestFit="1" customWidth="1"/>
    <col min="11010" max="11258" width="9.140625" style="63"/>
    <col min="11259" max="11259" width="3.42578125" style="63" bestFit="1" customWidth="1"/>
    <col min="11260" max="11260" width="10.5703125" style="63" customWidth="1"/>
    <col min="11261" max="11261" width="16.7109375" style="63" customWidth="1"/>
    <col min="11262" max="11262" width="36" style="63" bestFit="1" customWidth="1"/>
    <col min="11263" max="11263" width="15.42578125" style="63" bestFit="1" customWidth="1"/>
    <col min="11264" max="11264" width="8.28515625" style="63" customWidth="1"/>
    <col min="11265" max="11265" width="11.28515625" style="63" bestFit="1" customWidth="1"/>
    <col min="11266" max="11514" width="9.140625" style="63"/>
    <col min="11515" max="11515" width="3.42578125" style="63" bestFit="1" customWidth="1"/>
    <col min="11516" max="11516" width="10.5703125" style="63" customWidth="1"/>
    <col min="11517" max="11517" width="16.7109375" style="63" customWidth="1"/>
    <col min="11518" max="11518" width="36" style="63" bestFit="1" customWidth="1"/>
    <col min="11519" max="11519" width="15.42578125" style="63" bestFit="1" customWidth="1"/>
    <col min="11520" max="11520" width="8.28515625" style="63" customWidth="1"/>
    <col min="11521" max="11521" width="11.28515625" style="63" bestFit="1" customWidth="1"/>
    <col min="11522" max="11770" width="9.140625" style="63"/>
    <col min="11771" max="11771" width="3.42578125" style="63" bestFit="1" customWidth="1"/>
    <col min="11772" max="11772" width="10.5703125" style="63" customWidth="1"/>
    <col min="11773" max="11773" width="16.7109375" style="63" customWidth="1"/>
    <col min="11774" max="11774" width="36" style="63" bestFit="1" customWidth="1"/>
    <col min="11775" max="11775" width="15.42578125" style="63" bestFit="1" customWidth="1"/>
    <col min="11776" max="11776" width="8.28515625" style="63" customWidth="1"/>
    <col min="11777" max="11777" width="11.28515625" style="63" bestFit="1" customWidth="1"/>
    <col min="11778" max="12026" width="9.140625" style="63"/>
    <col min="12027" max="12027" width="3.42578125" style="63" bestFit="1" customWidth="1"/>
    <col min="12028" max="12028" width="10.5703125" style="63" customWidth="1"/>
    <col min="12029" max="12029" width="16.7109375" style="63" customWidth="1"/>
    <col min="12030" max="12030" width="36" style="63" bestFit="1" customWidth="1"/>
    <col min="12031" max="12031" width="15.42578125" style="63" bestFit="1" customWidth="1"/>
    <col min="12032" max="12032" width="8.28515625" style="63" customWidth="1"/>
    <col min="12033" max="12033" width="11.28515625" style="63" bestFit="1" customWidth="1"/>
    <col min="12034" max="12282" width="9.140625" style="63"/>
    <col min="12283" max="12283" width="3.42578125" style="63" bestFit="1" customWidth="1"/>
    <col min="12284" max="12284" width="10.5703125" style="63" customWidth="1"/>
    <col min="12285" max="12285" width="16.7109375" style="63" customWidth="1"/>
    <col min="12286" max="12286" width="36" style="63" bestFit="1" customWidth="1"/>
    <col min="12287" max="12287" width="15.42578125" style="63" bestFit="1" customWidth="1"/>
    <col min="12288" max="12288" width="8.28515625" style="63" customWidth="1"/>
    <col min="12289" max="12289" width="11.28515625" style="63" bestFit="1" customWidth="1"/>
    <col min="12290" max="12538" width="9.140625" style="63"/>
    <col min="12539" max="12539" width="3.42578125" style="63" bestFit="1" customWidth="1"/>
    <col min="12540" max="12540" width="10.5703125" style="63" customWidth="1"/>
    <col min="12541" max="12541" width="16.7109375" style="63" customWidth="1"/>
    <col min="12542" max="12542" width="36" style="63" bestFit="1" customWidth="1"/>
    <col min="12543" max="12543" width="15.42578125" style="63" bestFit="1" customWidth="1"/>
    <col min="12544" max="12544" width="8.28515625" style="63" customWidth="1"/>
    <col min="12545" max="12545" width="11.28515625" style="63" bestFit="1" customWidth="1"/>
    <col min="12546" max="12794" width="9.140625" style="63"/>
    <col min="12795" max="12795" width="3.42578125" style="63" bestFit="1" customWidth="1"/>
    <col min="12796" max="12796" width="10.5703125" style="63" customWidth="1"/>
    <col min="12797" max="12797" width="16.7109375" style="63" customWidth="1"/>
    <col min="12798" max="12798" width="36" style="63" bestFit="1" customWidth="1"/>
    <col min="12799" max="12799" width="15.42578125" style="63" bestFit="1" customWidth="1"/>
    <col min="12800" max="12800" width="8.28515625" style="63" customWidth="1"/>
    <col min="12801" max="12801" width="11.28515625" style="63" bestFit="1" customWidth="1"/>
    <col min="12802" max="13050" width="9.140625" style="63"/>
    <col min="13051" max="13051" width="3.42578125" style="63" bestFit="1" customWidth="1"/>
    <col min="13052" max="13052" width="10.5703125" style="63" customWidth="1"/>
    <col min="13053" max="13053" width="16.7109375" style="63" customWidth="1"/>
    <col min="13054" max="13054" width="36" style="63" bestFit="1" customWidth="1"/>
    <col min="13055" max="13055" width="15.42578125" style="63" bestFit="1" customWidth="1"/>
    <col min="13056" max="13056" width="8.28515625" style="63" customWidth="1"/>
    <col min="13057" max="13057" width="11.28515625" style="63" bestFit="1" customWidth="1"/>
    <col min="13058" max="13306" width="9.140625" style="63"/>
    <col min="13307" max="13307" width="3.42578125" style="63" bestFit="1" customWidth="1"/>
    <col min="13308" max="13308" width="10.5703125" style="63" customWidth="1"/>
    <col min="13309" max="13309" width="16.7109375" style="63" customWidth="1"/>
    <col min="13310" max="13310" width="36" style="63" bestFit="1" customWidth="1"/>
    <col min="13311" max="13311" width="15.42578125" style="63" bestFit="1" customWidth="1"/>
    <col min="13312" max="13312" width="8.28515625" style="63" customWidth="1"/>
    <col min="13313" max="13313" width="11.28515625" style="63" bestFit="1" customWidth="1"/>
    <col min="13314" max="13562" width="9.140625" style="63"/>
    <col min="13563" max="13563" width="3.42578125" style="63" bestFit="1" customWidth="1"/>
    <col min="13564" max="13564" width="10.5703125" style="63" customWidth="1"/>
    <col min="13565" max="13565" width="16.7109375" style="63" customWidth="1"/>
    <col min="13566" max="13566" width="36" style="63" bestFit="1" customWidth="1"/>
    <col min="13567" max="13567" width="15.42578125" style="63" bestFit="1" customWidth="1"/>
    <col min="13568" max="13568" width="8.28515625" style="63" customWidth="1"/>
    <col min="13569" max="13569" width="11.28515625" style="63" bestFit="1" customWidth="1"/>
    <col min="13570" max="13818" width="9.140625" style="63"/>
    <col min="13819" max="13819" width="3.42578125" style="63" bestFit="1" customWidth="1"/>
    <col min="13820" max="13820" width="10.5703125" style="63" customWidth="1"/>
    <col min="13821" max="13821" width="16.7109375" style="63" customWidth="1"/>
    <col min="13822" max="13822" width="36" style="63" bestFit="1" customWidth="1"/>
    <col min="13823" max="13823" width="15.42578125" style="63" bestFit="1" customWidth="1"/>
    <col min="13824" max="13824" width="8.28515625" style="63" customWidth="1"/>
    <col min="13825" max="13825" width="11.28515625" style="63" bestFit="1" customWidth="1"/>
    <col min="13826" max="14074" width="9.140625" style="63"/>
    <col min="14075" max="14075" width="3.42578125" style="63" bestFit="1" customWidth="1"/>
    <col min="14076" max="14076" width="10.5703125" style="63" customWidth="1"/>
    <col min="14077" max="14077" width="16.7109375" style="63" customWidth="1"/>
    <col min="14078" max="14078" width="36" style="63" bestFit="1" customWidth="1"/>
    <col min="14079" max="14079" width="15.42578125" style="63" bestFit="1" customWidth="1"/>
    <col min="14080" max="14080" width="8.28515625" style="63" customWidth="1"/>
    <col min="14081" max="14081" width="11.28515625" style="63" bestFit="1" customWidth="1"/>
    <col min="14082" max="14330" width="9.140625" style="63"/>
    <col min="14331" max="14331" width="3.42578125" style="63" bestFit="1" customWidth="1"/>
    <col min="14332" max="14332" width="10.5703125" style="63" customWidth="1"/>
    <col min="14333" max="14333" width="16.7109375" style="63" customWidth="1"/>
    <col min="14334" max="14334" width="36" style="63" bestFit="1" customWidth="1"/>
    <col min="14335" max="14335" width="15.42578125" style="63" bestFit="1" customWidth="1"/>
    <col min="14336" max="14336" width="8.28515625" style="63" customWidth="1"/>
    <col min="14337" max="14337" width="11.28515625" style="63" bestFit="1" customWidth="1"/>
    <col min="14338" max="14586" width="9.140625" style="63"/>
    <col min="14587" max="14587" width="3.42578125" style="63" bestFit="1" customWidth="1"/>
    <col min="14588" max="14588" width="10.5703125" style="63" customWidth="1"/>
    <col min="14589" max="14589" width="16.7109375" style="63" customWidth="1"/>
    <col min="14590" max="14590" width="36" style="63" bestFit="1" customWidth="1"/>
    <col min="14591" max="14591" width="15.42578125" style="63" bestFit="1" customWidth="1"/>
    <col min="14592" max="14592" width="8.28515625" style="63" customWidth="1"/>
    <col min="14593" max="14593" width="11.28515625" style="63" bestFit="1" customWidth="1"/>
    <col min="14594" max="14842" width="9.140625" style="63"/>
    <col min="14843" max="14843" width="3.42578125" style="63" bestFit="1" customWidth="1"/>
    <col min="14844" max="14844" width="10.5703125" style="63" customWidth="1"/>
    <col min="14845" max="14845" width="16.7109375" style="63" customWidth="1"/>
    <col min="14846" max="14846" width="36" style="63" bestFit="1" customWidth="1"/>
    <col min="14847" max="14847" width="15.42578125" style="63" bestFit="1" customWidth="1"/>
    <col min="14848" max="14848" width="8.28515625" style="63" customWidth="1"/>
    <col min="14849" max="14849" width="11.28515625" style="63" bestFit="1" customWidth="1"/>
    <col min="14850" max="15098" width="9.140625" style="63"/>
    <col min="15099" max="15099" width="3.42578125" style="63" bestFit="1" customWidth="1"/>
    <col min="15100" max="15100" width="10.5703125" style="63" customWidth="1"/>
    <col min="15101" max="15101" width="16.7109375" style="63" customWidth="1"/>
    <col min="15102" max="15102" width="36" style="63" bestFit="1" customWidth="1"/>
    <col min="15103" max="15103" width="15.42578125" style="63" bestFit="1" customWidth="1"/>
    <col min="15104" max="15104" width="8.28515625" style="63" customWidth="1"/>
    <col min="15105" max="15105" width="11.28515625" style="63" bestFit="1" customWidth="1"/>
    <col min="15106" max="15354" width="9.140625" style="63"/>
    <col min="15355" max="15355" width="3.42578125" style="63" bestFit="1" customWidth="1"/>
    <col min="15356" max="15356" width="10.5703125" style="63" customWidth="1"/>
    <col min="15357" max="15357" width="16.7109375" style="63" customWidth="1"/>
    <col min="15358" max="15358" width="36" style="63" bestFit="1" customWidth="1"/>
    <col min="15359" max="15359" width="15.42578125" style="63" bestFit="1" customWidth="1"/>
    <col min="15360" max="15360" width="8.28515625" style="63" customWidth="1"/>
    <col min="15361" max="15361" width="11.28515625" style="63" bestFit="1" customWidth="1"/>
    <col min="15362" max="15610" width="9.140625" style="63"/>
    <col min="15611" max="15611" width="3.42578125" style="63" bestFit="1" customWidth="1"/>
    <col min="15612" max="15612" width="10.5703125" style="63" customWidth="1"/>
    <col min="15613" max="15613" width="16.7109375" style="63" customWidth="1"/>
    <col min="15614" max="15614" width="36" style="63" bestFit="1" customWidth="1"/>
    <col min="15615" max="15615" width="15.42578125" style="63" bestFit="1" customWidth="1"/>
    <col min="15616" max="15616" width="8.28515625" style="63" customWidth="1"/>
    <col min="15617" max="15617" width="11.28515625" style="63" bestFit="1" customWidth="1"/>
    <col min="15618" max="15866" width="9.140625" style="63"/>
    <col min="15867" max="15867" width="3.42578125" style="63" bestFit="1" customWidth="1"/>
    <col min="15868" max="15868" width="10.5703125" style="63" customWidth="1"/>
    <col min="15869" max="15869" width="16.7109375" style="63" customWidth="1"/>
    <col min="15870" max="15870" width="36" style="63" bestFit="1" customWidth="1"/>
    <col min="15871" max="15871" width="15.42578125" style="63" bestFit="1" customWidth="1"/>
    <col min="15872" max="15872" width="8.28515625" style="63" customWidth="1"/>
    <col min="15873" max="15873" width="11.28515625" style="63" bestFit="1" customWidth="1"/>
    <col min="15874" max="16122" width="9.140625" style="63"/>
    <col min="16123" max="16123" width="3.42578125" style="63" bestFit="1" customWidth="1"/>
    <col min="16124" max="16124" width="10.5703125" style="63" customWidth="1"/>
    <col min="16125" max="16125" width="16.7109375" style="63" customWidth="1"/>
    <col min="16126" max="16126" width="36" style="63" bestFit="1" customWidth="1"/>
    <col min="16127" max="16127" width="15.42578125" style="63" bestFit="1" customWidth="1"/>
    <col min="16128" max="16128" width="8.28515625" style="63" customWidth="1"/>
    <col min="16129" max="16129" width="11.28515625" style="63" bestFit="1" customWidth="1"/>
    <col min="16130" max="16384" width="9.140625" style="63"/>
  </cols>
  <sheetData>
    <row r="1" spans="1:10" ht="15">
      <c r="A1" s="845" t="s">
        <v>1822</v>
      </c>
      <c r="B1" s="845"/>
      <c r="C1" s="845"/>
      <c r="D1" s="845"/>
      <c r="E1" s="845"/>
      <c r="F1" s="845"/>
    </row>
    <row r="2" spans="1:10" ht="8.25" customHeight="1">
      <c r="A2" s="292"/>
      <c r="B2" s="292"/>
      <c r="C2" s="292"/>
      <c r="D2" s="292"/>
      <c r="E2" s="292"/>
      <c r="F2" s="292"/>
    </row>
    <row r="3" spans="1:10" ht="15.75" customHeight="1">
      <c r="A3" s="845" t="s">
        <v>2651</v>
      </c>
      <c r="B3" s="845"/>
      <c r="C3" s="845"/>
      <c r="D3" s="845"/>
      <c r="E3" s="845"/>
      <c r="F3" s="845"/>
    </row>
    <row r="4" spans="1:10" ht="15.75" customHeight="1">
      <c r="A4" s="845" t="s">
        <v>2285</v>
      </c>
      <c r="B4" s="845"/>
      <c r="C4" s="845"/>
      <c r="D4" s="845"/>
      <c r="E4" s="845"/>
      <c r="F4" s="845"/>
    </row>
    <row r="5" spans="1:10" ht="9.75" customHeight="1">
      <c r="A5" s="66"/>
    </row>
    <row r="6" spans="1:10" ht="17.25" customHeight="1">
      <c r="A6" s="846" t="s">
        <v>20</v>
      </c>
      <c r="B6" s="846" t="s">
        <v>166</v>
      </c>
      <c r="C6" s="846" t="s">
        <v>2652</v>
      </c>
      <c r="D6" s="846" t="s">
        <v>168</v>
      </c>
      <c r="E6" s="847" t="s">
        <v>169</v>
      </c>
      <c r="F6" s="848" t="s">
        <v>170</v>
      </c>
      <c r="G6" s="846" t="s">
        <v>14</v>
      </c>
    </row>
    <row r="7" spans="1:10" ht="17.25" customHeight="1">
      <c r="A7" s="846"/>
      <c r="B7" s="846"/>
      <c r="C7" s="846"/>
      <c r="D7" s="846"/>
      <c r="E7" s="847"/>
      <c r="F7" s="849"/>
      <c r="G7" s="846"/>
    </row>
    <row r="8" spans="1:10" ht="17.25" customHeight="1">
      <c r="A8" s="67">
        <v>1</v>
      </c>
      <c r="B8" s="68"/>
      <c r="C8" s="494" t="s">
        <v>2673</v>
      </c>
      <c r="D8" s="490" t="s">
        <v>2653</v>
      </c>
      <c r="E8" s="490" t="s">
        <v>2654</v>
      </c>
      <c r="F8" s="69" t="s">
        <v>126</v>
      </c>
      <c r="G8" s="70" t="s">
        <v>178</v>
      </c>
      <c r="I8" s="90" t="e">
        <f>#REF!+#REF!+#REF!+#REF!+#REF!</f>
        <v>#REF!</v>
      </c>
      <c r="J8" s="90" t="e">
        <f>1209-I8</f>
        <v>#REF!</v>
      </c>
    </row>
    <row r="9" spans="1:10" ht="17.25" customHeight="1">
      <c r="A9" s="67">
        <f>A8+1</f>
        <v>2</v>
      </c>
      <c r="B9" s="68"/>
      <c r="C9" s="494" t="s">
        <v>2674</v>
      </c>
      <c r="D9" s="490" t="s">
        <v>2655</v>
      </c>
      <c r="E9" s="490" t="s">
        <v>1647</v>
      </c>
      <c r="F9" s="69" t="s">
        <v>127</v>
      </c>
      <c r="G9" s="70" t="s">
        <v>178</v>
      </c>
      <c r="I9" s="90" t="e">
        <f>#REF!+#REF!+#REF!+#REF!+#REF!+#REF!+#REF!+#REF!+#REF!+#REF!</f>
        <v>#REF!</v>
      </c>
      <c r="J9" s="90" t="e">
        <f>1095-I9</f>
        <v>#REF!</v>
      </c>
    </row>
    <row r="10" spans="1:10" ht="17.25" customHeight="1">
      <c r="A10" s="67">
        <f>A9+1</f>
        <v>3</v>
      </c>
      <c r="B10" s="310"/>
      <c r="C10" s="494" t="s">
        <v>2675</v>
      </c>
      <c r="D10" s="490" t="s">
        <v>2656</v>
      </c>
      <c r="E10" s="490" t="s">
        <v>2657</v>
      </c>
      <c r="F10" s="69" t="s">
        <v>127</v>
      </c>
      <c r="G10" s="70" t="s">
        <v>178</v>
      </c>
      <c r="I10" s="90" t="e">
        <f>SUM(I8:I9)</f>
        <v>#REF!</v>
      </c>
    </row>
    <row r="11" spans="1:10" ht="17.25" customHeight="1">
      <c r="A11" s="67">
        <f>A10+1</f>
        <v>4</v>
      </c>
      <c r="B11" s="310"/>
      <c r="C11" s="494" t="s">
        <v>2676</v>
      </c>
      <c r="D11" s="490" t="s">
        <v>2667</v>
      </c>
      <c r="E11" s="490" t="s">
        <v>2657</v>
      </c>
      <c r="F11" s="69" t="s">
        <v>127</v>
      </c>
      <c r="G11" s="70" t="s">
        <v>178</v>
      </c>
      <c r="I11" s="90" t="e">
        <f>SUM(I9:I10)</f>
        <v>#REF!</v>
      </c>
    </row>
    <row r="12" spans="1:10" ht="17.25" customHeight="1">
      <c r="A12" s="67">
        <f>A11+1</f>
        <v>5</v>
      </c>
      <c r="B12" s="310"/>
      <c r="C12" s="494" t="s">
        <v>2677</v>
      </c>
      <c r="D12" s="490" t="s">
        <v>2668</v>
      </c>
      <c r="E12" s="490" t="s">
        <v>2657</v>
      </c>
      <c r="F12" s="69" t="s">
        <v>127</v>
      </c>
      <c r="G12" s="70" t="s">
        <v>178</v>
      </c>
      <c r="I12" s="90" t="e">
        <f>SUM(I10:I11)</f>
        <v>#REF!</v>
      </c>
    </row>
    <row r="13" spans="1:10" ht="17.25" customHeight="1">
      <c r="A13" s="67"/>
      <c r="B13" s="487"/>
      <c r="C13" s="488"/>
      <c r="D13" s="492"/>
      <c r="E13" s="492"/>
      <c r="F13" s="488"/>
      <c r="G13" s="493"/>
    </row>
    <row r="14" spans="1:10" ht="17.25" customHeight="1">
      <c r="A14" s="67">
        <f>A12+1</f>
        <v>6</v>
      </c>
      <c r="B14" s="68"/>
      <c r="C14" s="494" t="s">
        <v>2678</v>
      </c>
      <c r="D14" s="490" t="s">
        <v>2658</v>
      </c>
      <c r="E14" s="490" t="s">
        <v>2660</v>
      </c>
      <c r="F14" s="69" t="s">
        <v>126</v>
      </c>
      <c r="G14" s="490" t="s">
        <v>227</v>
      </c>
    </row>
    <row r="15" spans="1:10" ht="17.25" customHeight="1">
      <c r="A15" s="67">
        <f t="shared" ref="A15:A23" si="0">A14+1</f>
        <v>7</v>
      </c>
      <c r="B15" s="68"/>
      <c r="C15" s="494" t="s">
        <v>2679</v>
      </c>
      <c r="D15" s="490" t="s">
        <v>2659</v>
      </c>
      <c r="E15" s="490" t="s">
        <v>2661</v>
      </c>
      <c r="F15" s="69" t="s">
        <v>126</v>
      </c>
      <c r="G15" s="490" t="s">
        <v>227</v>
      </c>
    </row>
    <row r="16" spans="1:10" ht="17.25" customHeight="1">
      <c r="A16" s="67">
        <f t="shared" si="0"/>
        <v>8</v>
      </c>
      <c r="B16" s="68"/>
      <c r="C16" s="494" t="s">
        <v>2680</v>
      </c>
      <c r="D16" s="490" t="s">
        <v>2662</v>
      </c>
      <c r="E16" s="490" t="s">
        <v>1689</v>
      </c>
      <c r="F16" s="69" t="s">
        <v>126</v>
      </c>
      <c r="G16" s="490" t="s">
        <v>227</v>
      </c>
    </row>
    <row r="17" spans="1:7" ht="17.25" customHeight="1">
      <c r="A17" s="67"/>
      <c r="B17" s="487"/>
      <c r="C17" s="488"/>
      <c r="D17" s="492"/>
      <c r="E17" s="492"/>
      <c r="F17" s="488"/>
      <c r="G17" s="493"/>
    </row>
    <row r="18" spans="1:7" ht="17.25" customHeight="1">
      <c r="A18" s="67">
        <f>A16+1</f>
        <v>9</v>
      </c>
      <c r="B18" s="68"/>
      <c r="C18" s="494" t="s">
        <v>2672</v>
      </c>
      <c r="D18" s="490" t="s">
        <v>2663</v>
      </c>
      <c r="E18" s="490" t="s">
        <v>229</v>
      </c>
      <c r="F18" s="69" t="s">
        <v>126</v>
      </c>
      <c r="G18" s="70" t="s">
        <v>230</v>
      </c>
    </row>
    <row r="19" spans="1:7" ht="17.25" customHeight="1">
      <c r="A19" s="67"/>
      <c r="B19" s="487"/>
      <c r="C19" s="488"/>
      <c r="D19" s="492"/>
      <c r="E19" s="492"/>
      <c r="F19" s="488"/>
      <c r="G19" s="489"/>
    </row>
    <row r="20" spans="1:7" ht="17.25" customHeight="1">
      <c r="A20" s="67">
        <f>A18+1</f>
        <v>10</v>
      </c>
      <c r="B20" s="68"/>
      <c r="C20" s="494" t="s">
        <v>2681</v>
      </c>
      <c r="D20" s="490" t="s">
        <v>2664</v>
      </c>
      <c r="E20" s="490" t="s">
        <v>2665</v>
      </c>
      <c r="F20" s="69" t="s">
        <v>126</v>
      </c>
      <c r="G20" s="70" t="s">
        <v>189</v>
      </c>
    </row>
    <row r="21" spans="1:7" ht="17.25" customHeight="1">
      <c r="A21" s="67"/>
      <c r="B21" s="487"/>
      <c r="C21" s="488"/>
      <c r="D21" s="492"/>
      <c r="E21" s="492"/>
      <c r="F21" s="488"/>
      <c r="G21" s="493"/>
    </row>
    <row r="22" spans="1:7" ht="17.25" customHeight="1">
      <c r="A22" s="67">
        <f>A20+1</f>
        <v>11</v>
      </c>
      <c r="B22" s="68"/>
      <c r="C22" s="494" t="s">
        <v>2682</v>
      </c>
      <c r="D22" s="490" t="s">
        <v>2666</v>
      </c>
      <c r="E22" s="490" t="s">
        <v>955</v>
      </c>
      <c r="F22" s="69" t="s">
        <v>126</v>
      </c>
      <c r="G22" s="70" t="s">
        <v>216</v>
      </c>
    </row>
    <row r="23" spans="1:7" ht="17.25" customHeight="1">
      <c r="A23" s="67">
        <f t="shared" si="0"/>
        <v>12</v>
      </c>
      <c r="B23" s="68"/>
      <c r="C23" s="494" t="s">
        <v>2684</v>
      </c>
      <c r="D23" s="490" t="s">
        <v>2670</v>
      </c>
      <c r="E23" s="490" t="s">
        <v>2671</v>
      </c>
      <c r="F23" s="69" t="s">
        <v>126</v>
      </c>
      <c r="G23" s="70" t="s">
        <v>216</v>
      </c>
    </row>
    <row r="24" spans="1:7" ht="17.25" customHeight="1">
      <c r="A24" s="67"/>
      <c r="B24" s="487"/>
      <c r="C24" s="488"/>
      <c r="D24" s="492"/>
      <c r="E24" s="492"/>
      <c r="F24" s="488"/>
      <c r="G24" s="493"/>
    </row>
    <row r="25" spans="1:7" ht="17.25" customHeight="1">
      <c r="A25" s="67">
        <f>A23+1</f>
        <v>13</v>
      </c>
      <c r="B25" s="68"/>
      <c r="C25" s="494" t="s">
        <v>2683</v>
      </c>
      <c r="D25" s="490" t="s">
        <v>2669</v>
      </c>
      <c r="E25" s="490" t="s">
        <v>952</v>
      </c>
      <c r="F25" s="69" t="s">
        <v>126</v>
      </c>
      <c r="G25" s="70" t="s">
        <v>209</v>
      </c>
    </row>
    <row r="27" spans="1:7">
      <c r="A27" s="75" t="s">
        <v>231</v>
      </c>
    </row>
  </sheetData>
  <mergeCells count="10">
    <mergeCell ref="G6:G7"/>
    <mergeCell ref="A1:F1"/>
    <mergeCell ref="A6:A7"/>
    <mergeCell ref="B6:B7"/>
    <mergeCell ref="C6:C7"/>
    <mergeCell ref="D6:D7"/>
    <mergeCell ref="E6:E7"/>
    <mergeCell ref="F6:F7"/>
    <mergeCell ref="A3:F3"/>
    <mergeCell ref="A4:F4"/>
  </mergeCells>
  <printOptions horizontalCentered="1"/>
  <pageMargins left="0.76" right="0.47" top="0.59055118110236227" bottom="0.39370078740157483" header="0.31496062992125984" footer="0.31496062992125984"/>
  <pageSetup paperSize="5" scale="89" orientation="portrait" horizontalDpi="4294967293" verticalDpi="0" r:id="rId1"/>
  <rowBreaks count="1" manualBreakCount="1">
    <brk id="28" max="12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J36"/>
  <sheetViews>
    <sheetView view="pageBreakPreview" zoomScaleSheetLayoutView="100" workbookViewId="0">
      <selection activeCell="Q5" sqref="Q5"/>
    </sheetView>
  </sheetViews>
  <sheetFormatPr defaultRowHeight="12.75"/>
  <cols>
    <col min="1" max="1" width="3.42578125" style="63" bestFit="1" customWidth="1"/>
    <col min="2" max="2" width="10.5703125" style="63" customWidth="1"/>
    <col min="3" max="3" width="14.85546875" style="63" bestFit="1" customWidth="1"/>
    <col min="4" max="4" width="36" style="63" bestFit="1" customWidth="1"/>
    <col min="5" max="5" width="15.42578125" style="63" bestFit="1" customWidth="1"/>
    <col min="6" max="6" width="8.28515625" style="63" customWidth="1"/>
    <col min="7" max="7" width="11.28515625" style="63" bestFit="1" customWidth="1"/>
    <col min="8" max="8" width="9.140625" style="63"/>
    <col min="9" max="9" width="9.28515625" style="63" bestFit="1" customWidth="1"/>
    <col min="10" max="250" width="9.140625" style="63"/>
    <col min="251" max="251" width="3.42578125" style="63" bestFit="1" customWidth="1"/>
    <col min="252" max="252" width="10.5703125" style="63" customWidth="1"/>
    <col min="253" max="253" width="16.7109375" style="63" customWidth="1"/>
    <col min="254" max="254" width="36" style="63" bestFit="1" customWidth="1"/>
    <col min="255" max="255" width="15.42578125" style="63" bestFit="1" customWidth="1"/>
    <col min="256" max="256" width="8.28515625" style="63" customWidth="1"/>
    <col min="257" max="257" width="11.28515625" style="63" bestFit="1" customWidth="1"/>
    <col min="258" max="506" width="9.140625" style="63"/>
    <col min="507" max="507" width="3.42578125" style="63" bestFit="1" customWidth="1"/>
    <col min="508" max="508" width="10.5703125" style="63" customWidth="1"/>
    <col min="509" max="509" width="16.7109375" style="63" customWidth="1"/>
    <col min="510" max="510" width="36" style="63" bestFit="1" customWidth="1"/>
    <col min="511" max="511" width="15.42578125" style="63" bestFit="1" customWidth="1"/>
    <col min="512" max="512" width="8.28515625" style="63" customWidth="1"/>
    <col min="513" max="513" width="11.28515625" style="63" bestFit="1" customWidth="1"/>
    <col min="514" max="762" width="9.140625" style="63"/>
    <col min="763" max="763" width="3.42578125" style="63" bestFit="1" customWidth="1"/>
    <col min="764" max="764" width="10.5703125" style="63" customWidth="1"/>
    <col min="765" max="765" width="16.7109375" style="63" customWidth="1"/>
    <col min="766" max="766" width="36" style="63" bestFit="1" customWidth="1"/>
    <col min="767" max="767" width="15.42578125" style="63" bestFit="1" customWidth="1"/>
    <col min="768" max="768" width="8.28515625" style="63" customWidth="1"/>
    <col min="769" max="769" width="11.28515625" style="63" bestFit="1" customWidth="1"/>
    <col min="770" max="1018" width="9.140625" style="63"/>
    <col min="1019" max="1019" width="3.42578125" style="63" bestFit="1" customWidth="1"/>
    <col min="1020" max="1020" width="10.5703125" style="63" customWidth="1"/>
    <col min="1021" max="1021" width="16.7109375" style="63" customWidth="1"/>
    <col min="1022" max="1022" width="36" style="63" bestFit="1" customWidth="1"/>
    <col min="1023" max="1023" width="15.42578125" style="63" bestFit="1" customWidth="1"/>
    <col min="1024" max="1024" width="8.28515625" style="63" customWidth="1"/>
    <col min="1025" max="1025" width="11.28515625" style="63" bestFit="1" customWidth="1"/>
    <col min="1026" max="1274" width="9.140625" style="63"/>
    <col min="1275" max="1275" width="3.42578125" style="63" bestFit="1" customWidth="1"/>
    <col min="1276" max="1276" width="10.5703125" style="63" customWidth="1"/>
    <col min="1277" max="1277" width="16.7109375" style="63" customWidth="1"/>
    <col min="1278" max="1278" width="36" style="63" bestFit="1" customWidth="1"/>
    <col min="1279" max="1279" width="15.42578125" style="63" bestFit="1" customWidth="1"/>
    <col min="1280" max="1280" width="8.28515625" style="63" customWidth="1"/>
    <col min="1281" max="1281" width="11.28515625" style="63" bestFit="1" customWidth="1"/>
    <col min="1282" max="1530" width="9.140625" style="63"/>
    <col min="1531" max="1531" width="3.42578125" style="63" bestFit="1" customWidth="1"/>
    <col min="1532" max="1532" width="10.5703125" style="63" customWidth="1"/>
    <col min="1533" max="1533" width="16.7109375" style="63" customWidth="1"/>
    <col min="1534" max="1534" width="36" style="63" bestFit="1" customWidth="1"/>
    <col min="1535" max="1535" width="15.42578125" style="63" bestFit="1" customWidth="1"/>
    <col min="1536" max="1536" width="8.28515625" style="63" customWidth="1"/>
    <col min="1537" max="1537" width="11.28515625" style="63" bestFit="1" customWidth="1"/>
    <col min="1538" max="1786" width="9.140625" style="63"/>
    <col min="1787" max="1787" width="3.42578125" style="63" bestFit="1" customWidth="1"/>
    <col min="1788" max="1788" width="10.5703125" style="63" customWidth="1"/>
    <col min="1789" max="1789" width="16.7109375" style="63" customWidth="1"/>
    <col min="1790" max="1790" width="36" style="63" bestFit="1" customWidth="1"/>
    <col min="1791" max="1791" width="15.42578125" style="63" bestFit="1" customWidth="1"/>
    <col min="1792" max="1792" width="8.28515625" style="63" customWidth="1"/>
    <col min="1793" max="1793" width="11.28515625" style="63" bestFit="1" customWidth="1"/>
    <col min="1794" max="2042" width="9.140625" style="63"/>
    <col min="2043" max="2043" width="3.42578125" style="63" bestFit="1" customWidth="1"/>
    <col min="2044" max="2044" width="10.5703125" style="63" customWidth="1"/>
    <col min="2045" max="2045" width="16.7109375" style="63" customWidth="1"/>
    <col min="2046" max="2046" width="36" style="63" bestFit="1" customWidth="1"/>
    <col min="2047" max="2047" width="15.42578125" style="63" bestFit="1" customWidth="1"/>
    <col min="2048" max="2048" width="8.28515625" style="63" customWidth="1"/>
    <col min="2049" max="2049" width="11.28515625" style="63" bestFit="1" customWidth="1"/>
    <col min="2050" max="2298" width="9.140625" style="63"/>
    <col min="2299" max="2299" width="3.42578125" style="63" bestFit="1" customWidth="1"/>
    <col min="2300" max="2300" width="10.5703125" style="63" customWidth="1"/>
    <col min="2301" max="2301" width="16.7109375" style="63" customWidth="1"/>
    <col min="2302" max="2302" width="36" style="63" bestFit="1" customWidth="1"/>
    <col min="2303" max="2303" width="15.42578125" style="63" bestFit="1" customWidth="1"/>
    <col min="2304" max="2304" width="8.28515625" style="63" customWidth="1"/>
    <col min="2305" max="2305" width="11.28515625" style="63" bestFit="1" customWidth="1"/>
    <col min="2306" max="2554" width="9.140625" style="63"/>
    <col min="2555" max="2555" width="3.42578125" style="63" bestFit="1" customWidth="1"/>
    <col min="2556" max="2556" width="10.5703125" style="63" customWidth="1"/>
    <col min="2557" max="2557" width="16.7109375" style="63" customWidth="1"/>
    <col min="2558" max="2558" width="36" style="63" bestFit="1" customWidth="1"/>
    <col min="2559" max="2559" width="15.42578125" style="63" bestFit="1" customWidth="1"/>
    <col min="2560" max="2560" width="8.28515625" style="63" customWidth="1"/>
    <col min="2561" max="2561" width="11.28515625" style="63" bestFit="1" customWidth="1"/>
    <col min="2562" max="2810" width="9.140625" style="63"/>
    <col min="2811" max="2811" width="3.42578125" style="63" bestFit="1" customWidth="1"/>
    <col min="2812" max="2812" width="10.5703125" style="63" customWidth="1"/>
    <col min="2813" max="2813" width="16.7109375" style="63" customWidth="1"/>
    <col min="2814" max="2814" width="36" style="63" bestFit="1" customWidth="1"/>
    <col min="2815" max="2815" width="15.42578125" style="63" bestFit="1" customWidth="1"/>
    <col min="2816" max="2816" width="8.28515625" style="63" customWidth="1"/>
    <col min="2817" max="2817" width="11.28515625" style="63" bestFit="1" customWidth="1"/>
    <col min="2818" max="3066" width="9.140625" style="63"/>
    <col min="3067" max="3067" width="3.42578125" style="63" bestFit="1" customWidth="1"/>
    <col min="3068" max="3068" width="10.5703125" style="63" customWidth="1"/>
    <col min="3069" max="3069" width="16.7109375" style="63" customWidth="1"/>
    <col min="3070" max="3070" width="36" style="63" bestFit="1" customWidth="1"/>
    <col min="3071" max="3071" width="15.42578125" style="63" bestFit="1" customWidth="1"/>
    <col min="3072" max="3072" width="8.28515625" style="63" customWidth="1"/>
    <col min="3073" max="3073" width="11.28515625" style="63" bestFit="1" customWidth="1"/>
    <col min="3074" max="3322" width="9.140625" style="63"/>
    <col min="3323" max="3323" width="3.42578125" style="63" bestFit="1" customWidth="1"/>
    <col min="3324" max="3324" width="10.5703125" style="63" customWidth="1"/>
    <col min="3325" max="3325" width="16.7109375" style="63" customWidth="1"/>
    <col min="3326" max="3326" width="36" style="63" bestFit="1" customWidth="1"/>
    <col min="3327" max="3327" width="15.42578125" style="63" bestFit="1" customWidth="1"/>
    <col min="3328" max="3328" width="8.28515625" style="63" customWidth="1"/>
    <col min="3329" max="3329" width="11.28515625" style="63" bestFit="1" customWidth="1"/>
    <col min="3330" max="3578" width="9.140625" style="63"/>
    <col min="3579" max="3579" width="3.42578125" style="63" bestFit="1" customWidth="1"/>
    <col min="3580" max="3580" width="10.5703125" style="63" customWidth="1"/>
    <col min="3581" max="3581" width="16.7109375" style="63" customWidth="1"/>
    <col min="3582" max="3582" width="36" style="63" bestFit="1" customWidth="1"/>
    <col min="3583" max="3583" width="15.42578125" style="63" bestFit="1" customWidth="1"/>
    <col min="3584" max="3584" width="8.28515625" style="63" customWidth="1"/>
    <col min="3585" max="3585" width="11.28515625" style="63" bestFit="1" customWidth="1"/>
    <col min="3586" max="3834" width="9.140625" style="63"/>
    <col min="3835" max="3835" width="3.42578125" style="63" bestFit="1" customWidth="1"/>
    <col min="3836" max="3836" width="10.5703125" style="63" customWidth="1"/>
    <col min="3837" max="3837" width="16.7109375" style="63" customWidth="1"/>
    <col min="3838" max="3838" width="36" style="63" bestFit="1" customWidth="1"/>
    <col min="3839" max="3839" width="15.42578125" style="63" bestFit="1" customWidth="1"/>
    <col min="3840" max="3840" width="8.28515625" style="63" customWidth="1"/>
    <col min="3841" max="3841" width="11.28515625" style="63" bestFit="1" customWidth="1"/>
    <col min="3842" max="4090" width="9.140625" style="63"/>
    <col min="4091" max="4091" width="3.42578125" style="63" bestFit="1" customWidth="1"/>
    <col min="4092" max="4092" width="10.5703125" style="63" customWidth="1"/>
    <col min="4093" max="4093" width="16.7109375" style="63" customWidth="1"/>
    <col min="4094" max="4094" width="36" style="63" bestFit="1" customWidth="1"/>
    <col min="4095" max="4095" width="15.42578125" style="63" bestFit="1" customWidth="1"/>
    <col min="4096" max="4096" width="8.28515625" style="63" customWidth="1"/>
    <col min="4097" max="4097" width="11.28515625" style="63" bestFit="1" customWidth="1"/>
    <col min="4098" max="4346" width="9.140625" style="63"/>
    <col min="4347" max="4347" width="3.42578125" style="63" bestFit="1" customWidth="1"/>
    <col min="4348" max="4348" width="10.5703125" style="63" customWidth="1"/>
    <col min="4349" max="4349" width="16.7109375" style="63" customWidth="1"/>
    <col min="4350" max="4350" width="36" style="63" bestFit="1" customWidth="1"/>
    <col min="4351" max="4351" width="15.42578125" style="63" bestFit="1" customWidth="1"/>
    <col min="4352" max="4352" width="8.28515625" style="63" customWidth="1"/>
    <col min="4353" max="4353" width="11.28515625" style="63" bestFit="1" customWidth="1"/>
    <col min="4354" max="4602" width="9.140625" style="63"/>
    <col min="4603" max="4603" width="3.42578125" style="63" bestFit="1" customWidth="1"/>
    <col min="4604" max="4604" width="10.5703125" style="63" customWidth="1"/>
    <col min="4605" max="4605" width="16.7109375" style="63" customWidth="1"/>
    <col min="4606" max="4606" width="36" style="63" bestFit="1" customWidth="1"/>
    <col min="4607" max="4607" width="15.42578125" style="63" bestFit="1" customWidth="1"/>
    <col min="4608" max="4608" width="8.28515625" style="63" customWidth="1"/>
    <col min="4609" max="4609" width="11.28515625" style="63" bestFit="1" customWidth="1"/>
    <col min="4610" max="4858" width="9.140625" style="63"/>
    <col min="4859" max="4859" width="3.42578125" style="63" bestFit="1" customWidth="1"/>
    <col min="4860" max="4860" width="10.5703125" style="63" customWidth="1"/>
    <col min="4861" max="4861" width="16.7109375" style="63" customWidth="1"/>
    <col min="4862" max="4862" width="36" style="63" bestFit="1" customWidth="1"/>
    <col min="4863" max="4863" width="15.42578125" style="63" bestFit="1" customWidth="1"/>
    <col min="4864" max="4864" width="8.28515625" style="63" customWidth="1"/>
    <col min="4865" max="4865" width="11.28515625" style="63" bestFit="1" customWidth="1"/>
    <col min="4866" max="5114" width="9.140625" style="63"/>
    <col min="5115" max="5115" width="3.42578125" style="63" bestFit="1" customWidth="1"/>
    <col min="5116" max="5116" width="10.5703125" style="63" customWidth="1"/>
    <col min="5117" max="5117" width="16.7109375" style="63" customWidth="1"/>
    <col min="5118" max="5118" width="36" style="63" bestFit="1" customWidth="1"/>
    <col min="5119" max="5119" width="15.42578125" style="63" bestFit="1" customWidth="1"/>
    <col min="5120" max="5120" width="8.28515625" style="63" customWidth="1"/>
    <col min="5121" max="5121" width="11.28515625" style="63" bestFit="1" customWidth="1"/>
    <col min="5122" max="5370" width="9.140625" style="63"/>
    <col min="5371" max="5371" width="3.42578125" style="63" bestFit="1" customWidth="1"/>
    <col min="5372" max="5372" width="10.5703125" style="63" customWidth="1"/>
    <col min="5373" max="5373" width="16.7109375" style="63" customWidth="1"/>
    <col min="5374" max="5374" width="36" style="63" bestFit="1" customWidth="1"/>
    <col min="5375" max="5375" width="15.42578125" style="63" bestFit="1" customWidth="1"/>
    <col min="5376" max="5376" width="8.28515625" style="63" customWidth="1"/>
    <col min="5377" max="5377" width="11.28515625" style="63" bestFit="1" customWidth="1"/>
    <col min="5378" max="5626" width="9.140625" style="63"/>
    <col min="5627" max="5627" width="3.42578125" style="63" bestFit="1" customWidth="1"/>
    <col min="5628" max="5628" width="10.5703125" style="63" customWidth="1"/>
    <col min="5629" max="5629" width="16.7109375" style="63" customWidth="1"/>
    <col min="5630" max="5630" width="36" style="63" bestFit="1" customWidth="1"/>
    <col min="5631" max="5631" width="15.42578125" style="63" bestFit="1" customWidth="1"/>
    <col min="5632" max="5632" width="8.28515625" style="63" customWidth="1"/>
    <col min="5633" max="5633" width="11.28515625" style="63" bestFit="1" customWidth="1"/>
    <col min="5634" max="5882" width="9.140625" style="63"/>
    <col min="5883" max="5883" width="3.42578125" style="63" bestFit="1" customWidth="1"/>
    <col min="5884" max="5884" width="10.5703125" style="63" customWidth="1"/>
    <col min="5885" max="5885" width="16.7109375" style="63" customWidth="1"/>
    <col min="5886" max="5886" width="36" style="63" bestFit="1" customWidth="1"/>
    <col min="5887" max="5887" width="15.42578125" style="63" bestFit="1" customWidth="1"/>
    <col min="5888" max="5888" width="8.28515625" style="63" customWidth="1"/>
    <col min="5889" max="5889" width="11.28515625" style="63" bestFit="1" customWidth="1"/>
    <col min="5890" max="6138" width="9.140625" style="63"/>
    <col min="6139" max="6139" width="3.42578125" style="63" bestFit="1" customWidth="1"/>
    <col min="6140" max="6140" width="10.5703125" style="63" customWidth="1"/>
    <col min="6141" max="6141" width="16.7109375" style="63" customWidth="1"/>
    <col min="6142" max="6142" width="36" style="63" bestFit="1" customWidth="1"/>
    <col min="6143" max="6143" width="15.42578125" style="63" bestFit="1" customWidth="1"/>
    <col min="6144" max="6144" width="8.28515625" style="63" customWidth="1"/>
    <col min="6145" max="6145" width="11.28515625" style="63" bestFit="1" customWidth="1"/>
    <col min="6146" max="6394" width="9.140625" style="63"/>
    <col min="6395" max="6395" width="3.42578125" style="63" bestFit="1" customWidth="1"/>
    <col min="6396" max="6396" width="10.5703125" style="63" customWidth="1"/>
    <col min="6397" max="6397" width="16.7109375" style="63" customWidth="1"/>
    <col min="6398" max="6398" width="36" style="63" bestFit="1" customWidth="1"/>
    <col min="6399" max="6399" width="15.42578125" style="63" bestFit="1" customWidth="1"/>
    <col min="6400" max="6400" width="8.28515625" style="63" customWidth="1"/>
    <col min="6401" max="6401" width="11.28515625" style="63" bestFit="1" customWidth="1"/>
    <col min="6402" max="6650" width="9.140625" style="63"/>
    <col min="6651" max="6651" width="3.42578125" style="63" bestFit="1" customWidth="1"/>
    <col min="6652" max="6652" width="10.5703125" style="63" customWidth="1"/>
    <col min="6653" max="6653" width="16.7109375" style="63" customWidth="1"/>
    <col min="6654" max="6654" width="36" style="63" bestFit="1" customWidth="1"/>
    <col min="6655" max="6655" width="15.42578125" style="63" bestFit="1" customWidth="1"/>
    <col min="6656" max="6656" width="8.28515625" style="63" customWidth="1"/>
    <col min="6657" max="6657" width="11.28515625" style="63" bestFit="1" customWidth="1"/>
    <col min="6658" max="6906" width="9.140625" style="63"/>
    <col min="6907" max="6907" width="3.42578125" style="63" bestFit="1" customWidth="1"/>
    <col min="6908" max="6908" width="10.5703125" style="63" customWidth="1"/>
    <col min="6909" max="6909" width="16.7109375" style="63" customWidth="1"/>
    <col min="6910" max="6910" width="36" style="63" bestFit="1" customWidth="1"/>
    <col min="6911" max="6911" width="15.42578125" style="63" bestFit="1" customWidth="1"/>
    <col min="6912" max="6912" width="8.28515625" style="63" customWidth="1"/>
    <col min="6913" max="6913" width="11.28515625" style="63" bestFit="1" customWidth="1"/>
    <col min="6914" max="7162" width="9.140625" style="63"/>
    <col min="7163" max="7163" width="3.42578125" style="63" bestFit="1" customWidth="1"/>
    <col min="7164" max="7164" width="10.5703125" style="63" customWidth="1"/>
    <col min="7165" max="7165" width="16.7109375" style="63" customWidth="1"/>
    <col min="7166" max="7166" width="36" style="63" bestFit="1" customWidth="1"/>
    <col min="7167" max="7167" width="15.42578125" style="63" bestFit="1" customWidth="1"/>
    <col min="7168" max="7168" width="8.28515625" style="63" customWidth="1"/>
    <col min="7169" max="7169" width="11.28515625" style="63" bestFit="1" customWidth="1"/>
    <col min="7170" max="7418" width="9.140625" style="63"/>
    <col min="7419" max="7419" width="3.42578125" style="63" bestFit="1" customWidth="1"/>
    <col min="7420" max="7420" width="10.5703125" style="63" customWidth="1"/>
    <col min="7421" max="7421" width="16.7109375" style="63" customWidth="1"/>
    <col min="7422" max="7422" width="36" style="63" bestFit="1" customWidth="1"/>
    <col min="7423" max="7423" width="15.42578125" style="63" bestFit="1" customWidth="1"/>
    <col min="7424" max="7424" width="8.28515625" style="63" customWidth="1"/>
    <col min="7425" max="7425" width="11.28515625" style="63" bestFit="1" customWidth="1"/>
    <col min="7426" max="7674" width="9.140625" style="63"/>
    <col min="7675" max="7675" width="3.42578125" style="63" bestFit="1" customWidth="1"/>
    <col min="7676" max="7676" width="10.5703125" style="63" customWidth="1"/>
    <col min="7677" max="7677" width="16.7109375" style="63" customWidth="1"/>
    <col min="7678" max="7678" width="36" style="63" bestFit="1" customWidth="1"/>
    <col min="7679" max="7679" width="15.42578125" style="63" bestFit="1" customWidth="1"/>
    <col min="7680" max="7680" width="8.28515625" style="63" customWidth="1"/>
    <col min="7681" max="7681" width="11.28515625" style="63" bestFit="1" customWidth="1"/>
    <col min="7682" max="7930" width="9.140625" style="63"/>
    <col min="7931" max="7931" width="3.42578125" style="63" bestFit="1" customWidth="1"/>
    <col min="7932" max="7932" width="10.5703125" style="63" customWidth="1"/>
    <col min="7933" max="7933" width="16.7109375" style="63" customWidth="1"/>
    <col min="7934" max="7934" width="36" style="63" bestFit="1" customWidth="1"/>
    <col min="7935" max="7935" width="15.42578125" style="63" bestFit="1" customWidth="1"/>
    <col min="7936" max="7936" width="8.28515625" style="63" customWidth="1"/>
    <col min="7937" max="7937" width="11.28515625" style="63" bestFit="1" customWidth="1"/>
    <col min="7938" max="8186" width="9.140625" style="63"/>
    <col min="8187" max="8187" width="3.42578125" style="63" bestFit="1" customWidth="1"/>
    <col min="8188" max="8188" width="10.5703125" style="63" customWidth="1"/>
    <col min="8189" max="8189" width="16.7109375" style="63" customWidth="1"/>
    <col min="8190" max="8190" width="36" style="63" bestFit="1" customWidth="1"/>
    <col min="8191" max="8191" width="15.42578125" style="63" bestFit="1" customWidth="1"/>
    <col min="8192" max="8192" width="8.28515625" style="63" customWidth="1"/>
    <col min="8193" max="8193" width="11.28515625" style="63" bestFit="1" customWidth="1"/>
    <col min="8194" max="8442" width="9.140625" style="63"/>
    <col min="8443" max="8443" width="3.42578125" style="63" bestFit="1" customWidth="1"/>
    <col min="8444" max="8444" width="10.5703125" style="63" customWidth="1"/>
    <col min="8445" max="8445" width="16.7109375" style="63" customWidth="1"/>
    <col min="8446" max="8446" width="36" style="63" bestFit="1" customWidth="1"/>
    <col min="8447" max="8447" width="15.42578125" style="63" bestFit="1" customWidth="1"/>
    <col min="8448" max="8448" width="8.28515625" style="63" customWidth="1"/>
    <col min="8449" max="8449" width="11.28515625" style="63" bestFit="1" customWidth="1"/>
    <col min="8450" max="8698" width="9.140625" style="63"/>
    <col min="8699" max="8699" width="3.42578125" style="63" bestFit="1" customWidth="1"/>
    <col min="8700" max="8700" width="10.5703125" style="63" customWidth="1"/>
    <col min="8701" max="8701" width="16.7109375" style="63" customWidth="1"/>
    <col min="8702" max="8702" width="36" style="63" bestFit="1" customWidth="1"/>
    <col min="8703" max="8703" width="15.42578125" style="63" bestFit="1" customWidth="1"/>
    <col min="8704" max="8704" width="8.28515625" style="63" customWidth="1"/>
    <col min="8705" max="8705" width="11.28515625" style="63" bestFit="1" customWidth="1"/>
    <col min="8706" max="8954" width="9.140625" style="63"/>
    <col min="8955" max="8955" width="3.42578125" style="63" bestFit="1" customWidth="1"/>
    <col min="8956" max="8956" width="10.5703125" style="63" customWidth="1"/>
    <col min="8957" max="8957" width="16.7109375" style="63" customWidth="1"/>
    <col min="8958" max="8958" width="36" style="63" bestFit="1" customWidth="1"/>
    <col min="8959" max="8959" width="15.42578125" style="63" bestFit="1" customWidth="1"/>
    <col min="8960" max="8960" width="8.28515625" style="63" customWidth="1"/>
    <col min="8961" max="8961" width="11.28515625" style="63" bestFit="1" customWidth="1"/>
    <col min="8962" max="9210" width="9.140625" style="63"/>
    <col min="9211" max="9211" width="3.42578125" style="63" bestFit="1" customWidth="1"/>
    <col min="9212" max="9212" width="10.5703125" style="63" customWidth="1"/>
    <col min="9213" max="9213" width="16.7109375" style="63" customWidth="1"/>
    <col min="9214" max="9214" width="36" style="63" bestFit="1" customWidth="1"/>
    <col min="9215" max="9215" width="15.42578125" style="63" bestFit="1" customWidth="1"/>
    <col min="9216" max="9216" width="8.28515625" style="63" customWidth="1"/>
    <col min="9217" max="9217" width="11.28515625" style="63" bestFit="1" customWidth="1"/>
    <col min="9218" max="9466" width="9.140625" style="63"/>
    <col min="9467" max="9467" width="3.42578125" style="63" bestFit="1" customWidth="1"/>
    <col min="9468" max="9468" width="10.5703125" style="63" customWidth="1"/>
    <col min="9469" max="9469" width="16.7109375" style="63" customWidth="1"/>
    <col min="9470" max="9470" width="36" style="63" bestFit="1" customWidth="1"/>
    <col min="9471" max="9471" width="15.42578125" style="63" bestFit="1" customWidth="1"/>
    <col min="9472" max="9472" width="8.28515625" style="63" customWidth="1"/>
    <col min="9473" max="9473" width="11.28515625" style="63" bestFit="1" customWidth="1"/>
    <col min="9474" max="9722" width="9.140625" style="63"/>
    <col min="9723" max="9723" width="3.42578125" style="63" bestFit="1" customWidth="1"/>
    <col min="9724" max="9724" width="10.5703125" style="63" customWidth="1"/>
    <col min="9725" max="9725" width="16.7109375" style="63" customWidth="1"/>
    <col min="9726" max="9726" width="36" style="63" bestFit="1" customWidth="1"/>
    <col min="9727" max="9727" width="15.42578125" style="63" bestFit="1" customWidth="1"/>
    <col min="9728" max="9728" width="8.28515625" style="63" customWidth="1"/>
    <col min="9729" max="9729" width="11.28515625" style="63" bestFit="1" customWidth="1"/>
    <col min="9730" max="9978" width="9.140625" style="63"/>
    <col min="9979" max="9979" width="3.42578125" style="63" bestFit="1" customWidth="1"/>
    <col min="9980" max="9980" width="10.5703125" style="63" customWidth="1"/>
    <col min="9981" max="9981" width="16.7109375" style="63" customWidth="1"/>
    <col min="9982" max="9982" width="36" style="63" bestFit="1" customWidth="1"/>
    <col min="9983" max="9983" width="15.42578125" style="63" bestFit="1" customWidth="1"/>
    <col min="9984" max="9984" width="8.28515625" style="63" customWidth="1"/>
    <col min="9985" max="9985" width="11.28515625" style="63" bestFit="1" customWidth="1"/>
    <col min="9986" max="10234" width="9.140625" style="63"/>
    <col min="10235" max="10235" width="3.42578125" style="63" bestFit="1" customWidth="1"/>
    <col min="10236" max="10236" width="10.5703125" style="63" customWidth="1"/>
    <col min="10237" max="10237" width="16.7109375" style="63" customWidth="1"/>
    <col min="10238" max="10238" width="36" style="63" bestFit="1" customWidth="1"/>
    <col min="10239" max="10239" width="15.42578125" style="63" bestFit="1" customWidth="1"/>
    <col min="10240" max="10240" width="8.28515625" style="63" customWidth="1"/>
    <col min="10241" max="10241" width="11.28515625" style="63" bestFit="1" customWidth="1"/>
    <col min="10242" max="10490" width="9.140625" style="63"/>
    <col min="10491" max="10491" width="3.42578125" style="63" bestFit="1" customWidth="1"/>
    <col min="10492" max="10492" width="10.5703125" style="63" customWidth="1"/>
    <col min="10493" max="10493" width="16.7109375" style="63" customWidth="1"/>
    <col min="10494" max="10494" width="36" style="63" bestFit="1" customWidth="1"/>
    <col min="10495" max="10495" width="15.42578125" style="63" bestFit="1" customWidth="1"/>
    <col min="10496" max="10496" width="8.28515625" style="63" customWidth="1"/>
    <col min="10497" max="10497" width="11.28515625" style="63" bestFit="1" customWidth="1"/>
    <col min="10498" max="10746" width="9.140625" style="63"/>
    <col min="10747" max="10747" width="3.42578125" style="63" bestFit="1" customWidth="1"/>
    <col min="10748" max="10748" width="10.5703125" style="63" customWidth="1"/>
    <col min="10749" max="10749" width="16.7109375" style="63" customWidth="1"/>
    <col min="10750" max="10750" width="36" style="63" bestFit="1" customWidth="1"/>
    <col min="10751" max="10751" width="15.42578125" style="63" bestFit="1" customWidth="1"/>
    <col min="10752" max="10752" width="8.28515625" style="63" customWidth="1"/>
    <col min="10753" max="10753" width="11.28515625" style="63" bestFit="1" customWidth="1"/>
    <col min="10754" max="11002" width="9.140625" style="63"/>
    <col min="11003" max="11003" width="3.42578125" style="63" bestFit="1" customWidth="1"/>
    <col min="11004" max="11004" width="10.5703125" style="63" customWidth="1"/>
    <col min="11005" max="11005" width="16.7109375" style="63" customWidth="1"/>
    <col min="11006" max="11006" width="36" style="63" bestFit="1" customWidth="1"/>
    <col min="11007" max="11007" width="15.42578125" style="63" bestFit="1" customWidth="1"/>
    <col min="11008" max="11008" width="8.28515625" style="63" customWidth="1"/>
    <col min="11009" max="11009" width="11.28515625" style="63" bestFit="1" customWidth="1"/>
    <col min="11010" max="11258" width="9.140625" style="63"/>
    <col min="11259" max="11259" width="3.42578125" style="63" bestFit="1" customWidth="1"/>
    <col min="11260" max="11260" width="10.5703125" style="63" customWidth="1"/>
    <col min="11261" max="11261" width="16.7109375" style="63" customWidth="1"/>
    <col min="11262" max="11262" width="36" style="63" bestFit="1" customWidth="1"/>
    <col min="11263" max="11263" width="15.42578125" style="63" bestFit="1" customWidth="1"/>
    <col min="11264" max="11264" width="8.28515625" style="63" customWidth="1"/>
    <col min="11265" max="11265" width="11.28515625" style="63" bestFit="1" customWidth="1"/>
    <col min="11266" max="11514" width="9.140625" style="63"/>
    <col min="11515" max="11515" width="3.42578125" style="63" bestFit="1" customWidth="1"/>
    <col min="11516" max="11516" width="10.5703125" style="63" customWidth="1"/>
    <col min="11517" max="11517" width="16.7109375" style="63" customWidth="1"/>
    <col min="11518" max="11518" width="36" style="63" bestFit="1" customWidth="1"/>
    <col min="11519" max="11519" width="15.42578125" style="63" bestFit="1" customWidth="1"/>
    <col min="11520" max="11520" width="8.28515625" style="63" customWidth="1"/>
    <col min="11521" max="11521" width="11.28515625" style="63" bestFit="1" customWidth="1"/>
    <col min="11522" max="11770" width="9.140625" style="63"/>
    <col min="11771" max="11771" width="3.42578125" style="63" bestFit="1" customWidth="1"/>
    <col min="11772" max="11772" width="10.5703125" style="63" customWidth="1"/>
    <col min="11773" max="11773" width="16.7109375" style="63" customWidth="1"/>
    <col min="11774" max="11774" width="36" style="63" bestFit="1" customWidth="1"/>
    <col min="11775" max="11775" width="15.42578125" style="63" bestFit="1" customWidth="1"/>
    <col min="11776" max="11776" width="8.28515625" style="63" customWidth="1"/>
    <col min="11777" max="11777" width="11.28515625" style="63" bestFit="1" customWidth="1"/>
    <col min="11778" max="12026" width="9.140625" style="63"/>
    <col min="12027" max="12027" width="3.42578125" style="63" bestFit="1" customWidth="1"/>
    <col min="12028" max="12028" width="10.5703125" style="63" customWidth="1"/>
    <col min="12029" max="12029" width="16.7109375" style="63" customWidth="1"/>
    <col min="12030" max="12030" width="36" style="63" bestFit="1" customWidth="1"/>
    <col min="12031" max="12031" width="15.42578125" style="63" bestFit="1" customWidth="1"/>
    <col min="12032" max="12032" width="8.28515625" style="63" customWidth="1"/>
    <col min="12033" max="12033" width="11.28515625" style="63" bestFit="1" customWidth="1"/>
    <col min="12034" max="12282" width="9.140625" style="63"/>
    <col min="12283" max="12283" width="3.42578125" style="63" bestFit="1" customWidth="1"/>
    <col min="12284" max="12284" width="10.5703125" style="63" customWidth="1"/>
    <col min="12285" max="12285" width="16.7109375" style="63" customWidth="1"/>
    <col min="12286" max="12286" width="36" style="63" bestFit="1" customWidth="1"/>
    <col min="12287" max="12287" width="15.42578125" style="63" bestFit="1" customWidth="1"/>
    <col min="12288" max="12288" width="8.28515625" style="63" customWidth="1"/>
    <col min="12289" max="12289" width="11.28515625" style="63" bestFit="1" customWidth="1"/>
    <col min="12290" max="12538" width="9.140625" style="63"/>
    <col min="12539" max="12539" width="3.42578125" style="63" bestFit="1" customWidth="1"/>
    <col min="12540" max="12540" width="10.5703125" style="63" customWidth="1"/>
    <col min="12541" max="12541" width="16.7109375" style="63" customWidth="1"/>
    <col min="12542" max="12542" width="36" style="63" bestFit="1" customWidth="1"/>
    <col min="12543" max="12543" width="15.42578125" style="63" bestFit="1" customWidth="1"/>
    <col min="12544" max="12544" width="8.28515625" style="63" customWidth="1"/>
    <col min="12545" max="12545" width="11.28515625" style="63" bestFit="1" customWidth="1"/>
    <col min="12546" max="12794" width="9.140625" style="63"/>
    <col min="12795" max="12795" width="3.42578125" style="63" bestFit="1" customWidth="1"/>
    <col min="12796" max="12796" width="10.5703125" style="63" customWidth="1"/>
    <col min="12797" max="12797" width="16.7109375" style="63" customWidth="1"/>
    <col min="12798" max="12798" width="36" style="63" bestFit="1" customWidth="1"/>
    <col min="12799" max="12799" width="15.42578125" style="63" bestFit="1" customWidth="1"/>
    <col min="12800" max="12800" width="8.28515625" style="63" customWidth="1"/>
    <col min="12801" max="12801" width="11.28515625" style="63" bestFit="1" customWidth="1"/>
    <col min="12802" max="13050" width="9.140625" style="63"/>
    <col min="13051" max="13051" width="3.42578125" style="63" bestFit="1" customWidth="1"/>
    <col min="13052" max="13052" width="10.5703125" style="63" customWidth="1"/>
    <col min="13053" max="13053" width="16.7109375" style="63" customWidth="1"/>
    <col min="13054" max="13054" width="36" style="63" bestFit="1" customWidth="1"/>
    <col min="13055" max="13055" width="15.42578125" style="63" bestFit="1" customWidth="1"/>
    <col min="13056" max="13056" width="8.28515625" style="63" customWidth="1"/>
    <col min="13057" max="13057" width="11.28515625" style="63" bestFit="1" customWidth="1"/>
    <col min="13058" max="13306" width="9.140625" style="63"/>
    <col min="13307" max="13307" width="3.42578125" style="63" bestFit="1" customWidth="1"/>
    <col min="13308" max="13308" width="10.5703125" style="63" customWidth="1"/>
    <col min="13309" max="13309" width="16.7109375" style="63" customWidth="1"/>
    <col min="13310" max="13310" width="36" style="63" bestFit="1" customWidth="1"/>
    <col min="13311" max="13311" width="15.42578125" style="63" bestFit="1" customWidth="1"/>
    <col min="13312" max="13312" width="8.28515625" style="63" customWidth="1"/>
    <col min="13313" max="13313" width="11.28515625" style="63" bestFit="1" customWidth="1"/>
    <col min="13314" max="13562" width="9.140625" style="63"/>
    <col min="13563" max="13563" width="3.42578125" style="63" bestFit="1" customWidth="1"/>
    <col min="13564" max="13564" width="10.5703125" style="63" customWidth="1"/>
    <col min="13565" max="13565" width="16.7109375" style="63" customWidth="1"/>
    <col min="13566" max="13566" width="36" style="63" bestFit="1" customWidth="1"/>
    <col min="13567" max="13567" width="15.42578125" style="63" bestFit="1" customWidth="1"/>
    <col min="13568" max="13568" width="8.28515625" style="63" customWidth="1"/>
    <col min="13569" max="13569" width="11.28515625" style="63" bestFit="1" customWidth="1"/>
    <col min="13570" max="13818" width="9.140625" style="63"/>
    <col min="13819" max="13819" width="3.42578125" style="63" bestFit="1" customWidth="1"/>
    <col min="13820" max="13820" width="10.5703125" style="63" customWidth="1"/>
    <col min="13821" max="13821" width="16.7109375" style="63" customWidth="1"/>
    <col min="13822" max="13822" width="36" style="63" bestFit="1" customWidth="1"/>
    <col min="13823" max="13823" width="15.42578125" style="63" bestFit="1" customWidth="1"/>
    <col min="13824" max="13824" width="8.28515625" style="63" customWidth="1"/>
    <col min="13825" max="13825" width="11.28515625" style="63" bestFit="1" customWidth="1"/>
    <col min="13826" max="14074" width="9.140625" style="63"/>
    <col min="14075" max="14075" width="3.42578125" style="63" bestFit="1" customWidth="1"/>
    <col min="14076" max="14076" width="10.5703125" style="63" customWidth="1"/>
    <col min="14077" max="14077" width="16.7109375" style="63" customWidth="1"/>
    <col min="14078" max="14078" width="36" style="63" bestFit="1" customWidth="1"/>
    <col min="14079" max="14079" width="15.42578125" style="63" bestFit="1" customWidth="1"/>
    <col min="14080" max="14080" width="8.28515625" style="63" customWidth="1"/>
    <col min="14081" max="14081" width="11.28515625" style="63" bestFit="1" customWidth="1"/>
    <col min="14082" max="14330" width="9.140625" style="63"/>
    <col min="14331" max="14331" width="3.42578125" style="63" bestFit="1" customWidth="1"/>
    <col min="14332" max="14332" width="10.5703125" style="63" customWidth="1"/>
    <col min="14333" max="14333" width="16.7109375" style="63" customWidth="1"/>
    <col min="14334" max="14334" width="36" style="63" bestFit="1" customWidth="1"/>
    <col min="14335" max="14335" width="15.42578125" style="63" bestFit="1" customWidth="1"/>
    <col min="14336" max="14336" width="8.28515625" style="63" customWidth="1"/>
    <col min="14337" max="14337" width="11.28515625" style="63" bestFit="1" customWidth="1"/>
    <col min="14338" max="14586" width="9.140625" style="63"/>
    <col min="14587" max="14587" width="3.42578125" style="63" bestFit="1" customWidth="1"/>
    <col min="14588" max="14588" width="10.5703125" style="63" customWidth="1"/>
    <col min="14589" max="14589" width="16.7109375" style="63" customWidth="1"/>
    <col min="14590" max="14590" width="36" style="63" bestFit="1" customWidth="1"/>
    <col min="14591" max="14591" width="15.42578125" style="63" bestFit="1" customWidth="1"/>
    <col min="14592" max="14592" width="8.28515625" style="63" customWidth="1"/>
    <col min="14593" max="14593" width="11.28515625" style="63" bestFit="1" customWidth="1"/>
    <col min="14594" max="14842" width="9.140625" style="63"/>
    <col min="14843" max="14843" width="3.42578125" style="63" bestFit="1" customWidth="1"/>
    <col min="14844" max="14844" width="10.5703125" style="63" customWidth="1"/>
    <col min="14845" max="14845" width="16.7109375" style="63" customWidth="1"/>
    <col min="14846" max="14846" width="36" style="63" bestFit="1" customWidth="1"/>
    <col min="14847" max="14847" width="15.42578125" style="63" bestFit="1" customWidth="1"/>
    <col min="14848" max="14848" width="8.28515625" style="63" customWidth="1"/>
    <col min="14849" max="14849" width="11.28515625" style="63" bestFit="1" customWidth="1"/>
    <col min="14850" max="15098" width="9.140625" style="63"/>
    <col min="15099" max="15099" width="3.42578125" style="63" bestFit="1" customWidth="1"/>
    <col min="15100" max="15100" width="10.5703125" style="63" customWidth="1"/>
    <col min="15101" max="15101" width="16.7109375" style="63" customWidth="1"/>
    <col min="15102" max="15102" width="36" style="63" bestFit="1" customWidth="1"/>
    <col min="15103" max="15103" width="15.42578125" style="63" bestFit="1" customWidth="1"/>
    <col min="15104" max="15104" width="8.28515625" style="63" customWidth="1"/>
    <col min="15105" max="15105" width="11.28515625" style="63" bestFit="1" customWidth="1"/>
    <col min="15106" max="15354" width="9.140625" style="63"/>
    <col min="15355" max="15355" width="3.42578125" style="63" bestFit="1" customWidth="1"/>
    <col min="15356" max="15356" width="10.5703125" style="63" customWidth="1"/>
    <col min="15357" max="15357" width="16.7109375" style="63" customWidth="1"/>
    <col min="15358" max="15358" width="36" style="63" bestFit="1" customWidth="1"/>
    <col min="15359" max="15359" width="15.42578125" style="63" bestFit="1" customWidth="1"/>
    <col min="15360" max="15360" width="8.28515625" style="63" customWidth="1"/>
    <col min="15361" max="15361" width="11.28515625" style="63" bestFit="1" customWidth="1"/>
    <col min="15362" max="15610" width="9.140625" style="63"/>
    <col min="15611" max="15611" width="3.42578125" style="63" bestFit="1" customWidth="1"/>
    <col min="15612" max="15612" width="10.5703125" style="63" customWidth="1"/>
    <col min="15613" max="15613" width="16.7109375" style="63" customWidth="1"/>
    <col min="15614" max="15614" width="36" style="63" bestFit="1" customWidth="1"/>
    <col min="15615" max="15615" width="15.42578125" style="63" bestFit="1" customWidth="1"/>
    <col min="15616" max="15616" width="8.28515625" style="63" customWidth="1"/>
    <col min="15617" max="15617" width="11.28515625" style="63" bestFit="1" customWidth="1"/>
    <col min="15618" max="15866" width="9.140625" style="63"/>
    <col min="15867" max="15867" width="3.42578125" style="63" bestFit="1" customWidth="1"/>
    <col min="15868" max="15868" width="10.5703125" style="63" customWidth="1"/>
    <col min="15869" max="15869" width="16.7109375" style="63" customWidth="1"/>
    <col min="15870" max="15870" width="36" style="63" bestFit="1" customWidth="1"/>
    <col min="15871" max="15871" width="15.42578125" style="63" bestFit="1" customWidth="1"/>
    <col min="15872" max="15872" width="8.28515625" style="63" customWidth="1"/>
    <col min="15873" max="15873" width="11.28515625" style="63" bestFit="1" customWidth="1"/>
    <col min="15874" max="16122" width="9.140625" style="63"/>
    <col min="16123" max="16123" width="3.42578125" style="63" bestFit="1" customWidth="1"/>
    <col min="16124" max="16124" width="10.5703125" style="63" customWidth="1"/>
    <col min="16125" max="16125" width="16.7109375" style="63" customWidth="1"/>
    <col min="16126" max="16126" width="36" style="63" bestFit="1" customWidth="1"/>
    <col min="16127" max="16127" width="15.42578125" style="63" bestFit="1" customWidth="1"/>
    <col min="16128" max="16128" width="8.28515625" style="63" customWidth="1"/>
    <col min="16129" max="16129" width="11.28515625" style="63" bestFit="1" customWidth="1"/>
    <col min="16130" max="16384" width="9.140625" style="63"/>
  </cols>
  <sheetData>
    <row r="1" spans="1:10" ht="15">
      <c r="A1" s="845" t="s">
        <v>1823</v>
      </c>
      <c r="B1" s="845"/>
      <c r="C1" s="845"/>
      <c r="D1" s="845"/>
      <c r="E1" s="845"/>
      <c r="F1" s="845"/>
    </row>
    <row r="2" spans="1:10" ht="8.25" customHeight="1">
      <c r="A2" s="478"/>
      <c r="B2" s="478"/>
      <c r="C2" s="478"/>
      <c r="D2" s="478"/>
      <c r="E2" s="478"/>
      <c r="F2" s="478"/>
    </row>
    <row r="3" spans="1:10" ht="15.75" customHeight="1">
      <c r="A3" s="845" t="s">
        <v>2651</v>
      </c>
      <c r="B3" s="845"/>
      <c r="C3" s="845"/>
      <c r="D3" s="845"/>
      <c r="E3" s="845"/>
      <c r="F3" s="845"/>
    </row>
    <row r="4" spans="1:10" ht="15.75" customHeight="1">
      <c r="A4" s="845" t="s">
        <v>2285</v>
      </c>
      <c r="B4" s="845"/>
      <c r="C4" s="845"/>
      <c r="D4" s="845"/>
      <c r="E4" s="845"/>
      <c r="F4" s="845"/>
    </row>
    <row r="5" spans="1:10" ht="9.75" customHeight="1">
      <c r="A5" s="66"/>
    </row>
    <row r="6" spans="1:10" ht="17.25" customHeight="1">
      <c r="A6" s="846" t="s">
        <v>20</v>
      </c>
      <c r="B6" s="846" t="s">
        <v>166</v>
      </c>
      <c r="C6" s="846" t="s">
        <v>167</v>
      </c>
      <c r="D6" s="846" t="s">
        <v>168</v>
      </c>
      <c r="E6" s="847" t="s">
        <v>169</v>
      </c>
      <c r="F6" s="848" t="s">
        <v>170</v>
      </c>
      <c r="G6" s="846" t="s">
        <v>14</v>
      </c>
    </row>
    <row r="7" spans="1:10" ht="17.25" customHeight="1">
      <c r="A7" s="846"/>
      <c r="B7" s="846"/>
      <c r="C7" s="846"/>
      <c r="D7" s="846"/>
      <c r="E7" s="847"/>
      <c r="F7" s="849"/>
      <c r="G7" s="846"/>
    </row>
    <row r="8" spans="1:10" ht="17.25" customHeight="1">
      <c r="A8" s="67">
        <v>1</v>
      </c>
      <c r="B8" s="68">
        <v>60704614</v>
      </c>
      <c r="C8" s="69" t="s">
        <v>175</v>
      </c>
      <c r="D8" s="69" t="s">
        <v>176</v>
      </c>
      <c r="E8" s="69" t="s">
        <v>177</v>
      </c>
      <c r="F8" s="69" t="s">
        <v>126</v>
      </c>
      <c r="G8" s="70" t="s">
        <v>178</v>
      </c>
      <c r="I8" s="90" t="e">
        <f>#REF!+#REF!+#REF!+#REF!+#REF!</f>
        <v>#REF!</v>
      </c>
      <c r="J8" s="90" t="e">
        <f>1209-I8</f>
        <v>#REF!</v>
      </c>
    </row>
    <row r="9" spans="1:10" ht="17.25" customHeight="1">
      <c r="A9" s="67">
        <f>A8+1</f>
        <v>2</v>
      </c>
      <c r="B9" s="68">
        <v>60704615</v>
      </c>
      <c r="C9" s="69" t="s">
        <v>179</v>
      </c>
      <c r="D9" s="69" t="s">
        <v>180</v>
      </c>
      <c r="E9" s="69" t="s">
        <v>181</v>
      </c>
      <c r="F9" s="69" t="s">
        <v>127</v>
      </c>
      <c r="G9" s="70" t="s">
        <v>178</v>
      </c>
      <c r="I9" s="90" t="e">
        <f>#REF!+#REF!+#REF!+#REF!+#REF!+#REF!+#REF!+#REF!+#REF!+#REF!</f>
        <v>#REF!</v>
      </c>
      <c r="J9" s="90" t="e">
        <f>1095-I9</f>
        <v>#REF!</v>
      </c>
    </row>
    <row r="10" spans="1:10" ht="17.25" customHeight="1">
      <c r="A10" s="67">
        <f>A9+1</f>
        <v>3</v>
      </c>
      <c r="B10" s="310" t="s">
        <v>1811</v>
      </c>
      <c r="C10" s="69" t="s">
        <v>182</v>
      </c>
      <c r="D10" s="69" t="s">
        <v>183</v>
      </c>
      <c r="E10" s="69" t="s">
        <v>184</v>
      </c>
      <c r="F10" s="69" t="s">
        <v>127</v>
      </c>
      <c r="G10" s="70" t="s">
        <v>178</v>
      </c>
      <c r="I10" s="90" t="e">
        <f>SUM(I8:I9)</f>
        <v>#REF!</v>
      </c>
    </row>
    <row r="11" spans="1:10" ht="17.25" customHeight="1">
      <c r="A11" s="67">
        <f>A10+1</f>
        <v>4</v>
      </c>
      <c r="B11" s="68"/>
      <c r="C11" s="69"/>
      <c r="D11" s="69" t="s">
        <v>185</v>
      </c>
      <c r="E11" s="69" t="s">
        <v>186</v>
      </c>
      <c r="F11" s="69" t="s">
        <v>127</v>
      </c>
      <c r="G11" s="70" t="s">
        <v>178</v>
      </c>
      <c r="I11" s="90" t="e">
        <f>I10-#REF!</f>
        <v>#REF!</v>
      </c>
    </row>
    <row r="12" spans="1:10" ht="17.25" customHeight="1">
      <c r="A12" s="850"/>
      <c r="B12" s="851"/>
      <c r="C12" s="851"/>
      <c r="D12" s="851"/>
      <c r="E12" s="851"/>
      <c r="F12" s="851"/>
      <c r="G12" s="852"/>
    </row>
    <row r="13" spans="1:10" ht="17.25" customHeight="1">
      <c r="A13" s="67">
        <f>A11+1</f>
        <v>5</v>
      </c>
      <c r="B13" s="68">
        <v>10503896</v>
      </c>
      <c r="C13" s="69" t="s">
        <v>187</v>
      </c>
      <c r="D13" s="69" t="s">
        <v>188</v>
      </c>
      <c r="E13" s="69" t="s">
        <v>189</v>
      </c>
      <c r="F13" s="69" t="s">
        <v>126</v>
      </c>
      <c r="G13" s="70" t="s">
        <v>189</v>
      </c>
    </row>
    <row r="14" spans="1:10" ht="17.25" customHeight="1">
      <c r="A14" s="850"/>
      <c r="B14" s="851"/>
      <c r="C14" s="851"/>
      <c r="D14" s="851"/>
      <c r="E14" s="851"/>
      <c r="F14" s="851"/>
      <c r="G14" s="852"/>
      <c r="I14" s="73"/>
    </row>
    <row r="15" spans="1:10" ht="17.25" customHeight="1">
      <c r="A15" s="67">
        <f>A13+1</f>
        <v>6</v>
      </c>
      <c r="B15" s="68">
        <v>10503898</v>
      </c>
      <c r="C15" s="69" t="s">
        <v>191</v>
      </c>
      <c r="D15" s="69" t="s">
        <v>192</v>
      </c>
      <c r="E15" s="69" t="s">
        <v>193</v>
      </c>
      <c r="F15" s="69" t="s">
        <v>126</v>
      </c>
      <c r="G15" s="70" t="s">
        <v>194</v>
      </c>
    </row>
    <row r="16" spans="1:10" ht="17.25" customHeight="1">
      <c r="A16" s="67">
        <f>A15+1</f>
        <v>7</v>
      </c>
      <c r="B16" s="68">
        <v>10505230</v>
      </c>
      <c r="C16" s="69" t="s">
        <v>195</v>
      </c>
      <c r="D16" s="69" t="s">
        <v>196</v>
      </c>
      <c r="E16" s="69" t="s">
        <v>197</v>
      </c>
      <c r="F16" s="69" t="s">
        <v>127</v>
      </c>
      <c r="G16" s="69" t="s">
        <v>194</v>
      </c>
      <c r="I16" s="63">
        <v>123</v>
      </c>
      <c r="J16" s="74">
        <v>144</v>
      </c>
    </row>
    <row r="17" spans="1:10" ht="17.25" customHeight="1">
      <c r="A17" s="67">
        <f>A16+1</f>
        <v>8</v>
      </c>
      <c r="B17" s="68">
        <v>10506004</v>
      </c>
      <c r="C17" s="69" t="s">
        <v>198</v>
      </c>
      <c r="D17" s="69" t="s">
        <v>199</v>
      </c>
      <c r="E17" s="69" t="s">
        <v>200</v>
      </c>
      <c r="F17" s="69" t="s">
        <v>127</v>
      </c>
      <c r="G17" s="70" t="s">
        <v>194</v>
      </c>
      <c r="I17" s="63">
        <v>116</v>
      </c>
      <c r="J17" s="63">
        <v>129</v>
      </c>
    </row>
    <row r="18" spans="1:10" ht="17.25" customHeight="1">
      <c r="A18" s="67">
        <f>A17+1</f>
        <v>9</v>
      </c>
      <c r="B18" s="68">
        <v>10505984</v>
      </c>
      <c r="C18" s="69" t="s">
        <v>201</v>
      </c>
      <c r="D18" s="69" t="s">
        <v>196</v>
      </c>
      <c r="E18" s="69" t="s">
        <v>202</v>
      </c>
      <c r="F18" s="69" t="s">
        <v>127</v>
      </c>
      <c r="G18" s="70" t="s">
        <v>194</v>
      </c>
      <c r="I18" s="63">
        <v>60</v>
      </c>
      <c r="J18" s="74">
        <v>46</v>
      </c>
    </row>
    <row r="19" spans="1:10" ht="17.25" customHeight="1">
      <c r="A19" s="850"/>
      <c r="B19" s="851"/>
      <c r="C19" s="851"/>
      <c r="D19" s="851"/>
      <c r="E19" s="851"/>
      <c r="F19" s="851"/>
      <c r="G19" s="852"/>
      <c r="J19" s="74"/>
    </row>
    <row r="20" spans="1:10" ht="17.25" customHeight="1">
      <c r="A20" s="67">
        <f>A18+1</f>
        <v>10</v>
      </c>
      <c r="B20" s="68">
        <v>10503907</v>
      </c>
      <c r="C20" s="69" t="s">
        <v>203</v>
      </c>
      <c r="D20" s="69" t="s">
        <v>204</v>
      </c>
      <c r="E20" s="69" t="s">
        <v>205</v>
      </c>
      <c r="F20" s="69" t="s">
        <v>126</v>
      </c>
      <c r="G20" s="70" t="s">
        <v>205</v>
      </c>
      <c r="I20" s="63">
        <v>214</v>
      </c>
      <c r="J20" s="74">
        <v>175</v>
      </c>
    </row>
    <row r="21" spans="1:10" ht="17.25" customHeight="1">
      <c r="A21" s="850"/>
      <c r="B21" s="851"/>
      <c r="C21" s="851"/>
      <c r="D21" s="851"/>
      <c r="E21" s="851"/>
      <c r="F21" s="851"/>
      <c r="G21" s="852"/>
      <c r="J21" s="74"/>
    </row>
    <row r="22" spans="1:10" ht="17.25" customHeight="1">
      <c r="A22" s="67">
        <f>A20+1</f>
        <v>11</v>
      </c>
      <c r="B22" s="68">
        <v>10503897</v>
      </c>
      <c r="C22" s="69" t="s">
        <v>206</v>
      </c>
      <c r="D22" s="69" t="s">
        <v>207</v>
      </c>
      <c r="E22" s="69" t="s">
        <v>208</v>
      </c>
      <c r="F22" s="69" t="s">
        <v>126</v>
      </c>
      <c r="G22" s="70" t="s">
        <v>209</v>
      </c>
      <c r="I22" s="63">
        <v>37</v>
      </c>
      <c r="J22" s="74">
        <v>46</v>
      </c>
    </row>
    <row r="23" spans="1:10" ht="17.25" customHeight="1">
      <c r="A23" s="67">
        <f>A22+1</f>
        <v>12</v>
      </c>
      <c r="B23" s="68">
        <v>10505821</v>
      </c>
      <c r="C23" s="69" t="s">
        <v>210</v>
      </c>
      <c r="D23" s="69" t="s">
        <v>211</v>
      </c>
      <c r="E23" s="69" t="s">
        <v>212</v>
      </c>
      <c r="F23" s="69" t="s">
        <v>127</v>
      </c>
      <c r="G23" s="70" t="s">
        <v>209</v>
      </c>
      <c r="I23" s="63">
        <v>48</v>
      </c>
      <c r="J23" s="74">
        <v>50</v>
      </c>
    </row>
    <row r="24" spans="1:10" ht="17.25" customHeight="1">
      <c r="A24" s="67">
        <f>A23+1</f>
        <v>13</v>
      </c>
      <c r="B24" s="68">
        <v>10505821</v>
      </c>
      <c r="C24" s="69" t="s">
        <v>210</v>
      </c>
      <c r="D24" s="69" t="s">
        <v>211</v>
      </c>
      <c r="E24" s="69" t="s">
        <v>212</v>
      </c>
      <c r="F24" s="69" t="s">
        <v>127</v>
      </c>
      <c r="G24" s="70" t="s">
        <v>209</v>
      </c>
      <c r="J24" s="74"/>
    </row>
    <row r="25" spans="1:10" ht="17.25" customHeight="1">
      <c r="A25" s="850"/>
      <c r="B25" s="851"/>
      <c r="C25" s="851"/>
      <c r="D25" s="851"/>
      <c r="E25" s="851"/>
      <c r="F25" s="851"/>
      <c r="G25" s="852"/>
      <c r="J25" s="74"/>
    </row>
    <row r="26" spans="1:10" ht="17.25" customHeight="1">
      <c r="A26" s="67">
        <f>A23+1</f>
        <v>13</v>
      </c>
      <c r="B26" s="68">
        <v>10505248</v>
      </c>
      <c r="C26" s="69" t="s">
        <v>213</v>
      </c>
      <c r="D26" s="69" t="s">
        <v>214</v>
      </c>
      <c r="E26" s="69" t="s">
        <v>215</v>
      </c>
      <c r="F26" s="69" t="s">
        <v>127</v>
      </c>
      <c r="G26" s="70" t="s">
        <v>216</v>
      </c>
      <c r="I26" s="63">
        <v>31</v>
      </c>
      <c r="J26" s="74">
        <v>30</v>
      </c>
    </row>
    <row r="27" spans="1:10" ht="17.25" customHeight="1">
      <c r="A27" s="67">
        <f>A26+1</f>
        <v>14</v>
      </c>
      <c r="B27" s="68">
        <v>10503930</v>
      </c>
      <c r="C27" s="69" t="s">
        <v>217</v>
      </c>
      <c r="D27" s="69" t="s">
        <v>218</v>
      </c>
      <c r="E27" s="69" t="s">
        <v>219</v>
      </c>
      <c r="F27" s="69" t="s">
        <v>127</v>
      </c>
      <c r="G27" s="70" t="s">
        <v>216</v>
      </c>
      <c r="I27" s="63">
        <v>45</v>
      </c>
      <c r="J27" s="74">
        <v>33</v>
      </c>
    </row>
    <row r="28" spans="1:10" ht="17.25" customHeight="1">
      <c r="A28" s="67">
        <f>A27+1</f>
        <v>15</v>
      </c>
      <c r="B28" s="68"/>
      <c r="C28" s="69"/>
      <c r="D28" s="69" t="s">
        <v>220</v>
      </c>
      <c r="E28" s="69" t="s">
        <v>221</v>
      </c>
      <c r="F28" s="69" t="s">
        <v>127</v>
      </c>
      <c r="G28" s="70" t="s">
        <v>216</v>
      </c>
      <c r="I28" s="63">
        <v>62</v>
      </c>
      <c r="J28" s="74">
        <v>46</v>
      </c>
    </row>
    <row r="29" spans="1:10" ht="17.25" customHeight="1">
      <c r="A29" s="67">
        <f>A28+1</f>
        <v>16</v>
      </c>
      <c r="B29" s="68"/>
      <c r="C29" s="69"/>
      <c r="D29" s="69" t="s">
        <v>222</v>
      </c>
      <c r="E29" s="69" t="s">
        <v>223</v>
      </c>
      <c r="F29" s="69" t="s">
        <v>127</v>
      </c>
      <c r="G29" s="70" t="s">
        <v>216</v>
      </c>
      <c r="I29" s="63">
        <v>31</v>
      </c>
      <c r="J29" s="74">
        <v>29</v>
      </c>
    </row>
    <row r="30" spans="1:10" ht="17.25" customHeight="1">
      <c r="A30" s="67">
        <f>A29+1</f>
        <v>17</v>
      </c>
      <c r="B30" s="68"/>
      <c r="C30" s="69"/>
      <c r="D30" s="490" t="s">
        <v>2644</v>
      </c>
      <c r="E30" s="69" t="s">
        <v>223</v>
      </c>
      <c r="F30" s="69" t="s">
        <v>127</v>
      </c>
      <c r="G30" s="70" t="s">
        <v>216</v>
      </c>
      <c r="J30" s="74"/>
    </row>
    <row r="31" spans="1:10" ht="17.25" customHeight="1">
      <c r="A31" s="850"/>
      <c r="B31" s="851"/>
      <c r="C31" s="851"/>
      <c r="D31" s="851"/>
      <c r="E31" s="851"/>
      <c r="F31" s="851"/>
      <c r="G31" s="852"/>
      <c r="J31" s="74"/>
    </row>
    <row r="32" spans="1:10" ht="17.25" customHeight="1">
      <c r="A32" s="67">
        <f>A30+1</f>
        <v>18</v>
      </c>
      <c r="B32" s="68">
        <v>10507305</v>
      </c>
      <c r="C32" s="69" t="s">
        <v>224</v>
      </c>
      <c r="D32" s="69" t="s">
        <v>225</v>
      </c>
      <c r="E32" s="69" t="s">
        <v>226</v>
      </c>
      <c r="F32" s="69" t="s">
        <v>127</v>
      </c>
      <c r="G32" s="70" t="s">
        <v>227</v>
      </c>
      <c r="I32" s="63">
        <v>26</v>
      </c>
      <c r="J32" s="74">
        <v>26</v>
      </c>
    </row>
    <row r="33" spans="1:10" ht="17.25" customHeight="1">
      <c r="A33" s="850"/>
      <c r="B33" s="851"/>
      <c r="C33" s="851"/>
      <c r="D33" s="851"/>
      <c r="E33" s="851"/>
      <c r="F33" s="851"/>
      <c r="G33" s="852"/>
      <c r="J33" s="74"/>
    </row>
    <row r="34" spans="1:10" ht="17.25" customHeight="1">
      <c r="A34" s="67">
        <f>A32+1</f>
        <v>19</v>
      </c>
      <c r="B34" s="68"/>
      <c r="C34" s="69"/>
      <c r="D34" s="69" t="s">
        <v>228</v>
      </c>
      <c r="E34" s="69" t="s">
        <v>229</v>
      </c>
      <c r="F34" s="69" t="s">
        <v>127</v>
      </c>
      <c r="G34" s="69" t="s">
        <v>230</v>
      </c>
      <c r="I34" s="63">
        <v>28</v>
      </c>
      <c r="J34" s="74">
        <v>22</v>
      </c>
    </row>
    <row r="36" spans="1:10">
      <c r="A36" s="75" t="s">
        <v>231</v>
      </c>
    </row>
  </sheetData>
  <mergeCells count="17">
    <mergeCell ref="A31:G31"/>
    <mergeCell ref="A33:G33"/>
    <mergeCell ref="G6:G7"/>
    <mergeCell ref="A12:G12"/>
    <mergeCell ref="A14:G14"/>
    <mergeCell ref="A19:G19"/>
    <mergeCell ref="A21:G21"/>
    <mergeCell ref="A25:G25"/>
    <mergeCell ref="A1:F1"/>
    <mergeCell ref="A3:F3"/>
    <mergeCell ref="A4:F4"/>
    <mergeCell ref="A6:A7"/>
    <mergeCell ref="B6:B7"/>
    <mergeCell ref="C6:C7"/>
    <mergeCell ref="D6:D7"/>
    <mergeCell ref="E6:E7"/>
    <mergeCell ref="F6:F7"/>
  </mergeCells>
  <printOptions horizontalCentered="1"/>
  <pageMargins left="0.76" right="0.47" top="0.59055118110236227" bottom="0.39370078740157483" header="0.31496062992125984" footer="0.31496062992125984"/>
  <pageSetup paperSize="5" scale="89" orientation="portrait" horizontalDpi="4294967293" verticalDpi="0" r:id="rId1"/>
  <rowBreaks count="1" manualBreakCount="1">
    <brk id="37" max="12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G66"/>
  <sheetViews>
    <sheetView view="pageBreakPreview" zoomScaleSheetLayoutView="100" workbookViewId="0">
      <selection activeCell="Q5" sqref="Q5"/>
    </sheetView>
  </sheetViews>
  <sheetFormatPr defaultRowHeight="12.75"/>
  <cols>
    <col min="1" max="1" width="3.42578125" style="63" bestFit="1" customWidth="1"/>
    <col min="2" max="2" width="10.5703125" style="63" customWidth="1"/>
    <col min="3" max="3" width="15.42578125" style="63" bestFit="1" customWidth="1"/>
    <col min="4" max="4" width="23.7109375" style="63" bestFit="1" customWidth="1"/>
    <col min="5" max="5" width="18.28515625" style="63" bestFit="1" customWidth="1"/>
    <col min="6" max="6" width="8.28515625" style="63" customWidth="1"/>
    <col min="7" max="7" width="11.28515625" style="63" bestFit="1" customWidth="1"/>
    <col min="8" max="8" width="9.140625" style="63"/>
    <col min="9" max="9" width="9.28515625" style="63" bestFit="1" customWidth="1"/>
    <col min="10" max="250" width="9.140625" style="63"/>
    <col min="251" max="251" width="3.42578125" style="63" bestFit="1" customWidth="1"/>
    <col min="252" max="252" width="10.5703125" style="63" customWidth="1"/>
    <col min="253" max="253" width="16.7109375" style="63" customWidth="1"/>
    <col min="254" max="254" width="36" style="63" bestFit="1" customWidth="1"/>
    <col min="255" max="255" width="15.42578125" style="63" bestFit="1" customWidth="1"/>
    <col min="256" max="256" width="8.28515625" style="63" customWidth="1"/>
    <col min="257" max="257" width="11.28515625" style="63" bestFit="1" customWidth="1"/>
    <col min="258" max="506" width="9.140625" style="63"/>
    <col min="507" max="507" width="3.42578125" style="63" bestFit="1" customWidth="1"/>
    <col min="508" max="508" width="10.5703125" style="63" customWidth="1"/>
    <col min="509" max="509" width="16.7109375" style="63" customWidth="1"/>
    <col min="510" max="510" width="36" style="63" bestFit="1" customWidth="1"/>
    <col min="511" max="511" width="15.42578125" style="63" bestFit="1" customWidth="1"/>
    <col min="512" max="512" width="8.28515625" style="63" customWidth="1"/>
    <col min="513" max="513" width="11.28515625" style="63" bestFit="1" customWidth="1"/>
    <col min="514" max="762" width="9.140625" style="63"/>
    <col min="763" max="763" width="3.42578125" style="63" bestFit="1" customWidth="1"/>
    <col min="764" max="764" width="10.5703125" style="63" customWidth="1"/>
    <col min="765" max="765" width="16.7109375" style="63" customWidth="1"/>
    <col min="766" max="766" width="36" style="63" bestFit="1" customWidth="1"/>
    <col min="767" max="767" width="15.42578125" style="63" bestFit="1" customWidth="1"/>
    <col min="768" max="768" width="8.28515625" style="63" customWidth="1"/>
    <col min="769" max="769" width="11.28515625" style="63" bestFit="1" customWidth="1"/>
    <col min="770" max="1018" width="9.140625" style="63"/>
    <col min="1019" max="1019" width="3.42578125" style="63" bestFit="1" customWidth="1"/>
    <col min="1020" max="1020" width="10.5703125" style="63" customWidth="1"/>
    <col min="1021" max="1021" width="16.7109375" style="63" customWidth="1"/>
    <col min="1022" max="1022" width="36" style="63" bestFit="1" customWidth="1"/>
    <col min="1023" max="1023" width="15.42578125" style="63" bestFit="1" customWidth="1"/>
    <col min="1024" max="1024" width="8.28515625" style="63" customWidth="1"/>
    <col min="1025" max="1025" width="11.28515625" style="63" bestFit="1" customWidth="1"/>
    <col min="1026" max="1274" width="9.140625" style="63"/>
    <col min="1275" max="1275" width="3.42578125" style="63" bestFit="1" customWidth="1"/>
    <col min="1276" max="1276" width="10.5703125" style="63" customWidth="1"/>
    <col min="1277" max="1277" width="16.7109375" style="63" customWidth="1"/>
    <col min="1278" max="1278" width="36" style="63" bestFit="1" customWidth="1"/>
    <col min="1279" max="1279" width="15.42578125" style="63" bestFit="1" customWidth="1"/>
    <col min="1280" max="1280" width="8.28515625" style="63" customWidth="1"/>
    <col min="1281" max="1281" width="11.28515625" style="63" bestFit="1" customWidth="1"/>
    <col min="1282" max="1530" width="9.140625" style="63"/>
    <col min="1531" max="1531" width="3.42578125" style="63" bestFit="1" customWidth="1"/>
    <col min="1532" max="1532" width="10.5703125" style="63" customWidth="1"/>
    <col min="1533" max="1533" width="16.7109375" style="63" customWidth="1"/>
    <col min="1534" max="1534" width="36" style="63" bestFit="1" customWidth="1"/>
    <col min="1535" max="1535" width="15.42578125" style="63" bestFit="1" customWidth="1"/>
    <col min="1536" max="1536" width="8.28515625" style="63" customWidth="1"/>
    <col min="1537" max="1537" width="11.28515625" style="63" bestFit="1" customWidth="1"/>
    <col min="1538" max="1786" width="9.140625" style="63"/>
    <col min="1787" max="1787" width="3.42578125" style="63" bestFit="1" customWidth="1"/>
    <col min="1788" max="1788" width="10.5703125" style="63" customWidth="1"/>
    <col min="1789" max="1789" width="16.7109375" style="63" customWidth="1"/>
    <col min="1790" max="1790" width="36" style="63" bestFit="1" customWidth="1"/>
    <col min="1791" max="1791" width="15.42578125" style="63" bestFit="1" customWidth="1"/>
    <col min="1792" max="1792" width="8.28515625" style="63" customWidth="1"/>
    <col min="1793" max="1793" width="11.28515625" style="63" bestFit="1" customWidth="1"/>
    <col min="1794" max="2042" width="9.140625" style="63"/>
    <col min="2043" max="2043" width="3.42578125" style="63" bestFit="1" customWidth="1"/>
    <col min="2044" max="2044" width="10.5703125" style="63" customWidth="1"/>
    <col min="2045" max="2045" width="16.7109375" style="63" customWidth="1"/>
    <col min="2046" max="2046" width="36" style="63" bestFit="1" customWidth="1"/>
    <col min="2047" max="2047" width="15.42578125" style="63" bestFit="1" customWidth="1"/>
    <col min="2048" max="2048" width="8.28515625" style="63" customWidth="1"/>
    <col min="2049" max="2049" width="11.28515625" style="63" bestFit="1" customWidth="1"/>
    <col min="2050" max="2298" width="9.140625" style="63"/>
    <col min="2299" max="2299" width="3.42578125" style="63" bestFit="1" customWidth="1"/>
    <col min="2300" max="2300" width="10.5703125" style="63" customWidth="1"/>
    <col min="2301" max="2301" width="16.7109375" style="63" customWidth="1"/>
    <col min="2302" max="2302" width="36" style="63" bestFit="1" customWidth="1"/>
    <col min="2303" max="2303" width="15.42578125" style="63" bestFit="1" customWidth="1"/>
    <col min="2304" max="2304" width="8.28515625" style="63" customWidth="1"/>
    <col min="2305" max="2305" width="11.28515625" style="63" bestFit="1" customWidth="1"/>
    <col min="2306" max="2554" width="9.140625" style="63"/>
    <col min="2555" max="2555" width="3.42578125" style="63" bestFit="1" customWidth="1"/>
    <col min="2556" max="2556" width="10.5703125" style="63" customWidth="1"/>
    <col min="2557" max="2557" width="16.7109375" style="63" customWidth="1"/>
    <col min="2558" max="2558" width="36" style="63" bestFit="1" customWidth="1"/>
    <col min="2559" max="2559" width="15.42578125" style="63" bestFit="1" customWidth="1"/>
    <col min="2560" max="2560" width="8.28515625" style="63" customWidth="1"/>
    <col min="2561" max="2561" width="11.28515625" style="63" bestFit="1" customWidth="1"/>
    <col min="2562" max="2810" width="9.140625" style="63"/>
    <col min="2811" max="2811" width="3.42578125" style="63" bestFit="1" customWidth="1"/>
    <col min="2812" max="2812" width="10.5703125" style="63" customWidth="1"/>
    <col min="2813" max="2813" width="16.7109375" style="63" customWidth="1"/>
    <col min="2814" max="2814" width="36" style="63" bestFit="1" customWidth="1"/>
    <col min="2815" max="2815" width="15.42578125" style="63" bestFit="1" customWidth="1"/>
    <col min="2816" max="2816" width="8.28515625" style="63" customWidth="1"/>
    <col min="2817" max="2817" width="11.28515625" style="63" bestFit="1" customWidth="1"/>
    <col min="2818" max="3066" width="9.140625" style="63"/>
    <col min="3067" max="3067" width="3.42578125" style="63" bestFit="1" customWidth="1"/>
    <col min="3068" max="3068" width="10.5703125" style="63" customWidth="1"/>
    <col min="3069" max="3069" width="16.7109375" style="63" customWidth="1"/>
    <col min="3070" max="3070" width="36" style="63" bestFit="1" customWidth="1"/>
    <col min="3071" max="3071" width="15.42578125" style="63" bestFit="1" customWidth="1"/>
    <col min="3072" max="3072" width="8.28515625" style="63" customWidth="1"/>
    <col min="3073" max="3073" width="11.28515625" style="63" bestFit="1" customWidth="1"/>
    <col min="3074" max="3322" width="9.140625" style="63"/>
    <col min="3323" max="3323" width="3.42578125" style="63" bestFit="1" customWidth="1"/>
    <col min="3324" max="3324" width="10.5703125" style="63" customWidth="1"/>
    <col min="3325" max="3325" width="16.7109375" style="63" customWidth="1"/>
    <col min="3326" max="3326" width="36" style="63" bestFit="1" customWidth="1"/>
    <col min="3327" max="3327" width="15.42578125" style="63" bestFit="1" customWidth="1"/>
    <col min="3328" max="3328" width="8.28515625" style="63" customWidth="1"/>
    <col min="3329" max="3329" width="11.28515625" style="63" bestFit="1" customWidth="1"/>
    <col min="3330" max="3578" width="9.140625" style="63"/>
    <col min="3579" max="3579" width="3.42578125" style="63" bestFit="1" customWidth="1"/>
    <col min="3580" max="3580" width="10.5703125" style="63" customWidth="1"/>
    <col min="3581" max="3581" width="16.7109375" style="63" customWidth="1"/>
    <col min="3582" max="3582" width="36" style="63" bestFit="1" customWidth="1"/>
    <col min="3583" max="3583" width="15.42578125" style="63" bestFit="1" customWidth="1"/>
    <col min="3584" max="3584" width="8.28515625" style="63" customWidth="1"/>
    <col min="3585" max="3585" width="11.28515625" style="63" bestFit="1" customWidth="1"/>
    <col min="3586" max="3834" width="9.140625" style="63"/>
    <col min="3835" max="3835" width="3.42578125" style="63" bestFit="1" customWidth="1"/>
    <col min="3836" max="3836" width="10.5703125" style="63" customWidth="1"/>
    <col min="3837" max="3837" width="16.7109375" style="63" customWidth="1"/>
    <col min="3838" max="3838" width="36" style="63" bestFit="1" customWidth="1"/>
    <col min="3839" max="3839" width="15.42578125" style="63" bestFit="1" customWidth="1"/>
    <col min="3840" max="3840" width="8.28515625" style="63" customWidth="1"/>
    <col min="3841" max="3841" width="11.28515625" style="63" bestFit="1" customWidth="1"/>
    <col min="3842" max="4090" width="9.140625" style="63"/>
    <col min="4091" max="4091" width="3.42578125" style="63" bestFit="1" customWidth="1"/>
    <col min="4092" max="4092" width="10.5703125" style="63" customWidth="1"/>
    <col min="4093" max="4093" width="16.7109375" style="63" customWidth="1"/>
    <col min="4094" max="4094" width="36" style="63" bestFit="1" customWidth="1"/>
    <col min="4095" max="4095" width="15.42578125" style="63" bestFit="1" customWidth="1"/>
    <col min="4096" max="4096" width="8.28515625" style="63" customWidth="1"/>
    <col min="4097" max="4097" width="11.28515625" style="63" bestFit="1" customWidth="1"/>
    <col min="4098" max="4346" width="9.140625" style="63"/>
    <col min="4347" max="4347" width="3.42578125" style="63" bestFit="1" customWidth="1"/>
    <col min="4348" max="4348" width="10.5703125" style="63" customWidth="1"/>
    <col min="4349" max="4349" width="16.7109375" style="63" customWidth="1"/>
    <col min="4350" max="4350" width="36" style="63" bestFit="1" customWidth="1"/>
    <col min="4351" max="4351" width="15.42578125" style="63" bestFit="1" customWidth="1"/>
    <col min="4352" max="4352" width="8.28515625" style="63" customWidth="1"/>
    <col min="4353" max="4353" width="11.28515625" style="63" bestFit="1" customWidth="1"/>
    <col min="4354" max="4602" width="9.140625" style="63"/>
    <col min="4603" max="4603" width="3.42578125" style="63" bestFit="1" customWidth="1"/>
    <col min="4604" max="4604" width="10.5703125" style="63" customWidth="1"/>
    <col min="4605" max="4605" width="16.7109375" style="63" customWidth="1"/>
    <col min="4606" max="4606" width="36" style="63" bestFit="1" customWidth="1"/>
    <col min="4607" max="4607" width="15.42578125" style="63" bestFit="1" customWidth="1"/>
    <col min="4608" max="4608" width="8.28515625" style="63" customWidth="1"/>
    <col min="4609" max="4609" width="11.28515625" style="63" bestFit="1" customWidth="1"/>
    <col min="4610" max="4858" width="9.140625" style="63"/>
    <col min="4859" max="4859" width="3.42578125" style="63" bestFit="1" customWidth="1"/>
    <col min="4860" max="4860" width="10.5703125" style="63" customWidth="1"/>
    <col min="4861" max="4861" width="16.7109375" style="63" customWidth="1"/>
    <col min="4862" max="4862" width="36" style="63" bestFit="1" customWidth="1"/>
    <col min="4863" max="4863" width="15.42578125" style="63" bestFit="1" customWidth="1"/>
    <col min="4864" max="4864" width="8.28515625" style="63" customWidth="1"/>
    <col min="4865" max="4865" width="11.28515625" style="63" bestFit="1" customWidth="1"/>
    <col min="4866" max="5114" width="9.140625" style="63"/>
    <col min="5115" max="5115" width="3.42578125" style="63" bestFit="1" customWidth="1"/>
    <col min="5116" max="5116" width="10.5703125" style="63" customWidth="1"/>
    <col min="5117" max="5117" width="16.7109375" style="63" customWidth="1"/>
    <col min="5118" max="5118" width="36" style="63" bestFit="1" customWidth="1"/>
    <col min="5119" max="5119" width="15.42578125" style="63" bestFit="1" customWidth="1"/>
    <col min="5120" max="5120" width="8.28515625" style="63" customWidth="1"/>
    <col min="5121" max="5121" width="11.28515625" style="63" bestFit="1" customWidth="1"/>
    <col min="5122" max="5370" width="9.140625" style="63"/>
    <col min="5371" max="5371" width="3.42578125" style="63" bestFit="1" customWidth="1"/>
    <col min="5372" max="5372" width="10.5703125" style="63" customWidth="1"/>
    <col min="5373" max="5373" width="16.7109375" style="63" customWidth="1"/>
    <col min="5374" max="5374" width="36" style="63" bestFit="1" customWidth="1"/>
    <col min="5375" max="5375" width="15.42578125" style="63" bestFit="1" customWidth="1"/>
    <col min="5376" max="5376" width="8.28515625" style="63" customWidth="1"/>
    <col min="5377" max="5377" width="11.28515625" style="63" bestFit="1" customWidth="1"/>
    <col min="5378" max="5626" width="9.140625" style="63"/>
    <col min="5627" max="5627" width="3.42578125" style="63" bestFit="1" customWidth="1"/>
    <col min="5628" max="5628" width="10.5703125" style="63" customWidth="1"/>
    <col min="5629" max="5629" width="16.7109375" style="63" customWidth="1"/>
    <col min="5630" max="5630" width="36" style="63" bestFit="1" customWidth="1"/>
    <col min="5631" max="5631" width="15.42578125" style="63" bestFit="1" customWidth="1"/>
    <col min="5632" max="5632" width="8.28515625" style="63" customWidth="1"/>
    <col min="5633" max="5633" width="11.28515625" style="63" bestFit="1" customWidth="1"/>
    <col min="5634" max="5882" width="9.140625" style="63"/>
    <col min="5883" max="5883" width="3.42578125" style="63" bestFit="1" customWidth="1"/>
    <col min="5884" max="5884" width="10.5703125" style="63" customWidth="1"/>
    <col min="5885" max="5885" width="16.7109375" style="63" customWidth="1"/>
    <col min="5886" max="5886" width="36" style="63" bestFit="1" customWidth="1"/>
    <col min="5887" max="5887" width="15.42578125" style="63" bestFit="1" customWidth="1"/>
    <col min="5888" max="5888" width="8.28515625" style="63" customWidth="1"/>
    <col min="5889" max="5889" width="11.28515625" style="63" bestFit="1" customWidth="1"/>
    <col min="5890" max="6138" width="9.140625" style="63"/>
    <col min="6139" max="6139" width="3.42578125" style="63" bestFit="1" customWidth="1"/>
    <col min="6140" max="6140" width="10.5703125" style="63" customWidth="1"/>
    <col min="6141" max="6141" width="16.7109375" style="63" customWidth="1"/>
    <col min="6142" max="6142" width="36" style="63" bestFit="1" customWidth="1"/>
    <col min="6143" max="6143" width="15.42578125" style="63" bestFit="1" customWidth="1"/>
    <col min="6144" max="6144" width="8.28515625" style="63" customWidth="1"/>
    <col min="6145" max="6145" width="11.28515625" style="63" bestFit="1" customWidth="1"/>
    <col min="6146" max="6394" width="9.140625" style="63"/>
    <col min="6395" max="6395" width="3.42578125" style="63" bestFit="1" customWidth="1"/>
    <col min="6396" max="6396" width="10.5703125" style="63" customWidth="1"/>
    <col min="6397" max="6397" width="16.7109375" style="63" customWidth="1"/>
    <col min="6398" max="6398" width="36" style="63" bestFit="1" customWidth="1"/>
    <col min="6399" max="6399" width="15.42578125" style="63" bestFit="1" customWidth="1"/>
    <col min="6400" max="6400" width="8.28515625" style="63" customWidth="1"/>
    <col min="6401" max="6401" width="11.28515625" style="63" bestFit="1" customWidth="1"/>
    <col min="6402" max="6650" width="9.140625" style="63"/>
    <col min="6651" max="6651" width="3.42578125" style="63" bestFit="1" customWidth="1"/>
    <col min="6652" max="6652" width="10.5703125" style="63" customWidth="1"/>
    <col min="6653" max="6653" width="16.7109375" style="63" customWidth="1"/>
    <col min="6654" max="6654" width="36" style="63" bestFit="1" customWidth="1"/>
    <col min="6655" max="6655" width="15.42578125" style="63" bestFit="1" customWidth="1"/>
    <col min="6656" max="6656" width="8.28515625" style="63" customWidth="1"/>
    <col min="6657" max="6657" width="11.28515625" style="63" bestFit="1" customWidth="1"/>
    <col min="6658" max="6906" width="9.140625" style="63"/>
    <col min="6907" max="6907" width="3.42578125" style="63" bestFit="1" customWidth="1"/>
    <col min="6908" max="6908" width="10.5703125" style="63" customWidth="1"/>
    <col min="6909" max="6909" width="16.7109375" style="63" customWidth="1"/>
    <col min="6910" max="6910" width="36" style="63" bestFit="1" customWidth="1"/>
    <col min="6911" max="6911" width="15.42578125" style="63" bestFit="1" customWidth="1"/>
    <col min="6912" max="6912" width="8.28515625" style="63" customWidth="1"/>
    <col min="6913" max="6913" width="11.28515625" style="63" bestFit="1" customWidth="1"/>
    <col min="6914" max="7162" width="9.140625" style="63"/>
    <col min="7163" max="7163" width="3.42578125" style="63" bestFit="1" customWidth="1"/>
    <col min="7164" max="7164" width="10.5703125" style="63" customWidth="1"/>
    <col min="7165" max="7165" width="16.7109375" style="63" customWidth="1"/>
    <col min="7166" max="7166" width="36" style="63" bestFit="1" customWidth="1"/>
    <col min="7167" max="7167" width="15.42578125" style="63" bestFit="1" customWidth="1"/>
    <col min="7168" max="7168" width="8.28515625" style="63" customWidth="1"/>
    <col min="7169" max="7169" width="11.28515625" style="63" bestFit="1" customWidth="1"/>
    <col min="7170" max="7418" width="9.140625" style="63"/>
    <col min="7419" max="7419" width="3.42578125" style="63" bestFit="1" customWidth="1"/>
    <col min="7420" max="7420" width="10.5703125" style="63" customWidth="1"/>
    <col min="7421" max="7421" width="16.7109375" style="63" customWidth="1"/>
    <col min="7422" max="7422" width="36" style="63" bestFit="1" customWidth="1"/>
    <col min="7423" max="7423" width="15.42578125" style="63" bestFit="1" customWidth="1"/>
    <col min="7424" max="7424" width="8.28515625" style="63" customWidth="1"/>
    <col min="7425" max="7425" width="11.28515625" style="63" bestFit="1" customWidth="1"/>
    <col min="7426" max="7674" width="9.140625" style="63"/>
    <col min="7675" max="7675" width="3.42578125" style="63" bestFit="1" customWidth="1"/>
    <col min="7676" max="7676" width="10.5703125" style="63" customWidth="1"/>
    <col min="7677" max="7677" width="16.7109375" style="63" customWidth="1"/>
    <col min="7678" max="7678" width="36" style="63" bestFit="1" customWidth="1"/>
    <col min="7679" max="7679" width="15.42578125" style="63" bestFit="1" customWidth="1"/>
    <col min="7680" max="7680" width="8.28515625" style="63" customWidth="1"/>
    <col min="7681" max="7681" width="11.28515625" style="63" bestFit="1" customWidth="1"/>
    <col min="7682" max="7930" width="9.140625" style="63"/>
    <col min="7931" max="7931" width="3.42578125" style="63" bestFit="1" customWidth="1"/>
    <col min="7932" max="7932" width="10.5703125" style="63" customWidth="1"/>
    <col min="7933" max="7933" width="16.7109375" style="63" customWidth="1"/>
    <col min="7934" max="7934" width="36" style="63" bestFit="1" customWidth="1"/>
    <col min="7935" max="7935" width="15.42578125" style="63" bestFit="1" customWidth="1"/>
    <col min="7936" max="7936" width="8.28515625" style="63" customWidth="1"/>
    <col min="7937" max="7937" width="11.28515625" style="63" bestFit="1" customWidth="1"/>
    <col min="7938" max="8186" width="9.140625" style="63"/>
    <col min="8187" max="8187" width="3.42578125" style="63" bestFit="1" customWidth="1"/>
    <col min="8188" max="8188" width="10.5703125" style="63" customWidth="1"/>
    <col min="8189" max="8189" width="16.7109375" style="63" customWidth="1"/>
    <col min="8190" max="8190" width="36" style="63" bestFit="1" customWidth="1"/>
    <col min="8191" max="8191" width="15.42578125" style="63" bestFit="1" customWidth="1"/>
    <col min="8192" max="8192" width="8.28515625" style="63" customWidth="1"/>
    <col min="8193" max="8193" width="11.28515625" style="63" bestFit="1" customWidth="1"/>
    <col min="8194" max="8442" width="9.140625" style="63"/>
    <col min="8443" max="8443" width="3.42578125" style="63" bestFit="1" customWidth="1"/>
    <col min="8444" max="8444" width="10.5703125" style="63" customWidth="1"/>
    <col min="8445" max="8445" width="16.7109375" style="63" customWidth="1"/>
    <col min="8446" max="8446" width="36" style="63" bestFit="1" customWidth="1"/>
    <col min="8447" max="8447" width="15.42578125" style="63" bestFit="1" customWidth="1"/>
    <col min="8448" max="8448" width="8.28515625" style="63" customWidth="1"/>
    <col min="8449" max="8449" width="11.28515625" style="63" bestFit="1" customWidth="1"/>
    <col min="8450" max="8698" width="9.140625" style="63"/>
    <col min="8699" max="8699" width="3.42578125" style="63" bestFit="1" customWidth="1"/>
    <col min="8700" max="8700" width="10.5703125" style="63" customWidth="1"/>
    <col min="8701" max="8701" width="16.7109375" style="63" customWidth="1"/>
    <col min="8702" max="8702" width="36" style="63" bestFit="1" customWidth="1"/>
    <col min="8703" max="8703" width="15.42578125" style="63" bestFit="1" customWidth="1"/>
    <col min="8704" max="8704" width="8.28515625" style="63" customWidth="1"/>
    <col min="8705" max="8705" width="11.28515625" style="63" bestFit="1" customWidth="1"/>
    <col min="8706" max="8954" width="9.140625" style="63"/>
    <col min="8955" max="8955" width="3.42578125" style="63" bestFit="1" customWidth="1"/>
    <col min="8956" max="8956" width="10.5703125" style="63" customWidth="1"/>
    <col min="8957" max="8957" width="16.7109375" style="63" customWidth="1"/>
    <col min="8958" max="8958" width="36" style="63" bestFit="1" customWidth="1"/>
    <col min="8959" max="8959" width="15.42578125" style="63" bestFit="1" customWidth="1"/>
    <col min="8960" max="8960" width="8.28515625" style="63" customWidth="1"/>
    <col min="8961" max="8961" width="11.28515625" style="63" bestFit="1" customWidth="1"/>
    <col min="8962" max="9210" width="9.140625" style="63"/>
    <col min="9211" max="9211" width="3.42578125" style="63" bestFit="1" customWidth="1"/>
    <col min="9212" max="9212" width="10.5703125" style="63" customWidth="1"/>
    <col min="9213" max="9213" width="16.7109375" style="63" customWidth="1"/>
    <col min="9214" max="9214" width="36" style="63" bestFit="1" customWidth="1"/>
    <col min="9215" max="9215" width="15.42578125" style="63" bestFit="1" customWidth="1"/>
    <col min="9216" max="9216" width="8.28515625" style="63" customWidth="1"/>
    <col min="9217" max="9217" width="11.28515625" style="63" bestFit="1" customWidth="1"/>
    <col min="9218" max="9466" width="9.140625" style="63"/>
    <col min="9467" max="9467" width="3.42578125" style="63" bestFit="1" customWidth="1"/>
    <col min="9468" max="9468" width="10.5703125" style="63" customWidth="1"/>
    <col min="9469" max="9469" width="16.7109375" style="63" customWidth="1"/>
    <col min="9470" max="9470" width="36" style="63" bestFit="1" customWidth="1"/>
    <col min="9471" max="9471" width="15.42578125" style="63" bestFit="1" customWidth="1"/>
    <col min="9472" max="9472" width="8.28515625" style="63" customWidth="1"/>
    <col min="9473" max="9473" width="11.28515625" style="63" bestFit="1" customWidth="1"/>
    <col min="9474" max="9722" width="9.140625" style="63"/>
    <col min="9723" max="9723" width="3.42578125" style="63" bestFit="1" customWidth="1"/>
    <col min="9724" max="9724" width="10.5703125" style="63" customWidth="1"/>
    <col min="9725" max="9725" width="16.7109375" style="63" customWidth="1"/>
    <col min="9726" max="9726" width="36" style="63" bestFit="1" customWidth="1"/>
    <col min="9727" max="9727" width="15.42578125" style="63" bestFit="1" customWidth="1"/>
    <col min="9728" max="9728" width="8.28515625" style="63" customWidth="1"/>
    <col min="9729" max="9729" width="11.28515625" style="63" bestFit="1" customWidth="1"/>
    <col min="9730" max="9978" width="9.140625" style="63"/>
    <col min="9979" max="9979" width="3.42578125" style="63" bestFit="1" customWidth="1"/>
    <col min="9980" max="9980" width="10.5703125" style="63" customWidth="1"/>
    <col min="9981" max="9981" width="16.7109375" style="63" customWidth="1"/>
    <col min="9982" max="9982" width="36" style="63" bestFit="1" customWidth="1"/>
    <col min="9983" max="9983" width="15.42578125" style="63" bestFit="1" customWidth="1"/>
    <col min="9984" max="9984" width="8.28515625" style="63" customWidth="1"/>
    <col min="9985" max="9985" width="11.28515625" style="63" bestFit="1" customWidth="1"/>
    <col min="9986" max="10234" width="9.140625" style="63"/>
    <col min="10235" max="10235" width="3.42578125" style="63" bestFit="1" customWidth="1"/>
    <col min="10236" max="10236" width="10.5703125" style="63" customWidth="1"/>
    <col min="10237" max="10237" width="16.7109375" style="63" customWidth="1"/>
    <col min="10238" max="10238" width="36" style="63" bestFit="1" customWidth="1"/>
    <col min="10239" max="10239" width="15.42578125" style="63" bestFit="1" customWidth="1"/>
    <col min="10240" max="10240" width="8.28515625" style="63" customWidth="1"/>
    <col min="10241" max="10241" width="11.28515625" style="63" bestFit="1" customWidth="1"/>
    <col min="10242" max="10490" width="9.140625" style="63"/>
    <col min="10491" max="10491" width="3.42578125" style="63" bestFit="1" customWidth="1"/>
    <col min="10492" max="10492" width="10.5703125" style="63" customWidth="1"/>
    <col min="10493" max="10493" width="16.7109375" style="63" customWidth="1"/>
    <col min="10494" max="10494" width="36" style="63" bestFit="1" customWidth="1"/>
    <col min="10495" max="10495" width="15.42578125" style="63" bestFit="1" customWidth="1"/>
    <col min="10496" max="10496" width="8.28515625" style="63" customWidth="1"/>
    <col min="10497" max="10497" width="11.28515625" style="63" bestFit="1" customWidth="1"/>
    <col min="10498" max="10746" width="9.140625" style="63"/>
    <col min="10747" max="10747" width="3.42578125" style="63" bestFit="1" customWidth="1"/>
    <col min="10748" max="10748" width="10.5703125" style="63" customWidth="1"/>
    <col min="10749" max="10749" width="16.7109375" style="63" customWidth="1"/>
    <col min="10750" max="10750" width="36" style="63" bestFit="1" customWidth="1"/>
    <col min="10751" max="10751" width="15.42578125" style="63" bestFit="1" customWidth="1"/>
    <col min="10752" max="10752" width="8.28515625" style="63" customWidth="1"/>
    <col min="10753" max="10753" width="11.28515625" style="63" bestFit="1" customWidth="1"/>
    <col min="10754" max="11002" width="9.140625" style="63"/>
    <col min="11003" max="11003" width="3.42578125" style="63" bestFit="1" customWidth="1"/>
    <col min="11004" max="11004" width="10.5703125" style="63" customWidth="1"/>
    <col min="11005" max="11005" width="16.7109375" style="63" customWidth="1"/>
    <col min="11006" max="11006" width="36" style="63" bestFit="1" customWidth="1"/>
    <col min="11007" max="11007" width="15.42578125" style="63" bestFit="1" customWidth="1"/>
    <col min="11008" max="11008" width="8.28515625" style="63" customWidth="1"/>
    <col min="11009" max="11009" width="11.28515625" style="63" bestFit="1" customWidth="1"/>
    <col min="11010" max="11258" width="9.140625" style="63"/>
    <col min="11259" max="11259" width="3.42578125" style="63" bestFit="1" customWidth="1"/>
    <col min="11260" max="11260" width="10.5703125" style="63" customWidth="1"/>
    <col min="11261" max="11261" width="16.7109375" style="63" customWidth="1"/>
    <col min="11262" max="11262" width="36" style="63" bestFit="1" customWidth="1"/>
    <col min="11263" max="11263" width="15.42578125" style="63" bestFit="1" customWidth="1"/>
    <col min="11264" max="11264" width="8.28515625" style="63" customWidth="1"/>
    <col min="11265" max="11265" width="11.28515625" style="63" bestFit="1" customWidth="1"/>
    <col min="11266" max="11514" width="9.140625" style="63"/>
    <col min="11515" max="11515" width="3.42578125" style="63" bestFit="1" customWidth="1"/>
    <col min="11516" max="11516" width="10.5703125" style="63" customWidth="1"/>
    <col min="11517" max="11517" width="16.7109375" style="63" customWidth="1"/>
    <col min="11518" max="11518" width="36" style="63" bestFit="1" customWidth="1"/>
    <col min="11519" max="11519" width="15.42578125" style="63" bestFit="1" customWidth="1"/>
    <col min="11520" max="11520" width="8.28515625" style="63" customWidth="1"/>
    <col min="11521" max="11521" width="11.28515625" style="63" bestFit="1" customWidth="1"/>
    <col min="11522" max="11770" width="9.140625" style="63"/>
    <col min="11771" max="11771" width="3.42578125" style="63" bestFit="1" customWidth="1"/>
    <col min="11772" max="11772" width="10.5703125" style="63" customWidth="1"/>
    <col min="11773" max="11773" width="16.7109375" style="63" customWidth="1"/>
    <col min="11774" max="11774" width="36" style="63" bestFit="1" customWidth="1"/>
    <col min="11775" max="11775" width="15.42578125" style="63" bestFit="1" customWidth="1"/>
    <col min="11776" max="11776" width="8.28515625" style="63" customWidth="1"/>
    <col min="11777" max="11777" width="11.28515625" style="63" bestFit="1" customWidth="1"/>
    <col min="11778" max="12026" width="9.140625" style="63"/>
    <col min="12027" max="12027" width="3.42578125" style="63" bestFit="1" customWidth="1"/>
    <col min="12028" max="12028" width="10.5703125" style="63" customWidth="1"/>
    <col min="12029" max="12029" width="16.7109375" style="63" customWidth="1"/>
    <col min="12030" max="12030" width="36" style="63" bestFit="1" customWidth="1"/>
    <col min="12031" max="12031" width="15.42578125" style="63" bestFit="1" customWidth="1"/>
    <col min="12032" max="12032" width="8.28515625" style="63" customWidth="1"/>
    <col min="12033" max="12033" width="11.28515625" style="63" bestFit="1" customWidth="1"/>
    <col min="12034" max="12282" width="9.140625" style="63"/>
    <col min="12283" max="12283" width="3.42578125" style="63" bestFit="1" customWidth="1"/>
    <col min="12284" max="12284" width="10.5703125" style="63" customWidth="1"/>
    <col min="12285" max="12285" width="16.7109375" style="63" customWidth="1"/>
    <col min="12286" max="12286" width="36" style="63" bestFit="1" customWidth="1"/>
    <col min="12287" max="12287" width="15.42578125" style="63" bestFit="1" customWidth="1"/>
    <col min="12288" max="12288" width="8.28515625" style="63" customWidth="1"/>
    <col min="12289" max="12289" width="11.28515625" style="63" bestFit="1" customWidth="1"/>
    <col min="12290" max="12538" width="9.140625" style="63"/>
    <col min="12539" max="12539" width="3.42578125" style="63" bestFit="1" customWidth="1"/>
    <col min="12540" max="12540" width="10.5703125" style="63" customWidth="1"/>
    <col min="12541" max="12541" width="16.7109375" style="63" customWidth="1"/>
    <col min="12542" max="12542" width="36" style="63" bestFit="1" customWidth="1"/>
    <col min="12543" max="12543" width="15.42578125" style="63" bestFit="1" customWidth="1"/>
    <col min="12544" max="12544" width="8.28515625" style="63" customWidth="1"/>
    <col min="12545" max="12545" width="11.28515625" style="63" bestFit="1" customWidth="1"/>
    <col min="12546" max="12794" width="9.140625" style="63"/>
    <col min="12795" max="12795" width="3.42578125" style="63" bestFit="1" customWidth="1"/>
    <col min="12796" max="12796" width="10.5703125" style="63" customWidth="1"/>
    <col min="12797" max="12797" width="16.7109375" style="63" customWidth="1"/>
    <col min="12798" max="12798" width="36" style="63" bestFit="1" customWidth="1"/>
    <col min="12799" max="12799" width="15.42578125" style="63" bestFit="1" customWidth="1"/>
    <col min="12800" max="12800" width="8.28515625" style="63" customWidth="1"/>
    <col min="12801" max="12801" width="11.28515625" style="63" bestFit="1" customWidth="1"/>
    <col min="12802" max="13050" width="9.140625" style="63"/>
    <col min="13051" max="13051" width="3.42578125" style="63" bestFit="1" customWidth="1"/>
    <col min="13052" max="13052" width="10.5703125" style="63" customWidth="1"/>
    <col min="13053" max="13053" width="16.7109375" style="63" customWidth="1"/>
    <col min="13054" max="13054" width="36" style="63" bestFit="1" customWidth="1"/>
    <col min="13055" max="13055" width="15.42578125" style="63" bestFit="1" customWidth="1"/>
    <col min="13056" max="13056" width="8.28515625" style="63" customWidth="1"/>
    <col min="13057" max="13057" width="11.28515625" style="63" bestFit="1" customWidth="1"/>
    <col min="13058" max="13306" width="9.140625" style="63"/>
    <col min="13307" max="13307" width="3.42578125" style="63" bestFit="1" customWidth="1"/>
    <col min="13308" max="13308" width="10.5703125" style="63" customWidth="1"/>
    <col min="13309" max="13309" width="16.7109375" style="63" customWidth="1"/>
    <col min="13310" max="13310" width="36" style="63" bestFit="1" customWidth="1"/>
    <col min="13311" max="13311" width="15.42578125" style="63" bestFit="1" customWidth="1"/>
    <col min="13312" max="13312" width="8.28515625" style="63" customWidth="1"/>
    <col min="13313" max="13313" width="11.28515625" style="63" bestFit="1" customWidth="1"/>
    <col min="13314" max="13562" width="9.140625" style="63"/>
    <col min="13563" max="13563" width="3.42578125" style="63" bestFit="1" customWidth="1"/>
    <col min="13564" max="13564" width="10.5703125" style="63" customWidth="1"/>
    <col min="13565" max="13565" width="16.7109375" style="63" customWidth="1"/>
    <col min="13566" max="13566" width="36" style="63" bestFit="1" customWidth="1"/>
    <col min="13567" max="13567" width="15.42578125" style="63" bestFit="1" customWidth="1"/>
    <col min="13568" max="13568" width="8.28515625" style="63" customWidth="1"/>
    <col min="13569" max="13569" width="11.28515625" style="63" bestFit="1" customWidth="1"/>
    <col min="13570" max="13818" width="9.140625" style="63"/>
    <col min="13819" max="13819" width="3.42578125" style="63" bestFit="1" customWidth="1"/>
    <col min="13820" max="13820" width="10.5703125" style="63" customWidth="1"/>
    <col min="13821" max="13821" width="16.7109375" style="63" customWidth="1"/>
    <col min="13822" max="13822" width="36" style="63" bestFit="1" customWidth="1"/>
    <col min="13823" max="13823" width="15.42578125" style="63" bestFit="1" customWidth="1"/>
    <col min="13824" max="13824" width="8.28515625" style="63" customWidth="1"/>
    <col min="13825" max="13825" width="11.28515625" style="63" bestFit="1" customWidth="1"/>
    <col min="13826" max="14074" width="9.140625" style="63"/>
    <col min="14075" max="14075" width="3.42578125" style="63" bestFit="1" customWidth="1"/>
    <col min="14076" max="14076" width="10.5703125" style="63" customWidth="1"/>
    <col min="14077" max="14077" width="16.7109375" style="63" customWidth="1"/>
    <col min="14078" max="14078" width="36" style="63" bestFit="1" customWidth="1"/>
    <col min="14079" max="14079" width="15.42578125" style="63" bestFit="1" customWidth="1"/>
    <col min="14080" max="14080" width="8.28515625" style="63" customWidth="1"/>
    <col min="14081" max="14081" width="11.28515625" style="63" bestFit="1" customWidth="1"/>
    <col min="14082" max="14330" width="9.140625" style="63"/>
    <col min="14331" max="14331" width="3.42578125" style="63" bestFit="1" customWidth="1"/>
    <col min="14332" max="14332" width="10.5703125" style="63" customWidth="1"/>
    <col min="14333" max="14333" width="16.7109375" style="63" customWidth="1"/>
    <col min="14334" max="14334" width="36" style="63" bestFit="1" customWidth="1"/>
    <col min="14335" max="14335" width="15.42578125" style="63" bestFit="1" customWidth="1"/>
    <col min="14336" max="14336" width="8.28515625" style="63" customWidth="1"/>
    <col min="14337" max="14337" width="11.28515625" style="63" bestFit="1" customWidth="1"/>
    <col min="14338" max="14586" width="9.140625" style="63"/>
    <col min="14587" max="14587" width="3.42578125" style="63" bestFit="1" customWidth="1"/>
    <col min="14588" max="14588" width="10.5703125" style="63" customWidth="1"/>
    <col min="14589" max="14589" width="16.7109375" style="63" customWidth="1"/>
    <col min="14590" max="14590" width="36" style="63" bestFit="1" customWidth="1"/>
    <col min="14591" max="14591" width="15.42578125" style="63" bestFit="1" customWidth="1"/>
    <col min="14592" max="14592" width="8.28515625" style="63" customWidth="1"/>
    <col min="14593" max="14593" width="11.28515625" style="63" bestFit="1" customWidth="1"/>
    <col min="14594" max="14842" width="9.140625" style="63"/>
    <col min="14843" max="14843" width="3.42578125" style="63" bestFit="1" customWidth="1"/>
    <col min="14844" max="14844" width="10.5703125" style="63" customWidth="1"/>
    <col min="14845" max="14845" width="16.7109375" style="63" customWidth="1"/>
    <col min="14846" max="14846" width="36" style="63" bestFit="1" customWidth="1"/>
    <col min="14847" max="14847" width="15.42578125" style="63" bestFit="1" customWidth="1"/>
    <col min="14848" max="14848" width="8.28515625" style="63" customWidth="1"/>
    <col min="14849" max="14849" width="11.28515625" style="63" bestFit="1" customWidth="1"/>
    <col min="14850" max="15098" width="9.140625" style="63"/>
    <col min="15099" max="15099" width="3.42578125" style="63" bestFit="1" customWidth="1"/>
    <col min="15100" max="15100" width="10.5703125" style="63" customWidth="1"/>
    <col min="15101" max="15101" width="16.7109375" style="63" customWidth="1"/>
    <col min="15102" max="15102" width="36" style="63" bestFit="1" customWidth="1"/>
    <col min="15103" max="15103" width="15.42578125" style="63" bestFit="1" customWidth="1"/>
    <col min="15104" max="15104" width="8.28515625" style="63" customWidth="1"/>
    <col min="15105" max="15105" width="11.28515625" style="63" bestFit="1" customWidth="1"/>
    <col min="15106" max="15354" width="9.140625" style="63"/>
    <col min="15355" max="15355" width="3.42578125" style="63" bestFit="1" customWidth="1"/>
    <col min="15356" max="15356" width="10.5703125" style="63" customWidth="1"/>
    <col min="15357" max="15357" width="16.7109375" style="63" customWidth="1"/>
    <col min="15358" max="15358" width="36" style="63" bestFit="1" customWidth="1"/>
    <col min="15359" max="15359" width="15.42578125" style="63" bestFit="1" customWidth="1"/>
    <col min="15360" max="15360" width="8.28515625" style="63" customWidth="1"/>
    <col min="15361" max="15361" width="11.28515625" style="63" bestFit="1" customWidth="1"/>
    <col min="15362" max="15610" width="9.140625" style="63"/>
    <col min="15611" max="15611" width="3.42578125" style="63" bestFit="1" customWidth="1"/>
    <col min="15612" max="15612" width="10.5703125" style="63" customWidth="1"/>
    <col min="15613" max="15613" width="16.7109375" style="63" customWidth="1"/>
    <col min="15614" max="15614" width="36" style="63" bestFit="1" customWidth="1"/>
    <col min="15615" max="15615" width="15.42578125" style="63" bestFit="1" customWidth="1"/>
    <col min="15616" max="15616" width="8.28515625" style="63" customWidth="1"/>
    <col min="15617" max="15617" width="11.28515625" style="63" bestFit="1" customWidth="1"/>
    <col min="15618" max="15866" width="9.140625" style="63"/>
    <col min="15867" max="15867" width="3.42578125" style="63" bestFit="1" customWidth="1"/>
    <col min="15868" max="15868" width="10.5703125" style="63" customWidth="1"/>
    <col min="15869" max="15869" width="16.7109375" style="63" customWidth="1"/>
    <col min="15870" max="15870" width="36" style="63" bestFit="1" customWidth="1"/>
    <col min="15871" max="15871" width="15.42578125" style="63" bestFit="1" customWidth="1"/>
    <col min="15872" max="15872" width="8.28515625" style="63" customWidth="1"/>
    <col min="15873" max="15873" width="11.28515625" style="63" bestFit="1" customWidth="1"/>
    <col min="15874" max="16122" width="9.140625" style="63"/>
    <col min="16123" max="16123" width="3.42578125" style="63" bestFit="1" customWidth="1"/>
    <col min="16124" max="16124" width="10.5703125" style="63" customWidth="1"/>
    <col min="16125" max="16125" width="16.7109375" style="63" customWidth="1"/>
    <col min="16126" max="16126" width="36" style="63" bestFit="1" customWidth="1"/>
    <col min="16127" max="16127" width="15.42578125" style="63" bestFit="1" customWidth="1"/>
    <col min="16128" max="16128" width="8.28515625" style="63" customWidth="1"/>
    <col min="16129" max="16129" width="11.28515625" style="63" bestFit="1" customWidth="1"/>
    <col min="16130" max="16384" width="9.140625" style="63"/>
  </cols>
  <sheetData>
    <row r="1" spans="1:7" ht="15">
      <c r="A1" s="845" t="s">
        <v>1825</v>
      </c>
      <c r="B1" s="845"/>
      <c r="C1" s="845"/>
      <c r="D1" s="845"/>
      <c r="E1" s="845"/>
      <c r="F1" s="845"/>
    </row>
    <row r="2" spans="1:7" ht="8.25" customHeight="1">
      <c r="A2" s="298"/>
      <c r="B2" s="298"/>
      <c r="C2" s="298"/>
      <c r="D2" s="298"/>
      <c r="E2" s="298"/>
      <c r="F2" s="298"/>
    </row>
    <row r="3" spans="1:7" ht="15.75" customHeight="1">
      <c r="A3" s="845" t="s">
        <v>1810</v>
      </c>
      <c r="B3" s="845"/>
      <c r="C3" s="845"/>
      <c r="D3" s="845"/>
      <c r="E3" s="845"/>
      <c r="F3" s="845"/>
    </row>
    <row r="4" spans="1:7" ht="15.75" customHeight="1">
      <c r="A4" s="845" t="s">
        <v>2285</v>
      </c>
      <c r="B4" s="845"/>
      <c r="C4" s="845"/>
      <c r="D4" s="845"/>
      <c r="E4" s="845"/>
      <c r="F4" s="845"/>
    </row>
    <row r="5" spans="1:7" ht="9.75" customHeight="1">
      <c r="A5" s="478"/>
    </row>
    <row r="7" spans="1:7" ht="19.5" customHeight="1">
      <c r="A7" s="301" t="s">
        <v>20</v>
      </c>
      <c r="B7" s="301" t="s">
        <v>166</v>
      </c>
      <c r="C7" s="301" t="s">
        <v>167</v>
      </c>
      <c r="D7" s="301" t="s">
        <v>168</v>
      </c>
      <c r="E7" s="302" t="s">
        <v>169</v>
      </c>
      <c r="F7" s="301" t="s">
        <v>170</v>
      </c>
      <c r="G7" s="301" t="s">
        <v>14</v>
      </c>
    </row>
    <row r="8" spans="1:7" ht="7.5" customHeight="1">
      <c r="A8" s="301"/>
      <c r="B8" s="301"/>
      <c r="C8" s="301"/>
      <c r="D8" s="301"/>
      <c r="E8" s="302"/>
      <c r="F8" s="303"/>
      <c r="G8" s="301"/>
    </row>
    <row r="9" spans="1:7" ht="13.5" customHeight="1">
      <c r="A9" s="70">
        <v>1</v>
      </c>
      <c r="B9" s="78">
        <v>10508404</v>
      </c>
      <c r="C9" s="70" t="s">
        <v>234</v>
      </c>
      <c r="D9" s="69" t="s">
        <v>235</v>
      </c>
      <c r="E9" s="70" t="s">
        <v>178</v>
      </c>
      <c r="F9" s="69" t="s">
        <v>126</v>
      </c>
      <c r="G9" s="70" t="s">
        <v>178</v>
      </c>
    </row>
    <row r="10" spans="1:7" ht="13.5" customHeight="1">
      <c r="A10" s="70">
        <f>A9+1</f>
        <v>2</v>
      </c>
      <c r="B10" s="78">
        <v>10508405</v>
      </c>
      <c r="C10" s="70" t="s">
        <v>237</v>
      </c>
      <c r="D10" s="70" t="s">
        <v>238</v>
      </c>
      <c r="E10" s="70" t="s">
        <v>181</v>
      </c>
      <c r="F10" s="69" t="s">
        <v>126</v>
      </c>
      <c r="G10" s="70" t="s">
        <v>178</v>
      </c>
    </row>
    <row r="11" spans="1:7" ht="13.5" customHeight="1">
      <c r="A11" s="70">
        <f t="shared" ref="A11:A64" si="0">A10+1</f>
        <v>3</v>
      </c>
      <c r="B11" s="78">
        <v>69853324</v>
      </c>
      <c r="C11" s="70"/>
      <c r="D11" s="69" t="s">
        <v>239</v>
      </c>
      <c r="E11" s="69" t="s">
        <v>240</v>
      </c>
      <c r="F11" s="69" t="s">
        <v>127</v>
      </c>
      <c r="G11" s="70" t="s">
        <v>178</v>
      </c>
    </row>
    <row r="12" spans="1:7" ht="13.5" customHeight="1">
      <c r="A12" s="70">
        <f t="shared" si="0"/>
        <v>4</v>
      </c>
      <c r="B12" s="78"/>
      <c r="C12" s="70"/>
      <c r="D12" s="490" t="s">
        <v>2645</v>
      </c>
      <c r="E12" s="490" t="s">
        <v>184</v>
      </c>
      <c r="F12" s="69" t="s">
        <v>127</v>
      </c>
      <c r="G12" s="70" t="s">
        <v>178</v>
      </c>
    </row>
    <row r="13" spans="1:7" ht="13.5" customHeight="1">
      <c r="A13" s="70"/>
      <c r="B13" s="299"/>
      <c r="C13" s="299"/>
      <c r="D13" s="299"/>
      <c r="E13" s="299"/>
      <c r="F13" s="299"/>
      <c r="G13" s="300"/>
    </row>
    <row r="14" spans="1:7" ht="13.5" customHeight="1">
      <c r="A14" s="70">
        <f>A12+1</f>
        <v>5</v>
      </c>
      <c r="B14" s="78" t="s">
        <v>241</v>
      </c>
      <c r="C14" s="70" t="s">
        <v>242</v>
      </c>
      <c r="D14" s="70" t="s">
        <v>243</v>
      </c>
      <c r="E14" s="70" t="s">
        <v>244</v>
      </c>
      <c r="F14" s="69" t="s">
        <v>126</v>
      </c>
      <c r="G14" s="70" t="s">
        <v>227</v>
      </c>
    </row>
    <row r="15" spans="1:7" ht="13.5" customHeight="1">
      <c r="A15" s="70">
        <f t="shared" si="0"/>
        <v>6</v>
      </c>
      <c r="B15" s="80">
        <v>10503960</v>
      </c>
      <c r="C15" s="70" t="s">
        <v>245</v>
      </c>
      <c r="D15" s="70" t="s">
        <v>246</v>
      </c>
      <c r="E15" s="70" t="s">
        <v>247</v>
      </c>
      <c r="F15" s="69" t="s">
        <v>127</v>
      </c>
      <c r="G15" s="70" t="s">
        <v>227</v>
      </c>
    </row>
    <row r="16" spans="1:7" ht="13.5" customHeight="1">
      <c r="A16" s="70">
        <f t="shared" si="0"/>
        <v>7</v>
      </c>
      <c r="B16" s="80">
        <v>10503977</v>
      </c>
      <c r="C16" s="70" t="s">
        <v>248</v>
      </c>
      <c r="D16" s="70" t="s">
        <v>249</v>
      </c>
      <c r="E16" s="70" t="s">
        <v>250</v>
      </c>
      <c r="F16" s="69" t="s">
        <v>127</v>
      </c>
      <c r="G16" s="70" t="s">
        <v>227</v>
      </c>
    </row>
    <row r="17" spans="1:7" ht="13.5" customHeight="1">
      <c r="A17" s="70">
        <f t="shared" si="0"/>
        <v>8</v>
      </c>
      <c r="B17" s="80"/>
      <c r="C17" s="70" t="s">
        <v>248</v>
      </c>
      <c r="D17" s="69" t="s">
        <v>251</v>
      </c>
      <c r="E17" s="69" t="s">
        <v>252</v>
      </c>
      <c r="F17" s="69" t="s">
        <v>127</v>
      </c>
      <c r="G17" s="70" t="s">
        <v>227</v>
      </c>
    </row>
    <row r="18" spans="1:7" ht="13.5" customHeight="1">
      <c r="A18" s="70"/>
      <c r="B18" s="299"/>
      <c r="C18" s="299"/>
      <c r="D18" s="299"/>
      <c r="E18" s="299"/>
      <c r="F18" s="299"/>
      <c r="G18" s="300"/>
    </row>
    <row r="19" spans="1:7" ht="13.5" customHeight="1">
      <c r="A19" s="70">
        <f>A17+1</f>
        <v>9</v>
      </c>
      <c r="B19" s="78" t="s">
        <v>253</v>
      </c>
      <c r="C19" s="70" t="s">
        <v>254</v>
      </c>
      <c r="D19" s="70" t="s">
        <v>255</v>
      </c>
      <c r="E19" s="70" t="s">
        <v>256</v>
      </c>
      <c r="F19" s="69" t="s">
        <v>126</v>
      </c>
      <c r="G19" s="70" t="s">
        <v>209</v>
      </c>
    </row>
    <row r="20" spans="1:7" ht="13.5" customHeight="1">
      <c r="A20" s="70">
        <f t="shared" si="0"/>
        <v>10</v>
      </c>
      <c r="B20" s="80">
        <v>10503962</v>
      </c>
      <c r="C20" s="70" t="s">
        <v>257</v>
      </c>
      <c r="D20" s="70" t="s">
        <v>258</v>
      </c>
      <c r="E20" s="70" t="s">
        <v>259</v>
      </c>
      <c r="F20" s="69" t="s">
        <v>127</v>
      </c>
      <c r="G20" s="70" t="s">
        <v>209</v>
      </c>
    </row>
    <row r="21" spans="1:7" ht="13.5" customHeight="1">
      <c r="A21" s="70">
        <f t="shared" si="0"/>
        <v>11</v>
      </c>
      <c r="B21" s="80">
        <v>10503954</v>
      </c>
      <c r="C21" s="70" t="s">
        <v>260</v>
      </c>
      <c r="D21" s="70" t="s">
        <v>261</v>
      </c>
      <c r="E21" s="70" t="s">
        <v>262</v>
      </c>
      <c r="F21" s="69" t="s">
        <v>127</v>
      </c>
      <c r="G21" s="70" t="s">
        <v>209</v>
      </c>
    </row>
    <row r="22" spans="1:7" ht="13.5" customHeight="1">
      <c r="A22" s="70">
        <f t="shared" si="0"/>
        <v>12</v>
      </c>
      <c r="B22" s="80">
        <v>10506055</v>
      </c>
      <c r="C22" s="70" t="s">
        <v>263</v>
      </c>
      <c r="D22" s="70" t="s">
        <v>264</v>
      </c>
      <c r="E22" s="70" t="s">
        <v>265</v>
      </c>
      <c r="F22" s="69" t="s">
        <v>127</v>
      </c>
      <c r="G22" s="70" t="s">
        <v>209</v>
      </c>
    </row>
    <row r="23" spans="1:7" ht="13.5" customHeight="1">
      <c r="A23" s="70">
        <f t="shared" si="0"/>
        <v>13</v>
      </c>
      <c r="B23" s="80">
        <v>10505150</v>
      </c>
      <c r="C23" s="70" t="s">
        <v>266</v>
      </c>
      <c r="D23" s="70" t="s">
        <v>267</v>
      </c>
      <c r="E23" s="70" t="s">
        <v>268</v>
      </c>
      <c r="F23" s="69" t="s">
        <v>127</v>
      </c>
      <c r="G23" s="70" t="s">
        <v>209</v>
      </c>
    </row>
    <row r="24" spans="1:7" ht="13.5" customHeight="1">
      <c r="A24" s="70">
        <f t="shared" si="0"/>
        <v>14</v>
      </c>
      <c r="B24" s="80">
        <v>10505822</v>
      </c>
      <c r="C24" s="70" t="s">
        <v>269</v>
      </c>
      <c r="D24" s="70" t="s">
        <v>270</v>
      </c>
      <c r="E24" s="70" t="s">
        <v>259</v>
      </c>
      <c r="F24" s="69" t="s">
        <v>127</v>
      </c>
      <c r="G24" s="70" t="s">
        <v>209</v>
      </c>
    </row>
    <row r="25" spans="1:7" ht="13.5" customHeight="1">
      <c r="A25" s="70">
        <f t="shared" si="0"/>
        <v>15</v>
      </c>
      <c r="B25" s="80"/>
      <c r="C25" s="70"/>
      <c r="D25" s="69" t="s">
        <v>273</v>
      </c>
      <c r="E25" s="69" t="s">
        <v>256</v>
      </c>
      <c r="F25" s="69" t="s">
        <v>127</v>
      </c>
      <c r="G25" s="70" t="s">
        <v>209</v>
      </c>
    </row>
    <row r="26" spans="1:7" ht="13.5" customHeight="1">
      <c r="A26" s="70">
        <f t="shared" si="0"/>
        <v>16</v>
      </c>
      <c r="B26" s="80"/>
      <c r="C26" s="70"/>
      <c r="D26" s="490" t="s">
        <v>2646</v>
      </c>
      <c r="E26" s="490" t="s">
        <v>2647</v>
      </c>
      <c r="F26" s="69" t="s">
        <v>127</v>
      </c>
      <c r="G26" s="70" t="s">
        <v>209</v>
      </c>
    </row>
    <row r="27" spans="1:7" ht="13.5" customHeight="1">
      <c r="A27" s="70"/>
      <c r="B27" s="299"/>
      <c r="C27" s="299"/>
      <c r="D27" s="299"/>
      <c r="E27" s="299"/>
      <c r="F27" s="299"/>
      <c r="G27" s="300"/>
    </row>
    <row r="28" spans="1:7" ht="13.5" customHeight="1">
      <c r="A28" s="70">
        <f>A26+1</f>
        <v>17</v>
      </c>
      <c r="B28" s="82">
        <v>10503958</v>
      </c>
      <c r="C28" s="70" t="s">
        <v>274</v>
      </c>
      <c r="D28" s="70" t="s">
        <v>275</v>
      </c>
      <c r="E28" s="70" t="s">
        <v>189</v>
      </c>
      <c r="F28" s="69" t="s">
        <v>126</v>
      </c>
      <c r="G28" s="70" t="s">
        <v>189</v>
      </c>
    </row>
    <row r="29" spans="1:7" ht="13.5" customHeight="1">
      <c r="A29" s="70">
        <f t="shared" si="0"/>
        <v>18</v>
      </c>
      <c r="B29" s="78" t="s">
        <v>276</v>
      </c>
      <c r="C29" s="70" t="s">
        <v>277</v>
      </c>
      <c r="D29" s="70" t="s">
        <v>278</v>
      </c>
      <c r="E29" s="70" t="s">
        <v>189</v>
      </c>
      <c r="F29" s="69" t="s">
        <v>127</v>
      </c>
      <c r="G29" s="70" t="s">
        <v>189</v>
      </c>
    </row>
    <row r="30" spans="1:7" ht="13.5" customHeight="1">
      <c r="A30" s="70">
        <f t="shared" si="0"/>
        <v>19</v>
      </c>
      <c r="B30" s="78"/>
      <c r="C30" s="70"/>
      <c r="D30" s="69" t="s">
        <v>279</v>
      </c>
      <c r="E30" s="69" t="s">
        <v>280</v>
      </c>
      <c r="F30" s="69" t="s">
        <v>127</v>
      </c>
      <c r="G30" s="70" t="s">
        <v>189</v>
      </c>
    </row>
    <row r="31" spans="1:7" ht="13.5" customHeight="1">
      <c r="A31" s="70">
        <f t="shared" si="0"/>
        <v>20</v>
      </c>
      <c r="B31" s="78"/>
      <c r="C31" s="70"/>
      <c r="D31" s="490" t="s">
        <v>2648</v>
      </c>
      <c r="E31" s="490" t="s">
        <v>2649</v>
      </c>
      <c r="F31" s="69" t="s">
        <v>127</v>
      </c>
      <c r="G31" s="70" t="s">
        <v>189</v>
      </c>
    </row>
    <row r="32" spans="1:7" ht="13.5" customHeight="1">
      <c r="A32" s="70"/>
      <c r="B32" s="299"/>
      <c r="C32" s="299"/>
      <c r="D32" s="299"/>
      <c r="E32" s="299"/>
      <c r="F32" s="299"/>
      <c r="G32" s="300"/>
    </row>
    <row r="33" spans="1:7" ht="13.5" customHeight="1">
      <c r="A33" s="70">
        <f>A31+1</f>
        <v>21</v>
      </c>
      <c r="B33" s="78" t="s">
        <v>281</v>
      </c>
      <c r="C33" s="70" t="s">
        <v>282</v>
      </c>
      <c r="D33" s="70" t="s">
        <v>283</v>
      </c>
      <c r="E33" s="70" t="s">
        <v>284</v>
      </c>
      <c r="F33" s="69" t="s">
        <v>126</v>
      </c>
      <c r="G33" s="70" t="s">
        <v>285</v>
      </c>
    </row>
    <row r="34" spans="1:7" ht="13.5" customHeight="1">
      <c r="A34" s="70">
        <f t="shared" si="0"/>
        <v>22</v>
      </c>
      <c r="B34" s="78" t="s">
        <v>286</v>
      </c>
      <c r="C34" s="70" t="s">
        <v>287</v>
      </c>
      <c r="D34" s="70" t="s">
        <v>288</v>
      </c>
      <c r="E34" s="70" t="s">
        <v>289</v>
      </c>
      <c r="F34" s="69" t="s">
        <v>127</v>
      </c>
      <c r="G34" s="70" t="s">
        <v>285</v>
      </c>
    </row>
    <row r="35" spans="1:7" ht="13.5" customHeight="1">
      <c r="A35" s="70">
        <f t="shared" si="0"/>
        <v>23</v>
      </c>
      <c r="B35" s="78"/>
      <c r="C35" s="70"/>
      <c r="D35" s="69" t="s">
        <v>290</v>
      </c>
      <c r="E35" s="69" t="s">
        <v>291</v>
      </c>
      <c r="F35" s="69" t="s">
        <v>127</v>
      </c>
      <c r="G35" s="70" t="s">
        <v>285</v>
      </c>
    </row>
    <row r="36" spans="1:7" ht="13.5" customHeight="1">
      <c r="A36" s="70"/>
      <c r="B36" s="299"/>
      <c r="C36" s="299"/>
      <c r="D36" s="299"/>
      <c r="E36" s="299"/>
      <c r="F36" s="299"/>
      <c r="G36" s="300"/>
    </row>
    <row r="37" spans="1:7" ht="13.5" customHeight="1">
      <c r="A37" s="70">
        <f>A35+1</f>
        <v>24</v>
      </c>
      <c r="B37" s="78" t="s">
        <v>292</v>
      </c>
      <c r="C37" s="70" t="s">
        <v>293</v>
      </c>
      <c r="D37" s="70" t="s">
        <v>294</v>
      </c>
      <c r="E37" s="70" t="s">
        <v>295</v>
      </c>
      <c r="F37" s="69" t="s">
        <v>127</v>
      </c>
      <c r="G37" s="70" t="s">
        <v>296</v>
      </c>
    </row>
    <row r="38" spans="1:7" ht="13.5" customHeight="1">
      <c r="A38" s="70">
        <f t="shared" si="0"/>
        <v>25</v>
      </c>
      <c r="B38" s="78" t="s">
        <v>297</v>
      </c>
      <c r="C38" s="70" t="s">
        <v>298</v>
      </c>
      <c r="D38" s="70" t="s">
        <v>299</v>
      </c>
      <c r="E38" s="70" t="s">
        <v>300</v>
      </c>
      <c r="F38" s="69" t="s">
        <v>127</v>
      </c>
      <c r="G38" s="70" t="s">
        <v>296</v>
      </c>
    </row>
    <row r="39" spans="1:7" ht="13.5" customHeight="1">
      <c r="A39" s="70">
        <f t="shared" si="0"/>
        <v>26</v>
      </c>
      <c r="B39" s="80">
        <v>10506810</v>
      </c>
      <c r="C39" s="70" t="s">
        <v>301</v>
      </c>
      <c r="D39" s="70" t="s">
        <v>302</v>
      </c>
      <c r="E39" s="70" t="s">
        <v>303</v>
      </c>
      <c r="F39" s="69" t="s">
        <v>127</v>
      </c>
      <c r="G39" s="70" t="s">
        <v>296</v>
      </c>
    </row>
    <row r="40" spans="1:7" ht="13.5" customHeight="1">
      <c r="A40" s="70"/>
      <c r="B40" s="299"/>
      <c r="C40" s="299"/>
      <c r="D40" s="299"/>
      <c r="E40" s="299"/>
      <c r="F40" s="299"/>
      <c r="G40" s="300"/>
    </row>
    <row r="41" spans="1:7" ht="13.5" customHeight="1">
      <c r="A41" s="70">
        <f>A39+1</f>
        <v>27</v>
      </c>
      <c r="B41" s="78" t="s">
        <v>304</v>
      </c>
      <c r="C41" s="70" t="s">
        <v>305</v>
      </c>
      <c r="D41" s="70" t="s">
        <v>306</v>
      </c>
      <c r="E41" s="70" t="s">
        <v>307</v>
      </c>
      <c r="F41" s="69" t="s">
        <v>127</v>
      </c>
      <c r="G41" s="70" t="s">
        <v>308</v>
      </c>
    </row>
    <row r="42" spans="1:7" ht="13.5" customHeight="1">
      <c r="A42" s="70">
        <f t="shared" si="0"/>
        <v>28</v>
      </c>
      <c r="B42" s="78"/>
      <c r="C42" s="70" t="s">
        <v>309</v>
      </c>
      <c r="D42" s="70" t="s">
        <v>310</v>
      </c>
      <c r="E42" s="70" t="s">
        <v>311</v>
      </c>
      <c r="F42" s="69" t="s">
        <v>127</v>
      </c>
      <c r="G42" s="70" t="s">
        <v>308</v>
      </c>
    </row>
    <row r="43" spans="1:7" ht="13.5" customHeight="1">
      <c r="A43" s="70"/>
      <c r="B43" s="299"/>
      <c r="C43" s="299"/>
      <c r="D43" s="299"/>
      <c r="E43" s="299"/>
      <c r="F43" s="299"/>
      <c r="G43" s="300"/>
    </row>
    <row r="44" spans="1:7" ht="13.5" customHeight="1">
      <c r="A44" s="70">
        <f>A42+1</f>
        <v>29</v>
      </c>
      <c r="B44" s="78" t="s">
        <v>312</v>
      </c>
      <c r="C44" s="70" t="s">
        <v>313</v>
      </c>
      <c r="D44" s="70" t="s">
        <v>314</v>
      </c>
      <c r="E44" s="70" t="s">
        <v>315</v>
      </c>
      <c r="F44" s="69" t="s">
        <v>127</v>
      </c>
      <c r="G44" s="70" t="s">
        <v>216</v>
      </c>
    </row>
    <row r="45" spans="1:7" ht="13.5" customHeight="1">
      <c r="A45" s="70">
        <f t="shared" si="0"/>
        <v>30</v>
      </c>
      <c r="B45" s="80">
        <v>10503957</v>
      </c>
      <c r="C45" s="70" t="s">
        <v>316</v>
      </c>
      <c r="D45" s="70" t="s">
        <v>317</v>
      </c>
      <c r="E45" s="70" t="s">
        <v>215</v>
      </c>
      <c r="F45" s="69" t="s">
        <v>127</v>
      </c>
      <c r="G45" s="70" t="s">
        <v>216</v>
      </c>
    </row>
    <row r="46" spans="1:7" ht="13.5" customHeight="1">
      <c r="A46" s="70">
        <f t="shared" si="0"/>
        <v>31</v>
      </c>
      <c r="B46" s="80">
        <v>10504005</v>
      </c>
      <c r="C46" s="70" t="s">
        <v>318</v>
      </c>
      <c r="D46" s="70" t="s">
        <v>319</v>
      </c>
      <c r="E46" s="70" t="s">
        <v>320</v>
      </c>
      <c r="F46" s="69" t="s">
        <v>127</v>
      </c>
      <c r="G46" s="70" t="s">
        <v>216</v>
      </c>
    </row>
    <row r="47" spans="1:7" ht="13.5" customHeight="1">
      <c r="A47" s="70">
        <f t="shared" si="0"/>
        <v>32</v>
      </c>
      <c r="B47" s="80">
        <v>10503991</v>
      </c>
      <c r="C47" s="70" t="s">
        <v>321</v>
      </c>
      <c r="D47" s="70" t="s">
        <v>322</v>
      </c>
      <c r="E47" s="70" t="s">
        <v>323</v>
      </c>
      <c r="F47" s="69" t="s">
        <v>127</v>
      </c>
      <c r="G47" s="70" t="s">
        <v>216</v>
      </c>
    </row>
    <row r="48" spans="1:7" ht="13.5" customHeight="1">
      <c r="A48" s="70">
        <f t="shared" si="0"/>
        <v>33</v>
      </c>
      <c r="B48" s="80">
        <v>10504004</v>
      </c>
      <c r="C48" s="70" t="s">
        <v>324</v>
      </c>
      <c r="D48" s="70" t="s">
        <v>325</v>
      </c>
      <c r="E48" s="70" t="s">
        <v>326</v>
      </c>
      <c r="F48" s="69" t="s">
        <v>127</v>
      </c>
      <c r="G48" s="70" t="s">
        <v>216</v>
      </c>
    </row>
    <row r="49" spans="1:7" ht="13.5" customHeight="1">
      <c r="A49" s="70">
        <f t="shared" si="0"/>
        <v>34</v>
      </c>
      <c r="B49" s="80">
        <v>10505413</v>
      </c>
      <c r="C49" s="70" t="s">
        <v>327</v>
      </c>
      <c r="D49" s="70" t="s">
        <v>328</v>
      </c>
      <c r="E49" s="70" t="s">
        <v>221</v>
      </c>
      <c r="F49" s="69" t="s">
        <v>127</v>
      </c>
      <c r="G49" s="70" t="s">
        <v>216</v>
      </c>
    </row>
    <row r="50" spans="1:7" ht="13.5" customHeight="1">
      <c r="A50" s="70">
        <f t="shared" si="0"/>
        <v>35</v>
      </c>
      <c r="B50" s="80">
        <v>10505895</v>
      </c>
      <c r="C50" s="70" t="s">
        <v>271</v>
      </c>
      <c r="D50" s="70" t="s">
        <v>249</v>
      </c>
      <c r="E50" s="70" t="s">
        <v>272</v>
      </c>
      <c r="F50" s="69" t="s">
        <v>127</v>
      </c>
      <c r="G50" s="70" t="s">
        <v>216</v>
      </c>
    </row>
    <row r="51" spans="1:7" ht="13.5" customHeight="1">
      <c r="A51" s="70"/>
      <c r="B51" s="299"/>
      <c r="C51" s="299"/>
      <c r="D51" s="299"/>
      <c r="E51" s="299"/>
      <c r="F51" s="299"/>
      <c r="G51" s="300"/>
    </row>
    <row r="52" spans="1:7" ht="13.5" customHeight="1">
      <c r="A52" s="70">
        <f>A50+1</f>
        <v>36</v>
      </c>
      <c r="B52" s="80">
        <v>10504002</v>
      </c>
      <c r="C52" s="70" t="s">
        <v>329</v>
      </c>
      <c r="D52" s="70" t="s">
        <v>330</v>
      </c>
      <c r="E52" s="70" t="s">
        <v>331</v>
      </c>
      <c r="F52" s="69" t="s">
        <v>127</v>
      </c>
      <c r="G52" s="70" t="s">
        <v>205</v>
      </c>
    </row>
    <row r="53" spans="1:7" ht="13.5" customHeight="1">
      <c r="A53" s="70">
        <f t="shared" si="0"/>
        <v>37</v>
      </c>
      <c r="B53" s="80">
        <v>10503976</v>
      </c>
      <c r="C53" s="70" t="s">
        <v>332</v>
      </c>
      <c r="D53" s="70" t="s">
        <v>333</v>
      </c>
      <c r="E53" s="70" t="s">
        <v>822</v>
      </c>
      <c r="F53" s="69" t="s">
        <v>127</v>
      </c>
      <c r="G53" s="70" t="s">
        <v>205</v>
      </c>
    </row>
    <row r="54" spans="1:7" ht="13.5" customHeight="1">
      <c r="A54" s="70">
        <f t="shared" si="0"/>
        <v>38</v>
      </c>
      <c r="B54" s="80">
        <v>10503995</v>
      </c>
      <c r="C54" s="70" t="s">
        <v>334</v>
      </c>
      <c r="D54" s="70" t="s">
        <v>335</v>
      </c>
      <c r="E54" s="70" t="s">
        <v>205</v>
      </c>
      <c r="F54" s="69" t="s">
        <v>127</v>
      </c>
      <c r="G54" s="70" t="s">
        <v>205</v>
      </c>
    </row>
    <row r="55" spans="1:7" ht="13.5" customHeight="1">
      <c r="A55" s="70">
        <f t="shared" si="0"/>
        <v>39</v>
      </c>
      <c r="B55" s="80">
        <v>10503998</v>
      </c>
      <c r="C55" s="70" t="s">
        <v>336</v>
      </c>
      <c r="D55" s="70" t="s">
        <v>337</v>
      </c>
      <c r="E55" s="70" t="s">
        <v>338</v>
      </c>
      <c r="F55" s="69" t="s">
        <v>127</v>
      </c>
      <c r="G55" s="70" t="s">
        <v>205</v>
      </c>
    </row>
    <row r="56" spans="1:7" ht="13.5" customHeight="1">
      <c r="A56" s="70">
        <f t="shared" si="0"/>
        <v>40</v>
      </c>
      <c r="B56" s="80">
        <v>10506806</v>
      </c>
      <c r="C56" s="70" t="s">
        <v>339</v>
      </c>
      <c r="D56" s="70" t="s">
        <v>340</v>
      </c>
      <c r="E56" s="70" t="s">
        <v>341</v>
      </c>
      <c r="F56" s="69" t="s">
        <v>127</v>
      </c>
      <c r="G56" s="70" t="s">
        <v>205</v>
      </c>
    </row>
    <row r="57" spans="1:7" ht="13.5" customHeight="1">
      <c r="A57" s="70"/>
      <c r="B57" s="299"/>
      <c r="C57" s="299"/>
      <c r="D57" s="299"/>
      <c r="E57" s="299"/>
      <c r="F57" s="299"/>
      <c r="G57" s="300"/>
    </row>
    <row r="58" spans="1:7" ht="13.5" customHeight="1">
      <c r="A58" s="70">
        <f>A56+1</f>
        <v>41</v>
      </c>
      <c r="B58" s="80">
        <v>10503994</v>
      </c>
      <c r="C58" s="70" t="s">
        <v>342</v>
      </c>
      <c r="D58" s="70" t="s">
        <v>335</v>
      </c>
      <c r="E58" s="70" t="s">
        <v>197</v>
      </c>
      <c r="F58" s="69" t="s">
        <v>127</v>
      </c>
      <c r="G58" s="70" t="s">
        <v>194</v>
      </c>
    </row>
    <row r="59" spans="1:7" ht="13.5" customHeight="1">
      <c r="A59" s="70">
        <f t="shared" si="0"/>
        <v>42</v>
      </c>
      <c r="B59" s="80">
        <v>10504003</v>
      </c>
      <c r="C59" s="70" t="s">
        <v>343</v>
      </c>
      <c r="D59" s="70" t="s">
        <v>344</v>
      </c>
      <c r="E59" s="70" t="s">
        <v>345</v>
      </c>
      <c r="F59" s="69" t="s">
        <v>127</v>
      </c>
      <c r="G59" s="70" t="s">
        <v>194</v>
      </c>
    </row>
    <row r="60" spans="1:7" ht="13.5" customHeight="1">
      <c r="A60" s="70">
        <f t="shared" si="0"/>
        <v>43</v>
      </c>
      <c r="B60" s="80">
        <v>10506823</v>
      </c>
      <c r="C60" s="70" t="s">
        <v>260</v>
      </c>
      <c r="D60" s="70" t="s">
        <v>346</v>
      </c>
      <c r="E60" s="70" t="s">
        <v>193</v>
      </c>
      <c r="F60" s="69" t="s">
        <v>127</v>
      </c>
      <c r="G60" s="70" t="s">
        <v>194</v>
      </c>
    </row>
    <row r="61" spans="1:7" ht="13.5" customHeight="1">
      <c r="A61" s="70">
        <f t="shared" si="0"/>
        <v>44</v>
      </c>
      <c r="B61" s="80">
        <v>10505988</v>
      </c>
      <c r="C61" s="70" t="s">
        <v>347</v>
      </c>
      <c r="D61" s="70" t="s">
        <v>348</v>
      </c>
      <c r="E61" s="70" t="s">
        <v>200</v>
      </c>
      <c r="F61" s="69" t="s">
        <v>127</v>
      </c>
      <c r="G61" s="70" t="s">
        <v>194</v>
      </c>
    </row>
    <row r="62" spans="1:7" s="85" customFormat="1" ht="13.5" customHeight="1">
      <c r="A62" s="70">
        <f t="shared" si="0"/>
        <v>45</v>
      </c>
      <c r="B62" s="68"/>
      <c r="C62" s="69"/>
      <c r="D62" s="83" t="s">
        <v>335</v>
      </c>
      <c r="E62" s="83" t="s">
        <v>349</v>
      </c>
      <c r="F62" s="69" t="s">
        <v>127</v>
      </c>
      <c r="G62" s="69" t="s">
        <v>194</v>
      </c>
    </row>
    <row r="63" spans="1:7" s="85" customFormat="1" ht="13.5" customHeight="1">
      <c r="A63" s="70">
        <f t="shared" si="0"/>
        <v>46</v>
      </c>
      <c r="B63" s="68"/>
      <c r="C63" s="69"/>
      <c r="D63" s="83" t="s">
        <v>350</v>
      </c>
      <c r="E63" s="83" t="s">
        <v>351</v>
      </c>
      <c r="F63" s="69" t="s">
        <v>127</v>
      </c>
      <c r="G63" s="69" t="s">
        <v>194</v>
      </c>
    </row>
    <row r="64" spans="1:7" s="85" customFormat="1" ht="13.5" customHeight="1">
      <c r="A64" s="70">
        <f t="shared" si="0"/>
        <v>47</v>
      </c>
      <c r="B64" s="68"/>
      <c r="C64" s="69"/>
      <c r="D64" s="491" t="s">
        <v>2650</v>
      </c>
      <c r="E64" s="491" t="s">
        <v>516</v>
      </c>
      <c r="F64" s="69" t="s">
        <v>127</v>
      </c>
      <c r="G64" s="69" t="s">
        <v>194</v>
      </c>
    </row>
    <row r="66" spans="1:1">
      <c r="A66" s="75" t="s">
        <v>231</v>
      </c>
    </row>
  </sheetData>
  <mergeCells count="3">
    <mergeCell ref="A1:F1"/>
    <mergeCell ref="A3:F3"/>
    <mergeCell ref="A4:F4"/>
  </mergeCells>
  <printOptions horizontalCentered="1"/>
  <pageMargins left="0.76" right="0.47" top="0.59055118110236227" bottom="1.36" header="0.31496062992125984" footer="0.31496062992125984"/>
  <pageSetup paperSize="5" scale="89" orientation="portrait" horizontalDpi="4294967293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F39"/>
  <sheetViews>
    <sheetView view="pageBreakPreview" zoomScaleSheetLayoutView="100" workbookViewId="0">
      <selection activeCell="Q5" sqref="Q5"/>
    </sheetView>
  </sheetViews>
  <sheetFormatPr defaultRowHeight="12.75"/>
  <cols>
    <col min="1" max="1" width="3.42578125" style="63" bestFit="1" customWidth="1"/>
    <col min="2" max="2" width="10.5703125" style="63" customWidth="1"/>
    <col min="3" max="3" width="16.7109375" style="63" customWidth="1"/>
    <col min="4" max="4" width="28.140625" style="63" bestFit="1" customWidth="1"/>
    <col min="5" max="5" width="24.5703125" style="63" bestFit="1" customWidth="1"/>
    <col min="6" max="6" width="11.85546875" style="63" bestFit="1" customWidth="1"/>
    <col min="7" max="7" width="11.28515625" style="63" bestFit="1" customWidth="1"/>
    <col min="8" max="8" width="9.140625" style="63"/>
    <col min="9" max="9" width="9.28515625" style="63" bestFit="1" customWidth="1"/>
    <col min="10" max="250" width="9.140625" style="63"/>
    <col min="251" max="251" width="3.42578125" style="63" bestFit="1" customWidth="1"/>
    <col min="252" max="252" width="10.5703125" style="63" customWidth="1"/>
    <col min="253" max="253" width="16.7109375" style="63" customWidth="1"/>
    <col min="254" max="254" width="36" style="63" bestFit="1" customWidth="1"/>
    <col min="255" max="255" width="15.42578125" style="63" bestFit="1" customWidth="1"/>
    <col min="256" max="256" width="8.28515625" style="63" customWidth="1"/>
    <col min="257" max="257" width="11.28515625" style="63" bestFit="1" customWidth="1"/>
    <col min="258" max="506" width="9.140625" style="63"/>
    <col min="507" max="507" width="3.42578125" style="63" bestFit="1" customWidth="1"/>
    <col min="508" max="508" width="10.5703125" style="63" customWidth="1"/>
    <col min="509" max="509" width="16.7109375" style="63" customWidth="1"/>
    <col min="510" max="510" width="36" style="63" bestFit="1" customWidth="1"/>
    <col min="511" max="511" width="15.42578125" style="63" bestFit="1" customWidth="1"/>
    <col min="512" max="512" width="8.28515625" style="63" customWidth="1"/>
    <col min="513" max="513" width="11.28515625" style="63" bestFit="1" customWidth="1"/>
    <col min="514" max="762" width="9.140625" style="63"/>
    <col min="763" max="763" width="3.42578125" style="63" bestFit="1" customWidth="1"/>
    <col min="764" max="764" width="10.5703125" style="63" customWidth="1"/>
    <col min="765" max="765" width="16.7109375" style="63" customWidth="1"/>
    <col min="766" max="766" width="36" style="63" bestFit="1" customWidth="1"/>
    <col min="767" max="767" width="15.42578125" style="63" bestFit="1" customWidth="1"/>
    <col min="768" max="768" width="8.28515625" style="63" customWidth="1"/>
    <col min="769" max="769" width="11.28515625" style="63" bestFit="1" customWidth="1"/>
    <col min="770" max="1018" width="9.140625" style="63"/>
    <col min="1019" max="1019" width="3.42578125" style="63" bestFit="1" customWidth="1"/>
    <col min="1020" max="1020" width="10.5703125" style="63" customWidth="1"/>
    <col min="1021" max="1021" width="16.7109375" style="63" customWidth="1"/>
    <col min="1022" max="1022" width="36" style="63" bestFit="1" customWidth="1"/>
    <col min="1023" max="1023" width="15.42578125" style="63" bestFit="1" customWidth="1"/>
    <col min="1024" max="1024" width="8.28515625" style="63" customWidth="1"/>
    <col min="1025" max="1025" width="11.28515625" style="63" bestFit="1" customWidth="1"/>
    <col min="1026" max="1274" width="9.140625" style="63"/>
    <col min="1275" max="1275" width="3.42578125" style="63" bestFit="1" customWidth="1"/>
    <col min="1276" max="1276" width="10.5703125" style="63" customWidth="1"/>
    <col min="1277" max="1277" width="16.7109375" style="63" customWidth="1"/>
    <col min="1278" max="1278" width="36" style="63" bestFit="1" customWidth="1"/>
    <col min="1279" max="1279" width="15.42578125" style="63" bestFit="1" customWidth="1"/>
    <col min="1280" max="1280" width="8.28515625" style="63" customWidth="1"/>
    <col min="1281" max="1281" width="11.28515625" style="63" bestFit="1" customWidth="1"/>
    <col min="1282" max="1530" width="9.140625" style="63"/>
    <col min="1531" max="1531" width="3.42578125" style="63" bestFit="1" customWidth="1"/>
    <col min="1532" max="1532" width="10.5703125" style="63" customWidth="1"/>
    <col min="1533" max="1533" width="16.7109375" style="63" customWidth="1"/>
    <col min="1534" max="1534" width="36" style="63" bestFit="1" customWidth="1"/>
    <col min="1535" max="1535" width="15.42578125" style="63" bestFit="1" customWidth="1"/>
    <col min="1536" max="1536" width="8.28515625" style="63" customWidth="1"/>
    <col min="1537" max="1537" width="11.28515625" style="63" bestFit="1" customWidth="1"/>
    <col min="1538" max="1786" width="9.140625" style="63"/>
    <col min="1787" max="1787" width="3.42578125" style="63" bestFit="1" customWidth="1"/>
    <col min="1788" max="1788" width="10.5703125" style="63" customWidth="1"/>
    <col min="1789" max="1789" width="16.7109375" style="63" customWidth="1"/>
    <col min="1790" max="1790" width="36" style="63" bestFit="1" customWidth="1"/>
    <col min="1791" max="1791" width="15.42578125" style="63" bestFit="1" customWidth="1"/>
    <col min="1792" max="1792" width="8.28515625" style="63" customWidth="1"/>
    <col min="1793" max="1793" width="11.28515625" style="63" bestFit="1" customWidth="1"/>
    <col min="1794" max="2042" width="9.140625" style="63"/>
    <col min="2043" max="2043" width="3.42578125" style="63" bestFit="1" customWidth="1"/>
    <col min="2044" max="2044" width="10.5703125" style="63" customWidth="1"/>
    <col min="2045" max="2045" width="16.7109375" style="63" customWidth="1"/>
    <col min="2046" max="2046" width="36" style="63" bestFit="1" customWidth="1"/>
    <col min="2047" max="2047" width="15.42578125" style="63" bestFit="1" customWidth="1"/>
    <col min="2048" max="2048" width="8.28515625" style="63" customWidth="1"/>
    <col min="2049" max="2049" width="11.28515625" style="63" bestFit="1" customWidth="1"/>
    <col min="2050" max="2298" width="9.140625" style="63"/>
    <col min="2299" max="2299" width="3.42578125" style="63" bestFit="1" customWidth="1"/>
    <col min="2300" max="2300" width="10.5703125" style="63" customWidth="1"/>
    <col min="2301" max="2301" width="16.7109375" style="63" customWidth="1"/>
    <col min="2302" max="2302" width="36" style="63" bestFit="1" customWidth="1"/>
    <col min="2303" max="2303" width="15.42578125" style="63" bestFit="1" customWidth="1"/>
    <col min="2304" max="2304" width="8.28515625" style="63" customWidth="1"/>
    <col min="2305" max="2305" width="11.28515625" style="63" bestFit="1" customWidth="1"/>
    <col min="2306" max="2554" width="9.140625" style="63"/>
    <col min="2555" max="2555" width="3.42578125" style="63" bestFit="1" customWidth="1"/>
    <col min="2556" max="2556" width="10.5703125" style="63" customWidth="1"/>
    <col min="2557" max="2557" width="16.7109375" style="63" customWidth="1"/>
    <col min="2558" max="2558" width="36" style="63" bestFit="1" customWidth="1"/>
    <col min="2559" max="2559" width="15.42578125" style="63" bestFit="1" customWidth="1"/>
    <col min="2560" max="2560" width="8.28515625" style="63" customWidth="1"/>
    <col min="2561" max="2561" width="11.28515625" style="63" bestFit="1" customWidth="1"/>
    <col min="2562" max="2810" width="9.140625" style="63"/>
    <col min="2811" max="2811" width="3.42578125" style="63" bestFit="1" customWidth="1"/>
    <col min="2812" max="2812" width="10.5703125" style="63" customWidth="1"/>
    <col min="2813" max="2813" width="16.7109375" style="63" customWidth="1"/>
    <col min="2814" max="2814" width="36" style="63" bestFit="1" customWidth="1"/>
    <col min="2815" max="2815" width="15.42578125" style="63" bestFit="1" customWidth="1"/>
    <col min="2816" max="2816" width="8.28515625" style="63" customWidth="1"/>
    <col min="2817" max="2817" width="11.28515625" style="63" bestFit="1" customWidth="1"/>
    <col min="2818" max="3066" width="9.140625" style="63"/>
    <col min="3067" max="3067" width="3.42578125" style="63" bestFit="1" customWidth="1"/>
    <col min="3068" max="3068" width="10.5703125" style="63" customWidth="1"/>
    <col min="3069" max="3069" width="16.7109375" style="63" customWidth="1"/>
    <col min="3070" max="3070" width="36" style="63" bestFit="1" customWidth="1"/>
    <col min="3071" max="3071" width="15.42578125" style="63" bestFit="1" customWidth="1"/>
    <col min="3072" max="3072" width="8.28515625" style="63" customWidth="1"/>
    <col min="3073" max="3073" width="11.28515625" style="63" bestFit="1" customWidth="1"/>
    <col min="3074" max="3322" width="9.140625" style="63"/>
    <col min="3323" max="3323" width="3.42578125" style="63" bestFit="1" customWidth="1"/>
    <col min="3324" max="3324" width="10.5703125" style="63" customWidth="1"/>
    <col min="3325" max="3325" width="16.7109375" style="63" customWidth="1"/>
    <col min="3326" max="3326" width="36" style="63" bestFit="1" customWidth="1"/>
    <col min="3327" max="3327" width="15.42578125" style="63" bestFit="1" customWidth="1"/>
    <col min="3328" max="3328" width="8.28515625" style="63" customWidth="1"/>
    <col min="3329" max="3329" width="11.28515625" style="63" bestFit="1" customWidth="1"/>
    <col min="3330" max="3578" width="9.140625" style="63"/>
    <col min="3579" max="3579" width="3.42578125" style="63" bestFit="1" customWidth="1"/>
    <col min="3580" max="3580" width="10.5703125" style="63" customWidth="1"/>
    <col min="3581" max="3581" width="16.7109375" style="63" customWidth="1"/>
    <col min="3582" max="3582" width="36" style="63" bestFit="1" customWidth="1"/>
    <col min="3583" max="3583" width="15.42578125" style="63" bestFit="1" customWidth="1"/>
    <col min="3584" max="3584" width="8.28515625" style="63" customWidth="1"/>
    <col min="3585" max="3585" width="11.28515625" style="63" bestFit="1" customWidth="1"/>
    <col min="3586" max="3834" width="9.140625" style="63"/>
    <col min="3835" max="3835" width="3.42578125" style="63" bestFit="1" customWidth="1"/>
    <col min="3836" max="3836" width="10.5703125" style="63" customWidth="1"/>
    <col min="3837" max="3837" width="16.7109375" style="63" customWidth="1"/>
    <col min="3838" max="3838" width="36" style="63" bestFit="1" customWidth="1"/>
    <col min="3839" max="3839" width="15.42578125" style="63" bestFit="1" customWidth="1"/>
    <col min="3840" max="3840" width="8.28515625" style="63" customWidth="1"/>
    <col min="3841" max="3841" width="11.28515625" style="63" bestFit="1" customWidth="1"/>
    <col min="3842" max="4090" width="9.140625" style="63"/>
    <col min="4091" max="4091" width="3.42578125" style="63" bestFit="1" customWidth="1"/>
    <col min="4092" max="4092" width="10.5703125" style="63" customWidth="1"/>
    <col min="4093" max="4093" width="16.7109375" style="63" customWidth="1"/>
    <col min="4094" max="4094" width="36" style="63" bestFit="1" customWidth="1"/>
    <col min="4095" max="4095" width="15.42578125" style="63" bestFit="1" customWidth="1"/>
    <col min="4096" max="4096" width="8.28515625" style="63" customWidth="1"/>
    <col min="4097" max="4097" width="11.28515625" style="63" bestFit="1" customWidth="1"/>
    <col min="4098" max="4346" width="9.140625" style="63"/>
    <col min="4347" max="4347" width="3.42578125" style="63" bestFit="1" customWidth="1"/>
    <col min="4348" max="4348" width="10.5703125" style="63" customWidth="1"/>
    <col min="4349" max="4349" width="16.7109375" style="63" customWidth="1"/>
    <col min="4350" max="4350" width="36" style="63" bestFit="1" customWidth="1"/>
    <col min="4351" max="4351" width="15.42578125" style="63" bestFit="1" customWidth="1"/>
    <col min="4352" max="4352" width="8.28515625" style="63" customWidth="1"/>
    <col min="4353" max="4353" width="11.28515625" style="63" bestFit="1" customWidth="1"/>
    <col min="4354" max="4602" width="9.140625" style="63"/>
    <col min="4603" max="4603" width="3.42578125" style="63" bestFit="1" customWidth="1"/>
    <col min="4604" max="4604" width="10.5703125" style="63" customWidth="1"/>
    <col min="4605" max="4605" width="16.7109375" style="63" customWidth="1"/>
    <col min="4606" max="4606" width="36" style="63" bestFit="1" customWidth="1"/>
    <col min="4607" max="4607" width="15.42578125" style="63" bestFit="1" customWidth="1"/>
    <col min="4608" max="4608" width="8.28515625" style="63" customWidth="1"/>
    <col min="4609" max="4609" width="11.28515625" style="63" bestFit="1" customWidth="1"/>
    <col min="4610" max="4858" width="9.140625" style="63"/>
    <col min="4859" max="4859" width="3.42578125" style="63" bestFit="1" customWidth="1"/>
    <col min="4860" max="4860" width="10.5703125" style="63" customWidth="1"/>
    <col min="4861" max="4861" width="16.7109375" style="63" customWidth="1"/>
    <col min="4862" max="4862" width="36" style="63" bestFit="1" customWidth="1"/>
    <col min="4863" max="4863" width="15.42578125" style="63" bestFit="1" customWidth="1"/>
    <col min="4864" max="4864" width="8.28515625" style="63" customWidth="1"/>
    <col min="4865" max="4865" width="11.28515625" style="63" bestFit="1" customWidth="1"/>
    <col min="4866" max="5114" width="9.140625" style="63"/>
    <col min="5115" max="5115" width="3.42578125" style="63" bestFit="1" customWidth="1"/>
    <col min="5116" max="5116" width="10.5703125" style="63" customWidth="1"/>
    <col min="5117" max="5117" width="16.7109375" style="63" customWidth="1"/>
    <col min="5118" max="5118" width="36" style="63" bestFit="1" customWidth="1"/>
    <col min="5119" max="5119" width="15.42578125" style="63" bestFit="1" customWidth="1"/>
    <col min="5120" max="5120" width="8.28515625" style="63" customWidth="1"/>
    <col min="5121" max="5121" width="11.28515625" style="63" bestFit="1" customWidth="1"/>
    <col min="5122" max="5370" width="9.140625" style="63"/>
    <col min="5371" max="5371" width="3.42578125" style="63" bestFit="1" customWidth="1"/>
    <col min="5372" max="5372" width="10.5703125" style="63" customWidth="1"/>
    <col min="5373" max="5373" width="16.7109375" style="63" customWidth="1"/>
    <col min="5374" max="5374" width="36" style="63" bestFit="1" customWidth="1"/>
    <col min="5375" max="5375" width="15.42578125" style="63" bestFit="1" customWidth="1"/>
    <col min="5376" max="5376" width="8.28515625" style="63" customWidth="1"/>
    <col min="5377" max="5377" width="11.28515625" style="63" bestFit="1" customWidth="1"/>
    <col min="5378" max="5626" width="9.140625" style="63"/>
    <col min="5627" max="5627" width="3.42578125" style="63" bestFit="1" customWidth="1"/>
    <col min="5628" max="5628" width="10.5703125" style="63" customWidth="1"/>
    <col min="5629" max="5629" width="16.7109375" style="63" customWidth="1"/>
    <col min="5630" max="5630" width="36" style="63" bestFit="1" customWidth="1"/>
    <col min="5631" max="5631" width="15.42578125" style="63" bestFit="1" customWidth="1"/>
    <col min="5632" max="5632" width="8.28515625" style="63" customWidth="1"/>
    <col min="5633" max="5633" width="11.28515625" style="63" bestFit="1" customWidth="1"/>
    <col min="5634" max="5882" width="9.140625" style="63"/>
    <col min="5883" max="5883" width="3.42578125" style="63" bestFit="1" customWidth="1"/>
    <col min="5884" max="5884" width="10.5703125" style="63" customWidth="1"/>
    <col min="5885" max="5885" width="16.7109375" style="63" customWidth="1"/>
    <col min="5886" max="5886" width="36" style="63" bestFit="1" customWidth="1"/>
    <col min="5887" max="5887" width="15.42578125" style="63" bestFit="1" customWidth="1"/>
    <col min="5888" max="5888" width="8.28515625" style="63" customWidth="1"/>
    <col min="5889" max="5889" width="11.28515625" style="63" bestFit="1" customWidth="1"/>
    <col min="5890" max="6138" width="9.140625" style="63"/>
    <col min="6139" max="6139" width="3.42578125" style="63" bestFit="1" customWidth="1"/>
    <col min="6140" max="6140" width="10.5703125" style="63" customWidth="1"/>
    <col min="6141" max="6141" width="16.7109375" style="63" customWidth="1"/>
    <col min="6142" max="6142" width="36" style="63" bestFit="1" customWidth="1"/>
    <col min="6143" max="6143" width="15.42578125" style="63" bestFit="1" customWidth="1"/>
    <col min="6144" max="6144" width="8.28515625" style="63" customWidth="1"/>
    <col min="6145" max="6145" width="11.28515625" style="63" bestFit="1" customWidth="1"/>
    <col min="6146" max="6394" width="9.140625" style="63"/>
    <col min="6395" max="6395" width="3.42578125" style="63" bestFit="1" customWidth="1"/>
    <col min="6396" max="6396" width="10.5703125" style="63" customWidth="1"/>
    <col min="6397" max="6397" width="16.7109375" style="63" customWidth="1"/>
    <col min="6398" max="6398" width="36" style="63" bestFit="1" customWidth="1"/>
    <col min="6399" max="6399" width="15.42578125" style="63" bestFit="1" customWidth="1"/>
    <col min="6400" max="6400" width="8.28515625" style="63" customWidth="1"/>
    <col min="6401" max="6401" width="11.28515625" style="63" bestFit="1" customWidth="1"/>
    <col min="6402" max="6650" width="9.140625" style="63"/>
    <col min="6651" max="6651" width="3.42578125" style="63" bestFit="1" customWidth="1"/>
    <col min="6652" max="6652" width="10.5703125" style="63" customWidth="1"/>
    <col min="6653" max="6653" width="16.7109375" style="63" customWidth="1"/>
    <col min="6654" max="6654" width="36" style="63" bestFit="1" customWidth="1"/>
    <col min="6655" max="6655" width="15.42578125" style="63" bestFit="1" customWidth="1"/>
    <col min="6656" max="6656" width="8.28515625" style="63" customWidth="1"/>
    <col min="6657" max="6657" width="11.28515625" style="63" bestFit="1" customWidth="1"/>
    <col min="6658" max="6906" width="9.140625" style="63"/>
    <col min="6907" max="6907" width="3.42578125" style="63" bestFit="1" customWidth="1"/>
    <col min="6908" max="6908" width="10.5703125" style="63" customWidth="1"/>
    <col min="6909" max="6909" width="16.7109375" style="63" customWidth="1"/>
    <col min="6910" max="6910" width="36" style="63" bestFit="1" customWidth="1"/>
    <col min="6911" max="6911" width="15.42578125" style="63" bestFit="1" customWidth="1"/>
    <col min="6912" max="6912" width="8.28515625" style="63" customWidth="1"/>
    <col min="6913" max="6913" width="11.28515625" style="63" bestFit="1" customWidth="1"/>
    <col min="6914" max="7162" width="9.140625" style="63"/>
    <col min="7163" max="7163" width="3.42578125" style="63" bestFit="1" customWidth="1"/>
    <col min="7164" max="7164" width="10.5703125" style="63" customWidth="1"/>
    <col min="7165" max="7165" width="16.7109375" style="63" customWidth="1"/>
    <col min="7166" max="7166" width="36" style="63" bestFit="1" customWidth="1"/>
    <col min="7167" max="7167" width="15.42578125" style="63" bestFit="1" customWidth="1"/>
    <col min="7168" max="7168" width="8.28515625" style="63" customWidth="1"/>
    <col min="7169" max="7169" width="11.28515625" style="63" bestFit="1" customWidth="1"/>
    <col min="7170" max="7418" width="9.140625" style="63"/>
    <col min="7419" max="7419" width="3.42578125" style="63" bestFit="1" customWidth="1"/>
    <col min="7420" max="7420" width="10.5703125" style="63" customWidth="1"/>
    <col min="7421" max="7421" width="16.7109375" style="63" customWidth="1"/>
    <col min="7422" max="7422" width="36" style="63" bestFit="1" customWidth="1"/>
    <col min="7423" max="7423" width="15.42578125" style="63" bestFit="1" customWidth="1"/>
    <col min="7424" max="7424" width="8.28515625" style="63" customWidth="1"/>
    <col min="7425" max="7425" width="11.28515625" style="63" bestFit="1" customWidth="1"/>
    <col min="7426" max="7674" width="9.140625" style="63"/>
    <col min="7675" max="7675" width="3.42578125" style="63" bestFit="1" customWidth="1"/>
    <col min="7676" max="7676" width="10.5703125" style="63" customWidth="1"/>
    <col min="7677" max="7677" width="16.7109375" style="63" customWidth="1"/>
    <col min="7678" max="7678" width="36" style="63" bestFit="1" customWidth="1"/>
    <col min="7679" max="7679" width="15.42578125" style="63" bestFit="1" customWidth="1"/>
    <col min="7680" max="7680" width="8.28515625" style="63" customWidth="1"/>
    <col min="7681" max="7681" width="11.28515625" style="63" bestFit="1" customWidth="1"/>
    <col min="7682" max="7930" width="9.140625" style="63"/>
    <col min="7931" max="7931" width="3.42578125" style="63" bestFit="1" customWidth="1"/>
    <col min="7932" max="7932" width="10.5703125" style="63" customWidth="1"/>
    <col min="7933" max="7933" width="16.7109375" style="63" customWidth="1"/>
    <col min="7934" max="7934" width="36" style="63" bestFit="1" customWidth="1"/>
    <col min="7935" max="7935" width="15.42578125" style="63" bestFit="1" customWidth="1"/>
    <col min="7936" max="7936" width="8.28515625" style="63" customWidth="1"/>
    <col min="7937" max="7937" width="11.28515625" style="63" bestFit="1" customWidth="1"/>
    <col min="7938" max="8186" width="9.140625" style="63"/>
    <col min="8187" max="8187" width="3.42578125" style="63" bestFit="1" customWidth="1"/>
    <col min="8188" max="8188" width="10.5703125" style="63" customWidth="1"/>
    <col min="8189" max="8189" width="16.7109375" style="63" customWidth="1"/>
    <col min="8190" max="8190" width="36" style="63" bestFit="1" customWidth="1"/>
    <col min="8191" max="8191" width="15.42578125" style="63" bestFit="1" customWidth="1"/>
    <col min="8192" max="8192" width="8.28515625" style="63" customWidth="1"/>
    <col min="8193" max="8193" width="11.28515625" style="63" bestFit="1" customWidth="1"/>
    <col min="8194" max="8442" width="9.140625" style="63"/>
    <col min="8443" max="8443" width="3.42578125" style="63" bestFit="1" customWidth="1"/>
    <col min="8444" max="8444" width="10.5703125" style="63" customWidth="1"/>
    <col min="8445" max="8445" width="16.7109375" style="63" customWidth="1"/>
    <col min="8446" max="8446" width="36" style="63" bestFit="1" customWidth="1"/>
    <col min="8447" max="8447" width="15.42578125" style="63" bestFit="1" customWidth="1"/>
    <col min="8448" max="8448" width="8.28515625" style="63" customWidth="1"/>
    <col min="8449" max="8449" width="11.28515625" style="63" bestFit="1" customWidth="1"/>
    <col min="8450" max="8698" width="9.140625" style="63"/>
    <col min="8699" max="8699" width="3.42578125" style="63" bestFit="1" customWidth="1"/>
    <col min="8700" max="8700" width="10.5703125" style="63" customWidth="1"/>
    <col min="8701" max="8701" width="16.7109375" style="63" customWidth="1"/>
    <col min="8702" max="8702" width="36" style="63" bestFit="1" customWidth="1"/>
    <col min="8703" max="8703" width="15.42578125" style="63" bestFit="1" customWidth="1"/>
    <col min="8704" max="8704" width="8.28515625" style="63" customWidth="1"/>
    <col min="8705" max="8705" width="11.28515625" style="63" bestFit="1" customWidth="1"/>
    <col min="8706" max="8954" width="9.140625" style="63"/>
    <col min="8955" max="8955" width="3.42578125" style="63" bestFit="1" customWidth="1"/>
    <col min="8956" max="8956" width="10.5703125" style="63" customWidth="1"/>
    <col min="8957" max="8957" width="16.7109375" style="63" customWidth="1"/>
    <col min="8958" max="8958" width="36" style="63" bestFit="1" customWidth="1"/>
    <col min="8959" max="8959" width="15.42578125" style="63" bestFit="1" customWidth="1"/>
    <col min="8960" max="8960" width="8.28515625" style="63" customWidth="1"/>
    <col min="8961" max="8961" width="11.28515625" style="63" bestFit="1" customWidth="1"/>
    <col min="8962" max="9210" width="9.140625" style="63"/>
    <col min="9211" max="9211" width="3.42578125" style="63" bestFit="1" customWidth="1"/>
    <col min="9212" max="9212" width="10.5703125" style="63" customWidth="1"/>
    <col min="9213" max="9213" width="16.7109375" style="63" customWidth="1"/>
    <col min="9214" max="9214" width="36" style="63" bestFit="1" customWidth="1"/>
    <col min="9215" max="9215" width="15.42578125" style="63" bestFit="1" customWidth="1"/>
    <col min="9216" max="9216" width="8.28515625" style="63" customWidth="1"/>
    <col min="9217" max="9217" width="11.28515625" style="63" bestFit="1" customWidth="1"/>
    <col min="9218" max="9466" width="9.140625" style="63"/>
    <col min="9467" max="9467" width="3.42578125" style="63" bestFit="1" customWidth="1"/>
    <col min="9468" max="9468" width="10.5703125" style="63" customWidth="1"/>
    <col min="9469" max="9469" width="16.7109375" style="63" customWidth="1"/>
    <col min="9470" max="9470" width="36" style="63" bestFit="1" customWidth="1"/>
    <col min="9471" max="9471" width="15.42578125" style="63" bestFit="1" customWidth="1"/>
    <col min="9472" max="9472" width="8.28515625" style="63" customWidth="1"/>
    <col min="9473" max="9473" width="11.28515625" style="63" bestFit="1" customWidth="1"/>
    <col min="9474" max="9722" width="9.140625" style="63"/>
    <col min="9723" max="9723" width="3.42578125" style="63" bestFit="1" customWidth="1"/>
    <col min="9724" max="9724" width="10.5703125" style="63" customWidth="1"/>
    <col min="9725" max="9725" width="16.7109375" style="63" customWidth="1"/>
    <col min="9726" max="9726" width="36" style="63" bestFit="1" customWidth="1"/>
    <col min="9727" max="9727" width="15.42578125" style="63" bestFit="1" customWidth="1"/>
    <col min="9728" max="9728" width="8.28515625" style="63" customWidth="1"/>
    <col min="9729" max="9729" width="11.28515625" style="63" bestFit="1" customWidth="1"/>
    <col min="9730" max="9978" width="9.140625" style="63"/>
    <col min="9979" max="9979" width="3.42578125" style="63" bestFit="1" customWidth="1"/>
    <col min="9980" max="9980" width="10.5703125" style="63" customWidth="1"/>
    <col min="9981" max="9981" width="16.7109375" style="63" customWidth="1"/>
    <col min="9982" max="9982" width="36" style="63" bestFit="1" customWidth="1"/>
    <col min="9983" max="9983" width="15.42578125" style="63" bestFit="1" customWidth="1"/>
    <col min="9984" max="9984" width="8.28515625" style="63" customWidth="1"/>
    <col min="9985" max="9985" width="11.28515625" style="63" bestFit="1" customWidth="1"/>
    <col min="9986" max="10234" width="9.140625" style="63"/>
    <col min="10235" max="10235" width="3.42578125" style="63" bestFit="1" customWidth="1"/>
    <col min="10236" max="10236" width="10.5703125" style="63" customWidth="1"/>
    <col min="10237" max="10237" width="16.7109375" style="63" customWidth="1"/>
    <col min="10238" max="10238" width="36" style="63" bestFit="1" customWidth="1"/>
    <col min="10239" max="10239" width="15.42578125" style="63" bestFit="1" customWidth="1"/>
    <col min="10240" max="10240" width="8.28515625" style="63" customWidth="1"/>
    <col min="10241" max="10241" width="11.28515625" style="63" bestFit="1" customWidth="1"/>
    <col min="10242" max="10490" width="9.140625" style="63"/>
    <col min="10491" max="10491" width="3.42578125" style="63" bestFit="1" customWidth="1"/>
    <col min="10492" max="10492" width="10.5703125" style="63" customWidth="1"/>
    <col min="10493" max="10493" width="16.7109375" style="63" customWidth="1"/>
    <col min="10494" max="10494" width="36" style="63" bestFit="1" customWidth="1"/>
    <col min="10495" max="10495" width="15.42578125" style="63" bestFit="1" customWidth="1"/>
    <col min="10496" max="10496" width="8.28515625" style="63" customWidth="1"/>
    <col min="10497" max="10497" width="11.28515625" style="63" bestFit="1" customWidth="1"/>
    <col min="10498" max="10746" width="9.140625" style="63"/>
    <col min="10747" max="10747" width="3.42578125" style="63" bestFit="1" customWidth="1"/>
    <col min="10748" max="10748" width="10.5703125" style="63" customWidth="1"/>
    <col min="10749" max="10749" width="16.7109375" style="63" customWidth="1"/>
    <col min="10750" max="10750" width="36" style="63" bestFit="1" customWidth="1"/>
    <col min="10751" max="10751" width="15.42578125" style="63" bestFit="1" customWidth="1"/>
    <col min="10752" max="10752" width="8.28515625" style="63" customWidth="1"/>
    <col min="10753" max="10753" width="11.28515625" style="63" bestFit="1" customWidth="1"/>
    <col min="10754" max="11002" width="9.140625" style="63"/>
    <col min="11003" max="11003" width="3.42578125" style="63" bestFit="1" customWidth="1"/>
    <col min="11004" max="11004" width="10.5703125" style="63" customWidth="1"/>
    <col min="11005" max="11005" width="16.7109375" style="63" customWidth="1"/>
    <col min="11006" max="11006" width="36" style="63" bestFit="1" customWidth="1"/>
    <col min="11007" max="11007" width="15.42578125" style="63" bestFit="1" customWidth="1"/>
    <col min="11008" max="11008" width="8.28515625" style="63" customWidth="1"/>
    <col min="11009" max="11009" width="11.28515625" style="63" bestFit="1" customWidth="1"/>
    <col min="11010" max="11258" width="9.140625" style="63"/>
    <col min="11259" max="11259" width="3.42578125" style="63" bestFit="1" customWidth="1"/>
    <col min="11260" max="11260" width="10.5703125" style="63" customWidth="1"/>
    <col min="11261" max="11261" width="16.7109375" style="63" customWidth="1"/>
    <col min="11262" max="11262" width="36" style="63" bestFit="1" customWidth="1"/>
    <col min="11263" max="11263" width="15.42578125" style="63" bestFit="1" customWidth="1"/>
    <col min="11264" max="11264" width="8.28515625" style="63" customWidth="1"/>
    <col min="11265" max="11265" width="11.28515625" style="63" bestFit="1" customWidth="1"/>
    <col min="11266" max="11514" width="9.140625" style="63"/>
    <col min="11515" max="11515" width="3.42578125" style="63" bestFit="1" customWidth="1"/>
    <col min="11516" max="11516" width="10.5703125" style="63" customWidth="1"/>
    <col min="11517" max="11517" width="16.7109375" style="63" customWidth="1"/>
    <col min="11518" max="11518" width="36" style="63" bestFit="1" customWidth="1"/>
    <col min="11519" max="11519" width="15.42578125" style="63" bestFit="1" customWidth="1"/>
    <col min="11520" max="11520" width="8.28515625" style="63" customWidth="1"/>
    <col min="11521" max="11521" width="11.28515625" style="63" bestFit="1" customWidth="1"/>
    <col min="11522" max="11770" width="9.140625" style="63"/>
    <col min="11771" max="11771" width="3.42578125" style="63" bestFit="1" customWidth="1"/>
    <col min="11772" max="11772" width="10.5703125" style="63" customWidth="1"/>
    <col min="11773" max="11773" width="16.7109375" style="63" customWidth="1"/>
    <col min="11774" max="11774" width="36" style="63" bestFit="1" customWidth="1"/>
    <col min="11775" max="11775" width="15.42578125" style="63" bestFit="1" customWidth="1"/>
    <col min="11776" max="11776" width="8.28515625" style="63" customWidth="1"/>
    <col min="11777" max="11777" width="11.28515625" style="63" bestFit="1" customWidth="1"/>
    <col min="11778" max="12026" width="9.140625" style="63"/>
    <col min="12027" max="12027" width="3.42578125" style="63" bestFit="1" customWidth="1"/>
    <col min="12028" max="12028" width="10.5703125" style="63" customWidth="1"/>
    <col min="12029" max="12029" width="16.7109375" style="63" customWidth="1"/>
    <col min="12030" max="12030" width="36" style="63" bestFit="1" customWidth="1"/>
    <col min="12031" max="12031" width="15.42578125" style="63" bestFit="1" customWidth="1"/>
    <col min="12032" max="12032" width="8.28515625" style="63" customWidth="1"/>
    <col min="12033" max="12033" width="11.28515625" style="63" bestFit="1" customWidth="1"/>
    <col min="12034" max="12282" width="9.140625" style="63"/>
    <col min="12283" max="12283" width="3.42578125" style="63" bestFit="1" customWidth="1"/>
    <col min="12284" max="12284" width="10.5703125" style="63" customWidth="1"/>
    <col min="12285" max="12285" width="16.7109375" style="63" customWidth="1"/>
    <col min="12286" max="12286" width="36" style="63" bestFit="1" customWidth="1"/>
    <col min="12287" max="12287" width="15.42578125" style="63" bestFit="1" customWidth="1"/>
    <col min="12288" max="12288" width="8.28515625" style="63" customWidth="1"/>
    <col min="12289" max="12289" width="11.28515625" style="63" bestFit="1" customWidth="1"/>
    <col min="12290" max="12538" width="9.140625" style="63"/>
    <col min="12539" max="12539" width="3.42578125" style="63" bestFit="1" customWidth="1"/>
    <col min="12540" max="12540" width="10.5703125" style="63" customWidth="1"/>
    <col min="12541" max="12541" width="16.7109375" style="63" customWidth="1"/>
    <col min="12542" max="12542" width="36" style="63" bestFit="1" customWidth="1"/>
    <col min="12543" max="12543" width="15.42578125" style="63" bestFit="1" customWidth="1"/>
    <col min="12544" max="12544" width="8.28515625" style="63" customWidth="1"/>
    <col min="12545" max="12545" width="11.28515625" style="63" bestFit="1" customWidth="1"/>
    <col min="12546" max="12794" width="9.140625" style="63"/>
    <col min="12795" max="12795" width="3.42578125" style="63" bestFit="1" customWidth="1"/>
    <col min="12796" max="12796" width="10.5703125" style="63" customWidth="1"/>
    <col min="12797" max="12797" width="16.7109375" style="63" customWidth="1"/>
    <col min="12798" max="12798" width="36" style="63" bestFit="1" customWidth="1"/>
    <col min="12799" max="12799" width="15.42578125" style="63" bestFit="1" customWidth="1"/>
    <col min="12800" max="12800" width="8.28515625" style="63" customWidth="1"/>
    <col min="12801" max="12801" width="11.28515625" style="63" bestFit="1" customWidth="1"/>
    <col min="12802" max="13050" width="9.140625" style="63"/>
    <col min="13051" max="13051" width="3.42578125" style="63" bestFit="1" customWidth="1"/>
    <col min="13052" max="13052" width="10.5703125" style="63" customWidth="1"/>
    <col min="13053" max="13053" width="16.7109375" style="63" customWidth="1"/>
    <col min="13054" max="13054" width="36" style="63" bestFit="1" customWidth="1"/>
    <col min="13055" max="13055" width="15.42578125" style="63" bestFit="1" customWidth="1"/>
    <col min="13056" max="13056" width="8.28515625" style="63" customWidth="1"/>
    <col min="13057" max="13057" width="11.28515625" style="63" bestFit="1" customWidth="1"/>
    <col min="13058" max="13306" width="9.140625" style="63"/>
    <col min="13307" max="13307" width="3.42578125" style="63" bestFit="1" customWidth="1"/>
    <col min="13308" max="13308" width="10.5703125" style="63" customWidth="1"/>
    <col min="13309" max="13309" width="16.7109375" style="63" customWidth="1"/>
    <col min="13310" max="13310" width="36" style="63" bestFit="1" customWidth="1"/>
    <col min="13311" max="13311" width="15.42578125" style="63" bestFit="1" customWidth="1"/>
    <col min="13312" max="13312" width="8.28515625" style="63" customWidth="1"/>
    <col min="13313" max="13313" width="11.28515625" style="63" bestFit="1" customWidth="1"/>
    <col min="13314" max="13562" width="9.140625" style="63"/>
    <col min="13563" max="13563" width="3.42578125" style="63" bestFit="1" customWidth="1"/>
    <col min="13564" max="13564" width="10.5703125" style="63" customWidth="1"/>
    <col min="13565" max="13565" width="16.7109375" style="63" customWidth="1"/>
    <col min="13566" max="13566" width="36" style="63" bestFit="1" customWidth="1"/>
    <col min="13567" max="13567" width="15.42578125" style="63" bestFit="1" customWidth="1"/>
    <col min="13568" max="13568" width="8.28515625" style="63" customWidth="1"/>
    <col min="13569" max="13569" width="11.28515625" style="63" bestFit="1" customWidth="1"/>
    <col min="13570" max="13818" width="9.140625" style="63"/>
    <col min="13819" max="13819" width="3.42578125" style="63" bestFit="1" customWidth="1"/>
    <col min="13820" max="13820" width="10.5703125" style="63" customWidth="1"/>
    <col min="13821" max="13821" width="16.7109375" style="63" customWidth="1"/>
    <col min="13822" max="13822" width="36" style="63" bestFit="1" customWidth="1"/>
    <col min="13823" max="13823" width="15.42578125" style="63" bestFit="1" customWidth="1"/>
    <col min="13824" max="13824" width="8.28515625" style="63" customWidth="1"/>
    <col min="13825" max="13825" width="11.28515625" style="63" bestFit="1" customWidth="1"/>
    <col min="13826" max="14074" width="9.140625" style="63"/>
    <col min="14075" max="14075" width="3.42578125" style="63" bestFit="1" customWidth="1"/>
    <col min="14076" max="14076" width="10.5703125" style="63" customWidth="1"/>
    <col min="14077" max="14077" width="16.7109375" style="63" customWidth="1"/>
    <col min="14078" max="14078" width="36" style="63" bestFit="1" customWidth="1"/>
    <col min="14079" max="14079" width="15.42578125" style="63" bestFit="1" customWidth="1"/>
    <col min="14080" max="14080" width="8.28515625" style="63" customWidth="1"/>
    <col min="14081" max="14081" width="11.28515625" style="63" bestFit="1" customWidth="1"/>
    <col min="14082" max="14330" width="9.140625" style="63"/>
    <col min="14331" max="14331" width="3.42578125" style="63" bestFit="1" customWidth="1"/>
    <col min="14332" max="14332" width="10.5703125" style="63" customWidth="1"/>
    <col min="14333" max="14333" width="16.7109375" style="63" customWidth="1"/>
    <col min="14334" max="14334" width="36" style="63" bestFit="1" customWidth="1"/>
    <col min="14335" max="14335" width="15.42578125" style="63" bestFit="1" customWidth="1"/>
    <col min="14336" max="14336" width="8.28515625" style="63" customWidth="1"/>
    <col min="14337" max="14337" width="11.28515625" style="63" bestFit="1" customWidth="1"/>
    <col min="14338" max="14586" width="9.140625" style="63"/>
    <col min="14587" max="14587" width="3.42578125" style="63" bestFit="1" customWidth="1"/>
    <col min="14588" max="14588" width="10.5703125" style="63" customWidth="1"/>
    <col min="14589" max="14589" width="16.7109375" style="63" customWidth="1"/>
    <col min="14590" max="14590" width="36" style="63" bestFit="1" customWidth="1"/>
    <col min="14591" max="14591" width="15.42578125" style="63" bestFit="1" customWidth="1"/>
    <col min="14592" max="14592" width="8.28515625" style="63" customWidth="1"/>
    <col min="14593" max="14593" width="11.28515625" style="63" bestFit="1" customWidth="1"/>
    <col min="14594" max="14842" width="9.140625" style="63"/>
    <col min="14843" max="14843" width="3.42578125" style="63" bestFit="1" customWidth="1"/>
    <col min="14844" max="14844" width="10.5703125" style="63" customWidth="1"/>
    <col min="14845" max="14845" width="16.7109375" style="63" customWidth="1"/>
    <col min="14846" max="14846" width="36" style="63" bestFit="1" customWidth="1"/>
    <col min="14847" max="14847" width="15.42578125" style="63" bestFit="1" customWidth="1"/>
    <col min="14848" max="14848" width="8.28515625" style="63" customWidth="1"/>
    <col min="14849" max="14849" width="11.28515625" style="63" bestFit="1" customWidth="1"/>
    <col min="14850" max="15098" width="9.140625" style="63"/>
    <col min="15099" max="15099" width="3.42578125" style="63" bestFit="1" customWidth="1"/>
    <col min="15100" max="15100" width="10.5703125" style="63" customWidth="1"/>
    <col min="15101" max="15101" width="16.7109375" style="63" customWidth="1"/>
    <col min="15102" max="15102" width="36" style="63" bestFit="1" customWidth="1"/>
    <col min="15103" max="15103" width="15.42578125" style="63" bestFit="1" customWidth="1"/>
    <col min="15104" max="15104" width="8.28515625" style="63" customWidth="1"/>
    <col min="15105" max="15105" width="11.28515625" style="63" bestFit="1" customWidth="1"/>
    <col min="15106" max="15354" width="9.140625" style="63"/>
    <col min="15355" max="15355" width="3.42578125" style="63" bestFit="1" customWidth="1"/>
    <col min="15356" max="15356" width="10.5703125" style="63" customWidth="1"/>
    <col min="15357" max="15357" width="16.7109375" style="63" customWidth="1"/>
    <col min="15358" max="15358" width="36" style="63" bestFit="1" customWidth="1"/>
    <col min="15359" max="15359" width="15.42578125" style="63" bestFit="1" customWidth="1"/>
    <col min="15360" max="15360" width="8.28515625" style="63" customWidth="1"/>
    <col min="15361" max="15361" width="11.28515625" style="63" bestFit="1" customWidth="1"/>
    <col min="15362" max="15610" width="9.140625" style="63"/>
    <col min="15611" max="15611" width="3.42578125" style="63" bestFit="1" customWidth="1"/>
    <col min="15612" max="15612" width="10.5703125" style="63" customWidth="1"/>
    <col min="15613" max="15613" width="16.7109375" style="63" customWidth="1"/>
    <col min="15614" max="15614" width="36" style="63" bestFit="1" customWidth="1"/>
    <col min="15615" max="15615" width="15.42578125" style="63" bestFit="1" customWidth="1"/>
    <col min="15616" max="15616" width="8.28515625" style="63" customWidth="1"/>
    <col min="15617" max="15617" width="11.28515625" style="63" bestFit="1" customWidth="1"/>
    <col min="15618" max="15866" width="9.140625" style="63"/>
    <col min="15867" max="15867" width="3.42578125" style="63" bestFit="1" customWidth="1"/>
    <col min="15868" max="15868" width="10.5703125" style="63" customWidth="1"/>
    <col min="15869" max="15869" width="16.7109375" style="63" customWidth="1"/>
    <col min="15870" max="15870" width="36" style="63" bestFit="1" customWidth="1"/>
    <col min="15871" max="15871" width="15.42578125" style="63" bestFit="1" customWidth="1"/>
    <col min="15872" max="15872" width="8.28515625" style="63" customWidth="1"/>
    <col min="15873" max="15873" width="11.28515625" style="63" bestFit="1" customWidth="1"/>
    <col min="15874" max="16122" width="9.140625" style="63"/>
    <col min="16123" max="16123" width="3.42578125" style="63" bestFit="1" customWidth="1"/>
    <col min="16124" max="16124" width="10.5703125" style="63" customWidth="1"/>
    <col min="16125" max="16125" width="16.7109375" style="63" customWidth="1"/>
    <col min="16126" max="16126" width="36" style="63" bestFit="1" customWidth="1"/>
    <col min="16127" max="16127" width="15.42578125" style="63" bestFit="1" customWidth="1"/>
    <col min="16128" max="16128" width="8.28515625" style="63" customWidth="1"/>
    <col min="16129" max="16129" width="11.28515625" style="63" bestFit="1" customWidth="1"/>
    <col min="16130" max="16384" width="9.140625" style="63"/>
  </cols>
  <sheetData>
    <row r="1" spans="1:6" ht="15">
      <c r="A1" s="845" t="s">
        <v>1824</v>
      </c>
      <c r="B1" s="845"/>
      <c r="C1" s="845"/>
      <c r="D1" s="845"/>
      <c r="E1" s="845"/>
      <c r="F1" s="845"/>
    </row>
    <row r="2" spans="1:6" ht="8.25" customHeight="1">
      <c r="A2" s="298"/>
      <c r="B2" s="298"/>
      <c r="C2" s="298"/>
      <c r="D2" s="298"/>
      <c r="E2" s="298"/>
      <c r="F2" s="298"/>
    </row>
    <row r="3" spans="1:6" ht="15.75" customHeight="1">
      <c r="A3" s="845" t="s">
        <v>1810</v>
      </c>
      <c r="B3" s="845"/>
      <c r="C3" s="845"/>
      <c r="D3" s="845"/>
      <c r="E3" s="845"/>
      <c r="F3" s="845"/>
    </row>
    <row r="4" spans="1:6" ht="15.75" customHeight="1">
      <c r="A4" s="845" t="s">
        <v>2285</v>
      </c>
      <c r="B4" s="845"/>
      <c r="C4" s="845"/>
      <c r="D4" s="845"/>
      <c r="E4" s="845"/>
      <c r="F4" s="845"/>
    </row>
    <row r="5" spans="1:6" ht="9.75" customHeight="1">
      <c r="A5" s="66"/>
    </row>
    <row r="7" spans="1:6" s="85" customFormat="1" ht="16.5" customHeight="1">
      <c r="A7" s="846" t="s">
        <v>20</v>
      </c>
      <c r="B7" s="846" t="s">
        <v>166</v>
      </c>
      <c r="C7" s="846" t="s">
        <v>167</v>
      </c>
      <c r="D7" s="846" t="s">
        <v>168</v>
      </c>
      <c r="E7" s="847" t="s">
        <v>169</v>
      </c>
      <c r="F7" s="848" t="s">
        <v>353</v>
      </c>
    </row>
    <row r="8" spans="1:6" s="85" customFormat="1" ht="16.5" customHeight="1">
      <c r="A8" s="846"/>
      <c r="B8" s="846"/>
      <c r="C8" s="846"/>
      <c r="D8" s="846"/>
      <c r="E8" s="847"/>
      <c r="F8" s="849"/>
    </row>
    <row r="9" spans="1:6" s="85" customFormat="1" ht="16.5" customHeight="1">
      <c r="A9" s="69">
        <v>1</v>
      </c>
      <c r="B9" s="87">
        <v>10507965</v>
      </c>
      <c r="C9" s="69" t="s">
        <v>355</v>
      </c>
      <c r="D9" s="69" t="s">
        <v>356</v>
      </c>
      <c r="E9" s="69" t="s">
        <v>357</v>
      </c>
      <c r="F9" s="69" t="s">
        <v>178</v>
      </c>
    </row>
    <row r="10" spans="1:6" s="85" customFormat="1" ht="16.5" customHeight="1">
      <c r="A10" s="69">
        <f>A9+1</f>
        <v>2</v>
      </c>
      <c r="B10" s="87">
        <v>10507967</v>
      </c>
      <c r="C10" s="69" t="s">
        <v>359</v>
      </c>
      <c r="D10" s="69" t="s">
        <v>360</v>
      </c>
      <c r="E10" s="69" t="s">
        <v>181</v>
      </c>
      <c r="F10" s="69" t="s">
        <v>178</v>
      </c>
    </row>
    <row r="11" spans="1:6" s="86" customFormat="1" ht="16.5" customHeight="1">
      <c r="A11" s="850"/>
      <c r="B11" s="851"/>
      <c r="C11" s="851"/>
      <c r="D11" s="851"/>
      <c r="E11" s="851"/>
      <c r="F11" s="852"/>
    </row>
    <row r="12" spans="1:6" s="85" customFormat="1" ht="16.5" customHeight="1">
      <c r="A12" s="69">
        <f>A10+1</f>
        <v>3</v>
      </c>
      <c r="B12" s="87">
        <v>10507966</v>
      </c>
      <c r="C12" s="69" t="s">
        <v>362</v>
      </c>
      <c r="D12" s="69" t="s">
        <v>363</v>
      </c>
      <c r="E12" s="69" t="s">
        <v>364</v>
      </c>
      <c r="F12" s="69" t="s">
        <v>227</v>
      </c>
    </row>
    <row r="13" spans="1:6" s="85" customFormat="1" ht="16.5" customHeight="1">
      <c r="A13" s="69">
        <f>A12+1</f>
        <v>4</v>
      </c>
      <c r="B13" s="87" t="s">
        <v>365</v>
      </c>
      <c r="C13" s="69" t="s">
        <v>366</v>
      </c>
      <c r="D13" s="69" t="s">
        <v>367</v>
      </c>
      <c r="E13" s="69" t="s">
        <v>244</v>
      </c>
      <c r="F13" s="69" t="s">
        <v>227</v>
      </c>
    </row>
    <row r="14" spans="1:6" s="86" customFormat="1" ht="16.5" customHeight="1">
      <c r="A14" s="850"/>
      <c r="B14" s="851"/>
      <c r="C14" s="851"/>
      <c r="D14" s="851"/>
      <c r="E14" s="851"/>
      <c r="F14" s="852"/>
    </row>
    <row r="15" spans="1:6" s="85" customFormat="1" ht="16.5" customHeight="1">
      <c r="A15" s="69">
        <f>A13+1</f>
        <v>5</v>
      </c>
      <c r="B15" s="87" t="s">
        <v>368</v>
      </c>
      <c r="C15" s="69" t="s">
        <v>369</v>
      </c>
      <c r="D15" s="69" t="s">
        <v>370</v>
      </c>
      <c r="E15" s="69" t="s">
        <v>371</v>
      </c>
      <c r="F15" s="69" t="s">
        <v>189</v>
      </c>
    </row>
    <row r="16" spans="1:6" s="85" customFormat="1" ht="16.5" customHeight="1">
      <c r="A16" s="69">
        <f>A15+1</f>
        <v>6</v>
      </c>
      <c r="B16" s="87" t="s">
        <v>372</v>
      </c>
      <c r="C16" s="69" t="s">
        <v>373</v>
      </c>
      <c r="D16" s="69" t="s">
        <v>374</v>
      </c>
      <c r="E16" s="69" t="s">
        <v>189</v>
      </c>
      <c r="F16" s="69" t="s">
        <v>189</v>
      </c>
    </row>
    <row r="17" spans="1:6" s="86" customFormat="1" ht="16.5" customHeight="1">
      <c r="A17" s="850"/>
      <c r="B17" s="851"/>
      <c r="C17" s="851"/>
      <c r="D17" s="851"/>
      <c r="E17" s="851"/>
      <c r="F17" s="852"/>
    </row>
    <row r="18" spans="1:6" s="85" customFormat="1" ht="16.5" customHeight="1">
      <c r="A18" s="69">
        <f>A16+1</f>
        <v>7</v>
      </c>
      <c r="B18" s="87" t="s">
        <v>375</v>
      </c>
      <c r="C18" s="69" t="s">
        <v>376</v>
      </c>
      <c r="D18" s="69" t="s">
        <v>377</v>
      </c>
      <c r="E18" s="69" t="s">
        <v>259</v>
      </c>
      <c r="F18" s="69" t="s">
        <v>209</v>
      </c>
    </row>
    <row r="19" spans="1:6" s="85" customFormat="1" ht="16.5" customHeight="1">
      <c r="A19" s="69">
        <f t="shared" ref="A19:A24" si="0">A18+1</f>
        <v>8</v>
      </c>
      <c r="B19" s="87" t="s">
        <v>378</v>
      </c>
      <c r="C19" s="69" t="s">
        <v>379</v>
      </c>
      <c r="D19" s="69" t="s">
        <v>380</v>
      </c>
      <c r="E19" s="69" t="s">
        <v>265</v>
      </c>
      <c r="F19" s="69" t="s">
        <v>209</v>
      </c>
    </row>
    <row r="20" spans="1:6" s="85" customFormat="1" ht="16.5" customHeight="1">
      <c r="A20" s="69">
        <f t="shared" si="0"/>
        <v>9</v>
      </c>
      <c r="B20" s="87" t="s">
        <v>381</v>
      </c>
      <c r="C20" s="69" t="s">
        <v>382</v>
      </c>
      <c r="D20" s="69" t="s">
        <v>383</v>
      </c>
      <c r="E20" s="69" t="s">
        <v>262</v>
      </c>
      <c r="F20" s="69" t="s">
        <v>209</v>
      </c>
    </row>
    <row r="21" spans="1:6" s="85" customFormat="1" ht="16.5" customHeight="1">
      <c r="A21" s="69">
        <f t="shared" si="0"/>
        <v>10</v>
      </c>
      <c r="B21" s="87" t="s">
        <v>384</v>
      </c>
      <c r="C21" s="69" t="s">
        <v>385</v>
      </c>
      <c r="D21" s="69" t="s">
        <v>386</v>
      </c>
      <c r="E21" s="69" t="s">
        <v>268</v>
      </c>
      <c r="F21" s="69" t="s">
        <v>209</v>
      </c>
    </row>
    <row r="22" spans="1:6" s="85" customFormat="1" ht="16.5" customHeight="1">
      <c r="A22" s="69">
        <f t="shared" si="0"/>
        <v>11</v>
      </c>
      <c r="B22" s="68">
        <v>10506141</v>
      </c>
      <c r="C22" s="89" t="s">
        <v>387</v>
      </c>
      <c r="D22" s="69" t="s">
        <v>388</v>
      </c>
      <c r="E22" s="69" t="s">
        <v>208</v>
      </c>
      <c r="F22" s="69" t="s">
        <v>209</v>
      </c>
    </row>
    <row r="23" spans="1:6" s="85" customFormat="1" ht="16.5" customHeight="1">
      <c r="A23" s="69">
        <f t="shared" si="0"/>
        <v>12</v>
      </c>
      <c r="B23" s="68"/>
      <c r="C23" s="89"/>
      <c r="D23" s="69" t="s">
        <v>389</v>
      </c>
      <c r="E23" s="69" t="s">
        <v>209</v>
      </c>
      <c r="F23" s="69" t="s">
        <v>209</v>
      </c>
    </row>
    <row r="24" spans="1:6" s="85" customFormat="1" ht="16.5" customHeight="1">
      <c r="A24" s="69">
        <f t="shared" si="0"/>
        <v>13</v>
      </c>
      <c r="B24" s="68"/>
      <c r="C24" s="89"/>
      <c r="D24" s="69" t="s">
        <v>390</v>
      </c>
      <c r="E24" s="69" t="s">
        <v>209</v>
      </c>
      <c r="F24" s="69" t="s">
        <v>209</v>
      </c>
    </row>
    <row r="25" spans="1:6" s="86" customFormat="1" ht="16.5" customHeight="1">
      <c r="A25" s="850"/>
      <c r="B25" s="851"/>
      <c r="C25" s="851"/>
      <c r="D25" s="851"/>
      <c r="E25" s="851"/>
      <c r="F25" s="852"/>
    </row>
    <row r="26" spans="1:6" s="85" customFormat="1" ht="16.5" customHeight="1">
      <c r="A26" s="69">
        <f>A24+1</f>
        <v>14</v>
      </c>
      <c r="B26" s="87" t="s">
        <v>391</v>
      </c>
      <c r="C26" s="69" t="s">
        <v>392</v>
      </c>
      <c r="D26" s="69" t="s">
        <v>393</v>
      </c>
      <c r="E26" s="69" t="s">
        <v>307</v>
      </c>
      <c r="F26" s="69" t="s">
        <v>230</v>
      </c>
    </row>
    <row r="27" spans="1:6" s="85" customFormat="1" ht="16.5" customHeight="1">
      <c r="A27" s="850"/>
      <c r="B27" s="851"/>
      <c r="C27" s="851"/>
      <c r="D27" s="851"/>
      <c r="E27" s="851"/>
      <c r="F27" s="852"/>
    </row>
    <row r="28" spans="1:6" s="85" customFormat="1" ht="16.5" customHeight="1">
      <c r="A28" s="69">
        <f>A26+1</f>
        <v>15</v>
      </c>
      <c r="B28" s="87" t="s">
        <v>394</v>
      </c>
      <c r="C28" s="69" t="s">
        <v>395</v>
      </c>
      <c r="D28" s="69" t="s">
        <v>396</v>
      </c>
      <c r="E28" s="69" t="s">
        <v>397</v>
      </c>
      <c r="F28" s="69" t="s">
        <v>296</v>
      </c>
    </row>
    <row r="29" spans="1:6" s="85" customFormat="1" ht="16.5" customHeight="1">
      <c r="A29" s="850"/>
      <c r="B29" s="851"/>
      <c r="C29" s="851"/>
      <c r="D29" s="851"/>
      <c r="E29" s="851"/>
      <c r="F29" s="852"/>
    </row>
    <row r="30" spans="1:6" s="85" customFormat="1" ht="16.5" customHeight="1">
      <c r="A30" s="69">
        <f>A28+1</f>
        <v>16</v>
      </c>
      <c r="B30" s="87" t="s">
        <v>398</v>
      </c>
      <c r="C30" s="69" t="s">
        <v>399</v>
      </c>
      <c r="D30" s="69" t="s">
        <v>400</v>
      </c>
      <c r="E30" s="69" t="s">
        <v>345</v>
      </c>
      <c r="F30" s="69" t="s">
        <v>194</v>
      </c>
    </row>
    <row r="31" spans="1:6" s="85" customFormat="1" ht="16.5" customHeight="1">
      <c r="A31" s="69">
        <f>A30+1</f>
        <v>17</v>
      </c>
      <c r="B31" s="87"/>
      <c r="C31" s="69" t="s">
        <v>401</v>
      </c>
      <c r="D31" s="69" t="s">
        <v>402</v>
      </c>
      <c r="E31" s="69" t="s">
        <v>200</v>
      </c>
      <c r="F31" s="69" t="s">
        <v>194</v>
      </c>
    </row>
    <row r="32" spans="1:6" s="85" customFormat="1" ht="16.5" customHeight="1">
      <c r="A32" s="850"/>
      <c r="B32" s="851"/>
      <c r="C32" s="851"/>
      <c r="D32" s="851"/>
      <c r="E32" s="851"/>
      <c r="F32" s="852"/>
    </row>
    <row r="33" spans="1:6" s="85" customFormat="1" ht="16.5" customHeight="1">
      <c r="A33" s="69">
        <f>A31+1</f>
        <v>18</v>
      </c>
      <c r="B33" s="87" t="s">
        <v>403</v>
      </c>
      <c r="C33" s="69" t="s">
        <v>404</v>
      </c>
      <c r="D33" s="69" t="s">
        <v>405</v>
      </c>
      <c r="E33" s="69" t="s">
        <v>331</v>
      </c>
      <c r="F33" s="69" t="s">
        <v>205</v>
      </c>
    </row>
    <row r="34" spans="1:6" s="85" customFormat="1" ht="16.5" customHeight="1">
      <c r="A34" s="850"/>
      <c r="B34" s="851"/>
      <c r="C34" s="851"/>
      <c r="D34" s="851"/>
      <c r="E34" s="851"/>
      <c r="F34" s="852"/>
    </row>
    <row r="35" spans="1:6" s="85" customFormat="1" ht="16.5" customHeight="1">
      <c r="A35" s="69">
        <f>A33+1</f>
        <v>19</v>
      </c>
      <c r="B35" s="87" t="s">
        <v>408</v>
      </c>
      <c r="C35" s="69" t="s">
        <v>409</v>
      </c>
      <c r="D35" s="69" t="s">
        <v>410</v>
      </c>
      <c r="E35" s="69" t="s">
        <v>221</v>
      </c>
      <c r="F35" s="69" t="s">
        <v>216</v>
      </c>
    </row>
    <row r="36" spans="1:6" s="85" customFormat="1" ht="16.5" customHeight="1">
      <c r="A36" s="69">
        <f>A35+1</f>
        <v>20</v>
      </c>
      <c r="B36" s="87" t="s">
        <v>411</v>
      </c>
      <c r="C36" s="69" t="s">
        <v>412</v>
      </c>
      <c r="D36" s="69" t="s">
        <v>413</v>
      </c>
      <c r="E36" s="69" t="s">
        <v>414</v>
      </c>
      <c r="F36" s="69" t="s">
        <v>415</v>
      </c>
    </row>
    <row r="37" spans="1:6" s="85" customFormat="1" ht="16.5" customHeight="1">
      <c r="A37" s="69">
        <f>A36+1</f>
        <v>21</v>
      </c>
      <c r="B37" s="87" t="s">
        <v>416</v>
      </c>
      <c r="C37" s="69" t="s">
        <v>417</v>
      </c>
      <c r="D37" s="69" t="s">
        <v>418</v>
      </c>
      <c r="E37" s="69" t="s">
        <v>215</v>
      </c>
      <c r="F37" s="69" t="s">
        <v>216</v>
      </c>
    </row>
    <row r="39" spans="1:6">
      <c r="A39" s="75" t="s">
        <v>231</v>
      </c>
    </row>
  </sheetData>
  <mergeCells count="17">
    <mergeCell ref="A1:F1"/>
    <mergeCell ref="A3:F3"/>
    <mergeCell ref="A4:F4"/>
    <mergeCell ref="A7:A8"/>
    <mergeCell ref="B7:B8"/>
    <mergeCell ref="C7:C8"/>
    <mergeCell ref="D7:D8"/>
    <mergeCell ref="E7:E8"/>
    <mergeCell ref="F7:F8"/>
    <mergeCell ref="A32:F32"/>
    <mergeCell ref="A34:F34"/>
    <mergeCell ref="A11:F11"/>
    <mergeCell ref="A14:F14"/>
    <mergeCell ref="A17:F17"/>
    <mergeCell ref="A25:F25"/>
    <mergeCell ref="A27:F27"/>
    <mergeCell ref="A29:F29"/>
  </mergeCells>
  <printOptions horizontalCentered="1"/>
  <pageMargins left="0.76" right="0.47" top="0.59055118110236227" bottom="1.36" header="0.31496062992125984" footer="0.31496062992125984"/>
  <pageSetup paperSize="5" scale="89" orientation="portrait" horizontalDpi="4294967293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G20"/>
  <sheetViews>
    <sheetView view="pageBreakPreview" zoomScale="90" zoomScaleSheetLayoutView="90" workbookViewId="0">
      <selection activeCell="Q5" sqref="Q5"/>
    </sheetView>
  </sheetViews>
  <sheetFormatPr defaultRowHeight="15"/>
  <cols>
    <col min="1" max="1" width="7.28515625" style="30" customWidth="1"/>
    <col min="2" max="2" width="26.5703125" style="30" customWidth="1"/>
    <col min="3" max="3" width="10.5703125" style="312" customWidth="1"/>
    <col min="4" max="7" width="10.5703125" style="14" customWidth="1"/>
    <col min="8" max="16384" width="9.140625" style="30"/>
  </cols>
  <sheetData>
    <row r="1" spans="1:7">
      <c r="A1" s="714" t="s">
        <v>1826</v>
      </c>
      <c r="B1" s="714"/>
      <c r="C1" s="714"/>
      <c r="D1" s="714"/>
      <c r="E1" s="714"/>
      <c r="F1" s="714"/>
      <c r="G1" s="714"/>
    </row>
    <row r="2" spans="1:7" s="305" customFormat="1" ht="9.75" customHeight="1">
      <c r="A2" s="295"/>
      <c r="B2" s="295"/>
      <c r="C2" s="311"/>
      <c r="D2" s="295"/>
      <c r="E2" s="295"/>
      <c r="F2" s="295"/>
      <c r="G2" s="295"/>
    </row>
    <row r="3" spans="1:7">
      <c r="A3" s="714" t="s">
        <v>159</v>
      </c>
      <c r="B3" s="714"/>
      <c r="C3" s="714"/>
      <c r="D3" s="714"/>
      <c r="E3" s="714"/>
      <c r="F3" s="714"/>
      <c r="G3" s="714"/>
    </row>
    <row r="4" spans="1:7">
      <c r="A4" s="714" t="s">
        <v>2286</v>
      </c>
      <c r="B4" s="714"/>
      <c r="C4" s="714"/>
      <c r="D4" s="714"/>
      <c r="E4" s="714"/>
      <c r="F4" s="714"/>
      <c r="G4" s="714"/>
    </row>
    <row r="6" spans="1:7" s="29" customFormat="1" ht="18.75" customHeight="1">
      <c r="A6" s="9" t="s">
        <v>20</v>
      </c>
      <c r="B6" s="9" t="s">
        <v>21</v>
      </c>
      <c r="C6" s="9" t="s">
        <v>22</v>
      </c>
      <c r="D6" s="9" t="s">
        <v>23</v>
      </c>
      <c r="E6" s="9" t="s">
        <v>24</v>
      </c>
      <c r="F6" s="9" t="s">
        <v>25</v>
      </c>
      <c r="G6" s="9" t="s">
        <v>2273</v>
      </c>
    </row>
    <row r="7" spans="1:7" s="29" customFormat="1" ht="18.75" customHeight="1">
      <c r="A7" s="9">
        <v>1</v>
      </c>
      <c r="B7" s="51" t="s">
        <v>146</v>
      </c>
      <c r="C7" s="9">
        <f>SUM(C8:C9)</f>
        <v>176</v>
      </c>
      <c r="D7" s="9">
        <f>SUM(D8:D9)</f>
        <v>176</v>
      </c>
      <c r="E7" s="9">
        <f>SUM(E8:E9)</f>
        <v>189</v>
      </c>
      <c r="F7" s="9">
        <f>SUM(F8:F9)</f>
        <v>197</v>
      </c>
      <c r="G7" s="9">
        <f>SUM(G8:G9)</f>
        <v>205</v>
      </c>
    </row>
    <row r="8" spans="1:7" ht="18.75" customHeight="1">
      <c r="A8" s="1"/>
      <c r="B8" s="7" t="s">
        <v>147</v>
      </c>
      <c r="C8" s="15">
        <v>171</v>
      </c>
      <c r="D8" s="15">
        <v>171</v>
      </c>
      <c r="E8" s="15">
        <v>184</v>
      </c>
      <c r="F8" s="15">
        <v>192</v>
      </c>
      <c r="G8" s="15">
        <v>192</v>
      </c>
    </row>
    <row r="9" spans="1:7" ht="18.75" customHeight="1">
      <c r="A9" s="1"/>
      <c r="B9" s="7" t="s">
        <v>148</v>
      </c>
      <c r="C9" s="15">
        <v>5</v>
      </c>
      <c r="D9" s="15">
        <v>5</v>
      </c>
      <c r="E9" s="15">
        <v>5</v>
      </c>
      <c r="F9" s="15">
        <v>5</v>
      </c>
      <c r="G9" s="15">
        <v>13</v>
      </c>
    </row>
    <row r="10" spans="1:7" s="29" customFormat="1" ht="18.75" customHeight="1">
      <c r="A10" s="9">
        <v>2</v>
      </c>
      <c r="B10" s="51" t="s">
        <v>149</v>
      </c>
      <c r="C10" s="9">
        <f>SUM(C11:C12)</f>
        <v>234</v>
      </c>
      <c r="D10" s="9">
        <f>SUM(D11:D12)</f>
        <v>236</v>
      </c>
      <c r="E10" s="9">
        <f>SUM(E11:E12)</f>
        <v>245</v>
      </c>
      <c r="F10" s="9">
        <f>SUM(F11:F12)</f>
        <v>253</v>
      </c>
      <c r="G10" s="9">
        <f>SUM(G11:G12)</f>
        <v>256</v>
      </c>
    </row>
    <row r="11" spans="1:7" ht="18.75" customHeight="1">
      <c r="A11" s="1"/>
      <c r="B11" s="7" t="s">
        <v>150</v>
      </c>
      <c r="C11" s="15">
        <v>219</v>
      </c>
      <c r="D11" s="15">
        <v>221</v>
      </c>
      <c r="E11" s="15">
        <v>230</v>
      </c>
      <c r="F11" s="15">
        <v>235</v>
      </c>
      <c r="G11" s="15">
        <v>237</v>
      </c>
    </row>
    <row r="12" spans="1:7" ht="18.75" customHeight="1">
      <c r="A12" s="1"/>
      <c r="B12" s="7" t="s">
        <v>151</v>
      </c>
      <c r="C12" s="15">
        <v>15</v>
      </c>
      <c r="D12" s="15">
        <v>15</v>
      </c>
      <c r="E12" s="15">
        <v>15</v>
      </c>
      <c r="F12" s="15">
        <v>18</v>
      </c>
      <c r="G12" s="15">
        <v>19</v>
      </c>
    </row>
    <row r="13" spans="1:7" s="29" customFormat="1" ht="18.75" customHeight="1">
      <c r="A13" s="9">
        <v>3</v>
      </c>
      <c r="B13" s="51" t="s">
        <v>77</v>
      </c>
      <c r="C13" s="9">
        <v>1</v>
      </c>
      <c r="D13" s="9">
        <v>1</v>
      </c>
      <c r="E13" s="9">
        <v>1</v>
      </c>
      <c r="F13" s="9">
        <v>1</v>
      </c>
      <c r="G13" s="9">
        <v>1</v>
      </c>
    </row>
    <row r="14" spans="1:7" s="29" customFormat="1" ht="18.75" customHeight="1">
      <c r="A14" s="9">
        <v>4</v>
      </c>
      <c r="B14" s="51" t="s">
        <v>152</v>
      </c>
      <c r="C14" s="9">
        <f>SUM(C15:C16)</f>
        <v>101</v>
      </c>
      <c r="D14" s="9">
        <f>SUM(D15:D16)</f>
        <v>103</v>
      </c>
      <c r="E14" s="9">
        <f>SUM(E15:E16)</f>
        <v>110</v>
      </c>
      <c r="F14" s="9">
        <f>SUM(F15:F16)</f>
        <v>110</v>
      </c>
      <c r="G14" s="9">
        <f>SUM(G15:G16)</f>
        <v>114</v>
      </c>
    </row>
    <row r="15" spans="1:7" ht="18.75" customHeight="1">
      <c r="A15" s="1"/>
      <c r="B15" s="7" t="s">
        <v>153</v>
      </c>
      <c r="C15" s="15">
        <f>36+19+9</f>
        <v>64</v>
      </c>
      <c r="D15" s="15">
        <v>66</v>
      </c>
      <c r="E15" s="15">
        <v>67</v>
      </c>
      <c r="F15" s="15">
        <v>67</v>
      </c>
      <c r="G15" s="15">
        <v>67</v>
      </c>
    </row>
    <row r="16" spans="1:7" ht="18.75" customHeight="1">
      <c r="A16" s="1"/>
      <c r="B16" s="7" t="s">
        <v>154</v>
      </c>
      <c r="C16" s="15">
        <v>37</v>
      </c>
      <c r="D16" s="15">
        <v>37</v>
      </c>
      <c r="E16" s="15">
        <v>43</v>
      </c>
      <c r="F16" s="15">
        <v>43</v>
      </c>
      <c r="G16" s="15">
        <v>47</v>
      </c>
    </row>
    <row r="17" spans="1:7" s="29" customFormat="1" ht="18.75" customHeight="1">
      <c r="A17" s="9">
        <v>5</v>
      </c>
      <c r="B17" s="51" t="s">
        <v>155</v>
      </c>
      <c r="C17" s="9">
        <f>SUM(C18:C20)</f>
        <v>61</v>
      </c>
      <c r="D17" s="9">
        <f>SUM(D18:D20)</f>
        <v>62</v>
      </c>
      <c r="E17" s="9">
        <f>SUM(E18:E20)</f>
        <v>62</v>
      </c>
      <c r="F17" s="9">
        <f>SUM(F18:F20)</f>
        <v>63</v>
      </c>
      <c r="G17" s="9">
        <f>SUM(G18:G20)</f>
        <v>65</v>
      </c>
    </row>
    <row r="18" spans="1:7" ht="18.75" customHeight="1">
      <c r="A18" s="1"/>
      <c r="B18" s="7" t="s">
        <v>156</v>
      </c>
      <c r="C18" s="15">
        <v>19</v>
      </c>
      <c r="D18" s="15">
        <v>21</v>
      </c>
      <c r="E18" s="15">
        <v>20</v>
      </c>
      <c r="F18" s="15">
        <v>20</v>
      </c>
      <c r="G18" s="15">
        <v>21</v>
      </c>
    </row>
    <row r="19" spans="1:7" ht="18.75" customHeight="1">
      <c r="A19" s="1"/>
      <c r="B19" s="7" t="s">
        <v>157</v>
      </c>
      <c r="C19" s="15">
        <v>21</v>
      </c>
      <c r="D19" s="15">
        <v>20</v>
      </c>
      <c r="E19" s="15">
        <v>20</v>
      </c>
      <c r="F19" s="15">
        <v>21</v>
      </c>
      <c r="G19" s="15">
        <v>23</v>
      </c>
    </row>
    <row r="20" spans="1:7" ht="18.75" customHeight="1">
      <c r="A20" s="1"/>
      <c r="B20" s="7" t="s">
        <v>158</v>
      </c>
      <c r="C20" s="15">
        <v>21</v>
      </c>
      <c r="D20" s="15">
        <v>21</v>
      </c>
      <c r="E20" s="15">
        <v>22</v>
      </c>
      <c r="F20" s="15">
        <v>22</v>
      </c>
      <c r="G20" s="15">
        <v>21</v>
      </c>
    </row>
  </sheetData>
  <mergeCells count="3">
    <mergeCell ref="A3:G3"/>
    <mergeCell ref="A4:G4"/>
    <mergeCell ref="A1:G1"/>
  </mergeCells>
  <pageMargins left="0.7" right="0.7" top="0.75" bottom="0.75" header="0.3" footer="0.3"/>
  <pageSetup paperSize="9" orientation="portrait" horizontalDpi="4294967293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2:T202"/>
  <sheetViews>
    <sheetView view="pageBreakPreview" zoomScaleSheetLayoutView="100" workbookViewId="0">
      <selection activeCell="Q5" sqref="Q5"/>
    </sheetView>
  </sheetViews>
  <sheetFormatPr defaultRowHeight="15"/>
  <cols>
    <col min="1" max="1" width="3.7109375" style="93" customWidth="1"/>
    <col min="2" max="2" width="22.85546875" style="93" customWidth="1"/>
    <col min="3" max="4" width="6.5703125" style="93" bestFit="1" customWidth="1"/>
    <col min="5" max="5" width="7.140625" style="93" bestFit="1" customWidth="1"/>
    <col min="6" max="8" width="7.42578125" style="93" customWidth="1"/>
    <col min="9" max="10" width="7.7109375" style="93" bestFit="1" customWidth="1"/>
    <col min="11" max="11" width="8.28515625" style="93" bestFit="1" customWidth="1"/>
    <col min="12" max="13" width="7.7109375" style="93" bestFit="1" customWidth="1"/>
    <col min="14" max="14" width="8.28515625" style="93" bestFit="1" customWidth="1"/>
    <col min="15" max="16" width="7.7109375" style="93" bestFit="1" customWidth="1"/>
    <col min="17" max="17" width="7.28515625" style="93" customWidth="1"/>
    <col min="18" max="20" width="5.42578125" style="93" bestFit="1" customWidth="1"/>
    <col min="21" max="16384" width="9.140625" style="93"/>
  </cols>
  <sheetData>
    <row r="2" spans="1:20">
      <c r="A2" s="736" t="s">
        <v>1827</v>
      </c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736"/>
      <c r="Q2" s="736"/>
      <c r="R2" s="736"/>
      <c r="S2" s="736"/>
      <c r="T2" s="736"/>
    </row>
    <row r="3" spans="1:20" ht="5.25" customHeight="1">
      <c r="A3" s="650"/>
      <c r="B3" s="650"/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0"/>
      <c r="O3" s="650"/>
      <c r="P3" s="650"/>
      <c r="Q3" s="650"/>
      <c r="R3" s="650"/>
      <c r="S3" s="650"/>
      <c r="T3" s="650"/>
    </row>
    <row r="4" spans="1:20">
      <c r="A4" s="736" t="s">
        <v>2965</v>
      </c>
      <c r="B4" s="736"/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  <c r="P4" s="736"/>
      <c r="Q4" s="736"/>
      <c r="R4" s="736"/>
      <c r="S4" s="736"/>
      <c r="T4" s="736"/>
    </row>
    <row r="5" spans="1:20">
      <c r="A5" s="736" t="s">
        <v>2274</v>
      </c>
      <c r="B5" s="736"/>
      <c r="C5" s="736"/>
      <c r="D5" s="736"/>
      <c r="E5" s="736"/>
      <c r="F5" s="736"/>
      <c r="G5" s="736"/>
      <c r="H5" s="736"/>
      <c r="I5" s="736"/>
      <c r="J5" s="736"/>
      <c r="K5" s="736"/>
      <c r="L5" s="736"/>
      <c r="M5" s="736"/>
      <c r="N5" s="736"/>
      <c r="O5" s="736"/>
      <c r="P5" s="736"/>
      <c r="Q5" s="736"/>
      <c r="R5" s="736"/>
      <c r="S5" s="736"/>
      <c r="T5" s="736"/>
    </row>
    <row r="6" spans="1:20">
      <c r="Q6" s="19"/>
      <c r="R6" s="32"/>
      <c r="S6" s="32"/>
    </row>
    <row r="7" spans="1:20" s="94" customFormat="1" ht="17.25" customHeight="1">
      <c r="A7" s="738" t="s">
        <v>20</v>
      </c>
      <c r="B7" s="738" t="s">
        <v>14</v>
      </c>
      <c r="C7" s="740" t="s">
        <v>72</v>
      </c>
      <c r="D7" s="741"/>
      <c r="E7" s="742"/>
      <c r="F7" s="740" t="s">
        <v>73</v>
      </c>
      <c r="G7" s="741"/>
      <c r="H7" s="742"/>
      <c r="I7" s="740" t="s">
        <v>74</v>
      </c>
      <c r="J7" s="741"/>
      <c r="K7" s="742"/>
      <c r="L7" s="740" t="s">
        <v>75</v>
      </c>
      <c r="M7" s="741"/>
      <c r="N7" s="742"/>
      <c r="O7" s="740" t="s">
        <v>76</v>
      </c>
      <c r="P7" s="741"/>
      <c r="Q7" s="742"/>
      <c r="R7" s="740" t="s">
        <v>77</v>
      </c>
      <c r="S7" s="741"/>
      <c r="T7" s="742"/>
    </row>
    <row r="8" spans="1:20" s="94" customFormat="1" ht="17.25" customHeight="1">
      <c r="A8" s="739"/>
      <c r="B8" s="739"/>
      <c r="C8" s="95" t="s">
        <v>95</v>
      </c>
      <c r="D8" s="95" t="s">
        <v>96</v>
      </c>
      <c r="E8" s="95" t="s">
        <v>80</v>
      </c>
      <c r="F8" s="95" t="s">
        <v>95</v>
      </c>
      <c r="G8" s="95" t="s">
        <v>96</v>
      </c>
      <c r="H8" s="95" t="s">
        <v>80</v>
      </c>
      <c r="I8" s="95" t="s">
        <v>95</v>
      </c>
      <c r="J8" s="95" t="s">
        <v>96</v>
      </c>
      <c r="K8" s="95" t="s">
        <v>80</v>
      </c>
      <c r="L8" s="95" t="s">
        <v>95</v>
      </c>
      <c r="M8" s="95" t="s">
        <v>96</v>
      </c>
      <c r="N8" s="95" t="s">
        <v>80</v>
      </c>
      <c r="O8" s="95" t="s">
        <v>95</v>
      </c>
      <c r="P8" s="95" t="s">
        <v>96</v>
      </c>
      <c r="Q8" s="95" t="s">
        <v>80</v>
      </c>
      <c r="R8" s="95" t="s">
        <v>95</v>
      </c>
      <c r="S8" s="95" t="s">
        <v>96</v>
      </c>
      <c r="T8" s="95" t="s">
        <v>80</v>
      </c>
    </row>
    <row r="9" spans="1:20" s="98" customFormat="1" ht="17.25" customHeight="1">
      <c r="A9" s="99">
        <v>1</v>
      </c>
      <c r="B9" s="280" t="s">
        <v>86</v>
      </c>
      <c r="C9" s="100">
        <f>C82+C154</f>
        <v>157</v>
      </c>
      <c r="D9" s="100">
        <f>D82+D154</f>
        <v>131</v>
      </c>
      <c r="E9" s="97">
        <f t="shared" ref="E9:E16" si="0">SUM(C9:D9)</f>
        <v>288</v>
      </c>
      <c r="F9" s="100">
        <f t="shared" ref="F9:G9" si="1">F82+F154</f>
        <v>1351</v>
      </c>
      <c r="G9" s="100">
        <f t="shared" si="1"/>
        <v>1237</v>
      </c>
      <c r="H9" s="97">
        <f>SUM(F9:G9)</f>
        <v>2588</v>
      </c>
      <c r="I9" s="100">
        <f t="shared" ref="I9:J9" si="2">I82+I154</f>
        <v>427</v>
      </c>
      <c r="J9" s="100">
        <f t="shared" si="2"/>
        <v>380</v>
      </c>
      <c r="K9" s="97">
        <v>807</v>
      </c>
      <c r="L9" s="100">
        <f t="shared" ref="L9:M9" si="3">L82+L154</f>
        <v>105</v>
      </c>
      <c r="M9" s="100">
        <f t="shared" si="3"/>
        <v>82</v>
      </c>
      <c r="N9" s="97">
        <f>SUM(L9:M9)</f>
        <v>187</v>
      </c>
      <c r="O9" s="100">
        <f t="shared" ref="O9:P9" si="4">O82+O154</f>
        <v>212</v>
      </c>
      <c r="P9" s="100">
        <f t="shared" si="4"/>
        <v>178</v>
      </c>
      <c r="Q9" s="97">
        <f>SUM(O9:P9)</f>
        <v>390</v>
      </c>
      <c r="R9" s="100">
        <f t="shared" ref="R9:S9" si="5">R82+R154</f>
        <v>0</v>
      </c>
      <c r="S9" s="100">
        <f t="shared" si="5"/>
        <v>0</v>
      </c>
      <c r="T9" s="97">
        <f t="shared" ref="T9:T16" si="6">SUM(R9:S9)</f>
        <v>0</v>
      </c>
    </row>
    <row r="10" spans="1:20" s="98" customFormat="1" ht="17.25" customHeight="1">
      <c r="A10" s="96">
        <v>2</v>
      </c>
      <c r="B10" s="281" t="s">
        <v>87</v>
      </c>
      <c r="C10" s="100">
        <f t="shared" ref="C10:D18" si="7">C83+C155</f>
        <v>194</v>
      </c>
      <c r="D10" s="100">
        <f t="shared" si="7"/>
        <v>230</v>
      </c>
      <c r="E10" s="97">
        <f t="shared" si="0"/>
        <v>424</v>
      </c>
      <c r="F10" s="100">
        <f t="shared" ref="F10:G10" si="8">F83+F155</f>
        <v>1337</v>
      </c>
      <c r="G10" s="100">
        <f t="shared" si="8"/>
        <v>1287</v>
      </c>
      <c r="H10" s="97">
        <f t="shared" ref="H10:H18" si="9">SUM(F10:G10)</f>
        <v>2624</v>
      </c>
      <c r="I10" s="100">
        <f t="shared" ref="I10:J10" si="10">I83+I155</f>
        <v>345</v>
      </c>
      <c r="J10" s="100">
        <f t="shared" si="10"/>
        <v>404</v>
      </c>
      <c r="K10" s="97">
        <v>749</v>
      </c>
      <c r="L10" s="100">
        <f t="shared" ref="L10:M10" si="11">L83+L155</f>
        <v>142</v>
      </c>
      <c r="M10" s="100">
        <f t="shared" si="11"/>
        <v>165</v>
      </c>
      <c r="N10" s="97">
        <f t="shared" ref="N10:N18" si="12">SUM(L10:M10)</f>
        <v>307</v>
      </c>
      <c r="O10" s="100">
        <f t="shared" ref="O10:P10" si="13">O83+O155</f>
        <v>101</v>
      </c>
      <c r="P10" s="100">
        <f t="shared" si="13"/>
        <v>90</v>
      </c>
      <c r="Q10" s="97">
        <f t="shared" ref="Q10:Q18" si="14">SUM(O10:P10)</f>
        <v>191</v>
      </c>
      <c r="R10" s="100">
        <f t="shared" ref="R10:S10" si="15">R83+R155</f>
        <v>0</v>
      </c>
      <c r="S10" s="100">
        <f t="shared" si="15"/>
        <v>0</v>
      </c>
      <c r="T10" s="97">
        <f t="shared" si="6"/>
        <v>0</v>
      </c>
    </row>
    <row r="11" spans="1:20" s="98" customFormat="1" ht="17.25" customHeight="1">
      <c r="A11" s="96">
        <v>3</v>
      </c>
      <c r="B11" s="281" t="s">
        <v>81</v>
      </c>
      <c r="C11" s="100">
        <f t="shared" si="7"/>
        <v>245</v>
      </c>
      <c r="D11" s="100">
        <f t="shared" si="7"/>
        <v>229</v>
      </c>
      <c r="E11" s="97">
        <f t="shared" si="0"/>
        <v>474</v>
      </c>
      <c r="F11" s="100">
        <f t="shared" ref="F11:G11" si="16">F84+F156</f>
        <v>1456</v>
      </c>
      <c r="G11" s="100">
        <f t="shared" si="16"/>
        <v>1228</v>
      </c>
      <c r="H11" s="97">
        <f t="shared" si="9"/>
        <v>2684</v>
      </c>
      <c r="I11" s="100">
        <f t="shared" ref="I11:J11" si="17">I84+I156</f>
        <v>474</v>
      </c>
      <c r="J11" s="100">
        <f t="shared" si="17"/>
        <v>386</v>
      </c>
      <c r="K11" s="97">
        <v>612</v>
      </c>
      <c r="L11" s="100">
        <f t="shared" ref="L11:M11" si="18">L84+L156</f>
        <v>185</v>
      </c>
      <c r="M11" s="100">
        <f t="shared" si="18"/>
        <v>152</v>
      </c>
      <c r="N11" s="97">
        <f t="shared" si="12"/>
        <v>337</v>
      </c>
      <c r="O11" s="100">
        <f t="shared" ref="O11:P11" si="19">O84+O156</f>
        <v>0</v>
      </c>
      <c r="P11" s="100">
        <f t="shared" si="19"/>
        <v>0</v>
      </c>
      <c r="Q11" s="97">
        <f t="shared" si="14"/>
        <v>0</v>
      </c>
      <c r="R11" s="100">
        <f t="shared" ref="R11:S11" si="20">R84+R156</f>
        <v>0</v>
      </c>
      <c r="S11" s="100">
        <f t="shared" si="20"/>
        <v>0</v>
      </c>
      <c r="T11" s="97">
        <f t="shared" si="6"/>
        <v>0</v>
      </c>
    </row>
    <row r="12" spans="1:20" s="98" customFormat="1" ht="17.25" customHeight="1">
      <c r="A12" s="99">
        <v>4</v>
      </c>
      <c r="B12" s="280" t="s">
        <v>88</v>
      </c>
      <c r="C12" s="100">
        <f t="shared" si="7"/>
        <v>144</v>
      </c>
      <c r="D12" s="100">
        <f t="shared" si="7"/>
        <v>141</v>
      </c>
      <c r="E12" s="97">
        <f t="shared" si="0"/>
        <v>285</v>
      </c>
      <c r="F12" s="100">
        <f t="shared" ref="F12:G12" si="21">F85+F157</f>
        <v>909</v>
      </c>
      <c r="G12" s="100">
        <f t="shared" si="21"/>
        <v>843</v>
      </c>
      <c r="H12" s="97">
        <f t="shared" si="9"/>
        <v>1752</v>
      </c>
      <c r="I12" s="100">
        <f t="shared" ref="I12:J12" si="22">I85+I157</f>
        <v>259</v>
      </c>
      <c r="J12" s="100">
        <f t="shared" si="22"/>
        <v>210</v>
      </c>
      <c r="K12" s="97">
        <v>377</v>
      </c>
      <c r="L12" s="100">
        <f t="shared" ref="L12:M12" si="23">L85+L157</f>
        <v>67</v>
      </c>
      <c r="M12" s="100">
        <f t="shared" si="23"/>
        <v>44</v>
      </c>
      <c r="N12" s="97">
        <f t="shared" si="12"/>
        <v>111</v>
      </c>
      <c r="O12" s="100">
        <f t="shared" ref="O12:P12" si="24">O85+O157</f>
        <v>61</v>
      </c>
      <c r="P12" s="100">
        <f t="shared" si="24"/>
        <v>27</v>
      </c>
      <c r="Q12" s="97">
        <f t="shared" si="14"/>
        <v>88</v>
      </c>
      <c r="R12" s="100">
        <f t="shared" ref="R12:S12" si="25">R85+R157</f>
        <v>0</v>
      </c>
      <c r="S12" s="100">
        <f t="shared" si="25"/>
        <v>0</v>
      </c>
      <c r="T12" s="97">
        <f t="shared" si="6"/>
        <v>0</v>
      </c>
    </row>
    <row r="13" spans="1:20" s="98" customFormat="1" ht="17.25" customHeight="1">
      <c r="A13" s="99">
        <v>5</v>
      </c>
      <c r="B13" s="280" t="s">
        <v>82</v>
      </c>
      <c r="C13" s="100">
        <f t="shared" si="7"/>
        <v>65</v>
      </c>
      <c r="D13" s="100">
        <f t="shared" si="7"/>
        <v>84</v>
      </c>
      <c r="E13" s="97">
        <f t="shared" si="0"/>
        <v>149</v>
      </c>
      <c r="F13" s="100">
        <f t="shared" ref="F13:G13" si="26">F86+F158</f>
        <v>1328</v>
      </c>
      <c r="G13" s="100">
        <f t="shared" si="26"/>
        <v>1121</v>
      </c>
      <c r="H13" s="97">
        <f t="shared" si="9"/>
        <v>2449</v>
      </c>
      <c r="I13" s="100">
        <f t="shared" ref="I13:J13" si="27">I86+I158</f>
        <v>235</v>
      </c>
      <c r="J13" s="100">
        <f t="shared" si="27"/>
        <v>266</v>
      </c>
      <c r="K13" s="97">
        <v>501</v>
      </c>
      <c r="L13" s="100">
        <f t="shared" ref="L13:M13" si="28">L86+L158</f>
        <v>121</v>
      </c>
      <c r="M13" s="100">
        <f t="shared" si="28"/>
        <v>138</v>
      </c>
      <c r="N13" s="97">
        <f t="shared" si="12"/>
        <v>259</v>
      </c>
      <c r="O13" s="100">
        <f t="shared" ref="O13:P13" si="29">O86+O158</f>
        <v>44</v>
      </c>
      <c r="P13" s="100">
        <f t="shared" si="29"/>
        <v>33</v>
      </c>
      <c r="Q13" s="97">
        <f t="shared" si="14"/>
        <v>77</v>
      </c>
      <c r="R13" s="100">
        <f t="shared" ref="R13:S13" si="30">R86+R158</f>
        <v>0</v>
      </c>
      <c r="S13" s="100">
        <f t="shared" si="30"/>
        <v>0</v>
      </c>
      <c r="T13" s="97">
        <f t="shared" si="6"/>
        <v>0</v>
      </c>
    </row>
    <row r="14" spans="1:20" s="98" customFormat="1" ht="17.25" customHeight="1">
      <c r="A14" s="96">
        <v>6</v>
      </c>
      <c r="B14" s="281" t="s">
        <v>89</v>
      </c>
      <c r="C14" s="100">
        <f t="shared" si="7"/>
        <v>371</v>
      </c>
      <c r="D14" s="100">
        <f t="shared" si="7"/>
        <v>341</v>
      </c>
      <c r="E14" s="97">
        <f t="shared" si="0"/>
        <v>712</v>
      </c>
      <c r="F14" s="100">
        <f t="shared" ref="F14:G14" si="31">F87+F159</f>
        <v>2321</v>
      </c>
      <c r="G14" s="100">
        <f t="shared" si="31"/>
        <v>2087</v>
      </c>
      <c r="H14" s="97">
        <f t="shared" si="9"/>
        <v>4408</v>
      </c>
      <c r="I14" s="100">
        <f t="shared" ref="I14:J14" si="32">I87+I159</f>
        <v>754</v>
      </c>
      <c r="J14" s="100">
        <f t="shared" si="32"/>
        <v>666</v>
      </c>
      <c r="K14" s="97">
        <v>1295</v>
      </c>
      <c r="L14" s="100">
        <f t="shared" ref="L14:M14" si="33">L87+L159</f>
        <v>223</v>
      </c>
      <c r="M14" s="100">
        <f t="shared" si="33"/>
        <v>320</v>
      </c>
      <c r="N14" s="97">
        <f t="shared" si="12"/>
        <v>543</v>
      </c>
      <c r="O14" s="100">
        <f t="shared" ref="O14:P14" si="34">O87+O159</f>
        <v>298</v>
      </c>
      <c r="P14" s="100">
        <f t="shared" si="34"/>
        <v>232</v>
      </c>
      <c r="Q14" s="97">
        <f t="shared" si="14"/>
        <v>530</v>
      </c>
      <c r="R14" s="100">
        <f t="shared" ref="R14:S14" si="35">R87+R159</f>
        <v>0</v>
      </c>
      <c r="S14" s="100">
        <f t="shared" si="35"/>
        <v>0</v>
      </c>
      <c r="T14" s="97">
        <f t="shared" si="6"/>
        <v>0</v>
      </c>
    </row>
    <row r="15" spans="1:20" s="98" customFormat="1" ht="17.25" customHeight="1">
      <c r="A15" s="96">
        <v>7</v>
      </c>
      <c r="B15" s="281" t="s">
        <v>83</v>
      </c>
      <c r="C15" s="100">
        <f t="shared" si="7"/>
        <v>176</v>
      </c>
      <c r="D15" s="100">
        <f t="shared" si="7"/>
        <v>181</v>
      </c>
      <c r="E15" s="97">
        <f t="shared" si="0"/>
        <v>357</v>
      </c>
      <c r="F15" s="100">
        <f t="shared" ref="F15:G15" si="36">F88+F160</f>
        <v>1662</v>
      </c>
      <c r="G15" s="100">
        <f t="shared" si="36"/>
        <v>1483</v>
      </c>
      <c r="H15" s="97">
        <f t="shared" si="9"/>
        <v>3145</v>
      </c>
      <c r="I15" s="100">
        <f t="shared" ref="I15:J15" si="37">I88+I160</f>
        <v>408</v>
      </c>
      <c r="J15" s="100">
        <f t="shared" si="37"/>
        <v>417</v>
      </c>
      <c r="K15" s="97">
        <v>711</v>
      </c>
      <c r="L15" s="100">
        <f t="shared" ref="L15:M15" si="38">L88+L160</f>
        <v>198</v>
      </c>
      <c r="M15" s="100">
        <f t="shared" si="38"/>
        <v>213</v>
      </c>
      <c r="N15" s="97">
        <f t="shared" si="12"/>
        <v>411</v>
      </c>
      <c r="O15" s="100">
        <f t="shared" ref="O15:P15" si="39">O88+O160</f>
        <v>133</v>
      </c>
      <c r="P15" s="100">
        <f t="shared" si="39"/>
        <v>61</v>
      </c>
      <c r="Q15" s="97">
        <f t="shared" si="14"/>
        <v>194</v>
      </c>
      <c r="R15" s="100">
        <f t="shared" ref="R15:S15" si="40">R88+R160</f>
        <v>0</v>
      </c>
      <c r="S15" s="100">
        <f t="shared" si="40"/>
        <v>0</v>
      </c>
      <c r="T15" s="97">
        <f t="shared" si="6"/>
        <v>0</v>
      </c>
    </row>
    <row r="16" spans="1:20" s="98" customFormat="1" ht="17.25" customHeight="1">
      <c r="A16" s="99">
        <v>8</v>
      </c>
      <c r="B16" s="280" t="s">
        <v>90</v>
      </c>
      <c r="C16" s="100">
        <f t="shared" si="7"/>
        <v>260</v>
      </c>
      <c r="D16" s="100">
        <f t="shared" si="7"/>
        <v>269</v>
      </c>
      <c r="E16" s="97">
        <f t="shared" si="0"/>
        <v>529</v>
      </c>
      <c r="F16" s="100">
        <f t="shared" ref="F16:G16" si="41">F89+F161</f>
        <v>1806</v>
      </c>
      <c r="G16" s="100">
        <f t="shared" si="41"/>
        <v>1792</v>
      </c>
      <c r="H16" s="97">
        <f t="shared" si="9"/>
        <v>3598</v>
      </c>
      <c r="I16" s="100">
        <f t="shared" ref="I16:J16" si="42">I89+I161</f>
        <v>384</v>
      </c>
      <c r="J16" s="100">
        <f t="shared" si="42"/>
        <v>415</v>
      </c>
      <c r="K16" s="97">
        <v>688</v>
      </c>
      <c r="L16" s="100">
        <f t="shared" ref="L16:M16" si="43">L89+L161</f>
        <v>106</v>
      </c>
      <c r="M16" s="100">
        <f t="shared" si="43"/>
        <v>109</v>
      </c>
      <c r="N16" s="97">
        <f t="shared" si="12"/>
        <v>215</v>
      </c>
      <c r="O16" s="100">
        <f t="shared" ref="O16:P16" si="44">O89+O161</f>
        <v>280</v>
      </c>
      <c r="P16" s="100">
        <f t="shared" si="44"/>
        <v>201</v>
      </c>
      <c r="Q16" s="97">
        <f t="shared" si="14"/>
        <v>481</v>
      </c>
      <c r="R16" s="100">
        <f t="shared" ref="R16:S16" si="45">R89+R161</f>
        <v>0</v>
      </c>
      <c r="S16" s="100">
        <f t="shared" si="45"/>
        <v>0</v>
      </c>
      <c r="T16" s="97">
        <f t="shared" si="6"/>
        <v>0</v>
      </c>
    </row>
    <row r="17" spans="1:20" s="98" customFormat="1" ht="17.25" customHeight="1">
      <c r="A17" s="99">
        <v>9</v>
      </c>
      <c r="B17" s="280" t="s">
        <v>84</v>
      </c>
      <c r="C17" s="100">
        <f t="shared" si="7"/>
        <v>590</v>
      </c>
      <c r="D17" s="100">
        <f t="shared" si="7"/>
        <v>594</v>
      </c>
      <c r="E17" s="97">
        <f>SUM(C17:D17)</f>
        <v>1184</v>
      </c>
      <c r="F17" s="100">
        <f t="shared" ref="F17:G17" si="46">F90+F162</f>
        <v>3161</v>
      </c>
      <c r="G17" s="100">
        <f t="shared" si="46"/>
        <v>2887</v>
      </c>
      <c r="H17" s="97">
        <f t="shared" si="9"/>
        <v>6048</v>
      </c>
      <c r="I17" s="100">
        <f t="shared" ref="I17:J17" si="47">I90+I162</f>
        <v>1017</v>
      </c>
      <c r="J17" s="100">
        <f t="shared" si="47"/>
        <v>974</v>
      </c>
      <c r="K17" s="97">
        <v>1859</v>
      </c>
      <c r="L17" s="100">
        <f t="shared" ref="L17:M17" si="48">L90+L162</f>
        <v>679</v>
      </c>
      <c r="M17" s="100">
        <f t="shared" si="48"/>
        <v>709</v>
      </c>
      <c r="N17" s="97">
        <f t="shared" si="12"/>
        <v>1388</v>
      </c>
      <c r="O17" s="100">
        <f t="shared" ref="O17:P17" si="49">O90+O162</f>
        <v>858</v>
      </c>
      <c r="P17" s="100">
        <f t="shared" si="49"/>
        <v>1055</v>
      </c>
      <c r="Q17" s="97">
        <f t="shared" si="14"/>
        <v>1913</v>
      </c>
      <c r="R17" s="100">
        <f t="shared" ref="R17:S17" si="50">R90+R162</f>
        <v>52</v>
      </c>
      <c r="S17" s="100">
        <f t="shared" si="50"/>
        <v>29</v>
      </c>
      <c r="T17" s="97">
        <f>SUM(R17:S17)</f>
        <v>81</v>
      </c>
    </row>
    <row r="18" spans="1:20" s="98" customFormat="1" ht="17.25" customHeight="1">
      <c r="A18" s="96">
        <v>10</v>
      </c>
      <c r="B18" s="281" t="s">
        <v>85</v>
      </c>
      <c r="C18" s="100">
        <f t="shared" si="7"/>
        <v>488</v>
      </c>
      <c r="D18" s="100">
        <f t="shared" si="7"/>
        <v>464</v>
      </c>
      <c r="E18" s="97">
        <f>SUM(C18:D18)</f>
        <v>952</v>
      </c>
      <c r="F18" s="100">
        <f t="shared" ref="F18:G18" si="51">F91+F163</f>
        <v>2352</v>
      </c>
      <c r="G18" s="100">
        <f t="shared" si="51"/>
        <v>2173</v>
      </c>
      <c r="H18" s="97">
        <f t="shared" si="9"/>
        <v>4525</v>
      </c>
      <c r="I18" s="100">
        <f t="shared" ref="I18:J18" si="52">I91+I163</f>
        <v>931</v>
      </c>
      <c r="J18" s="100">
        <f t="shared" si="52"/>
        <v>1008</v>
      </c>
      <c r="K18" s="97">
        <v>1110</v>
      </c>
      <c r="L18" s="100">
        <f t="shared" ref="L18:M18" si="53">L91+L163</f>
        <v>429</v>
      </c>
      <c r="M18" s="100">
        <f t="shared" si="53"/>
        <v>640</v>
      </c>
      <c r="N18" s="97">
        <f t="shared" si="12"/>
        <v>1069</v>
      </c>
      <c r="O18" s="100">
        <f t="shared" ref="O18:P18" si="54">O91+O163</f>
        <v>458</v>
      </c>
      <c r="P18" s="100">
        <f t="shared" si="54"/>
        <v>374</v>
      </c>
      <c r="Q18" s="97">
        <f t="shared" si="14"/>
        <v>832</v>
      </c>
      <c r="R18" s="100">
        <f t="shared" ref="R18:S18" si="55">R91+R163</f>
        <v>0</v>
      </c>
      <c r="S18" s="100">
        <f t="shared" si="55"/>
        <v>0</v>
      </c>
      <c r="T18" s="97">
        <f>SUM(R18:S18)</f>
        <v>0</v>
      </c>
    </row>
    <row r="19" spans="1:20" s="98" customFormat="1" ht="17.25" customHeight="1">
      <c r="A19" s="734" t="s">
        <v>91</v>
      </c>
      <c r="B19" s="735"/>
      <c r="C19" s="101">
        <f>SUM(C9:C18)</f>
        <v>2690</v>
      </c>
      <c r="D19" s="101">
        <f t="shared" ref="D19:T19" si="56">SUM(D9:D18)</f>
        <v>2664</v>
      </c>
      <c r="E19" s="101">
        <f t="shared" si="56"/>
        <v>5354</v>
      </c>
      <c r="F19" s="101">
        <f t="shared" si="56"/>
        <v>17683</v>
      </c>
      <c r="G19" s="101">
        <f t="shared" si="56"/>
        <v>16138</v>
      </c>
      <c r="H19" s="101">
        <f t="shared" si="56"/>
        <v>33821</v>
      </c>
      <c r="I19" s="101">
        <f t="shared" si="56"/>
        <v>5234</v>
      </c>
      <c r="J19" s="101">
        <f t="shared" si="56"/>
        <v>5126</v>
      </c>
      <c r="K19" s="101">
        <f t="shared" si="56"/>
        <v>8709</v>
      </c>
      <c r="L19" s="101">
        <f t="shared" si="56"/>
        <v>2255</v>
      </c>
      <c r="M19" s="101">
        <f t="shared" si="56"/>
        <v>2572</v>
      </c>
      <c r="N19" s="101">
        <f t="shared" si="56"/>
        <v>4827</v>
      </c>
      <c r="O19" s="101">
        <f t="shared" si="56"/>
        <v>2445</v>
      </c>
      <c r="P19" s="101">
        <f t="shared" si="56"/>
        <v>2251</v>
      </c>
      <c r="Q19" s="101">
        <f t="shared" si="56"/>
        <v>4696</v>
      </c>
      <c r="R19" s="101">
        <f t="shared" si="56"/>
        <v>52</v>
      </c>
      <c r="S19" s="101">
        <f t="shared" si="56"/>
        <v>29</v>
      </c>
      <c r="T19" s="101">
        <f t="shared" si="56"/>
        <v>81</v>
      </c>
    </row>
    <row r="20" spans="1:20" s="98" customFormat="1" ht="17.25" customHeight="1">
      <c r="A20" s="689"/>
      <c r="B20" s="689"/>
      <c r="C20" s="690"/>
      <c r="D20" s="690"/>
      <c r="E20" s="690"/>
      <c r="F20" s="690"/>
      <c r="G20" s="690"/>
      <c r="H20" s="690"/>
      <c r="I20" s="690"/>
      <c r="J20" s="690"/>
      <c r="K20" s="690"/>
      <c r="L20" s="690"/>
      <c r="M20" s="690"/>
      <c r="N20" s="690"/>
      <c r="O20" s="690"/>
      <c r="P20" s="690"/>
      <c r="Q20" s="690"/>
      <c r="R20" s="690"/>
      <c r="S20" s="690"/>
      <c r="T20" s="690"/>
    </row>
    <row r="21" spans="1:20" s="98" customFormat="1" ht="17.25" customHeight="1">
      <c r="A21" s="689"/>
      <c r="B21" s="689"/>
      <c r="C21" s="690"/>
      <c r="D21" s="690"/>
      <c r="E21" s="690"/>
      <c r="F21" s="690"/>
      <c r="G21" s="690"/>
      <c r="H21" s="690"/>
      <c r="I21" s="690"/>
      <c r="J21" s="690"/>
      <c r="K21" s="690"/>
      <c r="L21" s="690"/>
      <c r="M21" s="690"/>
      <c r="N21" s="690"/>
      <c r="O21" s="690"/>
      <c r="P21" s="690"/>
      <c r="Q21" s="690"/>
      <c r="R21" s="690"/>
      <c r="S21" s="690"/>
      <c r="T21" s="690"/>
    </row>
    <row r="22" spans="1:20" s="98" customFormat="1" ht="17.25" customHeight="1">
      <c r="A22" s="689"/>
      <c r="B22" s="689"/>
      <c r="C22" s="690"/>
      <c r="D22" s="690"/>
      <c r="E22" s="690"/>
      <c r="F22" s="690"/>
      <c r="G22" s="690"/>
      <c r="H22" s="690"/>
      <c r="I22" s="690"/>
      <c r="J22" s="690"/>
      <c r="K22" s="690"/>
      <c r="L22" s="690"/>
      <c r="M22" s="690"/>
      <c r="N22" s="690"/>
      <c r="O22" s="690"/>
      <c r="P22" s="690"/>
      <c r="Q22" s="690"/>
      <c r="R22" s="690"/>
      <c r="S22" s="690"/>
      <c r="T22" s="690"/>
    </row>
    <row r="23" spans="1:20" s="98" customFormat="1" ht="17.25" customHeight="1">
      <c r="A23" s="689"/>
      <c r="B23" s="689"/>
      <c r="C23" s="690"/>
      <c r="D23" s="690"/>
      <c r="E23" s="690"/>
      <c r="F23" s="690"/>
      <c r="G23" s="690"/>
      <c r="H23" s="690"/>
      <c r="I23" s="690"/>
      <c r="J23" s="690"/>
      <c r="K23" s="690"/>
      <c r="L23" s="690"/>
      <c r="M23" s="690"/>
      <c r="N23" s="690"/>
      <c r="O23" s="690"/>
      <c r="P23" s="690"/>
      <c r="Q23" s="690"/>
      <c r="R23" s="690"/>
      <c r="S23" s="690"/>
      <c r="T23" s="690"/>
    </row>
    <row r="24" spans="1:20" s="98" customFormat="1" ht="17.25" customHeight="1">
      <c r="A24" s="689"/>
      <c r="B24" s="689"/>
      <c r="C24" s="690"/>
      <c r="D24" s="690"/>
      <c r="E24" s="690"/>
      <c r="F24" s="690"/>
      <c r="G24" s="690"/>
      <c r="H24" s="690"/>
      <c r="I24" s="690"/>
      <c r="J24" s="690"/>
      <c r="K24" s="690"/>
      <c r="L24" s="690"/>
      <c r="M24" s="690"/>
      <c r="N24" s="690"/>
      <c r="O24" s="690"/>
      <c r="P24" s="690"/>
      <c r="Q24" s="690"/>
      <c r="R24" s="690"/>
      <c r="S24" s="690"/>
      <c r="T24" s="690"/>
    </row>
    <row r="25" spans="1:20" s="98" customFormat="1" ht="17.25" customHeight="1">
      <c r="A25" s="689"/>
      <c r="B25" s="689"/>
      <c r="C25" s="690"/>
      <c r="D25" s="690"/>
      <c r="E25" s="690"/>
      <c r="F25" s="690"/>
      <c r="G25" s="690"/>
      <c r="H25" s="690"/>
      <c r="I25" s="690"/>
      <c r="J25" s="690"/>
      <c r="K25" s="690"/>
      <c r="L25" s="690"/>
      <c r="M25" s="690"/>
      <c r="N25" s="690"/>
      <c r="O25" s="690"/>
      <c r="P25" s="690"/>
      <c r="Q25" s="690"/>
      <c r="R25" s="690"/>
      <c r="S25" s="690"/>
      <c r="T25" s="690"/>
    </row>
    <row r="26" spans="1:20" s="98" customFormat="1" ht="17.25" customHeight="1">
      <c r="A26" s="689"/>
      <c r="B26" s="689"/>
      <c r="C26" s="690"/>
      <c r="D26" s="690"/>
      <c r="E26" s="690"/>
      <c r="F26" s="690"/>
      <c r="G26" s="690"/>
      <c r="H26" s="690"/>
      <c r="I26" s="690"/>
      <c r="J26" s="690"/>
      <c r="K26" s="690"/>
      <c r="L26" s="690"/>
      <c r="M26" s="690"/>
      <c r="N26" s="690"/>
      <c r="O26" s="690"/>
      <c r="P26" s="690"/>
      <c r="Q26" s="690"/>
      <c r="R26" s="690"/>
      <c r="S26" s="690"/>
      <c r="T26" s="690"/>
    </row>
    <row r="27" spans="1:20" s="98" customFormat="1" ht="17.25" customHeight="1">
      <c r="A27" s="689"/>
      <c r="B27" s="689"/>
      <c r="C27" s="690"/>
      <c r="D27" s="690"/>
      <c r="E27" s="690"/>
      <c r="F27" s="690"/>
      <c r="G27" s="690"/>
      <c r="H27" s="690"/>
      <c r="I27" s="690"/>
      <c r="J27" s="690"/>
      <c r="K27" s="690"/>
      <c r="L27" s="690"/>
      <c r="M27" s="690"/>
      <c r="N27" s="690"/>
      <c r="O27" s="690"/>
      <c r="P27" s="690"/>
      <c r="Q27" s="690"/>
      <c r="R27" s="690"/>
      <c r="S27" s="690"/>
      <c r="T27" s="690"/>
    </row>
    <row r="28" spans="1:20" s="98" customFormat="1" ht="17.25" customHeight="1">
      <c r="A28" s="689"/>
      <c r="B28" s="689"/>
      <c r="C28" s="690"/>
      <c r="D28" s="690"/>
      <c r="E28" s="690"/>
      <c r="F28" s="690"/>
      <c r="G28" s="690"/>
      <c r="H28" s="690"/>
      <c r="I28" s="690"/>
      <c r="J28" s="690"/>
      <c r="K28" s="690"/>
      <c r="L28" s="690"/>
      <c r="M28" s="690"/>
      <c r="N28" s="690"/>
      <c r="O28" s="690"/>
      <c r="P28" s="690"/>
      <c r="Q28" s="690"/>
      <c r="R28" s="690"/>
      <c r="S28" s="690"/>
      <c r="T28" s="690"/>
    </row>
    <row r="29" spans="1:20" s="98" customFormat="1" ht="17.25" customHeight="1">
      <c r="A29" s="689"/>
      <c r="B29" s="689"/>
      <c r="C29" s="690"/>
      <c r="D29" s="690"/>
      <c r="E29" s="690"/>
      <c r="F29" s="690"/>
      <c r="G29" s="690"/>
      <c r="H29" s="690"/>
      <c r="I29" s="690"/>
      <c r="J29" s="690"/>
      <c r="K29" s="690"/>
      <c r="L29" s="690"/>
      <c r="M29" s="690"/>
      <c r="N29" s="690"/>
      <c r="O29" s="690"/>
      <c r="P29" s="690"/>
      <c r="Q29" s="690"/>
      <c r="R29" s="690"/>
      <c r="S29" s="690"/>
      <c r="T29" s="690"/>
    </row>
    <row r="30" spans="1:20" s="98" customFormat="1" ht="17.25" customHeight="1">
      <c r="A30" s="689"/>
      <c r="B30" s="689"/>
      <c r="C30" s="690"/>
      <c r="D30" s="690"/>
      <c r="E30" s="690"/>
      <c r="F30" s="690"/>
      <c r="G30" s="690"/>
      <c r="H30" s="690"/>
      <c r="I30" s="690"/>
      <c r="J30" s="690"/>
      <c r="K30" s="690"/>
      <c r="L30" s="690"/>
      <c r="M30" s="690"/>
      <c r="N30" s="690"/>
      <c r="O30" s="690"/>
      <c r="P30" s="690"/>
      <c r="Q30" s="690"/>
      <c r="R30" s="690"/>
      <c r="S30" s="690"/>
      <c r="T30" s="690"/>
    </row>
    <row r="31" spans="1:20" s="98" customFormat="1" ht="17.25" customHeight="1">
      <c r="A31" s="689"/>
      <c r="B31" s="689"/>
      <c r="C31" s="690"/>
      <c r="D31" s="690"/>
      <c r="E31" s="690"/>
      <c r="F31" s="690"/>
      <c r="G31" s="690"/>
      <c r="H31" s="690"/>
      <c r="I31" s="690"/>
      <c r="J31" s="690"/>
      <c r="K31" s="690"/>
      <c r="L31" s="690"/>
      <c r="M31" s="690"/>
      <c r="N31" s="690"/>
      <c r="O31" s="690"/>
      <c r="P31" s="690"/>
      <c r="Q31" s="690"/>
      <c r="R31" s="690"/>
      <c r="S31" s="690"/>
      <c r="T31" s="690"/>
    </row>
    <row r="32" spans="1:20" s="98" customFormat="1" ht="17.25" customHeight="1">
      <c r="A32" s="689"/>
      <c r="B32" s="689"/>
      <c r="C32" s="690"/>
      <c r="D32" s="690"/>
      <c r="E32" s="690"/>
      <c r="F32" s="690"/>
      <c r="G32" s="690"/>
      <c r="H32" s="690"/>
      <c r="I32" s="690"/>
      <c r="J32" s="690"/>
      <c r="K32" s="690"/>
      <c r="L32" s="690"/>
      <c r="M32" s="690"/>
      <c r="N32" s="690"/>
      <c r="O32" s="690"/>
      <c r="P32" s="690"/>
      <c r="Q32" s="690"/>
      <c r="R32" s="690"/>
      <c r="S32" s="690"/>
      <c r="T32" s="690"/>
    </row>
    <row r="33" spans="1:20" s="98" customFormat="1" ht="17.25" customHeight="1">
      <c r="A33" s="689"/>
      <c r="B33" s="689"/>
      <c r="C33" s="690"/>
      <c r="D33" s="690"/>
      <c r="E33" s="690"/>
      <c r="F33" s="690"/>
      <c r="G33" s="690"/>
      <c r="H33" s="690"/>
      <c r="I33" s="690"/>
      <c r="J33" s="690"/>
      <c r="K33" s="690"/>
      <c r="L33" s="690"/>
      <c r="M33" s="690"/>
      <c r="N33" s="690"/>
      <c r="O33" s="690"/>
      <c r="P33" s="690"/>
      <c r="Q33" s="690"/>
      <c r="R33" s="690"/>
      <c r="S33" s="690"/>
      <c r="T33" s="690"/>
    </row>
    <row r="34" spans="1:20" s="98" customFormat="1" ht="17.25" customHeight="1">
      <c r="A34" s="689"/>
      <c r="B34" s="689"/>
      <c r="C34" s="690"/>
      <c r="D34" s="690"/>
      <c r="E34" s="690"/>
      <c r="F34" s="690"/>
      <c r="G34" s="690"/>
      <c r="H34" s="690"/>
      <c r="I34" s="690"/>
      <c r="J34" s="690"/>
      <c r="K34" s="690"/>
      <c r="L34" s="690"/>
      <c r="M34" s="690"/>
      <c r="N34" s="690"/>
      <c r="O34" s="690"/>
      <c r="P34" s="690"/>
      <c r="Q34" s="690"/>
      <c r="R34" s="690"/>
      <c r="S34" s="690"/>
      <c r="T34" s="690"/>
    </row>
    <row r="35" spans="1:20" s="98" customFormat="1" ht="17.25" customHeight="1">
      <c r="A35" s="689"/>
      <c r="B35" s="689"/>
      <c r="C35" s="690"/>
      <c r="D35" s="690"/>
      <c r="E35" s="690"/>
      <c r="F35" s="690"/>
      <c r="G35" s="690"/>
      <c r="H35" s="690"/>
      <c r="I35" s="690"/>
      <c r="J35" s="690"/>
      <c r="K35" s="690"/>
      <c r="L35" s="690"/>
      <c r="M35" s="690"/>
      <c r="N35" s="690"/>
      <c r="O35" s="690"/>
      <c r="P35" s="690"/>
      <c r="Q35" s="690"/>
      <c r="R35" s="690"/>
      <c r="S35" s="690"/>
      <c r="T35" s="690"/>
    </row>
    <row r="36" spans="1:20" s="98" customFormat="1" ht="17.25" customHeight="1">
      <c r="A36" s="689"/>
      <c r="B36" s="689"/>
      <c r="C36" s="690"/>
      <c r="D36" s="690"/>
      <c r="E36" s="690"/>
      <c r="F36" s="690"/>
      <c r="G36" s="690"/>
      <c r="H36" s="690"/>
      <c r="I36" s="690"/>
      <c r="J36" s="690"/>
      <c r="K36" s="690"/>
      <c r="L36" s="690"/>
      <c r="M36" s="690"/>
      <c r="N36" s="690"/>
      <c r="O36" s="690"/>
      <c r="P36" s="690"/>
      <c r="Q36" s="690"/>
      <c r="R36" s="690"/>
      <c r="S36" s="690"/>
      <c r="T36" s="690"/>
    </row>
    <row r="37" spans="1:20" s="98" customFormat="1" ht="17.25" customHeight="1">
      <c r="A37" s="689"/>
      <c r="B37" s="689"/>
      <c r="C37" s="690"/>
      <c r="D37" s="690"/>
      <c r="E37" s="690"/>
      <c r="F37" s="690"/>
      <c r="G37" s="690"/>
      <c r="H37" s="690"/>
      <c r="I37" s="690"/>
      <c r="J37" s="690"/>
      <c r="K37" s="690"/>
      <c r="L37" s="690"/>
      <c r="M37" s="690"/>
      <c r="N37" s="690"/>
      <c r="O37" s="690"/>
      <c r="P37" s="690"/>
      <c r="Q37" s="690"/>
      <c r="R37" s="690"/>
      <c r="S37" s="690"/>
      <c r="T37" s="690"/>
    </row>
    <row r="38" spans="1:20" ht="17.25" customHeight="1">
      <c r="A38" s="736" t="s">
        <v>1828</v>
      </c>
      <c r="B38" s="736"/>
      <c r="C38" s="736"/>
      <c r="D38" s="736"/>
      <c r="E38" s="736"/>
      <c r="F38" s="736"/>
      <c r="G38" s="736"/>
      <c r="H38" s="736"/>
      <c r="I38" s="736"/>
      <c r="J38" s="736"/>
      <c r="K38" s="736"/>
      <c r="L38" s="736"/>
      <c r="M38" s="736"/>
      <c r="N38" s="736"/>
      <c r="O38" s="106"/>
      <c r="P38" s="106"/>
      <c r="Q38" s="106"/>
      <c r="R38" s="106"/>
      <c r="S38" s="106"/>
      <c r="T38" s="106"/>
    </row>
    <row r="39" spans="1:20" ht="9.75" customHeight="1">
      <c r="A39" s="650"/>
      <c r="B39" s="650"/>
      <c r="C39" s="650"/>
      <c r="D39" s="650"/>
      <c r="E39" s="650"/>
      <c r="F39" s="650"/>
      <c r="G39" s="650"/>
      <c r="H39" s="650"/>
      <c r="I39" s="650"/>
      <c r="J39" s="650"/>
      <c r="K39" s="650"/>
      <c r="L39" s="650"/>
      <c r="M39" s="650"/>
      <c r="N39" s="650"/>
      <c r="O39" s="106"/>
      <c r="P39" s="106"/>
      <c r="Q39" s="106"/>
      <c r="R39" s="106"/>
      <c r="S39" s="106"/>
      <c r="T39" s="106"/>
    </row>
    <row r="40" spans="1:20" ht="17.25" customHeight="1">
      <c r="A40" s="736" t="s">
        <v>2966</v>
      </c>
      <c r="B40" s="736"/>
      <c r="C40" s="736"/>
      <c r="D40" s="736"/>
      <c r="E40" s="736"/>
      <c r="F40" s="736"/>
      <c r="G40" s="736"/>
      <c r="H40" s="736"/>
      <c r="I40" s="736"/>
      <c r="J40" s="736"/>
      <c r="K40" s="736"/>
      <c r="L40" s="736"/>
      <c r="M40" s="736"/>
      <c r="N40" s="736"/>
      <c r="O40" s="106"/>
      <c r="P40" s="106"/>
      <c r="Q40" s="106"/>
      <c r="R40" s="106"/>
      <c r="S40" s="106"/>
      <c r="T40" s="106"/>
    </row>
    <row r="41" spans="1:20" ht="17.25" customHeight="1">
      <c r="A41" s="736" t="s">
        <v>2274</v>
      </c>
      <c r="B41" s="736"/>
      <c r="C41" s="736"/>
      <c r="D41" s="736"/>
      <c r="E41" s="736"/>
      <c r="F41" s="736"/>
      <c r="G41" s="736"/>
      <c r="H41" s="736"/>
      <c r="I41" s="736"/>
      <c r="J41" s="736"/>
      <c r="K41" s="736"/>
      <c r="L41" s="736"/>
      <c r="M41" s="736"/>
      <c r="N41" s="736"/>
      <c r="O41" s="106"/>
      <c r="P41" s="106"/>
      <c r="Q41" s="106"/>
      <c r="R41" s="106"/>
      <c r="S41" s="106"/>
      <c r="T41" s="106"/>
    </row>
    <row r="42" spans="1:20" ht="17.25" customHeight="1">
      <c r="Q42" s="32"/>
      <c r="R42" s="32"/>
      <c r="S42" s="32"/>
    </row>
    <row r="43" spans="1:20" ht="17.25" customHeight="1">
      <c r="A43" s="738" t="s">
        <v>20</v>
      </c>
      <c r="B43" s="738" t="s">
        <v>14</v>
      </c>
      <c r="C43" s="740" t="s">
        <v>112</v>
      </c>
      <c r="D43" s="741"/>
      <c r="E43" s="742"/>
      <c r="F43" s="740" t="s">
        <v>113</v>
      </c>
      <c r="G43" s="741"/>
      <c r="H43" s="742"/>
      <c r="I43" s="740" t="s">
        <v>114</v>
      </c>
      <c r="J43" s="741"/>
      <c r="K43" s="742"/>
      <c r="L43" s="740" t="s">
        <v>115</v>
      </c>
      <c r="M43" s="741"/>
      <c r="N43" s="742"/>
      <c r="O43" s="94"/>
      <c r="P43" s="94"/>
      <c r="Q43" s="94"/>
      <c r="R43" s="94"/>
      <c r="S43" s="94"/>
      <c r="T43" s="94"/>
    </row>
    <row r="44" spans="1:20" ht="17.25" customHeight="1">
      <c r="A44" s="739"/>
      <c r="B44" s="739"/>
      <c r="C44" s="95" t="s">
        <v>95</v>
      </c>
      <c r="D44" s="95" t="s">
        <v>96</v>
      </c>
      <c r="E44" s="95" t="s">
        <v>80</v>
      </c>
      <c r="F44" s="95" t="s">
        <v>95</v>
      </c>
      <c r="G44" s="95" t="s">
        <v>96</v>
      </c>
      <c r="H44" s="95" t="s">
        <v>80</v>
      </c>
      <c r="I44" s="95" t="s">
        <v>95</v>
      </c>
      <c r="J44" s="95" t="s">
        <v>96</v>
      </c>
      <c r="K44" s="95" t="s">
        <v>80</v>
      </c>
      <c r="L44" s="95" t="s">
        <v>95</v>
      </c>
      <c r="M44" s="95" t="s">
        <v>96</v>
      </c>
      <c r="N44" s="95" t="s">
        <v>80</v>
      </c>
      <c r="O44" s="94"/>
      <c r="P44" s="94"/>
      <c r="Q44" s="94"/>
      <c r="R44" s="94"/>
      <c r="S44" s="94"/>
      <c r="T44" s="94"/>
    </row>
    <row r="45" spans="1:20" ht="17.25" customHeight="1">
      <c r="A45" s="99">
        <v>1</v>
      </c>
      <c r="B45" s="280" t="s">
        <v>86</v>
      </c>
      <c r="C45" s="97">
        <f>C119+C189</f>
        <v>0</v>
      </c>
      <c r="D45" s="97">
        <f>D119+D189</f>
        <v>0</v>
      </c>
      <c r="E45" s="97">
        <f t="shared" ref="E45:E54" si="57">SUM(C45:D45)</f>
        <v>0</v>
      </c>
      <c r="F45" s="97">
        <f t="shared" ref="F45:G45" si="58">F119+F189</f>
        <v>214</v>
      </c>
      <c r="G45" s="97">
        <f t="shared" si="58"/>
        <v>164</v>
      </c>
      <c r="H45" s="97">
        <f t="shared" ref="H45:H52" si="59">SUM(F45:G45)</f>
        <v>378</v>
      </c>
      <c r="I45" s="97">
        <f t="shared" ref="I45:J45" si="60">I119+I189</f>
        <v>174</v>
      </c>
      <c r="J45" s="97">
        <f t="shared" si="60"/>
        <v>136</v>
      </c>
      <c r="K45" s="97">
        <f t="shared" ref="K45:K52" si="61">SUM(I45:J45)</f>
        <v>310</v>
      </c>
      <c r="L45" s="97">
        <f t="shared" ref="L45:M45" si="62">L119+L189</f>
        <v>71</v>
      </c>
      <c r="M45" s="97">
        <f t="shared" si="62"/>
        <v>51</v>
      </c>
      <c r="N45" s="97">
        <f t="shared" ref="N45:N52" si="63">SUM(L45:M45)</f>
        <v>122</v>
      </c>
      <c r="O45" s="98"/>
      <c r="P45" s="98"/>
      <c r="Q45" s="98"/>
      <c r="R45" s="98"/>
      <c r="S45" s="98"/>
      <c r="T45" s="98"/>
    </row>
    <row r="46" spans="1:20" ht="17.25" customHeight="1">
      <c r="A46" s="96">
        <v>2</v>
      </c>
      <c r="B46" s="281" t="s">
        <v>87</v>
      </c>
      <c r="C46" s="97">
        <f t="shared" ref="C46:D54" si="64">C120+C190</f>
        <v>0</v>
      </c>
      <c r="D46" s="97">
        <f t="shared" si="64"/>
        <v>0</v>
      </c>
      <c r="E46" s="97">
        <f t="shared" si="57"/>
        <v>0</v>
      </c>
      <c r="F46" s="97">
        <f t="shared" ref="F46:G46" si="65">F120+F190</f>
        <v>0</v>
      </c>
      <c r="G46" s="97">
        <f t="shared" si="65"/>
        <v>0</v>
      </c>
      <c r="H46" s="97">
        <f t="shared" si="59"/>
        <v>0</v>
      </c>
      <c r="I46" s="97">
        <f t="shared" ref="I46:J46" si="66">I120+I190</f>
        <v>155</v>
      </c>
      <c r="J46" s="97">
        <f t="shared" si="66"/>
        <v>186</v>
      </c>
      <c r="K46" s="97">
        <f t="shared" si="61"/>
        <v>341</v>
      </c>
      <c r="L46" s="97">
        <f t="shared" ref="L46:M46" si="67">L120+L190</f>
        <v>52</v>
      </c>
      <c r="M46" s="97">
        <f t="shared" si="67"/>
        <v>33</v>
      </c>
      <c r="N46" s="97">
        <f t="shared" si="63"/>
        <v>85</v>
      </c>
      <c r="O46" s="98"/>
      <c r="P46" s="98"/>
      <c r="Q46" s="98"/>
      <c r="R46" s="98"/>
      <c r="S46" s="98"/>
      <c r="T46" s="98"/>
    </row>
    <row r="47" spans="1:20" ht="17.25" customHeight="1">
      <c r="A47" s="96">
        <v>3</v>
      </c>
      <c r="B47" s="281" t="s">
        <v>81</v>
      </c>
      <c r="C47" s="97">
        <f t="shared" si="64"/>
        <v>44</v>
      </c>
      <c r="D47" s="97">
        <f t="shared" si="64"/>
        <v>52</v>
      </c>
      <c r="E47" s="97">
        <f t="shared" si="57"/>
        <v>96</v>
      </c>
      <c r="F47" s="97">
        <f t="shared" ref="F47:G47" si="68">F121+F191</f>
        <v>32</v>
      </c>
      <c r="G47" s="97">
        <f t="shared" si="68"/>
        <v>30</v>
      </c>
      <c r="H47" s="97">
        <f t="shared" si="59"/>
        <v>62</v>
      </c>
      <c r="I47" s="97">
        <f t="shared" ref="I47:J47" si="69">I121+I191</f>
        <v>168</v>
      </c>
      <c r="J47" s="97">
        <f t="shared" si="69"/>
        <v>219</v>
      </c>
      <c r="K47" s="97">
        <f t="shared" si="61"/>
        <v>387</v>
      </c>
      <c r="L47" s="97">
        <f t="shared" ref="L47:M47" si="70">L121+L191</f>
        <v>170</v>
      </c>
      <c r="M47" s="97">
        <f t="shared" si="70"/>
        <v>133</v>
      </c>
      <c r="N47" s="97">
        <f t="shared" si="63"/>
        <v>303</v>
      </c>
      <c r="O47" s="98"/>
      <c r="P47" s="98"/>
      <c r="Q47" s="98"/>
      <c r="R47" s="98"/>
      <c r="S47" s="98"/>
      <c r="T47" s="98"/>
    </row>
    <row r="48" spans="1:20" ht="17.25" customHeight="1">
      <c r="A48" s="99">
        <v>4</v>
      </c>
      <c r="B48" s="280" t="s">
        <v>88</v>
      </c>
      <c r="C48" s="97">
        <f t="shared" si="64"/>
        <v>24</v>
      </c>
      <c r="D48" s="97">
        <f t="shared" si="64"/>
        <v>28</v>
      </c>
      <c r="E48" s="97">
        <f t="shared" si="57"/>
        <v>52</v>
      </c>
      <c r="F48" s="97">
        <f t="shared" ref="F48:G48" si="71">F122+F192</f>
        <v>16</v>
      </c>
      <c r="G48" s="97">
        <f t="shared" si="71"/>
        <v>33</v>
      </c>
      <c r="H48" s="97">
        <f t="shared" si="59"/>
        <v>49</v>
      </c>
      <c r="I48" s="97">
        <f t="shared" ref="I48:J48" si="72">I122+I192</f>
        <v>74</v>
      </c>
      <c r="J48" s="97">
        <f t="shared" si="72"/>
        <v>77</v>
      </c>
      <c r="K48" s="97">
        <f t="shared" si="61"/>
        <v>151</v>
      </c>
      <c r="L48" s="97">
        <f t="shared" ref="L48:M48" si="73">L122+L192</f>
        <v>45</v>
      </c>
      <c r="M48" s="97">
        <f t="shared" si="73"/>
        <v>47</v>
      </c>
      <c r="N48" s="97">
        <f t="shared" si="63"/>
        <v>92</v>
      </c>
      <c r="O48" s="98"/>
      <c r="P48" s="98"/>
      <c r="Q48" s="98"/>
      <c r="R48" s="98"/>
      <c r="S48" s="98"/>
      <c r="T48" s="98"/>
    </row>
    <row r="49" spans="1:20" ht="17.25" customHeight="1">
      <c r="A49" s="99">
        <v>5</v>
      </c>
      <c r="B49" s="280" t="s">
        <v>82</v>
      </c>
      <c r="C49" s="97">
        <f t="shared" si="64"/>
        <v>0</v>
      </c>
      <c r="D49" s="97">
        <f t="shared" si="64"/>
        <v>0</v>
      </c>
      <c r="E49" s="97">
        <f t="shared" si="57"/>
        <v>0</v>
      </c>
      <c r="F49" s="97">
        <f t="shared" ref="F49:G49" si="74">F123+F193</f>
        <v>0</v>
      </c>
      <c r="G49" s="97">
        <f t="shared" si="74"/>
        <v>0</v>
      </c>
      <c r="H49" s="97">
        <f t="shared" si="59"/>
        <v>0</v>
      </c>
      <c r="I49" s="97">
        <f t="shared" ref="I49:J49" si="75">I123+I193</f>
        <v>98</v>
      </c>
      <c r="J49" s="97">
        <f t="shared" si="75"/>
        <v>45</v>
      </c>
      <c r="K49" s="97">
        <f t="shared" si="61"/>
        <v>143</v>
      </c>
      <c r="L49" s="97">
        <f t="shared" ref="L49:M49" si="76">L123+L193</f>
        <v>0</v>
      </c>
      <c r="M49" s="97">
        <f t="shared" si="76"/>
        <v>0</v>
      </c>
      <c r="N49" s="97">
        <f t="shared" si="63"/>
        <v>0</v>
      </c>
      <c r="O49" s="98"/>
      <c r="P49" s="98"/>
      <c r="Q49" s="98"/>
      <c r="R49" s="98"/>
      <c r="S49" s="98"/>
      <c r="T49" s="98"/>
    </row>
    <row r="50" spans="1:20" ht="17.25" customHeight="1">
      <c r="A50" s="96">
        <v>6</v>
      </c>
      <c r="B50" s="281" t="s">
        <v>89</v>
      </c>
      <c r="C50" s="97">
        <f t="shared" si="64"/>
        <v>0</v>
      </c>
      <c r="D50" s="97">
        <f t="shared" si="64"/>
        <v>0</v>
      </c>
      <c r="E50" s="97">
        <f t="shared" si="57"/>
        <v>0</v>
      </c>
      <c r="F50" s="97">
        <f t="shared" ref="F50:G50" si="77">F124+F194</f>
        <v>162</v>
      </c>
      <c r="G50" s="97">
        <f t="shared" si="77"/>
        <v>145</v>
      </c>
      <c r="H50" s="97">
        <f t="shared" si="59"/>
        <v>307</v>
      </c>
      <c r="I50" s="97">
        <f t="shared" ref="I50:J50" si="78">I124+I194</f>
        <v>195</v>
      </c>
      <c r="J50" s="97">
        <f t="shared" si="78"/>
        <v>208</v>
      </c>
      <c r="K50" s="97">
        <f t="shared" si="61"/>
        <v>403</v>
      </c>
      <c r="L50" s="97">
        <f t="shared" ref="L50:M50" si="79">L124+L194</f>
        <v>35</v>
      </c>
      <c r="M50" s="97">
        <f t="shared" si="79"/>
        <v>37</v>
      </c>
      <c r="N50" s="97">
        <f t="shared" si="63"/>
        <v>72</v>
      </c>
      <c r="O50" s="98"/>
      <c r="P50" s="98"/>
      <c r="Q50" s="98"/>
      <c r="R50" s="98"/>
      <c r="S50" s="98"/>
      <c r="T50" s="98"/>
    </row>
    <row r="51" spans="1:20" ht="17.25" customHeight="1">
      <c r="A51" s="96">
        <v>7</v>
      </c>
      <c r="B51" s="281" t="s">
        <v>83</v>
      </c>
      <c r="C51" s="97">
        <f t="shared" si="64"/>
        <v>12</v>
      </c>
      <c r="D51" s="97">
        <f t="shared" si="64"/>
        <v>28</v>
      </c>
      <c r="E51" s="97">
        <f t="shared" si="57"/>
        <v>40</v>
      </c>
      <c r="F51" s="97">
        <f t="shared" ref="F51:G51" si="80">F125+F195</f>
        <v>134</v>
      </c>
      <c r="G51" s="97">
        <f t="shared" si="80"/>
        <v>136</v>
      </c>
      <c r="H51" s="97">
        <f t="shared" si="59"/>
        <v>270</v>
      </c>
      <c r="I51" s="97">
        <f t="shared" ref="I51:J51" si="81">I125+I195</f>
        <v>181</v>
      </c>
      <c r="J51" s="97">
        <f t="shared" si="81"/>
        <v>118</v>
      </c>
      <c r="K51" s="97">
        <f t="shared" si="61"/>
        <v>299</v>
      </c>
      <c r="L51" s="97">
        <f t="shared" ref="L51:M51" si="82">L125+L195</f>
        <v>70</v>
      </c>
      <c r="M51" s="97">
        <f t="shared" si="82"/>
        <v>42</v>
      </c>
      <c r="N51" s="97">
        <f t="shared" si="63"/>
        <v>112</v>
      </c>
      <c r="O51" s="98"/>
      <c r="P51" s="98"/>
      <c r="Q51" s="98"/>
      <c r="R51" s="98"/>
      <c r="S51" s="98"/>
      <c r="T51" s="98"/>
    </row>
    <row r="52" spans="1:20" ht="17.25" customHeight="1">
      <c r="A52" s="99">
        <v>8</v>
      </c>
      <c r="B52" s="280" t="s">
        <v>90</v>
      </c>
      <c r="C52" s="97">
        <f t="shared" si="64"/>
        <v>72</v>
      </c>
      <c r="D52" s="97">
        <f t="shared" si="64"/>
        <v>48</v>
      </c>
      <c r="E52" s="97">
        <f t="shared" si="57"/>
        <v>120</v>
      </c>
      <c r="F52" s="97">
        <f t="shared" ref="F52:G52" si="83">F126+F196</f>
        <v>180</v>
      </c>
      <c r="G52" s="97">
        <f t="shared" si="83"/>
        <v>186</v>
      </c>
      <c r="H52" s="97">
        <f t="shared" si="59"/>
        <v>366</v>
      </c>
      <c r="I52" s="97">
        <f t="shared" ref="I52:J52" si="84">I126+I196</f>
        <v>285</v>
      </c>
      <c r="J52" s="97">
        <f t="shared" si="84"/>
        <v>259</v>
      </c>
      <c r="K52" s="97">
        <f t="shared" si="61"/>
        <v>544</v>
      </c>
      <c r="L52" s="97">
        <f t="shared" ref="L52:M52" si="85">L126+L196</f>
        <v>60</v>
      </c>
      <c r="M52" s="97">
        <f t="shared" si="85"/>
        <v>88</v>
      </c>
      <c r="N52" s="97">
        <f t="shared" si="63"/>
        <v>148</v>
      </c>
      <c r="O52" s="98"/>
      <c r="P52" s="98"/>
      <c r="Q52" s="98"/>
      <c r="R52" s="98"/>
      <c r="S52" s="98"/>
      <c r="T52" s="98"/>
    </row>
    <row r="53" spans="1:20" ht="17.25" customHeight="1">
      <c r="A53" s="99">
        <v>9</v>
      </c>
      <c r="B53" s="280" t="s">
        <v>84</v>
      </c>
      <c r="C53" s="97">
        <f t="shared" si="64"/>
        <v>108</v>
      </c>
      <c r="D53" s="97">
        <f t="shared" si="64"/>
        <v>98</v>
      </c>
      <c r="E53" s="97">
        <f t="shared" si="57"/>
        <v>206</v>
      </c>
      <c r="F53" s="97">
        <f t="shared" ref="F53:G53" si="86">F127+F197</f>
        <v>281</v>
      </c>
      <c r="G53" s="97">
        <f t="shared" si="86"/>
        <v>288</v>
      </c>
      <c r="H53" s="97">
        <f>SUM(F53:G53)</f>
        <v>569</v>
      </c>
      <c r="I53" s="97">
        <f t="shared" ref="I53:J53" si="87">I127+I197</f>
        <v>443</v>
      </c>
      <c r="J53" s="97">
        <f t="shared" si="87"/>
        <v>512</v>
      </c>
      <c r="K53" s="97">
        <f>SUM(I53:J53)</f>
        <v>955</v>
      </c>
      <c r="L53" s="97">
        <f t="shared" ref="L53:M53" si="88">L127+L197</f>
        <v>147</v>
      </c>
      <c r="M53" s="97">
        <f t="shared" si="88"/>
        <v>239</v>
      </c>
      <c r="N53" s="97">
        <f>SUM(L53:M53)</f>
        <v>386</v>
      </c>
      <c r="O53" s="98"/>
      <c r="P53" s="98"/>
      <c r="Q53" s="98"/>
      <c r="R53" s="98"/>
      <c r="S53" s="98"/>
      <c r="T53" s="98"/>
    </row>
    <row r="54" spans="1:20" ht="17.25" customHeight="1">
      <c r="A54" s="96">
        <v>10</v>
      </c>
      <c r="B54" s="281" t="s">
        <v>85</v>
      </c>
      <c r="C54" s="97">
        <f t="shared" si="64"/>
        <v>32</v>
      </c>
      <c r="D54" s="97">
        <f t="shared" si="64"/>
        <v>42</v>
      </c>
      <c r="E54" s="97">
        <f t="shared" si="57"/>
        <v>74</v>
      </c>
      <c r="F54" s="97">
        <f t="shared" ref="F54:G54" si="89">F128+F198</f>
        <v>340</v>
      </c>
      <c r="G54" s="97">
        <f t="shared" si="89"/>
        <v>301</v>
      </c>
      <c r="H54" s="97">
        <f>SUM(F54:G54)</f>
        <v>641</v>
      </c>
      <c r="I54" s="97">
        <f t="shared" ref="I54:J54" si="90">I128+I198</f>
        <v>768</v>
      </c>
      <c r="J54" s="97">
        <f t="shared" si="90"/>
        <v>677</v>
      </c>
      <c r="K54" s="97">
        <f>SUM(I54:J54)</f>
        <v>1445</v>
      </c>
      <c r="L54" s="97">
        <f t="shared" ref="L54:M54" si="91">L128+L198</f>
        <v>151</v>
      </c>
      <c r="M54" s="97">
        <f t="shared" si="91"/>
        <v>212</v>
      </c>
      <c r="N54" s="97">
        <f>SUM(L54:M54)</f>
        <v>363</v>
      </c>
      <c r="O54" s="98"/>
      <c r="P54" s="98"/>
      <c r="Q54" s="98"/>
      <c r="R54" s="98"/>
      <c r="S54" s="98"/>
      <c r="T54" s="98"/>
    </row>
    <row r="55" spans="1:20" ht="17.25" customHeight="1">
      <c r="A55" s="737" t="s">
        <v>91</v>
      </c>
      <c r="B55" s="737"/>
      <c r="C55" s="101">
        <f>SUM(C45:C54)</f>
        <v>292</v>
      </c>
      <c r="D55" s="101">
        <f t="shared" ref="D55:N55" si="92">SUM(D45:D54)</f>
        <v>296</v>
      </c>
      <c r="E55" s="101">
        <f t="shared" si="92"/>
        <v>588</v>
      </c>
      <c r="F55" s="101">
        <f t="shared" si="92"/>
        <v>1359</v>
      </c>
      <c r="G55" s="101">
        <f t="shared" si="92"/>
        <v>1283</v>
      </c>
      <c r="H55" s="101">
        <f t="shared" si="92"/>
        <v>2642</v>
      </c>
      <c r="I55" s="101">
        <f t="shared" si="92"/>
        <v>2541</v>
      </c>
      <c r="J55" s="101">
        <f t="shared" si="92"/>
        <v>2437</v>
      </c>
      <c r="K55" s="101">
        <f t="shared" si="92"/>
        <v>4978</v>
      </c>
      <c r="L55" s="101">
        <f t="shared" si="92"/>
        <v>801</v>
      </c>
      <c r="M55" s="101">
        <f t="shared" si="92"/>
        <v>882</v>
      </c>
      <c r="N55" s="101">
        <f t="shared" si="92"/>
        <v>1683</v>
      </c>
      <c r="O55" s="98"/>
      <c r="P55" s="98"/>
      <c r="Q55" s="98"/>
      <c r="R55" s="98"/>
      <c r="S55" s="98"/>
      <c r="T55" s="98"/>
    </row>
    <row r="56" spans="1:20" s="98" customFormat="1" ht="17.25" customHeight="1">
      <c r="A56" s="689"/>
      <c r="B56" s="689"/>
      <c r="C56" s="690"/>
      <c r="D56" s="690"/>
      <c r="E56" s="690"/>
      <c r="F56" s="690"/>
      <c r="G56" s="690"/>
      <c r="H56" s="690"/>
      <c r="I56" s="690"/>
      <c r="J56" s="690"/>
      <c r="K56" s="690"/>
      <c r="L56" s="690"/>
      <c r="M56" s="690"/>
      <c r="N56" s="690"/>
      <c r="O56" s="690"/>
      <c r="P56" s="690"/>
      <c r="Q56" s="690"/>
      <c r="R56" s="690"/>
      <c r="S56" s="690"/>
      <c r="T56" s="690"/>
    </row>
    <row r="57" spans="1:20" s="98" customFormat="1" ht="17.25" customHeight="1">
      <c r="A57" s="689"/>
      <c r="B57" s="689"/>
      <c r="C57" s="690"/>
      <c r="D57" s="690"/>
      <c r="E57" s="690"/>
      <c r="F57" s="690"/>
      <c r="G57" s="690"/>
      <c r="H57" s="690"/>
      <c r="I57" s="690"/>
      <c r="J57" s="690"/>
      <c r="K57" s="690"/>
      <c r="L57" s="690"/>
      <c r="M57" s="690"/>
      <c r="N57" s="690"/>
      <c r="O57" s="690"/>
      <c r="P57" s="690"/>
      <c r="Q57" s="690"/>
      <c r="R57" s="690"/>
      <c r="S57" s="690"/>
      <c r="T57" s="690"/>
    </row>
    <row r="58" spans="1:20" s="98" customFormat="1" ht="17.25" customHeight="1">
      <c r="A58" s="689"/>
      <c r="B58" s="689"/>
      <c r="C58" s="690"/>
      <c r="D58" s="690"/>
      <c r="E58" s="690"/>
      <c r="F58" s="690"/>
      <c r="G58" s="690"/>
      <c r="H58" s="690"/>
      <c r="I58" s="690"/>
      <c r="J58" s="690"/>
      <c r="K58" s="690"/>
      <c r="L58" s="690"/>
      <c r="M58" s="690"/>
      <c r="N58" s="690"/>
      <c r="O58" s="690"/>
      <c r="P58" s="690"/>
      <c r="Q58" s="690"/>
      <c r="R58" s="690"/>
      <c r="S58" s="690"/>
      <c r="T58" s="690"/>
    </row>
    <row r="59" spans="1:20" s="98" customFormat="1" ht="17.25" customHeight="1">
      <c r="A59" s="689"/>
      <c r="B59" s="689"/>
      <c r="C59" s="690"/>
      <c r="D59" s="690"/>
      <c r="E59" s="690"/>
      <c r="F59" s="690"/>
      <c r="G59" s="690"/>
      <c r="H59" s="690"/>
      <c r="I59" s="690"/>
      <c r="J59" s="690"/>
      <c r="K59" s="690"/>
      <c r="L59" s="690"/>
      <c r="M59" s="690"/>
      <c r="N59" s="690"/>
      <c r="O59" s="690"/>
      <c r="P59" s="690"/>
      <c r="Q59" s="690"/>
      <c r="R59" s="690"/>
      <c r="S59" s="690"/>
      <c r="T59" s="690"/>
    </row>
    <row r="60" spans="1:20" s="98" customFormat="1" ht="17.25" customHeight="1">
      <c r="A60" s="689"/>
      <c r="B60" s="689"/>
      <c r="C60" s="690"/>
      <c r="D60" s="690"/>
      <c r="E60" s="690"/>
      <c r="F60" s="690"/>
      <c r="G60" s="690"/>
      <c r="H60" s="690"/>
      <c r="I60" s="690"/>
      <c r="J60" s="690"/>
      <c r="K60" s="690"/>
      <c r="L60" s="690"/>
      <c r="M60" s="690"/>
      <c r="N60" s="690"/>
      <c r="O60" s="690"/>
      <c r="P60" s="690"/>
      <c r="Q60" s="690"/>
      <c r="R60" s="690"/>
      <c r="S60" s="690"/>
      <c r="T60" s="690"/>
    </row>
    <row r="61" spans="1:20" s="98" customFormat="1" ht="17.25" customHeight="1">
      <c r="A61" s="689"/>
      <c r="B61" s="689"/>
      <c r="C61" s="690"/>
      <c r="D61" s="690"/>
      <c r="E61" s="690"/>
      <c r="F61" s="690"/>
      <c r="G61" s="690"/>
      <c r="H61" s="690"/>
      <c r="I61" s="690"/>
      <c r="J61" s="690"/>
      <c r="K61" s="690"/>
      <c r="L61" s="690"/>
      <c r="M61" s="690"/>
      <c r="N61" s="690"/>
      <c r="O61" s="690"/>
      <c r="P61" s="690"/>
      <c r="Q61" s="690"/>
      <c r="R61" s="690"/>
      <c r="S61" s="690"/>
      <c r="T61" s="690"/>
    </row>
    <row r="62" spans="1:20" s="98" customFormat="1" ht="17.25" customHeight="1">
      <c r="A62" s="689"/>
      <c r="B62" s="689"/>
      <c r="C62" s="690"/>
      <c r="D62" s="690"/>
      <c r="E62" s="690"/>
      <c r="F62" s="690"/>
      <c r="G62" s="690"/>
      <c r="H62" s="690"/>
      <c r="I62" s="690"/>
      <c r="J62" s="690"/>
      <c r="K62" s="690"/>
      <c r="L62" s="690"/>
      <c r="M62" s="690"/>
      <c r="N62" s="690"/>
      <c r="O62" s="690"/>
      <c r="P62" s="690"/>
      <c r="Q62" s="690"/>
      <c r="R62" s="690"/>
      <c r="S62" s="690"/>
      <c r="T62" s="690"/>
    </row>
    <row r="63" spans="1:20" s="98" customFormat="1" ht="17.25" customHeight="1">
      <c r="A63" s="689"/>
      <c r="B63" s="689"/>
      <c r="C63" s="690"/>
      <c r="D63" s="690"/>
      <c r="E63" s="690"/>
      <c r="F63" s="690"/>
      <c r="G63" s="690"/>
      <c r="H63" s="690"/>
      <c r="I63" s="690"/>
      <c r="J63" s="690"/>
      <c r="K63" s="690"/>
      <c r="L63" s="690"/>
      <c r="M63" s="690"/>
      <c r="N63" s="690"/>
      <c r="O63" s="690"/>
      <c r="P63" s="690"/>
      <c r="Q63" s="690"/>
      <c r="R63" s="690"/>
      <c r="S63" s="690"/>
      <c r="T63" s="690"/>
    </row>
    <row r="64" spans="1:20" s="98" customFormat="1" ht="17.25" customHeight="1">
      <c r="A64" s="689"/>
      <c r="B64" s="689"/>
      <c r="C64" s="690"/>
      <c r="D64" s="690"/>
      <c r="E64" s="690"/>
      <c r="F64" s="690"/>
      <c r="G64" s="690"/>
      <c r="H64" s="690"/>
      <c r="I64" s="690"/>
      <c r="J64" s="690"/>
      <c r="K64" s="690"/>
      <c r="L64" s="690"/>
      <c r="M64" s="690"/>
      <c r="N64" s="690"/>
      <c r="O64" s="690"/>
      <c r="P64" s="690"/>
      <c r="Q64" s="690"/>
      <c r="R64" s="690"/>
      <c r="S64" s="690"/>
      <c r="T64" s="690"/>
    </row>
    <row r="65" spans="1:20" s="98" customFormat="1" ht="17.25" customHeight="1">
      <c r="A65" s="689"/>
      <c r="B65" s="689"/>
      <c r="C65" s="690"/>
      <c r="D65" s="690"/>
      <c r="E65" s="690"/>
      <c r="F65" s="690"/>
      <c r="G65" s="690"/>
      <c r="H65" s="690"/>
      <c r="I65" s="690"/>
      <c r="J65" s="690"/>
      <c r="K65" s="690"/>
      <c r="L65" s="690"/>
      <c r="M65" s="690"/>
      <c r="N65" s="690"/>
      <c r="O65" s="690"/>
      <c r="P65" s="690"/>
      <c r="Q65" s="690"/>
      <c r="R65" s="690"/>
      <c r="S65" s="690"/>
      <c r="T65" s="690"/>
    </row>
    <row r="66" spans="1:20" s="98" customFormat="1" ht="17.25" customHeight="1">
      <c r="A66" s="689"/>
      <c r="B66" s="689"/>
      <c r="C66" s="690"/>
      <c r="D66" s="690"/>
      <c r="E66" s="690"/>
      <c r="F66" s="690"/>
      <c r="G66" s="690"/>
      <c r="H66" s="690"/>
      <c r="I66" s="690"/>
      <c r="J66" s="690"/>
      <c r="K66" s="690"/>
      <c r="L66" s="690"/>
      <c r="M66" s="690"/>
      <c r="N66" s="690"/>
      <c r="O66" s="690"/>
      <c r="P66" s="690"/>
      <c r="Q66" s="690"/>
      <c r="R66" s="690"/>
      <c r="S66" s="690"/>
      <c r="T66" s="690"/>
    </row>
    <row r="67" spans="1:20" s="98" customFormat="1" ht="17.25" customHeight="1">
      <c r="A67" s="689"/>
      <c r="B67" s="689"/>
      <c r="C67" s="690"/>
      <c r="D67" s="690"/>
      <c r="E67" s="690"/>
      <c r="F67" s="690"/>
      <c r="G67" s="690"/>
      <c r="H67" s="690"/>
      <c r="I67" s="690"/>
      <c r="J67" s="690"/>
      <c r="K67" s="690"/>
      <c r="L67" s="690"/>
      <c r="M67" s="690"/>
      <c r="N67" s="690"/>
      <c r="O67" s="690"/>
      <c r="P67" s="690"/>
      <c r="Q67" s="690"/>
      <c r="R67" s="690"/>
      <c r="S67" s="690"/>
      <c r="T67" s="690"/>
    </row>
    <row r="68" spans="1:20" s="98" customFormat="1" ht="17.25" customHeight="1">
      <c r="A68" s="689"/>
      <c r="B68" s="689"/>
      <c r="C68" s="690"/>
      <c r="D68" s="690"/>
      <c r="E68" s="690"/>
      <c r="F68" s="690"/>
      <c r="G68" s="690"/>
      <c r="H68" s="690"/>
      <c r="I68" s="690"/>
      <c r="J68" s="690"/>
      <c r="K68" s="690"/>
      <c r="L68" s="690"/>
      <c r="M68" s="690"/>
      <c r="N68" s="690"/>
      <c r="O68" s="690"/>
      <c r="P68" s="690"/>
      <c r="Q68" s="690"/>
      <c r="R68" s="690"/>
      <c r="S68" s="690"/>
      <c r="T68" s="690"/>
    </row>
    <row r="69" spans="1:20" s="98" customFormat="1" ht="17.25" customHeight="1">
      <c r="A69" s="689"/>
      <c r="B69" s="689"/>
      <c r="C69" s="690"/>
      <c r="D69" s="690"/>
      <c r="E69" s="690"/>
      <c r="F69" s="690"/>
      <c r="G69" s="690"/>
      <c r="H69" s="690"/>
      <c r="I69" s="690"/>
      <c r="J69" s="690"/>
      <c r="K69" s="690"/>
      <c r="L69" s="690"/>
      <c r="M69" s="690"/>
      <c r="N69" s="690"/>
      <c r="O69" s="690"/>
      <c r="P69" s="690"/>
      <c r="Q69" s="690"/>
      <c r="R69" s="690"/>
      <c r="S69" s="690"/>
      <c r="T69" s="690"/>
    </row>
    <row r="70" spans="1:20" s="98" customFormat="1" ht="17.25" customHeight="1">
      <c r="A70" s="689"/>
      <c r="B70" s="689"/>
      <c r="C70" s="690"/>
      <c r="D70" s="690"/>
      <c r="E70" s="690"/>
      <c r="F70" s="690"/>
      <c r="G70" s="690"/>
      <c r="H70" s="690"/>
      <c r="I70" s="690"/>
      <c r="J70" s="690"/>
      <c r="K70" s="690"/>
      <c r="L70" s="690"/>
      <c r="M70" s="690"/>
      <c r="N70" s="690"/>
      <c r="O70" s="690"/>
      <c r="P70" s="690"/>
      <c r="Q70" s="690"/>
      <c r="R70" s="690"/>
      <c r="S70" s="690"/>
      <c r="T70" s="690"/>
    </row>
    <row r="71" spans="1:20" s="98" customFormat="1" ht="17.25" customHeight="1">
      <c r="A71" s="689"/>
      <c r="B71" s="689"/>
      <c r="C71" s="690"/>
      <c r="D71" s="690"/>
      <c r="E71" s="690"/>
      <c r="F71" s="690"/>
      <c r="G71" s="690"/>
      <c r="H71" s="690"/>
      <c r="I71" s="690"/>
      <c r="J71" s="690"/>
      <c r="K71" s="690"/>
      <c r="L71" s="690"/>
      <c r="M71" s="690"/>
      <c r="N71" s="690"/>
      <c r="O71" s="690"/>
      <c r="P71" s="690"/>
      <c r="Q71" s="690"/>
      <c r="R71" s="690"/>
      <c r="S71" s="690"/>
      <c r="T71" s="690"/>
    </row>
    <row r="72" spans="1:20" s="98" customFormat="1" ht="17.25" customHeight="1">
      <c r="A72" s="689"/>
      <c r="B72" s="689"/>
      <c r="C72" s="690"/>
      <c r="D72" s="690"/>
      <c r="E72" s="690"/>
      <c r="F72" s="690"/>
      <c r="G72" s="690"/>
      <c r="H72" s="690"/>
      <c r="I72" s="690"/>
      <c r="J72" s="690"/>
      <c r="K72" s="690"/>
      <c r="L72" s="690"/>
      <c r="M72" s="690"/>
      <c r="N72" s="690"/>
      <c r="O72" s="690"/>
      <c r="P72" s="690"/>
      <c r="Q72" s="690"/>
      <c r="R72" s="690"/>
      <c r="S72" s="690"/>
      <c r="T72" s="690"/>
    </row>
    <row r="73" spans="1:20" s="98" customFormat="1" ht="17.25" customHeight="1">
      <c r="A73" s="689"/>
      <c r="B73" s="689"/>
      <c r="C73" s="690"/>
      <c r="D73" s="690"/>
      <c r="E73" s="690"/>
      <c r="F73" s="690"/>
      <c r="G73" s="690"/>
      <c r="H73" s="690"/>
      <c r="I73" s="690"/>
      <c r="J73" s="690"/>
      <c r="K73" s="690"/>
      <c r="L73" s="690"/>
      <c r="M73" s="690"/>
      <c r="N73" s="690"/>
      <c r="O73" s="690"/>
      <c r="P73" s="690"/>
      <c r="Q73" s="690"/>
      <c r="R73" s="690"/>
      <c r="S73" s="690"/>
      <c r="T73" s="690"/>
    </row>
    <row r="74" spans="1:20" s="98" customFormat="1" ht="17.25" customHeight="1">
      <c r="A74" s="689"/>
      <c r="B74" s="689"/>
      <c r="C74" s="690"/>
      <c r="D74" s="690"/>
      <c r="E74" s="690"/>
      <c r="F74" s="690"/>
      <c r="G74" s="690"/>
      <c r="H74" s="690"/>
      <c r="I74" s="690"/>
      <c r="J74" s="690"/>
      <c r="K74" s="690"/>
      <c r="L74" s="690"/>
      <c r="M74" s="690"/>
      <c r="N74" s="690"/>
      <c r="O74" s="690"/>
      <c r="P74" s="690"/>
      <c r="Q74" s="690"/>
      <c r="R74" s="690"/>
      <c r="S74" s="690"/>
      <c r="T74" s="690"/>
    </row>
    <row r="75" spans="1:20">
      <c r="A75" s="736" t="s">
        <v>1827</v>
      </c>
      <c r="B75" s="736"/>
      <c r="C75" s="736"/>
      <c r="D75" s="736"/>
      <c r="E75" s="736"/>
      <c r="F75" s="736"/>
      <c r="G75" s="736"/>
      <c r="H75" s="736"/>
      <c r="I75" s="736"/>
      <c r="J75" s="736"/>
      <c r="K75" s="736"/>
      <c r="L75" s="736"/>
      <c r="M75" s="736"/>
      <c r="N75" s="736"/>
      <c r="O75" s="736"/>
      <c r="P75" s="736"/>
      <c r="Q75" s="736"/>
      <c r="R75" s="736"/>
      <c r="S75" s="736"/>
      <c r="T75" s="736"/>
    </row>
    <row r="76" spans="1:20" ht="5.25" customHeight="1">
      <c r="A76" s="595"/>
      <c r="B76" s="595"/>
      <c r="C76" s="595"/>
      <c r="D76" s="595"/>
      <c r="E76" s="595"/>
      <c r="F76" s="595"/>
      <c r="G76" s="595"/>
      <c r="H76" s="595"/>
      <c r="I76" s="595"/>
      <c r="J76" s="595"/>
      <c r="K76" s="595"/>
      <c r="L76" s="595"/>
      <c r="M76" s="595"/>
      <c r="N76" s="595"/>
      <c r="O76" s="595"/>
      <c r="P76" s="595"/>
      <c r="Q76" s="595"/>
      <c r="R76" s="595"/>
      <c r="S76" s="595"/>
      <c r="T76" s="595"/>
    </row>
    <row r="77" spans="1:20">
      <c r="A77" s="736" t="s">
        <v>102</v>
      </c>
      <c r="B77" s="736"/>
      <c r="C77" s="736"/>
      <c r="D77" s="736"/>
      <c r="E77" s="736"/>
      <c r="F77" s="736"/>
      <c r="G77" s="736"/>
      <c r="H77" s="736"/>
      <c r="I77" s="736"/>
      <c r="J77" s="736"/>
      <c r="K77" s="736"/>
      <c r="L77" s="736"/>
      <c r="M77" s="736"/>
      <c r="N77" s="736"/>
      <c r="O77" s="736"/>
      <c r="P77" s="736"/>
      <c r="Q77" s="736"/>
      <c r="R77" s="736"/>
      <c r="S77" s="736"/>
      <c r="T77" s="736"/>
    </row>
    <row r="78" spans="1:20">
      <c r="A78" s="736" t="s">
        <v>2274</v>
      </c>
      <c r="B78" s="736"/>
      <c r="C78" s="736"/>
      <c r="D78" s="736"/>
      <c r="E78" s="736"/>
      <c r="F78" s="736"/>
      <c r="G78" s="736"/>
      <c r="H78" s="736"/>
      <c r="I78" s="736"/>
      <c r="J78" s="736"/>
      <c r="K78" s="736"/>
      <c r="L78" s="736"/>
      <c r="M78" s="736"/>
      <c r="N78" s="736"/>
      <c r="O78" s="736"/>
      <c r="P78" s="736"/>
      <c r="Q78" s="736"/>
      <c r="R78" s="736"/>
      <c r="S78" s="736"/>
      <c r="T78" s="736"/>
    </row>
    <row r="79" spans="1:20">
      <c r="Q79" s="19"/>
      <c r="R79" s="32"/>
      <c r="S79" s="32"/>
    </row>
    <row r="80" spans="1:20" s="94" customFormat="1" ht="17.25" customHeight="1">
      <c r="A80" s="738" t="s">
        <v>20</v>
      </c>
      <c r="B80" s="738" t="s">
        <v>14</v>
      </c>
      <c r="C80" s="740" t="s">
        <v>111</v>
      </c>
      <c r="D80" s="741"/>
      <c r="E80" s="742"/>
      <c r="F80" s="740" t="s">
        <v>106</v>
      </c>
      <c r="G80" s="741"/>
      <c r="H80" s="742"/>
      <c r="I80" s="740" t="s">
        <v>107</v>
      </c>
      <c r="J80" s="741"/>
      <c r="K80" s="742"/>
      <c r="L80" s="740" t="s">
        <v>108</v>
      </c>
      <c r="M80" s="741"/>
      <c r="N80" s="742"/>
      <c r="O80" s="740" t="s">
        <v>109</v>
      </c>
      <c r="P80" s="741"/>
      <c r="Q80" s="742"/>
      <c r="R80" s="740" t="s">
        <v>110</v>
      </c>
      <c r="S80" s="741"/>
      <c r="T80" s="742"/>
    </row>
    <row r="81" spans="1:20" s="94" customFormat="1" ht="17.25" customHeight="1">
      <c r="A81" s="739"/>
      <c r="B81" s="739"/>
      <c r="C81" s="95" t="s">
        <v>95</v>
      </c>
      <c r="D81" s="95" t="s">
        <v>96</v>
      </c>
      <c r="E81" s="95" t="s">
        <v>80</v>
      </c>
      <c r="F81" s="95" t="s">
        <v>95</v>
      </c>
      <c r="G81" s="95" t="s">
        <v>96</v>
      </c>
      <c r="H81" s="95" t="s">
        <v>80</v>
      </c>
      <c r="I81" s="95" t="s">
        <v>95</v>
      </c>
      <c r="J81" s="95" t="s">
        <v>96</v>
      </c>
      <c r="K81" s="95" t="s">
        <v>80</v>
      </c>
      <c r="L81" s="95" t="s">
        <v>95</v>
      </c>
      <c r="M81" s="95" t="s">
        <v>96</v>
      </c>
      <c r="N81" s="95" t="s">
        <v>80</v>
      </c>
      <c r="O81" s="95" t="s">
        <v>95</v>
      </c>
      <c r="P81" s="95" t="s">
        <v>96</v>
      </c>
      <c r="Q81" s="95" t="s">
        <v>80</v>
      </c>
      <c r="R81" s="95" t="s">
        <v>95</v>
      </c>
      <c r="S81" s="95" t="s">
        <v>96</v>
      </c>
      <c r="T81" s="95" t="s">
        <v>80</v>
      </c>
    </row>
    <row r="82" spans="1:20" s="98" customFormat="1" ht="17.25" customHeight="1">
      <c r="A82" s="99">
        <v>1</v>
      </c>
      <c r="B82" s="280" t="s">
        <v>86</v>
      </c>
      <c r="C82" s="100">
        <v>0</v>
      </c>
      <c r="D82" s="100">
        <v>0</v>
      </c>
      <c r="E82" s="97">
        <f t="shared" ref="E82:E89" si="93">SUM(C82:D82)</f>
        <v>0</v>
      </c>
      <c r="F82" s="100">
        <v>1262</v>
      </c>
      <c r="G82" s="100">
        <v>1177</v>
      </c>
      <c r="H82" s="97">
        <f>SUM(F82:G82)</f>
        <v>2439</v>
      </c>
      <c r="I82" s="100">
        <v>427</v>
      </c>
      <c r="J82" s="100">
        <v>380</v>
      </c>
      <c r="K82" s="97">
        <v>807</v>
      </c>
      <c r="L82" s="100">
        <v>105</v>
      </c>
      <c r="M82" s="100">
        <v>82</v>
      </c>
      <c r="N82" s="97">
        <f>SUM(L82:M82)</f>
        <v>187</v>
      </c>
      <c r="O82" s="100">
        <v>212</v>
      </c>
      <c r="P82" s="100">
        <v>178</v>
      </c>
      <c r="Q82" s="97">
        <f>SUM(O82:P82)</f>
        <v>390</v>
      </c>
      <c r="R82" s="97">
        <v>0</v>
      </c>
      <c r="S82" s="97">
        <v>0</v>
      </c>
      <c r="T82" s="97">
        <f t="shared" ref="T82:T89" si="94">SUM(R82:S82)</f>
        <v>0</v>
      </c>
    </row>
    <row r="83" spans="1:20" s="98" customFormat="1" ht="17.25" customHeight="1">
      <c r="A83" s="96">
        <v>2</v>
      </c>
      <c r="B83" s="281" t="s">
        <v>87</v>
      </c>
      <c r="C83" s="100">
        <v>0</v>
      </c>
      <c r="D83" s="100">
        <v>0</v>
      </c>
      <c r="E83" s="97">
        <f t="shared" si="93"/>
        <v>0</v>
      </c>
      <c r="F83" s="97">
        <v>1337</v>
      </c>
      <c r="G83" s="97">
        <v>1287</v>
      </c>
      <c r="H83" s="97">
        <f t="shared" ref="H83:H91" si="95">SUM(F83:G83)</f>
        <v>2624</v>
      </c>
      <c r="I83" s="97">
        <v>345</v>
      </c>
      <c r="J83" s="97">
        <v>404</v>
      </c>
      <c r="K83" s="97">
        <v>749</v>
      </c>
      <c r="L83" s="97">
        <v>142</v>
      </c>
      <c r="M83" s="97">
        <v>165</v>
      </c>
      <c r="N83" s="97">
        <f t="shared" ref="N83:N91" si="96">SUM(L83:M83)</f>
        <v>307</v>
      </c>
      <c r="O83" s="97">
        <v>101</v>
      </c>
      <c r="P83" s="97">
        <v>90</v>
      </c>
      <c r="Q83" s="97">
        <f t="shared" ref="Q83:Q91" si="97">SUM(O83:P83)</f>
        <v>191</v>
      </c>
      <c r="R83" s="97">
        <v>0</v>
      </c>
      <c r="S83" s="97">
        <v>0</v>
      </c>
      <c r="T83" s="97">
        <f t="shared" si="94"/>
        <v>0</v>
      </c>
    </row>
    <row r="84" spans="1:20" s="98" customFormat="1" ht="17.25" customHeight="1">
      <c r="A84" s="96">
        <v>3</v>
      </c>
      <c r="B84" s="281" t="s">
        <v>81</v>
      </c>
      <c r="C84" s="97">
        <v>9</v>
      </c>
      <c r="D84" s="97">
        <v>6</v>
      </c>
      <c r="E84" s="97">
        <f t="shared" si="93"/>
        <v>15</v>
      </c>
      <c r="F84" s="97">
        <v>1456</v>
      </c>
      <c r="G84" s="97">
        <v>1228</v>
      </c>
      <c r="H84" s="97">
        <f t="shared" si="95"/>
        <v>2684</v>
      </c>
      <c r="I84" s="97">
        <v>336</v>
      </c>
      <c r="J84" s="97">
        <v>276</v>
      </c>
      <c r="K84" s="97">
        <v>612</v>
      </c>
      <c r="L84" s="97">
        <v>92</v>
      </c>
      <c r="M84" s="97">
        <v>78</v>
      </c>
      <c r="N84" s="97">
        <f t="shared" si="96"/>
        <v>170</v>
      </c>
      <c r="O84" s="97">
        <v>0</v>
      </c>
      <c r="P84" s="97">
        <v>0</v>
      </c>
      <c r="Q84" s="97">
        <f t="shared" si="97"/>
        <v>0</v>
      </c>
      <c r="R84" s="97">
        <v>0</v>
      </c>
      <c r="S84" s="97">
        <v>0</v>
      </c>
      <c r="T84" s="97">
        <f t="shared" si="94"/>
        <v>0</v>
      </c>
    </row>
    <row r="85" spans="1:20" s="98" customFormat="1" ht="17.25" customHeight="1">
      <c r="A85" s="99">
        <v>4</v>
      </c>
      <c r="B85" s="280" t="s">
        <v>88</v>
      </c>
      <c r="C85" s="100">
        <v>0</v>
      </c>
      <c r="D85" s="100">
        <v>0</v>
      </c>
      <c r="E85" s="97">
        <f t="shared" si="93"/>
        <v>0</v>
      </c>
      <c r="F85" s="100">
        <v>909</v>
      </c>
      <c r="G85" s="100">
        <v>843</v>
      </c>
      <c r="H85" s="97">
        <f t="shared" si="95"/>
        <v>1752</v>
      </c>
      <c r="I85" s="100">
        <v>194</v>
      </c>
      <c r="J85" s="100">
        <v>183</v>
      </c>
      <c r="K85" s="97">
        <v>377</v>
      </c>
      <c r="L85" s="100">
        <v>67</v>
      </c>
      <c r="M85" s="100">
        <v>44</v>
      </c>
      <c r="N85" s="97">
        <f t="shared" si="96"/>
        <v>111</v>
      </c>
      <c r="O85" s="100">
        <v>61</v>
      </c>
      <c r="P85" s="100">
        <v>27</v>
      </c>
      <c r="Q85" s="97">
        <f t="shared" si="97"/>
        <v>88</v>
      </c>
      <c r="R85" s="97">
        <v>0</v>
      </c>
      <c r="S85" s="97">
        <v>0</v>
      </c>
      <c r="T85" s="97">
        <f t="shared" si="94"/>
        <v>0</v>
      </c>
    </row>
    <row r="86" spans="1:20" s="98" customFormat="1" ht="17.25" customHeight="1">
      <c r="A86" s="99">
        <v>5</v>
      </c>
      <c r="B86" s="280" t="s">
        <v>82</v>
      </c>
      <c r="C86" s="100">
        <v>0</v>
      </c>
      <c r="D86" s="100">
        <v>0</v>
      </c>
      <c r="E86" s="97">
        <f t="shared" si="93"/>
        <v>0</v>
      </c>
      <c r="F86" s="100">
        <v>1328</v>
      </c>
      <c r="G86" s="100">
        <v>1121</v>
      </c>
      <c r="H86" s="97">
        <f t="shared" si="95"/>
        <v>2449</v>
      </c>
      <c r="I86" s="100">
        <v>235</v>
      </c>
      <c r="J86" s="100">
        <v>266</v>
      </c>
      <c r="K86" s="97">
        <v>501</v>
      </c>
      <c r="L86" s="100">
        <v>121</v>
      </c>
      <c r="M86" s="100">
        <v>138</v>
      </c>
      <c r="N86" s="97">
        <f t="shared" si="96"/>
        <v>259</v>
      </c>
      <c r="O86" s="100">
        <v>44</v>
      </c>
      <c r="P86" s="100">
        <v>33</v>
      </c>
      <c r="Q86" s="97">
        <f t="shared" si="97"/>
        <v>77</v>
      </c>
      <c r="R86" s="97">
        <v>0</v>
      </c>
      <c r="S86" s="97">
        <v>0</v>
      </c>
      <c r="T86" s="97">
        <f t="shared" si="94"/>
        <v>0</v>
      </c>
    </row>
    <row r="87" spans="1:20" s="98" customFormat="1" ht="17.25" customHeight="1">
      <c r="A87" s="96">
        <v>6</v>
      </c>
      <c r="B87" s="281" t="s">
        <v>89</v>
      </c>
      <c r="C87" s="100">
        <v>0</v>
      </c>
      <c r="D87" s="100">
        <v>0</v>
      </c>
      <c r="E87" s="97">
        <f t="shared" si="93"/>
        <v>0</v>
      </c>
      <c r="F87" s="97">
        <v>2321</v>
      </c>
      <c r="G87" s="97">
        <v>2087</v>
      </c>
      <c r="H87" s="97">
        <f t="shared" si="95"/>
        <v>4408</v>
      </c>
      <c r="I87" s="97">
        <v>687</v>
      </c>
      <c r="J87" s="97">
        <v>608</v>
      </c>
      <c r="K87" s="97">
        <v>1295</v>
      </c>
      <c r="L87" s="97">
        <v>223</v>
      </c>
      <c r="M87" s="97">
        <v>320</v>
      </c>
      <c r="N87" s="97">
        <f t="shared" si="96"/>
        <v>543</v>
      </c>
      <c r="O87" s="97">
        <v>216</v>
      </c>
      <c r="P87" s="97">
        <v>154</v>
      </c>
      <c r="Q87" s="97">
        <f t="shared" si="97"/>
        <v>370</v>
      </c>
      <c r="R87" s="97">
        <v>0</v>
      </c>
      <c r="S87" s="97">
        <v>0</v>
      </c>
      <c r="T87" s="97">
        <f t="shared" si="94"/>
        <v>0</v>
      </c>
    </row>
    <row r="88" spans="1:20" s="98" customFormat="1" ht="17.25" customHeight="1">
      <c r="A88" s="96">
        <v>7</v>
      </c>
      <c r="B88" s="281" t="s">
        <v>83</v>
      </c>
      <c r="C88" s="100">
        <v>0</v>
      </c>
      <c r="D88" s="100">
        <v>0</v>
      </c>
      <c r="E88" s="97">
        <f t="shared" si="93"/>
        <v>0</v>
      </c>
      <c r="F88" s="97">
        <v>1535</v>
      </c>
      <c r="G88" s="97">
        <v>1384</v>
      </c>
      <c r="H88" s="97">
        <f t="shared" si="95"/>
        <v>2919</v>
      </c>
      <c r="I88" s="97">
        <v>355</v>
      </c>
      <c r="J88" s="97">
        <v>356</v>
      </c>
      <c r="K88" s="97">
        <v>711</v>
      </c>
      <c r="L88" s="97">
        <v>167</v>
      </c>
      <c r="M88" s="97">
        <v>195</v>
      </c>
      <c r="N88" s="97">
        <f t="shared" si="96"/>
        <v>362</v>
      </c>
      <c r="O88" s="97">
        <v>114</v>
      </c>
      <c r="P88" s="97">
        <v>54</v>
      </c>
      <c r="Q88" s="97">
        <f t="shared" si="97"/>
        <v>168</v>
      </c>
      <c r="R88" s="97">
        <v>0</v>
      </c>
      <c r="S88" s="97">
        <v>0</v>
      </c>
      <c r="T88" s="97">
        <f t="shared" si="94"/>
        <v>0</v>
      </c>
    </row>
    <row r="89" spans="1:20" s="98" customFormat="1" ht="17.25" customHeight="1">
      <c r="A89" s="99">
        <v>8</v>
      </c>
      <c r="B89" s="280" t="s">
        <v>90</v>
      </c>
      <c r="C89" s="100">
        <v>0</v>
      </c>
      <c r="D89" s="100">
        <v>0</v>
      </c>
      <c r="E89" s="97">
        <f t="shared" si="93"/>
        <v>0</v>
      </c>
      <c r="F89" s="100">
        <v>1806</v>
      </c>
      <c r="G89" s="100">
        <v>1792</v>
      </c>
      <c r="H89" s="97">
        <f t="shared" si="95"/>
        <v>3598</v>
      </c>
      <c r="I89" s="100">
        <v>322</v>
      </c>
      <c r="J89" s="100">
        <v>366</v>
      </c>
      <c r="K89" s="97">
        <v>688</v>
      </c>
      <c r="L89" s="100">
        <v>106</v>
      </c>
      <c r="M89" s="100">
        <v>109</v>
      </c>
      <c r="N89" s="97">
        <f t="shared" si="96"/>
        <v>215</v>
      </c>
      <c r="O89" s="100">
        <v>195</v>
      </c>
      <c r="P89" s="100">
        <v>129</v>
      </c>
      <c r="Q89" s="97">
        <f t="shared" si="97"/>
        <v>324</v>
      </c>
      <c r="R89" s="97">
        <v>0</v>
      </c>
      <c r="S89" s="97">
        <v>0</v>
      </c>
      <c r="T89" s="97">
        <f t="shared" si="94"/>
        <v>0</v>
      </c>
    </row>
    <row r="90" spans="1:20" s="98" customFormat="1" ht="17.25" customHeight="1">
      <c r="A90" s="99">
        <v>9</v>
      </c>
      <c r="B90" s="280" t="s">
        <v>84</v>
      </c>
      <c r="C90" s="100">
        <v>90</v>
      </c>
      <c r="D90" s="100">
        <v>72</v>
      </c>
      <c r="E90" s="97">
        <f>SUM(C90:D90)</f>
        <v>162</v>
      </c>
      <c r="F90" s="100">
        <v>3071</v>
      </c>
      <c r="G90" s="100">
        <v>2818</v>
      </c>
      <c r="H90" s="97">
        <f t="shared" si="95"/>
        <v>5889</v>
      </c>
      <c r="I90" s="100">
        <v>935</v>
      </c>
      <c r="J90" s="100">
        <v>924</v>
      </c>
      <c r="K90" s="97">
        <v>1859</v>
      </c>
      <c r="L90" s="100">
        <v>625</v>
      </c>
      <c r="M90" s="100">
        <v>661</v>
      </c>
      <c r="N90" s="97">
        <f t="shared" si="96"/>
        <v>1286</v>
      </c>
      <c r="O90" s="100">
        <v>858</v>
      </c>
      <c r="P90" s="100">
        <v>1055</v>
      </c>
      <c r="Q90" s="97">
        <f t="shared" si="97"/>
        <v>1913</v>
      </c>
      <c r="R90" s="97">
        <v>52</v>
      </c>
      <c r="S90" s="97">
        <v>29</v>
      </c>
      <c r="T90" s="97">
        <f>SUM(R90:S90)</f>
        <v>81</v>
      </c>
    </row>
    <row r="91" spans="1:20" s="98" customFormat="1" ht="17.25" customHeight="1">
      <c r="A91" s="96">
        <v>10</v>
      </c>
      <c r="B91" s="281" t="s">
        <v>85</v>
      </c>
      <c r="C91" s="97">
        <v>34</v>
      </c>
      <c r="D91" s="97">
        <v>33</v>
      </c>
      <c r="E91" s="97">
        <f>SUM(C91:D91)</f>
        <v>67</v>
      </c>
      <c r="F91" s="97">
        <v>2191</v>
      </c>
      <c r="G91" s="97">
        <v>2049</v>
      </c>
      <c r="H91" s="97">
        <f t="shared" si="95"/>
        <v>4240</v>
      </c>
      <c r="I91" s="97">
        <v>512</v>
      </c>
      <c r="J91" s="97">
        <v>598</v>
      </c>
      <c r="K91" s="97">
        <v>1110</v>
      </c>
      <c r="L91" s="97">
        <v>257</v>
      </c>
      <c r="M91" s="97">
        <v>411</v>
      </c>
      <c r="N91" s="97">
        <f t="shared" si="96"/>
        <v>668</v>
      </c>
      <c r="O91" s="97">
        <v>244</v>
      </c>
      <c r="P91" s="97">
        <v>153</v>
      </c>
      <c r="Q91" s="97">
        <f t="shared" si="97"/>
        <v>397</v>
      </c>
      <c r="R91" s="97">
        <v>0</v>
      </c>
      <c r="S91" s="97">
        <v>0</v>
      </c>
      <c r="T91" s="97">
        <f>SUM(R91:S91)</f>
        <v>0</v>
      </c>
    </row>
    <row r="92" spans="1:20" s="98" customFormat="1" ht="17.25" customHeight="1">
      <c r="A92" s="734" t="s">
        <v>91</v>
      </c>
      <c r="B92" s="735"/>
      <c r="C92" s="101">
        <f>SUM(C82:C91)</f>
        <v>133</v>
      </c>
      <c r="D92" s="101">
        <f t="shared" ref="D92:T92" si="98">SUM(D82:D91)</f>
        <v>111</v>
      </c>
      <c r="E92" s="101">
        <f t="shared" si="98"/>
        <v>244</v>
      </c>
      <c r="F92" s="101">
        <f t="shared" si="98"/>
        <v>17216</v>
      </c>
      <c r="G92" s="101">
        <f t="shared" si="98"/>
        <v>15786</v>
      </c>
      <c r="H92" s="101">
        <f t="shared" si="98"/>
        <v>33002</v>
      </c>
      <c r="I92" s="101">
        <f t="shared" si="98"/>
        <v>4348</v>
      </c>
      <c r="J92" s="101">
        <f t="shared" si="98"/>
        <v>4361</v>
      </c>
      <c r="K92" s="101">
        <f t="shared" si="98"/>
        <v>8709</v>
      </c>
      <c r="L92" s="101">
        <f t="shared" si="98"/>
        <v>1905</v>
      </c>
      <c r="M92" s="101">
        <f t="shared" si="98"/>
        <v>2203</v>
      </c>
      <c r="N92" s="101">
        <f t="shared" si="98"/>
        <v>4108</v>
      </c>
      <c r="O92" s="101">
        <f t="shared" si="98"/>
        <v>2045</v>
      </c>
      <c r="P92" s="101">
        <f t="shared" si="98"/>
        <v>1873</v>
      </c>
      <c r="Q92" s="101">
        <f t="shared" si="98"/>
        <v>3918</v>
      </c>
      <c r="R92" s="101">
        <f t="shared" si="98"/>
        <v>52</v>
      </c>
      <c r="S92" s="101">
        <f t="shared" si="98"/>
        <v>29</v>
      </c>
      <c r="T92" s="101">
        <f t="shared" si="98"/>
        <v>81</v>
      </c>
    </row>
    <row r="93" spans="1:20" ht="17.25" customHeight="1"/>
    <row r="94" spans="1:20" ht="17.25" customHeight="1">
      <c r="H94" s="102"/>
      <c r="O94" s="103"/>
      <c r="P94" s="103"/>
      <c r="Q94" s="103"/>
    </row>
    <row r="95" spans="1:20" ht="17.25" customHeight="1">
      <c r="O95" s="103"/>
      <c r="P95" s="103"/>
      <c r="Q95" s="103"/>
    </row>
    <row r="96" spans="1:20" ht="17.25" customHeight="1">
      <c r="O96" s="103"/>
      <c r="P96" s="103"/>
      <c r="Q96" s="103"/>
    </row>
    <row r="97" spans="1:20" ht="17.25" customHeight="1">
      <c r="O97" s="104"/>
      <c r="P97" s="104"/>
      <c r="Q97" s="104"/>
    </row>
    <row r="98" spans="1:20" ht="17.25" customHeight="1">
      <c r="O98" s="104"/>
      <c r="P98" s="104"/>
      <c r="Q98" s="104"/>
    </row>
    <row r="99" spans="1:20" ht="17.25" customHeight="1">
      <c r="O99" s="104"/>
      <c r="P99" s="104"/>
      <c r="Q99" s="104"/>
    </row>
    <row r="100" spans="1:20" ht="17.25" customHeight="1">
      <c r="O100" s="105"/>
      <c r="P100" s="105"/>
      <c r="Q100" s="105"/>
    </row>
    <row r="101" spans="1:20" ht="17.25" customHeight="1">
      <c r="O101" s="104"/>
      <c r="P101" s="104"/>
      <c r="Q101" s="104"/>
    </row>
    <row r="102" spans="1:20" ht="17.25" customHeight="1">
      <c r="O102" s="104"/>
      <c r="P102" s="104"/>
      <c r="Q102" s="104"/>
    </row>
    <row r="103" spans="1:20" ht="17.25" customHeight="1"/>
    <row r="104" spans="1:20" ht="17.25" customHeight="1"/>
    <row r="105" spans="1:20" ht="17.25" customHeight="1"/>
    <row r="106" spans="1:20" ht="17.25" customHeight="1"/>
    <row r="107" spans="1:20" ht="17.25" customHeight="1"/>
    <row r="108" spans="1:20" ht="17.25" customHeight="1"/>
    <row r="109" spans="1:20" ht="17.25" customHeight="1"/>
    <row r="110" spans="1:20" ht="17.25" customHeight="1"/>
    <row r="111" spans="1:20" ht="17.25" customHeight="1"/>
    <row r="112" spans="1:20" ht="17.25" customHeight="1">
      <c r="A112" s="736" t="s">
        <v>1828</v>
      </c>
      <c r="B112" s="736"/>
      <c r="C112" s="736"/>
      <c r="D112" s="736"/>
      <c r="E112" s="736"/>
      <c r="F112" s="736"/>
      <c r="G112" s="736"/>
      <c r="H112" s="736"/>
      <c r="I112" s="736"/>
      <c r="J112" s="736"/>
      <c r="K112" s="736"/>
      <c r="L112" s="736"/>
      <c r="M112" s="736"/>
      <c r="N112" s="736"/>
      <c r="O112" s="106"/>
      <c r="P112" s="106"/>
      <c r="Q112" s="106"/>
      <c r="R112" s="106"/>
      <c r="S112" s="106"/>
      <c r="T112" s="106"/>
    </row>
    <row r="113" spans="1:20" ht="9.75" customHeight="1">
      <c r="A113" s="595"/>
      <c r="B113" s="595"/>
      <c r="C113" s="595"/>
      <c r="D113" s="595"/>
      <c r="E113" s="595"/>
      <c r="F113" s="595"/>
      <c r="G113" s="595"/>
      <c r="H113" s="595"/>
      <c r="I113" s="595"/>
      <c r="J113" s="595"/>
      <c r="K113" s="595"/>
      <c r="L113" s="595"/>
      <c r="M113" s="595"/>
      <c r="N113" s="595"/>
      <c r="O113" s="106"/>
      <c r="P113" s="106"/>
      <c r="Q113" s="106"/>
      <c r="R113" s="106"/>
      <c r="S113" s="106"/>
      <c r="T113" s="106"/>
    </row>
    <row r="114" spans="1:20" ht="17.25" customHeight="1">
      <c r="A114" s="736" t="s">
        <v>103</v>
      </c>
      <c r="B114" s="736"/>
      <c r="C114" s="736"/>
      <c r="D114" s="736"/>
      <c r="E114" s="736"/>
      <c r="F114" s="736"/>
      <c r="G114" s="736"/>
      <c r="H114" s="736"/>
      <c r="I114" s="736"/>
      <c r="J114" s="736"/>
      <c r="K114" s="736"/>
      <c r="L114" s="736"/>
      <c r="M114" s="736"/>
      <c r="N114" s="736"/>
      <c r="O114" s="106"/>
      <c r="P114" s="106"/>
      <c r="Q114" s="106"/>
      <c r="R114" s="106"/>
      <c r="S114" s="106"/>
      <c r="T114" s="106"/>
    </row>
    <row r="115" spans="1:20" ht="17.25" customHeight="1">
      <c r="A115" s="736" t="s">
        <v>2274</v>
      </c>
      <c r="B115" s="736"/>
      <c r="C115" s="736"/>
      <c r="D115" s="736"/>
      <c r="E115" s="736"/>
      <c r="F115" s="736"/>
      <c r="G115" s="736"/>
      <c r="H115" s="736"/>
      <c r="I115" s="736"/>
      <c r="J115" s="736"/>
      <c r="K115" s="736"/>
      <c r="L115" s="736"/>
      <c r="M115" s="736"/>
      <c r="N115" s="736"/>
      <c r="O115" s="106"/>
      <c r="P115" s="106"/>
      <c r="Q115" s="106"/>
      <c r="R115" s="106"/>
      <c r="S115" s="106"/>
      <c r="T115" s="106"/>
    </row>
    <row r="116" spans="1:20" ht="17.25" customHeight="1">
      <c r="Q116" s="32"/>
      <c r="R116" s="32"/>
      <c r="S116" s="32"/>
    </row>
    <row r="117" spans="1:20" ht="17.25" customHeight="1">
      <c r="A117" s="738" t="s">
        <v>20</v>
      </c>
      <c r="B117" s="738" t="s">
        <v>14</v>
      </c>
      <c r="C117" s="740" t="s">
        <v>112</v>
      </c>
      <c r="D117" s="741"/>
      <c r="E117" s="742"/>
      <c r="F117" s="740" t="s">
        <v>113</v>
      </c>
      <c r="G117" s="741"/>
      <c r="H117" s="742"/>
      <c r="I117" s="740" t="s">
        <v>114</v>
      </c>
      <c r="J117" s="741"/>
      <c r="K117" s="742"/>
      <c r="L117" s="740" t="s">
        <v>115</v>
      </c>
      <c r="M117" s="741"/>
      <c r="N117" s="742"/>
      <c r="O117" s="94"/>
      <c r="P117" s="94"/>
      <c r="Q117" s="94"/>
      <c r="R117" s="94"/>
      <c r="S117" s="94"/>
      <c r="T117" s="94"/>
    </row>
    <row r="118" spans="1:20" ht="17.25" customHeight="1">
      <c r="A118" s="739"/>
      <c r="B118" s="739"/>
      <c r="C118" s="95" t="s">
        <v>95</v>
      </c>
      <c r="D118" s="95" t="s">
        <v>96</v>
      </c>
      <c r="E118" s="95" t="s">
        <v>80</v>
      </c>
      <c r="F118" s="95" t="s">
        <v>95</v>
      </c>
      <c r="G118" s="95" t="s">
        <v>96</v>
      </c>
      <c r="H118" s="95" t="s">
        <v>80</v>
      </c>
      <c r="I118" s="95" t="s">
        <v>95</v>
      </c>
      <c r="J118" s="95" t="s">
        <v>96</v>
      </c>
      <c r="K118" s="95" t="s">
        <v>80</v>
      </c>
      <c r="L118" s="95" t="s">
        <v>95</v>
      </c>
      <c r="M118" s="95" t="s">
        <v>96</v>
      </c>
      <c r="N118" s="95" t="s">
        <v>80</v>
      </c>
      <c r="O118" s="94"/>
      <c r="P118" s="94"/>
      <c r="Q118" s="94"/>
      <c r="R118" s="94"/>
      <c r="S118" s="94"/>
      <c r="T118" s="94"/>
    </row>
    <row r="119" spans="1:20" ht="17.25" customHeight="1">
      <c r="A119" s="99">
        <v>1</v>
      </c>
      <c r="B119" s="280" t="s">
        <v>86</v>
      </c>
      <c r="C119" s="97">
        <v>0</v>
      </c>
      <c r="D119" s="97">
        <v>0</v>
      </c>
      <c r="E119" s="97">
        <f t="shared" ref="E119" si="99">SUM(C119:D119)</f>
        <v>0</v>
      </c>
      <c r="F119" s="100">
        <v>72</v>
      </c>
      <c r="G119" s="100">
        <v>53</v>
      </c>
      <c r="H119" s="97">
        <f t="shared" ref="H119:H126" si="100">SUM(F119:G119)</f>
        <v>125</v>
      </c>
      <c r="I119" s="97">
        <v>0</v>
      </c>
      <c r="J119" s="97">
        <v>0</v>
      </c>
      <c r="K119" s="97">
        <f t="shared" ref="K119:K126" si="101">SUM(I119:J119)</f>
        <v>0</v>
      </c>
      <c r="L119" s="100">
        <v>0</v>
      </c>
      <c r="M119" s="100">
        <v>0</v>
      </c>
      <c r="N119" s="97">
        <f t="shared" ref="N119:N126" si="102">SUM(L119:M119)</f>
        <v>0</v>
      </c>
      <c r="O119" s="98"/>
      <c r="P119" s="98"/>
      <c r="Q119" s="98"/>
      <c r="R119" s="98"/>
      <c r="S119" s="98"/>
      <c r="T119" s="98"/>
    </row>
    <row r="120" spans="1:20" ht="17.25" customHeight="1">
      <c r="A120" s="96">
        <v>2</v>
      </c>
      <c r="B120" s="281" t="s">
        <v>87</v>
      </c>
      <c r="C120" s="97">
        <v>0</v>
      </c>
      <c r="D120" s="97">
        <v>0</v>
      </c>
      <c r="E120" s="97">
        <f t="shared" ref="E120:E128" si="103">SUM(C120:D120)</f>
        <v>0</v>
      </c>
      <c r="F120" s="97">
        <v>0</v>
      </c>
      <c r="G120" s="97">
        <v>0</v>
      </c>
      <c r="H120" s="97">
        <f t="shared" si="100"/>
        <v>0</v>
      </c>
      <c r="I120" s="97">
        <v>0</v>
      </c>
      <c r="J120" s="97">
        <v>0</v>
      </c>
      <c r="K120" s="97">
        <f t="shared" si="101"/>
        <v>0</v>
      </c>
      <c r="L120" s="100">
        <v>0</v>
      </c>
      <c r="M120" s="100">
        <v>0</v>
      </c>
      <c r="N120" s="97">
        <f t="shared" si="102"/>
        <v>0</v>
      </c>
      <c r="O120" s="98"/>
      <c r="P120" s="98"/>
      <c r="Q120" s="98"/>
      <c r="R120" s="98"/>
      <c r="S120" s="98"/>
      <c r="T120" s="98"/>
    </row>
    <row r="121" spans="1:20" ht="17.25" customHeight="1">
      <c r="A121" s="96">
        <v>3</v>
      </c>
      <c r="B121" s="281" t="s">
        <v>81</v>
      </c>
      <c r="C121" s="97">
        <v>0</v>
      </c>
      <c r="D121" s="97">
        <v>0</v>
      </c>
      <c r="E121" s="97">
        <f t="shared" si="103"/>
        <v>0</v>
      </c>
      <c r="F121" s="97">
        <v>0</v>
      </c>
      <c r="G121" s="97">
        <v>0</v>
      </c>
      <c r="H121" s="97">
        <f t="shared" si="100"/>
        <v>0</v>
      </c>
      <c r="I121" s="97">
        <v>99</v>
      </c>
      <c r="J121" s="97">
        <v>125</v>
      </c>
      <c r="K121" s="97">
        <f t="shared" si="101"/>
        <v>224</v>
      </c>
      <c r="L121" s="97">
        <v>70</v>
      </c>
      <c r="M121" s="97">
        <v>43</v>
      </c>
      <c r="N121" s="97">
        <f t="shared" si="102"/>
        <v>113</v>
      </c>
      <c r="O121" s="98"/>
      <c r="P121" s="98"/>
      <c r="Q121" s="98"/>
      <c r="R121" s="98"/>
      <c r="S121" s="98"/>
      <c r="T121" s="98"/>
    </row>
    <row r="122" spans="1:20" ht="17.25" customHeight="1">
      <c r="A122" s="99">
        <v>4</v>
      </c>
      <c r="B122" s="280" t="s">
        <v>88</v>
      </c>
      <c r="C122" s="97">
        <v>0</v>
      </c>
      <c r="D122" s="97">
        <v>0</v>
      </c>
      <c r="E122" s="97">
        <f t="shared" si="103"/>
        <v>0</v>
      </c>
      <c r="F122" s="97">
        <v>0</v>
      </c>
      <c r="G122" s="97">
        <v>0</v>
      </c>
      <c r="H122" s="97">
        <f t="shared" si="100"/>
        <v>0</v>
      </c>
      <c r="I122" s="97">
        <v>0</v>
      </c>
      <c r="J122" s="97">
        <v>0</v>
      </c>
      <c r="K122" s="97">
        <f t="shared" si="101"/>
        <v>0</v>
      </c>
      <c r="L122" s="100">
        <v>0</v>
      </c>
      <c r="M122" s="100">
        <v>0</v>
      </c>
      <c r="N122" s="97">
        <f t="shared" si="102"/>
        <v>0</v>
      </c>
      <c r="O122" s="98"/>
      <c r="P122" s="98"/>
      <c r="Q122" s="98"/>
      <c r="R122" s="98"/>
      <c r="S122" s="98"/>
      <c r="T122" s="98"/>
    </row>
    <row r="123" spans="1:20" ht="17.25" customHeight="1">
      <c r="A123" s="99">
        <v>5</v>
      </c>
      <c r="B123" s="280" t="s">
        <v>82</v>
      </c>
      <c r="C123" s="97">
        <v>0</v>
      </c>
      <c r="D123" s="97">
        <v>0</v>
      </c>
      <c r="E123" s="97">
        <f t="shared" si="103"/>
        <v>0</v>
      </c>
      <c r="F123" s="97">
        <v>0</v>
      </c>
      <c r="G123" s="97">
        <v>0</v>
      </c>
      <c r="H123" s="97">
        <f t="shared" si="100"/>
        <v>0</v>
      </c>
      <c r="I123" s="100">
        <v>55</v>
      </c>
      <c r="J123" s="100">
        <v>21</v>
      </c>
      <c r="K123" s="97">
        <f t="shared" si="101"/>
        <v>76</v>
      </c>
      <c r="L123" s="100">
        <v>0</v>
      </c>
      <c r="M123" s="100">
        <v>0</v>
      </c>
      <c r="N123" s="97">
        <f t="shared" si="102"/>
        <v>0</v>
      </c>
      <c r="O123" s="98"/>
      <c r="P123" s="98"/>
      <c r="Q123" s="98"/>
      <c r="R123" s="98"/>
      <c r="S123" s="98"/>
      <c r="T123" s="98"/>
    </row>
    <row r="124" spans="1:20" ht="17.25" customHeight="1">
      <c r="A124" s="96">
        <v>6</v>
      </c>
      <c r="B124" s="281" t="s">
        <v>89</v>
      </c>
      <c r="C124" s="97">
        <v>0</v>
      </c>
      <c r="D124" s="97">
        <v>0</v>
      </c>
      <c r="E124" s="97">
        <f t="shared" si="103"/>
        <v>0</v>
      </c>
      <c r="F124" s="97">
        <v>162</v>
      </c>
      <c r="G124" s="97">
        <v>145</v>
      </c>
      <c r="H124" s="97">
        <f t="shared" si="100"/>
        <v>307</v>
      </c>
      <c r="I124" s="97">
        <v>0</v>
      </c>
      <c r="J124" s="97">
        <v>0</v>
      </c>
      <c r="K124" s="97">
        <f t="shared" si="101"/>
        <v>0</v>
      </c>
      <c r="L124" s="100">
        <v>0</v>
      </c>
      <c r="M124" s="100">
        <v>0</v>
      </c>
      <c r="N124" s="97">
        <f t="shared" si="102"/>
        <v>0</v>
      </c>
      <c r="O124" s="98"/>
      <c r="P124" s="98"/>
      <c r="Q124" s="98"/>
      <c r="R124" s="98"/>
      <c r="S124" s="98"/>
      <c r="T124" s="98"/>
    </row>
    <row r="125" spans="1:20" ht="17.25" customHeight="1">
      <c r="A125" s="96">
        <v>7</v>
      </c>
      <c r="B125" s="281" t="s">
        <v>83</v>
      </c>
      <c r="C125" s="97">
        <v>0</v>
      </c>
      <c r="D125" s="97">
        <v>0</v>
      </c>
      <c r="E125" s="97">
        <f t="shared" si="103"/>
        <v>0</v>
      </c>
      <c r="F125" s="97">
        <v>134</v>
      </c>
      <c r="G125" s="97">
        <v>136</v>
      </c>
      <c r="H125" s="97">
        <f t="shared" si="100"/>
        <v>270</v>
      </c>
      <c r="I125" s="97">
        <v>105</v>
      </c>
      <c r="J125" s="97">
        <v>72</v>
      </c>
      <c r="K125" s="97">
        <f t="shared" si="101"/>
        <v>177</v>
      </c>
      <c r="L125" s="100">
        <v>0</v>
      </c>
      <c r="M125" s="100">
        <v>0</v>
      </c>
      <c r="N125" s="97">
        <f t="shared" si="102"/>
        <v>0</v>
      </c>
      <c r="O125" s="98"/>
      <c r="P125" s="98"/>
      <c r="Q125" s="98"/>
      <c r="R125" s="98"/>
      <c r="S125" s="98"/>
      <c r="T125" s="98"/>
    </row>
    <row r="126" spans="1:20" ht="17.25" customHeight="1">
      <c r="A126" s="99">
        <v>8</v>
      </c>
      <c r="B126" s="280" t="s">
        <v>90</v>
      </c>
      <c r="C126" s="97">
        <v>0</v>
      </c>
      <c r="D126" s="97">
        <v>0</v>
      </c>
      <c r="E126" s="97">
        <f t="shared" si="103"/>
        <v>0</v>
      </c>
      <c r="F126" s="97">
        <v>0</v>
      </c>
      <c r="G126" s="97">
        <v>0</v>
      </c>
      <c r="H126" s="97">
        <f t="shared" si="100"/>
        <v>0</v>
      </c>
      <c r="I126" s="97">
        <v>0</v>
      </c>
      <c r="J126" s="97">
        <v>0</v>
      </c>
      <c r="K126" s="97">
        <f t="shared" si="101"/>
        <v>0</v>
      </c>
      <c r="L126" s="100">
        <v>0</v>
      </c>
      <c r="M126" s="100">
        <v>0</v>
      </c>
      <c r="N126" s="97">
        <f t="shared" si="102"/>
        <v>0</v>
      </c>
      <c r="O126" s="98"/>
      <c r="P126" s="98"/>
      <c r="Q126" s="98"/>
      <c r="R126" s="98"/>
      <c r="S126" s="98"/>
      <c r="T126" s="98"/>
    </row>
    <row r="127" spans="1:20" ht="17.25" customHeight="1">
      <c r="A127" s="99">
        <v>9</v>
      </c>
      <c r="B127" s="280" t="s">
        <v>84</v>
      </c>
      <c r="C127" s="97">
        <v>0</v>
      </c>
      <c r="D127" s="97">
        <v>0</v>
      </c>
      <c r="E127" s="97">
        <f t="shared" si="103"/>
        <v>0</v>
      </c>
      <c r="F127" s="100">
        <v>149</v>
      </c>
      <c r="G127" s="100">
        <v>165</v>
      </c>
      <c r="H127" s="97">
        <f>SUM(F127:G127)</f>
        <v>314</v>
      </c>
      <c r="I127" s="100">
        <v>385</v>
      </c>
      <c r="J127" s="100">
        <v>490</v>
      </c>
      <c r="K127" s="97">
        <f>SUM(I127:J127)</f>
        <v>875</v>
      </c>
      <c r="L127" s="100">
        <v>135</v>
      </c>
      <c r="M127" s="100">
        <v>226</v>
      </c>
      <c r="N127" s="97">
        <f>SUM(L127:M127)</f>
        <v>361</v>
      </c>
      <c r="O127" s="98"/>
      <c r="P127" s="98"/>
      <c r="Q127" s="98"/>
      <c r="R127" s="98"/>
      <c r="S127" s="98"/>
      <c r="T127" s="98"/>
    </row>
    <row r="128" spans="1:20" ht="17.25" customHeight="1">
      <c r="A128" s="96">
        <v>10</v>
      </c>
      <c r="B128" s="281" t="s">
        <v>85</v>
      </c>
      <c r="C128" s="97">
        <v>0</v>
      </c>
      <c r="D128" s="97">
        <v>0</v>
      </c>
      <c r="E128" s="97">
        <f t="shared" si="103"/>
        <v>0</v>
      </c>
      <c r="F128" s="97">
        <v>285</v>
      </c>
      <c r="G128" s="97">
        <v>225</v>
      </c>
      <c r="H128" s="97">
        <f>SUM(F128:G128)</f>
        <v>510</v>
      </c>
      <c r="I128" s="97">
        <v>256</v>
      </c>
      <c r="J128" s="97">
        <v>251</v>
      </c>
      <c r="K128" s="97">
        <f>SUM(I128:J128)</f>
        <v>507</v>
      </c>
      <c r="L128" s="100">
        <v>0</v>
      </c>
      <c r="M128" s="100">
        <v>0</v>
      </c>
      <c r="N128" s="97">
        <f>SUM(L128:M128)</f>
        <v>0</v>
      </c>
      <c r="O128" s="98"/>
      <c r="P128" s="98"/>
      <c r="Q128" s="98"/>
      <c r="R128" s="98"/>
      <c r="S128" s="98"/>
      <c r="T128" s="98"/>
    </row>
    <row r="129" spans="1:20" ht="17.25" customHeight="1">
      <c r="A129" s="737" t="s">
        <v>91</v>
      </c>
      <c r="B129" s="737"/>
      <c r="C129" s="101">
        <f>SUM(C119:C128)</f>
        <v>0</v>
      </c>
      <c r="D129" s="101">
        <f t="shared" ref="D129:N129" si="104">SUM(D119:D128)</f>
        <v>0</v>
      </c>
      <c r="E129" s="101">
        <f t="shared" si="104"/>
        <v>0</v>
      </c>
      <c r="F129" s="101">
        <f t="shared" si="104"/>
        <v>802</v>
      </c>
      <c r="G129" s="101">
        <f t="shared" si="104"/>
        <v>724</v>
      </c>
      <c r="H129" s="101">
        <f t="shared" si="104"/>
        <v>1526</v>
      </c>
      <c r="I129" s="101">
        <f t="shared" si="104"/>
        <v>900</v>
      </c>
      <c r="J129" s="101">
        <f t="shared" si="104"/>
        <v>959</v>
      </c>
      <c r="K129" s="101">
        <f t="shared" si="104"/>
        <v>1859</v>
      </c>
      <c r="L129" s="101">
        <f t="shared" si="104"/>
        <v>205</v>
      </c>
      <c r="M129" s="101">
        <f t="shared" si="104"/>
        <v>269</v>
      </c>
      <c r="N129" s="101">
        <f t="shared" si="104"/>
        <v>474</v>
      </c>
      <c r="O129" s="98"/>
      <c r="P129" s="98"/>
      <c r="Q129" s="98"/>
      <c r="R129" s="98"/>
      <c r="S129" s="98"/>
      <c r="T129" s="98"/>
    </row>
    <row r="130" spans="1:20" ht="17.25" customHeight="1"/>
    <row r="131" spans="1:20" ht="17.25" customHeight="1">
      <c r="F131" s="141"/>
      <c r="G131" s="141"/>
      <c r="H131" s="141"/>
      <c r="I131" s="141"/>
      <c r="J131" s="141"/>
      <c r="K131" s="141"/>
      <c r="L131" s="141"/>
      <c r="M131" s="141"/>
      <c r="N131" s="141"/>
    </row>
    <row r="132" spans="1:20" ht="17.25" customHeight="1">
      <c r="H132" s="141"/>
    </row>
    <row r="133" spans="1:20" ht="17.25" customHeight="1">
      <c r="F133" s="141"/>
      <c r="G133" s="141"/>
      <c r="H133" s="141"/>
      <c r="I133" s="141"/>
      <c r="J133" s="141"/>
      <c r="K133" s="141"/>
      <c r="L133" s="141"/>
      <c r="M133" s="141"/>
      <c r="N133" s="141"/>
    </row>
    <row r="134" spans="1:20" ht="17.25" customHeight="1"/>
    <row r="135" spans="1:20" ht="17.25" customHeight="1"/>
    <row r="136" spans="1:20" ht="17.25" customHeight="1"/>
    <row r="137" spans="1:20" ht="17.25" customHeight="1"/>
    <row r="138" spans="1:20" ht="17.25" customHeight="1"/>
    <row r="139" spans="1:20" ht="17.25" customHeight="1"/>
    <row r="140" spans="1:20" ht="17.25" customHeight="1"/>
    <row r="141" spans="1:20" ht="17.25" customHeight="1"/>
    <row r="142" spans="1:20" ht="17.25" customHeight="1"/>
    <row r="143" spans="1:20" ht="17.25" customHeight="1"/>
    <row r="144" spans="1:20" ht="17.25" customHeight="1"/>
    <row r="145" spans="1:20" ht="17.25" customHeight="1"/>
    <row r="146" spans="1:20" ht="17.25" customHeight="1"/>
    <row r="147" spans="1:20" ht="17.25" customHeight="1">
      <c r="A147" s="736" t="s">
        <v>1829</v>
      </c>
      <c r="B147" s="736"/>
      <c r="C147" s="736"/>
      <c r="D147" s="736"/>
      <c r="E147" s="736"/>
      <c r="F147" s="736"/>
      <c r="G147" s="736"/>
      <c r="H147" s="736"/>
      <c r="I147" s="736"/>
      <c r="J147" s="736"/>
      <c r="K147" s="736"/>
      <c r="L147" s="736"/>
      <c r="M147" s="736"/>
      <c r="N147" s="736"/>
      <c r="O147" s="736"/>
      <c r="P147" s="736"/>
      <c r="Q147" s="736"/>
      <c r="R147" s="736"/>
      <c r="S147" s="736"/>
      <c r="T147" s="736"/>
    </row>
    <row r="148" spans="1:20" ht="17.25" customHeight="1"/>
    <row r="149" spans="1:20" ht="17.25" customHeight="1">
      <c r="A149" s="736" t="s">
        <v>104</v>
      </c>
      <c r="B149" s="736"/>
      <c r="C149" s="736"/>
      <c r="D149" s="736"/>
      <c r="E149" s="736"/>
      <c r="F149" s="736"/>
      <c r="G149" s="736"/>
      <c r="H149" s="736"/>
      <c r="I149" s="736"/>
      <c r="J149" s="736"/>
      <c r="K149" s="736"/>
      <c r="L149" s="736"/>
      <c r="M149" s="736"/>
      <c r="N149" s="736"/>
      <c r="O149" s="736"/>
      <c r="P149" s="736"/>
      <c r="Q149" s="736"/>
      <c r="R149" s="736"/>
      <c r="S149" s="736"/>
      <c r="T149" s="736"/>
    </row>
    <row r="150" spans="1:20" ht="17.25" customHeight="1">
      <c r="A150" s="736" t="s">
        <v>2274</v>
      </c>
      <c r="B150" s="736"/>
      <c r="C150" s="736"/>
      <c r="D150" s="736"/>
      <c r="E150" s="736"/>
      <c r="F150" s="736"/>
      <c r="G150" s="736"/>
      <c r="H150" s="736"/>
      <c r="I150" s="736"/>
      <c r="J150" s="736"/>
      <c r="K150" s="736"/>
      <c r="L150" s="736"/>
      <c r="M150" s="736"/>
      <c r="N150" s="736"/>
      <c r="O150" s="736"/>
      <c r="P150" s="736"/>
      <c r="Q150" s="736"/>
      <c r="R150" s="736"/>
      <c r="S150" s="736"/>
      <c r="T150" s="736"/>
    </row>
    <row r="151" spans="1:20" ht="17.25" customHeight="1">
      <c r="Q151" s="19"/>
      <c r="R151" s="32"/>
      <c r="S151" s="32"/>
    </row>
    <row r="152" spans="1:20" s="94" customFormat="1" ht="17.25" customHeight="1">
      <c r="A152" s="738" t="s">
        <v>20</v>
      </c>
      <c r="B152" s="738" t="s">
        <v>14</v>
      </c>
      <c r="C152" s="740" t="s">
        <v>72</v>
      </c>
      <c r="D152" s="741"/>
      <c r="E152" s="742"/>
      <c r="F152" s="740" t="s">
        <v>116</v>
      </c>
      <c r="G152" s="741"/>
      <c r="H152" s="742"/>
      <c r="I152" s="740" t="s">
        <v>117</v>
      </c>
      <c r="J152" s="741"/>
      <c r="K152" s="742"/>
      <c r="L152" s="740" t="s">
        <v>118</v>
      </c>
      <c r="M152" s="741"/>
      <c r="N152" s="742"/>
      <c r="O152" s="740" t="s">
        <v>119</v>
      </c>
      <c r="P152" s="741"/>
      <c r="Q152" s="742"/>
      <c r="R152" s="740" t="s">
        <v>120</v>
      </c>
      <c r="S152" s="741"/>
      <c r="T152" s="742"/>
    </row>
    <row r="153" spans="1:20" s="94" customFormat="1" ht="17.25" customHeight="1">
      <c r="A153" s="739"/>
      <c r="B153" s="739"/>
      <c r="C153" s="95" t="s">
        <v>95</v>
      </c>
      <c r="D153" s="95" t="s">
        <v>96</v>
      </c>
      <c r="E153" s="95" t="s">
        <v>80</v>
      </c>
      <c r="F153" s="95" t="s">
        <v>95</v>
      </c>
      <c r="G153" s="95" t="s">
        <v>96</v>
      </c>
      <c r="H153" s="95" t="s">
        <v>80</v>
      </c>
      <c r="I153" s="95" t="s">
        <v>95</v>
      </c>
      <c r="J153" s="95" t="s">
        <v>96</v>
      </c>
      <c r="K153" s="95" t="s">
        <v>80</v>
      </c>
      <c r="L153" s="95" t="s">
        <v>95</v>
      </c>
      <c r="M153" s="95" t="s">
        <v>96</v>
      </c>
      <c r="N153" s="95" t="s">
        <v>80</v>
      </c>
      <c r="O153" s="95" t="s">
        <v>95</v>
      </c>
      <c r="P153" s="95" t="s">
        <v>96</v>
      </c>
      <c r="Q153" s="95" t="s">
        <v>80</v>
      </c>
      <c r="R153" s="95" t="s">
        <v>95</v>
      </c>
      <c r="S153" s="95" t="s">
        <v>96</v>
      </c>
      <c r="T153" s="95" t="s">
        <v>80</v>
      </c>
    </row>
    <row r="154" spans="1:20" s="98" customFormat="1" ht="17.25" customHeight="1">
      <c r="A154" s="99">
        <v>1</v>
      </c>
      <c r="B154" s="280" t="s">
        <v>86</v>
      </c>
      <c r="C154" s="100">
        <v>157</v>
      </c>
      <c r="D154" s="100">
        <v>131</v>
      </c>
      <c r="E154" s="97">
        <f t="shared" ref="E154:E161" si="105">SUM(C154:D154)</f>
        <v>288</v>
      </c>
      <c r="F154" s="100">
        <v>89</v>
      </c>
      <c r="G154" s="100">
        <v>60</v>
      </c>
      <c r="H154" s="97">
        <v>149</v>
      </c>
      <c r="I154" s="97">
        <v>0</v>
      </c>
      <c r="J154" s="97">
        <v>0</v>
      </c>
      <c r="K154" s="97">
        <v>0</v>
      </c>
      <c r="L154" s="97">
        <v>0</v>
      </c>
      <c r="M154" s="97">
        <v>0</v>
      </c>
      <c r="N154" s="97">
        <f>SUM(L154:M154)</f>
        <v>0</v>
      </c>
      <c r="O154" s="97">
        <v>0</v>
      </c>
      <c r="P154" s="97">
        <v>0</v>
      </c>
      <c r="Q154" s="97">
        <v>0</v>
      </c>
      <c r="R154" s="97">
        <v>0</v>
      </c>
      <c r="S154" s="97">
        <v>0</v>
      </c>
      <c r="T154" s="97">
        <f t="shared" ref="T154:T161" si="106">SUM(R154:S154)</f>
        <v>0</v>
      </c>
    </row>
    <row r="155" spans="1:20" s="98" customFormat="1" ht="17.25" customHeight="1">
      <c r="A155" s="96">
        <v>2</v>
      </c>
      <c r="B155" s="281" t="s">
        <v>87</v>
      </c>
      <c r="C155" s="97">
        <v>194</v>
      </c>
      <c r="D155" s="97">
        <v>230</v>
      </c>
      <c r="E155" s="97">
        <f t="shared" si="105"/>
        <v>424</v>
      </c>
      <c r="F155" s="97">
        <v>0</v>
      </c>
      <c r="G155" s="97">
        <v>0</v>
      </c>
      <c r="H155" s="97">
        <f t="shared" ref="H155:H163" si="107">SUM(F155:G155)</f>
        <v>0</v>
      </c>
      <c r="I155" s="97">
        <v>0</v>
      </c>
      <c r="J155" s="97">
        <v>0</v>
      </c>
      <c r="K155" s="97">
        <v>0</v>
      </c>
      <c r="L155" s="97">
        <v>0</v>
      </c>
      <c r="M155" s="97">
        <v>0</v>
      </c>
      <c r="N155" s="97">
        <f>SUM(L155:M155)</f>
        <v>0</v>
      </c>
      <c r="O155" s="97">
        <v>0</v>
      </c>
      <c r="P155" s="97">
        <v>0</v>
      </c>
      <c r="Q155" s="97">
        <v>0</v>
      </c>
      <c r="R155" s="97">
        <v>0</v>
      </c>
      <c r="S155" s="97">
        <v>0</v>
      </c>
      <c r="T155" s="97">
        <f t="shared" si="106"/>
        <v>0</v>
      </c>
    </row>
    <row r="156" spans="1:20" s="98" customFormat="1" ht="17.25" customHeight="1">
      <c r="A156" s="96">
        <v>3</v>
      </c>
      <c r="B156" s="281" t="s">
        <v>81</v>
      </c>
      <c r="C156" s="97">
        <v>236</v>
      </c>
      <c r="D156" s="97">
        <v>223</v>
      </c>
      <c r="E156" s="97">
        <f t="shared" si="105"/>
        <v>459</v>
      </c>
      <c r="F156" s="97">
        <v>0</v>
      </c>
      <c r="G156" s="97">
        <v>0</v>
      </c>
      <c r="H156" s="97">
        <f t="shared" si="107"/>
        <v>0</v>
      </c>
      <c r="I156" s="97">
        <v>138</v>
      </c>
      <c r="J156" s="97">
        <v>110</v>
      </c>
      <c r="K156" s="97">
        <v>248</v>
      </c>
      <c r="L156" s="97">
        <v>93</v>
      </c>
      <c r="M156" s="97">
        <v>74</v>
      </c>
      <c r="N156" s="97">
        <f t="shared" ref="N156:N163" si="108">SUM(L156:M156)</f>
        <v>167</v>
      </c>
      <c r="O156" s="97">
        <v>0</v>
      </c>
      <c r="P156" s="97">
        <v>0</v>
      </c>
      <c r="Q156" s="97">
        <f>SUM(O156:P156)</f>
        <v>0</v>
      </c>
      <c r="R156" s="97">
        <v>0</v>
      </c>
      <c r="S156" s="97">
        <v>0</v>
      </c>
      <c r="T156" s="97">
        <f t="shared" si="106"/>
        <v>0</v>
      </c>
    </row>
    <row r="157" spans="1:20" s="98" customFormat="1" ht="17.25" customHeight="1">
      <c r="A157" s="99">
        <v>4</v>
      </c>
      <c r="B157" s="280" t="s">
        <v>88</v>
      </c>
      <c r="C157" s="100">
        <v>144</v>
      </c>
      <c r="D157" s="100">
        <v>141</v>
      </c>
      <c r="E157" s="97">
        <f t="shared" si="105"/>
        <v>285</v>
      </c>
      <c r="F157" s="97">
        <v>0</v>
      </c>
      <c r="G157" s="97">
        <v>0</v>
      </c>
      <c r="H157" s="97">
        <f t="shared" si="107"/>
        <v>0</v>
      </c>
      <c r="I157" s="100">
        <v>65</v>
      </c>
      <c r="J157" s="100">
        <v>27</v>
      </c>
      <c r="K157" s="97">
        <v>92</v>
      </c>
      <c r="L157" s="97">
        <v>0</v>
      </c>
      <c r="M157" s="97">
        <v>0</v>
      </c>
      <c r="N157" s="97">
        <f t="shared" si="108"/>
        <v>0</v>
      </c>
      <c r="O157" s="97">
        <v>0</v>
      </c>
      <c r="P157" s="97">
        <v>0</v>
      </c>
      <c r="Q157" s="97">
        <v>0</v>
      </c>
      <c r="R157" s="97">
        <v>0</v>
      </c>
      <c r="S157" s="97">
        <v>0</v>
      </c>
      <c r="T157" s="97">
        <f t="shared" si="106"/>
        <v>0</v>
      </c>
    </row>
    <row r="158" spans="1:20" s="98" customFormat="1" ht="17.25" customHeight="1">
      <c r="A158" s="99">
        <v>5</v>
      </c>
      <c r="B158" s="280" t="s">
        <v>82</v>
      </c>
      <c r="C158" s="100">
        <v>65</v>
      </c>
      <c r="D158" s="100">
        <v>84</v>
      </c>
      <c r="E158" s="97">
        <f t="shared" si="105"/>
        <v>149</v>
      </c>
      <c r="F158" s="97">
        <v>0</v>
      </c>
      <c r="G158" s="97">
        <v>0</v>
      </c>
      <c r="H158" s="97">
        <f t="shared" si="107"/>
        <v>0</v>
      </c>
      <c r="I158" s="97">
        <v>0</v>
      </c>
      <c r="J158" s="97">
        <v>0</v>
      </c>
      <c r="K158" s="97">
        <v>0</v>
      </c>
      <c r="L158" s="97">
        <v>0</v>
      </c>
      <c r="M158" s="97">
        <v>0</v>
      </c>
      <c r="N158" s="97">
        <f t="shared" si="108"/>
        <v>0</v>
      </c>
      <c r="O158" s="97">
        <v>0</v>
      </c>
      <c r="P158" s="97">
        <v>0</v>
      </c>
      <c r="Q158" s="97">
        <v>0</v>
      </c>
      <c r="R158" s="97">
        <v>0</v>
      </c>
      <c r="S158" s="97">
        <v>0</v>
      </c>
      <c r="T158" s="97">
        <f t="shared" si="106"/>
        <v>0</v>
      </c>
    </row>
    <row r="159" spans="1:20" s="98" customFormat="1" ht="17.25" customHeight="1">
      <c r="A159" s="96">
        <v>6</v>
      </c>
      <c r="B159" s="281" t="s">
        <v>89</v>
      </c>
      <c r="C159" s="97">
        <v>371</v>
      </c>
      <c r="D159" s="97">
        <v>341</v>
      </c>
      <c r="E159" s="97">
        <f t="shared" si="105"/>
        <v>712</v>
      </c>
      <c r="F159" s="97">
        <v>0</v>
      </c>
      <c r="G159" s="97">
        <v>0</v>
      </c>
      <c r="H159" s="97">
        <f t="shared" si="107"/>
        <v>0</v>
      </c>
      <c r="I159" s="97">
        <v>67</v>
      </c>
      <c r="J159" s="97">
        <v>58</v>
      </c>
      <c r="K159" s="97">
        <v>125</v>
      </c>
      <c r="L159" s="97">
        <v>0</v>
      </c>
      <c r="M159" s="97">
        <v>0</v>
      </c>
      <c r="N159" s="97">
        <f t="shared" si="108"/>
        <v>0</v>
      </c>
      <c r="O159" s="97">
        <v>82</v>
      </c>
      <c r="P159" s="97">
        <v>78</v>
      </c>
      <c r="Q159" s="97">
        <v>160</v>
      </c>
      <c r="R159" s="97">
        <v>0</v>
      </c>
      <c r="S159" s="97">
        <v>0</v>
      </c>
      <c r="T159" s="97">
        <f t="shared" si="106"/>
        <v>0</v>
      </c>
    </row>
    <row r="160" spans="1:20" s="98" customFormat="1" ht="17.25" customHeight="1">
      <c r="A160" s="96">
        <v>7</v>
      </c>
      <c r="B160" s="281" t="s">
        <v>83</v>
      </c>
      <c r="C160" s="97">
        <v>176</v>
      </c>
      <c r="D160" s="97">
        <v>181</v>
      </c>
      <c r="E160" s="97">
        <f t="shared" si="105"/>
        <v>357</v>
      </c>
      <c r="F160" s="97">
        <v>127</v>
      </c>
      <c r="G160" s="97">
        <v>99</v>
      </c>
      <c r="H160" s="97">
        <f t="shared" si="107"/>
        <v>226</v>
      </c>
      <c r="I160" s="97">
        <v>53</v>
      </c>
      <c r="J160" s="97">
        <v>61</v>
      </c>
      <c r="K160" s="97">
        <v>114</v>
      </c>
      <c r="L160" s="97">
        <v>31</v>
      </c>
      <c r="M160" s="97">
        <v>18</v>
      </c>
      <c r="N160" s="97">
        <f t="shared" si="108"/>
        <v>49</v>
      </c>
      <c r="O160" s="97">
        <v>19</v>
      </c>
      <c r="P160" s="97">
        <v>7</v>
      </c>
      <c r="Q160" s="97">
        <v>26</v>
      </c>
      <c r="R160" s="97">
        <v>0</v>
      </c>
      <c r="S160" s="97">
        <v>0</v>
      </c>
      <c r="T160" s="97">
        <f t="shared" si="106"/>
        <v>0</v>
      </c>
    </row>
    <row r="161" spans="1:20" s="98" customFormat="1" ht="17.25" customHeight="1">
      <c r="A161" s="99">
        <v>8</v>
      </c>
      <c r="B161" s="280" t="s">
        <v>90</v>
      </c>
      <c r="C161" s="100">
        <v>260</v>
      </c>
      <c r="D161" s="100">
        <v>269</v>
      </c>
      <c r="E161" s="97">
        <f t="shared" si="105"/>
        <v>529</v>
      </c>
      <c r="F161" s="97">
        <v>0</v>
      </c>
      <c r="G161" s="97">
        <v>0</v>
      </c>
      <c r="H161" s="97">
        <f t="shared" si="107"/>
        <v>0</v>
      </c>
      <c r="I161" s="100">
        <v>62</v>
      </c>
      <c r="J161" s="100">
        <v>49</v>
      </c>
      <c r="K161" s="97">
        <v>111</v>
      </c>
      <c r="L161" s="97">
        <v>0</v>
      </c>
      <c r="M161" s="97">
        <v>0</v>
      </c>
      <c r="N161" s="97">
        <f t="shared" si="108"/>
        <v>0</v>
      </c>
      <c r="O161" s="100">
        <v>85</v>
      </c>
      <c r="P161" s="100">
        <v>72</v>
      </c>
      <c r="Q161" s="97">
        <v>157</v>
      </c>
      <c r="R161" s="97">
        <v>0</v>
      </c>
      <c r="S161" s="97">
        <v>0</v>
      </c>
      <c r="T161" s="97">
        <f t="shared" si="106"/>
        <v>0</v>
      </c>
    </row>
    <row r="162" spans="1:20" s="98" customFormat="1" ht="17.25" customHeight="1">
      <c r="A162" s="99">
        <v>9</v>
      </c>
      <c r="B162" s="280" t="s">
        <v>84</v>
      </c>
      <c r="C162" s="100">
        <v>500</v>
      </c>
      <c r="D162" s="100">
        <v>522</v>
      </c>
      <c r="E162" s="97">
        <f>SUM(C162:D162)</f>
        <v>1022</v>
      </c>
      <c r="F162" s="100">
        <v>90</v>
      </c>
      <c r="G162" s="100">
        <v>69</v>
      </c>
      <c r="H162" s="97">
        <v>159</v>
      </c>
      <c r="I162" s="100">
        <v>82</v>
      </c>
      <c r="J162" s="100">
        <v>50</v>
      </c>
      <c r="K162" s="97">
        <v>132</v>
      </c>
      <c r="L162" s="100">
        <v>54</v>
      </c>
      <c r="M162" s="100">
        <v>48</v>
      </c>
      <c r="N162" s="97">
        <f t="shared" si="108"/>
        <v>102</v>
      </c>
      <c r="O162" s="97">
        <v>0</v>
      </c>
      <c r="P162" s="97">
        <v>0</v>
      </c>
      <c r="Q162" s="97">
        <v>0</v>
      </c>
      <c r="R162" s="97">
        <v>0</v>
      </c>
      <c r="S162" s="97">
        <v>0</v>
      </c>
      <c r="T162" s="97">
        <f>SUM(R162:S162)</f>
        <v>0</v>
      </c>
    </row>
    <row r="163" spans="1:20" s="98" customFormat="1" ht="17.25" customHeight="1">
      <c r="A163" s="96">
        <v>10</v>
      </c>
      <c r="B163" s="281" t="s">
        <v>85</v>
      </c>
      <c r="C163" s="97">
        <v>454</v>
      </c>
      <c r="D163" s="97">
        <v>431</v>
      </c>
      <c r="E163" s="97">
        <f>SUM(C163:D163)</f>
        <v>885</v>
      </c>
      <c r="F163" s="97">
        <v>161</v>
      </c>
      <c r="G163" s="97">
        <v>124</v>
      </c>
      <c r="H163" s="97">
        <f t="shared" si="107"/>
        <v>285</v>
      </c>
      <c r="I163" s="97">
        <v>419</v>
      </c>
      <c r="J163" s="97">
        <v>410</v>
      </c>
      <c r="K163" s="97">
        <v>829</v>
      </c>
      <c r="L163" s="97">
        <v>172</v>
      </c>
      <c r="M163" s="97">
        <v>229</v>
      </c>
      <c r="N163" s="97">
        <f t="shared" si="108"/>
        <v>401</v>
      </c>
      <c r="O163" s="97">
        <v>214</v>
      </c>
      <c r="P163" s="97">
        <v>221</v>
      </c>
      <c r="Q163" s="97">
        <v>435</v>
      </c>
      <c r="R163" s="97">
        <v>0</v>
      </c>
      <c r="S163" s="97">
        <v>0</v>
      </c>
      <c r="T163" s="97">
        <f>SUM(R163:S163)</f>
        <v>0</v>
      </c>
    </row>
    <row r="164" spans="1:20" s="98" customFormat="1" ht="17.25" customHeight="1">
      <c r="A164" s="734" t="s">
        <v>91</v>
      </c>
      <c r="B164" s="735"/>
      <c r="C164" s="101">
        <f>SUM(C154:C163)</f>
        <v>2557</v>
      </c>
      <c r="D164" s="101">
        <f t="shared" ref="D164:T164" si="109">SUM(D154:D163)</f>
        <v>2553</v>
      </c>
      <c r="E164" s="101">
        <f t="shared" si="109"/>
        <v>5110</v>
      </c>
      <c r="F164" s="101">
        <f t="shared" si="109"/>
        <v>467</v>
      </c>
      <c r="G164" s="101">
        <f>SUM(G154:G163)</f>
        <v>352</v>
      </c>
      <c r="H164" s="101">
        <f>SUM(H154:H163)</f>
        <v>819</v>
      </c>
      <c r="I164" s="101">
        <f>SUM(I154:I163)</f>
        <v>886</v>
      </c>
      <c r="J164" s="101">
        <f t="shared" si="109"/>
        <v>765</v>
      </c>
      <c r="K164" s="101">
        <f t="shared" si="109"/>
        <v>1651</v>
      </c>
      <c r="L164" s="101">
        <f t="shared" si="109"/>
        <v>350</v>
      </c>
      <c r="M164" s="101">
        <f t="shared" si="109"/>
        <v>369</v>
      </c>
      <c r="N164" s="101">
        <f t="shared" si="109"/>
        <v>719</v>
      </c>
      <c r="O164" s="101">
        <f t="shared" si="109"/>
        <v>400</v>
      </c>
      <c r="P164" s="101">
        <f t="shared" si="109"/>
        <v>378</v>
      </c>
      <c r="Q164" s="101">
        <f t="shared" si="109"/>
        <v>778</v>
      </c>
      <c r="R164" s="101">
        <f t="shared" si="109"/>
        <v>0</v>
      </c>
      <c r="S164" s="101">
        <f t="shared" si="109"/>
        <v>0</v>
      </c>
      <c r="T164" s="101">
        <f t="shared" si="109"/>
        <v>0</v>
      </c>
    </row>
    <row r="165" spans="1:20" ht="17.25" customHeight="1">
      <c r="C165" s="141"/>
      <c r="D165" s="141"/>
    </row>
    <row r="166" spans="1:20" ht="17.25" customHeight="1">
      <c r="C166" s="141"/>
      <c r="E166" s="141"/>
      <c r="O166" s="103"/>
      <c r="P166" s="103"/>
      <c r="Q166" s="103"/>
    </row>
    <row r="167" spans="1:20" ht="17.25" customHeight="1">
      <c r="C167" s="141"/>
      <c r="O167" s="103"/>
      <c r="P167" s="103"/>
      <c r="Q167" s="103"/>
    </row>
    <row r="168" spans="1:20" ht="17.25" customHeight="1">
      <c r="O168" s="103"/>
      <c r="P168" s="103"/>
      <c r="Q168" s="103"/>
    </row>
    <row r="169" spans="1:20" ht="17.25" customHeight="1">
      <c r="O169" s="104"/>
      <c r="P169" s="104"/>
      <c r="Q169" s="104"/>
    </row>
    <row r="170" spans="1:20" ht="17.25" customHeight="1">
      <c r="O170" s="104"/>
      <c r="P170" s="104"/>
      <c r="Q170" s="104"/>
    </row>
    <row r="171" spans="1:20" ht="17.25" customHeight="1">
      <c r="O171" s="104"/>
      <c r="P171" s="104"/>
      <c r="Q171" s="104"/>
    </row>
    <row r="172" spans="1:20" ht="17.25" customHeight="1">
      <c r="O172" s="105"/>
      <c r="P172" s="105"/>
      <c r="Q172" s="105"/>
    </row>
    <row r="173" spans="1:20" ht="17.25" customHeight="1">
      <c r="O173" s="104"/>
      <c r="P173" s="104"/>
      <c r="Q173" s="104"/>
    </row>
    <row r="174" spans="1:20" ht="17.25" customHeight="1">
      <c r="O174" s="104"/>
      <c r="P174" s="104"/>
      <c r="Q174" s="104"/>
    </row>
    <row r="175" spans="1:20" ht="17.25" customHeight="1"/>
    <row r="176" spans="1:20" ht="17.25" customHeight="1"/>
    <row r="177" spans="1:20" ht="17.25" customHeight="1"/>
    <row r="178" spans="1:20" ht="17.25" customHeight="1"/>
    <row r="179" spans="1:20" ht="17.25" customHeight="1"/>
    <row r="180" spans="1:20" ht="17.25" customHeight="1"/>
    <row r="181" spans="1:20" ht="17.25" customHeight="1"/>
    <row r="182" spans="1:20" ht="17.25" customHeight="1">
      <c r="A182" s="736" t="s">
        <v>1830</v>
      </c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  <c r="L182" s="736"/>
      <c r="M182" s="736"/>
      <c r="N182" s="736"/>
    </row>
    <row r="183" spans="1:20" ht="17.25" customHeight="1"/>
    <row r="184" spans="1:20" ht="17.25" customHeight="1">
      <c r="A184" s="736" t="s">
        <v>105</v>
      </c>
      <c r="B184" s="736"/>
      <c r="C184" s="736"/>
      <c r="D184" s="736"/>
      <c r="E184" s="736"/>
      <c r="F184" s="736"/>
      <c r="G184" s="736"/>
      <c r="H184" s="736"/>
      <c r="I184" s="736"/>
      <c r="J184" s="736"/>
      <c r="K184" s="736"/>
      <c r="L184" s="736"/>
      <c r="M184" s="736"/>
      <c r="N184" s="736"/>
      <c r="O184" s="106"/>
      <c r="P184" s="106"/>
      <c r="Q184" s="106"/>
      <c r="R184" s="106"/>
      <c r="S184" s="106"/>
      <c r="T184" s="106"/>
    </row>
    <row r="185" spans="1:20" ht="17.25" customHeight="1">
      <c r="A185" s="736" t="s">
        <v>2274</v>
      </c>
      <c r="B185" s="736"/>
      <c r="C185" s="736"/>
      <c r="D185" s="736"/>
      <c r="E185" s="736"/>
      <c r="F185" s="736"/>
      <c r="G185" s="736"/>
      <c r="H185" s="736"/>
      <c r="I185" s="736"/>
      <c r="J185" s="736"/>
      <c r="K185" s="736"/>
      <c r="L185" s="736"/>
      <c r="M185" s="736"/>
      <c r="N185" s="736"/>
      <c r="O185" s="106"/>
      <c r="P185" s="106"/>
      <c r="Q185" s="106"/>
      <c r="R185" s="106"/>
      <c r="S185" s="106"/>
      <c r="T185" s="106"/>
    </row>
    <row r="186" spans="1:20" ht="17.25" customHeight="1">
      <c r="Q186" s="32"/>
      <c r="R186" s="32"/>
      <c r="S186" s="32"/>
    </row>
    <row r="187" spans="1:20" ht="17.25" customHeight="1">
      <c r="A187" s="738" t="s">
        <v>20</v>
      </c>
      <c r="B187" s="738" t="s">
        <v>14</v>
      </c>
      <c r="C187" s="740" t="s">
        <v>121</v>
      </c>
      <c r="D187" s="741"/>
      <c r="E187" s="742"/>
      <c r="F187" s="740" t="s">
        <v>122</v>
      </c>
      <c r="G187" s="741"/>
      <c r="H187" s="742"/>
      <c r="I187" s="740" t="s">
        <v>123</v>
      </c>
      <c r="J187" s="741"/>
      <c r="K187" s="742"/>
      <c r="L187" s="740" t="s">
        <v>124</v>
      </c>
      <c r="M187" s="741"/>
      <c r="N187" s="742"/>
      <c r="O187" s="94"/>
      <c r="P187" s="94"/>
      <c r="Q187" s="94"/>
      <c r="R187" s="94"/>
      <c r="S187" s="94"/>
      <c r="T187" s="94"/>
    </row>
    <row r="188" spans="1:20" ht="17.25" customHeight="1">
      <c r="A188" s="739"/>
      <c r="B188" s="739"/>
      <c r="C188" s="95" t="s">
        <v>95</v>
      </c>
      <c r="D188" s="95" t="s">
        <v>96</v>
      </c>
      <c r="E188" s="95" t="s">
        <v>80</v>
      </c>
      <c r="F188" s="95" t="s">
        <v>95</v>
      </c>
      <c r="G188" s="95" t="s">
        <v>96</v>
      </c>
      <c r="H188" s="95" t="s">
        <v>80</v>
      </c>
      <c r="I188" s="95" t="s">
        <v>95</v>
      </c>
      <c r="J188" s="95" t="s">
        <v>96</v>
      </c>
      <c r="K188" s="95" t="s">
        <v>80</v>
      </c>
      <c r="L188" s="95" t="s">
        <v>95</v>
      </c>
      <c r="M188" s="95" t="s">
        <v>96</v>
      </c>
      <c r="N188" s="95" t="s">
        <v>80</v>
      </c>
      <c r="O188" s="94"/>
      <c r="P188" s="94"/>
      <c r="R188" s="94"/>
      <c r="S188" s="94"/>
      <c r="T188" s="94"/>
    </row>
    <row r="189" spans="1:20" ht="17.25" customHeight="1">
      <c r="A189" s="99">
        <v>1</v>
      </c>
      <c r="B189" s="280" t="s">
        <v>86</v>
      </c>
      <c r="C189" s="97">
        <v>0</v>
      </c>
      <c r="D189" s="97">
        <v>0</v>
      </c>
      <c r="E189" s="97">
        <f t="shared" ref="E189:E196" si="110">SUM(C189:D189)</f>
        <v>0</v>
      </c>
      <c r="F189" s="142">
        <v>142</v>
      </c>
      <c r="G189" s="142">
        <v>111</v>
      </c>
      <c r="H189" s="97">
        <f>SUM(F189:G189)</f>
        <v>253</v>
      </c>
      <c r="I189" s="100">
        <v>174</v>
      </c>
      <c r="J189" s="100">
        <v>136</v>
      </c>
      <c r="K189" s="97">
        <f t="shared" ref="K189:K196" si="111">SUM(I189:J189)</f>
        <v>310</v>
      </c>
      <c r="L189" s="100">
        <v>71</v>
      </c>
      <c r="M189" s="100">
        <v>51</v>
      </c>
      <c r="N189" s="97">
        <f t="shared" ref="N189:N196" si="112">SUM(L189:M189)</f>
        <v>122</v>
      </c>
      <c r="O189" s="98"/>
      <c r="P189" s="548"/>
      <c r="Q189" s="141"/>
      <c r="R189" s="98"/>
      <c r="S189" s="98"/>
      <c r="T189" s="98"/>
    </row>
    <row r="190" spans="1:20" ht="17.25" customHeight="1">
      <c r="A190" s="96">
        <v>2</v>
      </c>
      <c r="B190" s="281" t="s">
        <v>87</v>
      </c>
      <c r="C190" s="97">
        <v>0</v>
      </c>
      <c r="D190" s="97">
        <v>0</v>
      </c>
      <c r="E190" s="97">
        <f t="shared" si="110"/>
        <v>0</v>
      </c>
      <c r="F190" s="142">
        <v>0</v>
      </c>
      <c r="G190" s="142">
        <v>0</v>
      </c>
      <c r="H190" s="97">
        <f>SUM(F190:G190)</f>
        <v>0</v>
      </c>
      <c r="I190" s="100">
        <v>155</v>
      </c>
      <c r="J190" s="100">
        <v>186</v>
      </c>
      <c r="K190" s="97">
        <f t="shared" si="111"/>
        <v>341</v>
      </c>
      <c r="L190" s="97">
        <v>52</v>
      </c>
      <c r="M190" s="97">
        <v>33</v>
      </c>
      <c r="N190" s="97">
        <f t="shared" si="112"/>
        <v>85</v>
      </c>
      <c r="O190" s="98"/>
      <c r="P190" s="548"/>
      <c r="Q190" s="141"/>
      <c r="R190" s="98"/>
      <c r="S190" s="98"/>
      <c r="T190" s="98"/>
    </row>
    <row r="191" spans="1:20" ht="17.25" customHeight="1">
      <c r="A191" s="96">
        <v>3</v>
      </c>
      <c r="B191" s="281" t="s">
        <v>81</v>
      </c>
      <c r="C191" s="97">
        <v>44</v>
      </c>
      <c r="D191" s="97">
        <v>52</v>
      </c>
      <c r="E191" s="97">
        <f t="shared" si="110"/>
        <v>96</v>
      </c>
      <c r="F191" s="142">
        <v>32</v>
      </c>
      <c r="G191" s="142">
        <v>30</v>
      </c>
      <c r="H191" s="97">
        <f>SUM(F191:G191)</f>
        <v>62</v>
      </c>
      <c r="I191" s="97">
        <v>69</v>
      </c>
      <c r="J191" s="97">
        <v>94</v>
      </c>
      <c r="K191" s="97">
        <f t="shared" si="111"/>
        <v>163</v>
      </c>
      <c r="L191" s="97">
        <v>100</v>
      </c>
      <c r="M191" s="97">
        <v>90</v>
      </c>
      <c r="N191" s="97">
        <f t="shared" si="112"/>
        <v>190</v>
      </c>
      <c r="O191" s="98"/>
      <c r="P191" s="548"/>
      <c r="Q191" s="141"/>
      <c r="R191" s="98"/>
      <c r="S191" s="98"/>
      <c r="T191" s="98"/>
    </row>
    <row r="192" spans="1:20" ht="17.25" customHeight="1">
      <c r="A192" s="99">
        <v>4</v>
      </c>
      <c r="B192" s="280" t="s">
        <v>88</v>
      </c>
      <c r="C192" s="97">
        <v>24</v>
      </c>
      <c r="D192" s="97">
        <v>28</v>
      </c>
      <c r="E192" s="97">
        <f t="shared" si="110"/>
        <v>52</v>
      </c>
      <c r="F192" s="142">
        <v>16</v>
      </c>
      <c r="G192" s="142">
        <v>33</v>
      </c>
      <c r="H192" s="97">
        <f>SUM(F192:G192)</f>
        <v>49</v>
      </c>
      <c r="I192" s="100">
        <v>74</v>
      </c>
      <c r="J192" s="100">
        <v>77</v>
      </c>
      <c r="K192" s="97">
        <f t="shared" si="111"/>
        <v>151</v>
      </c>
      <c r="L192" s="100">
        <v>45</v>
      </c>
      <c r="M192" s="100">
        <v>47</v>
      </c>
      <c r="N192" s="97">
        <f t="shared" si="112"/>
        <v>92</v>
      </c>
      <c r="O192" s="98"/>
      <c r="P192" s="548"/>
      <c r="Q192" s="141"/>
      <c r="R192" s="98"/>
      <c r="S192" s="98"/>
      <c r="T192" s="98"/>
    </row>
    <row r="193" spans="1:20" ht="17.25" customHeight="1">
      <c r="A193" s="99">
        <v>5</v>
      </c>
      <c r="B193" s="280" t="s">
        <v>82</v>
      </c>
      <c r="C193" s="97">
        <v>0</v>
      </c>
      <c r="D193" s="97">
        <v>0</v>
      </c>
      <c r="E193" s="97">
        <f t="shared" si="110"/>
        <v>0</v>
      </c>
      <c r="F193" s="142">
        <v>0</v>
      </c>
      <c r="G193" s="142">
        <v>0</v>
      </c>
      <c r="H193" s="97">
        <f>SUM(F193:G193)</f>
        <v>0</v>
      </c>
      <c r="I193" s="100">
        <v>43</v>
      </c>
      <c r="J193" s="100">
        <v>24</v>
      </c>
      <c r="K193" s="97">
        <f t="shared" si="111"/>
        <v>67</v>
      </c>
      <c r="L193" s="100">
        <v>0</v>
      </c>
      <c r="M193" s="100">
        <v>0</v>
      </c>
      <c r="N193" s="97">
        <f t="shared" si="112"/>
        <v>0</v>
      </c>
      <c r="O193" s="98"/>
      <c r="P193" s="548"/>
      <c r="Q193" s="141"/>
      <c r="R193" s="98"/>
      <c r="S193" s="98"/>
      <c r="T193" s="98"/>
    </row>
    <row r="194" spans="1:20" ht="17.25" customHeight="1">
      <c r="A194" s="96">
        <v>6</v>
      </c>
      <c r="B194" s="281" t="s">
        <v>89</v>
      </c>
      <c r="C194" s="97">
        <v>0</v>
      </c>
      <c r="D194" s="97">
        <v>0</v>
      </c>
      <c r="E194" s="97">
        <f t="shared" si="110"/>
        <v>0</v>
      </c>
      <c r="F194" s="142"/>
      <c r="G194" s="142">
        <v>0</v>
      </c>
      <c r="H194" s="97">
        <v>0</v>
      </c>
      <c r="I194" s="97">
        <v>195</v>
      </c>
      <c r="J194" s="97">
        <v>208</v>
      </c>
      <c r="K194" s="97">
        <f t="shared" si="111"/>
        <v>403</v>
      </c>
      <c r="L194" s="97">
        <v>35</v>
      </c>
      <c r="M194" s="97">
        <v>37</v>
      </c>
      <c r="N194" s="97">
        <f t="shared" si="112"/>
        <v>72</v>
      </c>
      <c r="O194" s="98"/>
      <c r="P194" s="548"/>
      <c r="Q194" s="141"/>
      <c r="R194" s="98"/>
      <c r="S194" s="98"/>
      <c r="T194" s="98"/>
    </row>
    <row r="195" spans="1:20" ht="17.25" customHeight="1">
      <c r="A195" s="96">
        <v>7</v>
      </c>
      <c r="B195" s="281" t="s">
        <v>83</v>
      </c>
      <c r="C195" s="97">
        <v>12</v>
      </c>
      <c r="D195" s="97">
        <v>28</v>
      </c>
      <c r="E195" s="97">
        <f t="shared" si="110"/>
        <v>40</v>
      </c>
      <c r="F195" s="142">
        <v>0</v>
      </c>
      <c r="G195" s="142">
        <v>0</v>
      </c>
      <c r="H195" s="97">
        <f>SUM(F195:G195)</f>
        <v>0</v>
      </c>
      <c r="I195" s="97">
        <v>76</v>
      </c>
      <c r="J195" s="97">
        <v>46</v>
      </c>
      <c r="K195" s="97">
        <f t="shared" si="111"/>
        <v>122</v>
      </c>
      <c r="L195" s="97">
        <v>70</v>
      </c>
      <c r="M195" s="97">
        <v>42</v>
      </c>
      <c r="N195" s="97">
        <f t="shared" si="112"/>
        <v>112</v>
      </c>
      <c r="O195" s="98"/>
      <c r="P195" s="548"/>
      <c r="Q195" s="141"/>
      <c r="R195" s="98"/>
      <c r="S195" s="98"/>
      <c r="T195" s="98"/>
    </row>
    <row r="196" spans="1:20" ht="17.25" customHeight="1">
      <c r="A196" s="99">
        <v>8</v>
      </c>
      <c r="B196" s="280" t="s">
        <v>90</v>
      </c>
      <c r="C196" s="97">
        <v>72</v>
      </c>
      <c r="D196" s="97">
        <v>48</v>
      </c>
      <c r="E196" s="97">
        <f t="shared" si="110"/>
        <v>120</v>
      </c>
      <c r="F196" s="142">
        <v>180</v>
      </c>
      <c r="G196" s="142">
        <v>186</v>
      </c>
      <c r="H196" s="97">
        <f>SUM(F196:G196)</f>
        <v>366</v>
      </c>
      <c r="I196" s="100">
        <v>285</v>
      </c>
      <c r="J196" s="100">
        <v>259</v>
      </c>
      <c r="K196" s="97">
        <f t="shared" si="111"/>
        <v>544</v>
      </c>
      <c r="L196" s="100">
        <v>60</v>
      </c>
      <c r="M196" s="100">
        <v>88</v>
      </c>
      <c r="N196" s="97">
        <f t="shared" si="112"/>
        <v>148</v>
      </c>
      <c r="O196" s="98"/>
      <c r="P196" s="548"/>
      <c r="Q196" s="141"/>
      <c r="R196" s="98"/>
      <c r="S196" s="98"/>
      <c r="T196" s="98"/>
    </row>
    <row r="197" spans="1:20" ht="17.25" customHeight="1">
      <c r="A197" s="99">
        <v>9</v>
      </c>
      <c r="B197" s="280" t="s">
        <v>84</v>
      </c>
      <c r="C197" s="97">
        <v>108</v>
      </c>
      <c r="D197" s="97">
        <v>98</v>
      </c>
      <c r="E197" s="97">
        <f>SUM(C197:D197)</f>
        <v>206</v>
      </c>
      <c r="F197" s="142">
        <v>132</v>
      </c>
      <c r="G197" s="142">
        <v>123</v>
      </c>
      <c r="H197" s="97">
        <f>SUM(F197:G197)</f>
        <v>255</v>
      </c>
      <c r="I197" s="100">
        <v>58</v>
      </c>
      <c r="J197" s="100">
        <v>22</v>
      </c>
      <c r="K197" s="97">
        <f>SUM(I197:J197)</f>
        <v>80</v>
      </c>
      <c r="L197" s="100">
        <v>12</v>
      </c>
      <c r="M197" s="100">
        <v>13</v>
      </c>
      <c r="N197" s="97">
        <f>SUM(L197:M197)</f>
        <v>25</v>
      </c>
      <c r="O197" s="98"/>
      <c r="P197" s="548"/>
      <c r="Q197" s="141"/>
      <c r="R197" s="98"/>
      <c r="S197" s="98"/>
      <c r="T197" s="98"/>
    </row>
    <row r="198" spans="1:20" ht="17.25" customHeight="1">
      <c r="A198" s="96">
        <v>10</v>
      </c>
      <c r="B198" s="281" t="s">
        <v>85</v>
      </c>
      <c r="C198" s="97">
        <v>32</v>
      </c>
      <c r="D198" s="97">
        <v>42</v>
      </c>
      <c r="E198" s="97">
        <f>SUM(C198:D198)</f>
        <v>74</v>
      </c>
      <c r="F198" s="142">
        <v>55</v>
      </c>
      <c r="G198" s="142">
        <v>76</v>
      </c>
      <c r="H198" s="97">
        <f>SUM(F198:G198)</f>
        <v>131</v>
      </c>
      <c r="I198" s="97">
        <v>512</v>
      </c>
      <c r="J198" s="97">
        <v>426</v>
      </c>
      <c r="K198" s="97">
        <f>SUM(I198:J198)</f>
        <v>938</v>
      </c>
      <c r="L198" s="97">
        <v>151</v>
      </c>
      <c r="M198" s="97">
        <v>212</v>
      </c>
      <c r="N198" s="97">
        <f>SUM(L198:M198)</f>
        <v>363</v>
      </c>
      <c r="O198" s="98"/>
      <c r="P198" s="548"/>
      <c r="Q198" s="141"/>
      <c r="R198" s="98"/>
      <c r="S198" s="98"/>
      <c r="T198" s="98"/>
    </row>
    <row r="199" spans="1:20" ht="17.25" customHeight="1">
      <c r="A199" s="737" t="s">
        <v>91</v>
      </c>
      <c r="B199" s="737"/>
      <c r="C199" s="101">
        <f>SUM(C189:C198)</f>
        <v>292</v>
      </c>
      <c r="D199" s="101">
        <f t="shared" ref="D199:N199" si="113">SUM(D189:D198)</f>
        <v>296</v>
      </c>
      <c r="E199" s="101">
        <f t="shared" si="113"/>
        <v>588</v>
      </c>
      <c r="F199" s="101">
        <f>SUM(F189:F198)</f>
        <v>557</v>
      </c>
      <c r="G199" s="101">
        <f t="shared" si="113"/>
        <v>559</v>
      </c>
      <c r="H199" s="101">
        <f t="shared" si="113"/>
        <v>1116</v>
      </c>
      <c r="I199" s="101">
        <f t="shared" si="113"/>
        <v>1641</v>
      </c>
      <c r="J199" s="101">
        <f t="shared" si="113"/>
        <v>1478</v>
      </c>
      <c r="K199" s="101">
        <f t="shared" si="113"/>
        <v>3119</v>
      </c>
      <c r="L199" s="101">
        <f t="shared" si="113"/>
        <v>596</v>
      </c>
      <c r="M199" s="101">
        <f t="shared" si="113"/>
        <v>613</v>
      </c>
      <c r="N199" s="101">
        <f t="shared" si="113"/>
        <v>1209</v>
      </c>
      <c r="O199" s="98"/>
      <c r="P199" s="548"/>
      <c r="Q199" s="141"/>
      <c r="R199" s="98"/>
      <c r="S199" s="98"/>
      <c r="T199" s="98"/>
    </row>
    <row r="200" spans="1:20" ht="17.25" customHeight="1"/>
    <row r="201" spans="1:20">
      <c r="H201" s="141"/>
    </row>
    <row r="202" spans="1:20">
      <c r="K202" s="141"/>
    </row>
  </sheetData>
  <mergeCells count="66">
    <mergeCell ref="L117:N117"/>
    <mergeCell ref="A112:N112"/>
    <mergeCell ref="A117:A118"/>
    <mergeCell ref="B117:B118"/>
    <mergeCell ref="C117:E117"/>
    <mergeCell ref="F117:H117"/>
    <mergeCell ref="I117:K117"/>
    <mergeCell ref="R152:T152"/>
    <mergeCell ref="A75:T75"/>
    <mergeCell ref="A78:T78"/>
    <mergeCell ref="A80:A81"/>
    <mergeCell ref="B80:B81"/>
    <mergeCell ref="C80:E80"/>
    <mergeCell ref="F80:H80"/>
    <mergeCell ref="I80:K80"/>
    <mergeCell ref="L80:N80"/>
    <mergeCell ref="O80:Q80"/>
    <mergeCell ref="R80:T80"/>
    <mergeCell ref="A77:T77"/>
    <mergeCell ref="A129:B129"/>
    <mergeCell ref="A114:N114"/>
    <mergeCell ref="A115:N115"/>
    <mergeCell ref="A92:B92"/>
    <mergeCell ref="C152:E152"/>
    <mergeCell ref="F152:H152"/>
    <mergeCell ref="I152:K152"/>
    <mergeCell ref="L152:N152"/>
    <mergeCell ref="O152:Q152"/>
    <mergeCell ref="A147:T147"/>
    <mergeCell ref="A182:N182"/>
    <mergeCell ref="A199:B199"/>
    <mergeCell ref="A164:B164"/>
    <mergeCell ref="A184:N184"/>
    <mergeCell ref="A185:N185"/>
    <mergeCell ref="A187:A188"/>
    <mergeCell ref="B187:B188"/>
    <mergeCell ref="C187:E187"/>
    <mergeCell ref="F187:H187"/>
    <mergeCell ref="I187:K187"/>
    <mergeCell ref="L187:N187"/>
    <mergeCell ref="A149:T149"/>
    <mergeCell ref="A150:T150"/>
    <mergeCell ref="A152:A153"/>
    <mergeCell ref="B152:B153"/>
    <mergeCell ref="A2:T2"/>
    <mergeCell ref="A4:T4"/>
    <mergeCell ref="A5:T5"/>
    <mergeCell ref="A7:A8"/>
    <mergeCell ref="B7:B8"/>
    <mergeCell ref="C7:E7"/>
    <mergeCell ref="F7:H7"/>
    <mergeCell ref="I7:K7"/>
    <mergeCell ref="L7:N7"/>
    <mergeCell ref="O7:Q7"/>
    <mergeCell ref="R7:T7"/>
    <mergeCell ref="A55:B55"/>
    <mergeCell ref="A19:B19"/>
    <mergeCell ref="A38:N38"/>
    <mergeCell ref="A40:N40"/>
    <mergeCell ref="A41:N41"/>
    <mergeCell ref="A43:A44"/>
    <mergeCell ref="B43:B44"/>
    <mergeCell ref="C43:E43"/>
    <mergeCell ref="F43:H43"/>
    <mergeCell ref="I43:K43"/>
    <mergeCell ref="L43:N43"/>
  </mergeCells>
  <hyperlinks>
    <hyperlink ref="B84" r:id="rId1" display="http://dapo.dikdasmen.kemdikbud.go.id/progres/3/100308" xr:uid="{00000000-0004-0000-3000-000000000000}"/>
    <hyperlink ref="B86" r:id="rId2" display="http://dapo.dikdasmen.kemdikbud.go.id/progres/3/100302" xr:uid="{00000000-0004-0000-3000-000001000000}"/>
    <hyperlink ref="B88" r:id="rId3" display="http://dapo.dikdasmen.kemdikbud.go.id/progres/3/100305" xr:uid="{00000000-0004-0000-3000-000002000000}"/>
    <hyperlink ref="B90" r:id="rId4" display="http://dapo.dikdasmen.kemdikbud.go.id/progres/3/100303" xr:uid="{00000000-0004-0000-3000-000003000000}"/>
    <hyperlink ref="B91" r:id="rId5" display="http://dapo.dikdasmen.kemdikbud.go.id/progres/3/100309" xr:uid="{00000000-0004-0000-3000-000004000000}"/>
    <hyperlink ref="B82" r:id="rId6" display="http://dapo.dikdasmen.kemdikbud.go.id/progres/3/100307" xr:uid="{00000000-0004-0000-3000-000005000000}"/>
    <hyperlink ref="B83" r:id="rId7" display="http://dapo.dikdasmen.kemdikbud.go.id/progres/3/100301" xr:uid="{00000000-0004-0000-3000-000006000000}"/>
    <hyperlink ref="B85" r:id="rId8" display="http://dapo.dikdasmen.kemdikbud.go.id/progres/3/100310" xr:uid="{00000000-0004-0000-3000-000007000000}"/>
    <hyperlink ref="B87" r:id="rId9" display="http://dapo.dikdasmen.kemdikbud.go.id/progres/3/100306" xr:uid="{00000000-0004-0000-3000-000008000000}"/>
    <hyperlink ref="B89" r:id="rId10" display="http://dapo.dikdasmen.kemdikbud.go.id/progres/3/100304" xr:uid="{00000000-0004-0000-3000-000009000000}"/>
    <hyperlink ref="B121" r:id="rId11" display="http://dapo.dikdasmen.kemdikbud.go.id/progres/3/100308" xr:uid="{00000000-0004-0000-3000-00000A000000}"/>
    <hyperlink ref="B123" r:id="rId12" display="http://dapo.dikdasmen.kemdikbud.go.id/progres/3/100302" xr:uid="{00000000-0004-0000-3000-00000B000000}"/>
    <hyperlink ref="B125" r:id="rId13" display="http://dapo.dikdasmen.kemdikbud.go.id/progres/3/100305" xr:uid="{00000000-0004-0000-3000-00000C000000}"/>
    <hyperlink ref="B127" r:id="rId14" display="http://dapo.dikdasmen.kemdikbud.go.id/progres/3/100303" xr:uid="{00000000-0004-0000-3000-00000D000000}"/>
    <hyperlink ref="B128" r:id="rId15" display="http://dapo.dikdasmen.kemdikbud.go.id/progres/3/100309" xr:uid="{00000000-0004-0000-3000-00000E000000}"/>
    <hyperlink ref="B119" r:id="rId16" display="http://dapo.dikdasmen.kemdikbud.go.id/progres/3/100307" xr:uid="{00000000-0004-0000-3000-00000F000000}"/>
    <hyperlink ref="B120" r:id="rId17" display="http://dapo.dikdasmen.kemdikbud.go.id/progres/3/100301" xr:uid="{00000000-0004-0000-3000-000010000000}"/>
    <hyperlink ref="B122" r:id="rId18" display="http://dapo.dikdasmen.kemdikbud.go.id/progres/3/100310" xr:uid="{00000000-0004-0000-3000-000011000000}"/>
    <hyperlink ref="B124" r:id="rId19" display="http://dapo.dikdasmen.kemdikbud.go.id/progres/3/100306" xr:uid="{00000000-0004-0000-3000-000012000000}"/>
    <hyperlink ref="B126" r:id="rId20" display="http://dapo.dikdasmen.kemdikbud.go.id/progres/3/100304" xr:uid="{00000000-0004-0000-3000-000013000000}"/>
    <hyperlink ref="B156" r:id="rId21" display="http://dapo.dikdasmen.kemdikbud.go.id/progres/3/100308" xr:uid="{00000000-0004-0000-3000-000014000000}"/>
    <hyperlink ref="B158" r:id="rId22" display="http://dapo.dikdasmen.kemdikbud.go.id/progres/3/100302" xr:uid="{00000000-0004-0000-3000-000015000000}"/>
    <hyperlink ref="B160" r:id="rId23" display="http://dapo.dikdasmen.kemdikbud.go.id/progres/3/100305" xr:uid="{00000000-0004-0000-3000-000016000000}"/>
    <hyperlink ref="B162" r:id="rId24" display="http://dapo.dikdasmen.kemdikbud.go.id/progres/3/100303" xr:uid="{00000000-0004-0000-3000-000017000000}"/>
    <hyperlink ref="B163" r:id="rId25" display="http://dapo.dikdasmen.kemdikbud.go.id/progres/3/100309" xr:uid="{00000000-0004-0000-3000-000018000000}"/>
    <hyperlink ref="B154" r:id="rId26" display="http://dapo.dikdasmen.kemdikbud.go.id/progres/3/100307" xr:uid="{00000000-0004-0000-3000-000019000000}"/>
    <hyperlink ref="B155" r:id="rId27" display="http://dapo.dikdasmen.kemdikbud.go.id/progres/3/100301" xr:uid="{00000000-0004-0000-3000-00001A000000}"/>
    <hyperlink ref="B157" r:id="rId28" display="http://dapo.dikdasmen.kemdikbud.go.id/progres/3/100310" xr:uid="{00000000-0004-0000-3000-00001B000000}"/>
    <hyperlink ref="B159" r:id="rId29" display="http://dapo.dikdasmen.kemdikbud.go.id/progres/3/100306" xr:uid="{00000000-0004-0000-3000-00001C000000}"/>
    <hyperlink ref="B161" r:id="rId30" display="http://dapo.dikdasmen.kemdikbud.go.id/progres/3/100304" xr:uid="{00000000-0004-0000-3000-00001D000000}"/>
    <hyperlink ref="B191" r:id="rId31" display="http://dapo.dikdasmen.kemdikbud.go.id/progres/3/100308" xr:uid="{00000000-0004-0000-3000-00001E000000}"/>
    <hyperlink ref="B193" r:id="rId32" display="http://dapo.dikdasmen.kemdikbud.go.id/progres/3/100302" xr:uid="{00000000-0004-0000-3000-00001F000000}"/>
    <hyperlink ref="B195" r:id="rId33" display="http://dapo.dikdasmen.kemdikbud.go.id/progres/3/100305" xr:uid="{00000000-0004-0000-3000-000020000000}"/>
    <hyperlink ref="B197" r:id="rId34" display="http://dapo.dikdasmen.kemdikbud.go.id/progres/3/100303" xr:uid="{00000000-0004-0000-3000-000021000000}"/>
    <hyperlink ref="B198" r:id="rId35" display="http://dapo.dikdasmen.kemdikbud.go.id/progres/3/100309" xr:uid="{00000000-0004-0000-3000-000022000000}"/>
    <hyperlink ref="B189" r:id="rId36" display="http://dapo.dikdasmen.kemdikbud.go.id/progres/3/100307" xr:uid="{00000000-0004-0000-3000-000023000000}"/>
    <hyperlink ref="B190" r:id="rId37" display="http://dapo.dikdasmen.kemdikbud.go.id/progres/3/100301" xr:uid="{00000000-0004-0000-3000-000024000000}"/>
    <hyperlink ref="B192" r:id="rId38" display="http://dapo.dikdasmen.kemdikbud.go.id/progres/3/100310" xr:uid="{00000000-0004-0000-3000-000025000000}"/>
    <hyperlink ref="B194" r:id="rId39" display="http://dapo.dikdasmen.kemdikbud.go.id/progres/3/100306" xr:uid="{00000000-0004-0000-3000-000026000000}"/>
    <hyperlink ref="B196" r:id="rId40" display="http://dapo.dikdasmen.kemdikbud.go.id/progres/3/100304" xr:uid="{00000000-0004-0000-3000-000027000000}"/>
    <hyperlink ref="B11" r:id="rId41" display="http://dapo.dikdasmen.kemdikbud.go.id/progres/3/100308" xr:uid="{00000000-0004-0000-3000-000028000000}"/>
    <hyperlink ref="B13" r:id="rId42" display="http://dapo.dikdasmen.kemdikbud.go.id/progres/3/100302" xr:uid="{00000000-0004-0000-3000-000029000000}"/>
    <hyperlink ref="B15" r:id="rId43" display="http://dapo.dikdasmen.kemdikbud.go.id/progres/3/100305" xr:uid="{00000000-0004-0000-3000-00002A000000}"/>
    <hyperlink ref="B17" r:id="rId44" display="http://dapo.dikdasmen.kemdikbud.go.id/progres/3/100303" xr:uid="{00000000-0004-0000-3000-00002B000000}"/>
    <hyperlink ref="B18" r:id="rId45" display="http://dapo.dikdasmen.kemdikbud.go.id/progres/3/100309" xr:uid="{00000000-0004-0000-3000-00002C000000}"/>
    <hyperlink ref="B9" r:id="rId46" display="http://dapo.dikdasmen.kemdikbud.go.id/progres/3/100307" xr:uid="{00000000-0004-0000-3000-00002D000000}"/>
    <hyperlink ref="B10" r:id="rId47" display="http://dapo.dikdasmen.kemdikbud.go.id/progres/3/100301" xr:uid="{00000000-0004-0000-3000-00002E000000}"/>
    <hyperlink ref="B12" r:id="rId48" display="http://dapo.dikdasmen.kemdikbud.go.id/progres/3/100310" xr:uid="{00000000-0004-0000-3000-00002F000000}"/>
    <hyperlink ref="B14" r:id="rId49" display="http://dapo.dikdasmen.kemdikbud.go.id/progres/3/100306" xr:uid="{00000000-0004-0000-3000-000030000000}"/>
    <hyperlink ref="B16" r:id="rId50" display="http://dapo.dikdasmen.kemdikbud.go.id/progres/3/100304" xr:uid="{00000000-0004-0000-3000-000031000000}"/>
    <hyperlink ref="B47" r:id="rId51" display="http://dapo.dikdasmen.kemdikbud.go.id/progres/3/100308" xr:uid="{00000000-0004-0000-3000-000032000000}"/>
    <hyperlink ref="B49" r:id="rId52" display="http://dapo.dikdasmen.kemdikbud.go.id/progres/3/100302" xr:uid="{00000000-0004-0000-3000-000033000000}"/>
    <hyperlink ref="B51" r:id="rId53" display="http://dapo.dikdasmen.kemdikbud.go.id/progres/3/100305" xr:uid="{00000000-0004-0000-3000-000034000000}"/>
    <hyperlink ref="B53" r:id="rId54" display="http://dapo.dikdasmen.kemdikbud.go.id/progres/3/100303" xr:uid="{00000000-0004-0000-3000-000035000000}"/>
    <hyperlink ref="B54" r:id="rId55" display="http://dapo.dikdasmen.kemdikbud.go.id/progres/3/100309" xr:uid="{00000000-0004-0000-3000-000036000000}"/>
    <hyperlink ref="B45" r:id="rId56" display="http://dapo.dikdasmen.kemdikbud.go.id/progres/3/100307" xr:uid="{00000000-0004-0000-3000-000037000000}"/>
    <hyperlink ref="B46" r:id="rId57" display="http://dapo.dikdasmen.kemdikbud.go.id/progres/3/100301" xr:uid="{00000000-0004-0000-3000-000038000000}"/>
    <hyperlink ref="B48" r:id="rId58" display="http://dapo.dikdasmen.kemdikbud.go.id/progres/3/100310" xr:uid="{00000000-0004-0000-3000-000039000000}"/>
    <hyperlink ref="B50" r:id="rId59" display="http://dapo.dikdasmen.kemdikbud.go.id/progres/3/100306" xr:uid="{00000000-0004-0000-3000-00003A000000}"/>
    <hyperlink ref="B52" r:id="rId60" display="http://dapo.dikdasmen.kemdikbud.go.id/progres/3/100304" xr:uid="{00000000-0004-0000-3000-00003B000000}"/>
  </hyperlinks>
  <printOptions horizontalCentered="1"/>
  <pageMargins left="0.70866141732283472" right="0.70866141732283472" top="0.62992125984251968" bottom="0.74803149606299213" header="0.31496062992125984" footer="0.31496062992125984"/>
  <pageSetup paperSize="10000" scale="85" orientation="landscape" horizontalDpi="4294967293" verticalDpi="0" r:id="rId6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"/>
  <sheetViews>
    <sheetView workbookViewId="0">
      <selection activeCell="A3" sqref="A3"/>
    </sheetView>
  </sheetViews>
  <sheetFormatPr defaultRowHeight="15"/>
  <sheetData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H13"/>
  <sheetViews>
    <sheetView view="pageBreakPreview" zoomScale="90" zoomScaleSheetLayoutView="90" workbookViewId="0">
      <selection activeCell="Q5" sqref="Q5"/>
    </sheetView>
  </sheetViews>
  <sheetFormatPr defaultRowHeight="15"/>
  <cols>
    <col min="1" max="1" width="9.140625" style="93"/>
    <col min="2" max="2" width="26.5703125" style="93" customWidth="1"/>
    <col min="3" max="4" width="12.7109375" style="93" customWidth="1"/>
    <col min="5" max="5" width="23" style="93" bestFit="1" customWidth="1"/>
    <col min="6" max="16384" width="9.140625" style="93"/>
  </cols>
  <sheetData>
    <row r="1" spans="1:8">
      <c r="A1" s="736" t="s">
        <v>1831</v>
      </c>
      <c r="B1" s="736"/>
      <c r="C1" s="736"/>
      <c r="D1" s="736"/>
      <c r="E1" s="736"/>
    </row>
    <row r="3" spans="1:8">
      <c r="A3" s="736" t="s">
        <v>61</v>
      </c>
      <c r="B3" s="736"/>
      <c r="C3" s="736"/>
      <c r="D3" s="736"/>
      <c r="E3" s="736"/>
    </row>
    <row r="4" spans="1:8">
      <c r="A4" s="736" t="s">
        <v>2285</v>
      </c>
      <c r="B4" s="736"/>
      <c r="C4" s="736"/>
      <c r="D4" s="736"/>
      <c r="E4" s="736"/>
    </row>
    <row r="6" spans="1:8" s="481" customFormat="1">
      <c r="A6" s="496" t="s">
        <v>20</v>
      </c>
      <c r="B6" s="496" t="s">
        <v>63</v>
      </c>
      <c r="C6" s="496" t="s">
        <v>140</v>
      </c>
      <c r="D6" s="496" t="s">
        <v>64</v>
      </c>
      <c r="E6" s="496" t="s">
        <v>65</v>
      </c>
    </row>
    <row r="7" spans="1:8">
      <c r="A7" s="497" t="s">
        <v>26</v>
      </c>
      <c r="B7" s="498" t="s">
        <v>66</v>
      </c>
      <c r="C7" s="498"/>
      <c r="D7" s="498"/>
      <c r="E7" s="498"/>
      <c r="H7" s="93" t="s">
        <v>1795</v>
      </c>
    </row>
    <row r="8" spans="1:8">
      <c r="A8" s="498"/>
      <c r="B8" s="498" t="s">
        <v>68</v>
      </c>
      <c r="C8" s="498"/>
      <c r="D8" s="498"/>
      <c r="E8" s="498"/>
    </row>
    <row r="9" spans="1:8">
      <c r="A9" s="498"/>
      <c r="B9" s="498" t="s">
        <v>69</v>
      </c>
      <c r="C9" s="499">
        <v>34134</v>
      </c>
      <c r="D9" s="499">
        <v>33148</v>
      </c>
      <c r="E9" s="618">
        <f>C9-D9</f>
        <v>986</v>
      </c>
      <c r="H9" s="499">
        <v>35398</v>
      </c>
    </row>
    <row r="10" spans="1:8">
      <c r="A10" s="498"/>
      <c r="B10" s="498" t="s">
        <v>70</v>
      </c>
      <c r="C10" s="499">
        <v>16620</v>
      </c>
      <c r="D10" s="499">
        <v>13297</v>
      </c>
      <c r="E10" s="618">
        <f>C10-D10</f>
        <v>3323</v>
      </c>
      <c r="H10" s="499">
        <v>17188</v>
      </c>
    </row>
    <row r="11" spans="1:8">
      <c r="A11" s="498"/>
      <c r="B11" s="498" t="s">
        <v>71</v>
      </c>
      <c r="C11" s="499">
        <v>15503</v>
      </c>
      <c r="D11" s="499">
        <v>9453</v>
      </c>
      <c r="E11" s="618">
        <f>C11-D11</f>
        <v>6050</v>
      </c>
      <c r="H11" s="499">
        <v>16204</v>
      </c>
    </row>
    <row r="12" spans="1:8" s="501" customFormat="1">
      <c r="A12" s="853" t="s">
        <v>67</v>
      </c>
      <c r="B12" s="854"/>
      <c r="C12" s="500">
        <f>SUM(C8:C11)</f>
        <v>66257</v>
      </c>
      <c r="D12" s="500">
        <f>SUM(D8:D11)</f>
        <v>55898</v>
      </c>
      <c r="E12" s="500">
        <f>SUM(E8:E11)</f>
        <v>10359</v>
      </c>
      <c r="H12" s="500">
        <f>SUM(H8:H11)</f>
        <v>68790</v>
      </c>
    </row>
    <row r="13" spans="1:8">
      <c r="A13" s="502" t="s">
        <v>2922</v>
      </c>
    </row>
  </sheetData>
  <mergeCells count="4">
    <mergeCell ref="A12:B12"/>
    <mergeCell ref="A3:E3"/>
    <mergeCell ref="A4:E4"/>
    <mergeCell ref="A1:E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T25"/>
  <sheetViews>
    <sheetView showGridLines="0" view="pageBreakPreview" zoomScaleSheetLayoutView="100" workbookViewId="0">
      <selection activeCell="Q5" sqref="Q5"/>
    </sheetView>
  </sheetViews>
  <sheetFormatPr defaultRowHeight="15"/>
  <cols>
    <col min="1" max="1" width="3.5703125" style="652" customWidth="1"/>
    <col min="2" max="2" width="23.140625" style="652" bestFit="1" customWidth="1"/>
    <col min="3" max="26" width="6.5703125" style="652" customWidth="1"/>
    <col min="27" max="27" width="3.5703125" style="652" customWidth="1"/>
    <col min="28" max="30" width="6.140625" style="652" customWidth="1"/>
    <col min="31" max="31" width="6.5703125" style="652" bestFit="1" customWidth="1"/>
    <col min="32" max="32" width="6.5703125" style="652" customWidth="1"/>
    <col min="33" max="36" width="6.140625" style="652" customWidth="1"/>
    <col min="37" max="39" width="9.140625" style="652"/>
    <col min="40" max="40" width="4" style="652" customWidth="1"/>
    <col min="41" max="272" width="9.140625" style="652"/>
    <col min="273" max="273" width="3.5703125" style="652" customWidth="1"/>
    <col min="274" max="274" width="23.140625" style="652" bestFit="1" customWidth="1"/>
    <col min="275" max="278" width="7" style="652" customWidth="1"/>
    <col min="279" max="286" width="6.5703125" style="652" customWidth="1"/>
    <col min="287" max="287" width="9.42578125" style="652" customWidth="1"/>
    <col min="288" max="288" width="3.5703125" style="652" customWidth="1"/>
    <col min="289" max="528" width="9.140625" style="652"/>
    <col min="529" max="529" width="3.5703125" style="652" customWidth="1"/>
    <col min="530" max="530" width="23.140625" style="652" bestFit="1" customWidth="1"/>
    <col min="531" max="534" width="7" style="652" customWidth="1"/>
    <col min="535" max="542" width="6.5703125" style="652" customWidth="1"/>
    <col min="543" max="543" width="9.42578125" style="652" customWidth="1"/>
    <col min="544" max="544" width="3.5703125" style="652" customWidth="1"/>
    <col min="545" max="784" width="9.140625" style="652"/>
    <col min="785" max="785" width="3.5703125" style="652" customWidth="1"/>
    <col min="786" max="786" width="23.140625" style="652" bestFit="1" customWidth="1"/>
    <col min="787" max="790" width="7" style="652" customWidth="1"/>
    <col min="791" max="798" width="6.5703125" style="652" customWidth="1"/>
    <col min="799" max="799" width="9.42578125" style="652" customWidth="1"/>
    <col min="800" max="800" width="3.5703125" style="652" customWidth="1"/>
    <col min="801" max="1040" width="9.140625" style="652"/>
    <col min="1041" max="1041" width="3.5703125" style="652" customWidth="1"/>
    <col min="1042" max="1042" width="23.140625" style="652" bestFit="1" customWidth="1"/>
    <col min="1043" max="1046" width="7" style="652" customWidth="1"/>
    <col min="1047" max="1054" width="6.5703125" style="652" customWidth="1"/>
    <col min="1055" max="1055" width="9.42578125" style="652" customWidth="1"/>
    <col min="1056" max="1056" width="3.5703125" style="652" customWidth="1"/>
    <col min="1057" max="1296" width="9.140625" style="652"/>
    <col min="1297" max="1297" width="3.5703125" style="652" customWidth="1"/>
    <col min="1298" max="1298" width="23.140625" style="652" bestFit="1" customWidth="1"/>
    <col min="1299" max="1302" width="7" style="652" customWidth="1"/>
    <col min="1303" max="1310" width="6.5703125" style="652" customWidth="1"/>
    <col min="1311" max="1311" width="9.42578125" style="652" customWidth="1"/>
    <col min="1312" max="1312" width="3.5703125" style="652" customWidth="1"/>
    <col min="1313" max="1552" width="9.140625" style="652"/>
    <col min="1553" max="1553" width="3.5703125" style="652" customWidth="1"/>
    <col min="1554" max="1554" width="23.140625" style="652" bestFit="1" customWidth="1"/>
    <col min="1555" max="1558" width="7" style="652" customWidth="1"/>
    <col min="1559" max="1566" width="6.5703125" style="652" customWidth="1"/>
    <col min="1567" max="1567" width="9.42578125" style="652" customWidth="1"/>
    <col min="1568" max="1568" width="3.5703125" style="652" customWidth="1"/>
    <col min="1569" max="1808" width="9.140625" style="652"/>
    <col min="1809" max="1809" width="3.5703125" style="652" customWidth="1"/>
    <col min="1810" max="1810" width="23.140625" style="652" bestFit="1" customWidth="1"/>
    <col min="1811" max="1814" width="7" style="652" customWidth="1"/>
    <col min="1815" max="1822" width="6.5703125" style="652" customWidth="1"/>
    <col min="1823" max="1823" width="9.42578125" style="652" customWidth="1"/>
    <col min="1824" max="1824" width="3.5703125" style="652" customWidth="1"/>
    <col min="1825" max="2064" width="9.140625" style="652"/>
    <col min="2065" max="2065" width="3.5703125" style="652" customWidth="1"/>
    <col min="2066" max="2066" width="23.140625" style="652" bestFit="1" customWidth="1"/>
    <col min="2067" max="2070" width="7" style="652" customWidth="1"/>
    <col min="2071" max="2078" width="6.5703125" style="652" customWidth="1"/>
    <col min="2079" max="2079" width="9.42578125" style="652" customWidth="1"/>
    <col min="2080" max="2080" width="3.5703125" style="652" customWidth="1"/>
    <col min="2081" max="2320" width="9.140625" style="652"/>
    <col min="2321" max="2321" width="3.5703125" style="652" customWidth="1"/>
    <col min="2322" max="2322" width="23.140625" style="652" bestFit="1" customWidth="1"/>
    <col min="2323" max="2326" width="7" style="652" customWidth="1"/>
    <col min="2327" max="2334" width="6.5703125" style="652" customWidth="1"/>
    <col min="2335" max="2335" width="9.42578125" style="652" customWidth="1"/>
    <col min="2336" max="2336" width="3.5703125" style="652" customWidth="1"/>
    <col min="2337" max="2576" width="9.140625" style="652"/>
    <col min="2577" max="2577" width="3.5703125" style="652" customWidth="1"/>
    <col min="2578" max="2578" width="23.140625" style="652" bestFit="1" customWidth="1"/>
    <col min="2579" max="2582" width="7" style="652" customWidth="1"/>
    <col min="2583" max="2590" width="6.5703125" style="652" customWidth="1"/>
    <col min="2591" max="2591" width="9.42578125" style="652" customWidth="1"/>
    <col min="2592" max="2592" width="3.5703125" style="652" customWidth="1"/>
    <col min="2593" max="2832" width="9.140625" style="652"/>
    <col min="2833" max="2833" width="3.5703125" style="652" customWidth="1"/>
    <col min="2834" max="2834" width="23.140625" style="652" bestFit="1" customWidth="1"/>
    <col min="2835" max="2838" width="7" style="652" customWidth="1"/>
    <col min="2839" max="2846" width="6.5703125" style="652" customWidth="1"/>
    <col min="2847" max="2847" width="9.42578125" style="652" customWidth="1"/>
    <col min="2848" max="2848" width="3.5703125" style="652" customWidth="1"/>
    <col min="2849" max="3088" width="9.140625" style="652"/>
    <col min="3089" max="3089" width="3.5703125" style="652" customWidth="1"/>
    <col min="3090" max="3090" width="23.140625" style="652" bestFit="1" customWidth="1"/>
    <col min="3091" max="3094" width="7" style="652" customWidth="1"/>
    <col min="3095" max="3102" width="6.5703125" style="652" customWidth="1"/>
    <col min="3103" max="3103" width="9.42578125" style="652" customWidth="1"/>
    <col min="3104" max="3104" width="3.5703125" style="652" customWidth="1"/>
    <col min="3105" max="3344" width="9.140625" style="652"/>
    <col min="3345" max="3345" width="3.5703125" style="652" customWidth="1"/>
    <col min="3346" max="3346" width="23.140625" style="652" bestFit="1" customWidth="1"/>
    <col min="3347" max="3350" width="7" style="652" customWidth="1"/>
    <col min="3351" max="3358" width="6.5703125" style="652" customWidth="1"/>
    <col min="3359" max="3359" width="9.42578125" style="652" customWidth="1"/>
    <col min="3360" max="3360" width="3.5703125" style="652" customWidth="1"/>
    <col min="3361" max="3600" width="9.140625" style="652"/>
    <col min="3601" max="3601" width="3.5703125" style="652" customWidth="1"/>
    <col min="3602" max="3602" width="23.140625" style="652" bestFit="1" customWidth="1"/>
    <col min="3603" max="3606" width="7" style="652" customWidth="1"/>
    <col min="3607" max="3614" width="6.5703125" style="652" customWidth="1"/>
    <col min="3615" max="3615" width="9.42578125" style="652" customWidth="1"/>
    <col min="3616" max="3616" width="3.5703125" style="652" customWidth="1"/>
    <col min="3617" max="3856" width="9.140625" style="652"/>
    <col min="3857" max="3857" width="3.5703125" style="652" customWidth="1"/>
    <col min="3858" max="3858" width="23.140625" style="652" bestFit="1" customWidth="1"/>
    <col min="3859" max="3862" width="7" style="652" customWidth="1"/>
    <col min="3863" max="3870" width="6.5703125" style="652" customWidth="1"/>
    <col min="3871" max="3871" width="9.42578125" style="652" customWidth="1"/>
    <col min="3872" max="3872" width="3.5703125" style="652" customWidth="1"/>
    <col min="3873" max="4112" width="9.140625" style="652"/>
    <col min="4113" max="4113" width="3.5703125" style="652" customWidth="1"/>
    <col min="4114" max="4114" width="23.140625" style="652" bestFit="1" customWidth="1"/>
    <col min="4115" max="4118" width="7" style="652" customWidth="1"/>
    <col min="4119" max="4126" width="6.5703125" style="652" customWidth="1"/>
    <col min="4127" max="4127" width="9.42578125" style="652" customWidth="1"/>
    <col min="4128" max="4128" width="3.5703125" style="652" customWidth="1"/>
    <col min="4129" max="4368" width="9.140625" style="652"/>
    <col min="4369" max="4369" width="3.5703125" style="652" customWidth="1"/>
    <col min="4370" max="4370" width="23.140625" style="652" bestFit="1" customWidth="1"/>
    <col min="4371" max="4374" width="7" style="652" customWidth="1"/>
    <col min="4375" max="4382" width="6.5703125" style="652" customWidth="1"/>
    <col min="4383" max="4383" width="9.42578125" style="652" customWidth="1"/>
    <col min="4384" max="4384" width="3.5703125" style="652" customWidth="1"/>
    <col min="4385" max="4624" width="9.140625" style="652"/>
    <col min="4625" max="4625" width="3.5703125" style="652" customWidth="1"/>
    <col min="4626" max="4626" width="23.140625" style="652" bestFit="1" customWidth="1"/>
    <col min="4627" max="4630" width="7" style="652" customWidth="1"/>
    <col min="4631" max="4638" width="6.5703125" style="652" customWidth="1"/>
    <col min="4639" max="4639" width="9.42578125" style="652" customWidth="1"/>
    <col min="4640" max="4640" width="3.5703125" style="652" customWidth="1"/>
    <col min="4641" max="4880" width="9.140625" style="652"/>
    <col min="4881" max="4881" width="3.5703125" style="652" customWidth="1"/>
    <col min="4882" max="4882" width="23.140625" style="652" bestFit="1" customWidth="1"/>
    <col min="4883" max="4886" width="7" style="652" customWidth="1"/>
    <col min="4887" max="4894" width="6.5703125" style="652" customWidth="1"/>
    <col min="4895" max="4895" width="9.42578125" style="652" customWidth="1"/>
    <col min="4896" max="4896" width="3.5703125" style="652" customWidth="1"/>
    <col min="4897" max="5136" width="9.140625" style="652"/>
    <col min="5137" max="5137" width="3.5703125" style="652" customWidth="1"/>
    <col min="5138" max="5138" width="23.140625" style="652" bestFit="1" customWidth="1"/>
    <col min="5139" max="5142" width="7" style="652" customWidth="1"/>
    <col min="5143" max="5150" width="6.5703125" style="652" customWidth="1"/>
    <col min="5151" max="5151" width="9.42578125" style="652" customWidth="1"/>
    <col min="5152" max="5152" width="3.5703125" style="652" customWidth="1"/>
    <col min="5153" max="5392" width="9.140625" style="652"/>
    <col min="5393" max="5393" width="3.5703125" style="652" customWidth="1"/>
    <col min="5394" max="5394" width="23.140625" style="652" bestFit="1" customWidth="1"/>
    <col min="5395" max="5398" width="7" style="652" customWidth="1"/>
    <col min="5399" max="5406" width="6.5703125" style="652" customWidth="1"/>
    <col min="5407" max="5407" width="9.42578125" style="652" customWidth="1"/>
    <col min="5408" max="5408" width="3.5703125" style="652" customWidth="1"/>
    <col min="5409" max="5648" width="9.140625" style="652"/>
    <col min="5649" max="5649" width="3.5703125" style="652" customWidth="1"/>
    <col min="5650" max="5650" width="23.140625" style="652" bestFit="1" customWidth="1"/>
    <col min="5651" max="5654" width="7" style="652" customWidth="1"/>
    <col min="5655" max="5662" width="6.5703125" style="652" customWidth="1"/>
    <col min="5663" max="5663" width="9.42578125" style="652" customWidth="1"/>
    <col min="5664" max="5664" width="3.5703125" style="652" customWidth="1"/>
    <col min="5665" max="5904" width="9.140625" style="652"/>
    <col min="5905" max="5905" width="3.5703125" style="652" customWidth="1"/>
    <col min="5906" max="5906" width="23.140625" style="652" bestFit="1" customWidth="1"/>
    <col min="5907" max="5910" width="7" style="652" customWidth="1"/>
    <col min="5911" max="5918" width="6.5703125" style="652" customWidth="1"/>
    <col min="5919" max="5919" width="9.42578125" style="652" customWidth="1"/>
    <col min="5920" max="5920" width="3.5703125" style="652" customWidth="1"/>
    <col min="5921" max="6160" width="9.140625" style="652"/>
    <col min="6161" max="6161" width="3.5703125" style="652" customWidth="1"/>
    <col min="6162" max="6162" width="23.140625" style="652" bestFit="1" customWidth="1"/>
    <col min="6163" max="6166" width="7" style="652" customWidth="1"/>
    <col min="6167" max="6174" width="6.5703125" style="652" customWidth="1"/>
    <col min="6175" max="6175" width="9.42578125" style="652" customWidth="1"/>
    <col min="6176" max="6176" width="3.5703125" style="652" customWidth="1"/>
    <col min="6177" max="6416" width="9.140625" style="652"/>
    <col min="6417" max="6417" width="3.5703125" style="652" customWidth="1"/>
    <col min="6418" max="6418" width="23.140625" style="652" bestFit="1" customWidth="1"/>
    <col min="6419" max="6422" width="7" style="652" customWidth="1"/>
    <col min="6423" max="6430" width="6.5703125" style="652" customWidth="1"/>
    <col min="6431" max="6431" width="9.42578125" style="652" customWidth="1"/>
    <col min="6432" max="6432" width="3.5703125" style="652" customWidth="1"/>
    <col min="6433" max="6672" width="9.140625" style="652"/>
    <col min="6673" max="6673" width="3.5703125" style="652" customWidth="1"/>
    <col min="6674" max="6674" width="23.140625" style="652" bestFit="1" customWidth="1"/>
    <col min="6675" max="6678" width="7" style="652" customWidth="1"/>
    <col min="6679" max="6686" width="6.5703125" style="652" customWidth="1"/>
    <col min="6687" max="6687" width="9.42578125" style="652" customWidth="1"/>
    <col min="6688" max="6688" width="3.5703125" style="652" customWidth="1"/>
    <col min="6689" max="6928" width="9.140625" style="652"/>
    <col min="6929" max="6929" width="3.5703125" style="652" customWidth="1"/>
    <col min="6930" max="6930" width="23.140625" style="652" bestFit="1" customWidth="1"/>
    <col min="6931" max="6934" width="7" style="652" customWidth="1"/>
    <col min="6935" max="6942" width="6.5703125" style="652" customWidth="1"/>
    <col min="6943" max="6943" width="9.42578125" style="652" customWidth="1"/>
    <col min="6944" max="6944" width="3.5703125" style="652" customWidth="1"/>
    <col min="6945" max="7184" width="9.140625" style="652"/>
    <col min="7185" max="7185" width="3.5703125" style="652" customWidth="1"/>
    <col min="7186" max="7186" width="23.140625" style="652" bestFit="1" customWidth="1"/>
    <col min="7187" max="7190" width="7" style="652" customWidth="1"/>
    <col min="7191" max="7198" width="6.5703125" style="652" customWidth="1"/>
    <col min="7199" max="7199" width="9.42578125" style="652" customWidth="1"/>
    <col min="7200" max="7200" width="3.5703125" style="652" customWidth="1"/>
    <col min="7201" max="7440" width="9.140625" style="652"/>
    <col min="7441" max="7441" width="3.5703125" style="652" customWidth="1"/>
    <col min="7442" max="7442" width="23.140625" style="652" bestFit="1" customWidth="1"/>
    <col min="7443" max="7446" width="7" style="652" customWidth="1"/>
    <col min="7447" max="7454" width="6.5703125" style="652" customWidth="1"/>
    <col min="7455" max="7455" width="9.42578125" style="652" customWidth="1"/>
    <col min="7456" max="7456" width="3.5703125" style="652" customWidth="1"/>
    <col min="7457" max="7696" width="9.140625" style="652"/>
    <col min="7697" max="7697" width="3.5703125" style="652" customWidth="1"/>
    <col min="7698" max="7698" width="23.140625" style="652" bestFit="1" customWidth="1"/>
    <col min="7699" max="7702" width="7" style="652" customWidth="1"/>
    <col min="7703" max="7710" width="6.5703125" style="652" customWidth="1"/>
    <col min="7711" max="7711" width="9.42578125" style="652" customWidth="1"/>
    <col min="7712" max="7712" width="3.5703125" style="652" customWidth="1"/>
    <col min="7713" max="7952" width="9.140625" style="652"/>
    <col min="7953" max="7953" width="3.5703125" style="652" customWidth="1"/>
    <col min="7954" max="7954" width="23.140625" style="652" bestFit="1" customWidth="1"/>
    <col min="7955" max="7958" width="7" style="652" customWidth="1"/>
    <col min="7959" max="7966" width="6.5703125" style="652" customWidth="1"/>
    <col min="7967" max="7967" width="9.42578125" style="652" customWidth="1"/>
    <col min="7968" max="7968" width="3.5703125" style="652" customWidth="1"/>
    <col min="7969" max="8208" width="9.140625" style="652"/>
    <col min="8209" max="8209" width="3.5703125" style="652" customWidth="1"/>
    <col min="8210" max="8210" width="23.140625" style="652" bestFit="1" customWidth="1"/>
    <col min="8211" max="8214" width="7" style="652" customWidth="1"/>
    <col min="8215" max="8222" width="6.5703125" style="652" customWidth="1"/>
    <col min="8223" max="8223" width="9.42578125" style="652" customWidth="1"/>
    <col min="8224" max="8224" width="3.5703125" style="652" customWidth="1"/>
    <col min="8225" max="8464" width="9.140625" style="652"/>
    <col min="8465" max="8465" width="3.5703125" style="652" customWidth="1"/>
    <col min="8466" max="8466" width="23.140625" style="652" bestFit="1" customWidth="1"/>
    <col min="8467" max="8470" width="7" style="652" customWidth="1"/>
    <col min="8471" max="8478" width="6.5703125" style="652" customWidth="1"/>
    <col min="8479" max="8479" width="9.42578125" style="652" customWidth="1"/>
    <col min="8480" max="8480" width="3.5703125" style="652" customWidth="1"/>
    <col min="8481" max="8720" width="9.140625" style="652"/>
    <col min="8721" max="8721" width="3.5703125" style="652" customWidth="1"/>
    <col min="8722" max="8722" width="23.140625" style="652" bestFit="1" customWidth="1"/>
    <col min="8723" max="8726" width="7" style="652" customWidth="1"/>
    <col min="8727" max="8734" width="6.5703125" style="652" customWidth="1"/>
    <col min="8735" max="8735" width="9.42578125" style="652" customWidth="1"/>
    <col min="8736" max="8736" width="3.5703125" style="652" customWidth="1"/>
    <col min="8737" max="8976" width="9.140625" style="652"/>
    <col min="8977" max="8977" width="3.5703125" style="652" customWidth="1"/>
    <col min="8978" max="8978" width="23.140625" style="652" bestFit="1" customWidth="1"/>
    <col min="8979" max="8982" width="7" style="652" customWidth="1"/>
    <col min="8983" max="8990" width="6.5703125" style="652" customWidth="1"/>
    <col min="8991" max="8991" width="9.42578125" style="652" customWidth="1"/>
    <col min="8992" max="8992" width="3.5703125" style="652" customWidth="1"/>
    <col min="8993" max="9232" width="9.140625" style="652"/>
    <col min="9233" max="9233" width="3.5703125" style="652" customWidth="1"/>
    <col min="9234" max="9234" width="23.140625" style="652" bestFit="1" customWidth="1"/>
    <col min="9235" max="9238" width="7" style="652" customWidth="1"/>
    <col min="9239" max="9246" width="6.5703125" style="652" customWidth="1"/>
    <col min="9247" max="9247" width="9.42578125" style="652" customWidth="1"/>
    <col min="9248" max="9248" width="3.5703125" style="652" customWidth="1"/>
    <col min="9249" max="9488" width="9.140625" style="652"/>
    <col min="9489" max="9489" width="3.5703125" style="652" customWidth="1"/>
    <col min="9490" max="9490" width="23.140625" style="652" bestFit="1" customWidth="1"/>
    <col min="9491" max="9494" width="7" style="652" customWidth="1"/>
    <col min="9495" max="9502" width="6.5703125" style="652" customWidth="1"/>
    <col min="9503" max="9503" width="9.42578125" style="652" customWidth="1"/>
    <col min="9504" max="9504" width="3.5703125" style="652" customWidth="1"/>
    <col min="9505" max="9744" width="9.140625" style="652"/>
    <col min="9745" max="9745" width="3.5703125" style="652" customWidth="1"/>
    <col min="9746" max="9746" width="23.140625" style="652" bestFit="1" customWidth="1"/>
    <col min="9747" max="9750" width="7" style="652" customWidth="1"/>
    <col min="9751" max="9758" width="6.5703125" style="652" customWidth="1"/>
    <col min="9759" max="9759" width="9.42578125" style="652" customWidth="1"/>
    <col min="9760" max="9760" width="3.5703125" style="652" customWidth="1"/>
    <col min="9761" max="10000" width="9.140625" style="652"/>
    <col min="10001" max="10001" width="3.5703125" style="652" customWidth="1"/>
    <col min="10002" max="10002" width="23.140625" style="652" bestFit="1" customWidth="1"/>
    <col min="10003" max="10006" width="7" style="652" customWidth="1"/>
    <col min="10007" max="10014" width="6.5703125" style="652" customWidth="1"/>
    <col min="10015" max="10015" width="9.42578125" style="652" customWidth="1"/>
    <col min="10016" max="10016" width="3.5703125" style="652" customWidth="1"/>
    <col min="10017" max="10256" width="9.140625" style="652"/>
    <col min="10257" max="10257" width="3.5703125" style="652" customWidth="1"/>
    <col min="10258" max="10258" width="23.140625" style="652" bestFit="1" customWidth="1"/>
    <col min="10259" max="10262" width="7" style="652" customWidth="1"/>
    <col min="10263" max="10270" width="6.5703125" style="652" customWidth="1"/>
    <col min="10271" max="10271" width="9.42578125" style="652" customWidth="1"/>
    <col min="10272" max="10272" width="3.5703125" style="652" customWidth="1"/>
    <col min="10273" max="10512" width="9.140625" style="652"/>
    <col min="10513" max="10513" width="3.5703125" style="652" customWidth="1"/>
    <col min="10514" max="10514" width="23.140625" style="652" bestFit="1" customWidth="1"/>
    <col min="10515" max="10518" width="7" style="652" customWidth="1"/>
    <col min="10519" max="10526" width="6.5703125" style="652" customWidth="1"/>
    <col min="10527" max="10527" width="9.42578125" style="652" customWidth="1"/>
    <col min="10528" max="10528" width="3.5703125" style="652" customWidth="1"/>
    <col min="10529" max="10768" width="9.140625" style="652"/>
    <col min="10769" max="10769" width="3.5703125" style="652" customWidth="1"/>
    <col min="10770" max="10770" width="23.140625" style="652" bestFit="1" customWidth="1"/>
    <col min="10771" max="10774" width="7" style="652" customWidth="1"/>
    <col min="10775" max="10782" width="6.5703125" style="652" customWidth="1"/>
    <col min="10783" max="10783" width="9.42578125" style="652" customWidth="1"/>
    <col min="10784" max="10784" width="3.5703125" style="652" customWidth="1"/>
    <col min="10785" max="11024" width="9.140625" style="652"/>
    <col min="11025" max="11025" width="3.5703125" style="652" customWidth="1"/>
    <col min="11026" max="11026" width="23.140625" style="652" bestFit="1" customWidth="1"/>
    <col min="11027" max="11030" width="7" style="652" customWidth="1"/>
    <col min="11031" max="11038" width="6.5703125" style="652" customWidth="1"/>
    <col min="11039" max="11039" width="9.42578125" style="652" customWidth="1"/>
    <col min="11040" max="11040" width="3.5703125" style="652" customWidth="1"/>
    <col min="11041" max="11280" width="9.140625" style="652"/>
    <col min="11281" max="11281" width="3.5703125" style="652" customWidth="1"/>
    <col min="11282" max="11282" width="23.140625" style="652" bestFit="1" customWidth="1"/>
    <col min="11283" max="11286" width="7" style="652" customWidth="1"/>
    <col min="11287" max="11294" width="6.5703125" style="652" customWidth="1"/>
    <col min="11295" max="11295" width="9.42578125" style="652" customWidth="1"/>
    <col min="11296" max="11296" width="3.5703125" style="652" customWidth="1"/>
    <col min="11297" max="11536" width="9.140625" style="652"/>
    <col min="11537" max="11537" width="3.5703125" style="652" customWidth="1"/>
    <col min="11538" max="11538" width="23.140625" style="652" bestFit="1" customWidth="1"/>
    <col min="11539" max="11542" width="7" style="652" customWidth="1"/>
    <col min="11543" max="11550" width="6.5703125" style="652" customWidth="1"/>
    <col min="11551" max="11551" width="9.42578125" style="652" customWidth="1"/>
    <col min="11552" max="11552" width="3.5703125" style="652" customWidth="1"/>
    <col min="11553" max="11792" width="9.140625" style="652"/>
    <col min="11793" max="11793" width="3.5703125" style="652" customWidth="1"/>
    <col min="11794" max="11794" width="23.140625" style="652" bestFit="1" customWidth="1"/>
    <col min="11795" max="11798" width="7" style="652" customWidth="1"/>
    <col min="11799" max="11806" width="6.5703125" style="652" customWidth="1"/>
    <col min="11807" max="11807" width="9.42578125" style="652" customWidth="1"/>
    <col min="11808" max="11808" width="3.5703125" style="652" customWidth="1"/>
    <col min="11809" max="12048" width="9.140625" style="652"/>
    <col min="12049" max="12049" width="3.5703125" style="652" customWidth="1"/>
    <col min="12050" max="12050" width="23.140625" style="652" bestFit="1" customWidth="1"/>
    <col min="12051" max="12054" width="7" style="652" customWidth="1"/>
    <col min="12055" max="12062" width="6.5703125" style="652" customWidth="1"/>
    <col min="12063" max="12063" width="9.42578125" style="652" customWidth="1"/>
    <col min="12064" max="12064" width="3.5703125" style="652" customWidth="1"/>
    <col min="12065" max="12304" width="9.140625" style="652"/>
    <col min="12305" max="12305" width="3.5703125" style="652" customWidth="1"/>
    <col min="12306" max="12306" width="23.140625" style="652" bestFit="1" customWidth="1"/>
    <col min="12307" max="12310" width="7" style="652" customWidth="1"/>
    <col min="12311" max="12318" width="6.5703125" style="652" customWidth="1"/>
    <col min="12319" max="12319" width="9.42578125" style="652" customWidth="1"/>
    <col min="12320" max="12320" width="3.5703125" style="652" customWidth="1"/>
    <col min="12321" max="12560" width="9.140625" style="652"/>
    <col min="12561" max="12561" width="3.5703125" style="652" customWidth="1"/>
    <col min="12562" max="12562" width="23.140625" style="652" bestFit="1" customWidth="1"/>
    <col min="12563" max="12566" width="7" style="652" customWidth="1"/>
    <col min="12567" max="12574" width="6.5703125" style="652" customWidth="1"/>
    <col min="12575" max="12575" width="9.42578125" style="652" customWidth="1"/>
    <col min="12576" max="12576" width="3.5703125" style="652" customWidth="1"/>
    <col min="12577" max="12816" width="9.140625" style="652"/>
    <col min="12817" max="12817" width="3.5703125" style="652" customWidth="1"/>
    <col min="12818" max="12818" width="23.140625" style="652" bestFit="1" customWidth="1"/>
    <col min="12819" max="12822" width="7" style="652" customWidth="1"/>
    <col min="12823" max="12830" width="6.5703125" style="652" customWidth="1"/>
    <col min="12831" max="12831" width="9.42578125" style="652" customWidth="1"/>
    <col min="12832" max="12832" width="3.5703125" style="652" customWidth="1"/>
    <col min="12833" max="13072" width="9.140625" style="652"/>
    <col min="13073" max="13073" width="3.5703125" style="652" customWidth="1"/>
    <col min="13074" max="13074" width="23.140625" style="652" bestFit="1" customWidth="1"/>
    <col min="13075" max="13078" width="7" style="652" customWidth="1"/>
    <col min="13079" max="13086" width="6.5703125" style="652" customWidth="1"/>
    <col min="13087" max="13087" width="9.42578125" style="652" customWidth="1"/>
    <col min="13088" max="13088" width="3.5703125" style="652" customWidth="1"/>
    <col min="13089" max="13328" width="9.140625" style="652"/>
    <col min="13329" max="13329" width="3.5703125" style="652" customWidth="1"/>
    <col min="13330" max="13330" width="23.140625" style="652" bestFit="1" customWidth="1"/>
    <col min="13331" max="13334" width="7" style="652" customWidth="1"/>
    <col min="13335" max="13342" width="6.5703125" style="652" customWidth="1"/>
    <col min="13343" max="13343" width="9.42578125" style="652" customWidth="1"/>
    <col min="13344" max="13344" width="3.5703125" style="652" customWidth="1"/>
    <col min="13345" max="13584" width="9.140625" style="652"/>
    <col min="13585" max="13585" width="3.5703125" style="652" customWidth="1"/>
    <col min="13586" max="13586" width="23.140625" style="652" bestFit="1" customWidth="1"/>
    <col min="13587" max="13590" width="7" style="652" customWidth="1"/>
    <col min="13591" max="13598" width="6.5703125" style="652" customWidth="1"/>
    <col min="13599" max="13599" width="9.42578125" style="652" customWidth="1"/>
    <col min="13600" max="13600" width="3.5703125" style="652" customWidth="1"/>
    <col min="13601" max="13840" width="9.140625" style="652"/>
    <col min="13841" max="13841" width="3.5703125" style="652" customWidth="1"/>
    <col min="13842" max="13842" width="23.140625" style="652" bestFit="1" customWidth="1"/>
    <col min="13843" max="13846" width="7" style="652" customWidth="1"/>
    <col min="13847" max="13854" width="6.5703125" style="652" customWidth="1"/>
    <col min="13855" max="13855" width="9.42578125" style="652" customWidth="1"/>
    <col min="13856" max="13856" width="3.5703125" style="652" customWidth="1"/>
    <col min="13857" max="14096" width="9.140625" style="652"/>
    <col min="14097" max="14097" width="3.5703125" style="652" customWidth="1"/>
    <col min="14098" max="14098" width="23.140625" style="652" bestFit="1" customWidth="1"/>
    <col min="14099" max="14102" width="7" style="652" customWidth="1"/>
    <col min="14103" max="14110" width="6.5703125" style="652" customWidth="1"/>
    <col min="14111" max="14111" width="9.42578125" style="652" customWidth="1"/>
    <col min="14112" max="14112" width="3.5703125" style="652" customWidth="1"/>
    <col min="14113" max="14352" width="9.140625" style="652"/>
    <col min="14353" max="14353" width="3.5703125" style="652" customWidth="1"/>
    <col min="14354" max="14354" width="23.140625" style="652" bestFit="1" customWidth="1"/>
    <col min="14355" max="14358" width="7" style="652" customWidth="1"/>
    <col min="14359" max="14366" width="6.5703125" style="652" customWidth="1"/>
    <col min="14367" max="14367" width="9.42578125" style="652" customWidth="1"/>
    <col min="14368" max="14368" width="3.5703125" style="652" customWidth="1"/>
    <col min="14369" max="14608" width="9.140625" style="652"/>
    <col min="14609" max="14609" width="3.5703125" style="652" customWidth="1"/>
    <col min="14610" max="14610" width="23.140625" style="652" bestFit="1" customWidth="1"/>
    <col min="14611" max="14614" width="7" style="652" customWidth="1"/>
    <col min="14615" max="14622" width="6.5703125" style="652" customWidth="1"/>
    <col min="14623" max="14623" width="9.42578125" style="652" customWidth="1"/>
    <col min="14624" max="14624" width="3.5703125" style="652" customWidth="1"/>
    <col min="14625" max="14864" width="9.140625" style="652"/>
    <col min="14865" max="14865" width="3.5703125" style="652" customWidth="1"/>
    <col min="14866" max="14866" width="23.140625" style="652" bestFit="1" customWidth="1"/>
    <col min="14867" max="14870" width="7" style="652" customWidth="1"/>
    <col min="14871" max="14878" width="6.5703125" style="652" customWidth="1"/>
    <col min="14879" max="14879" width="9.42578125" style="652" customWidth="1"/>
    <col min="14880" max="14880" width="3.5703125" style="652" customWidth="1"/>
    <col min="14881" max="15120" width="9.140625" style="652"/>
    <col min="15121" max="15121" width="3.5703125" style="652" customWidth="1"/>
    <col min="15122" max="15122" width="23.140625" style="652" bestFit="1" customWidth="1"/>
    <col min="15123" max="15126" width="7" style="652" customWidth="1"/>
    <col min="15127" max="15134" width="6.5703125" style="652" customWidth="1"/>
    <col min="15135" max="15135" width="9.42578125" style="652" customWidth="1"/>
    <col min="15136" max="15136" width="3.5703125" style="652" customWidth="1"/>
    <col min="15137" max="15376" width="9.140625" style="652"/>
    <col min="15377" max="15377" width="3.5703125" style="652" customWidth="1"/>
    <col min="15378" max="15378" width="23.140625" style="652" bestFit="1" customWidth="1"/>
    <col min="15379" max="15382" width="7" style="652" customWidth="1"/>
    <col min="15383" max="15390" width="6.5703125" style="652" customWidth="1"/>
    <col min="15391" max="15391" width="9.42578125" style="652" customWidth="1"/>
    <col min="15392" max="15392" width="3.5703125" style="652" customWidth="1"/>
    <col min="15393" max="15632" width="9.140625" style="652"/>
    <col min="15633" max="15633" width="3.5703125" style="652" customWidth="1"/>
    <col min="15634" max="15634" width="23.140625" style="652" bestFit="1" customWidth="1"/>
    <col min="15635" max="15638" width="7" style="652" customWidth="1"/>
    <col min="15639" max="15646" width="6.5703125" style="652" customWidth="1"/>
    <col min="15647" max="15647" width="9.42578125" style="652" customWidth="1"/>
    <col min="15648" max="15648" width="3.5703125" style="652" customWidth="1"/>
    <col min="15649" max="15888" width="9.140625" style="652"/>
    <col min="15889" max="15889" width="3.5703125" style="652" customWidth="1"/>
    <col min="15890" max="15890" width="23.140625" style="652" bestFit="1" customWidth="1"/>
    <col min="15891" max="15894" width="7" style="652" customWidth="1"/>
    <col min="15895" max="15902" width="6.5703125" style="652" customWidth="1"/>
    <col min="15903" max="15903" width="9.42578125" style="652" customWidth="1"/>
    <col min="15904" max="15904" width="3.5703125" style="652" customWidth="1"/>
    <col min="15905" max="16144" width="9.140625" style="652"/>
    <col min="16145" max="16145" width="3.5703125" style="652" customWidth="1"/>
    <col min="16146" max="16146" width="23.140625" style="652" bestFit="1" customWidth="1"/>
    <col min="16147" max="16150" width="7" style="652" customWidth="1"/>
    <col min="16151" max="16158" width="6.5703125" style="652" customWidth="1"/>
    <col min="16159" max="16159" width="9.42578125" style="652" customWidth="1"/>
    <col min="16160" max="16160" width="3.5703125" style="652" customWidth="1"/>
    <col min="16161" max="16384" width="9.140625" style="652"/>
  </cols>
  <sheetData>
    <row r="1" spans="1:46">
      <c r="A1" s="749" t="s">
        <v>1832</v>
      </c>
      <c r="B1" s="750"/>
      <c r="C1" s="750"/>
      <c r="D1" s="750"/>
      <c r="E1" s="750"/>
      <c r="F1" s="750"/>
      <c r="G1" s="750"/>
      <c r="H1" s="750"/>
      <c r="I1" s="750"/>
      <c r="J1" s="750"/>
      <c r="K1" s="750"/>
      <c r="L1" s="750"/>
      <c r="M1" s="750"/>
      <c r="N1" s="750"/>
      <c r="O1" s="750"/>
      <c r="P1" s="750"/>
      <c r="Q1" s="750"/>
      <c r="R1" s="750"/>
      <c r="S1" s="750"/>
      <c r="T1" s="750"/>
      <c r="U1" s="750"/>
      <c r="V1" s="750"/>
      <c r="W1" s="750"/>
      <c r="X1" s="750"/>
      <c r="Y1" s="750"/>
      <c r="Z1" s="750"/>
    </row>
    <row r="2" spans="1:46" ht="4.5" customHeight="1">
      <c r="A2" s="651"/>
    </row>
    <row r="3" spans="1:46">
      <c r="A3" s="749" t="s">
        <v>1803</v>
      </c>
      <c r="B3" s="750"/>
      <c r="C3" s="750"/>
      <c r="D3" s="750"/>
      <c r="E3" s="750"/>
      <c r="F3" s="750"/>
      <c r="G3" s="750"/>
      <c r="H3" s="750"/>
      <c r="I3" s="750"/>
      <c r="J3" s="750"/>
      <c r="K3" s="750"/>
      <c r="L3" s="750"/>
      <c r="M3" s="750"/>
      <c r="N3" s="750"/>
      <c r="O3" s="750"/>
      <c r="P3" s="750"/>
      <c r="Q3" s="750"/>
      <c r="R3" s="750"/>
      <c r="S3" s="750"/>
      <c r="T3" s="750"/>
      <c r="U3" s="750"/>
      <c r="V3" s="750"/>
      <c r="W3" s="750"/>
      <c r="X3" s="750"/>
      <c r="Y3" s="750"/>
      <c r="Z3" s="750"/>
    </row>
    <row r="4" spans="1:46" ht="15.75" customHeight="1">
      <c r="A4" s="749" t="s">
        <v>1371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  <c r="Q4" s="750"/>
      <c r="R4" s="750"/>
      <c r="S4" s="750"/>
      <c r="T4" s="750"/>
      <c r="U4" s="750"/>
      <c r="V4" s="750"/>
      <c r="W4" s="750"/>
      <c r="X4" s="750"/>
      <c r="Y4" s="750"/>
      <c r="Z4" s="750"/>
    </row>
    <row r="5" spans="1:46">
      <c r="A5" s="749" t="s">
        <v>2287</v>
      </c>
      <c r="B5" s="750"/>
      <c r="C5" s="750"/>
      <c r="D5" s="750"/>
      <c r="E5" s="750"/>
      <c r="F5" s="750"/>
      <c r="G5" s="750"/>
      <c r="H5" s="750"/>
      <c r="I5" s="750"/>
      <c r="J5" s="750"/>
      <c r="K5" s="750"/>
      <c r="L5" s="750"/>
      <c r="M5" s="750"/>
      <c r="N5" s="750"/>
      <c r="O5" s="750"/>
      <c r="P5" s="750"/>
      <c r="Q5" s="750"/>
      <c r="R5" s="750"/>
      <c r="S5" s="750"/>
      <c r="T5" s="750"/>
      <c r="U5" s="750"/>
      <c r="V5" s="750"/>
      <c r="W5" s="750"/>
      <c r="X5" s="750"/>
      <c r="Y5" s="750"/>
      <c r="Z5" s="750"/>
    </row>
    <row r="6" spans="1:46">
      <c r="A6" s="19"/>
    </row>
    <row r="7" spans="1:46" ht="15" customHeight="1">
      <c r="A7" s="751" t="s">
        <v>20</v>
      </c>
      <c r="B7" s="751" t="s">
        <v>125</v>
      </c>
      <c r="C7" s="747" t="s">
        <v>73</v>
      </c>
      <c r="D7" s="754"/>
      <c r="E7" s="754"/>
      <c r="F7" s="754"/>
      <c r="G7" s="754"/>
      <c r="H7" s="748"/>
      <c r="I7" s="747" t="s">
        <v>74</v>
      </c>
      <c r="J7" s="754"/>
      <c r="K7" s="754"/>
      <c r="L7" s="754"/>
      <c r="M7" s="754"/>
      <c r="N7" s="748"/>
      <c r="O7" s="747" t="s">
        <v>75</v>
      </c>
      <c r="P7" s="754"/>
      <c r="Q7" s="754"/>
      <c r="R7" s="754"/>
      <c r="S7" s="754"/>
      <c r="T7" s="748"/>
      <c r="U7" s="747" t="s">
        <v>76</v>
      </c>
      <c r="V7" s="754"/>
      <c r="W7" s="754"/>
      <c r="X7" s="754"/>
      <c r="Y7" s="754"/>
      <c r="Z7" s="748"/>
    </row>
    <row r="8" spans="1:46" ht="15" customHeight="1">
      <c r="A8" s="752"/>
      <c r="B8" s="752"/>
      <c r="C8" s="747" t="s">
        <v>128</v>
      </c>
      <c r="D8" s="748"/>
      <c r="E8" s="747" t="s">
        <v>129</v>
      </c>
      <c r="F8" s="748"/>
      <c r="G8" s="747" t="s">
        <v>130</v>
      </c>
      <c r="H8" s="748"/>
      <c r="I8" s="747" t="s">
        <v>131</v>
      </c>
      <c r="J8" s="748"/>
      <c r="K8" s="747" t="s">
        <v>132</v>
      </c>
      <c r="L8" s="748"/>
      <c r="M8" s="747" t="s">
        <v>133</v>
      </c>
      <c r="N8" s="748"/>
      <c r="O8" s="747" t="s">
        <v>139</v>
      </c>
      <c r="P8" s="748"/>
      <c r="Q8" s="747" t="s">
        <v>137</v>
      </c>
      <c r="R8" s="748"/>
      <c r="S8" s="747" t="s">
        <v>138</v>
      </c>
      <c r="T8" s="748"/>
      <c r="U8" s="747" t="s">
        <v>139</v>
      </c>
      <c r="V8" s="748"/>
      <c r="W8" s="747" t="s">
        <v>137</v>
      </c>
      <c r="X8" s="748"/>
      <c r="Y8" s="747" t="s">
        <v>138</v>
      </c>
      <c r="Z8" s="748"/>
    </row>
    <row r="9" spans="1:46">
      <c r="A9" s="753"/>
      <c r="B9" s="753"/>
      <c r="C9" s="20" t="s">
        <v>95</v>
      </c>
      <c r="D9" s="20" t="s">
        <v>96</v>
      </c>
      <c r="E9" s="20" t="s">
        <v>95</v>
      </c>
      <c r="F9" s="20" t="s">
        <v>96</v>
      </c>
      <c r="G9" s="20" t="s">
        <v>95</v>
      </c>
      <c r="H9" s="20" t="s">
        <v>96</v>
      </c>
      <c r="I9" s="20" t="s">
        <v>95</v>
      </c>
      <c r="J9" s="20" t="s">
        <v>96</v>
      </c>
      <c r="K9" s="20" t="s">
        <v>95</v>
      </c>
      <c r="L9" s="20" t="s">
        <v>96</v>
      </c>
      <c r="M9" s="20" t="s">
        <v>95</v>
      </c>
      <c r="N9" s="20" t="s">
        <v>96</v>
      </c>
      <c r="O9" s="653" t="s">
        <v>95</v>
      </c>
      <c r="P9" s="653" t="s">
        <v>96</v>
      </c>
      <c r="Q9" s="653" t="s">
        <v>95</v>
      </c>
      <c r="R9" s="653" t="s">
        <v>96</v>
      </c>
      <c r="S9" s="653" t="s">
        <v>95</v>
      </c>
      <c r="T9" s="653" t="s">
        <v>96</v>
      </c>
      <c r="U9" s="653" t="s">
        <v>95</v>
      </c>
      <c r="V9" s="653" t="s">
        <v>96</v>
      </c>
      <c r="W9" s="653" t="s">
        <v>95</v>
      </c>
      <c r="X9" s="653" t="s">
        <v>96</v>
      </c>
      <c r="Y9" s="653" t="s">
        <v>95</v>
      </c>
      <c r="Z9" s="653" t="s">
        <v>96</v>
      </c>
    </row>
    <row r="10" spans="1:46">
      <c r="A10" s="21">
        <v>1</v>
      </c>
      <c r="B10" s="22" t="s">
        <v>87</v>
      </c>
      <c r="C10" s="335">
        <v>11</v>
      </c>
      <c r="D10" s="335">
        <v>16</v>
      </c>
      <c r="E10" s="335">
        <v>1152</v>
      </c>
      <c r="F10" s="335">
        <v>1137</v>
      </c>
      <c r="G10" s="335">
        <v>174</v>
      </c>
      <c r="H10" s="335">
        <v>134</v>
      </c>
      <c r="I10" s="335">
        <f>'Siswa SMP klp umur 19'!C10+'Siswa SMP klp umur 19'!I10</f>
        <v>4</v>
      </c>
      <c r="J10" s="335">
        <f>'Siswa SMP klp umur 19'!D10+'Siswa SMP klp umur 19'!J10</f>
        <v>8</v>
      </c>
      <c r="K10" s="335">
        <f>'Siswa SMP klp umur 19'!E10+'Siswa SMP klp umur 19'!K10</f>
        <v>258</v>
      </c>
      <c r="L10" s="335">
        <f>'Siswa SMP klp umur 19'!F10+'Siswa SMP klp umur 19'!L10</f>
        <v>329</v>
      </c>
      <c r="M10" s="335">
        <f>'Siswa SMP klp umur 19'!G10+'Siswa SMP klp umur 19'!M10</f>
        <v>83</v>
      </c>
      <c r="N10" s="335">
        <f>'Siswa SMP klp umur 19'!H10+'Siswa SMP klp umur 19'!N10</f>
        <v>67</v>
      </c>
      <c r="O10" s="335">
        <f>'Siswa SMA klp umur 20'!C10+'Siswa SMA klp umur 20'!I10</f>
        <v>10</v>
      </c>
      <c r="P10" s="335">
        <f>'Siswa SMA klp umur 20'!D10+'Siswa SMA klp umur 20'!J10</f>
        <v>7</v>
      </c>
      <c r="Q10" s="335">
        <f>'Siswa SMA klp umur 20'!E10+'Siswa SMA klp umur 20'!K10</f>
        <v>96</v>
      </c>
      <c r="R10" s="335">
        <f>'Siswa SMA klp umur 20'!F10+'Siswa SMA klp umur 20'!L10</f>
        <v>126</v>
      </c>
      <c r="S10" s="335">
        <f>'Siswa SMA klp umur 20'!G10+'Siswa SMA klp umur 20'!M10</f>
        <v>36</v>
      </c>
      <c r="T10" s="335">
        <f>'Siswa SMA klp umur 20'!H10+'Siswa SMA klp umur 20'!N10</f>
        <v>32</v>
      </c>
      <c r="U10" s="691">
        <f>'Siswa SMK klp umur 21'!C10+'Siswa SMK klp umur 21'!I10</f>
        <v>3</v>
      </c>
      <c r="V10" s="691">
        <f>'Siswa SMK klp umur 21'!D10+'Siswa SMK klp umur 21'!J10</f>
        <v>0</v>
      </c>
      <c r="W10" s="691">
        <f>'Siswa SMK klp umur 21'!E10+'Siswa SMK klp umur 21'!K10</f>
        <v>72</v>
      </c>
      <c r="X10" s="691">
        <f>'Siswa SMK klp umur 21'!F10+'Siswa SMK klp umur 21'!L10</f>
        <v>64</v>
      </c>
      <c r="Y10" s="691">
        <f>'Siswa SMK klp umur 21'!G10+'Siswa SMK klp umur 21'!M10</f>
        <v>26</v>
      </c>
      <c r="Z10" s="691">
        <f>'Siswa SMK klp umur 21'!H10+'Siswa SMK klp umur 21'!N10</f>
        <v>26</v>
      </c>
      <c r="AC10" s="26" t="e">
        <f>SUM(#REF!)</f>
        <v>#REF!</v>
      </c>
      <c r="AD10" s="652" t="e">
        <f>SUM(#REF!)</f>
        <v>#REF!</v>
      </c>
      <c r="AE10" s="26" t="e">
        <f>SUM(AC10:AD10)</f>
        <v>#REF!</v>
      </c>
      <c r="AF10" s="26"/>
      <c r="AG10" s="26" t="e">
        <f>SUM(#REF!)</f>
        <v>#REF!</v>
      </c>
      <c r="AH10" s="652" t="e">
        <f>SUM(#REF!)</f>
        <v>#REF!</v>
      </c>
      <c r="AI10" s="26" t="e">
        <f>SUM(AG10:AH10)</f>
        <v>#REF!</v>
      </c>
      <c r="AJ10" s="26"/>
      <c r="AK10" s="26" t="e">
        <f>#REF!+#REF!+#REF!+#REF!+#REF!+#REF!</f>
        <v>#REF!</v>
      </c>
      <c r="AL10" s="26" t="e">
        <f>#REF!+#REF!+#REF!+#REF!+#REF!+#REF!</f>
        <v>#REF!</v>
      </c>
      <c r="AM10" s="26" t="e">
        <f>SUM(AK10:AL10)</f>
        <v>#REF!</v>
      </c>
      <c r="AO10" s="221">
        <v>1340</v>
      </c>
      <c r="AP10" s="221">
        <v>1285</v>
      </c>
      <c r="AQ10" s="221">
        <v>2625</v>
      </c>
      <c r="AR10" s="110" t="e">
        <f>AK10-AO10</f>
        <v>#REF!</v>
      </c>
      <c r="AS10" s="110" t="e">
        <f>AL10-AP10</f>
        <v>#REF!</v>
      </c>
      <c r="AT10" s="110" t="e">
        <f>AM10-AQ10</f>
        <v>#REF!</v>
      </c>
    </row>
    <row r="11" spans="1:46">
      <c r="A11" s="21">
        <v>2</v>
      </c>
      <c r="B11" s="22" t="s">
        <v>82</v>
      </c>
      <c r="C11" s="335">
        <v>6</v>
      </c>
      <c r="D11" s="335">
        <v>6</v>
      </c>
      <c r="E11" s="335">
        <v>1156</v>
      </c>
      <c r="F11" s="335">
        <v>1016</v>
      </c>
      <c r="G11" s="335">
        <v>166</v>
      </c>
      <c r="H11" s="335">
        <v>99</v>
      </c>
      <c r="I11" s="335">
        <f>'Siswa SMP klp umur 19'!C11+'Siswa SMP klp umur 19'!I11</f>
        <v>3</v>
      </c>
      <c r="J11" s="335">
        <f>'Siswa SMP klp umur 19'!D11+'Siswa SMP klp umur 19'!J11</f>
        <v>4</v>
      </c>
      <c r="K11" s="335">
        <f>'Siswa SMP klp umur 19'!E11+'Siswa SMP klp umur 19'!K11</f>
        <v>179</v>
      </c>
      <c r="L11" s="335">
        <f>'Siswa SMP klp umur 19'!F11+'Siswa SMP klp umur 19'!L11</f>
        <v>207</v>
      </c>
      <c r="M11" s="335">
        <f>'Siswa SMP klp umur 19'!G11+'Siswa SMP klp umur 19'!M11</f>
        <v>53</v>
      </c>
      <c r="N11" s="335">
        <f>'Siswa SMP klp umur 19'!H11+'Siswa SMP klp umur 19'!N11</f>
        <v>55</v>
      </c>
      <c r="O11" s="335">
        <f>'Siswa SMA klp umur 20'!C11+'Siswa SMA klp umur 20'!I11</f>
        <v>2</v>
      </c>
      <c r="P11" s="335">
        <f>'Siswa SMA klp umur 20'!D11+'Siswa SMA klp umur 20'!J11</f>
        <v>3</v>
      </c>
      <c r="Q11" s="335">
        <f>'Siswa SMA klp umur 20'!E11+'Siswa SMA klp umur 20'!K11</f>
        <v>101</v>
      </c>
      <c r="R11" s="335">
        <f>'Siswa SMA klp umur 20'!F11+'Siswa SMA klp umur 20'!L11</f>
        <v>114</v>
      </c>
      <c r="S11" s="335">
        <f>'Siswa SMA klp umur 20'!G11+'Siswa SMA klp umur 20'!M11</f>
        <v>18</v>
      </c>
      <c r="T11" s="335">
        <f>'Siswa SMA klp umur 20'!H11+'Siswa SMA klp umur 20'!N11</f>
        <v>21</v>
      </c>
      <c r="U11" s="691">
        <f>'Siswa SMK klp umur 21'!C11+'Siswa SMK klp umur 21'!I11</f>
        <v>1</v>
      </c>
      <c r="V11" s="691">
        <f>'Siswa SMK klp umur 21'!D11+'Siswa SMK klp umur 21'!J11</f>
        <v>1</v>
      </c>
      <c r="W11" s="691">
        <f>'Siswa SMK klp umur 21'!E11+'Siswa SMK klp umur 21'!K11</f>
        <v>23</v>
      </c>
      <c r="X11" s="691">
        <f>'Siswa SMK klp umur 21'!F11+'Siswa SMK klp umur 21'!L11</f>
        <v>23</v>
      </c>
      <c r="Y11" s="691">
        <f>'Siswa SMK klp umur 21'!G11+'Siswa SMK klp umur 21'!M11</f>
        <v>20</v>
      </c>
      <c r="Z11" s="691">
        <f>'Siswa SMK klp umur 21'!H11+'Siswa SMK klp umur 21'!N11</f>
        <v>9</v>
      </c>
      <c r="AC11" s="26" t="e">
        <f>SUM(#REF!)</f>
        <v>#REF!</v>
      </c>
      <c r="AD11" s="652" t="e">
        <f>SUM(#REF!)</f>
        <v>#REF!</v>
      </c>
      <c r="AE11" s="26" t="e">
        <f t="shared" ref="AE11:AE19" si="0">SUM(AC11:AD11)</f>
        <v>#REF!</v>
      </c>
      <c r="AF11" s="26"/>
      <c r="AG11" s="26" t="e">
        <f>SUM(#REF!)</f>
        <v>#REF!</v>
      </c>
      <c r="AH11" s="652" t="e">
        <f>SUM(#REF!)</f>
        <v>#REF!</v>
      </c>
      <c r="AI11" s="26" t="e">
        <f t="shared" ref="AI11:AI19" si="1">SUM(AG11:AH11)</f>
        <v>#REF!</v>
      </c>
      <c r="AJ11" s="26"/>
      <c r="AK11" s="26" t="e">
        <f>#REF!+#REF!+#REF!+#REF!+#REF!+#REF!</f>
        <v>#REF!</v>
      </c>
      <c r="AL11" s="26" t="e">
        <f>#REF!+#REF!+#REF!+#REF!+#REF!+#REF!</f>
        <v>#REF!</v>
      </c>
      <c r="AM11" s="26" t="e">
        <f t="shared" ref="AM11:AM20" si="2">SUM(AK11:AL11)</f>
        <v>#REF!</v>
      </c>
      <c r="AO11" s="221">
        <v>1327</v>
      </c>
      <c r="AP11" s="221">
        <v>1120</v>
      </c>
      <c r="AQ11" s="221">
        <v>2447</v>
      </c>
      <c r="AR11" s="110" t="e">
        <f t="shared" ref="AR11:AT19" si="3">AK11-AO11</f>
        <v>#REF!</v>
      </c>
      <c r="AS11" s="110" t="e">
        <f t="shared" si="3"/>
        <v>#REF!</v>
      </c>
      <c r="AT11" s="110" t="e">
        <f t="shared" si="3"/>
        <v>#REF!</v>
      </c>
    </row>
    <row r="12" spans="1:46">
      <c r="A12" s="21">
        <v>3</v>
      </c>
      <c r="B12" s="22" t="s">
        <v>84</v>
      </c>
      <c r="C12" s="335">
        <v>6</v>
      </c>
      <c r="D12" s="335">
        <v>6</v>
      </c>
      <c r="E12" s="335">
        <v>2948</v>
      </c>
      <c r="F12" s="335">
        <v>2737</v>
      </c>
      <c r="G12" s="335">
        <v>207</v>
      </c>
      <c r="H12" s="335">
        <v>144</v>
      </c>
      <c r="I12" s="335">
        <f>'Siswa SMP klp umur 19'!C12+'Siswa SMP klp umur 19'!I12</f>
        <v>15</v>
      </c>
      <c r="J12" s="335">
        <f>'Siswa SMP klp umur 19'!D12+'Siswa SMP klp umur 19'!J12</f>
        <v>22</v>
      </c>
      <c r="K12" s="335">
        <f>'Siswa SMP klp umur 19'!E12+'Siswa SMP klp umur 19'!K12</f>
        <v>820</v>
      </c>
      <c r="L12" s="335">
        <f>'Siswa SMP klp umur 19'!F12+'Siswa SMP klp umur 19'!L12</f>
        <v>825</v>
      </c>
      <c r="M12" s="335">
        <f>'Siswa SMP klp umur 19'!G12+'Siswa SMP klp umur 19'!M12</f>
        <v>182</v>
      </c>
      <c r="N12" s="335">
        <f>'Siswa SMP klp umur 19'!H12+'Siswa SMP klp umur 19'!N12</f>
        <v>127</v>
      </c>
      <c r="O12" s="335">
        <f>'Siswa SMA klp umur 20'!C12+'Siswa SMA klp umur 20'!I12</f>
        <v>9</v>
      </c>
      <c r="P12" s="335">
        <f>'Siswa SMA klp umur 20'!D12+'Siswa SMA klp umur 20'!J12</f>
        <v>21</v>
      </c>
      <c r="Q12" s="335">
        <f>'Siswa SMA klp umur 20'!E12+'Siswa SMA klp umur 20'!K12</f>
        <v>588</v>
      </c>
      <c r="R12" s="335">
        <f>'Siswa SMA klp umur 20'!F12+'Siswa SMA klp umur 20'!L12</f>
        <v>624</v>
      </c>
      <c r="S12" s="335">
        <f>'Siswa SMA klp umur 20'!G12+'Siswa SMA klp umur 20'!M12</f>
        <v>82</v>
      </c>
      <c r="T12" s="335">
        <f>'Siswa SMA klp umur 20'!H12+'Siswa SMA klp umur 20'!N12</f>
        <v>64</v>
      </c>
      <c r="U12" s="691">
        <f>'Siswa SMK klp umur 21'!C12+'Siswa SMK klp umur 21'!I12</f>
        <v>14</v>
      </c>
      <c r="V12" s="691">
        <f>'Siswa SMK klp umur 21'!D12+'Siswa SMK klp umur 21'!J12</f>
        <v>34</v>
      </c>
      <c r="W12" s="691">
        <f>'Siswa SMK klp umur 21'!E12+'Siswa SMK klp umur 21'!K12</f>
        <v>670</v>
      </c>
      <c r="X12" s="691">
        <f>'Siswa SMK klp umur 21'!F12+'Siswa SMK klp umur 21'!L12</f>
        <v>872</v>
      </c>
      <c r="Y12" s="691">
        <f>'Siswa SMK klp umur 21'!G12+'Siswa SMK klp umur 21'!M12</f>
        <v>174</v>
      </c>
      <c r="Z12" s="691">
        <f>'Siswa SMK klp umur 21'!H12+'Siswa SMK klp umur 21'!N12</f>
        <v>149</v>
      </c>
      <c r="AC12" s="26" t="e">
        <f>SUM(#REF!)</f>
        <v>#REF!</v>
      </c>
      <c r="AD12" s="652" t="e">
        <f>SUM(#REF!)</f>
        <v>#REF!</v>
      </c>
      <c r="AE12" s="26" t="e">
        <f t="shared" si="0"/>
        <v>#REF!</v>
      </c>
      <c r="AF12" s="26"/>
      <c r="AG12" s="26" t="e">
        <f>SUM(#REF!)</f>
        <v>#REF!</v>
      </c>
      <c r="AH12" s="652" t="e">
        <f>SUM(#REF!)</f>
        <v>#REF!</v>
      </c>
      <c r="AI12" s="26" t="e">
        <f t="shared" si="1"/>
        <v>#REF!</v>
      </c>
      <c r="AJ12" s="26"/>
      <c r="AK12" s="26" t="e">
        <f>#REF!+#REF!+#REF!+#REF!+#REF!+#REF!</f>
        <v>#REF!</v>
      </c>
      <c r="AL12" s="26" t="e">
        <f>#REF!+#REF!+#REF!+#REF!+#REF!+#REF!</f>
        <v>#REF!</v>
      </c>
      <c r="AM12" s="26" t="e">
        <f t="shared" si="2"/>
        <v>#REF!</v>
      </c>
      <c r="AO12" s="221">
        <v>3170</v>
      </c>
      <c r="AP12" s="221">
        <v>2893</v>
      </c>
      <c r="AQ12" s="221">
        <v>6091</v>
      </c>
      <c r="AR12" s="110" t="e">
        <f t="shared" si="3"/>
        <v>#REF!</v>
      </c>
      <c r="AS12" s="110" t="e">
        <f t="shared" si="3"/>
        <v>#REF!</v>
      </c>
      <c r="AT12" s="110" t="e">
        <f t="shared" si="3"/>
        <v>#REF!</v>
      </c>
    </row>
    <row r="13" spans="1:46">
      <c r="A13" s="21">
        <v>4</v>
      </c>
      <c r="B13" s="22" t="s">
        <v>90</v>
      </c>
      <c r="C13" s="335">
        <v>4</v>
      </c>
      <c r="D13" s="335">
        <v>4</v>
      </c>
      <c r="E13" s="335">
        <v>1636</v>
      </c>
      <c r="F13" s="335">
        <v>1669</v>
      </c>
      <c r="G13" s="335">
        <v>166</v>
      </c>
      <c r="H13" s="335">
        <v>119</v>
      </c>
      <c r="I13" s="335">
        <f>'Siswa SMP klp umur 19'!C13+'Siswa SMP klp umur 19'!I13</f>
        <v>2</v>
      </c>
      <c r="J13" s="335">
        <f>'Siswa SMP klp umur 19'!D13+'Siswa SMP klp umur 19'!J13</f>
        <v>10</v>
      </c>
      <c r="K13" s="335">
        <f>'Siswa SMP klp umur 19'!E13+'Siswa SMP klp umur 19'!K13</f>
        <v>296</v>
      </c>
      <c r="L13" s="335">
        <f>'Siswa SMP klp umur 19'!F13+'Siswa SMP klp umur 19'!L13</f>
        <v>342</v>
      </c>
      <c r="M13" s="335">
        <f>'Siswa SMP klp umur 19'!G13+'Siswa SMP klp umur 19'!M13</f>
        <v>86</v>
      </c>
      <c r="N13" s="335">
        <f>'Siswa SMP klp umur 19'!H13+'Siswa SMP klp umur 19'!N13</f>
        <v>63</v>
      </c>
      <c r="O13" s="335">
        <f>'Siswa SMA klp umur 20'!C13+'Siswa SMA klp umur 20'!I13</f>
        <v>1</v>
      </c>
      <c r="P13" s="335">
        <f>'Siswa SMA klp umur 20'!D13+'Siswa SMA klp umur 20'!J13</f>
        <v>1</v>
      </c>
      <c r="Q13" s="335">
        <f>'Siswa SMA klp umur 20'!E13+'Siswa SMA klp umur 20'!K13</f>
        <v>80</v>
      </c>
      <c r="R13" s="335">
        <f>'Siswa SMA klp umur 20'!F13+'Siswa SMA klp umur 20'!L13</f>
        <v>96</v>
      </c>
      <c r="S13" s="335">
        <f>'Siswa SMA klp umur 20'!G13+'Siswa SMA klp umur 20'!M13</f>
        <v>25</v>
      </c>
      <c r="T13" s="335">
        <f>'Siswa SMA klp umur 20'!H13+'Siswa SMA klp umur 20'!N13</f>
        <v>12</v>
      </c>
      <c r="U13" s="691">
        <f>'Siswa SMK klp umur 21'!C13+'Siswa SMK klp umur 21'!I13</f>
        <v>5</v>
      </c>
      <c r="V13" s="691">
        <f>'Siswa SMK klp umur 21'!D13+'Siswa SMK klp umur 21'!J13</f>
        <v>5</v>
      </c>
      <c r="W13" s="691">
        <f>'Siswa SMK klp umur 21'!E13+'Siswa SMK klp umur 21'!K13</f>
        <v>220</v>
      </c>
      <c r="X13" s="691">
        <f>'Siswa SMK klp umur 21'!F13+'Siswa SMK klp umur 21'!L13</f>
        <v>169</v>
      </c>
      <c r="Y13" s="691">
        <f>'Siswa SMK klp umur 21'!G13+'Siswa SMK klp umur 21'!M13</f>
        <v>55</v>
      </c>
      <c r="Z13" s="691">
        <f>'Siswa SMK klp umur 21'!H13+'Siswa SMK klp umur 21'!N13</f>
        <v>27</v>
      </c>
      <c r="AC13" s="26" t="e">
        <f>SUM(#REF!)</f>
        <v>#REF!</v>
      </c>
      <c r="AD13" s="652" t="e">
        <f>SUM(#REF!)</f>
        <v>#REF!</v>
      </c>
      <c r="AE13" s="26" t="e">
        <f t="shared" si="0"/>
        <v>#REF!</v>
      </c>
      <c r="AF13" s="26"/>
      <c r="AG13" s="26" t="e">
        <f>SUM(#REF!)</f>
        <v>#REF!</v>
      </c>
      <c r="AH13" s="652" t="e">
        <f>SUM(#REF!)</f>
        <v>#REF!</v>
      </c>
      <c r="AI13" s="26" t="e">
        <f t="shared" si="1"/>
        <v>#REF!</v>
      </c>
      <c r="AJ13" s="26"/>
      <c r="AK13" s="26" t="e">
        <f>#REF!+#REF!+#REF!+#REF!+#REF!+#REF!</f>
        <v>#REF!</v>
      </c>
      <c r="AL13" s="26" t="e">
        <f>#REF!+#REF!+#REF!+#REF!+#REF!+#REF!</f>
        <v>#REF!</v>
      </c>
      <c r="AM13" s="26" t="e">
        <f t="shared" si="2"/>
        <v>#REF!</v>
      </c>
      <c r="AO13" s="221">
        <v>1801</v>
      </c>
      <c r="AP13" s="221">
        <v>1782</v>
      </c>
      <c r="AQ13" s="221">
        <v>3583</v>
      </c>
      <c r="AR13" s="110" t="e">
        <f t="shared" si="3"/>
        <v>#REF!</v>
      </c>
      <c r="AS13" s="110" t="e">
        <f t="shared" si="3"/>
        <v>#REF!</v>
      </c>
      <c r="AT13" s="110" t="e">
        <f t="shared" si="3"/>
        <v>#REF!</v>
      </c>
    </row>
    <row r="14" spans="1:46">
      <c r="A14" s="21">
        <v>5</v>
      </c>
      <c r="B14" s="22" t="s">
        <v>83</v>
      </c>
      <c r="C14" s="335">
        <v>7</v>
      </c>
      <c r="D14" s="335">
        <v>7</v>
      </c>
      <c r="E14" s="335">
        <v>1372</v>
      </c>
      <c r="F14" s="335">
        <v>1293</v>
      </c>
      <c r="G14" s="335">
        <v>283</v>
      </c>
      <c r="H14" s="335">
        <v>183</v>
      </c>
      <c r="I14" s="335">
        <f>'Siswa SMP klp umur 19'!C14+'Siswa SMP klp umur 19'!I14</f>
        <v>5</v>
      </c>
      <c r="J14" s="335">
        <f>'Siswa SMP klp umur 19'!D14+'Siswa SMP klp umur 19'!J14</f>
        <v>9</v>
      </c>
      <c r="K14" s="335">
        <f>'Siswa SMP klp umur 19'!E14+'Siswa SMP klp umur 19'!K14</f>
        <v>296</v>
      </c>
      <c r="L14" s="335">
        <f>'Siswa SMP klp umur 19'!F14+'Siswa SMP klp umur 19'!L14</f>
        <v>347</v>
      </c>
      <c r="M14" s="335">
        <f>'Siswa SMP klp umur 19'!G14+'Siswa SMP klp umur 19'!M14</f>
        <v>107</v>
      </c>
      <c r="N14" s="335">
        <f>'Siswa SMP klp umur 19'!H14+'Siswa SMP klp umur 19'!N14</f>
        <v>61</v>
      </c>
      <c r="O14" s="335">
        <f>'Siswa SMA klp umur 20'!C14+'Siswa SMA klp umur 20'!I14</f>
        <v>6</v>
      </c>
      <c r="P14" s="335">
        <f>'Siswa SMA klp umur 20'!D14+'Siswa SMA klp umur 20'!J14</f>
        <v>5</v>
      </c>
      <c r="Q14" s="335">
        <f>'Siswa SMA klp umur 20'!E14+'Siswa SMA klp umur 20'!K14</f>
        <v>160</v>
      </c>
      <c r="R14" s="335">
        <f>'Siswa SMA klp umur 20'!F14+'Siswa SMA klp umur 20'!L14</f>
        <v>193</v>
      </c>
      <c r="S14" s="335">
        <f>'Siswa SMA klp umur 20'!G14+'Siswa SMA klp umur 20'!M14</f>
        <v>32</v>
      </c>
      <c r="T14" s="335">
        <f>'Siswa SMA klp umur 20'!H14+'Siswa SMA klp umur 20'!N14</f>
        <v>15</v>
      </c>
      <c r="U14" s="691">
        <f>'Siswa SMK klp umur 21'!C14+'Siswa SMK klp umur 21'!I14</f>
        <v>5</v>
      </c>
      <c r="V14" s="691">
        <f>'Siswa SMK klp umur 21'!D14+'Siswa SMK klp umur 21'!J14</f>
        <v>0</v>
      </c>
      <c r="W14" s="691">
        <f>'Siswa SMK klp umur 21'!E14+'Siswa SMK klp umur 21'!K14</f>
        <v>99</v>
      </c>
      <c r="X14" s="691">
        <f>'Siswa SMK klp umur 21'!F14+'Siswa SMK klp umur 21'!L14</f>
        <v>52</v>
      </c>
      <c r="Y14" s="691">
        <f>'Siswa SMK klp umur 21'!G14+'Siswa SMK klp umur 21'!M14</f>
        <v>29</v>
      </c>
      <c r="Z14" s="691">
        <f>'Siswa SMK klp umur 21'!H14+'Siswa SMK klp umur 21'!N14</f>
        <v>9</v>
      </c>
      <c r="AC14" s="26" t="e">
        <f>SUM(#REF!)</f>
        <v>#REF!</v>
      </c>
      <c r="AD14" s="652" t="e">
        <f>SUM(#REF!)</f>
        <v>#REF!</v>
      </c>
      <c r="AE14" s="26" t="e">
        <f t="shared" si="0"/>
        <v>#REF!</v>
      </c>
      <c r="AF14" s="26"/>
      <c r="AG14" s="26" t="e">
        <f>SUM(#REF!)</f>
        <v>#REF!</v>
      </c>
      <c r="AH14" s="652" t="e">
        <f>SUM(#REF!)</f>
        <v>#REF!</v>
      </c>
      <c r="AI14" s="26" t="e">
        <f t="shared" si="1"/>
        <v>#REF!</v>
      </c>
      <c r="AJ14" s="26"/>
      <c r="AK14" s="26" t="e">
        <f>#REF!+#REF!+#REF!+#REF!+#REF!+#REF!</f>
        <v>#REF!</v>
      </c>
      <c r="AL14" s="26" t="e">
        <f>#REF!+#REF!+#REF!+#REF!+#REF!+#REF!</f>
        <v>#REF!</v>
      </c>
      <c r="AM14" s="26" t="e">
        <f t="shared" si="2"/>
        <v>#REF!</v>
      </c>
      <c r="AO14" s="221">
        <v>1660</v>
      </c>
      <c r="AP14" s="221">
        <v>1482</v>
      </c>
      <c r="AQ14" s="221">
        <v>3142</v>
      </c>
      <c r="AR14" s="110" t="e">
        <f t="shared" si="3"/>
        <v>#REF!</v>
      </c>
      <c r="AS14" s="110" t="e">
        <f t="shared" si="3"/>
        <v>#REF!</v>
      </c>
      <c r="AT14" s="110" t="e">
        <f t="shared" si="3"/>
        <v>#REF!</v>
      </c>
    </row>
    <row r="15" spans="1:46">
      <c r="A15" s="21">
        <v>6</v>
      </c>
      <c r="B15" s="22" t="s">
        <v>89</v>
      </c>
      <c r="C15" s="335">
        <v>1</v>
      </c>
      <c r="D15" s="335">
        <v>7</v>
      </c>
      <c r="E15" s="335">
        <v>2043</v>
      </c>
      <c r="F15" s="335">
        <v>1930</v>
      </c>
      <c r="G15" s="335">
        <v>277</v>
      </c>
      <c r="H15" s="335">
        <v>150</v>
      </c>
      <c r="I15" s="335">
        <f>'Siswa SMP klp umur 19'!C15+'Siswa SMP klp umur 19'!I15</f>
        <v>15</v>
      </c>
      <c r="J15" s="335">
        <f>'Siswa SMP klp umur 19'!D15+'Siswa SMP klp umur 19'!J15</f>
        <v>17</v>
      </c>
      <c r="K15" s="335">
        <f>'Siswa SMP klp umur 19'!E15+'Siswa SMP klp umur 19'!K15</f>
        <v>579</v>
      </c>
      <c r="L15" s="335">
        <f>'Siswa SMP klp umur 19'!F15+'Siswa SMP klp umur 19'!L15</f>
        <v>578</v>
      </c>
      <c r="M15" s="335">
        <f>'Siswa SMP klp umur 19'!G15+'Siswa SMP klp umur 19'!M15</f>
        <v>160</v>
      </c>
      <c r="N15" s="335">
        <f>'Siswa SMP klp umur 19'!H15+'Siswa SMP klp umur 19'!N15</f>
        <v>71</v>
      </c>
      <c r="O15" s="335">
        <f>'Siswa SMA klp umur 20'!C15+'Siswa SMA klp umur 20'!I15</f>
        <v>9</v>
      </c>
      <c r="P15" s="335">
        <f>'Siswa SMA klp umur 20'!D15+'Siswa SMA klp umur 20'!J15</f>
        <v>8</v>
      </c>
      <c r="Q15" s="335">
        <f>'Siswa SMA klp umur 20'!E15+'Siswa SMA klp umur 20'!K15</f>
        <v>175</v>
      </c>
      <c r="R15" s="335">
        <f>'Siswa SMA klp umur 20'!F15+'Siswa SMA klp umur 20'!L15</f>
        <v>261</v>
      </c>
      <c r="S15" s="335">
        <f>'Siswa SMA klp umur 20'!G15+'Siswa SMA klp umur 20'!M15</f>
        <v>39</v>
      </c>
      <c r="T15" s="335">
        <f>'Siswa SMA klp umur 20'!H15+'Siswa SMA klp umur 20'!N15</f>
        <v>51</v>
      </c>
      <c r="U15" s="691">
        <f>'Siswa SMK klp umur 21'!C15+'Siswa SMK klp umur 21'!I15</f>
        <v>8</v>
      </c>
      <c r="V15" s="691">
        <f>'Siswa SMK klp umur 21'!D15+'Siswa SMK klp umur 21'!J15</f>
        <v>8</v>
      </c>
      <c r="W15" s="691">
        <f>'Siswa SMK klp umur 21'!E15+'Siswa SMK klp umur 21'!K15</f>
        <v>226</v>
      </c>
      <c r="X15" s="691">
        <f>'Siswa SMK klp umur 21'!F15+'Siswa SMK klp umur 21'!L15</f>
        <v>192</v>
      </c>
      <c r="Y15" s="691">
        <f>'Siswa SMK klp umur 21'!G15+'Siswa SMK klp umur 21'!M15</f>
        <v>64</v>
      </c>
      <c r="Z15" s="691">
        <f>'Siswa SMK klp umur 21'!H15+'Siswa SMK klp umur 21'!N15</f>
        <v>32</v>
      </c>
      <c r="AC15" s="26" t="e">
        <f>SUM(#REF!)</f>
        <v>#REF!</v>
      </c>
      <c r="AD15" s="652" t="e">
        <f>SUM(#REF!)</f>
        <v>#REF!</v>
      </c>
      <c r="AE15" s="26" t="e">
        <f t="shared" si="0"/>
        <v>#REF!</v>
      </c>
      <c r="AF15" s="26"/>
      <c r="AG15" s="26" t="e">
        <f>SUM(#REF!)</f>
        <v>#REF!</v>
      </c>
      <c r="AH15" s="652" t="e">
        <f>SUM(#REF!)</f>
        <v>#REF!</v>
      </c>
      <c r="AI15" s="26" t="e">
        <f t="shared" si="1"/>
        <v>#REF!</v>
      </c>
      <c r="AJ15" s="26"/>
      <c r="AK15" s="26" t="e">
        <f>#REF!+#REF!+#REF!+#REF!+#REF!+#REF!</f>
        <v>#REF!</v>
      </c>
      <c r="AL15" s="26" t="e">
        <f>#REF!+#REF!+#REF!+#REF!+#REF!+#REF!</f>
        <v>#REF!</v>
      </c>
      <c r="AM15" s="26" t="e">
        <f t="shared" si="2"/>
        <v>#REF!</v>
      </c>
      <c r="AO15" s="221">
        <v>2320</v>
      </c>
      <c r="AP15" s="221">
        <v>2091</v>
      </c>
      <c r="AQ15" s="221">
        <v>4411</v>
      </c>
      <c r="AR15" s="110" t="e">
        <f t="shared" si="3"/>
        <v>#REF!</v>
      </c>
      <c r="AS15" s="110" t="e">
        <f t="shared" si="3"/>
        <v>#REF!</v>
      </c>
      <c r="AT15" s="110" t="e">
        <f t="shared" si="3"/>
        <v>#REF!</v>
      </c>
    </row>
    <row r="16" spans="1:46">
      <c r="A16" s="21">
        <v>7</v>
      </c>
      <c r="B16" s="22" t="s">
        <v>86</v>
      </c>
      <c r="C16" s="335">
        <v>6</v>
      </c>
      <c r="D16" s="335">
        <v>5</v>
      </c>
      <c r="E16" s="335">
        <v>1175</v>
      </c>
      <c r="F16" s="335">
        <v>1098</v>
      </c>
      <c r="G16" s="335">
        <v>170</v>
      </c>
      <c r="H16" s="335">
        <v>134</v>
      </c>
      <c r="I16" s="335">
        <f>'Siswa SMP klp umur 19'!C16+'Siswa SMP klp umur 19'!I16</f>
        <v>2</v>
      </c>
      <c r="J16" s="335">
        <f>'Siswa SMP klp umur 19'!D16+'Siswa SMP klp umur 19'!J16</f>
        <v>4</v>
      </c>
      <c r="K16" s="335">
        <f>'Siswa SMP klp umur 19'!E16+'Siswa SMP klp umur 19'!K16</f>
        <v>322</v>
      </c>
      <c r="L16" s="335">
        <f>'Siswa SMP klp umur 19'!F16+'Siswa SMP klp umur 19'!L16</f>
        <v>304</v>
      </c>
      <c r="M16" s="335">
        <f>'Siswa SMP klp umur 19'!G16+'Siswa SMP klp umur 19'!M16</f>
        <v>103</v>
      </c>
      <c r="N16" s="335">
        <f>'Siswa SMP klp umur 19'!H16+'Siswa SMP klp umur 19'!N16</f>
        <v>72</v>
      </c>
      <c r="O16" s="335">
        <f>'Siswa SMA klp umur 20'!C16+'Siswa SMA klp umur 20'!I16</f>
        <v>1</v>
      </c>
      <c r="P16" s="335">
        <f>'Siswa SMA klp umur 20'!D16+'Siswa SMA klp umur 20'!J16</f>
        <v>2</v>
      </c>
      <c r="Q16" s="335">
        <f>'Siswa SMA klp umur 20'!E16+'Siswa SMA klp umur 20'!K16</f>
        <v>86</v>
      </c>
      <c r="R16" s="335">
        <f>'Siswa SMA klp umur 20'!F16+'Siswa SMA klp umur 20'!L16</f>
        <v>68</v>
      </c>
      <c r="S16" s="335">
        <f>'Siswa SMA klp umur 20'!G16+'Siswa SMA klp umur 20'!M16</f>
        <v>18</v>
      </c>
      <c r="T16" s="335">
        <f>'Siswa SMA klp umur 20'!H16+'Siswa SMA klp umur 20'!N16</f>
        <v>12</v>
      </c>
      <c r="U16" s="691">
        <f>'Siswa SMK klp umur 21'!C16+'Siswa SMK klp umur 21'!I16</f>
        <v>2</v>
      </c>
      <c r="V16" s="691">
        <f>'Siswa SMK klp umur 21'!D16+'Siswa SMK klp umur 21'!J16</f>
        <v>1</v>
      </c>
      <c r="W16" s="691">
        <f>'Siswa SMK klp umur 21'!E16+'Siswa SMK klp umur 21'!K16</f>
        <v>152</v>
      </c>
      <c r="X16" s="691">
        <f>'Siswa SMK klp umur 21'!F16+'Siswa SMK klp umur 21'!L16</f>
        <v>146</v>
      </c>
      <c r="Y16" s="691">
        <f>'Siswa SMK klp umur 21'!G16+'Siswa SMK klp umur 21'!M16</f>
        <v>58</v>
      </c>
      <c r="Z16" s="691">
        <f>'Siswa SMK klp umur 21'!H16+'Siswa SMK klp umur 21'!N16</f>
        <v>31</v>
      </c>
      <c r="AC16" s="26" t="e">
        <f>SUM(#REF!)</f>
        <v>#REF!</v>
      </c>
      <c r="AD16" s="652" t="e">
        <f>SUM(#REF!)</f>
        <v>#REF!</v>
      </c>
      <c r="AE16" s="26" t="e">
        <f>SUM(AC16:AD16)</f>
        <v>#REF!</v>
      </c>
      <c r="AF16" s="26"/>
      <c r="AG16" s="26" t="e">
        <f>SUM(#REF!)</f>
        <v>#REF!</v>
      </c>
      <c r="AH16" s="652" t="e">
        <f>SUM(#REF!)</f>
        <v>#REF!</v>
      </c>
      <c r="AI16" s="26" t="e">
        <f t="shared" si="1"/>
        <v>#REF!</v>
      </c>
      <c r="AJ16" s="26"/>
      <c r="AK16" s="26" t="e">
        <f>#REF!+#REF!+#REF!+#REF!+#REF!+#REF!</f>
        <v>#REF!</v>
      </c>
      <c r="AL16" s="26" t="e">
        <f>#REF!+#REF!+#REF!+#REF!+#REF!+#REF!</f>
        <v>#REF!</v>
      </c>
      <c r="AM16" s="26" t="e">
        <f t="shared" si="2"/>
        <v>#REF!</v>
      </c>
      <c r="AO16" s="221">
        <v>1357</v>
      </c>
      <c r="AP16" s="221">
        <v>1230</v>
      </c>
      <c r="AQ16" s="221">
        <v>2587</v>
      </c>
      <c r="AR16" s="110" t="e">
        <f t="shared" si="3"/>
        <v>#REF!</v>
      </c>
      <c r="AS16" s="110" t="e">
        <f t="shared" si="3"/>
        <v>#REF!</v>
      </c>
      <c r="AT16" s="110" t="e">
        <f t="shared" si="3"/>
        <v>#REF!</v>
      </c>
    </row>
    <row r="17" spans="1:46">
      <c r="A17" s="21">
        <v>8</v>
      </c>
      <c r="B17" s="22" t="s">
        <v>81</v>
      </c>
      <c r="C17" s="335">
        <v>7</v>
      </c>
      <c r="D17" s="335">
        <v>6</v>
      </c>
      <c r="E17" s="335">
        <v>1328</v>
      </c>
      <c r="F17" s="335">
        <v>1151</v>
      </c>
      <c r="G17" s="335">
        <v>121</v>
      </c>
      <c r="H17" s="335">
        <v>71</v>
      </c>
      <c r="I17" s="335">
        <f>'Siswa SMP klp umur 19'!C17+'Siswa SMP klp umur 19'!I17</f>
        <v>6</v>
      </c>
      <c r="J17" s="335">
        <f>'Siswa SMP klp umur 19'!D17+'Siswa SMP klp umur 19'!J17</f>
        <v>14</v>
      </c>
      <c r="K17" s="335">
        <f>'Siswa SMP klp umur 19'!E17+'Siswa SMP klp umur 19'!K17</f>
        <v>362</v>
      </c>
      <c r="L17" s="335">
        <f>'Siswa SMP klp umur 19'!F17+'Siswa SMP klp umur 19'!L17</f>
        <v>317</v>
      </c>
      <c r="M17" s="335">
        <f>'Siswa SMP klp umur 19'!G17+'Siswa SMP klp umur 19'!M17</f>
        <v>106</v>
      </c>
      <c r="N17" s="335">
        <f>'Siswa SMP klp umur 19'!H17+'Siswa SMP klp umur 19'!N17</f>
        <v>55</v>
      </c>
      <c r="O17" s="335">
        <f>'Siswa SMA klp umur 20'!C17+'Siswa SMA klp umur 20'!I17</f>
        <v>3</v>
      </c>
      <c r="P17" s="335">
        <f>'Siswa SMA klp umur 20'!D17+'Siswa SMA klp umur 20'!J17</f>
        <v>3</v>
      </c>
      <c r="Q17" s="335">
        <f>'Siswa SMA klp umur 20'!E17+'Siswa SMA klp umur 20'!K17</f>
        <v>141</v>
      </c>
      <c r="R17" s="335">
        <f>'Siswa SMA klp umur 20'!F17+'Siswa SMA klp umur 20'!L17</f>
        <v>127</v>
      </c>
      <c r="S17" s="335">
        <f>'Siswa SMA klp umur 20'!G17+'Siswa SMA klp umur 20'!M17</f>
        <v>41</v>
      </c>
      <c r="T17" s="335">
        <f>'Siswa SMA klp umur 20'!H17+'Siswa SMA klp umur 20'!N17</f>
        <v>22</v>
      </c>
      <c r="U17" s="691">
        <f>'Siswa SMK klp umur 21'!C17+'Siswa SMK klp umur 21'!I17</f>
        <v>0</v>
      </c>
      <c r="V17" s="691">
        <f>'Siswa SMK klp umur 21'!D17+'Siswa SMK klp umur 21'!J17</f>
        <v>0</v>
      </c>
      <c r="W17" s="691">
        <f>'Siswa SMK klp umur 21'!E17+'Siswa SMK klp umur 21'!K17</f>
        <v>3</v>
      </c>
      <c r="X17" s="691">
        <f>'Siswa SMK klp umur 21'!F17+'Siswa SMK klp umur 21'!L17</f>
        <v>7</v>
      </c>
      <c r="Y17" s="691">
        <f>'Siswa SMK klp umur 21'!G17+'Siswa SMK klp umur 21'!M17</f>
        <v>0</v>
      </c>
      <c r="Z17" s="691">
        <f>'Siswa SMK klp umur 21'!H17+'Siswa SMK klp umur 21'!N17</f>
        <v>0</v>
      </c>
      <c r="AC17" s="26" t="e">
        <f>SUM(#REF!)</f>
        <v>#REF!</v>
      </c>
      <c r="AD17" s="652" t="e">
        <f>SUM(#REF!)</f>
        <v>#REF!</v>
      </c>
      <c r="AE17" s="26" t="e">
        <f t="shared" si="0"/>
        <v>#REF!</v>
      </c>
      <c r="AF17" s="26"/>
      <c r="AG17" s="26" t="e">
        <f>SUM(#REF!)</f>
        <v>#REF!</v>
      </c>
      <c r="AH17" s="652" t="e">
        <f>SUM(#REF!)</f>
        <v>#REF!</v>
      </c>
      <c r="AI17" s="26" t="e">
        <f t="shared" si="1"/>
        <v>#REF!</v>
      </c>
      <c r="AJ17" s="26"/>
      <c r="AK17" s="26" t="e">
        <f>#REF!+#REF!+#REF!+#REF!+#REF!+#REF!</f>
        <v>#REF!</v>
      </c>
      <c r="AL17" s="26" t="e">
        <f>#REF!+#REF!+#REF!+#REF!+#REF!+#REF!</f>
        <v>#REF!</v>
      </c>
      <c r="AM17" s="26" t="e">
        <f t="shared" si="2"/>
        <v>#REF!</v>
      </c>
      <c r="AO17" s="221">
        <v>1456</v>
      </c>
      <c r="AP17" s="221">
        <v>1231</v>
      </c>
      <c r="AQ17" s="221">
        <v>2687</v>
      </c>
      <c r="AR17" s="110" t="e">
        <f t="shared" si="3"/>
        <v>#REF!</v>
      </c>
      <c r="AS17" s="110" t="e">
        <f t="shared" si="3"/>
        <v>#REF!</v>
      </c>
      <c r="AT17" s="110" t="e">
        <f t="shared" si="3"/>
        <v>#REF!</v>
      </c>
    </row>
    <row r="18" spans="1:46">
      <c r="A18" s="21">
        <v>9</v>
      </c>
      <c r="B18" s="22" t="s">
        <v>85</v>
      </c>
      <c r="C18" s="335">
        <v>2</v>
      </c>
      <c r="D18" s="335">
        <v>6</v>
      </c>
      <c r="E18" s="335">
        <v>2076</v>
      </c>
      <c r="F18" s="335">
        <v>1984</v>
      </c>
      <c r="G18" s="335">
        <v>274</v>
      </c>
      <c r="H18" s="335">
        <v>183</v>
      </c>
      <c r="I18" s="335">
        <f>'Siswa SMP klp umur 19'!C18+'Siswa SMP klp umur 19'!I18</f>
        <v>6</v>
      </c>
      <c r="J18" s="335">
        <f>'Siswa SMP klp umur 19'!D18+'Siswa SMP klp umur 19'!J18</f>
        <v>18</v>
      </c>
      <c r="K18" s="335">
        <f>'Siswa SMP klp umur 19'!E18+'Siswa SMP klp umur 19'!K18</f>
        <v>743</v>
      </c>
      <c r="L18" s="335">
        <f>'Siswa SMP klp umur 19'!F18+'Siswa SMP klp umur 19'!L18</f>
        <v>844</v>
      </c>
      <c r="M18" s="335">
        <f>'Siswa SMP klp umur 19'!G18+'Siswa SMP klp umur 19'!M18</f>
        <v>182</v>
      </c>
      <c r="N18" s="335">
        <f>'Siswa SMP klp umur 19'!H18+'Siswa SMP klp umur 19'!N18</f>
        <v>146</v>
      </c>
      <c r="O18" s="335">
        <f>'Siswa SMA klp umur 20'!C18+'Siswa SMA klp umur 20'!I18</f>
        <v>7</v>
      </c>
      <c r="P18" s="335">
        <f>'Siswa SMA klp umur 20'!D18+'Siswa SMA klp umur 20'!J18</f>
        <v>7</v>
      </c>
      <c r="Q18" s="335">
        <f>'Siswa SMA klp umur 20'!E18+'Siswa SMA klp umur 20'!K18</f>
        <v>363</v>
      </c>
      <c r="R18" s="335">
        <f>'Siswa SMA klp umur 20'!F18+'Siswa SMA klp umur 20'!L18</f>
        <v>558</v>
      </c>
      <c r="S18" s="335">
        <f>'Siswa SMA klp umur 20'!G18+'Siswa SMA klp umur 20'!M18</f>
        <v>59</v>
      </c>
      <c r="T18" s="335">
        <f>'Siswa SMA klp umur 20'!H18+'Siswa SMA klp umur 20'!N18</f>
        <v>75</v>
      </c>
      <c r="U18" s="691">
        <f>'Siswa SMK klp umur 21'!C18+'Siswa SMK klp umur 21'!I18</f>
        <v>6</v>
      </c>
      <c r="V18" s="691">
        <f>'Siswa SMK klp umur 21'!D18+'Siswa SMK klp umur 21'!J18</f>
        <v>4</v>
      </c>
      <c r="W18" s="691">
        <f>'Siswa SMK klp umur 21'!E18+'Siswa SMK klp umur 21'!K18</f>
        <v>347</v>
      </c>
      <c r="X18" s="691">
        <f>'Siswa SMK klp umur 21'!F18+'Siswa SMK klp umur 21'!L18</f>
        <v>318</v>
      </c>
      <c r="Y18" s="691">
        <f>'Siswa SMK klp umur 21'!G18+'Siswa SMK klp umur 21'!M18</f>
        <v>102</v>
      </c>
      <c r="Z18" s="691">
        <f>'Siswa SMK klp umur 21'!H18+'Siswa SMK klp umur 21'!N18</f>
        <v>45</v>
      </c>
      <c r="AC18" s="26" t="e">
        <f>SUM(#REF!)</f>
        <v>#REF!</v>
      </c>
      <c r="AD18" s="652" t="e">
        <f>SUM(#REF!)</f>
        <v>#REF!</v>
      </c>
      <c r="AE18" s="26" t="e">
        <f>SUM(AC18:AD18)</f>
        <v>#REF!</v>
      </c>
      <c r="AF18" s="26"/>
      <c r="AG18" s="26" t="e">
        <f>SUM(#REF!)</f>
        <v>#REF!</v>
      </c>
      <c r="AH18" s="652" t="e">
        <f>SUM(#REF!)</f>
        <v>#REF!</v>
      </c>
      <c r="AI18" s="26" t="e">
        <f t="shared" si="1"/>
        <v>#REF!</v>
      </c>
      <c r="AJ18" s="26"/>
      <c r="AK18" s="26" t="e">
        <f>#REF!+#REF!+#REF!+#REF!+#REF!+#REF!</f>
        <v>#REF!</v>
      </c>
      <c r="AL18" s="26" t="e">
        <f>#REF!+#REF!+#REF!+#REF!+#REF!+#REF!</f>
        <v>#REF!</v>
      </c>
      <c r="AM18" s="26" t="e">
        <f t="shared" si="2"/>
        <v>#REF!</v>
      </c>
      <c r="AO18" s="221">
        <v>2342</v>
      </c>
      <c r="AP18" s="221">
        <v>2167</v>
      </c>
      <c r="AQ18" s="221">
        <v>4509</v>
      </c>
      <c r="AR18" s="110" t="e">
        <f t="shared" si="3"/>
        <v>#REF!</v>
      </c>
      <c r="AS18" s="110" t="e">
        <f t="shared" si="3"/>
        <v>#REF!</v>
      </c>
      <c r="AT18" s="110" t="e">
        <f t="shared" si="3"/>
        <v>#REF!</v>
      </c>
    </row>
    <row r="19" spans="1:46">
      <c r="A19" s="48">
        <v>10</v>
      </c>
      <c r="B19" s="49" t="s">
        <v>88</v>
      </c>
      <c r="C19" s="335">
        <v>5</v>
      </c>
      <c r="D19" s="335">
        <v>3</v>
      </c>
      <c r="E19" s="335">
        <v>820</v>
      </c>
      <c r="F19" s="335">
        <v>785</v>
      </c>
      <c r="G19" s="335">
        <v>84</v>
      </c>
      <c r="H19" s="335">
        <v>55</v>
      </c>
      <c r="I19" s="335">
        <f>'Siswa SMP klp umur 19'!C19+'Siswa SMP klp umur 19'!I19</f>
        <v>5</v>
      </c>
      <c r="J19" s="335">
        <f>'Siswa SMP klp umur 19'!D19+'Siswa SMP klp umur 19'!J19</f>
        <v>2</v>
      </c>
      <c r="K19" s="335">
        <f>'Siswa SMP klp umur 19'!E19+'Siswa SMP klp umur 19'!K19</f>
        <v>193</v>
      </c>
      <c r="L19" s="335">
        <f>'Siswa SMP klp umur 19'!F19+'Siswa SMP klp umur 19'!L19</f>
        <v>178</v>
      </c>
      <c r="M19" s="335">
        <f>'Siswa SMP klp umur 19'!G19+'Siswa SMP klp umur 19'!M19</f>
        <v>61</v>
      </c>
      <c r="N19" s="335">
        <f>'Siswa SMP klp umur 19'!H19+'Siswa SMP klp umur 19'!N19</f>
        <v>30</v>
      </c>
      <c r="O19" s="335">
        <f>'Siswa SMA klp umur 20'!C19+'Siswa SMA klp umur 20'!I19</f>
        <v>3</v>
      </c>
      <c r="P19" s="335">
        <f>'Siswa SMA klp umur 20'!D19+'Siswa SMA klp umur 20'!J19</f>
        <v>2</v>
      </c>
      <c r="Q19" s="335">
        <f>'Siswa SMA klp umur 20'!E19+'Siswa SMA klp umur 20'!K19</f>
        <v>52</v>
      </c>
      <c r="R19" s="335">
        <f>'Siswa SMA klp umur 20'!F19+'Siswa SMA klp umur 20'!L19</f>
        <v>35</v>
      </c>
      <c r="S19" s="335">
        <f>'Siswa SMA klp umur 20'!G19+'Siswa SMA klp umur 20'!M19</f>
        <v>12</v>
      </c>
      <c r="T19" s="335">
        <f>'Siswa SMA klp umur 20'!H19+'Siswa SMA klp umur 20'!N19</f>
        <v>7</v>
      </c>
      <c r="U19" s="691">
        <f>'Siswa SMK klp umur 21'!C19+'Siswa SMK klp umur 21'!I19</f>
        <v>0</v>
      </c>
      <c r="V19" s="691">
        <f>'Siswa SMK klp umur 21'!D19+'Siswa SMK klp umur 21'!J19</f>
        <v>0</v>
      </c>
      <c r="W19" s="691">
        <f>'Siswa SMK klp umur 21'!E19+'Siswa SMK klp umur 21'!K19</f>
        <v>48</v>
      </c>
      <c r="X19" s="691">
        <f>'Siswa SMK klp umur 21'!F19+'Siswa SMK klp umur 21'!L19</f>
        <v>23</v>
      </c>
      <c r="Y19" s="691">
        <f>'Siswa SMK klp umur 21'!G19+'Siswa SMK klp umur 21'!M19</f>
        <v>13</v>
      </c>
      <c r="Z19" s="691">
        <f>'Siswa SMK klp umur 21'!H19+'Siswa SMK klp umur 21'!N19</f>
        <v>4</v>
      </c>
      <c r="AC19" s="26" t="e">
        <f>SUM(#REF!)</f>
        <v>#REF!</v>
      </c>
      <c r="AD19" s="652" t="e">
        <f>SUM(#REF!)</f>
        <v>#REF!</v>
      </c>
      <c r="AE19" s="26" t="e">
        <f t="shared" si="0"/>
        <v>#REF!</v>
      </c>
      <c r="AF19" s="26"/>
      <c r="AG19" s="26" t="e">
        <f>SUM(#REF!)</f>
        <v>#REF!</v>
      </c>
      <c r="AH19" s="652" t="e">
        <f>SUM(#REF!)</f>
        <v>#REF!</v>
      </c>
      <c r="AI19" s="26" t="e">
        <f t="shared" si="1"/>
        <v>#REF!</v>
      </c>
      <c r="AJ19" s="26"/>
      <c r="AK19" s="26" t="e">
        <f>#REF!+#REF!+#REF!+#REF!+#REF!+#REF!</f>
        <v>#REF!</v>
      </c>
      <c r="AL19" s="26" t="e">
        <f>#REF!+#REF!+#REF!+#REF!+#REF!+#REF!</f>
        <v>#REF!</v>
      </c>
      <c r="AM19" s="26" t="e">
        <f t="shared" si="2"/>
        <v>#REF!</v>
      </c>
      <c r="AO19" s="221">
        <v>908</v>
      </c>
      <c r="AP19" s="221">
        <v>839</v>
      </c>
      <c r="AQ19" s="221">
        <v>1747</v>
      </c>
      <c r="AR19" s="110" t="e">
        <f t="shared" si="3"/>
        <v>#REF!</v>
      </c>
      <c r="AS19" s="110" t="e">
        <f t="shared" si="3"/>
        <v>#REF!</v>
      </c>
      <c r="AT19" s="110" t="e">
        <f t="shared" si="3"/>
        <v>#REF!</v>
      </c>
    </row>
    <row r="20" spans="1:46" ht="15" customHeight="1">
      <c r="A20" s="745" t="s">
        <v>91</v>
      </c>
      <c r="B20" s="745"/>
      <c r="C20" s="50">
        <f>SUM(C10:C19)</f>
        <v>55</v>
      </c>
      <c r="D20" s="50">
        <f t="shared" ref="D20:H20" si="4">SUM(D10:D19)</f>
        <v>66</v>
      </c>
      <c r="E20" s="50">
        <f>SUM(E10:E19)</f>
        <v>15706</v>
      </c>
      <c r="F20" s="50">
        <f t="shared" si="4"/>
        <v>14800</v>
      </c>
      <c r="G20" s="50">
        <f t="shared" si="4"/>
        <v>1922</v>
      </c>
      <c r="H20" s="50">
        <f t="shared" si="4"/>
        <v>1272</v>
      </c>
      <c r="I20" s="50">
        <f>SUM(I10:I19)</f>
        <v>63</v>
      </c>
      <c r="J20" s="50">
        <f t="shared" ref="J20" si="5">SUM(J10:J19)</f>
        <v>108</v>
      </c>
      <c r="K20" s="50">
        <f>SUM(K10:K19)</f>
        <v>4048</v>
      </c>
      <c r="L20" s="50">
        <f t="shared" ref="L20:N20" si="6">SUM(L10:L19)</f>
        <v>4271</v>
      </c>
      <c r="M20" s="50">
        <f t="shared" si="6"/>
        <v>1123</v>
      </c>
      <c r="N20" s="50">
        <f t="shared" si="6"/>
        <v>747</v>
      </c>
      <c r="O20" s="50">
        <f>SUM(O10:O19)</f>
        <v>51</v>
      </c>
      <c r="P20" s="50">
        <f t="shared" ref="P20" si="7">SUM(P10:P19)</f>
        <v>59</v>
      </c>
      <c r="Q20" s="50">
        <f>SUM(Q10:Q19)</f>
        <v>1842</v>
      </c>
      <c r="R20" s="50">
        <f t="shared" ref="R20:T20" si="8">SUM(R10:R19)</f>
        <v>2202</v>
      </c>
      <c r="S20" s="50">
        <f t="shared" si="8"/>
        <v>362</v>
      </c>
      <c r="T20" s="50">
        <f t="shared" si="8"/>
        <v>311</v>
      </c>
      <c r="U20" s="50">
        <f>SUM(U10:U19)</f>
        <v>44</v>
      </c>
      <c r="V20" s="50">
        <f t="shared" ref="V20" si="9">SUM(V10:V19)</f>
        <v>53</v>
      </c>
      <c r="W20" s="50">
        <f>SUM(W10:W19)</f>
        <v>1860</v>
      </c>
      <c r="X20" s="50">
        <f t="shared" ref="X20:Z20" si="10">SUM(X10:X19)</f>
        <v>1866</v>
      </c>
      <c r="Y20" s="50">
        <f t="shared" si="10"/>
        <v>541</v>
      </c>
      <c r="Z20" s="50">
        <f t="shared" si="10"/>
        <v>332</v>
      </c>
      <c r="AE20" s="26" t="e">
        <f>SUM(AE10:AE19)</f>
        <v>#REF!</v>
      </c>
      <c r="AF20" s="26"/>
      <c r="AG20" s="26" t="e">
        <f>SUM(AG10:AG19)</f>
        <v>#REF!</v>
      </c>
      <c r="AH20" s="26" t="e">
        <f t="shared" ref="AH20" si="11">SUM(AH10:AH19)</f>
        <v>#REF!</v>
      </c>
      <c r="AI20" s="26" t="e">
        <f>SUM(AI10:AI19)</f>
        <v>#REF!</v>
      </c>
      <c r="AK20" s="26" t="e">
        <f>#REF!+#REF!+#REF!+#REF!+#REF!+#REF!</f>
        <v>#REF!</v>
      </c>
      <c r="AL20" s="26" t="e">
        <f>#REF!+#REF!+#REF!+#REF!+#REF!+#REF!</f>
        <v>#REF!</v>
      </c>
      <c r="AM20" s="26" t="e">
        <f t="shared" si="2"/>
        <v>#REF!</v>
      </c>
    </row>
    <row r="21" spans="1:46" s="4" customFormat="1">
      <c r="A21" s="746" t="s">
        <v>91</v>
      </c>
      <c r="B21" s="746"/>
      <c r="C21" s="743">
        <f>SUM(C20:D20)</f>
        <v>121</v>
      </c>
      <c r="D21" s="744"/>
      <c r="E21" s="743">
        <f>SUM(E20:F20)</f>
        <v>30506</v>
      </c>
      <c r="F21" s="744"/>
      <c r="G21" s="743">
        <f>SUM(G20:H20)</f>
        <v>3194</v>
      </c>
      <c r="H21" s="744"/>
      <c r="I21" s="743">
        <f>SUM(I20:J20)</f>
        <v>171</v>
      </c>
      <c r="J21" s="744"/>
      <c r="K21" s="743">
        <f>SUM(K20:L20)</f>
        <v>8319</v>
      </c>
      <c r="L21" s="744"/>
      <c r="M21" s="743">
        <f>SUM(M20:N20)</f>
        <v>1870</v>
      </c>
      <c r="N21" s="744"/>
      <c r="O21" s="743">
        <f>SUM(O20:P20)</f>
        <v>110</v>
      </c>
      <c r="P21" s="744"/>
      <c r="Q21" s="743">
        <f>SUM(Q20:R20)</f>
        <v>4044</v>
      </c>
      <c r="R21" s="744"/>
      <c r="S21" s="743">
        <f>SUM(S20:T20)</f>
        <v>673</v>
      </c>
      <c r="T21" s="744"/>
      <c r="U21" s="743">
        <f>SUM(U20:V20)</f>
        <v>97</v>
      </c>
      <c r="V21" s="744"/>
      <c r="W21" s="743">
        <f>SUM(W20:X20)</f>
        <v>3726</v>
      </c>
      <c r="X21" s="744"/>
      <c r="Y21" s="743">
        <f>SUM(Y20:Z20)</f>
        <v>873</v>
      </c>
      <c r="Z21" s="744"/>
      <c r="AK21" s="25" t="e">
        <f>#REF!+#REF!</f>
        <v>#REF!</v>
      </c>
      <c r="AL21" s="4" t="s">
        <v>1432</v>
      </c>
    </row>
    <row r="22" spans="1:46">
      <c r="AB22" s="26"/>
      <c r="AC22" s="26"/>
      <c r="AD22" s="26"/>
      <c r="AE22" s="26"/>
      <c r="AF22" s="26"/>
      <c r="AG22" s="26"/>
      <c r="AH22" s="26"/>
      <c r="AI22" s="26"/>
      <c r="AJ22" s="26"/>
      <c r="AK22" s="26">
        <f>'Siswa SMP klp umur 19'!D26</f>
        <v>171</v>
      </c>
      <c r="AL22" s="652" t="s">
        <v>1433</v>
      </c>
    </row>
    <row r="23" spans="1:46">
      <c r="AK23" s="110" t="e">
        <f>#REF!</f>
        <v>#REF!</v>
      </c>
      <c r="AL23" s="652" t="s">
        <v>1435</v>
      </c>
    </row>
    <row r="24" spans="1:46">
      <c r="AK24" s="110" t="e">
        <f>#REF!</f>
        <v>#REF!</v>
      </c>
      <c r="AL24" s="652" t="s">
        <v>1434</v>
      </c>
    </row>
    <row r="25" spans="1:46">
      <c r="AK25" s="26" t="e">
        <f>SUM(AK21:AK24)</f>
        <v>#REF!</v>
      </c>
      <c r="AL25" s="652" t="s">
        <v>1436</v>
      </c>
    </row>
  </sheetData>
  <mergeCells count="36">
    <mergeCell ref="I8:J8"/>
    <mergeCell ref="K8:L8"/>
    <mergeCell ref="M8:N8"/>
    <mergeCell ref="A1:Z1"/>
    <mergeCell ref="A3:Z3"/>
    <mergeCell ref="A4:Z4"/>
    <mergeCell ref="A5:Z5"/>
    <mergeCell ref="A7:A9"/>
    <mergeCell ref="B7:B9"/>
    <mergeCell ref="I7:N7"/>
    <mergeCell ref="C7:H7"/>
    <mergeCell ref="C8:D8"/>
    <mergeCell ref="E8:F8"/>
    <mergeCell ref="G8:H8"/>
    <mergeCell ref="O7:T7"/>
    <mergeCell ref="O8:P8"/>
    <mergeCell ref="A20:B20"/>
    <mergeCell ref="A21:B21"/>
    <mergeCell ref="M21:N21"/>
    <mergeCell ref="C21:D21"/>
    <mergeCell ref="E21:F21"/>
    <mergeCell ref="G21:H21"/>
    <mergeCell ref="I21:J21"/>
    <mergeCell ref="K21:L21"/>
    <mergeCell ref="Q8:R8"/>
    <mergeCell ref="S8:T8"/>
    <mergeCell ref="O21:P21"/>
    <mergeCell ref="Q21:R21"/>
    <mergeCell ref="S21:T21"/>
    <mergeCell ref="U7:Z7"/>
    <mergeCell ref="U8:V8"/>
    <mergeCell ref="W8:X8"/>
    <mergeCell ref="Y8:Z8"/>
    <mergeCell ref="U21:V21"/>
    <mergeCell ref="W21:X21"/>
    <mergeCell ref="Y21:Z21"/>
  </mergeCells>
  <printOptions horizontalCentered="1"/>
  <pageMargins left="0.74803149606299213" right="1.55" top="0.98425196850393704" bottom="0.98425196850393704" header="0.51181102362204722" footer="0.51181102362204722"/>
  <pageSetup paperSize="5" orientation="landscape" horizontalDpi="4294967293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O26"/>
  <sheetViews>
    <sheetView showGridLines="0" view="pageBreakPreview" zoomScaleSheetLayoutView="100" workbookViewId="0">
      <selection activeCell="Q5" sqref="Q5"/>
    </sheetView>
  </sheetViews>
  <sheetFormatPr defaultRowHeight="15"/>
  <cols>
    <col min="1" max="1" width="3.5703125" customWidth="1"/>
    <col min="2" max="2" width="23.140625" bestFit="1" customWidth="1"/>
    <col min="3" max="6" width="7" customWidth="1"/>
    <col min="7" max="14" width="6.5703125" customWidth="1"/>
    <col min="15" max="20" width="6.5703125" style="652" customWidth="1"/>
    <col min="21" max="21" width="9.42578125" customWidth="1"/>
    <col min="22" max="22" width="3.5703125" customWidth="1"/>
    <col min="23" max="23" width="6.140625" customWidth="1"/>
    <col min="24" max="25" width="6.140625" style="542" customWidth="1"/>
    <col min="26" max="26" width="6.5703125" style="542" bestFit="1" customWidth="1"/>
    <col min="27" max="27" width="6.5703125" style="546" customWidth="1"/>
    <col min="28" max="28" width="6.140625" style="542" customWidth="1"/>
    <col min="29" max="31" width="6.140625" style="546" customWidth="1"/>
    <col min="35" max="35" width="4" customWidth="1"/>
    <col min="268" max="268" width="3.5703125" customWidth="1"/>
    <col min="269" max="269" width="23.140625" bestFit="1" customWidth="1"/>
    <col min="270" max="273" width="7" customWidth="1"/>
    <col min="274" max="281" width="6.5703125" customWidth="1"/>
    <col min="282" max="282" width="9.42578125" customWidth="1"/>
    <col min="283" max="283" width="3.5703125" customWidth="1"/>
    <col min="524" max="524" width="3.5703125" customWidth="1"/>
    <col min="525" max="525" width="23.140625" bestFit="1" customWidth="1"/>
    <col min="526" max="529" width="7" customWidth="1"/>
    <col min="530" max="537" width="6.5703125" customWidth="1"/>
    <col min="538" max="538" width="9.42578125" customWidth="1"/>
    <col min="539" max="539" width="3.5703125" customWidth="1"/>
    <col min="780" max="780" width="3.5703125" customWidth="1"/>
    <col min="781" max="781" width="23.140625" bestFit="1" customWidth="1"/>
    <col min="782" max="785" width="7" customWidth="1"/>
    <col min="786" max="793" width="6.5703125" customWidth="1"/>
    <col min="794" max="794" width="9.42578125" customWidth="1"/>
    <col min="795" max="795" width="3.5703125" customWidth="1"/>
    <col min="1036" max="1036" width="3.5703125" customWidth="1"/>
    <col min="1037" max="1037" width="23.140625" bestFit="1" customWidth="1"/>
    <col min="1038" max="1041" width="7" customWidth="1"/>
    <col min="1042" max="1049" width="6.5703125" customWidth="1"/>
    <col min="1050" max="1050" width="9.42578125" customWidth="1"/>
    <col min="1051" max="1051" width="3.5703125" customWidth="1"/>
    <col min="1292" max="1292" width="3.5703125" customWidth="1"/>
    <col min="1293" max="1293" width="23.140625" bestFit="1" customWidth="1"/>
    <col min="1294" max="1297" width="7" customWidth="1"/>
    <col min="1298" max="1305" width="6.5703125" customWidth="1"/>
    <col min="1306" max="1306" width="9.42578125" customWidth="1"/>
    <col min="1307" max="1307" width="3.5703125" customWidth="1"/>
    <col min="1548" max="1548" width="3.5703125" customWidth="1"/>
    <col min="1549" max="1549" width="23.140625" bestFit="1" customWidth="1"/>
    <col min="1550" max="1553" width="7" customWidth="1"/>
    <col min="1554" max="1561" width="6.5703125" customWidth="1"/>
    <col min="1562" max="1562" width="9.42578125" customWidth="1"/>
    <col min="1563" max="1563" width="3.5703125" customWidth="1"/>
    <col min="1804" max="1804" width="3.5703125" customWidth="1"/>
    <col min="1805" max="1805" width="23.140625" bestFit="1" customWidth="1"/>
    <col min="1806" max="1809" width="7" customWidth="1"/>
    <col min="1810" max="1817" width="6.5703125" customWidth="1"/>
    <col min="1818" max="1818" width="9.42578125" customWidth="1"/>
    <col min="1819" max="1819" width="3.5703125" customWidth="1"/>
    <col min="2060" max="2060" width="3.5703125" customWidth="1"/>
    <col min="2061" max="2061" width="23.140625" bestFit="1" customWidth="1"/>
    <col min="2062" max="2065" width="7" customWidth="1"/>
    <col min="2066" max="2073" width="6.5703125" customWidth="1"/>
    <col min="2074" max="2074" width="9.42578125" customWidth="1"/>
    <col min="2075" max="2075" width="3.5703125" customWidth="1"/>
    <col min="2316" max="2316" width="3.5703125" customWidth="1"/>
    <col min="2317" max="2317" width="23.140625" bestFit="1" customWidth="1"/>
    <col min="2318" max="2321" width="7" customWidth="1"/>
    <col min="2322" max="2329" width="6.5703125" customWidth="1"/>
    <col min="2330" max="2330" width="9.42578125" customWidth="1"/>
    <col min="2331" max="2331" width="3.5703125" customWidth="1"/>
    <col min="2572" max="2572" width="3.5703125" customWidth="1"/>
    <col min="2573" max="2573" width="23.140625" bestFit="1" customWidth="1"/>
    <col min="2574" max="2577" width="7" customWidth="1"/>
    <col min="2578" max="2585" width="6.5703125" customWidth="1"/>
    <col min="2586" max="2586" width="9.42578125" customWidth="1"/>
    <col min="2587" max="2587" width="3.5703125" customWidth="1"/>
    <col min="2828" max="2828" width="3.5703125" customWidth="1"/>
    <col min="2829" max="2829" width="23.140625" bestFit="1" customWidth="1"/>
    <col min="2830" max="2833" width="7" customWidth="1"/>
    <col min="2834" max="2841" width="6.5703125" customWidth="1"/>
    <col min="2842" max="2842" width="9.42578125" customWidth="1"/>
    <col min="2843" max="2843" width="3.5703125" customWidth="1"/>
    <col min="3084" max="3084" width="3.5703125" customWidth="1"/>
    <col min="3085" max="3085" width="23.140625" bestFit="1" customWidth="1"/>
    <col min="3086" max="3089" width="7" customWidth="1"/>
    <col min="3090" max="3097" width="6.5703125" customWidth="1"/>
    <col min="3098" max="3098" width="9.42578125" customWidth="1"/>
    <col min="3099" max="3099" width="3.5703125" customWidth="1"/>
    <col min="3340" max="3340" width="3.5703125" customWidth="1"/>
    <col min="3341" max="3341" width="23.140625" bestFit="1" customWidth="1"/>
    <col min="3342" max="3345" width="7" customWidth="1"/>
    <col min="3346" max="3353" width="6.5703125" customWidth="1"/>
    <col min="3354" max="3354" width="9.42578125" customWidth="1"/>
    <col min="3355" max="3355" width="3.5703125" customWidth="1"/>
    <col min="3596" max="3596" width="3.5703125" customWidth="1"/>
    <col min="3597" max="3597" width="23.140625" bestFit="1" customWidth="1"/>
    <col min="3598" max="3601" width="7" customWidth="1"/>
    <col min="3602" max="3609" width="6.5703125" customWidth="1"/>
    <col min="3610" max="3610" width="9.42578125" customWidth="1"/>
    <col min="3611" max="3611" width="3.5703125" customWidth="1"/>
    <col min="3852" max="3852" width="3.5703125" customWidth="1"/>
    <col min="3853" max="3853" width="23.140625" bestFit="1" customWidth="1"/>
    <col min="3854" max="3857" width="7" customWidth="1"/>
    <col min="3858" max="3865" width="6.5703125" customWidth="1"/>
    <col min="3866" max="3866" width="9.42578125" customWidth="1"/>
    <col min="3867" max="3867" width="3.5703125" customWidth="1"/>
    <col min="4108" max="4108" width="3.5703125" customWidth="1"/>
    <col min="4109" max="4109" width="23.140625" bestFit="1" customWidth="1"/>
    <col min="4110" max="4113" width="7" customWidth="1"/>
    <col min="4114" max="4121" width="6.5703125" customWidth="1"/>
    <col min="4122" max="4122" width="9.42578125" customWidth="1"/>
    <col min="4123" max="4123" width="3.5703125" customWidth="1"/>
    <col min="4364" max="4364" width="3.5703125" customWidth="1"/>
    <col min="4365" max="4365" width="23.140625" bestFit="1" customWidth="1"/>
    <col min="4366" max="4369" width="7" customWidth="1"/>
    <col min="4370" max="4377" width="6.5703125" customWidth="1"/>
    <col min="4378" max="4378" width="9.42578125" customWidth="1"/>
    <col min="4379" max="4379" width="3.5703125" customWidth="1"/>
    <col min="4620" max="4620" width="3.5703125" customWidth="1"/>
    <col min="4621" max="4621" width="23.140625" bestFit="1" customWidth="1"/>
    <col min="4622" max="4625" width="7" customWidth="1"/>
    <col min="4626" max="4633" width="6.5703125" customWidth="1"/>
    <col min="4634" max="4634" width="9.42578125" customWidth="1"/>
    <col min="4635" max="4635" width="3.5703125" customWidth="1"/>
    <col min="4876" max="4876" width="3.5703125" customWidth="1"/>
    <col min="4877" max="4877" width="23.140625" bestFit="1" customWidth="1"/>
    <col min="4878" max="4881" width="7" customWidth="1"/>
    <col min="4882" max="4889" width="6.5703125" customWidth="1"/>
    <col min="4890" max="4890" width="9.42578125" customWidth="1"/>
    <col min="4891" max="4891" width="3.5703125" customWidth="1"/>
    <col min="5132" max="5132" width="3.5703125" customWidth="1"/>
    <col min="5133" max="5133" width="23.140625" bestFit="1" customWidth="1"/>
    <col min="5134" max="5137" width="7" customWidth="1"/>
    <col min="5138" max="5145" width="6.5703125" customWidth="1"/>
    <col min="5146" max="5146" width="9.42578125" customWidth="1"/>
    <col min="5147" max="5147" width="3.5703125" customWidth="1"/>
    <col min="5388" max="5388" width="3.5703125" customWidth="1"/>
    <col min="5389" max="5389" width="23.140625" bestFit="1" customWidth="1"/>
    <col min="5390" max="5393" width="7" customWidth="1"/>
    <col min="5394" max="5401" width="6.5703125" customWidth="1"/>
    <col min="5402" max="5402" width="9.42578125" customWidth="1"/>
    <col min="5403" max="5403" width="3.5703125" customWidth="1"/>
    <col min="5644" max="5644" width="3.5703125" customWidth="1"/>
    <col min="5645" max="5645" width="23.140625" bestFit="1" customWidth="1"/>
    <col min="5646" max="5649" width="7" customWidth="1"/>
    <col min="5650" max="5657" width="6.5703125" customWidth="1"/>
    <col min="5658" max="5658" width="9.42578125" customWidth="1"/>
    <col min="5659" max="5659" width="3.5703125" customWidth="1"/>
    <col min="5900" max="5900" width="3.5703125" customWidth="1"/>
    <col min="5901" max="5901" width="23.140625" bestFit="1" customWidth="1"/>
    <col min="5902" max="5905" width="7" customWidth="1"/>
    <col min="5906" max="5913" width="6.5703125" customWidth="1"/>
    <col min="5914" max="5914" width="9.42578125" customWidth="1"/>
    <col min="5915" max="5915" width="3.5703125" customWidth="1"/>
    <col min="6156" max="6156" width="3.5703125" customWidth="1"/>
    <col min="6157" max="6157" width="23.140625" bestFit="1" customWidth="1"/>
    <col min="6158" max="6161" width="7" customWidth="1"/>
    <col min="6162" max="6169" width="6.5703125" customWidth="1"/>
    <col min="6170" max="6170" width="9.42578125" customWidth="1"/>
    <col min="6171" max="6171" width="3.5703125" customWidth="1"/>
    <col min="6412" max="6412" width="3.5703125" customWidth="1"/>
    <col min="6413" max="6413" width="23.140625" bestFit="1" customWidth="1"/>
    <col min="6414" max="6417" width="7" customWidth="1"/>
    <col min="6418" max="6425" width="6.5703125" customWidth="1"/>
    <col min="6426" max="6426" width="9.42578125" customWidth="1"/>
    <col min="6427" max="6427" width="3.5703125" customWidth="1"/>
    <col min="6668" max="6668" width="3.5703125" customWidth="1"/>
    <col min="6669" max="6669" width="23.140625" bestFit="1" customWidth="1"/>
    <col min="6670" max="6673" width="7" customWidth="1"/>
    <col min="6674" max="6681" width="6.5703125" customWidth="1"/>
    <col min="6682" max="6682" width="9.42578125" customWidth="1"/>
    <col min="6683" max="6683" width="3.5703125" customWidth="1"/>
    <col min="6924" max="6924" width="3.5703125" customWidth="1"/>
    <col min="6925" max="6925" width="23.140625" bestFit="1" customWidth="1"/>
    <col min="6926" max="6929" width="7" customWidth="1"/>
    <col min="6930" max="6937" width="6.5703125" customWidth="1"/>
    <col min="6938" max="6938" width="9.42578125" customWidth="1"/>
    <col min="6939" max="6939" width="3.5703125" customWidth="1"/>
    <col min="7180" max="7180" width="3.5703125" customWidth="1"/>
    <col min="7181" max="7181" width="23.140625" bestFit="1" customWidth="1"/>
    <col min="7182" max="7185" width="7" customWidth="1"/>
    <col min="7186" max="7193" width="6.5703125" customWidth="1"/>
    <col min="7194" max="7194" width="9.42578125" customWidth="1"/>
    <col min="7195" max="7195" width="3.5703125" customWidth="1"/>
    <col min="7436" max="7436" width="3.5703125" customWidth="1"/>
    <col min="7437" max="7437" width="23.140625" bestFit="1" customWidth="1"/>
    <col min="7438" max="7441" width="7" customWidth="1"/>
    <col min="7442" max="7449" width="6.5703125" customWidth="1"/>
    <col min="7450" max="7450" width="9.42578125" customWidth="1"/>
    <col min="7451" max="7451" width="3.5703125" customWidth="1"/>
    <col min="7692" max="7692" width="3.5703125" customWidth="1"/>
    <col min="7693" max="7693" width="23.140625" bestFit="1" customWidth="1"/>
    <col min="7694" max="7697" width="7" customWidth="1"/>
    <col min="7698" max="7705" width="6.5703125" customWidth="1"/>
    <col min="7706" max="7706" width="9.42578125" customWidth="1"/>
    <col min="7707" max="7707" width="3.5703125" customWidth="1"/>
    <col min="7948" max="7948" width="3.5703125" customWidth="1"/>
    <col min="7949" max="7949" width="23.140625" bestFit="1" customWidth="1"/>
    <col min="7950" max="7953" width="7" customWidth="1"/>
    <col min="7954" max="7961" width="6.5703125" customWidth="1"/>
    <col min="7962" max="7962" width="9.42578125" customWidth="1"/>
    <col min="7963" max="7963" width="3.5703125" customWidth="1"/>
    <col min="8204" max="8204" width="3.5703125" customWidth="1"/>
    <col min="8205" max="8205" width="23.140625" bestFit="1" customWidth="1"/>
    <col min="8206" max="8209" width="7" customWidth="1"/>
    <col min="8210" max="8217" width="6.5703125" customWidth="1"/>
    <col min="8218" max="8218" width="9.42578125" customWidth="1"/>
    <col min="8219" max="8219" width="3.5703125" customWidth="1"/>
    <col min="8460" max="8460" width="3.5703125" customWidth="1"/>
    <col min="8461" max="8461" width="23.140625" bestFit="1" customWidth="1"/>
    <col min="8462" max="8465" width="7" customWidth="1"/>
    <col min="8466" max="8473" width="6.5703125" customWidth="1"/>
    <col min="8474" max="8474" width="9.42578125" customWidth="1"/>
    <col min="8475" max="8475" width="3.5703125" customWidth="1"/>
    <col min="8716" max="8716" width="3.5703125" customWidth="1"/>
    <col min="8717" max="8717" width="23.140625" bestFit="1" customWidth="1"/>
    <col min="8718" max="8721" width="7" customWidth="1"/>
    <col min="8722" max="8729" width="6.5703125" customWidth="1"/>
    <col min="8730" max="8730" width="9.42578125" customWidth="1"/>
    <col min="8731" max="8731" width="3.5703125" customWidth="1"/>
    <col min="8972" max="8972" width="3.5703125" customWidth="1"/>
    <col min="8973" max="8973" width="23.140625" bestFit="1" customWidth="1"/>
    <col min="8974" max="8977" width="7" customWidth="1"/>
    <col min="8978" max="8985" width="6.5703125" customWidth="1"/>
    <col min="8986" max="8986" width="9.42578125" customWidth="1"/>
    <col min="8987" max="8987" width="3.5703125" customWidth="1"/>
    <col min="9228" max="9228" width="3.5703125" customWidth="1"/>
    <col min="9229" max="9229" width="23.140625" bestFit="1" customWidth="1"/>
    <col min="9230" max="9233" width="7" customWidth="1"/>
    <col min="9234" max="9241" width="6.5703125" customWidth="1"/>
    <col min="9242" max="9242" width="9.42578125" customWidth="1"/>
    <col min="9243" max="9243" width="3.5703125" customWidth="1"/>
    <col min="9484" max="9484" width="3.5703125" customWidth="1"/>
    <col min="9485" max="9485" width="23.140625" bestFit="1" customWidth="1"/>
    <col min="9486" max="9489" width="7" customWidth="1"/>
    <col min="9490" max="9497" width="6.5703125" customWidth="1"/>
    <col min="9498" max="9498" width="9.42578125" customWidth="1"/>
    <col min="9499" max="9499" width="3.5703125" customWidth="1"/>
    <col min="9740" max="9740" width="3.5703125" customWidth="1"/>
    <col min="9741" max="9741" width="23.140625" bestFit="1" customWidth="1"/>
    <col min="9742" max="9745" width="7" customWidth="1"/>
    <col min="9746" max="9753" width="6.5703125" customWidth="1"/>
    <col min="9754" max="9754" width="9.42578125" customWidth="1"/>
    <col min="9755" max="9755" width="3.5703125" customWidth="1"/>
    <col min="9996" max="9996" width="3.5703125" customWidth="1"/>
    <col min="9997" max="9997" width="23.140625" bestFit="1" customWidth="1"/>
    <col min="9998" max="10001" width="7" customWidth="1"/>
    <col min="10002" max="10009" width="6.5703125" customWidth="1"/>
    <col min="10010" max="10010" width="9.42578125" customWidth="1"/>
    <col min="10011" max="10011" width="3.5703125" customWidth="1"/>
    <col min="10252" max="10252" width="3.5703125" customWidth="1"/>
    <col min="10253" max="10253" width="23.140625" bestFit="1" customWidth="1"/>
    <col min="10254" max="10257" width="7" customWidth="1"/>
    <col min="10258" max="10265" width="6.5703125" customWidth="1"/>
    <col min="10266" max="10266" width="9.42578125" customWidth="1"/>
    <col min="10267" max="10267" width="3.5703125" customWidth="1"/>
    <col min="10508" max="10508" width="3.5703125" customWidth="1"/>
    <col min="10509" max="10509" width="23.140625" bestFit="1" customWidth="1"/>
    <col min="10510" max="10513" width="7" customWidth="1"/>
    <col min="10514" max="10521" width="6.5703125" customWidth="1"/>
    <col min="10522" max="10522" width="9.42578125" customWidth="1"/>
    <col min="10523" max="10523" width="3.5703125" customWidth="1"/>
    <col min="10764" max="10764" width="3.5703125" customWidth="1"/>
    <col min="10765" max="10765" width="23.140625" bestFit="1" customWidth="1"/>
    <col min="10766" max="10769" width="7" customWidth="1"/>
    <col min="10770" max="10777" width="6.5703125" customWidth="1"/>
    <col min="10778" max="10778" width="9.42578125" customWidth="1"/>
    <col min="10779" max="10779" width="3.5703125" customWidth="1"/>
    <col min="11020" max="11020" width="3.5703125" customWidth="1"/>
    <col min="11021" max="11021" width="23.140625" bestFit="1" customWidth="1"/>
    <col min="11022" max="11025" width="7" customWidth="1"/>
    <col min="11026" max="11033" width="6.5703125" customWidth="1"/>
    <col min="11034" max="11034" width="9.42578125" customWidth="1"/>
    <col min="11035" max="11035" width="3.5703125" customWidth="1"/>
    <col min="11276" max="11276" width="3.5703125" customWidth="1"/>
    <col min="11277" max="11277" width="23.140625" bestFit="1" customWidth="1"/>
    <col min="11278" max="11281" width="7" customWidth="1"/>
    <col min="11282" max="11289" width="6.5703125" customWidth="1"/>
    <col min="11290" max="11290" width="9.42578125" customWidth="1"/>
    <col min="11291" max="11291" width="3.5703125" customWidth="1"/>
    <col min="11532" max="11532" width="3.5703125" customWidth="1"/>
    <col min="11533" max="11533" width="23.140625" bestFit="1" customWidth="1"/>
    <col min="11534" max="11537" width="7" customWidth="1"/>
    <col min="11538" max="11545" width="6.5703125" customWidth="1"/>
    <col min="11546" max="11546" width="9.42578125" customWidth="1"/>
    <col min="11547" max="11547" width="3.5703125" customWidth="1"/>
    <col min="11788" max="11788" width="3.5703125" customWidth="1"/>
    <col min="11789" max="11789" width="23.140625" bestFit="1" customWidth="1"/>
    <col min="11790" max="11793" width="7" customWidth="1"/>
    <col min="11794" max="11801" width="6.5703125" customWidth="1"/>
    <col min="11802" max="11802" width="9.42578125" customWidth="1"/>
    <col min="11803" max="11803" width="3.5703125" customWidth="1"/>
    <col min="12044" max="12044" width="3.5703125" customWidth="1"/>
    <col min="12045" max="12045" width="23.140625" bestFit="1" customWidth="1"/>
    <col min="12046" max="12049" width="7" customWidth="1"/>
    <col min="12050" max="12057" width="6.5703125" customWidth="1"/>
    <col min="12058" max="12058" width="9.42578125" customWidth="1"/>
    <col min="12059" max="12059" width="3.5703125" customWidth="1"/>
    <col min="12300" max="12300" width="3.5703125" customWidth="1"/>
    <col min="12301" max="12301" width="23.140625" bestFit="1" customWidth="1"/>
    <col min="12302" max="12305" width="7" customWidth="1"/>
    <col min="12306" max="12313" width="6.5703125" customWidth="1"/>
    <col min="12314" max="12314" width="9.42578125" customWidth="1"/>
    <col min="12315" max="12315" width="3.5703125" customWidth="1"/>
    <col min="12556" max="12556" width="3.5703125" customWidth="1"/>
    <col min="12557" max="12557" width="23.140625" bestFit="1" customWidth="1"/>
    <col min="12558" max="12561" width="7" customWidth="1"/>
    <col min="12562" max="12569" width="6.5703125" customWidth="1"/>
    <col min="12570" max="12570" width="9.42578125" customWidth="1"/>
    <col min="12571" max="12571" width="3.5703125" customWidth="1"/>
    <col min="12812" max="12812" width="3.5703125" customWidth="1"/>
    <col min="12813" max="12813" width="23.140625" bestFit="1" customWidth="1"/>
    <col min="12814" max="12817" width="7" customWidth="1"/>
    <col min="12818" max="12825" width="6.5703125" customWidth="1"/>
    <col min="12826" max="12826" width="9.42578125" customWidth="1"/>
    <col min="12827" max="12827" width="3.5703125" customWidth="1"/>
    <col min="13068" max="13068" width="3.5703125" customWidth="1"/>
    <col min="13069" max="13069" width="23.140625" bestFit="1" customWidth="1"/>
    <col min="13070" max="13073" width="7" customWidth="1"/>
    <col min="13074" max="13081" width="6.5703125" customWidth="1"/>
    <col min="13082" max="13082" width="9.42578125" customWidth="1"/>
    <col min="13083" max="13083" width="3.5703125" customWidth="1"/>
    <col min="13324" max="13324" width="3.5703125" customWidth="1"/>
    <col min="13325" max="13325" width="23.140625" bestFit="1" customWidth="1"/>
    <col min="13326" max="13329" width="7" customWidth="1"/>
    <col min="13330" max="13337" width="6.5703125" customWidth="1"/>
    <col min="13338" max="13338" width="9.42578125" customWidth="1"/>
    <col min="13339" max="13339" width="3.5703125" customWidth="1"/>
    <col min="13580" max="13580" width="3.5703125" customWidth="1"/>
    <col min="13581" max="13581" width="23.140625" bestFit="1" customWidth="1"/>
    <col min="13582" max="13585" width="7" customWidth="1"/>
    <col min="13586" max="13593" width="6.5703125" customWidth="1"/>
    <col min="13594" max="13594" width="9.42578125" customWidth="1"/>
    <col min="13595" max="13595" width="3.5703125" customWidth="1"/>
    <col min="13836" max="13836" width="3.5703125" customWidth="1"/>
    <col min="13837" max="13837" width="23.140625" bestFit="1" customWidth="1"/>
    <col min="13838" max="13841" width="7" customWidth="1"/>
    <col min="13842" max="13849" width="6.5703125" customWidth="1"/>
    <col min="13850" max="13850" width="9.42578125" customWidth="1"/>
    <col min="13851" max="13851" width="3.5703125" customWidth="1"/>
    <col min="14092" max="14092" width="3.5703125" customWidth="1"/>
    <col min="14093" max="14093" width="23.140625" bestFit="1" customWidth="1"/>
    <col min="14094" max="14097" width="7" customWidth="1"/>
    <col min="14098" max="14105" width="6.5703125" customWidth="1"/>
    <col min="14106" max="14106" width="9.42578125" customWidth="1"/>
    <col min="14107" max="14107" width="3.5703125" customWidth="1"/>
    <col min="14348" max="14348" width="3.5703125" customWidth="1"/>
    <col min="14349" max="14349" width="23.140625" bestFit="1" customWidth="1"/>
    <col min="14350" max="14353" width="7" customWidth="1"/>
    <col min="14354" max="14361" width="6.5703125" customWidth="1"/>
    <col min="14362" max="14362" width="9.42578125" customWidth="1"/>
    <col min="14363" max="14363" width="3.5703125" customWidth="1"/>
    <col min="14604" max="14604" width="3.5703125" customWidth="1"/>
    <col min="14605" max="14605" width="23.140625" bestFit="1" customWidth="1"/>
    <col min="14606" max="14609" width="7" customWidth="1"/>
    <col min="14610" max="14617" width="6.5703125" customWidth="1"/>
    <col min="14618" max="14618" width="9.42578125" customWidth="1"/>
    <col min="14619" max="14619" width="3.5703125" customWidth="1"/>
    <col min="14860" max="14860" width="3.5703125" customWidth="1"/>
    <col min="14861" max="14861" width="23.140625" bestFit="1" customWidth="1"/>
    <col min="14862" max="14865" width="7" customWidth="1"/>
    <col min="14866" max="14873" width="6.5703125" customWidth="1"/>
    <col min="14874" max="14874" width="9.42578125" customWidth="1"/>
    <col min="14875" max="14875" width="3.5703125" customWidth="1"/>
    <col min="15116" max="15116" width="3.5703125" customWidth="1"/>
    <col min="15117" max="15117" width="23.140625" bestFit="1" customWidth="1"/>
    <col min="15118" max="15121" width="7" customWidth="1"/>
    <col min="15122" max="15129" width="6.5703125" customWidth="1"/>
    <col min="15130" max="15130" width="9.42578125" customWidth="1"/>
    <col min="15131" max="15131" width="3.5703125" customWidth="1"/>
    <col min="15372" max="15372" width="3.5703125" customWidth="1"/>
    <col min="15373" max="15373" width="23.140625" bestFit="1" customWidth="1"/>
    <col min="15374" max="15377" width="7" customWidth="1"/>
    <col min="15378" max="15385" width="6.5703125" customWidth="1"/>
    <col min="15386" max="15386" width="9.42578125" customWidth="1"/>
    <col min="15387" max="15387" width="3.5703125" customWidth="1"/>
    <col min="15628" max="15628" width="3.5703125" customWidth="1"/>
    <col min="15629" max="15629" width="23.140625" bestFit="1" customWidth="1"/>
    <col min="15630" max="15633" width="7" customWidth="1"/>
    <col min="15634" max="15641" width="6.5703125" customWidth="1"/>
    <col min="15642" max="15642" width="9.42578125" customWidth="1"/>
    <col min="15643" max="15643" width="3.5703125" customWidth="1"/>
    <col min="15884" max="15884" width="3.5703125" customWidth="1"/>
    <col min="15885" max="15885" width="23.140625" bestFit="1" customWidth="1"/>
    <col min="15886" max="15889" width="7" customWidth="1"/>
    <col min="15890" max="15897" width="6.5703125" customWidth="1"/>
    <col min="15898" max="15898" width="9.42578125" customWidth="1"/>
    <col min="15899" max="15899" width="3.5703125" customWidth="1"/>
    <col min="16140" max="16140" width="3.5703125" customWidth="1"/>
    <col min="16141" max="16141" width="23.140625" bestFit="1" customWidth="1"/>
    <col min="16142" max="16145" width="7" customWidth="1"/>
    <col min="16146" max="16153" width="6.5703125" customWidth="1"/>
    <col min="16154" max="16154" width="9.42578125" customWidth="1"/>
    <col min="16155" max="16155" width="3.5703125" customWidth="1"/>
  </cols>
  <sheetData>
    <row r="1" spans="1:41">
      <c r="A1" s="749" t="s">
        <v>1832</v>
      </c>
      <c r="B1" s="750"/>
      <c r="C1" s="750"/>
      <c r="D1" s="750"/>
      <c r="E1" s="750"/>
      <c r="F1" s="750"/>
      <c r="G1" s="750"/>
      <c r="H1" s="750"/>
      <c r="I1" s="750"/>
      <c r="J1" s="750"/>
      <c r="K1" s="750"/>
      <c r="L1" s="750"/>
      <c r="M1" s="750"/>
      <c r="N1" s="750"/>
      <c r="O1" s="750"/>
      <c r="P1" s="750"/>
      <c r="Q1" s="750"/>
      <c r="R1" s="750"/>
      <c r="S1" s="750"/>
      <c r="T1" s="750"/>
      <c r="U1" s="750"/>
    </row>
    <row r="2" spans="1:41" s="305" customFormat="1" ht="4.5" customHeight="1">
      <c r="A2" s="304"/>
      <c r="O2" s="652"/>
      <c r="P2" s="652"/>
      <c r="Q2" s="652"/>
      <c r="R2" s="652"/>
      <c r="S2" s="652"/>
      <c r="T2" s="652"/>
      <c r="X2" s="542"/>
      <c r="Y2" s="542"/>
      <c r="Z2" s="542"/>
      <c r="AA2" s="546"/>
      <c r="AB2" s="542"/>
      <c r="AC2" s="546"/>
      <c r="AD2" s="546"/>
      <c r="AE2" s="546"/>
    </row>
    <row r="3" spans="1:41" s="305" customFormat="1">
      <c r="A3" s="749" t="s">
        <v>1803</v>
      </c>
      <c r="B3" s="750"/>
      <c r="C3" s="750"/>
      <c r="D3" s="750"/>
      <c r="E3" s="750"/>
      <c r="F3" s="750"/>
      <c r="G3" s="750"/>
      <c r="H3" s="750"/>
      <c r="I3" s="750"/>
      <c r="J3" s="750"/>
      <c r="K3" s="750"/>
      <c r="L3" s="750"/>
      <c r="M3" s="750"/>
      <c r="N3" s="750"/>
      <c r="O3" s="750"/>
      <c r="P3" s="750"/>
      <c r="Q3" s="750"/>
      <c r="R3" s="750"/>
      <c r="S3" s="750"/>
      <c r="T3" s="750"/>
      <c r="U3" s="750"/>
      <c r="X3" s="542"/>
      <c r="Y3" s="542"/>
      <c r="Z3" s="542"/>
      <c r="AA3" s="546"/>
      <c r="AB3" s="542"/>
      <c r="AC3" s="546"/>
      <c r="AD3" s="546"/>
      <c r="AE3" s="546"/>
    </row>
    <row r="4" spans="1:41" ht="15.75" customHeight="1">
      <c r="A4" s="749" t="s">
        <v>1371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  <c r="Q4" s="750"/>
      <c r="R4" s="750"/>
      <c r="S4" s="750"/>
      <c r="T4" s="750"/>
      <c r="U4" s="750"/>
    </row>
    <row r="5" spans="1:41">
      <c r="A5" s="749" t="s">
        <v>2287</v>
      </c>
      <c r="B5" s="750"/>
      <c r="C5" s="750"/>
      <c r="D5" s="750"/>
      <c r="E5" s="750"/>
      <c r="F5" s="750"/>
      <c r="G5" s="750"/>
      <c r="H5" s="750"/>
      <c r="I5" s="750"/>
      <c r="J5" s="750"/>
      <c r="K5" s="750"/>
      <c r="L5" s="750"/>
      <c r="M5" s="750"/>
      <c r="N5" s="750"/>
      <c r="O5" s="750"/>
      <c r="P5" s="750"/>
      <c r="Q5" s="750"/>
      <c r="R5" s="750"/>
      <c r="S5" s="750"/>
      <c r="T5" s="750"/>
      <c r="U5" s="750"/>
    </row>
    <row r="6" spans="1:41">
      <c r="A6" s="19"/>
    </row>
    <row r="7" spans="1:41" ht="15" customHeight="1">
      <c r="A7" s="751" t="s">
        <v>20</v>
      </c>
      <c r="B7" s="751" t="s">
        <v>125</v>
      </c>
      <c r="C7" s="747" t="s">
        <v>126</v>
      </c>
      <c r="D7" s="754"/>
      <c r="E7" s="754"/>
      <c r="F7" s="754"/>
      <c r="G7" s="754"/>
      <c r="H7" s="748"/>
      <c r="I7" s="747" t="s">
        <v>127</v>
      </c>
      <c r="J7" s="754"/>
      <c r="K7" s="754"/>
      <c r="L7" s="754"/>
      <c r="M7" s="754"/>
      <c r="N7" s="748"/>
      <c r="O7" s="747" t="s">
        <v>73</v>
      </c>
      <c r="P7" s="754"/>
      <c r="Q7" s="754"/>
      <c r="R7" s="754"/>
      <c r="S7" s="754"/>
      <c r="T7" s="748"/>
      <c r="U7" s="751" t="s">
        <v>91</v>
      </c>
    </row>
    <row r="8" spans="1:41" ht="15" customHeight="1">
      <c r="A8" s="752"/>
      <c r="B8" s="752"/>
      <c r="C8" s="747" t="s">
        <v>128</v>
      </c>
      <c r="D8" s="748"/>
      <c r="E8" s="747" t="s">
        <v>129</v>
      </c>
      <c r="F8" s="748"/>
      <c r="G8" s="747" t="s">
        <v>130</v>
      </c>
      <c r="H8" s="748"/>
      <c r="I8" s="747" t="s">
        <v>128</v>
      </c>
      <c r="J8" s="748"/>
      <c r="K8" s="747" t="s">
        <v>129</v>
      </c>
      <c r="L8" s="748"/>
      <c r="M8" s="747" t="s">
        <v>130</v>
      </c>
      <c r="N8" s="748"/>
      <c r="O8" s="747" t="s">
        <v>128</v>
      </c>
      <c r="P8" s="748"/>
      <c r="Q8" s="747" t="s">
        <v>129</v>
      </c>
      <c r="R8" s="748"/>
      <c r="S8" s="747" t="s">
        <v>130</v>
      </c>
      <c r="T8" s="748"/>
      <c r="U8" s="752"/>
    </row>
    <row r="9" spans="1:41">
      <c r="A9" s="753"/>
      <c r="B9" s="753"/>
      <c r="C9" s="20" t="s">
        <v>95</v>
      </c>
      <c r="D9" s="20" t="s">
        <v>96</v>
      </c>
      <c r="E9" s="20" t="s">
        <v>95</v>
      </c>
      <c r="F9" s="20" t="s">
        <v>96</v>
      </c>
      <c r="G9" s="20" t="s">
        <v>95</v>
      </c>
      <c r="H9" s="20" t="s">
        <v>96</v>
      </c>
      <c r="I9" s="20" t="s">
        <v>95</v>
      </c>
      <c r="J9" s="20" t="s">
        <v>96</v>
      </c>
      <c r="K9" s="20" t="s">
        <v>95</v>
      </c>
      <c r="L9" s="20" t="s">
        <v>96</v>
      </c>
      <c r="M9" s="20" t="s">
        <v>95</v>
      </c>
      <c r="N9" s="20" t="s">
        <v>96</v>
      </c>
      <c r="O9" s="20" t="s">
        <v>95</v>
      </c>
      <c r="P9" s="20" t="s">
        <v>96</v>
      </c>
      <c r="Q9" s="20" t="s">
        <v>95</v>
      </c>
      <c r="R9" s="20" t="s">
        <v>96</v>
      </c>
      <c r="S9" s="20" t="s">
        <v>95</v>
      </c>
      <c r="T9" s="20" t="s">
        <v>96</v>
      </c>
      <c r="U9" s="753"/>
    </row>
    <row r="10" spans="1:41">
      <c r="A10" s="21">
        <v>1</v>
      </c>
      <c r="B10" s="22" t="s">
        <v>87</v>
      </c>
      <c r="C10" s="335">
        <v>11</v>
      </c>
      <c r="D10" s="335">
        <v>16</v>
      </c>
      <c r="E10" s="334">
        <v>1152</v>
      </c>
      <c r="F10" s="334">
        <v>1137</v>
      </c>
      <c r="G10" s="335">
        <v>174</v>
      </c>
      <c r="H10" s="335">
        <v>134</v>
      </c>
      <c r="I10" s="335">
        <v>0</v>
      </c>
      <c r="J10" s="335">
        <v>0</v>
      </c>
      <c r="K10" s="335">
        <v>0</v>
      </c>
      <c r="L10" s="335">
        <v>0</v>
      </c>
      <c r="M10" s="335">
        <v>0</v>
      </c>
      <c r="N10" s="335">
        <v>0</v>
      </c>
      <c r="O10" s="335">
        <f>C10+I10</f>
        <v>11</v>
      </c>
      <c r="P10" s="335">
        <f t="shared" ref="P10:T19" si="0">D10+J10</f>
        <v>16</v>
      </c>
      <c r="Q10" s="335">
        <f t="shared" si="0"/>
        <v>1152</v>
      </c>
      <c r="R10" s="335">
        <f t="shared" si="0"/>
        <v>1137</v>
      </c>
      <c r="S10" s="335">
        <f t="shared" si="0"/>
        <v>174</v>
      </c>
      <c r="T10" s="335">
        <f t="shared" si="0"/>
        <v>134</v>
      </c>
      <c r="U10" s="23">
        <f>SUM(C10:N10)</f>
        <v>2624</v>
      </c>
      <c r="X10" s="26">
        <f>SUM(E10:F10)</f>
        <v>2289</v>
      </c>
      <c r="Y10" s="542">
        <f>SUM(K10:L10)</f>
        <v>0</v>
      </c>
      <c r="Z10" s="26">
        <f>SUM(X10:Y10)</f>
        <v>2289</v>
      </c>
      <c r="AA10" s="26"/>
      <c r="AB10" s="26">
        <f>SUM(G10:H10)</f>
        <v>308</v>
      </c>
      <c r="AC10" s="546">
        <f>SUM(M10:N10)</f>
        <v>0</v>
      </c>
      <c r="AD10" s="26">
        <f>SUM(AB10:AC10)</f>
        <v>308</v>
      </c>
      <c r="AE10" s="26"/>
      <c r="AF10" s="26">
        <f>C10+E10+G10+I10+K10+M10</f>
        <v>1337</v>
      </c>
      <c r="AG10" s="26">
        <f>D10+F10+H10+J10+L10+N10</f>
        <v>1287</v>
      </c>
      <c r="AH10" s="26">
        <f>SUM(AF10:AG10)</f>
        <v>2624</v>
      </c>
      <c r="AJ10" s="221">
        <v>1340</v>
      </c>
      <c r="AK10" s="221">
        <v>1285</v>
      </c>
      <c r="AL10" s="221">
        <v>2625</v>
      </c>
      <c r="AM10" s="110">
        <f>AF10-AJ10</f>
        <v>-3</v>
      </c>
      <c r="AN10" s="110">
        <f>AG10-AK10</f>
        <v>2</v>
      </c>
      <c r="AO10" s="110">
        <f>AH10-AL10</f>
        <v>-1</v>
      </c>
    </row>
    <row r="11" spans="1:41">
      <c r="A11" s="21">
        <v>2</v>
      </c>
      <c r="B11" s="22" t="s">
        <v>82</v>
      </c>
      <c r="C11" s="336">
        <v>6</v>
      </c>
      <c r="D11" s="336">
        <v>6</v>
      </c>
      <c r="E11" s="337">
        <v>1156</v>
      </c>
      <c r="F11" s="337">
        <v>1016</v>
      </c>
      <c r="G11" s="336">
        <v>166</v>
      </c>
      <c r="H11" s="336">
        <v>99</v>
      </c>
      <c r="I11" s="336">
        <v>0</v>
      </c>
      <c r="J11" s="336">
        <v>0</v>
      </c>
      <c r="K11" s="336">
        <v>0</v>
      </c>
      <c r="L11" s="336">
        <v>0</v>
      </c>
      <c r="M11" s="336">
        <v>0</v>
      </c>
      <c r="N11" s="336">
        <v>0</v>
      </c>
      <c r="O11" s="335">
        <f t="shared" ref="O11:O19" si="1">C11+I11</f>
        <v>6</v>
      </c>
      <c r="P11" s="335">
        <f t="shared" si="0"/>
        <v>6</v>
      </c>
      <c r="Q11" s="335">
        <f t="shared" si="0"/>
        <v>1156</v>
      </c>
      <c r="R11" s="335">
        <f t="shared" si="0"/>
        <v>1016</v>
      </c>
      <c r="S11" s="335">
        <f t="shared" si="0"/>
        <v>166</v>
      </c>
      <c r="T11" s="335">
        <f t="shared" si="0"/>
        <v>99</v>
      </c>
      <c r="U11" s="23">
        <f t="shared" ref="U11:U19" si="2">SUM(C11:N11)</f>
        <v>2449</v>
      </c>
      <c r="X11" s="26">
        <f t="shared" ref="X11:X19" si="3">SUM(E11:F11)</f>
        <v>2172</v>
      </c>
      <c r="Y11" s="542">
        <f t="shared" ref="Y11:Y19" si="4">SUM(K11:L11)</f>
        <v>0</v>
      </c>
      <c r="Z11" s="26">
        <f t="shared" ref="Z11:Z19" si="5">SUM(X11:Y11)</f>
        <v>2172</v>
      </c>
      <c r="AA11" s="26"/>
      <c r="AB11" s="26">
        <f t="shared" ref="AB11:AB19" si="6">SUM(G11:H11)</f>
        <v>265</v>
      </c>
      <c r="AC11" s="546">
        <f t="shared" ref="AC11:AC19" si="7">SUM(M11:N11)</f>
        <v>0</v>
      </c>
      <c r="AD11" s="26">
        <f t="shared" ref="AD11:AD19" si="8">SUM(AB11:AC11)</f>
        <v>265</v>
      </c>
      <c r="AE11" s="26"/>
      <c r="AF11" s="26">
        <f t="shared" ref="AF11:AF19" si="9">C11+E11+G11+I11+K11+M11</f>
        <v>1328</v>
      </c>
      <c r="AG11" s="26">
        <f t="shared" ref="AG11:AG20" si="10">D11+F11+H11+J11+L11+N11</f>
        <v>1121</v>
      </c>
      <c r="AH11" s="26">
        <f t="shared" ref="AH11:AH20" si="11">SUM(AF11:AG11)</f>
        <v>2449</v>
      </c>
      <c r="AJ11" s="221">
        <v>1327</v>
      </c>
      <c r="AK11" s="221">
        <v>1120</v>
      </c>
      <c r="AL11" s="221">
        <v>2447</v>
      </c>
      <c r="AM11" s="110">
        <f t="shared" ref="AM11:AN19" si="12">AF11-AJ11</f>
        <v>1</v>
      </c>
      <c r="AN11" s="110">
        <f t="shared" si="12"/>
        <v>1</v>
      </c>
      <c r="AO11" s="110">
        <f t="shared" ref="AO11:AO19" si="13">AH11-AL11</f>
        <v>2</v>
      </c>
    </row>
    <row r="12" spans="1:41">
      <c r="A12" s="21">
        <v>3</v>
      </c>
      <c r="B12" s="22" t="s">
        <v>84</v>
      </c>
      <c r="C12" s="335">
        <v>6</v>
      </c>
      <c r="D12" s="335">
        <v>5</v>
      </c>
      <c r="E12" s="334">
        <f>2852+11</f>
        <v>2863</v>
      </c>
      <c r="F12" s="334">
        <f>2661+9</f>
        <v>2670</v>
      </c>
      <c r="G12" s="335">
        <v>202</v>
      </c>
      <c r="H12" s="335">
        <v>143</v>
      </c>
      <c r="I12" s="335">
        <v>0</v>
      </c>
      <c r="J12" s="335">
        <v>1</v>
      </c>
      <c r="K12" s="335">
        <v>85</v>
      </c>
      <c r="L12" s="335">
        <v>67</v>
      </c>
      <c r="M12" s="335">
        <v>5</v>
      </c>
      <c r="N12" s="335">
        <v>1</v>
      </c>
      <c r="O12" s="335">
        <f t="shared" si="1"/>
        <v>6</v>
      </c>
      <c r="P12" s="335">
        <f t="shared" si="0"/>
        <v>6</v>
      </c>
      <c r="Q12" s="335">
        <f t="shared" si="0"/>
        <v>2948</v>
      </c>
      <c r="R12" s="335">
        <f t="shared" si="0"/>
        <v>2737</v>
      </c>
      <c r="S12" s="335">
        <f t="shared" si="0"/>
        <v>207</v>
      </c>
      <c r="T12" s="335">
        <f t="shared" si="0"/>
        <v>144</v>
      </c>
      <c r="U12" s="23">
        <f t="shared" si="2"/>
        <v>6048</v>
      </c>
      <c r="X12" s="26">
        <f t="shared" si="3"/>
        <v>5533</v>
      </c>
      <c r="Y12" s="542">
        <f t="shared" si="4"/>
        <v>152</v>
      </c>
      <c r="Z12" s="26">
        <f t="shared" si="5"/>
        <v>5685</v>
      </c>
      <c r="AA12" s="26"/>
      <c r="AB12" s="26">
        <f t="shared" si="6"/>
        <v>345</v>
      </c>
      <c r="AC12" s="546">
        <f t="shared" si="7"/>
        <v>6</v>
      </c>
      <c r="AD12" s="26">
        <f t="shared" si="8"/>
        <v>351</v>
      </c>
      <c r="AE12" s="26"/>
      <c r="AF12" s="26">
        <f t="shared" si="9"/>
        <v>3161</v>
      </c>
      <c r="AG12" s="26">
        <f t="shared" si="10"/>
        <v>2887</v>
      </c>
      <c r="AH12" s="26">
        <f t="shared" si="11"/>
        <v>6048</v>
      </c>
      <c r="AJ12" s="221">
        <v>3170</v>
      </c>
      <c r="AK12" s="221">
        <v>2893</v>
      </c>
      <c r="AL12" s="221">
        <v>6091</v>
      </c>
      <c r="AM12" s="110">
        <f t="shared" si="12"/>
        <v>-9</v>
      </c>
      <c r="AN12" s="110">
        <f t="shared" si="12"/>
        <v>-6</v>
      </c>
      <c r="AO12" s="110">
        <f t="shared" si="13"/>
        <v>-43</v>
      </c>
    </row>
    <row r="13" spans="1:41">
      <c r="A13" s="21">
        <v>4</v>
      </c>
      <c r="B13" s="22" t="s">
        <v>90</v>
      </c>
      <c r="C13" s="336">
        <v>4</v>
      </c>
      <c r="D13" s="336">
        <v>4</v>
      </c>
      <c r="E13" s="337">
        <f>1631+5</f>
        <v>1636</v>
      </c>
      <c r="F13" s="337">
        <f>1659+10</f>
        <v>1669</v>
      </c>
      <c r="G13" s="336">
        <v>166</v>
      </c>
      <c r="H13" s="336">
        <v>119</v>
      </c>
      <c r="I13" s="336">
        <v>0</v>
      </c>
      <c r="J13" s="336">
        <v>0</v>
      </c>
      <c r="K13" s="336">
        <v>0</v>
      </c>
      <c r="L13" s="336">
        <v>0</v>
      </c>
      <c r="M13" s="336">
        <v>0</v>
      </c>
      <c r="N13" s="336">
        <v>0</v>
      </c>
      <c r="O13" s="335">
        <f t="shared" si="1"/>
        <v>4</v>
      </c>
      <c r="P13" s="335">
        <f t="shared" si="0"/>
        <v>4</v>
      </c>
      <c r="Q13" s="335">
        <f t="shared" si="0"/>
        <v>1636</v>
      </c>
      <c r="R13" s="335">
        <f t="shared" si="0"/>
        <v>1669</v>
      </c>
      <c r="S13" s="335">
        <f t="shared" si="0"/>
        <v>166</v>
      </c>
      <c r="T13" s="335">
        <f t="shared" si="0"/>
        <v>119</v>
      </c>
      <c r="U13" s="23">
        <f t="shared" si="2"/>
        <v>3598</v>
      </c>
      <c r="X13" s="26">
        <f t="shared" si="3"/>
        <v>3305</v>
      </c>
      <c r="Y13" s="542">
        <f t="shared" si="4"/>
        <v>0</v>
      </c>
      <c r="Z13" s="26">
        <f t="shared" si="5"/>
        <v>3305</v>
      </c>
      <c r="AA13" s="26"/>
      <c r="AB13" s="26">
        <f t="shared" si="6"/>
        <v>285</v>
      </c>
      <c r="AC13" s="546">
        <f t="shared" si="7"/>
        <v>0</v>
      </c>
      <c r="AD13" s="26">
        <f t="shared" si="8"/>
        <v>285</v>
      </c>
      <c r="AE13" s="26"/>
      <c r="AF13" s="26">
        <f t="shared" si="9"/>
        <v>1806</v>
      </c>
      <c r="AG13" s="26">
        <f t="shared" si="10"/>
        <v>1792</v>
      </c>
      <c r="AH13" s="26">
        <f t="shared" si="11"/>
        <v>3598</v>
      </c>
      <c r="AJ13" s="221">
        <v>1801</v>
      </c>
      <c r="AK13" s="221">
        <v>1782</v>
      </c>
      <c r="AL13" s="221">
        <v>3583</v>
      </c>
      <c r="AM13" s="110">
        <f t="shared" si="12"/>
        <v>5</v>
      </c>
      <c r="AN13" s="110">
        <f t="shared" si="12"/>
        <v>10</v>
      </c>
      <c r="AO13" s="110">
        <f t="shared" si="13"/>
        <v>15</v>
      </c>
    </row>
    <row r="14" spans="1:41">
      <c r="A14" s="21">
        <v>5</v>
      </c>
      <c r="B14" s="22" t="s">
        <v>83</v>
      </c>
      <c r="C14" s="335">
        <v>5</v>
      </c>
      <c r="D14" s="335">
        <v>7</v>
      </c>
      <c r="E14" s="334">
        <f>1263+2</f>
        <v>1265</v>
      </c>
      <c r="F14" s="334">
        <f>1202+1</f>
        <v>1203</v>
      </c>
      <c r="G14" s="335">
        <v>265</v>
      </c>
      <c r="H14" s="335">
        <v>174</v>
      </c>
      <c r="I14" s="335">
        <v>2</v>
      </c>
      <c r="J14" s="335">
        <v>0</v>
      </c>
      <c r="K14" s="335">
        <v>107</v>
      </c>
      <c r="L14" s="335">
        <v>90</v>
      </c>
      <c r="M14" s="335">
        <v>18</v>
      </c>
      <c r="N14" s="335">
        <v>9</v>
      </c>
      <c r="O14" s="335">
        <f t="shared" si="1"/>
        <v>7</v>
      </c>
      <c r="P14" s="335">
        <f t="shared" si="0"/>
        <v>7</v>
      </c>
      <c r="Q14" s="335">
        <f t="shared" si="0"/>
        <v>1372</v>
      </c>
      <c r="R14" s="335">
        <f t="shared" si="0"/>
        <v>1293</v>
      </c>
      <c r="S14" s="335">
        <f t="shared" si="0"/>
        <v>283</v>
      </c>
      <c r="T14" s="335">
        <f t="shared" si="0"/>
        <v>183</v>
      </c>
      <c r="U14" s="23">
        <f t="shared" si="2"/>
        <v>3145</v>
      </c>
      <c r="X14" s="26">
        <f t="shared" si="3"/>
        <v>2468</v>
      </c>
      <c r="Y14" s="542">
        <f t="shared" si="4"/>
        <v>197</v>
      </c>
      <c r="Z14" s="26">
        <f t="shared" si="5"/>
        <v>2665</v>
      </c>
      <c r="AA14" s="26"/>
      <c r="AB14" s="26">
        <f t="shared" si="6"/>
        <v>439</v>
      </c>
      <c r="AC14" s="546">
        <f t="shared" si="7"/>
        <v>27</v>
      </c>
      <c r="AD14" s="26">
        <f t="shared" si="8"/>
        <v>466</v>
      </c>
      <c r="AE14" s="26"/>
      <c r="AF14" s="26">
        <f t="shared" si="9"/>
        <v>1662</v>
      </c>
      <c r="AG14" s="26">
        <f t="shared" si="10"/>
        <v>1483</v>
      </c>
      <c r="AH14" s="26">
        <f t="shared" si="11"/>
        <v>3145</v>
      </c>
      <c r="AJ14" s="221">
        <v>1660</v>
      </c>
      <c r="AK14" s="221">
        <v>1482</v>
      </c>
      <c r="AL14" s="221">
        <v>3142</v>
      </c>
      <c r="AM14" s="110">
        <f t="shared" si="12"/>
        <v>2</v>
      </c>
      <c r="AN14" s="110">
        <f t="shared" si="12"/>
        <v>1</v>
      </c>
      <c r="AO14" s="110">
        <f t="shared" si="13"/>
        <v>3</v>
      </c>
    </row>
    <row r="15" spans="1:41">
      <c r="A15" s="21">
        <v>6</v>
      </c>
      <c r="B15" s="22" t="s">
        <v>89</v>
      </c>
      <c r="C15" s="336">
        <v>1</v>
      </c>
      <c r="D15" s="336">
        <v>7</v>
      </c>
      <c r="E15" s="337">
        <f>2040+3</f>
        <v>2043</v>
      </c>
      <c r="F15" s="337">
        <v>1930</v>
      </c>
      <c r="G15" s="336">
        <v>277</v>
      </c>
      <c r="H15" s="336">
        <v>150</v>
      </c>
      <c r="I15" s="336">
        <v>0</v>
      </c>
      <c r="J15" s="336">
        <v>0</v>
      </c>
      <c r="K15" s="336">
        <v>0</v>
      </c>
      <c r="L15" s="336">
        <v>0</v>
      </c>
      <c r="M15" s="336">
        <v>0</v>
      </c>
      <c r="N15" s="336">
        <v>0</v>
      </c>
      <c r="O15" s="335">
        <f t="shared" si="1"/>
        <v>1</v>
      </c>
      <c r="P15" s="335">
        <f t="shared" si="0"/>
        <v>7</v>
      </c>
      <c r="Q15" s="335">
        <f t="shared" si="0"/>
        <v>2043</v>
      </c>
      <c r="R15" s="335">
        <f t="shared" si="0"/>
        <v>1930</v>
      </c>
      <c r="S15" s="335">
        <f t="shared" si="0"/>
        <v>277</v>
      </c>
      <c r="T15" s="335">
        <f t="shared" si="0"/>
        <v>150</v>
      </c>
      <c r="U15" s="23">
        <f t="shared" si="2"/>
        <v>4408</v>
      </c>
      <c r="X15" s="26">
        <f t="shared" si="3"/>
        <v>3973</v>
      </c>
      <c r="Y15" s="542">
        <f t="shared" si="4"/>
        <v>0</v>
      </c>
      <c r="Z15" s="26">
        <f t="shared" si="5"/>
        <v>3973</v>
      </c>
      <c r="AA15" s="26"/>
      <c r="AB15" s="26">
        <f t="shared" si="6"/>
        <v>427</v>
      </c>
      <c r="AC15" s="546">
        <f t="shared" si="7"/>
        <v>0</v>
      </c>
      <c r="AD15" s="26">
        <f t="shared" si="8"/>
        <v>427</v>
      </c>
      <c r="AE15" s="26"/>
      <c r="AF15" s="26">
        <f t="shared" si="9"/>
        <v>2321</v>
      </c>
      <c r="AG15" s="26">
        <f t="shared" si="10"/>
        <v>2087</v>
      </c>
      <c r="AH15" s="26">
        <f t="shared" si="11"/>
        <v>4408</v>
      </c>
      <c r="AJ15" s="221">
        <v>2320</v>
      </c>
      <c r="AK15" s="221">
        <v>2091</v>
      </c>
      <c r="AL15" s="221">
        <v>4411</v>
      </c>
      <c r="AM15" s="110">
        <f t="shared" si="12"/>
        <v>1</v>
      </c>
      <c r="AN15" s="110">
        <f t="shared" si="12"/>
        <v>-4</v>
      </c>
      <c r="AO15" s="110">
        <f t="shared" si="13"/>
        <v>-3</v>
      </c>
    </row>
    <row r="16" spans="1:41">
      <c r="A16" s="21">
        <v>7</v>
      </c>
      <c r="B16" s="22" t="s">
        <v>86</v>
      </c>
      <c r="C16" s="335">
        <v>4</v>
      </c>
      <c r="D16" s="335">
        <v>2</v>
      </c>
      <c r="E16" s="334">
        <f>1091+3</f>
        <v>1094</v>
      </c>
      <c r="F16" s="334">
        <f>1042-1</f>
        <v>1041</v>
      </c>
      <c r="G16" s="335">
        <v>164</v>
      </c>
      <c r="H16" s="335">
        <v>134</v>
      </c>
      <c r="I16" s="335">
        <v>2</v>
      </c>
      <c r="J16" s="335">
        <v>3</v>
      </c>
      <c r="K16" s="335">
        <v>81</v>
      </c>
      <c r="L16" s="335">
        <v>57</v>
      </c>
      <c r="M16" s="335">
        <v>6</v>
      </c>
      <c r="N16" s="335">
        <v>0</v>
      </c>
      <c r="O16" s="335">
        <f t="shared" si="1"/>
        <v>6</v>
      </c>
      <c r="P16" s="335">
        <f t="shared" si="0"/>
        <v>5</v>
      </c>
      <c r="Q16" s="335">
        <f t="shared" si="0"/>
        <v>1175</v>
      </c>
      <c r="R16" s="335">
        <f t="shared" si="0"/>
        <v>1098</v>
      </c>
      <c r="S16" s="335">
        <f t="shared" si="0"/>
        <v>170</v>
      </c>
      <c r="T16" s="335">
        <f t="shared" si="0"/>
        <v>134</v>
      </c>
      <c r="U16" s="23">
        <f t="shared" si="2"/>
        <v>2588</v>
      </c>
      <c r="X16" s="26">
        <f>SUM(E16:F16)</f>
        <v>2135</v>
      </c>
      <c r="Y16" s="542">
        <f>SUM(K16:L16)</f>
        <v>138</v>
      </c>
      <c r="Z16" s="26">
        <f>SUM(X16:Y16)</f>
        <v>2273</v>
      </c>
      <c r="AA16" s="26"/>
      <c r="AB16" s="26">
        <f t="shared" si="6"/>
        <v>298</v>
      </c>
      <c r="AC16" s="546">
        <f>SUM(M16:N16)</f>
        <v>6</v>
      </c>
      <c r="AD16" s="26">
        <f t="shared" si="8"/>
        <v>304</v>
      </c>
      <c r="AE16" s="26"/>
      <c r="AF16" s="26">
        <f t="shared" si="9"/>
        <v>1351</v>
      </c>
      <c r="AG16" s="26">
        <f t="shared" si="10"/>
        <v>1237</v>
      </c>
      <c r="AH16" s="26">
        <f t="shared" si="11"/>
        <v>2588</v>
      </c>
      <c r="AJ16" s="221">
        <v>1357</v>
      </c>
      <c r="AK16" s="221">
        <v>1230</v>
      </c>
      <c r="AL16" s="221">
        <v>2587</v>
      </c>
      <c r="AM16" s="110">
        <f t="shared" si="12"/>
        <v>-6</v>
      </c>
      <c r="AN16" s="110">
        <f t="shared" si="12"/>
        <v>7</v>
      </c>
      <c r="AO16" s="110">
        <f t="shared" si="13"/>
        <v>1</v>
      </c>
    </row>
    <row r="17" spans="1:41">
      <c r="A17" s="21">
        <v>8</v>
      </c>
      <c r="B17" s="22" t="s">
        <v>81</v>
      </c>
      <c r="C17" s="336">
        <v>7</v>
      </c>
      <c r="D17" s="336">
        <v>6</v>
      </c>
      <c r="E17" s="337">
        <f>1329-1</f>
        <v>1328</v>
      </c>
      <c r="F17" s="337">
        <v>1151</v>
      </c>
      <c r="G17" s="336">
        <v>121</v>
      </c>
      <c r="H17" s="336">
        <v>71</v>
      </c>
      <c r="I17" s="336">
        <v>0</v>
      </c>
      <c r="J17" s="336">
        <v>0</v>
      </c>
      <c r="K17" s="336">
        <v>0</v>
      </c>
      <c r="L17" s="336">
        <v>0</v>
      </c>
      <c r="M17" s="336">
        <v>0</v>
      </c>
      <c r="N17" s="336">
        <v>0</v>
      </c>
      <c r="O17" s="335">
        <f t="shared" si="1"/>
        <v>7</v>
      </c>
      <c r="P17" s="335">
        <f t="shared" si="0"/>
        <v>6</v>
      </c>
      <c r="Q17" s="335">
        <f t="shared" si="0"/>
        <v>1328</v>
      </c>
      <c r="R17" s="335">
        <f t="shared" si="0"/>
        <v>1151</v>
      </c>
      <c r="S17" s="335">
        <f t="shared" si="0"/>
        <v>121</v>
      </c>
      <c r="T17" s="335">
        <f t="shared" si="0"/>
        <v>71</v>
      </c>
      <c r="U17" s="23">
        <f t="shared" si="2"/>
        <v>2684</v>
      </c>
      <c r="X17" s="26">
        <f t="shared" si="3"/>
        <v>2479</v>
      </c>
      <c r="Y17" s="542">
        <f t="shared" si="4"/>
        <v>0</v>
      </c>
      <c r="Z17" s="26">
        <f t="shared" si="5"/>
        <v>2479</v>
      </c>
      <c r="AA17" s="26"/>
      <c r="AB17" s="26">
        <f t="shared" si="6"/>
        <v>192</v>
      </c>
      <c r="AC17" s="546">
        <f t="shared" si="7"/>
        <v>0</v>
      </c>
      <c r="AD17" s="26">
        <f t="shared" si="8"/>
        <v>192</v>
      </c>
      <c r="AE17" s="26"/>
      <c r="AF17" s="26">
        <f t="shared" si="9"/>
        <v>1456</v>
      </c>
      <c r="AG17" s="26">
        <f t="shared" si="10"/>
        <v>1228</v>
      </c>
      <c r="AH17" s="26">
        <f t="shared" si="11"/>
        <v>2684</v>
      </c>
      <c r="AJ17" s="221">
        <v>1456</v>
      </c>
      <c r="AK17" s="221">
        <v>1231</v>
      </c>
      <c r="AL17" s="221">
        <v>2687</v>
      </c>
      <c r="AM17" s="110">
        <f t="shared" si="12"/>
        <v>0</v>
      </c>
      <c r="AN17" s="110">
        <f t="shared" si="12"/>
        <v>-3</v>
      </c>
      <c r="AO17" s="110">
        <f t="shared" si="13"/>
        <v>-3</v>
      </c>
    </row>
    <row r="18" spans="1:41">
      <c r="A18" s="21">
        <v>9</v>
      </c>
      <c r="B18" s="22" t="s">
        <v>85</v>
      </c>
      <c r="C18" s="335">
        <v>2</v>
      </c>
      <c r="D18" s="335">
        <v>5</v>
      </c>
      <c r="E18" s="334">
        <f>1923+5</f>
        <v>1928</v>
      </c>
      <c r="F18" s="334">
        <f>1861+7</f>
        <v>1868</v>
      </c>
      <c r="G18" s="335">
        <v>261</v>
      </c>
      <c r="H18" s="335">
        <v>176</v>
      </c>
      <c r="I18" s="335">
        <v>0</v>
      </c>
      <c r="J18" s="335">
        <v>1</v>
      </c>
      <c r="K18" s="335">
        <v>148</v>
      </c>
      <c r="L18" s="335">
        <v>116</v>
      </c>
      <c r="M18" s="335">
        <v>13</v>
      </c>
      <c r="N18" s="335">
        <v>7</v>
      </c>
      <c r="O18" s="335">
        <f t="shared" si="1"/>
        <v>2</v>
      </c>
      <c r="P18" s="335">
        <f t="shared" si="0"/>
        <v>6</v>
      </c>
      <c r="Q18" s="335">
        <f t="shared" si="0"/>
        <v>2076</v>
      </c>
      <c r="R18" s="335">
        <f t="shared" si="0"/>
        <v>1984</v>
      </c>
      <c r="S18" s="335">
        <f t="shared" si="0"/>
        <v>274</v>
      </c>
      <c r="T18" s="335">
        <f t="shared" si="0"/>
        <v>183</v>
      </c>
      <c r="U18" s="23">
        <f t="shared" si="2"/>
        <v>4525</v>
      </c>
      <c r="X18" s="26">
        <f t="shared" si="3"/>
        <v>3796</v>
      </c>
      <c r="Y18" s="542">
        <f>SUM(K18:L18)</f>
        <v>264</v>
      </c>
      <c r="Z18" s="26">
        <f>SUM(X18:Y18)</f>
        <v>4060</v>
      </c>
      <c r="AA18" s="26"/>
      <c r="AB18" s="26">
        <f t="shared" si="6"/>
        <v>437</v>
      </c>
      <c r="AC18" s="546">
        <f>SUM(M18:N18)</f>
        <v>20</v>
      </c>
      <c r="AD18" s="26">
        <f t="shared" si="8"/>
        <v>457</v>
      </c>
      <c r="AE18" s="26"/>
      <c r="AF18" s="26">
        <f t="shared" si="9"/>
        <v>2352</v>
      </c>
      <c r="AG18" s="26">
        <f t="shared" si="10"/>
        <v>2173</v>
      </c>
      <c r="AH18" s="26">
        <f t="shared" si="11"/>
        <v>4525</v>
      </c>
      <c r="AJ18" s="221">
        <v>2342</v>
      </c>
      <c r="AK18" s="221">
        <v>2167</v>
      </c>
      <c r="AL18" s="221">
        <v>4509</v>
      </c>
      <c r="AM18" s="110">
        <f t="shared" si="12"/>
        <v>10</v>
      </c>
      <c r="AN18" s="110">
        <f t="shared" si="12"/>
        <v>6</v>
      </c>
      <c r="AO18" s="110">
        <f t="shared" si="13"/>
        <v>16</v>
      </c>
    </row>
    <row r="19" spans="1:41">
      <c r="A19" s="48">
        <v>10</v>
      </c>
      <c r="B19" s="49" t="s">
        <v>88</v>
      </c>
      <c r="C19" s="338">
        <v>5</v>
      </c>
      <c r="D19" s="338">
        <v>3</v>
      </c>
      <c r="E19" s="338">
        <f>818+2</f>
        <v>820</v>
      </c>
      <c r="F19" s="338">
        <v>785</v>
      </c>
      <c r="G19" s="338">
        <v>84</v>
      </c>
      <c r="H19" s="338">
        <v>55</v>
      </c>
      <c r="I19" s="338">
        <v>0</v>
      </c>
      <c r="J19" s="338">
        <v>0</v>
      </c>
      <c r="K19" s="338">
        <v>0</v>
      </c>
      <c r="L19" s="338">
        <v>0</v>
      </c>
      <c r="M19" s="338">
        <v>0</v>
      </c>
      <c r="N19" s="338">
        <v>0</v>
      </c>
      <c r="O19" s="335">
        <f t="shared" si="1"/>
        <v>5</v>
      </c>
      <c r="P19" s="335">
        <f t="shared" si="0"/>
        <v>3</v>
      </c>
      <c r="Q19" s="335">
        <f t="shared" si="0"/>
        <v>820</v>
      </c>
      <c r="R19" s="335">
        <f t="shared" si="0"/>
        <v>785</v>
      </c>
      <c r="S19" s="335">
        <f t="shared" si="0"/>
        <v>84</v>
      </c>
      <c r="T19" s="335">
        <f t="shared" si="0"/>
        <v>55</v>
      </c>
      <c r="U19" s="23">
        <f t="shared" si="2"/>
        <v>1752</v>
      </c>
      <c r="X19" s="26">
        <f t="shared" si="3"/>
        <v>1605</v>
      </c>
      <c r="Y19" s="542">
        <f t="shared" si="4"/>
        <v>0</v>
      </c>
      <c r="Z19" s="26">
        <f t="shared" si="5"/>
        <v>1605</v>
      </c>
      <c r="AA19" s="26"/>
      <c r="AB19" s="26">
        <f t="shared" si="6"/>
        <v>139</v>
      </c>
      <c r="AC19" s="546">
        <f t="shared" si="7"/>
        <v>0</v>
      </c>
      <c r="AD19" s="26">
        <f t="shared" si="8"/>
        <v>139</v>
      </c>
      <c r="AE19" s="26"/>
      <c r="AF19" s="26">
        <f t="shared" si="9"/>
        <v>909</v>
      </c>
      <c r="AG19" s="26">
        <f t="shared" si="10"/>
        <v>843</v>
      </c>
      <c r="AH19" s="26">
        <f t="shared" si="11"/>
        <v>1752</v>
      </c>
      <c r="AJ19" s="221">
        <v>908</v>
      </c>
      <c r="AK19" s="221">
        <v>839</v>
      </c>
      <c r="AL19" s="221">
        <v>1747</v>
      </c>
      <c r="AM19" s="110">
        <f t="shared" si="12"/>
        <v>1</v>
      </c>
      <c r="AN19" s="110">
        <f t="shared" si="12"/>
        <v>4</v>
      </c>
      <c r="AO19" s="110">
        <f t="shared" si="13"/>
        <v>5</v>
      </c>
    </row>
    <row r="20" spans="1:41" ht="15" customHeight="1">
      <c r="A20" s="745" t="s">
        <v>91</v>
      </c>
      <c r="B20" s="745"/>
      <c r="C20" s="50">
        <f>SUM(C10:C19)</f>
        <v>51</v>
      </c>
      <c r="D20" s="50">
        <f t="shared" ref="D20:N20" si="14">SUM(D10:D19)</f>
        <v>61</v>
      </c>
      <c r="E20" s="50">
        <f t="shared" si="14"/>
        <v>15285</v>
      </c>
      <c r="F20" s="50">
        <f t="shared" si="14"/>
        <v>14470</v>
      </c>
      <c r="G20" s="50">
        <f t="shared" si="14"/>
        <v>1880</v>
      </c>
      <c r="H20" s="50">
        <f t="shared" si="14"/>
        <v>1255</v>
      </c>
      <c r="I20" s="50">
        <f t="shared" si="14"/>
        <v>4</v>
      </c>
      <c r="J20" s="50">
        <f t="shared" si="14"/>
        <v>5</v>
      </c>
      <c r="K20" s="50">
        <f t="shared" si="14"/>
        <v>421</v>
      </c>
      <c r="L20" s="50">
        <f t="shared" si="14"/>
        <v>330</v>
      </c>
      <c r="M20" s="50">
        <f t="shared" si="14"/>
        <v>42</v>
      </c>
      <c r="N20" s="50">
        <f t="shared" si="14"/>
        <v>17</v>
      </c>
      <c r="O20" s="50">
        <f>SUM(O10:O19)</f>
        <v>55</v>
      </c>
      <c r="P20" s="50">
        <f t="shared" ref="P20:T20" si="15">SUM(P10:P19)</f>
        <v>66</v>
      </c>
      <c r="Q20" s="50">
        <f>SUM(Q10:Q19)</f>
        <v>15706</v>
      </c>
      <c r="R20" s="50">
        <f t="shared" si="15"/>
        <v>14800</v>
      </c>
      <c r="S20" s="50">
        <f t="shared" si="15"/>
        <v>1922</v>
      </c>
      <c r="T20" s="50">
        <f t="shared" si="15"/>
        <v>1272</v>
      </c>
      <c r="U20" s="50">
        <f>SUM(U10:U19)</f>
        <v>33821</v>
      </c>
      <c r="Z20" s="26">
        <f>SUM(Z10:Z19)</f>
        <v>30506</v>
      </c>
      <c r="AA20" s="26"/>
      <c r="AB20" s="26">
        <f>SUM(AB10:AB19)</f>
        <v>3135</v>
      </c>
      <c r="AC20" s="26">
        <f t="shared" ref="AC20" si="16">SUM(AC10:AC19)</f>
        <v>59</v>
      </c>
      <c r="AD20" s="26">
        <f>SUM(AD10:AD19)</f>
        <v>3194</v>
      </c>
      <c r="AF20" s="26">
        <f>C20+E20+G20+I20+K20+M20</f>
        <v>17683</v>
      </c>
      <c r="AG20" s="26">
        <f t="shared" si="10"/>
        <v>16138</v>
      </c>
      <c r="AH20" s="26">
        <f t="shared" si="11"/>
        <v>33821</v>
      </c>
    </row>
    <row r="21" spans="1:41" s="4" customFormat="1">
      <c r="A21" s="746" t="s">
        <v>91</v>
      </c>
      <c r="B21" s="746"/>
      <c r="C21" s="743">
        <f>SUM(C20:D20)</f>
        <v>112</v>
      </c>
      <c r="D21" s="744"/>
      <c r="E21" s="743">
        <f>SUM(E20:F20)</f>
        <v>29755</v>
      </c>
      <c r="F21" s="744"/>
      <c r="G21" s="743">
        <f>SUM(G20:H20)</f>
        <v>3135</v>
      </c>
      <c r="H21" s="744"/>
      <c r="I21" s="743">
        <f>SUM(I20:J20)</f>
        <v>9</v>
      </c>
      <c r="J21" s="744"/>
      <c r="K21" s="743">
        <f>SUM(K20:L20)</f>
        <v>751</v>
      </c>
      <c r="L21" s="744"/>
      <c r="M21" s="743">
        <f>SUM(M20:N20)</f>
        <v>59</v>
      </c>
      <c r="N21" s="744"/>
      <c r="O21" s="743">
        <f>SUM(O20:P20)</f>
        <v>121</v>
      </c>
      <c r="P21" s="744"/>
      <c r="Q21" s="743">
        <f>SUM(Q20:R20)</f>
        <v>30506</v>
      </c>
      <c r="R21" s="744"/>
      <c r="S21" s="743">
        <f>SUM(S20:T20)</f>
        <v>3194</v>
      </c>
      <c r="T21" s="744"/>
      <c r="U21" s="24">
        <f>U20</f>
        <v>33821</v>
      </c>
      <c r="AF21" s="25">
        <f>E21+K21</f>
        <v>30506</v>
      </c>
      <c r="AG21" s="4" t="s">
        <v>1432</v>
      </c>
    </row>
    <row r="22" spans="1:41">
      <c r="C22" s="25"/>
      <c r="D22" s="25"/>
      <c r="E22" s="25"/>
      <c r="F22" s="25"/>
      <c r="G22" s="25"/>
      <c r="H22" s="25"/>
      <c r="W22" s="26"/>
      <c r="X22" s="26"/>
      <c r="Y22" s="26"/>
      <c r="Z22" s="26"/>
      <c r="AA22" s="26"/>
      <c r="AB22" s="26"/>
      <c r="AC22" s="26"/>
      <c r="AD22" s="26"/>
      <c r="AE22" s="26"/>
      <c r="AF22" s="26">
        <f>'Siswa SMP klp umur 19'!D26</f>
        <v>171</v>
      </c>
      <c r="AG22" s="211" t="s">
        <v>1433</v>
      </c>
    </row>
    <row r="23" spans="1:41">
      <c r="AF23" s="110" t="e">
        <f>#REF!</f>
        <v>#REF!</v>
      </c>
      <c r="AG23" s="211" t="s">
        <v>1435</v>
      </c>
    </row>
    <row r="24" spans="1:41">
      <c r="D24" s="26">
        <f>C21+I21</f>
        <v>121</v>
      </c>
      <c r="AF24" s="110" t="e">
        <f>#REF!</f>
        <v>#REF!</v>
      </c>
      <c r="AG24" s="211" t="s">
        <v>1434</v>
      </c>
    </row>
    <row r="25" spans="1:41">
      <c r="D25" s="26">
        <f>E21+K21</f>
        <v>30506</v>
      </c>
      <c r="F25" s="26">
        <f>E20+K20</f>
        <v>15706</v>
      </c>
      <c r="G25" s="26">
        <f>F20+L20</f>
        <v>14800</v>
      </c>
      <c r="AF25" s="26" t="e">
        <f>SUM(AF21:AF24)</f>
        <v>#REF!</v>
      </c>
      <c r="AG25" s="211" t="s">
        <v>1436</v>
      </c>
    </row>
    <row r="26" spans="1:41">
      <c r="D26" s="26">
        <f>G21+M21</f>
        <v>3194</v>
      </c>
    </row>
  </sheetData>
  <mergeCells count="30">
    <mergeCell ref="A21:B21"/>
    <mergeCell ref="C21:D21"/>
    <mergeCell ref="E21:F21"/>
    <mergeCell ref="G21:H21"/>
    <mergeCell ref="I21:J21"/>
    <mergeCell ref="A20:B20"/>
    <mergeCell ref="C8:D8"/>
    <mergeCell ref="E8:F8"/>
    <mergeCell ref="G8:H8"/>
    <mergeCell ref="I8:J8"/>
    <mergeCell ref="A1:U1"/>
    <mergeCell ref="A4:U4"/>
    <mergeCell ref="A7:A9"/>
    <mergeCell ref="B7:B9"/>
    <mergeCell ref="C7:H7"/>
    <mergeCell ref="I7:N7"/>
    <mergeCell ref="U7:U9"/>
    <mergeCell ref="A5:U5"/>
    <mergeCell ref="A3:U3"/>
    <mergeCell ref="O7:T7"/>
    <mergeCell ref="O8:P8"/>
    <mergeCell ref="Q8:R8"/>
    <mergeCell ref="S8:T8"/>
    <mergeCell ref="O21:P21"/>
    <mergeCell ref="Q21:R21"/>
    <mergeCell ref="S21:T21"/>
    <mergeCell ref="K8:L8"/>
    <mergeCell ref="M8:N8"/>
    <mergeCell ref="M21:N21"/>
    <mergeCell ref="K21:L21"/>
  </mergeCells>
  <printOptions horizontalCentered="1"/>
  <pageMargins left="0.74803149606299213" right="1.55" top="0.98425196850393704" bottom="0.98425196850393704" header="0.51181102362204722" footer="0.51181102362204722"/>
  <pageSetup paperSize="5" orientation="landscape" horizontalDpi="4294967293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G30"/>
  <sheetViews>
    <sheetView showGridLines="0" view="pageBreakPreview" zoomScaleSheetLayoutView="100" workbookViewId="0">
      <selection activeCell="Q5" sqref="Q5"/>
    </sheetView>
  </sheetViews>
  <sheetFormatPr defaultRowHeight="15"/>
  <cols>
    <col min="1" max="1" width="4.5703125" customWidth="1"/>
    <col min="2" max="2" width="24" customWidth="1"/>
    <col min="3" max="8" width="6.28515625" customWidth="1"/>
    <col min="9" max="14" width="6.140625" customWidth="1"/>
    <col min="15" max="15" width="8.28515625" customWidth="1"/>
    <col min="16" max="16" width="2.7109375" customWidth="1"/>
    <col min="17" max="19" width="6.85546875" style="546" customWidth="1"/>
    <col min="20" max="20" width="9.42578125" style="546" customWidth="1"/>
    <col min="21" max="21" width="8.85546875" style="546" customWidth="1"/>
    <col min="22" max="22" width="10.7109375" style="546" customWidth="1"/>
    <col min="23" max="23" width="6" bestFit="1" customWidth="1"/>
    <col min="27" max="27" width="3.85546875" customWidth="1"/>
    <col min="31" max="33" width="6.5703125" customWidth="1"/>
    <col min="260" max="260" width="4.5703125" customWidth="1"/>
    <col min="261" max="261" width="24" customWidth="1"/>
    <col min="262" max="267" width="6.28515625" customWidth="1"/>
    <col min="268" max="273" width="6.140625" customWidth="1"/>
    <col min="274" max="274" width="8.28515625" customWidth="1"/>
    <col min="275" max="275" width="2.7109375" customWidth="1"/>
    <col min="276" max="276" width="9.28515625" customWidth="1"/>
    <col min="277" max="277" width="9.5703125" customWidth="1"/>
    <col min="516" max="516" width="4.5703125" customWidth="1"/>
    <col min="517" max="517" width="24" customWidth="1"/>
    <col min="518" max="523" width="6.28515625" customWidth="1"/>
    <col min="524" max="529" width="6.140625" customWidth="1"/>
    <col min="530" max="530" width="8.28515625" customWidth="1"/>
    <col min="531" max="531" width="2.7109375" customWidth="1"/>
    <col min="532" max="532" width="9.28515625" customWidth="1"/>
    <col min="533" max="533" width="9.5703125" customWidth="1"/>
    <col min="772" max="772" width="4.5703125" customWidth="1"/>
    <col min="773" max="773" width="24" customWidth="1"/>
    <col min="774" max="779" width="6.28515625" customWidth="1"/>
    <col min="780" max="785" width="6.140625" customWidth="1"/>
    <col min="786" max="786" width="8.28515625" customWidth="1"/>
    <col min="787" max="787" width="2.7109375" customWidth="1"/>
    <col min="788" max="788" width="9.28515625" customWidth="1"/>
    <col min="789" max="789" width="9.5703125" customWidth="1"/>
    <col min="1028" max="1028" width="4.5703125" customWidth="1"/>
    <col min="1029" max="1029" width="24" customWidth="1"/>
    <col min="1030" max="1035" width="6.28515625" customWidth="1"/>
    <col min="1036" max="1041" width="6.140625" customWidth="1"/>
    <col min="1042" max="1042" width="8.28515625" customWidth="1"/>
    <col min="1043" max="1043" width="2.7109375" customWidth="1"/>
    <col min="1044" max="1044" width="9.28515625" customWidth="1"/>
    <col min="1045" max="1045" width="9.5703125" customWidth="1"/>
    <col min="1284" max="1284" width="4.5703125" customWidth="1"/>
    <col min="1285" max="1285" width="24" customWidth="1"/>
    <col min="1286" max="1291" width="6.28515625" customWidth="1"/>
    <col min="1292" max="1297" width="6.140625" customWidth="1"/>
    <col min="1298" max="1298" width="8.28515625" customWidth="1"/>
    <col min="1299" max="1299" width="2.7109375" customWidth="1"/>
    <col min="1300" max="1300" width="9.28515625" customWidth="1"/>
    <col min="1301" max="1301" width="9.5703125" customWidth="1"/>
    <col min="1540" max="1540" width="4.5703125" customWidth="1"/>
    <col min="1541" max="1541" width="24" customWidth="1"/>
    <col min="1542" max="1547" width="6.28515625" customWidth="1"/>
    <col min="1548" max="1553" width="6.140625" customWidth="1"/>
    <col min="1554" max="1554" width="8.28515625" customWidth="1"/>
    <col min="1555" max="1555" width="2.7109375" customWidth="1"/>
    <col min="1556" max="1556" width="9.28515625" customWidth="1"/>
    <col min="1557" max="1557" width="9.5703125" customWidth="1"/>
    <col min="1796" max="1796" width="4.5703125" customWidth="1"/>
    <col min="1797" max="1797" width="24" customWidth="1"/>
    <col min="1798" max="1803" width="6.28515625" customWidth="1"/>
    <col min="1804" max="1809" width="6.140625" customWidth="1"/>
    <col min="1810" max="1810" width="8.28515625" customWidth="1"/>
    <col min="1811" max="1811" width="2.7109375" customWidth="1"/>
    <col min="1812" max="1812" width="9.28515625" customWidth="1"/>
    <col min="1813" max="1813" width="9.5703125" customWidth="1"/>
    <col min="2052" max="2052" width="4.5703125" customWidth="1"/>
    <col min="2053" max="2053" width="24" customWidth="1"/>
    <col min="2054" max="2059" width="6.28515625" customWidth="1"/>
    <col min="2060" max="2065" width="6.140625" customWidth="1"/>
    <col min="2066" max="2066" width="8.28515625" customWidth="1"/>
    <col min="2067" max="2067" width="2.7109375" customWidth="1"/>
    <col min="2068" max="2068" width="9.28515625" customWidth="1"/>
    <col min="2069" max="2069" width="9.5703125" customWidth="1"/>
    <col min="2308" max="2308" width="4.5703125" customWidth="1"/>
    <col min="2309" max="2309" width="24" customWidth="1"/>
    <col min="2310" max="2315" width="6.28515625" customWidth="1"/>
    <col min="2316" max="2321" width="6.140625" customWidth="1"/>
    <col min="2322" max="2322" width="8.28515625" customWidth="1"/>
    <col min="2323" max="2323" width="2.7109375" customWidth="1"/>
    <col min="2324" max="2324" width="9.28515625" customWidth="1"/>
    <col min="2325" max="2325" width="9.5703125" customWidth="1"/>
    <col min="2564" max="2564" width="4.5703125" customWidth="1"/>
    <col min="2565" max="2565" width="24" customWidth="1"/>
    <col min="2566" max="2571" width="6.28515625" customWidth="1"/>
    <col min="2572" max="2577" width="6.140625" customWidth="1"/>
    <col min="2578" max="2578" width="8.28515625" customWidth="1"/>
    <col min="2579" max="2579" width="2.7109375" customWidth="1"/>
    <col min="2580" max="2580" width="9.28515625" customWidth="1"/>
    <col min="2581" max="2581" width="9.5703125" customWidth="1"/>
    <col min="2820" max="2820" width="4.5703125" customWidth="1"/>
    <col min="2821" max="2821" width="24" customWidth="1"/>
    <col min="2822" max="2827" width="6.28515625" customWidth="1"/>
    <col min="2828" max="2833" width="6.140625" customWidth="1"/>
    <col min="2834" max="2834" width="8.28515625" customWidth="1"/>
    <col min="2835" max="2835" width="2.7109375" customWidth="1"/>
    <col min="2836" max="2836" width="9.28515625" customWidth="1"/>
    <col min="2837" max="2837" width="9.5703125" customWidth="1"/>
    <col min="3076" max="3076" width="4.5703125" customWidth="1"/>
    <col min="3077" max="3077" width="24" customWidth="1"/>
    <col min="3078" max="3083" width="6.28515625" customWidth="1"/>
    <col min="3084" max="3089" width="6.140625" customWidth="1"/>
    <col min="3090" max="3090" width="8.28515625" customWidth="1"/>
    <col min="3091" max="3091" width="2.7109375" customWidth="1"/>
    <col min="3092" max="3092" width="9.28515625" customWidth="1"/>
    <col min="3093" max="3093" width="9.5703125" customWidth="1"/>
    <col min="3332" max="3332" width="4.5703125" customWidth="1"/>
    <col min="3333" max="3333" width="24" customWidth="1"/>
    <col min="3334" max="3339" width="6.28515625" customWidth="1"/>
    <col min="3340" max="3345" width="6.140625" customWidth="1"/>
    <col min="3346" max="3346" width="8.28515625" customWidth="1"/>
    <col min="3347" max="3347" width="2.7109375" customWidth="1"/>
    <col min="3348" max="3348" width="9.28515625" customWidth="1"/>
    <col min="3349" max="3349" width="9.5703125" customWidth="1"/>
    <col min="3588" max="3588" width="4.5703125" customWidth="1"/>
    <col min="3589" max="3589" width="24" customWidth="1"/>
    <col min="3590" max="3595" width="6.28515625" customWidth="1"/>
    <col min="3596" max="3601" width="6.140625" customWidth="1"/>
    <col min="3602" max="3602" width="8.28515625" customWidth="1"/>
    <col min="3603" max="3603" width="2.7109375" customWidth="1"/>
    <col min="3604" max="3604" width="9.28515625" customWidth="1"/>
    <col min="3605" max="3605" width="9.5703125" customWidth="1"/>
    <col min="3844" max="3844" width="4.5703125" customWidth="1"/>
    <col min="3845" max="3845" width="24" customWidth="1"/>
    <col min="3846" max="3851" width="6.28515625" customWidth="1"/>
    <col min="3852" max="3857" width="6.140625" customWidth="1"/>
    <col min="3858" max="3858" width="8.28515625" customWidth="1"/>
    <col min="3859" max="3859" width="2.7109375" customWidth="1"/>
    <col min="3860" max="3860" width="9.28515625" customWidth="1"/>
    <col min="3861" max="3861" width="9.5703125" customWidth="1"/>
    <col min="4100" max="4100" width="4.5703125" customWidth="1"/>
    <col min="4101" max="4101" width="24" customWidth="1"/>
    <col min="4102" max="4107" width="6.28515625" customWidth="1"/>
    <col min="4108" max="4113" width="6.140625" customWidth="1"/>
    <col min="4114" max="4114" width="8.28515625" customWidth="1"/>
    <col min="4115" max="4115" width="2.7109375" customWidth="1"/>
    <col min="4116" max="4116" width="9.28515625" customWidth="1"/>
    <col min="4117" max="4117" width="9.5703125" customWidth="1"/>
    <col min="4356" max="4356" width="4.5703125" customWidth="1"/>
    <col min="4357" max="4357" width="24" customWidth="1"/>
    <col min="4358" max="4363" width="6.28515625" customWidth="1"/>
    <col min="4364" max="4369" width="6.140625" customWidth="1"/>
    <col min="4370" max="4370" width="8.28515625" customWidth="1"/>
    <col min="4371" max="4371" width="2.7109375" customWidth="1"/>
    <col min="4372" max="4372" width="9.28515625" customWidth="1"/>
    <col min="4373" max="4373" width="9.5703125" customWidth="1"/>
    <col min="4612" max="4612" width="4.5703125" customWidth="1"/>
    <col min="4613" max="4613" width="24" customWidth="1"/>
    <col min="4614" max="4619" width="6.28515625" customWidth="1"/>
    <col min="4620" max="4625" width="6.140625" customWidth="1"/>
    <col min="4626" max="4626" width="8.28515625" customWidth="1"/>
    <col min="4627" max="4627" width="2.7109375" customWidth="1"/>
    <col min="4628" max="4628" width="9.28515625" customWidth="1"/>
    <col min="4629" max="4629" width="9.5703125" customWidth="1"/>
    <col min="4868" max="4868" width="4.5703125" customWidth="1"/>
    <col min="4869" max="4869" width="24" customWidth="1"/>
    <col min="4870" max="4875" width="6.28515625" customWidth="1"/>
    <col min="4876" max="4881" width="6.140625" customWidth="1"/>
    <col min="4882" max="4882" width="8.28515625" customWidth="1"/>
    <col min="4883" max="4883" width="2.7109375" customWidth="1"/>
    <col min="4884" max="4884" width="9.28515625" customWidth="1"/>
    <col min="4885" max="4885" width="9.5703125" customWidth="1"/>
    <col min="5124" max="5124" width="4.5703125" customWidth="1"/>
    <col min="5125" max="5125" width="24" customWidth="1"/>
    <col min="5126" max="5131" width="6.28515625" customWidth="1"/>
    <col min="5132" max="5137" width="6.140625" customWidth="1"/>
    <col min="5138" max="5138" width="8.28515625" customWidth="1"/>
    <col min="5139" max="5139" width="2.7109375" customWidth="1"/>
    <col min="5140" max="5140" width="9.28515625" customWidth="1"/>
    <col min="5141" max="5141" width="9.5703125" customWidth="1"/>
    <col min="5380" max="5380" width="4.5703125" customWidth="1"/>
    <col min="5381" max="5381" width="24" customWidth="1"/>
    <col min="5382" max="5387" width="6.28515625" customWidth="1"/>
    <col min="5388" max="5393" width="6.140625" customWidth="1"/>
    <col min="5394" max="5394" width="8.28515625" customWidth="1"/>
    <col min="5395" max="5395" width="2.7109375" customWidth="1"/>
    <col min="5396" max="5396" width="9.28515625" customWidth="1"/>
    <col min="5397" max="5397" width="9.5703125" customWidth="1"/>
    <col min="5636" max="5636" width="4.5703125" customWidth="1"/>
    <col min="5637" max="5637" width="24" customWidth="1"/>
    <col min="5638" max="5643" width="6.28515625" customWidth="1"/>
    <col min="5644" max="5649" width="6.140625" customWidth="1"/>
    <col min="5650" max="5650" width="8.28515625" customWidth="1"/>
    <col min="5651" max="5651" width="2.7109375" customWidth="1"/>
    <col min="5652" max="5652" width="9.28515625" customWidth="1"/>
    <col min="5653" max="5653" width="9.5703125" customWidth="1"/>
    <col min="5892" max="5892" width="4.5703125" customWidth="1"/>
    <col min="5893" max="5893" width="24" customWidth="1"/>
    <col min="5894" max="5899" width="6.28515625" customWidth="1"/>
    <col min="5900" max="5905" width="6.140625" customWidth="1"/>
    <col min="5906" max="5906" width="8.28515625" customWidth="1"/>
    <col min="5907" max="5907" width="2.7109375" customWidth="1"/>
    <col min="5908" max="5908" width="9.28515625" customWidth="1"/>
    <col min="5909" max="5909" width="9.5703125" customWidth="1"/>
    <col min="6148" max="6148" width="4.5703125" customWidth="1"/>
    <col min="6149" max="6149" width="24" customWidth="1"/>
    <col min="6150" max="6155" width="6.28515625" customWidth="1"/>
    <col min="6156" max="6161" width="6.140625" customWidth="1"/>
    <col min="6162" max="6162" width="8.28515625" customWidth="1"/>
    <col min="6163" max="6163" width="2.7109375" customWidth="1"/>
    <col min="6164" max="6164" width="9.28515625" customWidth="1"/>
    <col min="6165" max="6165" width="9.5703125" customWidth="1"/>
    <col min="6404" max="6404" width="4.5703125" customWidth="1"/>
    <col min="6405" max="6405" width="24" customWidth="1"/>
    <col min="6406" max="6411" width="6.28515625" customWidth="1"/>
    <col min="6412" max="6417" width="6.140625" customWidth="1"/>
    <col min="6418" max="6418" width="8.28515625" customWidth="1"/>
    <col min="6419" max="6419" width="2.7109375" customWidth="1"/>
    <col min="6420" max="6420" width="9.28515625" customWidth="1"/>
    <col min="6421" max="6421" width="9.5703125" customWidth="1"/>
    <col min="6660" max="6660" width="4.5703125" customWidth="1"/>
    <col min="6661" max="6661" width="24" customWidth="1"/>
    <col min="6662" max="6667" width="6.28515625" customWidth="1"/>
    <col min="6668" max="6673" width="6.140625" customWidth="1"/>
    <col min="6674" max="6674" width="8.28515625" customWidth="1"/>
    <col min="6675" max="6675" width="2.7109375" customWidth="1"/>
    <col min="6676" max="6676" width="9.28515625" customWidth="1"/>
    <col min="6677" max="6677" width="9.5703125" customWidth="1"/>
    <col min="6916" max="6916" width="4.5703125" customWidth="1"/>
    <col min="6917" max="6917" width="24" customWidth="1"/>
    <col min="6918" max="6923" width="6.28515625" customWidth="1"/>
    <col min="6924" max="6929" width="6.140625" customWidth="1"/>
    <col min="6930" max="6930" width="8.28515625" customWidth="1"/>
    <col min="6931" max="6931" width="2.7109375" customWidth="1"/>
    <col min="6932" max="6932" width="9.28515625" customWidth="1"/>
    <col min="6933" max="6933" width="9.5703125" customWidth="1"/>
    <col min="7172" max="7172" width="4.5703125" customWidth="1"/>
    <col min="7173" max="7173" width="24" customWidth="1"/>
    <col min="7174" max="7179" width="6.28515625" customWidth="1"/>
    <col min="7180" max="7185" width="6.140625" customWidth="1"/>
    <col min="7186" max="7186" width="8.28515625" customWidth="1"/>
    <col min="7187" max="7187" width="2.7109375" customWidth="1"/>
    <col min="7188" max="7188" width="9.28515625" customWidth="1"/>
    <col min="7189" max="7189" width="9.5703125" customWidth="1"/>
    <col min="7428" max="7428" width="4.5703125" customWidth="1"/>
    <col min="7429" max="7429" width="24" customWidth="1"/>
    <col min="7430" max="7435" width="6.28515625" customWidth="1"/>
    <col min="7436" max="7441" width="6.140625" customWidth="1"/>
    <col min="7442" max="7442" width="8.28515625" customWidth="1"/>
    <col min="7443" max="7443" width="2.7109375" customWidth="1"/>
    <col min="7444" max="7444" width="9.28515625" customWidth="1"/>
    <col min="7445" max="7445" width="9.5703125" customWidth="1"/>
    <col min="7684" max="7684" width="4.5703125" customWidth="1"/>
    <col min="7685" max="7685" width="24" customWidth="1"/>
    <col min="7686" max="7691" width="6.28515625" customWidth="1"/>
    <col min="7692" max="7697" width="6.140625" customWidth="1"/>
    <col min="7698" max="7698" width="8.28515625" customWidth="1"/>
    <col min="7699" max="7699" width="2.7109375" customWidth="1"/>
    <col min="7700" max="7700" width="9.28515625" customWidth="1"/>
    <col min="7701" max="7701" width="9.5703125" customWidth="1"/>
    <col min="7940" max="7940" width="4.5703125" customWidth="1"/>
    <col min="7941" max="7941" width="24" customWidth="1"/>
    <col min="7942" max="7947" width="6.28515625" customWidth="1"/>
    <col min="7948" max="7953" width="6.140625" customWidth="1"/>
    <col min="7954" max="7954" width="8.28515625" customWidth="1"/>
    <col min="7955" max="7955" width="2.7109375" customWidth="1"/>
    <col min="7956" max="7956" width="9.28515625" customWidth="1"/>
    <col min="7957" max="7957" width="9.5703125" customWidth="1"/>
    <col min="8196" max="8196" width="4.5703125" customWidth="1"/>
    <col min="8197" max="8197" width="24" customWidth="1"/>
    <col min="8198" max="8203" width="6.28515625" customWidth="1"/>
    <col min="8204" max="8209" width="6.140625" customWidth="1"/>
    <col min="8210" max="8210" width="8.28515625" customWidth="1"/>
    <col min="8211" max="8211" width="2.7109375" customWidth="1"/>
    <col min="8212" max="8212" width="9.28515625" customWidth="1"/>
    <col min="8213" max="8213" width="9.5703125" customWidth="1"/>
    <col min="8452" max="8452" width="4.5703125" customWidth="1"/>
    <col min="8453" max="8453" width="24" customWidth="1"/>
    <col min="8454" max="8459" width="6.28515625" customWidth="1"/>
    <col min="8460" max="8465" width="6.140625" customWidth="1"/>
    <col min="8466" max="8466" width="8.28515625" customWidth="1"/>
    <col min="8467" max="8467" width="2.7109375" customWidth="1"/>
    <col min="8468" max="8468" width="9.28515625" customWidth="1"/>
    <col min="8469" max="8469" width="9.5703125" customWidth="1"/>
    <col min="8708" max="8708" width="4.5703125" customWidth="1"/>
    <col min="8709" max="8709" width="24" customWidth="1"/>
    <col min="8710" max="8715" width="6.28515625" customWidth="1"/>
    <col min="8716" max="8721" width="6.140625" customWidth="1"/>
    <col min="8722" max="8722" width="8.28515625" customWidth="1"/>
    <col min="8723" max="8723" width="2.7109375" customWidth="1"/>
    <col min="8724" max="8724" width="9.28515625" customWidth="1"/>
    <col min="8725" max="8725" width="9.5703125" customWidth="1"/>
    <col min="8964" max="8964" width="4.5703125" customWidth="1"/>
    <col min="8965" max="8965" width="24" customWidth="1"/>
    <col min="8966" max="8971" width="6.28515625" customWidth="1"/>
    <col min="8972" max="8977" width="6.140625" customWidth="1"/>
    <col min="8978" max="8978" width="8.28515625" customWidth="1"/>
    <col min="8979" max="8979" width="2.7109375" customWidth="1"/>
    <col min="8980" max="8980" width="9.28515625" customWidth="1"/>
    <col min="8981" max="8981" width="9.5703125" customWidth="1"/>
    <col min="9220" max="9220" width="4.5703125" customWidth="1"/>
    <col min="9221" max="9221" width="24" customWidth="1"/>
    <col min="9222" max="9227" width="6.28515625" customWidth="1"/>
    <col min="9228" max="9233" width="6.140625" customWidth="1"/>
    <col min="9234" max="9234" width="8.28515625" customWidth="1"/>
    <col min="9235" max="9235" width="2.7109375" customWidth="1"/>
    <col min="9236" max="9236" width="9.28515625" customWidth="1"/>
    <col min="9237" max="9237" width="9.5703125" customWidth="1"/>
    <col min="9476" max="9476" width="4.5703125" customWidth="1"/>
    <col min="9477" max="9477" width="24" customWidth="1"/>
    <col min="9478" max="9483" width="6.28515625" customWidth="1"/>
    <col min="9484" max="9489" width="6.140625" customWidth="1"/>
    <col min="9490" max="9490" width="8.28515625" customWidth="1"/>
    <col min="9491" max="9491" width="2.7109375" customWidth="1"/>
    <col min="9492" max="9492" width="9.28515625" customWidth="1"/>
    <col min="9493" max="9493" width="9.5703125" customWidth="1"/>
    <col min="9732" max="9732" width="4.5703125" customWidth="1"/>
    <col min="9733" max="9733" width="24" customWidth="1"/>
    <col min="9734" max="9739" width="6.28515625" customWidth="1"/>
    <col min="9740" max="9745" width="6.140625" customWidth="1"/>
    <col min="9746" max="9746" width="8.28515625" customWidth="1"/>
    <col min="9747" max="9747" width="2.7109375" customWidth="1"/>
    <col min="9748" max="9748" width="9.28515625" customWidth="1"/>
    <col min="9749" max="9749" width="9.5703125" customWidth="1"/>
    <col min="9988" max="9988" width="4.5703125" customWidth="1"/>
    <col min="9989" max="9989" width="24" customWidth="1"/>
    <col min="9990" max="9995" width="6.28515625" customWidth="1"/>
    <col min="9996" max="10001" width="6.140625" customWidth="1"/>
    <col min="10002" max="10002" width="8.28515625" customWidth="1"/>
    <col min="10003" max="10003" width="2.7109375" customWidth="1"/>
    <col min="10004" max="10004" width="9.28515625" customWidth="1"/>
    <col min="10005" max="10005" width="9.5703125" customWidth="1"/>
    <col min="10244" max="10244" width="4.5703125" customWidth="1"/>
    <col min="10245" max="10245" width="24" customWidth="1"/>
    <col min="10246" max="10251" width="6.28515625" customWidth="1"/>
    <col min="10252" max="10257" width="6.140625" customWidth="1"/>
    <col min="10258" max="10258" width="8.28515625" customWidth="1"/>
    <col min="10259" max="10259" width="2.7109375" customWidth="1"/>
    <col min="10260" max="10260" width="9.28515625" customWidth="1"/>
    <col min="10261" max="10261" width="9.5703125" customWidth="1"/>
    <col min="10500" max="10500" width="4.5703125" customWidth="1"/>
    <col min="10501" max="10501" width="24" customWidth="1"/>
    <col min="10502" max="10507" width="6.28515625" customWidth="1"/>
    <col min="10508" max="10513" width="6.140625" customWidth="1"/>
    <col min="10514" max="10514" width="8.28515625" customWidth="1"/>
    <col min="10515" max="10515" width="2.7109375" customWidth="1"/>
    <col min="10516" max="10516" width="9.28515625" customWidth="1"/>
    <col min="10517" max="10517" width="9.5703125" customWidth="1"/>
    <col min="10756" max="10756" width="4.5703125" customWidth="1"/>
    <col min="10757" max="10757" width="24" customWidth="1"/>
    <col min="10758" max="10763" width="6.28515625" customWidth="1"/>
    <col min="10764" max="10769" width="6.140625" customWidth="1"/>
    <col min="10770" max="10770" width="8.28515625" customWidth="1"/>
    <col min="10771" max="10771" width="2.7109375" customWidth="1"/>
    <col min="10772" max="10772" width="9.28515625" customWidth="1"/>
    <col min="10773" max="10773" width="9.5703125" customWidth="1"/>
    <col min="11012" max="11012" width="4.5703125" customWidth="1"/>
    <col min="11013" max="11013" width="24" customWidth="1"/>
    <col min="11014" max="11019" width="6.28515625" customWidth="1"/>
    <col min="11020" max="11025" width="6.140625" customWidth="1"/>
    <col min="11026" max="11026" width="8.28515625" customWidth="1"/>
    <col min="11027" max="11027" width="2.7109375" customWidth="1"/>
    <col min="11028" max="11028" width="9.28515625" customWidth="1"/>
    <col min="11029" max="11029" width="9.5703125" customWidth="1"/>
    <col min="11268" max="11268" width="4.5703125" customWidth="1"/>
    <col min="11269" max="11269" width="24" customWidth="1"/>
    <col min="11270" max="11275" width="6.28515625" customWidth="1"/>
    <col min="11276" max="11281" width="6.140625" customWidth="1"/>
    <col min="11282" max="11282" width="8.28515625" customWidth="1"/>
    <col min="11283" max="11283" width="2.7109375" customWidth="1"/>
    <col min="11284" max="11284" width="9.28515625" customWidth="1"/>
    <col min="11285" max="11285" width="9.5703125" customWidth="1"/>
    <col min="11524" max="11524" width="4.5703125" customWidth="1"/>
    <col min="11525" max="11525" width="24" customWidth="1"/>
    <col min="11526" max="11531" width="6.28515625" customWidth="1"/>
    <col min="11532" max="11537" width="6.140625" customWidth="1"/>
    <col min="11538" max="11538" width="8.28515625" customWidth="1"/>
    <col min="11539" max="11539" width="2.7109375" customWidth="1"/>
    <col min="11540" max="11540" width="9.28515625" customWidth="1"/>
    <col min="11541" max="11541" width="9.5703125" customWidth="1"/>
    <col min="11780" max="11780" width="4.5703125" customWidth="1"/>
    <col min="11781" max="11781" width="24" customWidth="1"/>
    <col min="11782" max="11787" width="6.28515625" customWidth="1"/>
    <col min="11788" max="11793" width="6.140625" customWidth="1"/>
    <col min="11794" max="11794" width="8.28515625" customWidth="1"/>
    <col min="11795" max="11795" width="2.7109375" customWidth="1"/>
    <col min="11796" max="11796" width="9.28515625" customWidth="1"/>
    <col min="11797" max="11797" width="9.5703125" customWidth="1"/>
    <col min="12036" max="12036" width="4.5703125" customWidth="1"/>
    <col min="12037" max="12037" width="24" customWidth="1"/>
    <col min="12038" max="12043" width="6.28515625" customWidth="1"/>
    <col min="12044" max="12049" width="6.140625" customWidth="1"/>
    <col min="12050" max="12050" width="8.28515625" customWidth="1"/>
    <col min="12051" max="12051" width="2.7109375" customWidth="1"/>
    <col min="12052" max="12052" width="9.28515625" customWidth="1"/>
    <col min="12053" max="12053" width="9.5703125" customWidth="1"/>
    <col min="12292" max="12292" width="4.5703125" customWidth="1"/>
    <col min="12293" max="12293" width="24" customWidth="1"/>
    <col min="12294" max="12299" width="6.28515625" customWidth="1"/>
    <col min="12300" max="12305" width="6.140625" customWidth="1"/>
    <col min="12306" max="12306" width="8.28515625" customWidth="1"/>
    <col min="12307" max="12307" width="2.7109375" customWidth="1"/>
    <col min="12308" max="12308" width="9.28515625" customWidth="1"/>
    <col min="12309" max="12309" width="9.5703125" customWidth="1"/>
    <col min="12548" max="12548" width="4.5703125" customWidth="1"/>
    <col min="12549" max="12549" width="24" customWidth="1"/>
    <col min="12550" max="12555" width="6.28515625" customWidth="1"/>
    <col min="12556" max="12561" width="6.140625" customWidth="1"/>
    <col min="12562" max="12562" width="8.28515625" customWidth="1"/>
    <col min="12563" max="12563" width="2.7109375" customWidth="1"/>
    <col min="12564" max="12564" width="9.28515625" customWidth="1"/>
    <col min="12565" max="12565" width="9.5703125" customWidth="1"/>
    <col min="12804" max="12804" width="4.5703125" customWidth="1"/>
    <col min="12805" max="12805" width="24" customWidth="1"/>
    <col min="12806" max="12811" width="6.28515625" customWidth="1"/>
    <col min="12812" max="12817" width="6.140625" customWidth="1"/>
    <col min="12818" max="12818" width="8.28515625" customWidth="1"/>
    <col min="12819" max="12819" width="2.7109375" customWidth="1"/>
    <col min="12820" max="12820" width="9.28515625" customWidth="1"/>
    <col min="12821" max="12821" width="9.5703125" customWidth="1"/>
    <col min="13060" max="13060" width="4.5703125" customWidth="1"/>
    <col min="13061" max="13061" width="24" customWidth="1"/>
    <col min="13062" max="13067" width="6.28515625" customWidth="1"/>
    <col min="13068" max="13073" width="6.140625" customWidth="1"/>
    <col min="13074" max="13074" width="8.28515625" customWidth="1"/>
    <col min="13075" max="13075" width="2.7109375" customWidth="1"/>
    <col min="13076" max="13076" width="9.28515625" customWidth="1"/>
    <col min="13077" max="13077" width="9.5703125" customWidth="1"/>
    <col min="13316" max="13316" width="4.5703125" customWidth="1"/>
    <col min="13317" max="13317" width="24" customWidth="1"/>
    <col min="13318" max="13323" width="6.28515625" customWidth="1"/>
    <col min="13324" max="13329" width="6.140625" customWidth="1"/>
    <col min="13330" max="13330" width="8.28515625" customWidth="1"/>
    <col min="13331" max="13331" width="2.7109375" customWidth="1"/>
    <col min="13332" max="13332" width="9.28515625" customWidth="1"/>
    <col min="13333" max="13333" width="9.5703125" customWidth="1"/>
    <col min="13572" max="13572" width="4.5703125" customWidth="1"/>
    <col min="13573" max="13573" width="24" customWidth="1"/>
    <col min="13574" max="13579" width="6.28515625" customWidth="1"/>
    <col min="13580" max="13585" width="6.140625" customWidth="1"/>
    <col min="13586" max="13586" width="8.28515625" customWidth="1"/>
    <col min="13587" max="13587" width="2.7109375" customWidth="1"/>
    <col min="13588" max="13588" width="9.28515625" customWidth="1"/>
    <col min="13589" max="13589" width="9.5703125" customWidth="1"/>
    <col min="13828" max="13828" width="4.5703125" customWidth="1"/>
    <col min="13829" max="13829" width="24" customWidth="1"/>
    <col min="13830" max="13835" width="6.28515625" customWidth="1"/>
    <col min="13836" max="13841" width="6.140625" customWidth="1"/>
    <col min="13842" max="13842" width="8.28515625" customWidth="1"/>
    <col min="13843" max="13843" width="2.7109375" customWidth="1"/>
    <col min="13844" max="13844" width="9.28515625" customWidth="1"/>
    <col min="13845" max="13845" width="9.5703125" customWidth="1"/>
    <col min="14084" max="14084" width="4.5703125" customWidth="1"/>
    <col min="14085" max="14085" width="24" customWidth="1"/>
    <col min="14086" max="14091" width="6.28515625" customWidth="1"/>
    <col min="14092" max="14097" width="6.140625" customWidth="1"/>
    <col min="14098" max="14098" width="8.28515625" customWidth="1"/>
    <col min="14099" max="14099" width="2.7109375" customWidth="1"/>
    <col min="14100" max="14100" width="9.28515625" customWidth="1"/>
    <col min="14101" max="14101" width="9.5703125" customWidth="1"/>
    <col min="14340" max="14340" width="4.5703125" customWidth="1"/>
    <col min="14341" max="14341" width="24" customWidth="1"/>
    <col min="14342" max="14347" width="6.28515625" customWidth="1"/>
    <col min="14348" max="14353" width="6.140625" customWidth="1"/>
    <col min="14354" max="14354" width="8.28515625" customWidth="1"/>
    <col min="14355" max="14355" width="2.7109375" customWidth="1"/>
    <col min="14356" max="14356" width="9.28515625" customWidth="1"/>
    <col min="14357" max="14357" width="9.5703125" customWidth="1"/>
    <col min="14596" max="14596" width="4.5703125" customWidth="1"/>
    <col min="14597" max="14597" width="24" customWidth="1"/>
    <col min="14598" max="14603" width="6.28515625" customWidth="1"/>
    <col min="14604" max="14609" width="6.140625" customWidth="1"/>
    <col min="14610" max="14610" width="8.28515625" customWidth="1"/>
    <col min="14611" max="14611" width="2.7109375" customWidth="1"/>
    <col min="14612" max="14612" width="9.28515625" customWidth="1"/>
    <col min="14613" max="14613" width="9.5703125" customWidth="1"/>
    <col min="14852" max="14852" width="4.5703125" customWidth="1"/>
    <col min="14853" max="14853" width="24" customWidth="1"/>
    <col min="14854" max="14859" width="6.28515625" customWidth="1"/>
    <col min="14860" max="14865" width="6.140625" customWidth="1"/>
    <col min="14866" max="14866" width="8.28515625" customWidth="1"/>
    <col min="14867" max="14867" width="2.7109375" customWidth="1"/>
    <col min="14868" max="14868" width="9.28515625" customWidth="1"/>
    <col min="14869" max="14869" width="9.5703125" customWidth="1"/>
    <col min="15108" max="15108" width="4.5703125" customWidth="1"/>
    <col min="15109" max="15109" width="24" customWidth="1"/>
    <col min="15110" max="15115" width="6.28515625" customWidth="1"/>
    <col min="15116" max="15121" width="6.140625" customWidth="1"/>
    <col min="15122" max="15122" width="8.28515625" customWidth="1"/>
    <col min="15123" max="15123" width="2.7109375" customWidth="1"/>
    <col min="15124" max="15124" width="9.28515625" customWidth="1"/>
    <col min="15125" max="15125" width="9.5703125" customWidth="1"/>
    <col min="15364" max="15364" width="4.5703125" customWidth="1"/>
    <col min="15365" max="15365" width="24" customWidth="1"/>
    <col min="15366" max="15371" width="6.28515625" customWidth="1"/>
    <col min="15372" max="15377" width="6.140625" customWidth="1"/>
    <col min="15378" max="15378" width="8.28515625" customWidth="1"/>
    <col min="15379" max="15379" width="2.7109375" customWidth="1"/>
    <col min="15380" max="15380" width="9.28515625" customWidth="1"/>
    <col min="15381" max="15381" width="9.5703125" customWidth="1"/>
    <col min="15620" max="15620" width="4.5703125" customWidth="1"/>
    <col min="15621" max="15621" width="24" customWidth="1"/>
    <col min="15622" max="15627" width="6.28515625" customWidth="1"/>
    <col min="15628" max="15633" width="6.140625" customWidth="1"/>
    <col min="15634" max="15634" width="8.28515625" customWidth="1"/>
    <col min="15635" max="15635" width="2.7109375" customWidth="1"/>
    <col min="15636" max="15636" width="9.28515625" customWidth="1"/>
    <col min="15637" max="15637" width="9.5703125" customWidth="1"/>
    <col min="15876" max="15876" width="4.5703125" customWidth="1"/>
    <col min="15877" max="15877" width="24" customWidth="1"/>
    <col min="15878" max="15883" width="6.28515625" customWidth="1"/>
    <col min="15884" max="15889" width="6.140625" customWidth="1"/>
    <col min="15890" max="15890" width="8.28515625" customWidth="1"/>
    <col min="15891" max="15891" width="2.7109375" customWidth="1"/>
    <col min="15892" max="15892" width="9.28515625" customWidth="1"/>
    <col min="15893" max="15893" width="9.5703125" customWidth="1"/>
    <col min="16132" max="16132" width="4.5703125" customWidth="1"/>
    <col min="16133" max="16133" width="24" customWidth="1"/>
    <col min="16134" max="16139" width="6.28515625" customWidth="1"/>
    <col min="16140" max="16145" width="6.140625" customWidth="1"/>
    <col min="16146" max="16146" width="8.28515625" customWidth="1"/>
    <col min="16147" max="16147" width="2.7109375" customWidth="1"/>
    <col min="16148" max="16148" width="9.28515625" customWidth="1"/>
    <col min="16149" max="16149" width="9.5703125" customWidth="1"/>
  </cols>
  <sheetData>
    <row r="1" spans="1:33" ht="15" customHeight="1">
      <c r="A1" s="749" t="s">
        <v>1833</v>
      </c>
      <c r="B1" s="750"/>
      <c r="C1" s="750"/>
      <c r="D1" s="750"/>
      <c r="E1" s="750"/>
      <c r="F1" s="750"/>
      <c r="G1" s="750"/>
      <c r="H1" s="750"/>
      <c r="I1" s="750"/>
      <c r="J1" s="750"/>
      <c r="K1" s="750"/>
      <c r="L1" s="750"/>
      <c r="M1" s="750"/>
      <c r="N1" s="750"/>
      <c r="O1" s="750"/>
    </row>
    <row r="2" spans="1:33" s="305" customFormat="1" ht="5.25" customHeight="1">
      <c r="A2" s="304"/>
      <c r="Q2" s="546"/>
      <c r="R2" s="546"/>
      <c r="S2" s="546"/>
      <c r="T2" s="546"/>
      <c r="U2" s="546"/>
      <c r="V2" s="546"/>
    </row>
    <row r="3" spans="1:33" s="305" customFormat="1" ht="15" customHeight="1">
      <c r="A3" s="749" t="s">
        <v>1804</v>
      </c>
      <c r="B3" s="750"/>
      <c r="C3" s="750"/>
      <c r="D3" s="750"/>
      <c r="E3" s="750"/>
      <c r="F3" s="750"/>
      <c r="G3" s="750"/>
      <c r="H3" s="750"/>
      <c r="I3" s="750"/>
      <c r="J3" s="750"/>
      <c r="K3" s="750"/>
      <c r="L3" s="750"/>
      <c r="M3" s="750"/>
      <c r="N3" s="750"/>
      <c r="O3" s="750"/>
      <c r="Q3" s="546"/>
      <c r="R3" s="546"/>
      <c r="S3" s="546"/>
      <c r="T3" s="546"/>
      <c r="U3" s="546"/>
      <c r="V3" s="546"/>
    </row>
    <row r="4" spans="1:33" ht="15.75" customHeight="1">
      <c r="A4" s="749" t="s">
        <v>1371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</row>
    <row r="5" spans="1:33" ht="15" customHeight="1">
      <c r="A5" s="749" t="s">
        <v>2287</v>
      </c>
      <c r="B5" s="750"/>
      <c r="C5" s="750"/>
      <c r="D5" s="750"/>
      <c r="E5" s="750"/>
      <c r="F5" s="750"/>
      <c r="G5" s="750"/>
      <c r="H5" s="750"/>
      <c r="I5" s="750"/>
      <c r="J5" s="750"/>
      <c r="K5" s="750"/>
      <c r="L5" s="750"/>
      <c r="M5" s="750"/>
      <c r="N5" s="750"/>
      <c r="O5" s="750"/>
    </row>
    <row r="6" spans="1:33">
      <c r="A6" s="19"/>
    </row>
    <row r="7" spans="1:33" ht="15" customHeight="1">
      <c r="A7" s="751" t="s">
        <v>20</v>
      </c>
      <c r="B7" s="751" t="s">
        <v>125</v>
      </c>
      <c r="C7" s="747" t="s">
        <v>126</v>
      </c>
      <c r="D7" s="754"/>
      <c r="E7" s="754"/>
      <c r="F7" s="754"/>
      <c r="G7" s="754"/>
      <c r="H7" s="748"/>
      <c r="I7" s="747" t="s">
        <v>127</v>
      </c>
      <c r="J7" s="754"/>
      <c r="K7" s="754"/>
      <c r="L7" s="754"/>
      <c r="M7" s="754"/>
      <c r="N7" s="748"/>
      <c r="O7" s="751" t="s">
        <v>91</v>
      </c>
    </row>
    <row r="8" spans="1:33" ht="15" customHeight="1">
      <c r="A8" s="752"/>
      <c r="B8" s="752"/>
      <c r="C8" s="747" t="s">
        <v>131</v>
      </c>
      <c r="D8" s="748"/>
      <c r="E8" s="747" t="s">
        <v>132</v>
      </c>
      <c r="F8" s="748"/>
      <c r="G8" s="747" t="s">
        <v>133</v>
      </c>
      <c r="H8" s="748"/>
      <c r="I8" s="747" t="s">
        <v>131</v>
      </c>
      <c r="J8" s="748"/>
      <c r="K8" s="747" t="s">
        <v>132</v>
      </c>
      <c r="L8" s="748"/>
      <c r="M8" s="747" t="s">
        <v>133</v>
      </c>
      <c r="N8" s="748"/>
      <c r="O8" s="752"/>
    </row>
    <row r="9" spans="1:33">
      <c r="A9" s="753"/>
      <c r="B9" s="753"/>
      <c r="C9" s="20" t="s">
        <v>95</v>
      </c>
      <c r="D9" s="20" t="s">
        <v>96</v>
      </c>
      <c r="E9" s="20" t="s">
        <v>95</v>
      </c>
      <c r="F9" s="20" t="s">
        <v>96</v>
      </c>
      <c r="G9" s="20" t="s">
        <v>95</v>
      </c>
      <c r="H9" s="20" t="s">
        <v>96</v>
      </c>
      <c r="I9" s="20" t="s">
        <v>95</v>
      </c>
      <c r="J9" s="20" t="s">
        <v>96</v>
      </c>
      <c r="K9" s="20" t="s">
        <v>95</v>
      </c>
      <c r="L9" s="20" t="s">
        <v>96</v>
      </c>
      <c r="M9" s="20" t="s">
        <v>95</v>
      </c>
      <c r="N9" s="20" t="s">
        <v>96</v>
      </c>
      <c r="O9" s="753"/>
    </row>
    <row r="10" spans="1:33">
      <c r="A10" s="21">
        <v>1</v>
      </c>
      <c r="B10" s="22" t="s">
        <v>87</v>
      </c>
      <c r="C10" s="335">
        <v>4</v>
      </c>
      <c r="D10" s="335">
        <v>8</v>
      </c>
      <c r="E10" s="335">
        <v>258</v>
      </c>
      <c r="F10" s="335">
        <v>329</v>
      </c>
      <c r="G10" s="335">
        <v>83</v>
      </c>
      <c r="H10" s="335">
        <v>67</v>
      </c>
      <c r="I10" s="335">
        <v>0</v>
      </c>
      <c r="J10" s="335">
        <v>0</v>
      </c>
      <c r="K10" s="335">
        <v>0</v>
      </c>
      <c r="L10" s="335">
        <v>0</v>
      </c>
      <c r="M10" s="335">
        <v>0</v>
      </c>
      <c r="N10" s="335">
        <v>0</v>
      </c>
      <c r="O10" s="27">
        <f>SUM(C10:N10)</f>
        <v>749</v>
      </c>
      <c r="Q10" s="1">
        <f>SUM(C10:D10)</f>
        <v>12</v>
      </c>
      <c r="R10" s="1">
        <f>SUM(I10:J10)</f>
        <v>0</v>
      </c>
      <c r="S10" s="1">
        <f>SUM(Q10:R10)</f>
        <v>12</v>
      </c>
      <c r="U10" s="547">
        <f>SUM(E10:F10)</f>
        <v>587</v>
      </c>
      <c r="V10" s="1">
        <f>SUM(K10:L10)</f>
        <v>0</v>
      </c>
      <c r="W10" s="547">
        <f>SUM(U10:V10)</f>
        <v>587</v>
      </c>
      <c r="X10" s="26">
        <f t="shared" ref="X10:X19" si="0">C10+E10+G10+I10+K10+M10</f>
        <v>345</v>
      </c>
      <c r="Y10" s="26">
        <f t="shared" ref="Y10:Y19" si="1">D10+F10+H10+J10+L10+N10</f>
        <v>404</v>
      </c>
      <c r="Z10" s="26">
        <f>SUM(X10:Y10)</f>
        <v>749</v>
      </c>
      <c r="AA10" s="341"/>
      <c r="AB10" s="221">
        <v>345</v>
      </c>
      <c r="AC10" s="221">
        <v>404</v>
      </c>
      <c r="AD10" s="221">
        <v>749</v>
      </c>
      <c r="AE10" s="110">
        <f>X10-AB10</f>
        <v>0</v>
      </c>
      <c r="AF10" s="110">
        <f>Y10-AC10</f>
        <v>0</v>
      </c>
      <c r="AG10" s="110">
        <f>Z10-AD10</f>
        <v>0</v>
      </c>
    </row>
    <row r="11" spans="1:33">
      <c r="A11" s="21">
        <v>2</v>
      </c>
      <c r="B11" s="22" t="s">
        <v>82</v>
      </c>
      <c r="C11" s="336">
        <v>3</v>
      </c>
      <c r="D11" s="336">
        <v>4</v>
      </c>
      <c r="E11" s="336">
        <v>179</v>
      </c>
      <c r="F11" s="336">
        <v>207</v>
      </c>
      <c r="G11" s="336">
        <v>53</v>
      </c>
      <c r="H11" s="336">
        <v>55</v>
      </c>
      <c r="I11" s="336">
        <v>0</v>
      </c>
      <c r="J11" s="336">
        <v>0</v>
      </c>
      <c r="K11" s="336">
        <v>0</v>
      </c>
      <c r="L11" s="336">
        <v>0</v>
      </c>
      <c r="M11" s="336">
        <v>0</v>
      </c>
      <c r="N11" s="336">
        <v>0</v>
      </c>
      <c r="O11" s="27">
        <f t="shared" ref="O11:O19" si="2">SUM(C11:N11)</f>
        <v>501</v>
      </c>
      <c r="Q11" s="1">
        <f t="shared" ref="Q11:Q19" si="3">SUM(C11:D11)</f>
        <v>7</v>
      </c>
      <c r="R11" s="1">
        <f t="shared" ref="R11:R19" si="4">SUM(I11:J11)</f>
        <v>0</v>
      </c>
      <c r="S11" s="1">
        <f t="shared" ref="S11:S19" si="5">SUM(Q11:R11)</f>
        <v>7</v>
      </c>
      <c r="U11" s="547">
        <f t="shared" ref="U11:U19" si="6">SUM(E11:F11)</f>
        <v>386</v>
      </c>
      <c r="V11" s="1">
        <f t="shared" ref="V11:V19" si="7">SUM(K11:L11)</f>
        <v>0</v>
      </c>
      <c r="W11" s="547">
        <f t="shared" ref="W11:W19" si="8">SUM(U11:V11)</f>
        <v>386</v>
      </c>
      <c r="X11" s="26">
        <f t="shared" si="0"/>
        <v>235</v>
      </c>
      <c r="Y11" s="26">
        <f t="shared" si="1"/>
        <v>266</v>
      </c>
      <c r="Z11" s="26">
        <f t="shared" ref="Z11:Z19" si="9">SUM(X11:Y11)</f>
        <v>501</v>
      </c>
      <c r="AA11" s="341"/>
      <c r="AB11" s="221">
        <v>234</v>
      </c>
      <c r="AC11" s="221">
        <v>265</v>
      </c>
      <c r="AD11" s="221">
        <v>499</v>
      </c>
      <c r="AE11" s="110">
        <f t="shared" ref="AE11:AF19" si="10">X11-AB11</f>
        <v>1</v>
      </c>
      <c r="AF11" s="110">
        <f t="shared" si="10"/>
        <v>1</v>
      </c>
      <c r="AG11" s="110">
        <f t="shared" ref="AG11:AG19" si="11">Z11-AD11</f>
        <v>2</v>
      </c>
    </row>
    <row r="12" spans="1:33">
      <c r="A12" s="21">
        <v>3</v>
      </c>
      <c r="B12" s="22" t="s">
        <v>84</v>
      </c>
      <c r="C12" s="335">
        <v>12</v>
      </c>
      <c r="D12" s="335">
        <v>21</v>
      </c>
      <c r="E12" s="335">
        <f>745+7</f>
        <v>752</v>
      </c>
      <c r="F12" s="335">
        <v>788</v>
      </c>
      <c r="G12" s="335">
        <v>171</v>
      </c>
      <c r="H12" s="335">
        <v>115</v>
      </c>
      <c r="I12" s="335">
        <v>3</v>
      </c>
      <c r="J12" s="335">
        <v>1</v>
      </c>
      <c r="K12" s="335">
        <v>68</v>
      </c>
      <c r="L12" s="335">
        <v>37</v>
      </c>
      <c r="M12" s="335">
        <v>11</v>
      </c>
      <c r="N12" s="335">
        <v>12</v>
      </c>
      <c r="O12" s="27">
        <f t="shared" si="2"/>
        <v>1991</v>
      </c>
      <c r="Q12" s="1">
        <f t="shared" si="3"/>
        <v>33</v>
      </c>
      <c r="R12" s="1">
        <f t="shared" si="4"/>
        <v>4</v>
      </c>
      <c r="S12" s="1">
        <f t="shared" si="5"/>
        <v>37</v>
      </c>
      <c r="U12" s="547">
        <f t="shared" si="6"/>
        <v>1540</v>
      </c>
      <c r="V12" s="1">
        <f t="shared" si="7"/>
        <v>105</v>
      </c>
      <c r="W12" s="547">
        <f t="shared" si="8"/>
        <v>1645</v>
      </c>
      <c r="X12" s="26">
        <f t="shared" si="0"/>
        <v>1017</v>
      </c>
      <c r="Y12" s="26">
        <f t="shared" si="1"/>
        <v>974</v>
      </c>
      <c r="Z12" s="26">
        <f t="shared" si="9"/>
        <v>1991</v>
      </c>
      <c r="AA12" s="341"/>
      <c r="AB12" s="221">
        <v>1009</v>
      </c>
      <c r="AC12" s="221">
        <v>975</v>
      </c>
      <c r="AD12" s="221">
        <v>1984</v>
      </c>
      <c r="AE12" s="110">
        <f t="shared" si="10"/>
        <v>8</v>
      </c>
      <c r="AF12" s="110">
        <f t="shared" si="10"/>
        <v>-1</v>
      </c>
      <c r="AG12" s="110">
        <f t="shared" si="11"/>
        <v>7</v>
      </c>
    </row>
    <row r="13" spans="1:33">
      <c r="A13" s="21">
        <v>4</v>
      </c>
      <c r="B13" s="22" t="s">
        <v>90</v>
      </c>
      <c r="C13" s="336">
        <v>1</v>
      </c>
      <c r="D13" s="336">
        <v>9</v>
      </c>
      <c r="E13" s="336">
        <v>248</v>
      </c>
      <c r="F13" s="336">
        <v>308</v>
      </c>
      <c r="G13" s="336">
        <v>73</v>
      </c>
      <c r="H13" s="336">
        <v>49</v>
      </c>
      <c r="I13" s="336">
        <v>1</v>
      </c>
      <c r="J13" s="336">
        <v>1</v>
      </c>
      <c r="K13" s="336">
        <v>48</v>
      </c>
      <c r="L13" s="336">
        <v>34</v>
      </c>
      <c r="M13" s="336">
        <v>13</v>
      </c>
      <c r="N13" s="336">
        <v>14</v>
      </c>
      <c r="O13" s="27">
        <f t="shared" si="2"/>
        <v>799</v>
      </c>
      <c r="Q13" s="1">
        <f t="shared" si="3"/>
        <v>10</v>
      </c>
      <c r="R13" s="1">
        <f t="shared" si="4"/>
        <v>2</v>
      </c>
      <c r="S13" s="1">
        <f t="shared" si="5"/>
        <v>12</v>
      </c>
      <c r="U13" s="547">
        <f t="shared" si="6"/>
        <v>556</v>
      </c>
      <c r="V13" s="1">
        <f t="shared" si="7"/>
        <v>82</v>
      </c>
      <c r="W13" s="547">
        <f t="shared" si="8"/>
        <v>638</v>
      </c>
      <c r="X13" s="26">
        <f t="shared" si="0"/>
        <v>384</v>
      </c>
      <c r="Y13" s="26">
        <f t="shared" si="1"/>
        <v>415</v>
      </c>
      <c r="Z13" s="26">
        <f t="shared" si="9"/>
        <v>799</v>
      </c>
      <c r="AA13" s="341"/>
      <c r="AB13" s="221">
        <v>384</v>
      </c>
      <c r="AC13" s="221">
        <v>415</v>
      </c>
      <c r="AD13" s="221">
        <v>799</v>
      </c>
      <c r="AE13" s="110">
        <f t="shared" si="10"/>
        <v>0</v>
      </c>
      <c r="AF13" s="110">
        <f t="shared" si="10"/>
        <v>0</v>
      </c>
      <c r="AG13" s="110">
        <f t="shared" si="11"/>
        <v>0</v>
      </c>
    </row>
    <row r="14" spans="1:33">
      <c r="A14" s="21">
        <v>5</v>
      </c>
      <c r="B14" s="22" t="s">
        <v>83</v>
      </c>
      <c r="C14" s="335">
        <v>4</v>
      </c>
      <c r="D14" s="335">
        <v>7</v>
      </c>
      <c r="E14" s="335">
        <v>253</v>
      </c>
      <c r="F14" s="335">
        <v>297</v>
      </c>
      <c r="G14" s="335">
        <v>98</v>
      </c>
      <c r="H14" s="335">
        <v>52</v>
      </c>
      <c r="I14" s="335">
        <v>1</v>
      </c>
      <c r="J14" s="335">
        <v>2</v>
      </c>
      <c r="K14" s="335">
        <v>43</v>
      </c>
      <c r="L14" s="335">
        <v>50</v>
      </c>
      <c r="M14" s="335">
        <v>9</v>
      </c>
      <c r="N14" s="335">
        <v>9</v>
      </c>
      <c r="O14" s="27">
        <f t="shared" si="2"/>
        <v>825</v>
      </c>
      <c r="Q14" s="1">
        <f t="shared" si="3"/>
        <v>11</v>
      </c>
      <c r="R14" s="1">
        <f t="shared" si="4"/>
        <v>3</v>
      </c>
      <c r="S14" s="1">
        <f t="shared" si="5"/>
        <v>14</v>
      </c>
      <c r="U14" s="547">
        <f t="shared" si="6"/>
        <v>550</v>
      </c>
      <c r="V14" s="1">
        <f t="shared" si="7"/>
        <v>93</v>
      </c>
      <c r="W14" s="547">
        <f t="shared" si="8"/>
        <v>643</v>
      </c>
      <c r="X14" s="26">
        <f t="shared" si="0"/>
        <v>408</v>
      </c>
      <c r="Y14" s="26">
        <f t="shared" si="1"/>
        <v>417</v>
      </c>
      <c r="Z14" s="26">
        <f t="shared" si="9"/>
        <v>825</v>
      </c>
      <c r="AA14" s="341"/>
      <c r="AB14" s="221">
        <v>403</v>
      </c>
      <c r="AC14" s="221">
        <v>418</v>
      </c>
      <c r="AD14" s="221">
        <v>821</v>
      </c>
      <c r="AE14" s="110">
        <f t="shared" si="10"/>
        <v>5</v>
      </c>
      <c r="AF14" s="110">
        <f t="shared" si="10"/>
        <v>-1</v>
      </c>
      <c r="AG14" s="110">
        <f t="shared" si="11"/>
        <v>4</v>
      </c>
    </row>
    <row r="15" spans="1:33">
      <c r="A15" s="21">
        <v>6</v>
      </c>
      <c r="B15" s="22" t="s">
        <v>89</v>
      </c>
      <c r="C15" s="336">
        <v>12</v>
      </c>
      <c r="D15" s="336">
        <v>15</v>
      </c>
      <c r="E15" s="336">
        <v>529</v>
      </c>
      <c r="F15" s="336">
        <v>533</v>
      </c>
      <c r="G15" s="336">
        <v>146</v>
      </c>
      <c r="H15" s="336">
        <v>60</v>
      </c>
      <c r="I15" s="336">
        <v>3</v>
      </c>
      <c r="J15" s="336">
        <v>2</v>
      </c>
      <c r="K15" s="336">
        <v>50</v>
      </c>
      <c r="L15" s="336">
        <v>45</v>
      </c>
      <c r="M15" s="336">
        <v>14</v>
      </c>
      <c r="N15" s="336">
        <v>11</v>
      </c>
      <c r="O15" s="27">
        <f t="shared" si="2"/>
        <v>1420</v>
      </c>
      <c r="Q15" s="1">
        <f t="shared" si="3"/>
        <v>27</v>
      </c>
      <c r="R15" s="1">
        <f t="shared" si="4"/>
        <v>5</v>
      </c>
      <c r="S15" s="1">
        <f t="shared" si="5"/>
        <v>32</v>
      </c>
      <c r="U15" s="547">
        <f t="shared" si="6"/>
        <v>1062</v>
      </c>
      <c r="V15" s="1">
        <f t="shared" si="7"/>
        <v>95</v>
      </c>
      <c r="W15" s="547">
        <f t="shared" si="8"/>
        <v>1157</v>
      </c>
      <c r="X15" s="26">
        <f t="shared" si="0"/>
        <v>754</v>
      </c>
      <c r="Y15" s="26">
        <f t="shared" si="1"/>
        <v>666</v>
      </c>
      <c r="Z15" s="26">
        <f t="shared" si="9"/>
        <v>1420</v>
      </c>
      <c r="AA15" s="341"/>
      <c r="AB15" s="221">
        <v>758</v>
      </c>
      <c r="AC15" s="221">
        <v>667</v>
      </c>
      <c r="AD15" s="221">
        <v>1425</v>
      </c>
      <c r="AE15" s="110">
        <f t="shared" si="10"/>
        <v>-4</v>
      </c>
      <c r="AF15" s="110">
        <f t="shared" si="10"/>
        <v>-1</v>
      </c>
      <c r="AG15" s="110">
        <f t="shared" si="11"/>
        <v>-5</v>
      </c>
    </row>
    <row r="16" spans="1:33">
      <c r="A16" s="21">
        <v>7</v>
      </c>
      <c r="B16" s="22" t="s">
        <v>86</v>
      </c>
      <c r="C16" s="335">
        <v>2</v>
      </c>
      <c r="D16" s="335">
        <v>4</v>
      </c>
      <c r="E16" s="335">
        <v>322</v>
      </c>
      <c r="F16" s="335">
        <v>304</v>
      </c>
      <c r="G16" s="335">
        <v>103</v>
      </c>
      <c r="H16" s="335">
        <v>72</v>
      </c>
      <c r="I16" s="335">
        <v>0</v>
      </c>
      <c r="J16" s="335">
        <v>0</v>
      </c>
      <c r="K16" s="335">
        <v>0</v>
      </c>
      <c r="L16" s="335">
        <v>0</v>
      </c>
      <c r="M16" s="335">
        <v>0</v>
      </c>
      <c r="N16" s="335">
        <v>0</v>
      </c>
      <c r="O16" s="27">
        <f t="shared" si="2"/>
        <v>807</v>
      </c>
      <c r="Q16" s="1">
        <f t="shared" si="3"/>
        <v>6</v>
      </c>
      <c r="R16" s="1">
        <f t="shared" si="4"/>
        <v>0</v>
      </c>
      <c r="S16" s="1">
        <f t="shared" si="5"/>
        <v>6</v>
      </c>
      <c r="U16" s="547">
        <f t="shared" si="6"/>
        <v>626</v>
      </c>
      <c r="V16" s="1">
        <f t="shared" si="7"/>
        <v>0</v>
      </c>
      <c r="W16" s="547">
        <f t="shared" si="8"/>
        <v>626</v>
      </c>
      <c r="X16" s="26">
        <f t="shared" si="0"/>
        <v>427</v>
      </c>
      <c r="Y16" s="26">
        <f t="shared" si="1"/>
        <v>380</v>
      </c>
      <c r="Z16" s="26">
        <f t="shared" si="9"/>
        <v>807</v>
      </c>
      <c r="AA16" s="341"/>
      <c r="AB16" s="221">
        <v>432</v>
      </c>
      <c r="AC16" s="221">
        <v>378</v>
      </c>
      <c r="AD16" s="221">
        <v>810</v>
      </c>
      <c r="AE16" s="110">
        <f t="shared" si="10"/>
        <v>-5</v>
      </c>
      <c r="AF16" s="110">
        <f t="shared" si="10"/>
        <v>2</v>
      </c>
      <c r="AG16" s="110">
        <f t="shared" si="11"/>
        <v>-3</v>
      </c>
    </row>
    <row r="17" spans="1:33">
      <c r="A17" s="21">
        <v>8</v>
      </c>
      <c r="B17" s="22" t="s">
        <v>81</v>
      </c>
      <c r="C17" s="336">
        <v>3</v>
      </c>
      <c r="D17" s="336">
        <v>8</v>
      </c>
      <c r="E17" s="336">
        <v>248</v>
      </c>
      <c r="F17" s="336">
        <v>218</v>
      </c>
      <c r="G17" s="336">
        <v>85</v>
      </c>
      <c r="H17" s="336">
        <v>50</v>
      </c>
      <c r="I17" s="336">
        <v>3</v>
      </c>
      <c r="J17" s="336">
        <v>6</v>
      </c>
      <c r="K17" s="336">
        <v>114</v>
      </c>
      <c r="L17" s="336">
        <v>99</v>
      </c>
      <c r="M17" s="336">
        <v>21</v>
      </c>
      <c r="N17" s="336">
        <v>5</v>
      </c>
      <c r="O17" s="27">
        <f t="shared" si="2"/>
        <v>860</v>
      </c>
      <c r="Q17" s="1">
        <f t="shared" si="3"/>
        <v>11</v>
      </c>
      <c r="R17" s="1">
        <f t="shared" si="4"/>
        <v>9</v>
      </c>
      <c r="S17" s="1">
        <f t="shared" si="5"/>
        <v>20</v>
      </c>
      <c r="U17" s="547">
        <f t="shared" si="6"/>
        <v>466</v>
      </c>
      <c r="V17" s="1">
        <f t="shared" si="7"/>
        <v>213</v>
      </c>
      <c r="W17" s="547">
        <f t="shared" si="8"/>
        <v>679</v>
      </c>
      <c r="X17" s="26">
        <f t="shared" si="0"/>
        <v>474</v>
      </c>
      <c r="Y17" s="26">
        <f t="shared" si="1"/>
        <v>386</v>
      </c>
      <c r="Z17" s="26">
        <f t="shared" si="9"/>
        <v>860</v>
      </c>
      <c r="AA17" s="341"/>
      <c r="AB17" s="221">
        <v>473</v>
      </c>
      <c r="AC17" s="221">
        <v>384</v>
      </c>
      <c r="AD17" s="221">
        <v>857</v>
      </c>
      <c r="AE17" s="110">
        <f t="shared" si="10"/>
        <v>1</v>
      </c>
      <c r="AF17" s="110">
        <f t="shared" si="10"/>
        <v>2</v>
      </c>
      <c r="AG17" s="110">
        <f t="shared" si="11"/>
        <v>3</v>
      </c>
    </row>
    <row r="18" spans="1:33">
      <c r="A18" s="21">
        <v>9</v>
      </c>
      <c r="B18" s="22" t="s">
        <v>85</v>
      </c>
      <c r="C18" s="335">
        <v>5</v>
      </c>
      <c r="D18" s="335">
        <v>9</v>
      </c>
      <c r="E18" s="335">
        <v>412</v>
      </c>
      <c r="F18" s="335">
        <v>501</v>
      </c>
      <c r="G18" s="335">
        <v>95</v>
      </c>
      <c r="H18" s="335">
        <v>88</v>
      </c>
      <c r="I18" s="335">
        <v>1</v>
      </c>
      <c r="J18" s="335">
        <v>9</v>
      </c>
      <c r="K18" s="335">
        <v>331</v>
      </c>
      <c r="L18" s="335">
        <v>343</v>
      </c>
      <c r="M18" s="335">
        <v>87</v>
      </c>
      <c r="N18" s="335">
        <v>58</v>
      </c>
      <c r="O18" s="27">
        <f t="shared" si="2"/>
        <v>1939</v>
      </c>
      <c r="Q18" s="1">
        <f t="shared" si="3"/>
        <v>14</v>
      </c>
      <c r="R18" s="1">
        <f t="shared" si="4"/>
        <v>10</v>
      </c>
      <c r="S18" s="1">
        <f t="shared" si="5"/>
        <v>24</v>
      </c>
      <c r="U18" s="547">
        <f t="shared" si="6"/>
        <v>913</v>
      </c>
      <c r="V18" s="1">
        <f t="shared" si="7"/>
        <v>674</v>
      </c>
      <c r="W18" s="547">
        <f t="shared" si="8"/>
        <v>1587</v>
      </c>
      <c r="X18" s="26">
        <f t="shared" si="0"/>
        <v>931</v>
      </c>
      <c r="Y18" s="26">
        <f t="shared" si="1"/>
        <v>1008</v>
      </c>
      <c r="Z18" s="26">
        <f t="shared" si="9"/>
        <v>1939</v>
      </c>
      <c r="AA18" s="341"/>
      <c r="AB18" s="221">
        <v>929</v>
      </c>
      <c r="AC18" s="221">
        <v>1008</v>
      </c>
      <c r="AD18" s="221">
        <v>1937</v>
      </c>
      <c r="AE18" s="110">
        <f t="shared" si="10"/>
        <v>2</v>
      </c>
      <c r="AF18" s="110">
        <f t="shared" si="10"/>
        <v>0</v>
      </c>
      <c r="AG18" s="110">
        <f t="shared" si="11"/>
        <v>2</v>
      </c>
    </row>
    <row r="19" spans="1:33">
      <c r="A19" s="21">
        <v>10</v>
      </c>
      <c r="B19" s="22" t="s">
        <v>88</v>
      </c>
      <c r="C19" s="338">
        <v>3</v>
      </c>
      <c r="D19" s="338">
        <v>2</v>
      </c>
      <c r="E19" s="338">
        <v>150</v>
      </c>
      <c r="F19" s="338">
        <v>157</v>
      </c>
      <c r="G19" s="338">
        <v>41</v>
      </c>
      <c r="H19" s="338">
        <v>24</v>
      </c>
      <c r="I19" s="338">
        <v>2</v>
      </c>
      <c r="J19" s="338">
        <v>0</v>
      </c>
      <c r="K19" s="338">
        <v>43</v>
      </c>
      <c r="L19" s="338">
        <v>21</v>
      </c>
      <c r="M19" s="338">
        <v>20</v>
      </c>
      <c r="N19" s="338">
        <v>6</v>
      </c>
      <c r="O19" s="27">
        <f t="shared" si="2"/>
        <v>469</v>
      </c>
      <c r="Q19" s="1">
        <f t="shared" si="3"/>
        <v>5</v>
      </c>
      <c r="R19" s="1">
        <f t="shared" si="4"/>
        <v>2</v>
      </c>
      <c r="S19" s="1">
        <f t="shared" si="5"/>
        <v>7</v>
      </c>
      <c r="U19" s="547">
        <f t="shared" si="6"/>
        <v>307</v>
      </c>
      <c r="V19" s="1">
        <f t="shared" si="7"/>
        <v>64</v>
      </c>
      <c r="W19" s="547">
        <f t="shared" si="8"/>
        <v>371</v>
      </c>
      <c r="X19" s="26">
        <f t="shared" si="0"/>
        <v>259</v>
      </c>
      <c r="Y19" s="26">
        <f t="shared" si="1"/>
        <v>210</v>
      </c>
      <c r="Z19" s="26">
        <f t="shared" si="9"/>
        <v>469</v>
      </c>
      <c r="AA19" s="341"/>
      <c r="AB19" s="221">
        <v>258</v>
      </c>
      <c r="AC19" s="221">
        <v>205</v>
      </c>
      <c r="AD19" s="221">
        <v>463</v>
      </c>
      <c r="AE19" s="110">
        <f t="shared" si="10"/>
        <v>1</v>
      </c>
      <c r="AF19" s="110">
        <f t="shared" si="10"/>
        <v>5</v>
      </c>
      <c r="AG19" s="110">
        <f t="shared" si="11"/>
        <v>6</v>
      </c>
    </row>
    <row r="20" spans="1:33" ht="15" customHeight="1">
      <c r="A20" s="855" t="s">
        <v>91</v>
      </c>
      <c r="B20" s="856"/>
      <c r="C20" s="27">
        <f>SUM(C10:C19)</f>
        <v>49</v>
      </c>
      <c r="D20" s="28">
        <f t="shared" ref="D20:O20" si="12">SUM(D10:D19)</f>
        <v>87</v>
      </c>
      <c r="E20" s="28">
        <f t="shared" si="12"/>
        <v>3351</v>
      </c>
      <c r="F20" s="28">
        <f t="shared" si="12"/>
        <v>3642</v>
      </c>
      <c r="G20" s="28">
        <f t="shared" si="12"/>
        <v>948</v>
      </c>
      <c r="H20" s="28">
        <f t="shared" si="12"/>
        <v>632</v>
      </c>
      <c r="I20" s="28">
        <f t="shared" si="12"/>
        <v>14</v>
      </c>
      <c r="J20" s="28">
        <f t="shared" si="12"/>
        <v>21</v>
      </c>
      <c r="K20" s="28">
        <f t="shared" si="12"/>
        <v>697</v>
      </c>
      <c r="L20" s="28">
        <f t="shared" si="12"/>
        <v>629</v>
      </c>
      <c r="M20" s="28">
        <f t="shared" si="12"/>
        <v>175</v>
      </c>
      <c r="N20" s="28">
        <f t="shared" si="12"/>
        <v>115</v>
      </c>
      <c r="O20" s="28">
        <f t="shared" si="12"/>
        <v>10360</v>
      </c>
      <c r="Q20" s="1">
        <f>SUM(Q10:Q19)</f>
        <v>136</v>
      </c>
      <c r="R20" s="1">
        <f>SUM(R10:R19)</f>
        <v>35</v>
      </c>
      <c r="S20" s="1">
        <f t="shared" ref="S20" si="13">SUM(S10:S19)</f>
        <v>171</v>
      </c>
      <c r="U20" s="1"/>
      <c r="V20" s="1"/>
      <c r="W20" s="547">
        <f>SUM(W10:W19)</f>
        <v>8319</v>
      </c>
    </row>
    <row r="21" spans="1:33" s="4" customFormat="1">
      <c r="A21" s="746" t="s">
        <v>91</v>
      </c>
      <c r="B21" s="746"/>
      <c r="C21" s="743">
        <f>SUM(C20:D20)</f>
        <v>136</v>
      </c>
      <c r="D21" s="744"/>
      <c r="E21" s="743">
        <f>SUM(E20:F20)</f>
        <v>6993</v>
      </c>
      <c r="F21" s="744"/>
      <c r="G21" s="743">
        <f>SUM(G20:H20)</f>
        <v>1580</v>
      </c>
      <c r="H21" s="744"/>
      <c r="I21" s="743">
        <f>SUM(I20:J20)</f>
        <v>35</v>
      </c>
      <c r="J21" s="744"/>
      <c r="K21" s="743">
        <f>SUM(K20:L20)</f>
        <v>1326</v>
      </c>
      <c r="L21" s="744"/>
      <c r="M21" s="743">
        <f>SUM(M20:N20)</f>
        <v>290</v>
      </c>
      <c r="N21" s="744"/>
      <c r="O21" s="24">
        <f>O20</f>
        <v>10360</v>
      </c>
    </row>
    <row r="23" spans="1:33">
      <c r="J23" s="26"/>
      <c r="U23" s="110">
        <f>M21+G21</f>
        <v>1870</v>
      </c>
      <c r="X23" s="26">
        <f>D27</f>
        <v>8319</v>
      </c>
      <c r="Y23" s="211" t="s">
        <v>1437</v>
      </c>
    </row>
    <row r="24" spans="1:33">
      <c r="X24" s="26">
        <f>'Siswa SMK klp umur 21'!C26</f>
        <v>97</v>
      </c>
      <c r="Y24" s="211" t="s">
        <v>1447</v>
      </c>
    </row>
    <row r="25" spans="1:33">
      <c r="X25" s="26">
        <f>'Siswa SMA klp umur 20'!D26</f>
        <v>110</v>
      </c>
      <c r="Y25" s="211" t="s">
        <v>1448</v>
      </c>
    </row>
    <row r="26" spans="1:33">
      <c r="D26" s="26">
        <f>C21+I21</f>
        <v>171</v>
      </c>
      <c r="X26" s="26">
        <f>'Siswa SD Klp umur 18'!D26</f>
        <v>3194</v>
      </c>
      <c r="Y26" s="211" t="s">
        <v>1438</v>
      </c>
      <c r="Z26" s="4"/>
    </row>
    <row r="27" spans="1:33">
      <c r="D27" s="26">
        <f>E21+K21</f>
        <v>8319</v>
      </c>
      <c r="X27" s="110" t="e">
        <f>#REF!</f>
        <v>#REF!</v>
      </c>
      <c r="Y27" s="4" t="s">
        <v>1439</v>
      </c>
    </row>
    <row r="28" spans="1:33">
      <c r="D28" s="26">
        <f>G21+M21</f>
        <v>1870</v>
      </c>
      <c r="X28" s="110" t="e">
        <f>#REF!</f>
        <v>#REF!</v>
      </c>
      <c r="Y28" s="211" t="s">
        <v>1440</v>
      </c>
    </row>
    <row r="29" spans="1:33">
      <c r="X29" s="110" t="e">
        <f>#REF!</f>
        <v>#REF!</v>
      </c>
      <c r="Y29" s="211" t="s">
        <v>1441</v>
      </c>
    </row>
    <row r="30" spans="1:33">
      <c r="X30" s="26" t="e">
        <f>SUM(X23:X29)</f>
        <v>#REF!</v>
      </c>
      <c r="Y30" s="211" t="s">
        <v>1436</v>
      </c>
    </row>
  </sheetData>
  <mergeCells count="23">
    <mergeCell ref="K21:L21"/>
    <mergeCell ref="M21:N21"/>
    <mergeCell ref="A21:B21"/>
    <mergeCell ref="C21:D21"/>
    <mergeCell ref="E21:F21"/>
    <mergeCell ref="G21:H21"/>
    <mergeCell ref="I21:J21"/>
    <mergeCell ref="A20:B20"/>
    <mergeCell ref="C8:D8"/>
    <mergeCell ref="E8:F8"/>
    <mergeCell ref="G8:H8"/>
    <mergeCell ref="I8:J8"/>
    <mergeCell ref="K8:L8"/>
    <mergeCell ref="M8:N8"/>
    <mergeCell ref="A1:O1"/>
    <mergeCell ref="A4:O4"/>
    <mergeCell ref="A7:A9"/>
    <mergeCell ref="B7:B9"/>
    <mergeCell ref="C7:H7"/>
    <mergeCell ref="I7:N7"/>
    <mergeCell ref="O7:O9"/>
    <mergeCell ref="A5:O5"/>
    <mergeCell ref="A3:O3"/>
  </mergeCells>
  <printOptions horizontalCentered="1"/>
  <pageMargins left="0.84" right="1.87" top="0.98425196850393704" bottom="0.98425196850393704" header="0.51181102362204722" footer="0.51181102362204722"/>
  <pageSetup paperSize="5" orientation="landscape" horizontalDpi="4294967293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AH28"/>
  <sheetViews>
    <sheetView showGridLines="0" view="pageBreakPreview" zoomScale="90" zoomScaleSheetLayoutView="90" workbookViewId="0">
      <selection activeCell="Q5" sqref="Q5"/>
    </sheetView>
  </sheetViews>
  <sheetFormatPr defaultRowHeight="15"/>
  <cols>
    <col min="1" max="1" width="5.140625" customWidth="1"/>
    <col min="2" max="2" width="23.85546875" customWidth="1"/>
    <col min="3" max="14" width="7.140625" customWidth="1"/>
    <col min="15" max="15" width="10" customWidth="1"/>
    <col min="16" max="16" width="3.5703125" customWidth="1"/>
    <col min="17" max="23" width="9.28515625" style="546" customWidth="1"/>
    <col min="24" max="24" width="9.28515625" customWidth="1"/>
    <col min="25" max="27" width="7.85546875" customWidth="1"/>
    <col min="28" max="28" width="4.140625" customWidth="1"/>
    <col min="29" max="34" width="7.7109375" customWidth="1"/>
    <col min="261" max="261" width="5.140625" customWidth="1"/>
    <col min="262" max="262" width="26.140625" customWidth="1"/>
    <col min="263" max="274" width="7.140625" customWidth="1"/>
    <col min="275" max="275" width="10" customWidth="1"/>
    <col min="517" max="517" width="5.140625" customWidth="1"/>
    <col min="518" max="518" width="26.140625" customWidth="1"/>
    <col min="519" max="530" width="7.140625" customWidth="1"/>
    <col min="531" max="531" width="10" customWidth="1"/>
    <col min="773" max="773" width="5.140625" customWidth="1"/>
    <col min="774" max="774" width="26.140625" customWidth="1"/>
    <col min="775" max="786" width="7.140625" customWidth="1"/>
    <col min="787" max="787" width="10" customWidth="1"/>
    <col min="1029" max="1029" width="5.140625" customWidth="1"/>
    <col min="1030" max="1030" width="26.140625" customWidth="1"/>
    <col min="1031" max="1042" width="7.140625" customWidth="1"/>
    <col min="1043" max="1043" width="10" customWidth="1"/>
    <col min="1285" max="1285" width="5.140625" customWidth="1"/>
    <col min="1286" max="1286" width="26.140625" customWidth="1"/>
    <col min="1287" max="1298" width="7.140625" customWidth="1"/>
    <col min="1299" max="1299" width="10" customWidth="1"/>
    <col min="1541" max="1541" width="5.140625" customWidth="1"/>
    <col min="1542" max="1542" width="26.140625" customWidth="1"/>
    <col min="1543" max="1554" width="7.140625" customWidth="1"/>
    <col min="1555" max="1555" width="10" customWidth="1"/>
    <col min="1797" max="1797" width="5.140625" customWidth="1"/>
    <col min="1798" max="1798" width="26.140625" customWidth="1"/>
    <col min="1799" max="1810" width="7.140625" customWidth="1"/>
    <col min="1811" max="1811" width="10" customWidth="1"/>
    <col min="2053" max="2053" width="5.140625" customWidth="1"/>
    <col min="2054" max="2054" width="26.140625" customWidth="1"/>
    <col min="2055" max="2066" width="7.140625" customWidth="1"/>
    <col min="2067" max="2067" width="10" customWidth="1"/>
    <col min="2309" max="2309" width="5.140625" customWidth="1"/>
    <col min="2310" max="2310" width="26.140625" customWidth="1"/>
    <col min="2311" max="2322" width="7.140625" customWidth="1"/>
    <col min="2323" max="2323" width="10" customWidth="1"/>
    <col min="2565" max="2565" width="5.140625" customWidth="1"/>
    <col min="2566" max="2566" width="26.140625" customWidth="1"/>
    <col min="2567" max="2578" width="7.140625" customWidth="1"/>
    <col min="2579" max="2579" width="10" customWidth="1"/>
    <col min="2821" max="2821" width="5.140625" customWidth="1"/>
    <col min="2822" max="2822" width="26.140625" customWidth="1"/>
    <col min="2823" max="2834" width="7.140625" customWidth="1"/>
    <col min="2835" max="2835" width="10" customWidth="1"/>
    <col min="3077" max="3077" width="5.140625" customWidth="1"/>
    <col min="3078" max="3078" width="26.140625" customWidth="1"/>
    <col min="3079" max="3090" width="7.140625" customWidth="1"/>
    <col min="3091" max="3091" width="10" customWidth="1"/>
    <col min="3333" max="3333" width="5.140625" customWidth="1"/>
    <col min="3334" max="3334" width="26.140625" customWidth="1"/>
    <col min="3335" max="3346" width="7.140625" customWidth="1"/>
    <col min="3347" max="3347" width="10" customWidth="1"/>
    <col min="3589" max="3589" width="5.140625" customWidth="1"/>
    <col min="3590" max="3590" width="26.140625" customWidth="1"/>
    <col min="3591" max="3602" width="7.140625" customWidth="1"/>
    <col min="3603" max="3603" width="10" customWidth="1"/>
    <col min="3845" max="3845" width="5.140625" customWidth="1"/>
    <col min="3846" max="3846" width="26.140625" customWidth="1"/>
    <col min="3847" max="3858" width="7.140625" customWidth="1"/>
    <col min="3859" max="3859" width="10" customWidth="1"/>
    <col min="4101" max="4101" width="5.140625" customWidth="1"/>
    <col min="4102" max="4102" width="26.140625" customWidth="1"/>
    <col min="4103" max="4114" width="7.140625" customWidth="1"/>
    <col min="4115" max="4115" width="10" customWidth="1"/>
    <col min="4357" max="4357" width="5.140625" customWidth="1"/>
    <col min="4358" max="4358" width="26.140625" customWidth="1"/>
    <col min="4359" max="4370" width="7.140625" customWidth="1"/>
    <col min="4371" max="4371" width="10" customWidth="1"/>
    <col min="4613" max="4613" width="5.140625" customWidth="1"/>
    <col min="4614" max="4614" width="26.140625" customWidth="1"/>
    <col min="4615" max="4626" width="7.140625" customWidth="1"/>
    <col min="4627" max="4627" width="10" customWidth="1"/>
    <col min="4869" max="4869" width="5.140625" customWidth="1"/>
    <col min="4870" max="4870" width="26.140625" customWidth="1"/>
    <col min="4871" max="4882" width="7.140625" customWidth="1"/>
    <col min="4883" max="4883" width="10" customWidth="1"/>
    <col min="5125" max="5125" width="5.140625" customWidth="1"/>
    <col min="5126" max="5126" width="26.140625" customWidth="1"/>
    <col min="5127" max="5138" width="7.140625" customWidth="1"/>
    <col min="5139" max="5139" width="10" customWidth="1"/>
    <col min="5381" max="5381" width="5.140625" customWidth="1"/>
    <col min="5382" max="5382" width="26.140625" customWidth="1"/>
    <col min="5383" max="5394" width="7.140625" customWidth="1"/>
    <col min="5395" max="5395" width="10" customWidth="1"/>
    <col min="5637" max="5637" width="5.140625" customWidth="1"/>
    <col min="5638" max="5638" width="26.140625" customWidth="1"/>
    <col min="5639" max="5650" width="7.140625" customWidth="1"/>
    <col min="5651" max="5651" width="10" customWidth="1"/>
    <col min="5893" max="5893" width="5.140625" customWidth="1"/>
    <col min="5894" max="5894" width="26.140625" customWidth="1"/>
    <col min="5895" max="5906" width="7.140625" customWidth="1"/>
    <col min="5907" max="5907" width="10" customWidth="1"/>
    <col min="6149" max="6149" width="5.140625" customWidth="1"/>
    <col min="6150" max="6150" width="26.140625" customWidth="1"/>
    <col min="6151" max="6162" width="7.140625" customWidth="1"/>
    <col min="6163" max="6163" width="10" customWidth="1"/>
    <col min="6405" max="6405" width="5.140625" customWidth="1"/>
    <col min="6406" max="6406" width="26.140625" customWidth="1"/>
    <col min="6407" max="6418" width="7.140625" customWidth="1"/>
    <col min="6419" max="6419" width="10" customWidth="1"/>
    <col min="6661" max="6661" width="5.140625" customWidth="1"/>
    <col min="6662" max="6662" width="26.140625" customWidth="1"/>
    <col min="6663" max="6674" width="7.140625" customWidth="1"/>
    <col min="6675" max="6675" width="10" customWidth="1"/>
    <col min="6917" max="6917" width="5.140625" customWidth="1"/>
    <col min="6918" max="6918" width="26.140625" customWidth="1"/>
    <col min="6919" max="6930" width="7.140625" customWidth="1"/>
    <col min="6931" max="6931" width="10" customWidth="1"/>
    <col min="7173" max="7173" width="5.140625" customWidth="1"/>
    <col min="7174" max="7174" width="26.140625" customWidth="1"/>
    <col min="7175" max="7186" width="7.140625" customWidth="1"/>
    <col min="7187" max="7187" width="10" customWidth="1"/>
    <col min="7429" max="7429" width="5.140625" customWidth="1"/>
    <col min="7430" max="7430" width="26.140625" customWidth="1"/>
    <col min="7431" max="7442" width="7.140625" customWidth="1"/>
    <col min="7443" max="7443" width="10" customWidth="1"/>
    <col min="7685" max="7685" width="5.140625" customWidth="1"/>
    <col min="7686" max="7686" width="26.140625" customWidth="1"/>
    <col min="7687" max="7698" width="7.140625" customWidth="1"/>
    <col min="7699" max="7699" width="10" customWidth="1"/>
    <col min="7941" max="7941" width="5.140625" customWidth="1"/>
    <col min="7942" max="7942" width="26.140625" customWidth="1"/>
    <col min="7943" max="7954" width="7.140625" customWidth="1"/>
    <col min="7955" max="7955" width="10" customWidth="1"/>
    <col min="8197" max="8197" width="5.140625" customWidth="1"/>
    <col min="8198" max="8198" width="26.140625" customWidth="1"/>
    <col min="8199" max="8210" width="7.140625" customWidth="1"/>
    <col min="8211" max="8211" width="10" customWidth="1"/>
    <col min="8453" max="8453" width="5.140625" customWidth="1"/>
    <col min="8454" max="8454" width="26.140625" customWidth="1"/>
    <col min="8455" max="8466" width="7.140625" customWidth="1"/>
    <col min="8467" max="8467" width="10" customWidth="1"/>
    <col min="8709" max="8709" width="5.140625" customWidth="1"/>
    <col min="8710" max="8710" width="26.140625" customWidth="1"/>
    <col min="8711" max="8722" width="7.140625" customWidth="1"/>
    <col min="8723" max="8723" width="10" customWidth="1"/>
    <col min="8965" max="8965" width="5.140625" customWidth="1"/>
    <col min="8966" max="8966" width="26.140625" customWidth="1"/>
    <col min="8967" max="8978" width="7.140625" customWidth="1"/>
    <col min="8979" max="8979" width="10" customWidth="1"/>
    <col min="9221" max="9221" width="5.140625" customWidth="1"/>
    <col min="9222" max="9222" width="26.140625" customWidth="1"/>
    <col min="9223" max="9234" width="7.140625" customWidth="1"/>
    <col min="9235" max="9235" width="10" customWidth="1"/>
    <col min="9477" max="9477" width="5.140625" customWidth="1"/>
    <col min="9478" max="9478" width="26.140625" customWidth="1"/>
    <col min="9479" max="9490" width="7.140625" customWidth="1"/>
    <col min="9491" max="9491" width="10" customWidth="1"/>
    <col min="9733" max="9733" width="5.140625" customWidth="1"/>
    <col min="9734" max="9734" width="26.140625" customWidth="1"/>
    <col min="9735" max="9746" width="7.140625" customWidth="1"/>
    <col min="9747" max="9747" width="10" customWidth="1"/>
    <col min="9989" max="9989" width="5.140625" customWidth="1"/>
    <col min="9990" max="9990" width="26.140625" customWidth="1"/>
    <col min="9991" max="10002" width="7.140625" customWidth="1"/>
    <col min="10003" max="10003" width="10" customWidth="1"/>
    <col min="10245" max="10245" width="5.140625" customWidth="1"/>
    <col min="10246" max="10246" width="26.140625" customWidth="1"/>
    <col min="10247" max="10258" width="7.140625" customWidth="1"/>
    <col min="10259" max="10259" width="10" customWidth="1"/>
    <col min="10501" max="10501" width="5.140625" customWidth="1"/>
    <col min="10502" max="10502" width="26.140625" customWidth="1"/>
    <col min="10503" max="10514" width="7.140625" customWidth="1"/>
    <col min="10515" max="10515" width="10" customWidth="1"/>
    <col min="10757" max="10757" width="5.140625" customWidth="1"/>
    <col min="10758" max="10758" width="26.140625" customWidth="1"/>
    <col min="10759" max="10770" width="7.140625" customWidth="1"/>
    <col min="10771" max="10771" width="10" customWidth="1"/>
    <col min="11013" max="11013" width="5.140625" customWidth="1"/>
    <col min="11014" max="11014" width="26.140625" customWidth="1"/>
    <col min="11015" max="11026" width="7.140625" customWidth="1"/>
    <col min="11027" max="11027" width="10" customWidth="1"/>
    <col min="11269" max="11269" width="5.140625" customWidth="1"/>
    <col min="11270" max="11270" width="26.140625" customWidth="1"/>
    <col min="11271" max="11282" width="7.140625" customWidth="1"/>
    <col min="11283" max="11283" width="10" customWidth="1"/>
    <col min="11525" max="11525" width="5.140625" customWidth="1"/>
    <col min="11526" max="11526" width="26.140625" customWidth="1"/>
    <col min="11527" max="11538" width="7.140625" customWidth="1"/>
    <col min="11539" max="11539" width="10" customWidth="1"/>
    <col min="11781" max="11781" width="5.140625" customWidth="1"/>
    <col min="11782" max="11782" width="26.140625" customWidth="1"/>
    <col min="11783" max="11794" width="7.140625" customWidth="1"/>
    <col min="11795" max="11795" width="10" customWidth="1"/>
    <col min="12037" max="12037" width="5.140625" customWidth="1"/>
    <col min="12038" max="12038" width="26.140625" customWidth="1"/>
    <col min="12039" max="12050" width="7.140625" customWidth="1"/>
    <col min="12051" max="12051" width="10" customWidth="1"/>
    <col min="12293" max="12293" width="5.140625" customWidth="1"/>
    <col min="12294" max="12294" width="26.140625" customWidth="1"/>
    <col min="12295" max="12306" width="7.140625" customWidth="1"/>
    <col min="12307" max="12307" width="10" customWidth="1"/>
    <col min="12549" max="12549" width="5.140625" customWidth="1"/>
    <col min="12550" max="12550" width="26.140625" customWidth="1"/>
    <col min="12551" max="12562" width="7.140625" customWidth="1"/>
    <col min="12563" max="12563" width="10" customWidth="1"/>
    <col min="12805" max="12805" width="5.140625" customWidth="1"/>
    <col min="12806" max="12806" width="26.140625" customWidth="1"/>
    <col min="12807" max="12818" width="7.140625" customWidth="1"/>
    <col min="12819" max="12819" width="10" customWidth="1"/>
    <col min="13061" max="13061" width="5.140625" customWidth="1"/>
    <col min="13062" max="13062" width="26.140625" customWidth="1"/>
    <col min="13063" max="13074" width="7.140625" customWidth="1"/>
    <col min="13075" max="13075" width="10" customWidth="1"/>
    <col min="13317" max="13317" width="5.140625" customWidth="1"/>
    <col min="13318" max="13318" width="26.140625" customWidth="1"/>
    <col min="13319" max="13330" width="7.140625" customWidth="1"/>
    <col min="13331" max="13331" width="10" customWidth="1"/>
    <col min="13573" max="13573" width="5.140625" customWidth="1"/>
    <col min="13574" max="13574" width="26.140625" customWidth="1"/>
    <col min="13575" max="13586" width="7.140625" customWidth="1"/>
    <col min="13587" max="13587" width="10" customWidth="1"/>
    <col min="13829" max="13829" width="5.140625" customWidth="1"/>
    <col min="13830" max="13830" width="26.140625" customWidth="1"/>
    <col min="13831" max="13842" width="7.140625" customWidth="1"/>
    <col min="13843" max="13843" width="10" customWidth="1"/>
    <col min="14085" max="14085" width="5.140625" customWidth="1"/>
    <col min="14086" max="14086" width="26.140625" customWidth="1"/>
    <col min="14087" max="14098" width="7.140625" customWidth="1"/>
    <col min="14099" max="14099" width="10" customWidth="1"/>
    <col min="14341" max="14341" width="5.140625" customWidth="1"/>
    <col min="14342" max="14342" width="26.140625" customWidth="1"/>
    <col min="14343" max="14354" width="7.140625" customWidth="1"/>
    <col min="14355" max="14355" width="10" customWidth="1"/>
    <col min="14597" max="14597" width="5.140625" customWidth="1"/>
    <col min="14598" max="14598" width="26.140625" customWidth="1"/>
    <col min="14599" max="14610" width="7.140625" customWidth="1"/>
    <col min="14611" max="14611" width="10" customWidth="1"/>
    <col min="14853" max="14853" width="5.140625" customWidth="1"/>
    <col min="14854" max="14854" width="26.140625" customWidth="1"/>
    <col min="14855" max="14866" width="7.140625" customWidth="1"/>
    <col min="14867" max="14867" width="10" customWidth="1"/>
    <col min="15109" max="15109" width="5.140625" customWidth="1"/>
    <col min="15110" max="15110" width="26.140625" customWidth="1"/>
    <col min="15111" max="15122" width="7.140625" customWidth="1"/>
    <col min="15123" max="15123" width="10" customWidth="1"/>
    <col min="15365" max="15365" width="5.140625" customWidth="1"/>
    <col min="15366" max="15366" width="26.140625" customWidth="1"/>
    <col min="15367" max="15378" width="7.140625" customWidth="1"/>
    <col min="15379" max="15379" width="10" customWidth="1"/>
    <col min="15621" max="15621" width="5.140625" customWidth="1"/>
    <col min="15622" max="15622" width="26.140625" customWidth="1"/>
    <col min="15623" max="15634" width="7.140625" customWidth="1"/>
    <col min="15635" max="15635" width="10" customWidth="1"/>
    <col min="15877" max="15877" width="5.140625" customWidth="1"/>
    <col min="15878" max="15878" width="26.140625" customWidth="1"/>
    <col min="15879" max="15890" width="7.140625" customWidth="1"/>
    <col min="15891" max="15891" width="10" customWidth="1"/>
    <col min="16133" max="16133" width="5.140625" customWidth="1"/>
    <col min="16134" max="16134" width="26.140625" customWidth="1"/>
    <col min="16135" max="16146" width="7.140625" customWidth="1"/>
    <col min="16147" max="16147" width="10" customWidth="1"/>
  </cols>
  <sheetData>
    <row r="1" spans="1:34" s="238" customFormat="1" ht="15.75" customHeight="1">
      <c r="A1" s="749" t="s">
        <v>1834</v>
      </c>
      <c r="B1" s="750"/>
      <c r="C1" s="750"/>
      <c r="D1" s="750"/>
      <c r="E1" s="750"/>
      <c r="F1" s="750"/>
      <c r="G1" s="750"/>
      <c r="H1" s="750"/>
      <c r="I1" s="750"/>
      <c r="J1" s="750"/>
      <c r="K1" s="750"/>
      <c r="L1" s="750"/>
      <c r="M1" s="750"/>
      <c r="N1" s="750"/>
      <c r="O1" s="750"/>
      <c r="Q1" s="546"/>
      <c r="R1" s="546"/>
      <c r="S1" s="546"/>
      <c r="T1" s="546"/>
      <c r="U1" s="546"/>
      <c r="V1" s="546"/>
      <c r="W1" s="546"/>
    </row>
    <row r="2" spans="1:34" s="305" customFormat="1" ht="5.25" customHeight="1">
      <c r="A2" s="304"/>
      <c r="Q2" s="546"/>
      <c r="R2" s="546"/>
      <c r="S2" s="546"/>
      <c r="T2" s="546"/>
      <c r="U2" s="546"/>
      <c r="V2" s="546"/>
      <c r="W2" s="546"/>
    </row>
    <row r="3" spans="1:34" s="305" customFormat="1" ht="15.75" customHeight="1">
      <c r="A3" s="749" t="s">
        <v>1806</v>
      </c>
      <c r="B3" s="750"/>
      <c r="C3" s="750"/>
      <c r="D3" s="750"/>
      <c r="E3" s="750"/>
      <c r="F3" s="750"/>
      <c r="G3" s="750"/>
      <c r="H3" s="750"/>
      <c r="I3" s="750"/>
      <c r="J3" s="750"/>
      <c r="K3" s="750"/>
      <c r="L3" s="750"/>
      <c r="M3" s="750"/>
      <c r="N3" s="750"/>
      <c r="O3" s="750"/>
      <c r="Q3" s="546"/>
      <c r="R3" s="546"/>
      <c r="S3" s="546"/>
      <c r="T3" s="546"/>
      <c r="U3" s="546"/>
      <c r="V3" s="546"/>
      <c r="W3" s="546"/>
    </row>
    <row r="4" spans="1:34" s="238" customFormat="1" ht="15.75" customHeight="1">
      <c r="A4" s="749" t="s">
        <v>1371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Q4" s="546"/>
      <c r="R4" s="546"/>
      <c r="S4" s="546"/>
      <c r="T4" s="546"/>
      <c r="U4" s="546"/>
      <c r="V4" s="546"/>
      <c r="W4" s="546"/>
    </row>
    <row r="5" spans="1:34" s="238" customFormat="1" ht="15" customHeight="1">
      <c r="A5" s="749" t="s">
        <v>2287</v>
      </c>
      <c r="B5" s="750"/>
      <c r="C5" s="750"/>
      <c r="D5" s="750"/>
      <c r="E5" s="750"/>
      <c r="F5" s="750"/>
      <c r="G5" s="750"/>
      <c r="H5" s="750"/>
      <c r="I5" s="750"/>
      <c r="J5" s="750"/>
      <c r="K5" s="750"/>
      <c r="L5" s="750"/>
      <c r="M5" s="750"/>
      <c r="N5" s="750"/>
      <c r="O5" s="750"/>
      <c r="Q5" s="546"/>
      <c r="R5" s="546"/>
      <c r="S5" s="546"/>
      <c r="T5" s="546"/>
      <c r="U5" s="546"/>
      <c r="V5" s="546"/>
      <c r="W5" s="546"/>
    </row>
    <row r="6" spans="1:34">
      <c r="A6" s="19"/>
      <c r="AE6" s="110">
        <f>AE11-AA11</f>
        <v>0</v>
      </c>
    </row>
    <row r="7" spans="1:34" ht="15" customHeight="1">
      <c r="A7" s="751" t="s">
        <v>20</v>
      </c>
      <c r="B7" s="751" t="s">
        <v>125</v>
      </c>
      <c r="C7" s="747" t="s">
        <v>126</v>
      </c>
      <c r="D7" s="754"/>
      <c r="E7" s="754"/>
      <c r="F7" s="754"/>
      <c r="G7" s="754"/>
      <c r="H7" s="748"/>
      <c r="I7" s="747" t="s">
        <v>127</v>
      </c>
      <c r="J7" s="754"/>
      <c r="K7" s="754"/>
      <c r="L7" s="754"/>
      <c r="M7" s="754"/>
      <c r="N7" s="748"/>
      <c r="O7" s="751" t="s">
        <v>91</v>
      </c>
    </row>
    <row r="8" spans="1:34" ht="15" customHeight="1">
      <c r="A8" s="752"/>
      <c r="B8" s="752"/>
      <c r="C8" s="747" t="s">
        <v>139</v>
      </c>
      <c r="D8" s="748"/>
      <c r="E8" s="747" t="s">
        <v>137</v>
      </c>
      <c r="F8" s="748"/>
      <c r="G8" s="747" t="s">
        <v>138</v>
      </c>
      <c r="H8" s="748"/>
      <c r="I8" s="747" t="s">
        <v>139</v>
      </c>
      <c r="J8" s="748"/>
      <c r="K8" s="747" t="s">
        <v>137</v>
      </c>
      <c r="L8" s="748"/>
      <c r="M8" s="747" t="s">
        <v>138</v>
      </c>
      <c r="N8" s="748"/>
      <c r="O8" s="752"/>
    </row>
    <row r="9" spans="1:34">
      <c r="A9" s="753"/>
      <c r="B9" s="753"/>
      <c r="C9" s="20" t="s">
        <v>95</v>
      </c>
      <c r="D9" s="20" t="s">
        <v>96</v>
      </c>
      <c r="E9" s="20" t="s">
        <v>95</v>
      </c>
      <c r="F9" s="20" t="s">
        <v>96</v>
      </c>
      <c r="G9" s="20" t="s">
        <v>95</v>
      </c>
      <c r="H9" s="20" t="s">
        <v>96</v>
      </c>
      <c r="I9" s="20" t="s">
        <v>95</v>
      </c>
      <c r="J9" s="20" t="s">
        <v>96</v>
      </c>
      <c r="K9" s="20" t="s">
        <v>95</v>
      </c>
      <c r="L9" s="20" t="s">
        <v>96</v>
      </c>
      <c r="M9" s="20" t="s">
        <v>95</v>
      </c>
      <c r="N9" s="20" t="s">
        <v>96</v>
      </c>
      <c r="O9" s="753"/>
    </row>
    <row r="10" spans="1:34">
      <c r="A10" s="21">
        <v>1</v>
      </c>
      <c r="B10" s="22" t="s">
        <v>87</v>
      </c>
      <c r="C10" s="339">
        <v>10</v>
      </c>
      <c r="D10" s="339">
        <v>7</v>
      </c>
      <c r="E10" s="339">
        <v>96</v>
      </c>
      <c r="F10" s="339">
        <v>126</v>
      </c>
      <c r="G10" s="339">
        <v>36</v>
      </c>
      <c r="H10" s="339">
        <v>32</v>
      </c>
      <c r="I10" s="339">
        <v>0</v>
      </c>
      <c r="J10" s="339">
        <v>0</v>
      </c>
      <c r="K10" s="339">
        <v>0</v>
      </c>
      <c r="L10" s="339">
        <v>0</v>
      </c>
      <c r="M10" s="339">
        <v>0</v>
      </c>
      <c r="N10" s="339">
        <v>0</v>
      </c>
      <c r="O10" s="27">
        <f>SUM(C10:N10)</f>
        <v>307</v>
      </c>
      <c r="Q10" s="1">
        <f>SUM(C10:D10)</f>
        <v>17</v>
      </c>
      <c r="R10" s="1">
        <f>SUM(I10:J10)</f>
        <v>0</v>
      </c>
      <c r="S10" s="1">
        <f>SUM(Q10:R10)</f>
        <v>17</v>
      </c>
      <c r="U10" s="547">
        <f>SUM(E10:F10)</f>
        <v>222</v>
      </c>
      <c r="V10" s="1">
        <f>SUM(K10:L10)</f>
        <v>0</v>
      </c>
      <c r="W10" s="547">
        <f>SUM(U10:V10)</f>
        <v>222</v>
      </c>
      <c r="Y10" s="26">
        <f>C10+E10+G10+I10+K10+M10</f>
        <v>142</v>
      </c>
      <c r="Z10" s="26">
        <f>D10+F10+H10+J10+L10+N10</f>
        <v>165</v>
      </c>
      <c r="AA10" s="26">
        <f>SUM(Y10:Z10)</f>
        <v>307</v>
      </c>
      <c r="AB10" s="342"/>
      <c r="AC10" s="221">
        <v>142</v>
      </c>
      <c r="AD10" s="221">
        <v>165</v>
      </c>
      <c r="AE10" s="221">
        <f>SUM(AC10:AD10)</f>
        <v>307</v>
      </c>
      <c r="AF10" s="110">
        <f>Y10-AC10</f>
        <v>0</v>
      </c>
      <c r="AG10" s="110">
        <f>Z10-AD10</f>
        <v>0</v>
      </c>
      <c r="AH10" s="110">
        <f>AA10-AE10</f>
        <v>0</v>
      </c>
    </row>
    <row r="11" spans="1:34">
      <c r="A11" s="21">
        <v>2</v>
      </c>
      <c r="B11" s="22" t="s">
        <v>82</v>
      </c>
      <c r="C11" s="340">
        <v>2</v>
      </c>
      <c r="D11" s="340">
        <v>3</v>
      </c>
      <c r="E11" s="340">
        <v>101</v>
      </c>
      <c r="F11" s="340">
        <v>114</v>
      </c>
      <c r="G11" s="340">
        <v>18</v>
      </c>
      <c r="H11" s="340">
        <v>21</v>
      </c>
      <c r="I11" s="340">
        <v>0</v>
      </c>
      <c r="J11" s="340">
        <v>0</v>
      </c>
      <c r="K11" s="340">
        <v>0</v>
      </c>
      <c r="L11" s="340">
        <v>0</v>
      </c>
      <c r="M11" s="340">
        <v>0</v>
      </c>
      <c r="N11" s="340">
        <v>0</v>
      </c>
      <c r="O11" s="28">
        <f t="shared" ref="O11:O19" si="0">SUM(C11:N11)</f>
        <v>259</v>
      </c>
      <c r="Q11" s="1">
        <f t="shared" ref="Q11:Q19" si="1">SUM(C11:D11)</f>
        <v>5</v>
      </c>
      <c r="R11" s="1">
        <f t="shared" ref="R11:R19" si="2">SUM(I11:J11)</f>
        <v>0</v>
      </c>
      <c r="S11" s="1">
        <f t="shared" ref="S11:S19" si="3">SUM(Q11:R11)</f>
        <v>5</v>
      </c>
      <c r="U11" s="547">
        <f t="shared" ref="U11:U19" si="4">SUM(E11:F11)</f>
        <v>215</v>
      </c>
      <c r="V11" s="1">
        <f t="shared" ref="V11:V19" si="5">SUM(K11:L11)</f>
        <v>0</v>
      </c>
      <c r="W11" s="547">
        <f t="shared" ref="W11:W19" si="6">SUM(U11:V11)</f>
        <v>215</v>
      </c>
      <c r="Y11" s="26">
        <f t="shared" ref="Y11:Z19" si="7">C11+E11+G11+I11+K11+M11</f>
        <v>121</v>
      </c>
      <c r="Z11" s="26">
        <f t="shared" si="7"/>
        <v>138</v>
      </c>
      <c r="AA11" s="26">
        <f t="shared" ref="AA11:AA19" si="8">SUM(Y11:Z11)</f>
        <v>259</v>
      </c>
      <c r="AB11" s="342"/>
      <c r="AC11" s="221">
        <v>121</v>
      </c>
      <c r="AD11" s="221">
        <v>138</v>
      </c>
      <c r="AE11" s="221">
        <f t="shared" ref="AE11:AE19" si="9">SUM(AC11:AD11)</f>
        <v>259</v>
      </c>
      <c r="AF11" s="110">
        <f t="shared" ref="AF11:AH19" si="10">Y11-AC11</f>
        <v>0</v>
      </c>
      <c r="AG11" s="110">
        <f t="shared" si="10"/>
        <v>0</v>
      </c>
      <c r="AH11" s="110">
        <f t="shared" si="10"/>
        <v>0</v>
      </c>
    </row>
    <row r="12" spans="1:34">
      <c r="A12" s="21">
        <v>3</v>
      </c>
      <c r="B12" s="22" t="s">
        <v>84</v>
      </c>
      <c r="C12" s="339">
        <v>9</v>
      </c>
      <c r="D12" s="339">
        <v>21</v>
      </c>
      <c r="E12" s="339">
        <v>550</v>
      </c>
      <c r="F12" s="339">
        <v>587</v>
      </c>
      <c r="G12" s="339">
        <v>66</v>
      </c>
      <c r="H12" s="339">
        <v>53</v>
      </c>
      <c r="I12" s="339">
        <v>0</v>
      </c>
      <c r="J12" s="339">
        <v>0</v>
      </c>
      <c r="K12" s="339">
        <v>38</v>
      </c>
      <c r="L12" s="339">
        <v>37</v>
      </c>
      <c r="M12" s="339">
        <v>16</v>
      </c>
      <c r="N12" s="339">
        <v>11</v>
      </c>
      <c r="O12" s="28">
        <f t="shared" si="0"/>
        <v>1388</v>
      </c>
      <c r="Q12" s="1">
        <f t="shared" si="1"/>
        <v>30</v>
      </c>
      <c r="R12" s="1">
        <f t="shared" si="2"/>
        <v>0</v>
      </c>
      <c r="S12" s="1">
        <f t="shared" si="3"/>
        <v>30</v>
      </c>
      <c r="U12" s="547">
        <f t="shared" si="4"/>
        <v>1137</v>
      </c>
      <c r="V12" s="1">
        <f t="shared" si="5"/>
        <v>75</v>
      </c>
      <c r="W12" s="547">
        <f t="shared" si="6"/>
        <v>1212</v>
      </c>
      <c r="Y12" s="26">
        <f t="shared" si="7"/>
        <v>679</v>
      </c>
      <c r="Z12" s="26">
        <f t="shared" si="7"/>
        <v>709</v>
      </c>
      <c r="AA12" s="26">
        <f t="shared" si="8"/>
        <v>1388</v>
      </c>
      <c r="AB12" s="342"/>
      <c r="AC12" s="221">
        <v>673</v>
      </c>
      <c r="AD12" s="221">
        <v>705</v>
      </c>
      <c r="AE12" s="221">
        <f t="shared" si="9"/>
        <v>1378</v>
      </c>
      <c r="AF12" s="110">
        <f t="shared" si="10"/>
        <v>6</v>
      </c>
      <c r="AG12" s="110">
        <f t="shared" si="10"/>
        <v>4</v>
      </c>
      <c r="AH12" s="110">
        <f t="shared" si="10"/>
        <v>10</v>
      </c>
    </row>
    <row r="13" spans="1:34">
      <c r="A13" s="21">
        <v>4</v>
      </c>
      <c r="B13" s="22" t="s">
        <v>90</v>
      </c>
      <c r="C13" s="340">
        <v>1</v>
      </c>
      <c r="D13" s="340">
        <v>1</v>
      </c>
      <c r="E13" s="340">
        <v>80</v>
      </c>
      <c r="F13" s="340">
        <v>96</v>
      </c>
      <c r="G13" s="340">
        <v>25</v>
      </c>
      <c r="H13" s="340">
        <v>12</v>
      </c>
      <c r="I13" s="340">
        <v>0</v>
      </c>
      <c r="J13" s="340">
        <v>0</v>
      </c>
      <c r="K13" s="340">
        <v>0</v>
      </c>
      <c r="L13" s="340">
        <v>0</v>
      </c>
      <c r="M13" s="340">
        <v>0</v>
      </c>
      <c r="N13" s="340">
        <v>0</v>
      </c>
      <c r="O13" s="28">
        <f t="shared" si="0"/>
        <v>215</v>
      </c>
      <c r="Q13" s="1">
        <f t="shared" si="1"/>
        <v>2</v>
      </c>
      <c r="R13" s="1">
        <f t="shared" si="2"/>
        <v>0</v>
      </c>
      <c r="S13" s="1">
        <f t="shared" si="3"/>
        <v>2</v>
      </c>
      <c r="U13" s="547">
        <f t="shared" si="4"/>
        <v>176</v>
      </c>
      <c r="V13" s="1">
        <f t="shared" si="5"/>
        <v>0</v>
      </c>
      <c r="W13" s="547">
        <f t="shared" si="6"/>
        <v>176</v>
      </c>
      <c r="Y13" s="26">
        <f t="shared" si="7"/>
        <v>106</v>
      </c>
      <c r="Z13" s="26">
        <f t="shared" si="7"/>
        <v>109</v>
      </c>
      <c r="AA13" s="26">
        <f t="shared" si="8"/>
        <v>215</v>
      </c>
      <c r="AB13" s="342"/>
      <c r="AC13" s="221">
        <v>109</v>
      </c>
      <c r="AD13" s="221">
        <v>109</v>
      </c>
      <c r="AE13" s="221">
        <f t="shared" si="9"/>
        <v>218</v>
      </c>
      <c r="AF13" s="110">
        <f t="shared" si="10"/>
        <v>-3</v>
      </c>
      <c r="AG13" s="110">
        <f t="shared" si="10"/>
        <v>0</v>
      </c>
      <c r="AH13" s="110">
        <f t="shared" si="10"/>
        <v>-3</v>
      </c>
    </row>
    <row r="14" spans="1:34">
      <c r="A14" s="21">
        <v>5</v>
      </c>
      <c r="B14" s="22" t="s">
        <v>83</v>
      </c>
      <c r="C14" s="339">
        <v>6</v>
      </c>
      <c r="D14" s="339">
        <v>3</v>
      </c>
      <c r="E14" s="339">
        <v>141</v>
      </c>
      <c r="F14" s="339">
        <v>178</v>
      </c>
      <c r="G14" s="339">
        <v>20</v>
      </c>
      <c r="H14" s="339">
        <v>14</v>
      </c>
      <c r="I14" s="339">
        <v>0</v>
      </c>
      <c r="J14" s="339">
        <v>2</v>
      </c>
      <c r="K14" s="339">
        <v>19</v>
      </c>
      <c r="L14" s="339">
        <v>15</v>
      </c>
      <c r="M14" s="339">
        <v>12</v>
      </c>
      <c r="N14" s="339">
        <v>1</v>
      </c>
      <c r="O14" s="28">
        <f t="shared" si="0"/>
        <v>411</v>
      </c>
      <c r="Q14" s="1">
        <f t="shared" si="1"/>
        <v>9</v>
      </c>
      <c r="R14" s="1">
        <f t="shared" si="2"/>
        <v>2</v>
      </c>
      <c r="S14" s="1">
        <f t="shared" si="3"/>
        <v>11</v>
      </c>
      <c r="U14" s="547">
        <f t="shared" si="4"/>
        <v>319</v>
      </c>
      <c r="V14" s="1">
        <f t="shared" si="5"/>
        <v>34</v>
      </c>
      <c r="W14" s="547">
        <f t="shared" si="6"/>
        <v>353</v>
      </c>
      <c r="Y14" s="26">
        <f t="shared" si="7"/>
        <v>198</v>
      </c>
      <c r="Z14" s="26">
        <f t="shared" si="7"/>
        <v>213</v>
      </c>
      <c r="AA14" s="26">
        <f t="shared" si="8"/>
        <v>411</v>
      </c>
      <c r="AB14" s="342"/>
      <c r="AC14" s="221">
        <v>200</v>
      </c>
      <c r="AD14" s="221">
        <v>212</v>
      </c>
      <c r="AE14" s="221">
        <f t="shared" si="9"/>
        <v>412</v>
      </c>
      <c r="AF14" s="110">
        <f t="shared" si="10"/>
        <v>-2</v>
      </c>
      <c r="AG14" s="110">
        <f t="shared" si="10"/>
        <v>1</v>
      </c>
      <c r="AH14" s="110">
        <f t="shared" si="10"/>
        <v>-1</v>
      </c>
    </row>
    <row r="15" spans="1:34">
      <c r="A15" s="21">
        <v>6</v>
      </c>
      <c r="B15" s="22" t="s">
        <v>89</v>
      </c>
      <c r="C15" s="340">
        <v>9</v>
      </c>
      <c r="D15" s="340">
        <v>8</v>
      </c>
      <c r="E15" s="340">
        <v>175</v>
      </c>
      <c r="F15" s="340">
        <v>261</v>
      </c>
      <c r="G15" s="340">
        <v>39</v>
      </c>
      <c r="H15" s="340">
        <v>51</v>
      </c>
      <c r="I15" s="340">
        <v>0</v>
      </c>
      <c r="J15" s="340">
        <v>0</v>
      </c>
      <c r="K15" s="340">
        <v>0</v>
      </c>
      <c r="L15" s="340">
        <v>0</v>
      </c>
      <c r="M15" s="340">
        <v>0</v>
      </c>
      <c r="N15" s="340">
        <v>0</v>
      </c>
      <c r="O15" s="28">
        <f t="shared" si="0"/>
        <v>543</v>
      </c>
      <c r="Q15" s="1">
        <f t="shared" si="1"/>
        <v>17</v>
      </c>
      <c r="R15" s="1">
        <f t="shared" si="2"/>
        <v>0</v>
      </c>
      <c r="S15" s="1">
        <f t="shared" si="3"/>
        <v>17</v>
      </c>
      <c r="U15" s="547">
        <f t="shared" si="4"/>
        <v>436</v>
      </c>
      <c r="V15" s="1">
        <f t="shared" si="5"/>
        <v>0</v>
      </c>
      <c r="W15" s="547">
        <f t="shared" si="6"/>
        <v>436</v>
      </c>
      <c r="Y15" s="26">
        <f t="shared" si="7"/>
        <v>223</v>
      </c>
      <c r="Z15" s="26">
        <f t="shared" si="7"/>
        <v>320</v>
      </c>
      <c r="AA15" s="26">
        <f t="shared" si="8"/>
        <v>543</v>
      </c>
      <c r="AB15" s="342"/>
      <c r="AC15" s="221">
        <v>223</v>
      </c>
      <c r="AD15" s="221">
        <v>320</v>
      </c>
      <c r="AE15" s="221">
        <f t="shared" si="9"/>
        <v>543</v>
      </c>
      <c r="AF15" s="110">
        <f t="shared" si="10"/>
        <v>0</v>
      </c>
      <c r="AG15" s="110">
        <f t="shared" si="10"/>
        <v>0</v>
      </c>
      <c r="AH15" s="110">
        <f t="shared" si="10"/>
        <v>0</v>
      </c>
    </row>
    <row r="16" spans="1:34">
      <c r="A16" s="21">
        <v>7</v>
      </c>
      <c r="B16" s="22" t="s">
        <v>86</v>
      </c>
      <c r="C16" s="339">
        <v>1</v>
      </c>
      <c r="D16" s="339">
        <v>2</v>
      </c>
      <c r="E16" s="339">
        <v>86</v>
      </c>
      <c r="F16" s="339">
        <v>68</v>
      </c>
      <c r="G16" s="339">
        <v>18</v>
      </c>
      <c r="H16" s="339">
        <v>12</v>
      </c>
      <c r="I16" s="339">
        <v>0</v>
      </c>
      <c r="J16" s="339">
        <v>0</v>
      </c>
      <c r="K16" s="339">
        <v>0</v>
      </c>
      <c r="L16" s="339">
        <v>0</v>
      </c>
      <c r="M16" s="339">
        <v>0</v>
      </c>
      <c r="N16" s="339">
        <v>0</v>
      </c>
      <c r="O16" s="28">
        <f t="shared" si="0"/>
        <v>187</v>
      </c>
      <c r="Q16" s="1">
        <f t="shared" si="1"/>
        <v>3</v>
      </c>
      <c r="R16" s="1">
        <f t="shared" si="2"/>
        <v>0</v>
      </c>
      <c r="S16" s="1">
        <f t="shared" si="3"/>
        <v>3</v>
      </c>
      <c r="U16" s="547">
        <f t="shared" si="4"/>
        <v>154</v>
      </c>
      <c r="V16" s="1">
        <f t="shared" si="5"/>
        <v>0</v>
      </c>
      <c r="W16" s="547">
        <f t="shared" si="6"/>
        <v>154</v>
      </c>
      <c r="Y16" s="26">
        <f t="shared" si="7"/>
        <v>105</v>
      </c>
      <c r="Z16" s="26">
        <f t="shared" si="7"/>
        <v>82</v>
      </c>
      <c r="AA16" s="26">
        <f t="shared" si="8"/>
        <v>187</v>
      </c>
      <c r="AB16" s="342"/>
      <c r="AC16" s="221">
        <v>100</v>
      </c>
      <c r="AD16" s="221">
        <v>79</v>
      </c>
      <c r="AE16" s="221">
        <f t="shared" si="9"/>
        <v>179</v>
      </c>
      <c r="AF16" s="110">
        <f t="shared" si="10"/>
        <v>5</v>
      </c>
      <c r="AG16" s="110">
        <f t="shared" si="10"/>
        <v>3</v>
      </c>
      <c r="AH16" s="110">
        <f t="shared" si="10"/>
        <v>8</v>
      </c>
    </row>
    <row r="17" spans="1:34">
      <c r="A17" s="21">
        <v>8</v>
      </c>
      <c r="B17" s="22" t="s">
        <v>81</v>
      </c>
      <c r="C17" s="340">
        <v>3</v>
      </c>
      <c r="D17" s="340">
        <v>1</v>
      </c>
      <c r="E17" s="340">
        <v>77</v>
      </c>
      <c r="F17" s="340">
        <v>62</v>
      </c>
      <c r="G17" s="340">
        <v>12</v>
      </c>
      <c r="H17" s="340">
        <v>15</v>
      </c>
      <c r="I17" s="340">
        <v>0</v>
      </c>
      <c r="J17" s="340">
        <v>2</v>
      </c>
      <c r="K17" s="340">
        <v>64</v>
      </c>
      <c r="L17" s="340">
        <v>65</v>
      </c>
      <c r="M17" s="340">
        <v>29</v>
      </c>
      <c r="N17" s="340">
        <v>7</v>
      </c>
      <c r="O17" s="28">
        <f t="shared" si="0"/>
        <v>337</v>
      </c>
      <c r="Q17" s="1">
        <f t="shared" si="1"/>
        <v>4</v>
      </c>
      <c r="R17" s="1">
        <f t="shared" si="2"/>
        <v>2</v>
      </c>
      <c r="S17" s="1">
        <f t="shared" si="3"/>
        <v>6</v>
      </c>
      <c r="U17" s="547">
        <f t="shared" si="4"/>
        <v>139</v>
      </c>
      <c r="V17" s="1">
        <f t="shared" si="5"/>
        <v>129</v>
      </c>
      <c r="W17" s="547">
        <f t="shared" si="6"/>
        <v>268</v>
      </c>
      <c r="Y17" s="26">
        <f t="shared" si="7"/>
        <v>185</v>
      </c>
      <c r="Z17" s="26">
        <f t="shared" si="7"/>
        <v>152</v>
      </c>
      <c r="AA17" s="26">
        <f t="shared" si="8"/>
        <v>337</v>
      </c>
      <c r="AB17" s="342"/>
      <c r="AC17" s="221">
        <v>183</v>
      </c>
      <c r="AD17" s="221">
        <v>151</v>
      </c>
      <c r="AE17" s="221">
        <f t="shared" si="9"/>
        <v>334</v>
      </c>
      <c r="AF17" s="110">
        <f t="shared" si="10"/>
        <v>2</v>
      </c>
      <c r="AG17" s="110">
        <f t="shared" si="10"/>
        <v>1</v>
      </c>
      <c r="AH17" s="110">
        <f t="shared" si="10"/>
        <v>3</v>
      </c>
    </row>
    <row r="18" spans="1:34">
      <c r="A18" s="21">
        <v>9</v>
      </c>
      <c r="B18" s="22" t="s">
        <v>85</v>
      </c>
      <c r="C18" s="339">
        <v>4</v>
      </c>
      <c r="D18" s="339">
        <v>5</v>
      </c>
      <c r="E18" s="339">
        <v>227</v>
      </c>
      <c r="F18" s="339">
        <v>359</v>
      </c>
      <c r="G18" s="339">
        <v>26</v>
      </c>
      <c r="H18" s="339">
        <v>47</v>
      </c>
      <c r="I18" s="339">
        <v>3</v>
      </c>
      <c r="J18" s="339">
        <v>2</v>
      </c>
      <c r="K18" s="339">
        <v>136</v>
      </c>
      <c r="L18" s="339">
        <v>199</v>
      </c>
      <c r="M18" s="339">
        <v>33</v>
      </c>
      <c r="N18" s="339">
        <v>28</v>
      </c>
      <c r="O18" s="28">
        <f t="shared" si="0"/>
        <v>1069</v>
      </c>
      <c r="Q18" s="1">
        <f t="shared" si="1"/>
        <v>9</v>
      </c>
      <c r="R18" s="1">
        <f>SUM(I18:J18)</f>
        <v>5</v>
      </c>
      <c r="S18" s="1">
        <f>SUM(Q18:R18)</f>
        <v>14</v>
      </c>
      <c r="U18" s="547">
        <f t="shared" si="4"/>
        <v>586</v>
      </c>
      <c r="V18" s="1">
        <f t="shared" si="5"/>
        <v>335</v>
      </c>
      <c r="W18" s="547">
        <f t="shared" si="6"/>
        <v>921</v>
      </c>
      <c r="Y18" s="26">
        <f t="shared" si="7"/>
        <v>429</v>
      </c>
      <c r="Z18" s="26">
        <f t="shared" si="7"/>
        <v>640</v>
      </c>
      <c r="AA18" s="26">
        <f t="shared" si="8"/>
        <v>1069</v>
      </c>
      <c r="AB18" s="342"/>
      <c r="AC18" s="221">
        <v>429</v>
      </c>
      <c r="AD18" s="221">
        <v>641</v>
      </c>
      <c r="AE18" s="221">
        <f t="shared" si="9"/>
        <v>1070</v>
      </c>
      <c r="AF18" s="110">
        <f t="shared" si="10"/>
        <v>0</v>
      </c>
      <c r="AG18" s="110">
        <f t="shared" si="10"/>
        <v>-1</v>
      </c>
      <c r="AH18" s="110">
        <f t="shared" si="10"/>
        <v>-1</v>
      </c>
    </row>
    <row r="19" spans="1:34">
      <c r="A19" s="21">
        <v>10</v>
      </c>
      <c r="B19" s="22" t="s">
        <v>88</v>
      </c>
      <c r="C19" s="340">
        <v>3</v>
      </c>
      <c r="D19" s="340">
        <v>2</v>
      </c>
      <c r="E19" s="340">
        <v>52</v>
      </c>
      <c r="F19" s="340">
        <v>35</v>
      </c>
      <c r="G19" s="340">
        <v>12</v>
      </c>
      <c r="H19" s="340">
        <v>7</v>
      </c>
      <c r="I19" s="340">
        <v>0</v>
      </c>
      <c r="J19" s="340">
        <v>0</v>
      </c>
      <c r="K19" s="340">
        <v>0</v>
      </c>
      <c r="L19" s="340">
        <v>0</v>
      </c>
      <c r="M19" s="340">
        <v>0</v>
      </c>
      <c r="N19" s="340">
        <v>0</v>
      </c>
      <c r="O19" s="28">
        <f t="shared" si="0"/>
        <v>111</v>
      </c>
      <c r="Q19" s="1">
        <f t="shared" si="1"/>
        <v>5</v>
      </c>
      <c r="R19" s="1">
        <f t="shared" si="2"/>
        <v>0</v>
      </c>
      <c r="S19" s="1">
        <f t="shared" si="3"/>
        <v>5</v>
      </c>
      <c r="U19" s="547">
        <f t="shared" si="4"/>
        <v>87</v>
      </c>
      <c r="V19" s="1">
        <f t="shared" si="5"/>
        <v>0</v>
      </c>
      <c r="W19" s="547">
        <f t="shared" si="6"/>
        <v>87</v>
      </c>
      <c r="Y19" s="26">
        <f t="shared" si="7"/>
        <v>67</v>
      </c>
      <c r="Z19" s="26">
        <f t="shared" si="7"/>
        <v>44</v>
      </c>
      <c r="AA19" s="26">
        <f t="shared" si="8"/>
        <v>111</v>
      </c>
      <c r="AB19" s="342"/>
      <c r="AC19" s="221">
        <v>68</v>
      </c>
      <c r="AD19" s="221">
        <v>46</v>
      </c>
      <c r="AE19" s="221">
        <f t="shared" si="9"/>
        <v>114</v>
      </c>
      <c r="AF19" s="110">
        <f t="shared" si="10"/>
        <v>-1</v>
      </c>
      <c r="AG19" s="110">
        <f t="shared" si="10"/>
        <v>-2</v>
      </c>
      <c r="AH19" s="110">
        <f t="shared" si="10"/>
        <v>-3</v>
      </c>
    </row>
    <row r="20" spans="1:34" ht="15" customHeight="1">
      <c r="A20" s="855" t="s">
        <v>91</v>
      </c>
      <c r="B20" s="856"/>
      <c r="C20" s="23">
        <f t="shared" ref="C20:D20" si="11">SUM(C10:C19)</f>
        <v>48</v>
      </c>
      <c r="D20" s="23">
        <f t="shared" si="11"/>
        <v>53</v>
      </c>
      <c r="E20" s="23">
        <f>SUM(E10:E19)</f>
        <v>1585</v>
      </c>
      <c r="F20" s="23">
        <f t="shared" ref="F20:O20" si="12">SUM(F10:F19)</f>
        <v>1886</v>
      </c>
      <c r="G20" s="23">
        <f t="shared" si="12"/>
        <v>272</v>
      </c>
      <c r="H20" s="23">
        <f t="shared" si="12"/>
        <v>264</v>
      </c>
      <c r="I20" s="23">
        <f t="shared" si="12"/>
        <v>3</v>
      </c>
      <c r="J20" s="23">
        <f t="shared" si="12"/>
        <v>6</v>
      </c>
      <c r="K20" s="23">
        <f t="shared" si="12"/>
        <v>257</v>
      </c>
      <c r="L20" s="23">
        <f t="shared" si="12"/>
        <v>316</v>
      </c>
      <c r="M20" s="23">
        <f t="shared" si="12"/>
        <v>90</v>
      </c>
      <c r="N20" s="23">
        <f t="shared" si="12"/>
        <v>47</v>
      </c>
      <c r="O20" s="23">
        <f t="shared" si="12"/>
        <v>4827</v>
      </c>
      <c r="Q20" s="1">
        <f>SUM(Q10:Q19)</f>
        <v>101</v>
      </c>
      <c r="R20" s="1">
        <f t="shared" ref="R20:S20" si="13">SUM(R10:R19)</f>
        <v>9</v>
      </c>
      <c r="S20" s="1">
        <f t="shared" si="13"/>
        <v>110</v>
      </c>
      <c r="U20" s="547">
        <f t="shared" ref="U20:V20" si="14">SUM(U10:U19)</f>
        <v>3471</v>
      </c>
      <c r="V20" s="547">
        <f t="shared" si="14"/>
        <v>573</v>
      </c>
      <c r="W20" s="547">
        <f>SUM(W10:W19)</f>
        <v>4044</v>
      </c>
    </row>
    <row r="21" spans="1:34" s="4" customFormat="1">
      <c r="A21" s="746" t="s">
        <v>91</v>
      </c>
      <c r="B21" s="746"/>
      <c r="C21" s="743">
        <f>SUM(C20:D20)</f>
        <v>101</v>
      </c>
      <c r="D21" s="744"/>
      <c r="E21" s="743">
        <f>SUM(E20:F20)</f>
        <v>3471</v>
      </c>
      <c r="F21" s="744"/>
      <c r="G21" s="743">
        <f>SUM(G20:H20)</f>
        <v>536</v>
      </c>
      <c r="H21" s="744"/>
      <c r="I21" s="743">
        <f>SUM(I20:J20)</f>
        <v>9</v>
      </c>
      <c r="J21" s="744"/>
      <c r="K21" s="743">
        <f>SUM(K20:L20)</f>
        <v>573</v>
      </c>
      <c r="L21" s="744"/>
      <c r="M21" s="743">
        <f>SUM(M20:N20)</f>
        <v>137</v>
      </c>
      <c r="N21" s="744"/>
      <c r="O21" s="24">
        <f>O20</f>
        <v>4827</v>
      </c>
    </row>
    <row r="23" spans="1:34">
      <c r="G23" s="26"/>
      <c r="Y23" s="26"/>
    </row>
    <row r="24" spans="1:34">
      <c r="G24" s="26"/>
    </row>
    <row r="26" spans="1:34">
      <c r="D26" s="26">
        <f>SUM(C21+I21)</f>
        <v>110</v>
      </c>
    </row>
    <row r="27" spans="1:34">
      <c r="D27" s="26">
        <f>E21+K21</f>
        <v>4044</v>
      </c>
    </row>
    <row r="28" spans="1:34">
      <c r="D28" s="26">
        <f>G21+M21</f>
        <v>673</v>
      </c>
    </row>
  </sheetData>
  <mergeCells count="23">
    <mergeCell ref="A1:O1"/>
    <mergeCell ref="A20:B20"/>
    <mergeCell ref="A21:B21"/>
    <mergeCell ref="C8:D8"/>
    <mergeCell ref="E8:F8"/>
    <mergeCell ref="G8:H8"/>
    <mergeCell ref="M21:N21"/>
    <mergeCell ref="C21:D21"/>
    <mergeCell ref="E21:F21"/>
    <mergeCell ref="G21:H21"/>
    <mergeCell ref="I21:J21"/>
    <mergeCell ref="K21:L21"/>
    <mergeCell ref="I8:J8"/>
    <mergeCell ref="K8:L8"/>
    <mergeCell ref="M8:N8"/>
    <mergeCell ref="A4:O4"/>
    <mergeCell ref="A3:O3"/>
    <mergeCell ref="A5:O5"/>
    <mergeCell ref="A7:A9"/>
    <mergeCell ref="B7:B9"/>
    <mergeCell ref="C7:H7"/>
    <mergeCell ref="I7:N7"/>
    <mergeCell ref="O7:O9"/>
  </mergeCells>
  <printOptions horizontalCentered="1"/>
  <pageMargins left="0.72" right="1.4960629921259843" top="0.98425196850393704" bottom="0.98425196850393704" header="0.51181102362204722" footer="0.51181102362204722"/>
  <pageSetup paperSize="5" scale="90" orientation="landscape" horizontalDpi="4294967293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A28"/>
  <sheetViews>
    <sheetView showGridLines="0" view="pageBreakPreview" zoomScale="80" zoomScaleSheetLayoutView="80" workbookViewId="0">
      <selection activeCell="Q5" sqref="Q5"/>
    </sheetView>
  </sheetViews>
  <sheetFormatPr defaultRowHeight="15"/>
  <cols>
    <col min="1" max="1" width="5.5703125" customWidth="1"/>
    <col min="2" max="2" width="23.140625" bestFit="1" customWidth="1"/>
    <col min="3" max="4" width="6.42578125" customWidth="1"/>
    <col min="5" max="6" width="7.140625" customWidth="1"/>
    <col min="7" max="14" width="6.42578125" customWidth="1"/>
    <col min="15" max="15" width="10.140625" customWidth="1"/>
    <col min="16" max="16" width="3.140625" customWidth="1"/>
    <col min="17" max="17" width="5.7109375" customWidth="1"/>
    <col min="21" max="21" width="9.140625" customWidth="1"/>
    <col min="254" max="254" width="5.5703125" customWidth="1"/>
    <col min="255" max="255" width="23.140625" bestFit="1" customWidth="1"/>
    <col min="256" max="267" width="6.42578125" customWidth="1"/>
    <col min="268" max="268" width="10.140625" customWidth="1"/>
    <col min="510" max="510" width="5.5703125" customWidth="1"/>
    <col min="511" max="511" width="23.140625" bestFit="1" customWidth="1"/>
    <col min="512" max="523" width="6.42578125" customWidth="1"/>
    <col min="524" max="524" width="10.140625" customWidth="1"/>
    <col min="766" max="766" width="5.5703125" customWidth="1"/>
    <col min="767" max="767" width="23.140625" bestFit="1" customWidth="1"/>
    <col min="768" max="779" width="6.42578125" customWidth="1"/>
    <col min="780" max="780" width="10.140625" customWidth="1"/>
    <col min="1022" max="1022" width="5.5703125" customWidth="1"/>
    <col min="1023" max="1023" width="23.140625" bestFit="1" customWidth="1"/>
    <col min="1024" max="1035" width="6.42578125" customWidth="1"/>
    <col min="1036" max="1036" width="10.140625" customWidth="1"/>
    <col min="1278" max="1278" width="5.5703125" customWidth="1"/>
    <col min="1279" max="1279" width="23.140625" bestFit="1" customWidth="1"/>
    <col min="1280" max="1291" width="6.42578125" customWidth="1"/>
    <col min="1292" max="1292" width="10.140625" customWidth="1"/>
    <col min="1534" max="1534" width="5.5703125" customWidth="1"/>
    <col min="1535" max="1535" width="23.140625" bestFit="1" customWidth="1"/>
    <col min="1536" max="1547" width="6.42578125" customWidth="1"/>
    <col min="1548" max="1548" width="10.140625" customWidth="1"/>
    <col min="1790" max="1790" width="5.5703125" customWidth="1"/>
    <col min="1791" max="1791" width="23.140625" bestFit="1" customWidth="1"/>
    <col min="1792" max="1803" width="6.42578125" customWidth="1"/>
    <col min="1804" max="1804" width="10.140625" customWidth="1"/>
    <col min="2046" max="2046" width="5.5703125" customWidth="1"/>
    <col min="2047" max="2047" width="23.140625" bestFit="1" customWidth="1"/>
    <col min="2048" max="2059" width="6.42578125" customWidth="1"/>
    <col min="2060" max="2060" width="10.140625" customWidth="1"/>
    <col min="2302" max="2302" width="5.5703125" customWidth="1"/>
    <col min="2303" max="2303" width="23.140625" bestFit="1" customWidth="1"/>
    <col min="2304" max="2315" width="6.42578125" customWidth="1"/>
    <col min="2316" max="2316" width="10.140625" customWidth="1"/>
    <col min="2558" max="2558" width="5.5703125" customWidth="1"/>
    <col min="2559" max="2559" width="23.140625" bestFit="1" customWidth="1"/>
    <col min="2560" max="2571" width="6.42578125" customWidth="1"/>
    <col min="2572" max="2572" width="10.140625" customWidth="1"/>
    <col min="2814" max="2814" width="5.5703125" customWidth="1"/>
    <col min="2815" max="2815" width="23.140625" bestFit="1" customWidth="1"/>
    <col min="2816" max="2827" width="6.42578125" customWidth="1"/>
    <col min="2828" max="2828" width="10.140625" customWidth="1"/>
    <col min="3070" max="3070" width="5.5703125" customWidth="1"/>
    <col min="3071" max="3071" width="23.140625" bestFit="1" customWidth="1"/>
    <col min="3072" max="3083" width="6.42578125" customWidth="1"/>
    <col min="3084" max="3084" width="10.140625" customWidth="1"/>
    <col min="3326" max="3326" width="5.5703125" customWidth="1"/>
    <col min="3327" max="3327" width="23.140625" bestFit="1" customWidth="1"/>
    <col min="3328" max="3339" width="6.42578125" customWidth="1"/>
    <col min="3340" max="3340" width="10.140625" customWidth="1"/>
    <col min="3582" max="3582" width="5.5703125" customWidth="1"/>
    <col min="3583" max="3583" width="23.140625" bestFit="1" customWidth="1"/>
    <col min="3584" max="3595" width="6.42578125" customWidth="1"/>
    <col min="3596" max="3596" width="10.140625" customWidth="1"/>
    <col min="3838" max="3838" width="5.5703125" customWidth="1"/>
    <col min="3839" max="3839" width="23.140625" bestFit="1" customWidth="1"/>
    <col min="3840" max="3851" width="6.42578125" customWidth="1"/>
    <col min="3852" max="3852" width="10.140625" customWidth="1"/>
    <col min="4094" max="4094" width="5.5703125" customWidth="1"/>
    <col min="4095" max="4095" width="23.140625" bestFit="1" customWidth="1"/>
    <col min="4096" max="4107" width="6.42578125" customWidth="1"/>
    <col min="4108" max="4108" width="10.140625" customWidth="1"/>
    <col min="4350" max="4350" width="5.5703125" customWidth="1"/>
    <col min="4351" max="4351" width="23.140625" bestFit="1" customWidth="1"/>
    <col min="4352" max="4363" width="6.42578125" customWidth="1"/>
    <col min="4364" max="4364" width="10.140625" customWidth="1"/>
    <col min="4606" max="4606" width="5.5703125" customWidth="1"/>
    <col min="4607" max="4607" width="23.140625" bestFit="1" customWidth="1"/>
    <col min="4608" max="4619" width="6.42578125" customWidth="1"/>
    <col min="4620" max="4620" width="10.140625" customWidth="1"/>
    <col min="4862" max="4862" width="5.5703125" customWidth="1"/>
    <col min="4863" max="4863" width="23.140625" bestFit="1" customWidth="1"/>
    <col min="4864" max="4875" width="6.42578125" customWidth="1"/>
    <col min="4876" max="4876" width="10.140625" customWidth="1"/>
    <col min="5118" max="5118" width="5.5703125" customWidth="1"/>
    <col min="5119" max="5119" width="23.140625" bestFit="1" customWidth="1"/>
    <col min="5120" max="5131" width="6.42578125" customWidth="1"/>
    <col min="5132" max="5132" width="10.140625" customWidth="1"/>
    <col min="5374" max="5374" width="5.5703125" customWidth="1"/>
    <col min="5375" max="5375" width="23.140625" bestFit="1" customWidth="1"/>
    <col min="5376" max="5387" width="6.42578125" customWidth="1"/>
    <col min="5388" max="5388" width="10.140625" customWidth="1"/>
    <col min="5630" max="5630" width="5.5703125" customWidth="1"/>
    <col min="5631" max="5631" width="23.140625" bestFit="1" customWidth="1"/>
    <col min="5632" max="5643" width="6.42578125" customWidth="1"/>
    <col min="5644" max="5644" width="10.140625" customWidth="1"/>
    <col min="5886" max="5886" width="5.5703125" customWidth="1"/>
    <col min="5887" max="5887" width="23.140625" bestFit="1" customWidth="1"/>
    <col min="5888" max="5899" width="6.42578125" customWidth="1"/>
    <col min="5900" max="5900" width="10.140625" customWidth="1"/>
    <col min="6142" max="6142" width="5.5703125" customWidth="1"/>
    <col min="6143" max="6143" width="23.140625" bestFit="1" customWidth="1"/>
    <col min="6144" max="6155" width="6.42578125" customWidth="1"/>
    <col min="6156" max="6156" width="10.140625" customWidth="1"/>
    <col min="6398" max="6398" width="5.5703125" customWidth="1"/>
    <col min="6399" max="6399" width="23.140625" bestFit="1" customWidth="1"/>
    <col min="6400" max="6411" width="6.42578125" customWidth="1"/>
    <col min="6412" max="6412" width="10.140625" customWidth="1"/>
    <col min="6654" max="6654" width="5.5703125" customWidth="1"/>
    <col min="6655" max="6655" width="23.140625" bestFit="1" customWidth="1"/>
    <col min="6656" max="6667" width="6.42578125" customWidth="1"/>
    <col min="6668" max="6668" width="10.140625" customWidth="1"/>
    <col min="6910" max="6910" width="5.5703125" customWidth="1"/>
    <col min="6911" max="6911" width="23.140625" bestFit="1" customWidth="1"/>
    <col min="6912" max="6923" width="6.42578125" customWidth="1"/>
    <col min="6924" max="6924" width="10.140625" customWidth="1"/>
    <col min="7166" max="7166" width="5.5703125" customWidth="1"/>
    <col min="7167" max="7167" width="23.140625" bestFit="1" customWidth="1"/>
    <col min="7168" max="7179" width="6.42578125" customWidth="1"/>
    <col min="7180" max="7180" width="10.140625" customWidth="1"/>
    <col min="7422" max="7422" width="5.5703125" customWidth="1"/>
    <col min="7423" max="7423" width="23.140625" bestFit="1" customWidth="1"/>
    <col min="7424" max="7435" width="6.42578125" customWidth="1"/>
    <col min="7436" max="7436" width="10.140625" customWidth="1"/>
    <col min="7678" max="7678" width="5.5703125" customWidth="1"/>
    <col min="7679" max="7679" width="23.140625" bestFit="1" customWidth="1"/>
    <col min="7680" max="7691" width="6.42578125" customWidth="1"/>
    <col min="7692" max="7692" width="10.140625" customWidth="1"/>
    <col min="7934" max="7934" width="5.5703125" customWidth="1"/>
    <col min="7935" max="7935" width="23.140625" bestFit="1" customWidth="1"/>
    <col min="7936" max="7947" width="6.42578125" customWidth="1"/>
    <col min="7948" max="7948" width="10.140625" customWidth="1"/>
    <col min="8190" max="8190" width="5.5703125" customWidth="1"/>
    <col min="8191" max="8191" width="23.140625" bestFit="1" customWidth="1"/>
    <col min="8192" max="8203" width="6.42578125" customWidth="1"/>
    <col min="8204" max="8204" width="10.140625" customWidth="1"/>
    <col min="8446" max="8446" width="5.5703125" customWidth="1"/>
    <col min="8447" max="8447" width="23.140625" bestFit="1" customWidth="1"/>
    <col min="8448" max="8459" width="6.42578125" customWidth="1"/>
    <col min="8460" max="8460" width="10.140625" customWidth="1"/>
    <col min="8702" max="8702" width="5.5703125" customWidth="1"/>
    <col min="8703" max="8703" width="23.140625" bestFit="1" customWidth="1"/>
    <col min="8704" max="8715" width="6.42578125" customWidth="1"/>
    <col min="8716" max="8716" width="10.140625" customWidth="1"/>
    <col min="8958" max="8958" width="5.5703125" customWidth="1"/>
    <col min="8959" max="8959" width="23.140625" bestFit="1" customWidth="1"/>
    <col min="8960" max="8971" width="6.42578125" customWidth="1"/>
    <col min="8972" max="8972" width="10.140625" customWidth="1"/>
    <col min="9214" max="9214" width="5.5703125" customWidth="1"/>
    <col min="9215" max="9215" width="23.140625" bestFit="1" customWidth="1"/>
    <col min="9216" max="9227" width="6.42578125" customWidth="1"/>
    <col min="9228" max="9228" width="10.140625" customWidth="1"/>
    <col min="9470" max="9470" width="5.5703125" customWidth="1"/>
    <col min="9471" max="9471" width="23.140625" bestFit="1" customWidth="1"/>
    <col min="9472" max="9483" width="6.42578125" customWidth="1"/>
    <col min="9484" max="9484" width="10.140625" customWidth="1"/>
    <col min="9726" max="9726" width="5.5703125" customWidth="1"/>
    <col min="9727" max="9727" width="23.140625" bestFit="1" customWidth="1"/>
    <col min="9728" max="9739" width="6.42578125" customWidth="1"/>
    <col min="9740" max="9740" width="10.140625" customWidth="1"/>
    <col min="9982" max="9982" width="5.5703125" customWidth="1"/>
    <col min="9983" max="9983" width="23.140625" bestFit="1" customWidth="1"/>
    <col min="9984" max="9995" width="6.42578125" customWidth="1"/>
    <col min="9996" max="9996" width="10.140625" customWidth="1"/>
    <col min="10238" max="10238" width="5.5703125" customWidth="1"/>
    <col min="10239" max="10239" width="23.140625" bestFit="1" customWidth="1"/>
    <col min="10240" max="10251" width="6.42578125" customWidth="1"/>
    <col min="10252" max="10252" width="10.140625" customWidth="1"/>
    <col min="10494" max="10494" width="5.5703125" customWidth="1"/>
    <col min="10495" max="10495" width="23.140625" bestFit="1" customWidth="1"/>
    <col min="10496" max="10507" width="6.42578125" customWidth="1"/>
    <col min="10508" max="10508" width="10.140625" customWidth="1"/>
    <col min="10750" max="10750" width="5.5703125" customWidth="1"/>
    <col min="10751" max="10751" width="23.140625" bestFit="1" customWidth="1"/>
    <col min="10752" max="10763" width="6.42578125" customWidth="1"/>
    <col min="10764" max="10764" width="10.140625" customWidth="1"/>
    <col min="11006" max="11006" width="5.5703125" customWidth="1"/>
    <col min="11007" max="11007" width="23.140625" bestFit="1" customWidth="1"/>
    <col min="11008" max="11019" width="6.42578125" customWidth="1"/>
    <col min="11020" max="11020" width="10.140625" customWidth="1"/>
    <col min="11262" max="11262" width="5.5703125" customWidth="1"/>
    <col min="11263" max="11263" width="23.140625" bestFit="1" customWidth="1"/>
    <col min="11264" max="11275" width="6.42578125" customWidth="1"/>
    <col min="11276" max="11276" width="10.140625" customWidth="1"/>
    <col min="11518" max="11518" width="5.5703125" customWidth="1"/>
    <col min="11519" max="11519" width="23.140625" bestFit="1" customWidth="1"/>
    <col min="11520" max="11531" width="6.42578125" customWidth="1"/>
    <col min="11532" max="11532" width="10.140625" customWidth="1"/>
    <col min="11774" max="11774" width="5.5703125" customWidth="1"/>
    <col min="11775" max="11775" width="23.140625" bestFit="1" customWidth="1"/>
    <col min="11776" max="11787" width="6.42578125" customWidth="1"/>
    <col min="11788" max="11788" width="10.140625" customWidth="1"/>
    <col min="12030" max="12030" width="5.5703125" customWidth="1"/>
    <col min="12031" max="12031" width="23.140625" bestFit="1" customWidth="1"/>
    <col min="12032" max="12043" width="6.42578125" customWidth="1"/>
    <col min="12044" max="12044" width="10.140625" customWidth="1"/>
    <col min="12286" max="12286" width="5.5703125" customWidth="1"/>
    <col min="12287" max="12287" width="23.140625" bestFit="1" customWidth="1"/>
    <col min="12288" max="12299" width="6.42578125" customWidth="1"/>
    <col min="12300" max="12300" width="10.140625" customWidth="1"/>
    <col min="12542" max="12542" width="5.5703125" customWidth="1"/>
    <col min="12543" max="12543" width="23.140625" bestFit="1" customWidth="1"/>
    <col min="12544" max="12555" width="6.42578125" customWidth="1"/>
    <col min="12556" max="12556" width="10.140625" customWidth="1"/>
    <col min="12798" max="12798" width="5.5703125" customWidth="1"/>
    <col min="12799" max="12799" width="23.140625" bestFit="1" customWidth="1"/>
    <col min="12800" max="12811" width="6.42578125" customWidth="1"/>
    <col min="12812" max="12812" width="10.140625" customWidth="1"/>
    <col min="13054" max="13054" width="5.5703125" customWidth="1"/>
    <col min="13055" max="13055" width="23.140625" bestFit="1" customWidth="1"/>
    <col min="13056" max="13067" width="6.42578125" customWidth="1"/>
    <col min="13068" max="13068" width="10.140625" customWidth="1"/>
    <col min="13310" max="13310" width="5.5703125" customWidth="1"/>
    <col min="13311" max="13311" width="23.140625" bestFit="1" customWidth="1"/>
    <col min="13312" max="13323" width="6.42578125" customWidth="1"/>
    <col min="13324" max="13324" width="10.140625" customWidth="1"/>
    <col min="13566" max="13566" width="5.5703125" customWidth="1"/>
    <col min="13567" max="13567" width="23.140625" bestFit="1" customWidth="1"/>
    <col min="13568" max="13579" width="6.42578125" customWidth="1"/>
    <col min="13580" max="13580" width="10.140625" customWidth="1"/>
    <col min="13822" max="13822" width="5.5703125" customWidth="1"/>
    <col min="13823" max="13823" width="23.140625" bestFit="1" customWidth="1"/>
    <col min="13824" max="13835" width="6.42578125" customWidth="1"/>
    <col min="13836" max="13836" width="10.140625" customWidth="1"/>
    <col min="14078" max="14078" width="5.5703125" customWidth="1"/>
    <col min="14079" max="14079" width="23.140625" bestFit="1" customWidth="1"/>
    <col min="14080" max="14091" width="6.42578125" customWidth="1"/>
    <col min="14092" max="14092" width="10.140625" customWidth="1"/>
    <col min="14334" max="14334" width="5.5703125" customWidth="1"/>
    <col min="14335" max="14335" width="23.140625" bestFit="1" customWidth="1"/>
    <col min="14336" max="14347" width="6.42578125" customWidth="1"/>
    <col min="14348" max="14348" width="10.140625" customWidth="1"/>
    <col min="14590" max="14590" width="5.5703125" customWidth="1"/>
    <col min="14591" max="14591" width="23.140625" bestFit="1" customWidth="1"/>
    <col min="14592" max="14603" width="6.42578125" customWidth="1"/>
    <col min="14604" max="14604" width="10.140625" customWidth="1"/>
    <col min="14846" max="14846" width="5.5703125" customWidth="1"/>
    <col min="14847" max="14847" width="23.140625" bestFit="1" customWidth="1"/>
    <col min="14848" max="14859" width="6.42578125" customWidth="1"/>
    <col min="14860" max="14860" width="10.140625" customWidth="1"/>
    <col min="15102" max="15102" width="5.5703125" customWidth="1"/>
    <col min="15103" max="15103" width="23.140625" bestFit="1" customWidth="1"/>
    <col min="15104" max="15115" width="6.42578125" customWidth="1"/>
    <col min="15116" max="15116" width="10.140625" customWidth="1"/>
    <col min="15358" max="15358" width="5.5703125" customWidth="1"/>
    <col min="15359" max="15359" width="23.140625" bestFit="1" customWidth="1"/>
    <col min="15360" max="15371" width="6.42578125" customWidth="1"/>
    <col min="15372" max="15372" width="10.140625" customWidth="1"/>
    <col min="15614" max="15614" width="5.5703125" customWidth="1"/>
    <col min="15615" max="15615" width="23.140625" bestFit="1" customWidth="1"/>
    <col min="15616" max="15627" width="6.42578125" customWidth="1"/>
    <col min="15628" max="15628" width="10.140625" customWidth="1"/>
    <col min="15870" max="15870" width="5.5703125" customWidth="1"/>
    <col min="15871" max="15871" width="23.140625" bestFit="1" customWidth="1"/>
    <col min="15872" max="15883" width="6.42578125" customWidth="1"/>
    <col min="15884" max="15884" width="10.140625" customWidth="1"/>
    <col min="16126" max="16126" width="5.5703125" customWidth="1"/>
    <col min="16127" max="16127" width="23.140625" bestFit="1" customWidth="1"/>
    <col min="16128" max="16139" width="6.42578125" customWidth="1"/>
    <col min="16140" max="16140" width="10.140625" customWidth="1"/>
  </cols>
  <sheetData>
    <row r="1" spans="1:27" ht="15.75" customHeight="1">
      <c r="A1" s="749" t="s">
        <v>1836</v>
      </c>
      <c r="B1" s="750"/>
      <c r="C1" s="750"/>
      <c r="D1" s="750"/>
      <c r="E1" s="750"/>
      <c r="F1" s="750"/>
      <c r="G1" s="750"/>
      <c r="H1" s="750"/>
      <c r="I1" s="750"/>
      <c r="J1" s="750"/>
      <c r="K1" s="750"/>
      <c r="L1" s="750"/>
      <c r="M1" s="750"/>
      <c r="N1" s="750"/>
      <c r="O1" s="750"/>
    </row>
    <row r="2" spans="1:27" s="305" customFormat="1" ht="5.25" customHeight="1">
      <c r="A2" s="304"/>
    </row>
    <row r="3" spans="1:27" s="305" customFormat="1" ht="15.75" customHeight="1">
      <c r="A3" s="749" t="s">
        <v>1805</v>
      </c>
      <c r="B3" s="750"/>
      <c r="C3" s="750"/>
      <c r="D3" s="750"/>
      <c r="E3" s="750"/>
      <c r="F3" s="750"/>
      <c r="G3" s="750"/>
      <c r="H3" s="750"/>
      <c r="I3" s="750"/>
      <c r="J3" s="750"/>
      <c r="K3" s="750"/>
      <c r="L3" s="750"/>
      <c r="M3" s="750"/>
      <c r="N3" s="750"/>
      <c r="O3" s="750"/>
    </row>
    <row r="4" spans="1:27" s="107" customFormat="1" ht="15.75" customHeight="1">
      <c r="A4" s="749" t="s">
        <v>1371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</row>
    <row r="5" spans="1:27" ht="15" customHeight="1">
      <c r="A5" s="749" t="s">
        <v>2287</v>
      </c>
      <c r="B5" s="750"/>
      <c r="C5" s="750"/>
      <c r="D5" s="750"/>
      <c r="E5" s="750"/>
      <c r="F5" s="750"/>
      <c r="G5" s="750"/>
      <c r="H5" s="750"/>
      <c r="I5" s="750"/>
      <c r="J5" s="750"/>
      <c r="K5" s="750"/>
      <c r="L5" s="750"/>
      <c r="M5" s="750"/>
      <c r="N5" s="750"/>
      <c r="O5" s="750"/>
    </row>
    <row r="6" spans="1:27">
      <c r="A6" s="19"/>
    </row>
    <row r="7" spans="1:27" ht="15" customHeight="1">
      <c r="A7" s="751" t="s">
        <v>20</v>
      </c>
      <c r="B7" s="751" t="s">
        <v>125</v>
      </c>
      <c r="C7" s="747" t="s">
        <v>126</v>
      </c>
      <c r="D7" s="754"/>
      <c r="E7" s="754"/>
      <c r="F7" s="754"/>
      <c r="G7" s="754"/>
      <c r="H7" s="748"/>
      <c r="I7" s="747" t="s">
        <v>127</v>
      </c>
      <c r="J7" s="754"/>
      <c r="K7" s="754"/>
      <c r="L7" s="754"/>
      <c r="M7" s="754"/>
      <c r="N7" s="748"/>
      <c r="O7" s="751" t="s">
        <v>91</v>
      </c>
    </row>
    <row r="8" spans="1:27" ht="15" customHeight="1">
      <c r="A8" s="752"/>
      <c r="B8" s="752"/>
      <c r="C8" s="747" t="s">
        <v>134</v>
      </c>
      <c r="D8" s="748"/>
      <c r="E8" s="747" t="s">
        <v>135</v>
      </c>
      <c r="F8" s="748"/>
      <c r="G8" s="747" t="s">
        <v>136</v>
      </c>
      <c r="H8" s="748"/>
      <c r="I8" s="747" t="s">
        <v>134</v>
      </c>
      <c r="J8" s="748"/>
      <c r="K8" s="747" t="s">
        <v>135</v>
      </c>
      <c r="L8" s="748"/>
      <c r="M8" s="747" t="s">
        <v>136</v>
      </c>
      <c r="N8" s="748"/>
      <c r="O8" s="752"/>
    </row>
    <row r="9" spans="1:27">
      <c r="A9" s="753"/>
      <c r="B9" s="753"/>
      <c r="C9" s="20" t="s">
        <v>95</v>
      </c>
      <c r="D9" s="20" t="s">
        <v>96</v>
      </c>
      <c r="E9" s="20" t="s">
        <v>95</v>
      </c>
      <c r="F9" s="20" t="s">
        <v>96</v>
      </c>
      <c r="G9" s="20" t="s">
        <v>95</v>
      </c>
      <c r="H9" s="20" t="s">
        <v>96</v>
      </c>
      <c r="I9" s="20" t="s">
        <v>95</v>
      </c>
      <c r="J9" s="20" t="s">
        <v>96</v>
      </c>
      <c r="K9" s="20" t="s">
        <v>95</v>
      </c>
      <c r="L9" s="20" t="s">
        <v>96</v>
      </c>
      <c r="M9" s="20" t="s">
        <v>95</v>
      </c>
      <c r="N9" s="20" t="s">
        <v>96</v>
      </c>
      <c r="O9" s="753"/>
    </row>
    <row r="10" spans="1:27">
      <c r="A10" s="21">
        <v>1</v>
      </c>
      <c r="B10" s="22" t="s">
        <v>87</v>
      </c>
      <c r="C10" s="345">
        <v>3</v>
      </c>
      <c r="D10" s="345">
        <v>0</v>
      </c>
      <c r="E10" s="345">
        <v>72</v>
      </c>
      <c r="F10" s="345">
        <v>64</v>
      </c>
      <c r="G10" s="345">
        <v>26</v>
      </c>
      <c r="H10" s="345">
        <v>26</v>
      </c>
      <c r="I10" s="345">
        <v>0</v>
      </c>
      <c r="J10" s="345">
        <v>0</v>
      </c>
      <c r="K10" s="345">
        <v>0</v>
      </c>
      <c r="L10" s="345">
        <v>0</v>
      </c>
      <c r="M10" s="345">
        <v>0</v>
      </c>
      <c r="N10" s="345">
        <v>0</v>
      </c>
      <c r="O10" s="28">
        <f>SUM(C10:N10)</f>
        <v>191</v>
      </c>
      <c r="Q10" s="588">
        <f>SUM(C10:D10)</f>
        <v>3</v>
      </c>
      <c r="R10" s="1">
        <f>SUM(I10:J10)</f>
        <v>0</v>
      </c>
      <c r="S10" s="1">
        <f>SUM(Q10:R10)</f>
        <v>3</v>
      </c>
      <c r="T10" s="582"/>
      <c r="U10" s="547">
        <f>SUM(E10:F10)</f>
        <v>136</v>
      </c>
      <c r="V10" s="1">
        <f>SUM(K10:L10)</f>
        <v>0</v>
      </c>
      <c r="W10" s="547">
        <f>SUM(U10:V10)</f>
        <v>136</v>
      </c>
      <c r="X10" s="221">
        <f>SUM(V10:W10)</f>
        <v>136</v>
      </c>
      <c r="Y10" s="110">
        <f>R10-V10</f>
        <v>0</v>
      </c>
      <c r="Z10" s="110">
        <f>S10-W10</f>
        <v>-133</v>
      </c>
      <c r="AA10" s="110">
        <f>T10-X10</f>
        <v>-136</v>
      </c>
    </row>
    <row r="11" spans="1:27">
      <c r="A11" s="21">
        <v>2</v>
      </c>
      <c r="B11" s="22" t="s">
        <v>82</v>
      </c>
      <c r="C11" s="346">
        <v>1</v>
      </c>
      <c r="D11" s="346">
        <v>1</v>
      </c>
      <c r="E11" s="346">
        <v>23</v>
      </c>
      <c r="F11" s="346">
        <v>23</v>
      </c>
      <c r="G11" s="346">
        <v>20</v>
      </c>
      <c r="H11" s="346">
        <v>9</v>
      </c>
      <c r="I11" s="346">
        <v>0</v>
      </c>
      <c r="J11" s="346">
        <v>0</v>
      </c>
      <c r="K11" s="346">
        <v>0</v>
      </c>
      <c r="L11" s="346">
        <v>0</v>
      </c>
      <c r="M11" s="346">
        <v>0</v>
      </c>
      <c r="N11" s="346">
        <v>0</v>
      </c>
      <c r="O11" s="28">
        <f t="shared" ref="O11:O19" si="0">SUM(C11:N11)</f>
        <v>77</v>
      </c>
      <c r="Q11" s="1">
        <f t="shared" ref="Q11:Q19" si="1">SUM(C11:D11)</f>
        <v>2</v>
      </c>
      <c r="R11" s="1">
        <f t="shared" ref="R11:R19" si="2">SUM(I11:J11)</f>
        <v>0</v>
      </c>
      <c r="S11" s="1">
        <f t="shared" ref="S11:S19" si="3">SUM(Q11:R11)</f>
        <v>2</v>
      </c>
      <c r="T11" s="582"/>
      <c r="U11" s="547">
        <f t="shared" ref="U11:U19" si="4">SUM(E11:F11)</f>
        <v>46</v>
      </c>
      <c r="V11" s="1">
        <f t="shared" ref="V11:V19" si="5">SUM(K11:L11)</f>
        <v>0</v>
      </c>
      <c r="W11" s="547">
        <f t="shared" ref="W11:W19" si="6">SUM(U11:V11)</f>
        <v>46</v>
      </c>
      <c r="X11" s="221">
        <f t="shared" ref="X11:X19" si="7">SUM(V11:W11)</f>
        <v>46</v>
      </c>
      <c r="Y11" s="110">
        <f t="shared" ref="Y11:AA19" si="8">R11-V11</f>
        <v>0</v>
      </c>
      <c r="Z11" s="110">
        <f t="shared" si="8"/>
        <v>-44</v>
      </c>
      <c r="AA11" s="110">
        <f t="shared" si="8"/>
        <v>-46</v>
      </c>
    </row>
    <row r="12" spans="1:27">
      <c r="A12" s="21">
        <v>3</v>
      </c>
      <c r="B12" s="22" t="s">
        <v>84</v>
      </c>
      <c r="C12" s="345">
        <v>14</v>
      </c>
      <c r="D12" s="345">
        <v>34</v>
      </c>
      <c r="E12" s="345">
        <v>670</v>
      </c>
      <c r="F12" s="345">
        <v>872</v>
      </c>
      <c r="G12" s="345">
        <v>174</v>
      </c>
      <c r="H12" s="345">
        <v>149</v>
      </c>
      <c r="I12" s="345">
        <v>0</v>
      </c>
      <c r="J12" s="345">
        <v>0</v>
      </c>
      <c r="K12" s="345">
        <v>0</v>
      </c>
      <c r="L12" s="345">
        <v>0</v>
      </c>
      <c r="M12" s="345">
        <v>0</v>
      </c>
      <c r="N12" s="345">
        <v>0</v>
      </c>
      <c r="O12" s="28">
        <f t="shared" si="0"/>
        <v>1913</v>
      </c>
      <c r="Q12" s="1">
        <f t="shared" si="1"/>
        <v>48</v>
      </c>
      <c r="R12" s="1">
        <f t="shared" si="2"/>
        <v>0</v>
      </c>
      <c r="S12" s="1">
        <f t="shared" si="3"/>
        <v>48</v>
      </c>
      <c r="T12" s="582"/>
      <c r="U12" s="547">
        <f t="shared" si="4"/>
        <v>1542</v>
      </c>
      <c r="V12" s="1">
        <f t="shared" si="5"/>
        <v>0</v>
      </c>
      <c r="W12" s="547">
        <f t="shared" si="6"/>
        <v>1542</v>
      </c>
      <c r="X12" s="221">
        <f t="shared" si="7"/>
        <v>1542</v>
      </c>
      <c r="Y12" s="110">
        <f t="shared" si="8"/>
        <v>0</v>
      </c>
      <c r="Z12" s="110">
        <f t="shared" si="8"/>
        <v>-1494</v>
      </c>
      <c r="AA12" s="110">
        <f t="shared" si="8"/>
        <v>-1542</v>
      </c>
    </row>
    <row r="13" spans="1:27">
      <c r="A13" s="21">
        <v>4</v>
      </c>
      <c r="B13" s="22" t="s">
        <v>90</v>
      </c>
      <c r="C13" s="346">
        <v>5</v>
      </c>
      <c r="D13" s="346">
        <v>5</v>
      </c>
      <c r="E13" s="346">
        <v>157</v>
      </c>
      <c r="F13" s="346">
        <v>111</v>
      </c>
      <c r="G13" s="346">
        <v>33</v>
      </c>
      <c r="H13" s="346">
        <v>13</v>
      </c>
      <c r="I13" s="346">
        <v>0</v>
      </c>
      <c r="J13" s="346">
        <v>0</v>
      </c>
      <c r="K13" s="346">
        <v>63</v>
      </c>
      <c r="L13" s="346">
        <v>58</v>
      </c>
      <c r="M13" s="346">
        <v>22</v>
      </c>
      <c r="N13" s="346">
        <v>14</v>
      </c>
      <c r="O13" s="28">
        <f t="shared" si="0"/>
        <v>481</v>
      </c>
      <c r="Q13" s="1">
        <f t="shared" si="1"/>
        <v>10</v>
      </c>
      <c r="R13" s="1">
        <f t="shared" si="2"/>
        <v>0</v>
      </c>
      <c r="S13" s="1">
        <f t="shared" si="3"/>
        <v>10</v>
      </c>
      <c r="T13" s="582"/>
      <c r="U13" s="547">
        <f t="shared" si="4"/>
        <v>268</v>
      </c>
      <c r="V13" s="1">
        <f t="shared" si="5"/>
        <v>121</v>
      </c>
      <c r="W13" s="547">
        <f t="shared" si="6"/>
        <v>389</v>
      </c>
      <c r="X13" s="221">
        <f t="shared" si="7"/>
        <v>510</v>
      </c>
      <c r="Y13" s="110">
        <f t="shared" si="8"/>
        <v>-121</v>
      </c>
      <c r="Z13" s="110">
        <f t="shared" si="8"/>
        <v>-379</v>
      </c>
      <c r="AA13" s="110">
        <f t="shared" si="8"/>
        <v>-510</v>
      </c>
    </row>
    <row r="14" spans="1:27">
      <c r="A14" s="21">
        <v>5</v>
      </c>
      <c r="B14" s="22" t="s">
        <v>83</v>
      </c>
      <c r="C14" s="345">
        <v>5</v>
      </c>
      <c r="D14" s="345">
        <v>0</v>
      </c>
      <c r="E14" s="345">
        <v>88</v>
      </c>
      <c r="F14" s="345">
        <v>48</v>
      </c>
      <c r="G14" s="345">
        <v>21</v>
      </c>
      <c r="H14" s="345">
        <v>6</v>
      </c>
      <c r="I14" s="345">
        <v>0</v>
      </c>
      <c r="J14" s="345">
        <v>0</v>
      </c>
      <c r="K14" s="345">
        <v>11</v>
      </c>
      <c r="L14" s="345">
        <v>4</v>
      </c>
      <c r="M14" s="345">
        <v>8</v>
      </c>
      <c r="N14" s="345">
        <v>3</v>
      </c>
      <c r="O14" s="28">
        <f t="shared" si="0"/>
        <v>194</v>
      </c>
      <c r="Q14" s="1">
        <f t="shared" si="1"/>
        <v>5</v>
      </c>
      <c r="R14" s="1">
        <f t="shared" si="2"/>
        <v>0</v>
      </c>
      <c r="S14" s="1">
        <f t="shared" si="3"/>
        <v>5</v>
      </c>
      <c r="T14" s="582"/>
      <c r="U14" s="547">
        <f t="shared" si="4"/>
        <v>136</v>
      </c>
      <c r="V14" s="1">
        <f t="shared" si="5"/>
        <v>15</v>
      </c>
      <c r="W14" s="547">
        <f t="shared" si="6"/>
        <v>151</v>
      </c>
      <c r="X14" s="221">
        <f t="shared" si="7"/>
        <v>166</v>
      </c>
      <c r="Y14" s="110">
        <f t="shared" si="8"/>
        <v>-15</v>
      </c>
      <c r="Z14" s="110">
        <f t="shared" si="8"/>
        <v>-146</v>
      </c>
      <c r="AA14" s="110">
        <f t="shared" si="8"/>
        <v>-166</v>
      </c>
    </row>
    <row r="15" spans="1:27">
      <c r="A15" s="21">
        <v>6</v>
      </c>
      <c r="B15" s="22" t="s">
        <v>89</v>
      </c>
      <c r="C15" s="346">
        <v>7</v>
      </c>
      <c r="D15" s="346">
        <v>7</v>
      </c>
      <c r="E15" s="346">
        <v>164</v>
      </c>
      <c r="F15" s="346">
        <v>125</v>
      </c>
      <c r="G15" s="346">
        <v>45</v>
      </c>
      <c r="H15" s="346">
        <v>22</v>
      </c>
      <c r="I15" s="346">
        <v>1</v>
      </c>
      <c r="J15" s="346">
        <v>1</v>
      </c>
      <c r="K15" s="346">
        <v>62</v>
      </c>
      <c r="L15" s="346">
        <v>67</v>
      </c>
      <c r="M15" s="346">
        <v>19</v>
      </c>
      <c r="N15" s="346">
        <v>10</v>
      </c>
      <c r="O15" s="28">
        <f t="shared" si="0"/>
        <v>530</v>
      </c>
      <c r="Q15" s="1">
        <f t="shared" si="1"/>
        <v>14</v>
      </c>
      <c r="R15" s="1">
        <f t="shared" si="2"/>
        <v>2</v>
      </c>
      <c r="S15" s="1">
        <f t="shared" si="3"/>
        <v>16</v>
      </c>
      <c r="T15" s="582"/>
      <c r="U15" s="547">
        <f t="shared" si="4"/>
        <v>289</v>
      </c>
      <c r="V15" s="1">
        <f t="shared" si="5"/>
        <v>129</v>
      </c>
      <c r="W15" s="547">
        <f t="shared" si="6"/>
        <v>418</v>
      </c>
      <c r="X15" s="221">
        <f t="shared" si="7"/>
        <v>547</v>
      </c>
      <c r="Y15" s="110">
        <f t="shared" si="8"/>
        <v>-127</v>
      </c>
      <c r="Z15" s="110">
        <f t="shared" si="8"/>
        <v>-402</v>
      </c>
      <c r="AA15" s="110">
        <f t="shared" si="8"/>
        <v>-547</v>
      </c>
    </row>
    <row r="16" spans="1:27">
      <c r="A16" s="21">
        <v>7</v>
      </c>
      <c r="B16" s="22" t="s">
        <v>86</v>
      </c>
      <c r="C16" s="345">
        <v>2</v>
      </c>
      <c r="D16" s="345">
        <v>1</v>
      </c>
      <c r="E16" s="345">
        <v>152</v>
      </c>
      <c r="F16" s="345">
        <v>146</v>
      </c>
      <c r="G16" s="345">
        <v>58</v>
      </c>
      <c r="H16" s="345">
        <v>31</v>
      </c>
      <c r="I16" s="345">
        <v>0</v>
      </c>
      <c r="J16" s="345">
        <v>0</v>
      </c>
      <c r="K16" s="345">
        <v>0</v>
      </c>
      <c r="L16" s="345">
        <v>0</v>
      </c>
      <c r="M16" s="345">
        <v>0</v>
      </c>
      <c r="N16" s="345">
        <v>0</v>
      </c>
      <c r="O16" s="28">
        <f t="shared" si="0"/>
        <v>390</v>
      </c>
      <c r="Q16" s="1">
        <f t="shared" si="1"/>
        <v>3</v>
      </c>
      <c r="R16" s="1">
        <f t="shared" si="2"/>
        <v>0</v>
      </c>
      <c r="S16" s="1">
        <f t="shared" si="3"/>
        <v>3</v>
      </c>
      <c r="T16" s="582"/>
      <c r="U16" s="547">
        <f t="shared" si="4"/>
        <v>298</v>
      </c>
      <c r="V16" s="1">
        <f t="shared" si="5"/>
        <v>0</v>
      </c>
      <c r="W16" s="547">
        <f t="shared" si="6"/>
        <v>298</v>
      </c>
      <c r="X16" s="221">
        <f t="shared" si="7"/>
        <v>298</v>
      </c>
      <c r="Y16" s="110">
        <f t="shared" si="8"/>
        <v>0</v>
      </c>
      <c r="Z16" s="110">
        <f t="shared" si="8"/>
        <v>-295</v>
      </c>
      <c r="AA16" s="110">
        <f t="shared" si="8"/>
        <v>-298</v>
      </c>
    </row>
    <row r="17" spans="1:27" s="342" customFormat="1">
      <c r="A17" s="21">
        <v>8</v>
      </c>
      <c r="B17" s="22" t="s">
        <v>81</v>
      </c>
      <c r="C17" s="345">
        <v>0</v>
      </c>
      <c r="D17" s="345">
        <v>0</v>
      </c>
      <c r="E17" s="345">
        <v>0</v>
      </c>
      <c r="F17" s="345">
        <v>0</v>
      </c>
      <c r="G17" s="345">
        <v>0</v>
      </c>
      <c r="H17" s="345">
        <v>0</v>
      </c>
      <c r="I17" s="345">
        <v>0</v>
      </c>
      <c r="J17" s="345">
        <v>0</v>
      </c>
      <c r="K17" s="345">
        <v>3</v>
      </c>
      <c r="L17" s="345">
        <v>7</v>
      </c>
      <c r="M17" s="345">
        <v>0</v>
      </c>
      <c r="N17" s="345">
        <v>0</v>
      </c>
      <c r="O17" s="28">
        <f t="shared" si="0"/>
        <v>10</v>
      </c>
      <c r="Q17" s="1">
        <f t="shared" si="1"/>
        <v>0</v>
      </c>
      <c r="R17" s="1">
        <f t="shared" si="2"/>
        <v>0</v>
      </c>
      <c r="S17" s="1">
        <f t="shared" si="3"/>
        <v>0</v>
      </c>
      <c r="T17" s="582"/>
      <c r="U17" s="547">
        <f t="shared" si="4"/>
        <v>0</v>
      </c>
      <c r="V17" s="1">
        <f t="shared" si="5"/>
        <v>10</v>
      </c>
      <c r="W17" s="547">
        <f t="shared" si="6"/>
        <v>10</v>
      </c>
      <c r="X17" s="221">
        <f t="shared" si="7"/>
        <v>20</v>
      </c>
      <c r="Y17" s="110">
        <f t="shared" si="8"/>
        <v>-10</v>
      </c>
      <c r="Z17" s="110">
        <f t="shared" si="8"/>
        <v>-10</v>
      </c>
      <c r="AA17" s="110">
        <f t="shared" si="8"/>
        <v>-20</v>
      </c>
    </row>
    <row r="18" spans="1:27">
      <c r="A18" s="21">
        <v>9</v>
      </c>
      <c r="B18" s="22" t="s">
        <v>85</v>
      </c>
      <c r="C18" s="346">
        <v>3</v>
      </c>
      <c r="D18" s="346">
        <v>1</v>
      </c>
      <c r="E18" s="346">
        <v>174</v>
      </c>
      <c r="F18" s="346">
        <v>131</v>
      </c>
      <c r="G18" s="346">
        <v>67</v>
      </c>
      <c r="H18" s="346">
        <v>21</v>
      </c>
      <c r="I18" s="346">
        <v>3</v>
      </c>
      <c r="J18" s="346">
        <v>3</v>
      </c>
      <c r="K18" s="346">
        <f>176-K17</f>
        <v>173</v>
      </c>
      <c r="L18" s="346">
        <f>194-L17</f>
        <v>187</v>
      </c>
      <c r="M18" s="346">
        <v>35</v>
      </c>
      <c r="N18" s="346">
        <v>24</v>
      </c>
      <c r="O18" s="28">
        <f t="shared" si="0"/>
        <v>822</v>
      </c>
      <c r="Q18" s="1">
        <f t="shared" si="1"/>
        <v>4</v>
      </c>
      <c r="R18" s="1">
        <f>SUM(I18:J18)</f>
        <v>6</v>
      </c>
      <c r="S18" s="1">
        <f>SUM(Q18:R18)</f>
        <v>10</v>
      </c>
      <c r="T18" s="582"/>
      <c r="U18" s="547">
        <f t="shared" si="4"/>
        <v>305</v>
      </c>
      <c r="V18" s="1">
        <f t="shared" si="5"/>
        <v>360</v>
      </c>
      <c r="W18" s="547">
        <f t="shared" si="6"/>
        <v>665</v>
      </c>
      <c r="X18" s="221">
        <f t="shared" si="7"/>
        <v>1025</v>
      </c>
      <c r="Y18" s="110">
        <f t="shared" si="8"/>
        <v>-354</v>
      </c>
      <c r="Z18" s="110">
        <f t="shared" si="8"/>
        <v>-655</v>
      </c>
      <c r="AA18" s="110">
        <f t="shared" si="8"/>
        <v>-1025</v>
      </c>
    </row>
    <row r="19" spans="1:27">
      <c r="A19" s="21">
        <v>10</v>
      </c>
      <c r="B19" s="22" t="s">
        <v>88</v>
      </c>
      <c r="C19" s="345">
        <v>0</v>
      </c>
      <c r="D19" s="345">
        <v>0</v>
      </c>
      <c r="E19" s="345">
        <v>48</v>
      </c>
      <c r="F19" s="345">
        <v>23</v>
      </c>
      <c r="G19" s="345">
        <v>13</v>
      </c>
      <c r="H19" s="345">
        <v>4</v>
      </c>
      <c r="I19" s="345">
        <v>0</v>
      </c>
      <c r="J19" s="345">
        <v>0</v>
      </c>
      <c r="K19" s="345">
        <v>0</v>
      </c>
      <c r="L19" s="345">
        <v>0</v>
      </c>
      <c r="M19" s="345">
        <v>0</v>
      </c>
      <c r="N19" s="345">
        <v>0</v>
      </c>
      <c r="O19" s="28">
        <f t="shared" si="0"/>
        <v>88</v>
      </c>
      <c r="Q19" s="1">
        <f t="shared" si="1"/>
        <v>0</v>
      </c>
      <c r="R19" s="1">
        <f t="shared" si="2"/>
        <v>0</v>
      </c>
      <c r="S19" s="1">
        <f t="shared" si="3"/>
        <v>0</v>
      </c>
      <c r="T19" s="582"/>
      <c r="U19" s="547">
        <f t="shared" si="4"/>
        <v>71</v>
      </c>
      <c r="V19" s="1">
        <f t="shared" si="5"/>
        <v>0</v>
      </c>
      <c r="W19" s="547">
        <f t="shared" si="6"/>
        <v>71</v>
      </c>
      <c r="X19" s="221">
        <f t="shared" si="7"/>
        <v>71</v>
      </c>
      <c r="Y19" s="110">
        <f t="shared" si="8"/>
        <v>0</v>
      </c>
      <c r="Z19" s="110">
        <f t="shared" si="8"/>
        <v>-71</v>
      </c>
      <c r="AA19" s="110">
        <f t="shared" si="8"/>
        <v>-71</v>
      </c>
    </row>
    <row r="20" spans="1:27" ht="15" customHeight="1">
      <c r="A20" s="855" t="s">
        <v>91</v>
      </c>
      <c r="B20" s="856"/>
      <c r="C20" s="28">
        <f>SUM(C10:C19)</f>
        <v>40</v>
      </c>
      <c r="D20" s="28">
        <f t="shared" ref="D20:O20" si="9">SUM(D10:D19)</f>
        <v>49</v>
      </c>
      <c r="E20" s="28">
        <f>SUM(E10:E19)</f>
        <v>1548</v>
      </c>
      <c r="F20" s="28">
        <f t="shared" si="9"/>
        <v>1543</v>
      </c>
      <c r="G20" s="28">
        <f t="shared" si="9"/>
        <v>457</v>
      </c>
      <c r="H20" s="28">
        <f t="shared" si="9"/>
        <v>281</v>
      </c>
      <c r="I20" s="28">
        <f t="shared" si="9"/>
        <v>4</v>
      </c>
      <c r="J20" s="28">
        <f t="shared" si="9"/>
        <v>4</v>
      </c>
      <c r="K20" s="28">
        <f t="shared" si="9"/>
        <v>312</v>
      </c>
      <c r="L20" s="28">
        <f t="shared" si="9"/>
        <v>323</v>
      </c>
      <c r="M20" s="28">
        <f t="shared" si="9"/>
        <v>84</v>
      </c>
      <c r="N20" s="28">
        <f t="shared" si="9"/>
        <v>51</v>
      </c>
      <c r="O20" s="28">
        <f t="shared" si="9"/>
        <v>4696</v>
      </c>
      <c r="Q20" s="1">
        <f>SUM(Q10:Q19)</f>
        <v>89</v>
      </c>
      <c r="R20" s="1">
        <f t="shared" ref="R20:S20" si="10">SUM(R10:R19)</f>
        <v>8</v>
      </c>
      <c r="S20" s="1">
        <f t="shared" si="10"/>
        <v>97</v>
      </c>
      <c r="T20" s="582"/>
      <c r="U20" s="1"/>
      <c r="V20" s="1"/>
      <c r="W20" s="547">
        <f>SUM(W10:W19)</f>
        <v>3726</v>
      </c>
    </row>
    <row r="21" spans="1:27" s="4" customFormat="1">
      <c r="A21" s="746" t="s">
        <v>91</v>
      </c>
      <c r="B21" s="746"/>
      <c r="C21" s="857">
        <f>SUM(C20:D20)</f>
        <v>89</v>
      </c>
      <c r="D21" s="857"/>
      <c r="E21" s="857">
        <f>SUM(E20:F20)</f>
        <v>3091</v>
      </c>
      <c r="F21" s="857"/>
      <c r="G21" s="857">
        <f>SUM(G20:H20)</f>
        <v>738</v>
      </c>
      <c r="H21" s="857"/>
      <c r="I21" s="857">
        <f>SUM(I20:J20)</f>
        <v>8</v>
      </c>
      <c r="J21" s="857"/>
      <c r="K21" s="857">
        <f>SUM(K20:L20)</f>
        <v>635</v>
      </c>
      <c r="L21" s="857"/>
      <c r="M21" s="857">
        <f>SUM(M20:N20)</f>
        <v>135</v>
      </c>
      <c r="N21" s="857"/>
      <c r="O21" s="347">
        <f>O20</f>
        <v>4696</v>
      </c>
    </row>
    <row r="22" spans="1:27">
      <c r="Q22" s="26">
        <f>C27</f>
        <v>3726</v>
      </c>
      <c r="R22" s="211" t="s">
        <v>1444</v>
      </c>
    </row>
    <row r="23" spans="1:27">
      <c r="G23" s="26"/>
      <c r="Q23" s="26">
        <f>'Siswa SMA klp umur 20'!D27</f>
        <v>4044</v>
      </c>
      <c r="R23" s="211" t="s">
        <v>1442</v>
      </c>
    </row>
    <row r="24" spans="1:27">
      <c r="Q24" s="26">
        <f>'Siswa SMP klp umur 19'!D28</f>
        <v>1870</v>
      </c>
      <c r="R24" s="211" t="s">
        <v>1443</v>
      </c>
    </row>
    <row r="25" spans="1:27">
      <c r="Q25" s="155" t="e">
        <f>#REF!</f>
        <v>#REF!</v>
      </c>
      <c r="R25" s="211" t="s">
        <v>1445</v>
      </c>
      <c r="S25" s="4"/>
    </row>
    <row r="26" spans="1:27">
      <c r="C26" s="26">
        <f>C21+I21</f>
        <v>97</v>
      </c>
      <c r="Q26" s="110" t="e">
        <f>#REF!</f>
        <v>#REF!</v>
      </c>
      <c r="R26" s="211" t="s">
        <v>1446</v>
      </c>
    </row>
    <row r="27" spans="1:27">
      <c r="C27" s="26">
        <f>E21+K21</f>
        <v>3726</v>
      </c>
      <c r="Q27" s="25" t="e">
        <f>SUM(Q22:Q26)</f>
        <v>#REF!</v>
      </c>
    </row>
    <row r="28" spans="1:27">
      <c r="C28" s="26">
        <f>G21+M21</f>
        <v>873</v>
      </c>
    </row>
  </sheetData>
  <mergeCells count="23">
    <mergeCell ref="M21:N21"/>
    <mergeCell ref="C21:D21"/>
    <mergeCell ref="E21:F21"/>
    <mergeCell ref="G21:H21"/>
    <mergeCell ref="I21:J21"/>
    <mergeCell ref="K21:L21"/>
    <mergeCell ref="A20:B20"/>
    <mergeCell ref="A21:B21"/>
    <mergeCell ref="C8:D8"/>
    <mergeCell ref="E8:F8"/>
    <mergeCell ref="G8:H8"/>
    <mergeCell ref="I8:J8"/>
    <mergeCell ref="K8:L8"/>
    <mergeCell ref="M8:N8"/>
    <mergeCell ref="A1:O1"/>
    <mergeCell ref="A7:A9"/>
    <mergeCell ref="B7:B9"/>
    <mergeCell ref="C7:H7"/>
    <mergeCell ref="I7:N7"/>
    <mergeCell ref="O7:O9"/>
    <mergeCell ref="A5:O5"/>
    <mergeCell ref="A4:O4"/>
    <mergeCell ref="A3:O3"/>
  </mergeCells>
  <printOptions horizontalCentered="1"/>
  <pageMargins left="0.74803149606299213" right="1.32" top="0.98425196850393704" bottom="0.98425196850393704" header="0.51181102362204722" footer="0.51181102362204722"/>
  <pageSetup paperSize="5" orientation="landscape" horizontalDpi="4294967293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MJ264"/>
  <sheetViews>
    <sheetView view="pageBreakPreview" zoomScale="90" zoomScaleNormal="80" zoomScaleSheetLayoutView="90" workbookViewId="0">
      <selection activeCell="Q5" sqref="Q5"/>
    </sheetView>
  </sheetViews>
  <sheetFormatPr defaultRowHeight="15"/>
  <cols>
    <col min="1" max="1" width="4.85546875" style="348" customWidth="1"/>
    <col min="2" max="2" width="0" style="348" hidden="1" customWidth="1"/>
    <col min="3" max="3" width="30.7109375" style="348" customWidth="1"/>
    <col min="4" max="4" width="32.7109375" style="348" hidden="1" customWidth="1"/>
    <col min="5" max="5" width="24.85546875" style="348" hidden="1" customWidth="1"/>
    <col min="6" max="6" width="23.140625" style="348" hidden="1" customWidth="1"/>
    <col min="7" max="10" width="0" style="348" hidden="1" customWidth="1"/>
    <col min="11" max="11" width="26.85546875" style="348" hidden="1" customWidth="1"/>
    <col min="12" max="12" width="10.7109375" style="348" hidden="1" customWidth="1"/>
    <col min="13" max="14" width="0" style="348" hidden="1" customWidth="1"/>
    <col min="15" max="22" width="8.28515625" style="348" customWidth="1"/>
    <col min="23" max="25" width="6.140625" style="351" hidden="1" customWidth="1"/>
    <col min="26" max="30" width="6.85546875" style="351" hidden="1" customWidth="1"/>
    <col min="31" max="31" width="6.85546875" style="353" hidden="1" customWidth="1"/>
    <col min="32" max="44" width="6.85546875" style="351" hidden="1" customWidth="1"/>
    <col min="45" max="45" width="6.140625" style="351" hidden="1" customWidth="1"/>
    <col min="46" max="46" width="6.85546875" style="353" hidden="1" customWidth="1"/>
    <col min="47" max="67" width="6.140625" style="351" hidden="1" customWidth="1"/>
    <col min="68" max="79" width="0" style="348" hidden="1" customWidth="1"/>
    <col min="80" max="16384" width="9.140625" style="348"/>
  </cols>
  <sheetData>
    <row r="1" spans="1:79">
      <c r="B1" s="349" t="s">
        <v>2288</v>
      </c>
    </row>
    <row r="2" spans="1:79" ht="15" customHeight="1">
      <c r="A2" s="749" t="s">
        <v>1837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  <c r="V2" s="749"/>
    </row>
    <row r="3" spans="1:79" ht="15.75">
      <c r="A3" s="343"/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</row>
    <row r="4" spans="1:79" ht="15" customHeight="1">
      <c r="A4" s="749" t="s">
        <v>2610</v>
      </c>
      <c r="B4" s="749"/>
      <c r="C4" s="749"/>
      <c r="D4" s="749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</row>
    <row r="5" spans="1:79" ht="15" customHeight="1">
      <c r="A5" s="749" t="s">
        <v>1371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  <c r="L5" s="749"/>
      <c r="M5" s="749"/>
      <c r="N5" s="749"/>
      <c r="O5" s="749"/>
      <c r="P5" s="749"/>
      <c r="Q5" s="749"/>
      <c r="R5" s="749"/>
      <c r="S5" s="749"/>
      <c r="T5" s="749"/>
      <c r="U5" s="749"/>
      <c r="V5" s="749"/>
    </row>
    <row r="6" spans="1:79" ht="15" customHeight="1">
      <c r="A6" s="749" t="s">
        <v>2287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  <c r="M6" s="749"/>
      <c r="N6" s="749"/>
      <c r="O6" s="749"/>
      <c r="P6" s="749"/>
      <c r="Q6" s="749"/>
      <c r="R6" s="749"/>
      <c r="S6" s="749"/>
      <c r="T6" s="749"/>
      <c r="U6" s="749"/>
      <c r="V6" s="749"/>
    </row>
    <row r="7" spans="1:79" ht="15.75">
      <c r="A7" s="749"/>
      <c r="B7" s="750"/>
      <c r="C7" s="750"/>
      <c r="D7" s="750"/>
      <c r="E7" s="750"/>
      <c r="F7" s="750"/>
      <c r="G7" s="750"/>
      <c r="H7" s="750"/>
      <c r="I7" s="750"/>
      <c r="J7" s="750"/>
      <c r="K7" s="750"/>
      <c r="L7" s="750"/>
      <c r="M7" s="750"/>
      <c r="N7" s="750"/>
      <c r="O7" s="750"/>
    </row>
    <row r="8" spans="1:79" ht="15" customHeight="1">
      <c r="A8" s="869" t="s">
        <v>20</v>
      </c>
      <c r="B8" s="869" t="s">
        <v>166</v>
      </c>
      <c r="C8" s="869" t="s">
        <v>14</v>
      </c>
      <c r="D8" s="869" t="s">
        <v>169</v>
      </c>
      <c r="E8" s="869" t="s">
        <v>2295</v>
      </c>
      <c r="F8" s="869" t="s">
        <v>14</v>
      </c>
      <c r="G8" s="869" t="s">
        <v>170</v>
      </c>
      <c r="H8" s="355"/>
      <c r="I8" s="355"/>
      <c r="J8" s="355"/>
      <c r="K8" s="869" t="s">
        <v>2296</v>
      </c>
      <c r="L8" s="869" t="s">
        <v>2297</v>
      </c>
      <c r="M8" s="869" t="s">
        <v>2298</v>
      </c>
      <c r="N8" s="869" t="s">
        <v>2299</v>
      </c>
      <c r="O8" s="872" t="s">
        <v>2316</v>
      </c>
      <c r="P8" s="872"/>
      <c r="Q8" s="872"/>
      <c r="R8" s="872"/>
      <c r="S8" s="872"/>
      <c r="T8" s="872"/>
      <c r="U8" s="872"/>
      <c r="V8" s="872"/>
      <c r="W8" s="873" t="s">
        <v>2317</v>
      </c>
      <c r="X8" s="873"/>
      <c r="Y8" s="873"/>
      <c r="Z8" s="873"/>
      <c r="AA8" s="873"/>
      <c r="AB8" s="873"/>
      <c r="AC8" s="873"/>
      <c r="AD8" s="873"/>
      <c r="AE8" s="873"/>
      <c r="AF8" s="873"/>
      <c r="AG8" s="873"/>
      <c r="AH8" s="873"/>
      <c r="AI8" s="873"/>
      <c r="AJ8" s="873"/>
      <c r="AK8" s="873"/>
      <c r="AL8" s="873"/>
      <c r="AM8" s="873"/>
      <c r="AN8" s="873"/>
      <c r="AO8" s="873"/>
      <c r="AP8" s="873"/>
      <c r="AQ8" s="873"/>
      <c r="AR8" s="873"/>
      <c r="AS8" s="873"/>
      <c r="AT8" s="873"/>
      <c r="AU8" s="873"/>
      <c r="AV8" s="873"/>
      <c r="AW8" s="873"/>
      <c r="AX8" s="873"/>
      <c r="AY8" s="873"/>
      <c r="AZ8" s="873"/>
      <c r="BA8" s="873"/>
      <c r="BB8" s="873"/>
      <c r="BC8" s="873"/>
      <c r="BD8" s="873"/>
      <c r="BE8" s="873"/>
      <c r="BF8" s="873"/>
      <c r="BG8" s="873"/>
      <c r="BH8" s="873"/>
      <c r="BI8" s="873"/>
      <c r="BJ8" s="873"/>
      <c r="BK8" s="873"/>
      <c r="BL8" s="873"/>
      <c r="BM8" s="873"/>
      <c r="BN8" s="873"/>
      <c r="BO8" s="873"/>
      <c r="BP8" s="356"/>
      <c r="BQ8" s="357"/>
      <c r="BR8" s="357"/>
      <c r="BS8" s="357"/>
      <c r="BT8" s="357"/>
      <c r="BU8" s="357"/>
      <c r="BV8" s="357"/>
      <c r="BW8" s="357"/>
      <c r="BX8" s="357"/>
      <c r="BY8" s="357"/>
      <c r="BZ8" s="357"/>
      <c r="CA8" s="357"/>
    </row>
    <row r="9" spans="1:79" s="366" customFormat="1" ht="29.25" customHeight="1">
      <c r="A9" s="870"/>
      <c r="B9" s="870"/>
      <c r="C9" s="870"/>
      <c r="D9" s="870"/>
      <c r="E9" s="870"/>
      <c r="F9" s="870"/>
      <c r="G9" s="870"/>
      <c r="H9" s="360" t="s">
        <v>2325</v>
      </c>
      <c r="I9" s="360" t="s">
        <v>2326</v>
      </c>
      <c r="J9" s="360" t="s">
        <v>2327</v>
      </c>
      <c r="K9" s="870"/>
      <c r="L9" s="870"/>
      <c r="M9" s="870"/>
      <c r="N9" s="870"/>
      <c r="O9" s="360" t="s">
        <v>2370</v>
      </c>
      <c r="P9" s="360" t="s">
        <v>492</v>
      </c>
      <c r="Q9" s="360" t="s">
        <v>493</v>
      </c>
      <c r="R9" s="360" t="s">
        <v>494</v>
      </c>
      <c r="S9" s="360" t="s">
        <v>495</v>
      </c>
      <c r="T9" s="360" t="s">
        <v>496</v>
      </c>
      <c r="U9" s="360" t="s">
        <v>1376</v>
      </c>
      <c r="V9" s="360" t="s">
        <v>67</v>
      </c>
      <c r="W9" s="863" t="s">
        <v>2371</v>
      </c>
      <c r="X9" s="864"/>
      <c r="Y9" s="865"/>
      <c r="Z9" s="863" t="s">
        <v>435</v>
      </c>
      <c r="AA9" s="864"/>
      <c r="AB9" s="865"/>
      <c r="AC9" s="863" t="s">
        <v>436</v>
      </c>
      <c r="AD9" s="864"/>
      <c r="AE9" s="865"/>
      <c r="AF9" s="863" t="s">
        <v>437</v>
      </c>
      <c r="AG9" s="864"/>
      <c r="AH9" s="865"/>
      <c r="AI9" s="863" t="s">
        <v>438</v>
      </c>
      <c r="AJ9" s="864"/>
      <c r="AK9" s="865"/>
      <c r="AL9" s="863" t="s">
        <v>439</v>
      </c>
      <c r="AM9" s="864"/>
      <c r="AN9" s="865"/>
      <c r="AO9" s="863" t="s">
        <v>440</v>
      </c>
      <c r="AP9" s="864"/>
      <c r="AQ9" s="865"/>
      <c r="AR9" s="863" t="s">
        <v>441</v>
      </c>
      <c r="AS9" s="864"/>
      <c r="AT9" s="865"/>
      <c r="AU9" s="863" t="s">
        <v>442</v>
      </c>
      <c r="AV9" s="864"/>
      <c r="AW9" s="865"/>
      <c r="AX9" s="863" t="s">
        <v>443</v>
      </c>
      <c r="AY9" s="864"/>
      <c r="AZ9" s="865"/>
      <c r="BA9" s="863" t="s">
        <v>444</v>
      </c>
      <c r="BB9" s="864"/>
      <c r="BC9" s="865"/>
      <c r="BD9" s="863" t="s">
        <v>445</v>
      </c>
      <c r="BE9" s="864"/>
      <c r="BF9" s="865"/>
      <c r="BG9" s="863" t="s">
        <v>446</v>
      </c>
      <c r="BH9" s="864"/>
      <c r="BI9" s="865"/>
      <c r="BJ9" s="863" t="s">
        <v>447</v>
      </c>
      <c r="BK9" s="864"/>
      <c r="BL9" s="865"/>
      <c r="BM9" s="863" t="s">
        <v>448</v>
      </c>
      <c r="BN9" s="864"/>
      <c r="BO9" s="865"/>
      <c r="BP9" s="360" t="s">
        <v>2372</v>
      </c>
      <c r="BQ9" s="360" t="s">
        <v>2373</v>
      </c>
      <c r="BR9" s="360" t="s">
        <v>2374</v>
      </c>
      <c r="BS9" s="360" t="s">
        <v>2375</v>
      </c>
      <c r="BT9" s="360" t="s">
        <v>2376</v>
      </c>
      <c r="BU9" s="360" t="s">
        <v>2377</v>
      </c>
      <c r="BV9" s="360" t="s">
        <v>2378</v>
      </c>
      <c r="BW9" s="360" t="s">
        <v>2379</v>
      </c>
      <c r="BX9" s="360" t="s">
        <v>2380</v>
      </c>
      <c r="BY9" s="360" t="s">
        <v>2381</v>
      </c>
      <c r="BZ9" s="360" t="s">
        <v>2382</v>
      </c>
      <c r="CA9" s="360" t="s">
        <v>2383</v>
      </c>
    </row>
    <row r="10" spans="1:79" s="366" customFormat="1" ht="15" customHeight="1">
      <c r="A10" s="871"/>
      <c r="B10" s="871"/>
      <c r="C10" s="871"/>
      <c r="D10" s="871"/>
      <c r="E10" s="871"/>
      <c r="F10" s="871"/>
      <c r="G10" s="871"/>
      <c r="H10" s="360"/>
      <c r="I10" s="360"/>
      <c r="J10" s="360"/>
      <c r="K10" s="871"/>
      <c r="L10" s="871"/>
      <c r="M10" s="871"/>
      <c r="N10" s="871"/>
      <c r="O10" s="360"/>
      <c r="P10" s="360"/>
      <c r="Q10" s="360"/>
      <c r="R10" s="360"/>
      <c r="S10" s="360"/>
      <c r="T10" s="360"/>
      <c r="U10" s="360"/>
      <c r="V10" s="360"/>
      <c r="W10" s="365" t="s">
        <v>95</v>
      </c>
      <c r="X10" s="365" t="s">
        <v>96</v>
      </c>
      <c r="Y10" s="365" t="s">
        <v>80</v>
      </c>
      <c r="Z10" s="365" t="s">
        <v>95</v>
      </c>
      <c r="AA10" s="365" t="s">
        <v>96</v>
      </c>
      <c r="AB10" s="365" t="s">
        <v>80</v>
      </c>
      <c r="AC10" s="365" t="s">
        <v>95</v>
      </c>
      <c r="AD10" s="365" t="s">
        <v>96</v>
      </c>
      <c r="AE10" s="365" t="s">
        <v>80</v>
      </c>
      <c r="AF10" s="365" t="s">
        <v>95</v>
      </c>
      <c r="AG10" s="365" t="s">
        <v>96</v>
      </c>
      <c r="AH10" s="365" t="s">
        <v>80</v>
      </c>
      <c r="AI10" s="365" t="s">
        <v>95</v>
      </c>
      <c r="AJ10" s="365" t="s">
        <v>96</v>
      </c>
      <c r="AK10" s="365" t="s">
        <v>80</v>
      </c>
      <c r="AL10" s="365" t="s">
        <v>95</v>
      </c>
      <c r="AM10" s="365" t="s">
        <v>96</v>
      </c>
      <c r="AN10" s="365" t="s">
        <v>80</v>
      </c>
      <c r="AO10" s="365" t="s">
        <v>95</v>
      </c>
      <c r="AP10" s="365" t="s">
        <v>96</v>
      </c>
      <c r="AQ10" s="365" t="s">
        <v>80</v>
      </c>
      <c r="AR10" s="365" t="s">
        <v>95</v>
      </c>
      <c r="AS10" s="365" t="s">
        <v>96</v>
      </c>
      <c r="AT10" s="365" t="s">
        <v>80</v>
      </c>
      <c r="AU10" s="365" t="s">
        <v>95</v>
      </c>
      <c r="AV10" s="365" t="s">
        <v>96</v>
      </c>
      <c r="AW10" s="365" t="s">
        <v>80</v>
      </c>
      <c r="AX10" s="365" t="s">
        <v>95</v>
      </c>
      <c r="AY10" s="365" t="s">
        <v>96</v>
      </c>
      <c r="AZ10" s="365" t="s">
        <v>80</v>
      </c>
      <c r="BA10" s="365" t="s">
        <v>95</v>
      </c>
      <c r="BB10" s="365" t="s">
        <v>96</v>
      </c>
      <c r="BC10" s="365" t="s">
        <v>80</v>
      </c>
      <c r="BD10" s="365" t="s">
        <v>95</v>
      </c>
      <c r="BE10" s="365" t="s">
        <v>96</v>
      </c>
      <c r="BF10" s="365" t="s">
        <v>80</v>
      </c>
      <c r="BG10" s="365" t="s">
        <v>95</v>
      </c>
      <c r="BH10" s="365" t="s">
        <v>96</v>
      </c>
      <c r="BI10" s="365" t="s">
        <v>80</v>
      </c>
      <c r="BJ10" s="365" t="s">
        <v>95</v>
      </c>
      <c r="BK10" s="365" t="s">
        <v>96</v>
      </c>
      <c r="BL10" s="365" t="s">
        <v>80</v>
      </c>
      <c r="BM10" s="365" t="s">
        <v>95</v>
      </c>
      <c r="BN10" s="365" t="s">
        <v>96</v>
      </c>
      <c r="BO10" s="365" t="s">
        <v>80</v>
      </c>
      <c r="BP10" s="360"/>
      <c r="BQ10" s="360"/>
      <c r="BR10" s="360"/>
      <c r="BS10" s="360"/>
      <c r="BT10" s="360"/>
      <c r="BU10" s="360"/>
      <c r="BV10" s="360"/>
      <c r="BW10" s="360"/>
      <c r="BX10" s="360"/>
      <c r="BY10" s="360"/>
      <c r="BZ10" s="360"/>
      <c r="CA10" s="360"/>
    </row>
    <row r="11" spans="1:79" hidden="1">
      <c r="A11" s="355">
        <v>1</v>
      </c>
      <c r="B11" s="355" t="s">
        <v>507</v>
      </c>
      <c r="C11" s="355" t="s">
        <v>508</v>
      </c>
      <c r="D11" s="355" t="s">
        <v>1461</v>
      </c>
      <c r="E11" s="355" t="s">
        <v>197</v>
      </c>
      <c r="F11" s="355" t="s">
        <v>86</v>
      </c>
      <c r="G11" s="355" t="s">
        <v>126</v>
      </c>
      <c r="H11" s="355" t="s">
        <v>615</v>
      </c>
      <c r="I11" s="355" t="s">
        <v>615</v>
      </c>
      <c r="J11" s="355">
        <v>2</v>
      </c>
      <c r="K11" s="355" t="s">
        <v>2408</v>
      </c>
      <c r="L11" s="355">
        <v>31048</v>
      </c>
      <c r="M11" s="355" t="s">
        <v>2409</v>
      </c>
      <c r="N11" s="355">
        <v>3000</v>
      </c>
      <c r="O11" s="355">
        <v>271</v>
      </c>
      <c r="P11" s="355">
        <v>9</v>
      </c>
      <c r="Q11" s="355">
        <v>0</v>
      </c>
      <c r="R11" s="355">
        <v>0</v>
      </c>
      <c r="S11" s="355">
        <v>0</v>
      </c>
      <c r="T11" s="355">
        <v>0</v>
      </c>
      <c r="U11" s="355">
        <v>0</v>
      </c>
      <c r="V11" s="355">
        <f>SUM(O11:U11)</f>
        <v>280</v>
      </c>
      <c r="W11" s="367">
        <v>0</v>
      </c>
      <c r="X11" s="367">
        <v>0</v>
      </c>
      <c r="Y11" s="367">
        <f t="shared" ref="Y11:Y74" si="0">SUM(W11:X11)</f>
        <v>0</v>
      </c>
      <c r="Z11" s="367">
        <v>19</v>
      </c>
      <c r="AA11" s="367">
        <v>8</v>
      </c>
      <c r="AB11" s="367">
        <f t="shared" ref="AB11:AB74" si="1">SUM(Z11:AA11)</f>
        <v>27</v>
      </c>
      <c r="AC11" s="367">
        <v>25</v>
      </c>
      <c r="AD11" s="367">
        <v>18</v>
      </c>
      <c r="AE11" s="369">
        <f t="shared" ref="AE11:AE74" si="2">SUM(AC11:AD11)</f>
        <v>43</v>
      </c>
      <c r="AF11" s="367">
        <v>21</v>
      </c>
      <c r="AG11" s="367">
        <v>17</v>
      </c>
      <c r="AH11" s="367">
        <f t="shared" ref="AH11:AH74" si="3">SUM(AF11:AG11)</f>
        <v>38</v>
      </c>
      <c r="AI11" s="367">
        <v>24</v>
      </c>
      <c r="AJ11" s="367">
        <v>29</v>
      </c>
      <c r="AK11" s="367">
        <f t="shared" ref="AK11:AK74" si="4">SUM(AI11:AJ11)</f>
        <v>53</v>
      </c>
      <c r="AL11" s="367">
        <v>25</v>
      </c>
      <c r="AM11" s="367">
        <v>20</v>
      </c>
      <c r="AN11" s="367">
        <f t="shared" ref="AN11:AN74" si="5">SUM(AL11:AM11)</f>
        <v>45</v>
      </c>
      <c r="AO11" s="367">
        <v>25</v>
      </c>
      <c r="AP11" s="367">
        <v>19</v>
      </c>
      <c r="AQ11" s="367">
        <f t="shared" ref="AQ11:AQ74" si="6">SUM(AO11:AP11)</f>
        <v>44</v>
      </c>
      <c r="AR11" s="367">
        <v>14</v>
      </c>
      <c r="AS11" s="367">
        <v>9</v>
      </c>
      <c r="AT11" s="369">
        <f t="shared" ref="AT11:AT74" si="7">SUM(AR11:AS11)</f>
        <v>23</v>
      </c>
      <c r="AU11" s="367">
        <v>5</v>
      </c>
      <c r="AV11" s="367">
        <v>0</v>
      </c>
      <c r="AW11" s="367">
        <f t="shared" ref="AW11:AW74" si="8">SUM(AU11:AV11)</f>
        <v>5</v>
      </c>
      <c r="AX11" s="367">
        <v>2</v>
      </c>
      <c r="AY11" s="367">
        <v>0</v>
      </c>
      <c r="AZ11" s="367">
        <f t="shared" ref="AZ11:AZ74" si="9">SUM(AX11:AY11)</f>
        <v>2</v>
      </c>
      <c r="BA11" s="367">
        <v>0</v>
      </c>
      <c r="BB11" s="367">
        <v>0</v>
      </c>
      <c r="BC11" s="367">
        <f t="shared" ref="BC11:BC74" si="10">SUM(BA11:BB11)</f>
        <v>0</v>
      </c>
      <c r="BD11" s="367">
        <v>0</v>
      </c>
      <c r="BE11" s="367">
        <v>0</v>
      </c>
      <c r="BF11" s="367">
        <f t="shared" ref="BF11:BF74" si="11">SUM(BD11:BE11)</f>
        <v>0</v>
      </c>
      <c r="BG11" s="367">
        <v>0</v>
      </c>
      <c r="BH11" s="367">
        <v>0</v>
      </c>
      <c r="BI11" s="367">
        <f t="shared" ref="BI11:BI74" si="12">SUM(BG11:BH11)</f>
        <v>0</v>
      </c>
      <c r="BJ11" s="367">
        <v>0</v>
      </c>
      <c r="BK11" s="367">
        <v>0</v>
      </c>
      <c r="BL11" s="367">
        <f t="shared" ref="BL11:BL74" si="13">SUM(BJ11:BK11)</f>
        <v>0</v>
      </c>
      <c r="BM11" s="367">
        <v>0</v>
      </c>
      <c r="BN11" s="367">
        <v>0</v>
      </c>
      <c r="BO11" s="367">
        <f t="shared" ref="BO11:BO74" si="14">SUM(BM11:BN11)</f>
        <v>0</v>
      </c>
      <c r="BP11" s="355">
        <v>0</v>
      </c>
      <c r="BQ11" s="355">
        <v>0</v>
      </c>
      <c r="BR11" s="355">
        <v>0</v>
      </c>
      <c r="BS11" s="355">
        <v>0</v>
      </c>
      <c r="BT11" s="355">
        <v>0</v>
      </c>
      <c r="BU11" s="355">
        <v>0</v>
      </c>
      <c r="BV11" s="355">
        <v>0</v>
      </c>
      <c r="BW11" s="355">
        <v>0</v>
      </c>
      <c r="BX11" s="355">
        <v>0</v>
      </c>
      <c r="BY11" s="355">
        <v>0</v>
      </c>
      <c r="BZ11" s="355">
        <v>0</v>
      </c>
      <c r="CA11" s="355">
        <v>0</v>
      </c>
    </row>
    <row r="12" spans="1:79" hidden="1">
      <c r="A12" s="355">
        <f t="shared" ref="A12:A75" si="15">A11+1</f>
        <v>2</v>
      </c>
      <c r="B12" s="355" t="s">
        <v>499</v>
      </c>
      <c r="C12" s="355" t="s">
        <v>500</v>
      </c>
      <c r="D12" s="355" t="s">
        <v>1456</v>
      </c>
      <c r="E12" s="355" t="s">
        <v>501</v>
      </c>
      <c r="F12" s="355" t="s">
        <v>86</v>
      </c>
      <c r="G12" s="355" t="s">
        <v>126</v>
      </c>
      <c r="H12" s="355" t="s">
        <v>615</v>
      </c>
      <c r="I12" s="355" t="s">
        <v>615</v>
      </c>
      <c r="J12" s="355">
        <v>2</v>
      </c>
      <c r="K12" s="355" t="s">
        <v>615</v>
      </c>
      <c r="L12" s="355">
        <v>29587</v>
      </c>
      <c r="M12" s="355" t="s">
        <v>2409</v>
      </c>
      <c r="N12" s="355">
        <v>900</v>
      </c>
      <c r="O12" s="355">
        <v>198</v>
      </c>
      <c r="P12" s="355">
        <v>1</v>
      </c>
      <c r="Q12" s="355">
        <v>1</v>
      </c>
      <c r="R12" s="355">
        <v>0</v>
      </c>
      <c r="S12" s="355">
        <v>0</v>
      </c>
      <c r="T12" s="355">
        <v>0</v>
      </c>
      <c r="U12" s="355">
        <v>0</v>
      </c>
      <c r="V12" s="355">
        <f t="shared" ref="V12:V77" si="16">SUM(O12:U12)</f>
        <v>200</v>
      </c>
      <c r="W12" s="367">
        <v>0</v>
      </c>
      <c r="X12" s="367">
        <v>0</v>
      </c>
      <c r="Y12" s="367">
        <f t="shared" si="0"/>
        <v>0</v>
      </c>
      <c r="Z12" s="367">
        <v>12</v>
      </c>
      <c r="AA12" s="367">
        <v>8</v>
      </c>
      <c r="AB12" s="367">
        <f t="shared" si="1"/>
        <v>20</v>
      </c>
      <c r="AC12" s="367">
        <v>11</v>
      </c>
      <c r="AD12" s="367">
        <v>14</v>
      </c>
      <c r="AE12" s="369">
        <f t="shared" si="2"/>
        <v>25</v>
      </c>
      <c r="AF12" s="367">
        <v>14</v>
      </c>
      <c r="AG12" s="367">
        <v>15</v>
      </c>
      <c r="AH12" s="367">
        <f t="shared" si="3"/>
        <v>29</v>
      </c>
      <c r="AI12" s="367">
        <v>14</v>
      </c>
      <c r="AJ12" s="367">
        <v>23</v>
      </c>
      <c r="AK12" s="367">
        <f t="shared" si="4"/>
        <v>37</v>
      </c>
      <c r="AL12" s="367">
        <v>14</v>
      </c>
      <c r="AM12" s="367">
        <v>7</v>
      </c>
      <c r="AN12" s="367">
        <f t="shared" si="5"/>
        <v>21</v>
      </c>
      <c r="AO12" s="367">
        <v>8</v>
      </c>
      <c r="AP12" s="367">
        <v>11</v>
      </c>
      <c r="AQ12" s="367">
        <f t="shared" si="6"/>
        <v>19</v>
      </c>
      <c r="AR12" s="367">
        <v>5</v>
      </c>
      <c r="AS12" s="367">
        <v>3</v>
      </c>
      <c r="AT12" s="369">
        <f t="shared" si="7"/>
        <v>8</v>
      </c>
      <c r="AU12" s="367">
        <v>22</v>
      </c>
      <c r="AV12" s="367">
        <v>17</v>
      </c>
      <c r="AW12" s="367">
        <f t="shared" si="8"/>
        <v>39</v>
      </c>
      <c r="AX12" s="367">
        <v>1</v>
      </c>
      <c r="AY12" s="367">
        <v>0</v>
      </c>
      <c r="AZ12" s="367">
        <f t="shared" si="9"/>
        <v>1</v>
      </c>
      <c r="BA12" s="367">
        <v>1</v>
      </c>
      <c r="BB12" s="367">
        <v>0</v>
      </c>
      <c r="BC12" s="367">
        <f t="shared" si="10"/>
        <v>1</v>
      </c>
      <c r="BD12" s="367">
        <v>0</v>
      </c>
      <c r="BE12" s="367">
        <v>0</v>
      </c>
      <c r="BF12" s="367">
        <f t="shared" si="11"/>
        <v>0</v>
      </c>
      <c r="BG12" s="367">
        <v>0</v>
      </c>
      <c r="BH12" s="367">
        <v>0</v>
      </c>
      <c r="BI12" s="367">
        <f t="shared" si="12"/>
        <v>0</v>
      </c>
      <c r="BJ12" s="367">
        <v>0</v>
      </c>
      <c r="BK12" s="367">
        <v>0</v>
      </c>
      <c r="BL12" s="367">
        <f t="shared" si="13"/>
        <v>0</v>
      </c>
      <c r="BM12" s="367">
        <v>0</v>
      </c>
      <c r="BN12" s="367">
        <v>0</v>
      </c>
      <c r="BO12" s="367">
        <f t="shared" si="14"/>
        <v>0</v>
      </c>
      <c r="BP12" s="355">
        <v>0</v>
      </c>
      <c r="BQ12" s="355">
        <v>0</v>
      </c>
      <c r="BR12" s="355">
        <v>0</v>
      </c>
      <c r="BS12" s="355">
        <v>0</v>
      </c>
      <c r="BT12" s="355">
        <v>0</v>
      </c>
      <c r="BU12" s="355">
        <v>0</v>
      </c>
      <c r="BV12" s="355">
        <v>0</v>
      </c>
      <c r="BW12" s="355">
        <v>0</v>
      </c>
      <c r="BX12" s="355">
        <v>0</v>
      </c>
      <c r="BY12" s="355">
        <v>0</v>
      </c>
      <c r="BZ12" s="355">
        <v>0</v>
      </c>
      <c r="CA12" s="355">
        <v>0</v>
      </c>
    </row>
    <row r="13" spans="1:79" hidden="1">
      <c r="A13" s="355">
        <f t="shared" si="15"/>
        <v>3</v>
      </c>
      <c r="B13" s="355" t="s">
        <v>511</v>
      </c>
      <c r="C13" s="355" t="s">
        <v>512</v>
      </c>
      <c r="D13" s="355" t="s">
        <v>1452</v>
      </c>
      <c r="E13" s="355" t="s">
        <v>513</v>
      </c>
      <c r="F13" s="355" t="s">
        <v>86</v>
      </c>
      <c r="G13" s="355" t="s">
        <v>126</v>
      </c>
      <c r="H13" s="355" t="s">
        <v>615</v>
      </c>
      <c r="I13" s="355" t="s">
        <v>615</v>
      </c>
      <c r="J13" s="355">
        <v>2</v>
      </c>
      <c r="K13" s="355" t="s">
        <v>2410</v>
      </c>
      <c r="L13" s="355" t="s">
        <v>615</v>
      </c>
      <c r="M13" s="355" t="s">
        <v>2409</v>
      </c>
      <c r="N13" s="355">
        <v>900</v>
      </c>
      <c r="O13" s="355">
        <v>186</v>
      </c>
      <c r="P13" s="355">
        <v>1</v>
      </c>
      <c r="Q13" s="355">
        <v>0</v>
      </c>
      <c r="R13" s="355">
        <v>0</v>
      </c>
      <c r="S13" s="355">
        <v>0</v>
      </c>
      <c r="T13" s="355">
        <v>0</v>
      </c>
      <c r="U13" s="355">
        <v>0</v>
      </c>
      <c r="V13" s="355">
        <f t="shared" si="16"/>
        <v>187</v>
      </c>
      <c r="W13" s="367">
        <v>0</v>
      </c>
      <c r="X13" s="367">
        <v>0</v>
      </c>
      <c r="Y13" s="367">
        <f t="shared" si="0"/>
        <v>0</v>
      </c>
      <c r="Z13" s="367">
        <v>6</v>
      </c>
      <c r="AA13" s="367">
        <v>6</v>
      </c>
      <c r="AB13" s="367">
        <f t="shared" si="1"/>
        <v>12</v>
      </c>
      <c r="AC13" s="367">
        <v>11</v>
      </c>
      <c r="AD13" s="367">
        <v>15</v>
      </c>
      <c r="AE13" s="369">
        <f t="shared" si="2"/>
        <v>26</v>
      </c>
      <c r="AF13" s="367">
        <v>11</v>
      </c>
      <c r="AG13" s="367">
        <v>13</v>
      </c>
      <c r="AH13" s="367">
        <f t="shared" si="3"/>
        <v>24</v>
      </c>
      <c r="AI13" s="367">
        <v>15</v>
      </c>
      <c r="AJ13" s="367">
        <v>18</v>
      </c>
      <c r="AK13" s="367">
        <f t="shared" si="4"/>
        <v>33</v>
      </c>
      <c r="AL13" s="367">
        <v>13</v>
      </c>
      <c r="AM13" s="367">
        <v>25</v>
      </c>
      <c r="AN13" s="367">
        <f t="shared" si="5"/>
        <v>38</v>
      </c>
      <c r="AO13" s="367">
        <v>18</v>
      </c>
      <c r="AP13" s="367">
        <v>11</v>
      </c>
      <c r="AQ13" s="367">
        <f t="shared" si="6"/>
        <v>29</v>
      </c>
      <c r="AR13" s="367">
        <v>5</v>
      </c>
      <c r="AS13" s="367">
        <v>9</v>
      </c>
      <c r="AT13" s="369">
        <f t="shared" si="7"/>
        <v>14</v>
      </c>
      <c r="AU13" s="367">
        <v>6</v>
      </c>
      <c r="AV13" s="367">
        <v>5</v>
      </c>
      <c r="AW13" s="367">
        <f t="shared" si="8"/>
        <v>11</v>
      </c>
      <c r="AX13" s="367">
        <v>0</v>
      </c>
      <c r="AY13" s="367">
        <v>0</v>
      </c>
      <c r="AZ13" s="367">
        <f t="shared" si="9"/>
        <v>0</v>
      </c>
      <c r="BA13" s="367">
        <v>0</v>
      </c>
      <c r="BB13" s="367">
        <v>0</v>
      </c>
      <c r="BC13" s="367">
        <f t="shared" si="10"/>
        <v>0</v>
      </c>
      <c r="BD13" s="367">
        <v>0</v>
      </c>
      <c r="BE13" s="367">
        <v>0</v>
      </c>
      <c r="BF13" s="367">
        <f t="shared" si="11"/>
        <v>0</v>
      </c>
      <c r="BG13" s="367">
        <v>0</v>
      </c>
      <c r="BH13" s="367">
        <v>0</v>
      </c>
      <c r="BI13" s="367">
        <f t="shared" si="12"/>
        <v>0</v>
      </c>
      <c r="BJ13" s="367">
        <v>0</v>
      </c>
      <c r="BK13" s="367">
        <v>0</v>
      </c>
      <c r="BL13" s="367">
        <f t="shared" si="13"/>
        <v>0</v>
      </c>
      <c r="BM13" s="367">
        <v>0</v>
      </c>
      <c r="BN13" s="367">
        <v>0</v>
      </c>
      <c r="BO13" s="367">
        <f t="shared" si="14"/>
        <v>0</v>
      </c>
      <c r="BP13" s="355">
        <v>5</v>
      </c>
      <c r="BQ13" s="355">
        <v>0</v>
      </c>
      <c r="BR13" s="355">
        <v>3</v>
      </c>
      <c r="BS13" s="355">
        <v>1</v>
      </c>
      <c r="BT13" s="355">
        <v>0</v>
      </c>
      <c r="BU13" s="355">
        <v>0</v>
      </c>
      <c r="BV13" s="355">
        <v>1</v>
      </c>
      <c r="BW13" s="355">
        <v>2</v>
      </c>
      <c r="BX13" s="355">
        <v>0</v>
      </c>
      <c r="BY13" s="355">
        <v>0</v>
      </c>
      <c r="BZ13" s="355">
        <v>0</v>
      </c>
      <c r="CA13" s="355">
        <v>0</v>
      </c>
    </row>
    <row r="14" spans="1:79" hidden="1">
      <c r="A14" s="355">
        <f t="shared" si="15"/>
        <v>4</v>
      </c>
      <c r="B14" s="355" t="s">
        <v>509</v>
      </c>
      <c r="C14" s="355" t="s">
        <v>510</v>
      </c>
      <c r="D14" s="355" t="s">
        <v>1449</v>
      </c>
      <c r="E14" s="355" t="s">
        <v>345</v>
      </c>
      <c r="F14" s="355" t="s">
        <v>86</v>
      </c>
      <c r="G14" s="355" t="s">
        <v>126</v>
      </c>
      <c r="H14" s="355" t="s">
        <v>615</v>
      </c>
      <c r="I14" s="355" t="s">
        <v>615</v>
      </c>
      <c r="J14" s="355">
        <v>2</v>
      </c>
      <c r="K14" s="355" t="s">
        <v>2411</v>
      </c>
      <c r="L14" s="355">
        <v>30214</v>
      </c>
      <c r="M14" s="355" t="s">
        <v>2409</v>
      </c>
      <c r="N14" s="355">
        <v>1300</v>
      </c>
      <c r="O14" s="355">
        <v>103</v>
      </c>
      <c r="P14" s="355">
        <v>0</v>
      </c>
      <c r="Q14" s="355">
        <v>0</v>
      </c>
      <c r="R14" s="355">
        <v>0</v>
      </c>
      <c r="S14" s="355">
        <v>0</v>
      </c>
      <c r="T14" s="355">
        <v>0</v>
      </c>
      <c r="U14" s="355">
        <v>0</v>
      </c>
      <c r="V14" s="355">
        <f t="shared" si="16"/>
        <v>103</v>
      </c>
      <c r="W14" s="367">
        <v>0</v>
      </c>
      <c r="X14" s="367">
        <v>0</v>
      </c>
      <c r="Y14" s="367">
        <f t="shared" si="0"/>
        <v>0</v>
      </c>
      <c r="Z14" s="367">
        <v>6</v>
      </c>
      <c r="AA14" s="367">
        <v>4</v>
      </c>
      <c r="AB14" s="367">
        <f t="shared" si="1"/>
        <v>10</v>
      </c>
      <c r="AC14" s="367">
        <v>4</v>
      </c>
      <c r="AD14" s="367">
        <v>7</v>
      </c>
      <c r="AE14" s="369">
        <f t="shared" si="2"/>
        <v>11</v>
      </c>
      <c r="AF14" s="367">
        <v>12</v>
      </c>
      <c r="AG14" s="367">
        <v>14</v>
      </c>
      <c r="AH14" s="367">
        <f t="shared" si="3"/>
        <v>26</v>
      </c>
      <c r="AI14" s="367">
        <v>7</v>
      </c>
      <c r="AJ14" s="367">
        <v>11</v>
      </c>
      <c r="AK14" s="367">
        <f t="shared" si="4"/>
        <v>18</v>
      </c>
      <c r="AL14" s="367">
        <v>5</v>
      </c>
      <c r="AM14" s="367">
        <v>12</v>
      </c>
      <c r="AN14" s="367">
        <f t="shared" si="5"/>
        <v>17</v>
      </c>
      <c r="AO14" s="367">
        <v>8</v>
      </c>
      <c r="AP14" s="367">
        <v>2</v>
      </c>
      <c r="AQ14" s="367">
        <f t="shared" si="6"/>
        <v>10</v>
      </c>
      <c r="AR14" s="367">
        <v>5</v>
      </c>
      <c r="AS14" s="367">
        <v>5</v>
      </c>
      <c r="AT14" s="369">
        <f t="shared" si="7"/>
        <v>10</v>
      </c>
      <c r="AU14" s="367">
        <v>1</v>
      </c>
      <c r="AV14" s="367">
        <v>0</v>
      </c>
      <c r="AW14" s="367">
        <f t="shared" si="8"/>
        <v>1</v>
      </c>
      <c r="AX14" s="367">
        <v>0</v>
      </c>
      <c r="AY14" s="367">
        <v>0</v>
      </c>
      <c r="AZ14" s="367">
        <f t="shared" si="9"/>
        <v>0</v>
      </c>
      <c r="BA14" s="367">
        <v>0</v>
      </c>
      <c r="BB14" s="367">
        <v>0</v>
      </c>
      <c r="BC14" s="367">
        <f t="shared" si="10"/>
        <v>0</v>
      </c>
      <c r="BD14" s="367">
        <v>0</v>
      </c>
      <c r="BE14" s="367">
        <v>0</v>
      </c>
      <c r="BF14" s="367">
        <f t="shared" si="11"/>
        <v>0</v>
      </c>
      <c r="BG14" s="367">
        <v>0</v>
      </c>
      <c r="BH14" s="367">
        <v>0</v>
      </c>
      <c r="BI14" s="367">
        <f t="shared" si="12"/>
        <v>0</v>
      </c>
      <c r="BJ14" s="367">
        <v>0</v>
      </c>
      <c r="BK14" s="367">
        <v>0</v>
      </c>
      <c r="BL14" s="367">
        <f t="shared" si="13"/>
        <v>0</v>
      </c>
      <c r="BM14" s="367">
        <v>0</v>
      </c>
      <c r="BN14" s="367">
        <v>0</v>
      </c>
      <c r="BO14" s="367">
        <f t="shared" si="14"/>
        <v>0</v>
      </c>
      <c r="BP14" s="355">
        <v>0</v>
      </c>
      <c r="BQ14" s="355">
        <v>0</v>
      </c>
      <c r="BR14" s="355">
        <v>0</v>
      </c>
      <c r="BS14" s="355">
        <v>0</v>
      </c>
      <c r="BT14" s="355">
        <v>0</v>
      </c>
      <c r="BU14" s="355">
        <v>0</v>
      </c>
      <c r="BV14" s="355">
        <v>0</v>
      </c>
      <c r="BW14" s="355">
        <v>0</v>
      </c>
      <c r="BX14" s="355">
        <v>0</v>
      </c>
      <c r="BY14" s="355">
        <v>0</v>
      </c>
      <c r="BZ14" s="355">
        <v>0</v>
      </c>
      <c r="CA14" s="355">
        <v>0</v>
      </c>
    </row>
    <row r="15" spans="1:79" hidden="1">
      <c r="A15" s="355">
        <f t="shared" si="15"/>
        <v>5</v>
      </c>
      <c r="B15" s="355" t="s">
        <v>529</v>
      </c>
      <c r="C15" s="355" t="s">
        <v>530</v>
      </c>
      <c r="D15" s="355" t="s">
        <v>1458</v>
      </c>
      <c r="E15" s="355" t="s">
        <v>531</v>
      </c>
      <c r="F15" s="355" t="s">
        <v>86</v>
      </c>
      <c r="G15" s="355" t="s">
        <v>126</v>
      </c>
      <c r="H15" s="355" t="s">
        <v>615</v>
      </c>
      <c r="I15" s="355" t="s">
        <v>615</v>
      </c>
      <c r="J15" s="355">
        <v>2</v>
      </c>
      <c r="K15" s="355" t="s">
        <v>2410</v>
      </c>
      <c r="L15" s="355">
        <v>31048</v>
      </c>
      <c r="M15" s="355" t="s">
        <v>2409</v>
      </c>
      <c r="N15" s="355">
        <v>1300</v>
      </c>
      <c r="O15" s="355">
        <v>135</v>
      </c>
      <c r="P15" s="355">
        <v>0</v>
      </c>
      <c r="Q15" s="355">
        <v>0</v>
      </c>
      <c r="R15" s="355">
        <v>0</v>
      </c>
      <c r="S15" s="355">
        <v>0</v>
      </c>
      <c r="T15" s="355">
        <v>0</v>
      </c>
      <c r="U15" s="355">
        <v>0</v>
      </c>
      <c r="V15" s="355">
        <f t="shared" si="16"/>
        <v>135</v>
      </c>
      <c r="W15" s="367">
        <v>0</v>
      </c>
      <c r="X15" s="367">
        <v>0</v>
      </c>
      <c r="Y15" s="367">
        <f t="shared" si="0"/>
        <v>0</v>
      </c>
      <c r="Z15" s="367">
        <v>12</v>
      </c>
      <c r="AA15" s="367">
        <v>5</v>
      </c>
      <c r="AB15" s="367">
        <f t="shared" si="1"/>
        <v>17</v>
      </c>
      <c r="AC15" s="367">
        <v>14</v>
      </c>
      <c r="AD15" s="367">
        <v>9</v>
      </c>
      <c r="AE15" s="369">
        <f t="shared" si="2"/>
        <v>23</v>
      </c>
      <c r="AF15" s="367">
        <v>10</v>
      </c>
      <c r="AG15" s="367">
        <v>10</v>
      </c>
      <c r="AH15" s="367">
        <f t="shared" si="3"/>
        <v>20</v>
      </c>
      <c r="AI15" s="367">
        <v>7</v>
      </c>
      <c r="AJ15" s="367">
        <v>12</v>
      </c>
      <c r="AK15" s="367">
        <f t="shared" si="4"/>
        <v>19</v>
      </c>
      <c r="AL15" s="367">
        <v>11</v>
      </c>
      <c r="AM15" s="367">
        <v>7</v>
      </c>
      <c r="AN15" s="367">
        <f t="shared" si="5"/>
        <v>18</v>
      </c>
      <c r="AO15" s="367">
        <v>13</v>
      </c>
      <c r="AP15" s="367">
        <v>14</v>
      </c>
      <c r="AQ15" s="367">
        <f t="shared" si="6"/>
        <v>27</v>
      </c>
      <c r="AR15" s="367">
        <v>6</v>
      </c>
      <c r="AS15" s="367">
        <v>0</v>
      </c>
      <c r="AT15" s="369">
        <f t="shared" si="7"/>
        <v>6</v>
      </c>
      <c r="AU15" s="367">
        <v>1</v>
      </c>
      <c r="AV15" s="367">
        <v>3</v>
      </c>
      <c r="AW15" s="367">
        <f t="shared" si="8"/>
        <v>4</v>
      </c>
      <c r="AX15" s="367">
        <v>0</v>
      </c>
      <c r="AY15" s="367">
        <v>0</v>
      </c>
      <c r="AZ15" s="367">
        <f t="shared" si="9"/>
        <v>0</v>
      </c>
      <c r="BA15" s="367">
        <v>0</v>
      </c>
      <c r="BB15" s="367">
        <v>0</v>
      </c>
      <c r="BC15" s="367">
        <f t="shared" si="10"/>
        <v>0</v>
      </c>
      <c r="BD15" s="367">
        <v>1</v>
      </c>
      <c r="BE15" s="367">
        <v>0</v>
      </c>
      <c r="BF15" s="367">
        <f t="shared" si="11"/>
        <v>1</v>
      </c>
      <c r="BG15" s="367">
        <v>0</v>
      </c>
      <c r="BH15" s="367">
        <v>0</v>
      </c>
      <c r="BI15" s="367">
        <f t="shared" si="12"/>
        <v>0</v>
      </c>
      <c r="BJ15" s="367">
        <v>0</v>
      </c>
      <c r="BK15" s="367">
        <v>0</v>
      </c>
      <c r="BL15" s="367">
        <f t="shared" si="13"/>
        <v>0</v>
      </c>
      <c r="BM15" s="367">
        <v>0</v>
      </c>
      <c r="BN15" s="367">
        <v>0</v>
      </c>
      <c r="BO15" s="367">
        <f t="shared" si="14"/>
        <v>0</v>
      </c>
      <c r="BP15" s="355">
        <v>0</v>
      </c>
      <c r="BQ15" s="355">
        <v>0</v>
      </c>
      <c r="BR15" s="355">
        <v>0</v>
      </c>
      <c r="BS15" s="355">
        <v>0</v>
      </c>
      <c r="BT15" s="355">
        <v>0</v>
      </c>
      <c r="BU15" s="355">
        <v>0</v>
      </c>
      <c r="BV15" s="355">
        <v>0</v>
      </c>
      <c r="BW15" s="355">
        <v>0</v>
      </c>
      <c r="BX15" s="355">
        <v>0</v>
      </c>
      <c r="BY15" s="355">
        <v>0</v>
      </c>
      <c r="BZ15" s="355">
        <v>0</v>
      </c>
      <c r="CA15" s="355">
        <v>0</v>
      </c>
    </row>
    <row r="16" spans="1:79" hidden="1">
      <c r="A16" s="355">
        <f t="shared" si="15"/>
        <v>6</v>
      </c>
      <c r="B16" s="355" t="s">
        <v>524</v>
      </c>
      <c r="C16" s="355" t="s">
        <v>525</v>
      </c>
      <c r="D16" s="355" t="s">
        <v>200</v>
      </c>
      <c r="E16" s="355" t="s">
        <v>200</v>
      </c>
      <c r="F16" s="355" t="s">
        <v>86</v>
      </c>
      <c r="G16" s="355" t="s">
        <v>126</v>
      </c>
      <c r="H16" s="355" t="s">
        <v>615</v>
      </c>
      <c r="I16" s="355" t="s">
        <v>615</v>
      </c>
      <c r="J16" s="355">
        <v>2</v>
      </c>
      <c r="K16" s="355" t="s">
        <v>615</v>
      </c>
      <c r="L16" s="355">
        <v>29677</v>
      </c>
      <c r="M16" s="355" t="s">
        <v>2409</v>
      </c>
      <c r="N16" s="355">
        <v>900</v>
      </c>
      <c r="O16" s="355">
        <v>241</v>
      </c>
      <c r="P16" s="355">
        <v>3</v>
      </c>
      <c r="Q16" s="355">
        <v>0</v>
      </c>
      <c r="R16" s="355">
        <v>0</v>
      </c>
      <c r="S16" s="355">
        <v>0</v>
      </c>
      <c r="T16" s="355">
        <v>0</v>
      </c>
      <c r="U16" s="355">
        <v>0</v>
      </c>
      <c r="V16" s="355">
        <f t="shared" si="16"/>
        <v>244</v>
      </c>
      <c r="W16" s="367">
        <v>0</v>
      </c>
      <c r="X16" s="367">
        <v>0</v>
      </c>
      <c r="Y16" s="367">
        <f t="shared" si="0"/>
        <v>0</v>
      </c>
      <c r="Z16" s="367">
        <v>20</v>
      </c>
      <c r="AA16" s="367">
        <v>19</v>
      </c>
      <c r="AB16" s="367">
        <f t="shared" si="1"/>
        <v>39</v>
      </c>
      <c r="AC16" s="367">
        <v>17</v>
      </c>
      <c r="AD16" s="367">
        <v>20</v>
      </c>
      <c r="AE16" s="369">
        <f t="shared" si="2"/>
        <v>37</v>
      </c>
      <c r="AF16" s="367">
        <v>18</v>
      </c>
      <c r="AG16" s="367">
        <v>19</v>
      </c>
      <c r="AH16" s="367">
        <f t="shared" si="3"/>
        <v>37</v>
      </c>
      <c r="AI16" s="367">
        <v>17</v>
      </c>
      <c r="AJ16" s="367">
        <v>12</v>
      </c>
      <c r="AK16" s="367">
        <f t="shared" si="4"/>
        <v>29</v>
      </c>
      <c r="AL16" s="367">
        <v>20</v>
      </c>
      <c r="AM16" s="367">
        <v>28</v>
      </c>
      <c r="AN16" s="367">
        <f t="shared" si="5"/>
        <v>48</v>
      </c>
      <c r="AO16" s="367">
        <v>16</v>
      </c>
      <c r="AP16" s="367">
        <v>13</v>
      </c>
      <c r="AQ16" s="367">
        <f t="shared" si="6"/>
        <v>29</v>
      </c>
      <c r="AR16" s="367">
        <v>8</v>
      </c>
      <c r="AS16" s="367">
        <v>11</v>
      </c>
      <c r="AT16" s="369">
        <f t="shared" si="7"/>
        <v>19</v>
      </c>
      <c r="AU16" s="367">
        <v>2</v>
      </c>
      <c r="AV16" s="367">
        <v>1</v>
      </c>
      <c r="AW16" s="367">
        <f t="shared" si="8"/>
        <v>3</v>
      </c>
      <c r="AX16" s="367">
        <v>0</v>
      </c>
      <c r="AY16" s="367">
        <v>2</v>
      </c>
      <c r="AZ16" s="367">
        <f t="shared" si="9"/>
        <v>2</v>
      </c>
      <c r="BA16" s="367">
        <v>1</v>
      </c>
      <c r="BB16" s="367">
        <v>0</v>
      </c>
      <c r="BC16" s="367">
        <f t="shared" si="10"/>
        <v>1</v>
      </c>
      <c r="BD16" s="367">
        <v>0</v>
      </c>
      <c r="BE16" s="367">
        <v>0</v>
      </c>
      <c r="BF16" s="367">
        <f t="shared" si="11"/>
        <v>0</v>
      </c>
      <c r="BG16" s="367">
        <v>0</v>
      </c>
      <c r="BH16" s="367">
        <v>0</v>
      </c>
      <c r="BI16" s="367">
        <f t="shared" si="12"/>
        <v>0</v>
      </c>
      <c r="BJ16" s="367">
        <v>0</v>
      </c>
      <c r="BK16" s="367">
        <v>0</v>
      </c>
      <c r="BL16" s="367">
        <f t="shared" si="13"/>
        <v>0</v>
      </c>
      <c r="BM16" s="367">
        <v>0</v>
      </c>
      <c r="BN16" s="367">
        <v>0</v>
      </c>
      <c r="BO16" s="367">
        <f t="shared" si="14"/>
        <v>0</v>
      </c>
      <c r="BP16" s="355">
        <v>0</v>
      </c>
      <c r="BQ16" s="355">
        <v>0</v>
      </c>
      <c r="BR16" s="355">
        <v>0</v>
      </c>
      <c r="BS16" s="355">
        <v>0</v>
      </c>
      <c r="BT16" s="355">
        <v>0</v>
      </c>
      <c r="BU16" s="355">
        <v>0</v>
      </c>
      <c r="BV16" s="355">
        <v>0</v>
      </c>
      <c r="BW16" s="355">
        <v>0</v>
      </c>
      <c r="BX16" s="355">
        <v>0</v>
      </c>
      <c r="BY16" s="355">
        <v>0</v>
      </c>
      <c r="BZ16" s="355">
        <v>0</v>
      </c>
      <c r="CA16" s="355">
        <v>0</v>
      </c>
    </row>
    <row r="17" spans="1:79" hidden="1">
      <c r="A17" s="355">
        <f t="shared" si="15"/>
        <v>7</v>
      </c>
      <c r="B17" s="355" t="s">
        <v>514</v>
      </c>
      <c r="C17" s="355" t="s">
        <v>515</v>
      </c>
      <c r="D17" s="355" t="s">
        <v>1465</v>
      </c>
      <c r="E17" s="355" t="s">
        <v>516</v>
      </c>
      <c r="F17" s="355" t="s">
        <v>86</v>
      </c>
      <c r="G17" s="355" t="s">
        <v>126</v>
      </c>
      <c r="H17" s="355" t="s">
        <v>615</v>
      </c>
      <c r="I17" s="355" t="s">
        <v>615</v>
      </c>
      <c r="J17" s="355">
        <v>2</v>
      </c>
      <c r="K17" s="355" t="s">
        <v>615</v>
      </c>
      <c r="L17" s="355">
        <v>3654</v>
      </c>
      <c r="M17" s="355" t="s">
        <v>2409</v>
      </c>
      <c r="N17" s="355">
        <v>900</v>
      </c>
      <c r="O17" s="355">
        <v>277</v>
      </c>
      <c r="P17" s="355">
        <v>13</v>
      </c>
      <c r="Q17" s="355">
        <v>1</v>
      </c>
      <c r="R17" s="355">
        <v>0</v>
      </c>
      <c r="S17" s="355">
        <v>0</v>
      </c>
      <c r="T17" s="355">
        <v>0</v>
      </c>
      <c r="U17" s="355">
        <v>0</v>
      </c>
      <c r="V17" s="355">
        <f t="shared" si="16"/>
        <v>291</v>
      </c>
      <c r="W17" s="367">
        <v>0</v>
      </c>
      <c r="X17" s="367">
        <v>0</v>
      </c>
      <c r="Y17" s="367">
        <f t="shared" si="0"/>
        <v>0</v>
      </c>
      <c r="Z17" s="367">
        <v>11</v>
      </c>
      <c r="AA17" s="367">
        <v>16</v>
      </c>
      <c r="AB17" s="367">
        <f t="shared" si="1"/>
        <v>27</v>
      </c>
      <c r="AC17" s="367">
        <v>29</v>
      </c>
      <c r="AD17" s="367">
        <v>19</v>
      </c>
      <c r="AE17" s="369">
        <f t="shared" si="2"/>
        <v>48</v>
      </c>
      <c r="AF17" s="367">
        <v>19</v>
      </c>
      <c r="AG17" s="367">
        <v>24</v>
      </c>
      <c r="AH17" s="367">
        <f t="shared" si="3"/>
        <v>43</v>
      </c>
      <c r="AI17" s="367">
        <v>28</v>
      </c>
      <c r="AJ17" s="367">
        <v>24</v>
      </c>
      <c r="AK17" s="367">
        <f t="shared" si="4"/>
        <v>52</v>
      </c>
      <c r="AL17" s="367">
        <v>21</v>
      </c>
      <c r="AM17" s="367">
        <v>25</v>
      </c>
      <c r="AN17" s="367">
        <f t="shared" si="5"/>
        <v>46</v>
      </c>
      <c r="AO17" s="367">
        <v>24</v>
      </c>
      <c r="AP17" s="367">
        <v>23</v>
      </c>
      <c r="AQ17" s="367">
        <f t="shared" si="6"/>
        <v>47</v>
      </c>
      <c r="AR17" s="367">
        <v>11</v>
      </c>
      <c r="AS17" s="367">
        <v>12</v>
      </c>
      <c r="AT17" s="369">
        <f t="shared" si="7"/>
        <v>23</v>
      </c>
      <c r="AU17" s="367">
        <v>3</v>
      </c>
      <c r="AV17" s="367">
        <v>0</v>
      </c>
      <c r="AW17" s="367">
        <f t="shared" si="8"/>
        <v>3</v>
      </c>
      <c r="AX17" s="367">
        <v>1</v>
      </c>
      <c r="AY17" s="367">
        <v>0</v>
      </c>
      <c r="AZ17" s="367">
        <f t="shared" si="9"/>
        <v>1</v>
      </c>
      <c r="BA17" s="367">
        <v>1</v>
      </c>
      <c r="BB17" s="367">
        <v>0</v>
      </c>
      <c r="BC17" s="367">
        <f t="shared" si="10"/>
        <v>1</v>
      </c>
      <c r="BD17" s="367">
        <v>0</v>
      </c>
      <c r="BE17" s="367">
        <v>0</v>
      </c>
      <c r="BF17" s="367">
        <f t="shared" si="11"/>
        <v>0</v>
      </c>
      <c r="BG17" s="367">
        <v>0</v>
      </c>
      <c r="BH17" s="367">
        <v>0</v>
      </c>
      <c r="BI17" s="367">
        <f t="shared" si="12"/>
        <v>0</v>
      </c>
      <c r="BJ17" s="367">
        <v>0</v>
      </c>
      <c r="BK17" s="367">
        <v>0</v>
      </c>
      <c r="BL17" s="367">
        <f t="shared" si="13"/>
        <v>0</v>
      </c>
      <c r="BM17" s="367">
        <v>0</v>
      </c>
      <c r="BN17" s="367">
        <v>0</v>
      </c>
      <c r="BO17" s="367">
        <f t="shared" si="14"/>
        <v>0</v>
      </c>
      <c r="BP17" s="355">
        <v>0</v>
      </c>
      <c r="BQ17" s="355">
        <v>0</v>
      </c>
      <c r="BR17" s="355">
        <v>0</v>
      </c>
      <c r="BS17" s="355">
        <v>0</v>
      </c>
      <c r="BT17" s="355">
        <v>0</v>
      </c>
      <c r="BU17" s="355">
        <v>0</v>
      </c>
      <c r="BV17" s="355">
        <v>0</v>
      </c>
      <c r="BW17" s="355">
        <v>0</v>
      </c>
      <c r="BX17" s="355">
        <v>0</v>
      </c>
      <c r="BY17" s="355">
        <v>0</v>
      </c>
      <c r="BZ17" s="355">
        <v>0</v>
      </c>
      <c r="CA17" s="355">
        <v>0</v>
      </c>
    </row>
    <row r="18" spans="1:79" hidden="1">
      <c r="A18" s="355">
        <f t="shared" si="15"/>
        <v>8</v>
      </c>
      <c r="B18" s="355" t="s">
        <v>532</v>
      </c>
      <c r="C18" s="355" t="s">
        <v>533</v>
      </c>
      <c r="D18" s="355" t="s">
        <v>1459</v>
      </c>
      <c r="E18" s="355" t="s">
        <v>202</v>
      </c>
      <c r="F18" s="355" t="s">
        <v>86</v>
      </c>
      <c r="G18" s="355" t="s">
        <v>126</v>
      </c>
      <c r="H18" s="355" t="s">
        <v>615</v>
      </c>
      <c r="I18" s="355" t="s">
        <v>615</v>
      </c>
      <c r="J18" s="355">
        <v>2</v>
      </c>
      <c r="K18" s="355" t="s">
        <v>2410</v>
      </c>
      <c r="L18" s="355">
        <v>31778</v>
      </c>
      <c r="M18" s="355" t="s">
        <v>2409</v>
      </c>
      <c r="N18" s="355">
        <v>1300</v>
      </c>
      <c r="O18" s="355">
        <v>245</v>
      </c>
      <c r="P18" s="355">
        <v>4</v>
      </c>
      <c r="Q18" s="355">
        <v>0</v>
      </c>
      <c r="R18" s="355">
        <v>0</v>
      </c>
      <c r="S18" s="355">
        <v>0</v>
      </c>
      <c r="T18" s="355">
        <v>0</v>
      </c>
      <c r="U18" s="355">
        <v>0</v>
      </c>
      <c r="V18" s="355">
        <f t="shared" si="16"/>
        <v>249</v>
      </c>
      <c r="W18" s="367">
        <v>1</v>
      </c>
      <c r="X18" s="367">
        <v>0</v>
      </c>
      <c r="Y18" s="367">
        <f t="shared" si="0"/>
        <v>1</v>
      </c>
      <c r="Z18" s="367">
        <v>11</v>
      </c>
      <c r="AA18" s="367">
        <v>14</v>
      </c>
      <c r="AB18" s="367">
        <f t="shared" si="1"/>
        <v>25</v>
      </c>
      <c r="AC18" s="367">
        <v>23</v>
      </c>
      <c r="AD18" s="367">
        <v>26</v>
      </c>
      <c r="AE18" s="369">
        <f t="shared" si="2"/>
        <v>49</v>
      </c>
      <c r="AF18" s="367">
        <v>19</v>
      </c>
      <c r="AG18" s="367">
        <v>19</v>
      </c>
      <c r="AH18" s="367">
        <f t="shared" si="3"/>
        <v>38</v>
      </c>
      <c r="AI18" s="367">
        <v>14</v>
      </c>
      <c r="AJ18" s="367">
        <v>17</v>
      </c>
      <c r="AK18" s="367">
        <f t="shared" si="4"/>
        <v>31</v>
      </c>
      <c r="AL18" s="367">
        <v>23</v>
      </c>
      <c r="AM18" s="367">
        <v>22</v>
      </c>
      <c r="AN18" s="367">
        <f t="shared" si="5"/>
        <v>45</v>
      </c>
      <c r="AO18" s="367">
        <v>16</v>
      </c>
      <c r="AP18" s="367">
        <v>24</v>
      </c>
      <c r="AQ18" s="367">
        <f t="shared" si="6"/>
        <v>40</v>
      </c>
      <c r="AR18" s="367">
        <v>4</v>
      </c>
      <c r="AS18" s="367">
        <v>11</v>
      </c>
      <c r="AT18" s="369">
        <f t="shared" si="7"/>
        <v>15</v>
      </c>
      <c r="AU18" s="367">
        <v>2</v>
      </c>
      <c r="AV18" s="367">
        <v>1</v>
      </c>
      <c r="AW18" s="367">
        <f t="shared" si="8"/>
        <v>3</v>
      </c>
      <c r="AX18" s="367">
        <v>2</v>
      </c>
      <c r="AY18" s="367">
        <v>0</v>
      </c>
      <c r="AZ18" s="367">
        <f t="shared" si="9"/>
        <v>2</v>
      </c>
      <c r="BA18" s="367">
        <v>0</v>
      </c>
      <c r="BB18" s="367">
        <v>0</v>
      </c>
      <c r="BC18" s="367">
        <f t="shared" si="10"/>
        <v>0</v>
      </c>
      <c r="BD18" s="367">
        <v>0</v>
      </c>
      <c r="BE18" s="367">
        <v>0</v>
      </c>
      <c r="BF18" s="367">
        <f t="shared" si="11"/>
        <v>0</v>
      </c>
      <c r="BG18" s="367">
        <v>0</v>
      </c>
      <c r="BH18" s="367">
        <v>0</v>
      </c>
      <c r="BI18" s="367">
        <f t="shared" si="12"/>
        <v>0</v>
      </c>
      <c r="BJ18" s="367">
        <v>0</v>
      </c>
      <c r="BK18" s="367">
        <v>0</v>
      </c>
      <c r="BL18" s="367">
        <f t="shared" si="13"/>
        <v>0</v>
      </c>
      <c r="BM18" s="367">
        <v>0</v>
      </c>
      <c r="BN18" s="367">
        <v>0</v>
      </c>
      <c r="BO18" s="367">
        <f t="shared" si="14"/>
        <v>0</v>
      </c>
      <c r="BP18" s="355">
        <v>0</v>
      </c>
      <c r="BQ18" s="355">
        <v>0</v>
      </c>
      <c r="BR18" s="355">
        <v>0</v>
      </c>
      <c r="BS18" s="355">
        <v>0</v>
      </c>
      <c r="BT18" s="355">
        <v>0</v>
      </c>
      <c r="BU18" s="355">
        <v>0</v>
      </c>
      <c r="BV18" s="355">
        <v>0</v>
      </c>
      <c r="BW18" s="355">
        <v>0</v>
      </c>
      <c r="BX18" s="355">
        <v>0</v>
      </c>
      <c r="BY18" s="355">
        <v>0</v>
      </c>
      <c r="BZ18" s="355">
        <v>0</v>
      </c>
      <c r="CA18" s="355">
        <v>0</v>
      </c>
    </row>
    <row r="19" spans="1:79" hidden="1">
      <c r="A19" s="355">
        <f t="shared" si="15"/>
        <v>9</v>
      </c>
      <c r="B19" s="355" t="s">
        <v>502</v>
      </c>
      <c r="C19" s="355" t="s">
        <v>503</v>
      </c>
      <c r="D19" s="355" t="s">
        <v>1451</v>
      </c>
      <c r="E19" s="355" t="s">
        <v>197</v>
      </c>
      <c r="F19" s="355" t="s">
        <v>86</v>
      </c>
      <c r="G19" s="355" t="s">
        <v>126</v>
      </c>
      <c r="H19" s="355" t="s">
        <v>615</v>
      </c>
      <c r="I19" s="355" t="s">
        <v>615</v>
      </c>
      <c r="J19" s="355">
        <v>2</v>
      </c>
      <c r="K19" s="355" t="s">
        <v>2412</v>
      </c>
      <c r="L19" s="355">
        <v>31778</v>
      </c>
      <c r="M19" s="355" t="s">
        <v>2409</v>
      </c>
      <c r="N19" s="355">
        <v>13000</v>
      </c>
      <c r="O19" s="355">
        <v>151</v>
      </c>
      <c r="P19" s="355">
        <v>3</v>
      </c>
      <c r="Q19" s="355">
        <v>1</v>
      </c>
      <c r="R19" s="355">
        <v>0</v>
      </c>
      <c r="S19" s="355">
        <v>0</v>
      </c>
      <c r="T19" s="355">
        <v>0</v>
      </c>
      <c r="U19" s="355">
        <v>0</v>
      </c>
      <c r="V19" s="355">
        <f t="shared" si="16"/>
        <v>155</v>
      </c>
      <c r="W19" s="367">
        <v>0</v>
      </c>
      <c r="X19" s="367">
        <v>0</v>
      </c>
      <c r="Y19" s="367">
        <f t="shared" si="0"/>
        <v>0</v>
      </c>
      <c r="Z19" s="367">
        <v>2</v>
      </c>
      <c r="AA19" s="367">
        <v>1</v>
      </c>
      <c r="AB19" s="367">
        <f t="shared" si="1"/>
        <v>3</v>
      </c>
      <c r="AC19" s="367">
        <v>19</v>
      </c>
      <c r="AD19" s="367">
        <v>16</v>
      </c>
      <c r="AE19" s="369">
        <f t="shared" si="2"/>
        <v>35</v>
      </c>
      <c r="AF19" s="367">
        <v>14</v>
      </c>
      <c r="AG19" s="367">
        <v>11</v>
      </c>
      <c r="AH19" s="367">
        <f t="shared" si="3"/>
        <v>25</v>
      </c>
      <c r="AI19" s="367">
        <v>11</v>
      </c>
      <c r="AJ19" s="367">
        <v>10</v>
      </c>
      <c r="AK19" s="367">
        <f t="shared" si="4"/>
        <v>21</v>
      </c>
      <c r="AL19" s="367">
        <v>13</v>
      </c>
      <c r="AM19" s="367">
        <v>14</v>
      </c>
      <c r="AN19" s="367">
        <f t="shared" si="5"/>
        <v>27</v>
      </c>
      <c r="AO19" s="367">
        <v>13</v>
      </c>
      <c r="AP19" s="367">
        <v>13</v>
      </c>
      <c r="AQ19" s="367">
        <f t="shared" si="6"/>
        <v>26</v>
      </c>
      <c r="AR19" s="367">
        <v>7</v>
      </c>
      <c r="AS19" s="367">
        <v>7</v>
      </c>
      <c r="AT19" s="369">
        <f t="shared" si="7"/>
        <v>14</v>
      </c>
      <c r="AU19" s="367">
        <v>3</v>
      </c>
      <c r="AV19" s="367">
        <v>0</v>
      </c>
      <c r="AW19" s="367">
        <f t="shared" si="8"/>
        <v>3</v>
      </c>
      <c r="AX19" s="367">
        <v>1</v>
      </c>
      <c r="AY19" s="367">
        <v>0</v>
      </c>
      <c r="AZ19" s="367">
        <f t="shared" si="9"/>
        <v>1</v>
      </c>
      <c r="BA19" s="367">
        <v>0</v>
      </c>
      <c r="BB19" s="367">
        <v>0</v>
      </c>
      <c r="BC19" s="367">
        <f t="shared" si="10"/>
        <v>0</v>
      </c>
      <c r="BD19" s="367">
        <v>0</v>
      </c>
      <c r="BE19" s="367">
        <v>0</v>
      </c>
      <c r="BF19" s="367">
        <f t="shared" si="11"/>
        <v>0</v>
      </c>
      <c r="BG19" s="367">
        <v>0</v>
      </c>
      <c r="BH19" s="367">
        <v>0</v>
      </c>
      <c r="BI19" s="367">
        <f t="shared" si="12"/>
        <v>0</v>
      </c>
      <c r="BJ19" s="367">
        <v>0</v>
      </c>
      <c r="BK19" s="367">
        <v>0</v>
      </c>
      <c r="BL19" s="367">
        <f t="shared" si="13"/>
        <v>0</v>
      </c>
      <c r="BM19" s="367">
        <v>0</v>
      </c>
      <c r="BN19" s="367">
        <v>0</v>
      </c>
      <c r="BO19" s="367">
        <f t="shared" si="14"/>
        <v>0</v>
      </c>
      <c r="BP19" s="355">
        <v>0</v>
      </c>
      <c r="BQ19" s="355">
        <v>0</v>
      </c>
      <c r="BR19" s="355">
        <v>0</v>
      </c>
      <c r="BS19" s="355">
        <v>0</v>
      </c>
      <c r="BT19" s="355">
        <v>0</v>
      </c>
      <c r="BU19" s="355">
        <v>0</v>
      </c>
      <c r="BV19" s="355">
        <v>0</v>
      </c>
      <c r="BW19" s="355">
        <v>0</v>
      </c>
      <c r="BX19" s="355">
        <v>0</v>
      </c>
      <c r="BY19" s="355">
        <v>0</v>
      </c>
      <c r="BZ19" s="355">
        <v>0</v>
      </c>
      <c r="CA19" s="355">
        <v>0</v>
      </c>
    </row>
    <row r="20" spans="1:79" hidden="1">
      <c r="A20" s="355">
        <f t="shared" si="15"/>
        <v>10</v>
      </c>
      <c r="B20" s="355" t="s">
        <v>522</v>
      </c>
      <c r="C20" s="355" t="s">
        <v>523</v>
      </c>
      <c r="D20" s="355" t="s">
        <v>2413</v>
      </c>
      <c r="E20" s="355" t="s">
        <v>193</v>
      </c>
      <c r="F20" s="355" t="s">
        <v>86</v>
      </c>
      <c r="G20" s="355" t="s">
        <v>126</v>
      </c>
      <c r="H20" s="355" t="s">
        <v>615</v>
      </c>
      <c r="I20" s="355" t="s">
        <v>615</v>
      </c>
      <c r="J20" s="355">
        <v>2</v>
      </c>
      <c r="K20" s="355" t="s">
        <v>2414</v>
      </c>
      <c r="L20" s="355">
        <v>31610</v>
      </c>
      <c r="M20" s="355" t="s">
        <v>2409</v>
      </c>
      <c r="N20" s="355">
        <v>900</v>
      </c>
      <c r="O20" s="355">
        <v>327</v>
      </c>
      <c r="P20" s="355">
        <v>13</v>
      </c>
      <c r="Q20" s="355">
        <v>2</v>
      </c>
      <c r="R20" s="355">
        <v>0</v>
      </c>
      <c r="S20" s="355">
        <v>0</v>
      </c>
      <c r="T20" s="355">
        <v>0</v>
      </c>
      <c r="U20" s="355">
        <v>0</v>
      </c>
      <c r="V20" s="355">
        <f t="shared" si="16"/>
        <v>342</v>
      </c>
      <c r="W20" s="367">
        <v>1</v>
      </c>
      <c r="X20" s="367">
        <v>0</v>
      </c>
      <c r="Y20" s="367">
        <f t="shared" si="0"/>
        <v>1</v>
      </c>
      <c r="Z20" s="367">
        <v>18</v>
      </c>
      <c r="AA20" s="367">
        <v>14</v>
      </c>
      <c r="AB20" s="367">
        <f t="shared" si="1"/>
        <v>32</v>
      </c>
      <c r="AC20" s="367">
        <v>29</v>
      </c>
      <c r="AD20" s="367">
        <v>34</v>
      </c>
      <c r="AE20" s="369">
        <f t="shared" si="2"/>
        <v>63</v>
      </c>
      <c r="AF20" s="367">
        <v>36</v>
      </c>
      <c r="AG20" s="367">
        <v>26</v>
      </c>
      <c r="AH20" s="367">
        <f t="shared" si="3"/>
        <v>62</v>
      </c>
      <c r="AI20" s="367">
        <v>21</v>
      </c>
      <c r="AJ20" s="367">
        <v>24</v>
      </c>
      <c r="AK20" s="367">
        <f t="shared" si="4"/>
        <v>45</v>
      </c>
      <c r="AL20" s="367">
        <v>28</v>
      </c>
      <c r="AM20" s="367">
        <v>15</v>
      </c>
      <c r="AN20" s="367">
        <f t="shared" si="5"/>
        <v>43</v>
      </c>
      <c r="AO20" s="367">
        <v>35</v>
      </c>
      <c r="AP20" s="367">
        <v>19</v>
      </c>
      <c r="AQ20" s="367">
        <f t="shared" si="6"/>
        <v>54</v>
      </c>
      <c r="AR20" s="367">
        <v>14</v>
      </c>
      <c r="AS20" s="367">
        <v>15</v>
      </c>
      <c r="AT20" s="369">
        <f t="shared" si="7"/>
        <v>29</v>
      </c>
      <c r="AU20" s="367">
        <v>7</v>
      </c>
      <c r="AV20" s="367">
        <v>4</v>
      </c>
      <c r="AW20" s="367">
        <f t="shared" si="8"/>
        <v>11</v>
      </c>
      <c r="AX20" s="367">
        <v>2</v>
      </c>
      <c r="AY20" s="367">
        <v>0</v>
      </c>
      <c r="AZ20" s="367">
        <f t="shared" si="9"/>
        <v>2</v>
      </c>
      <c r="BA20" s="367">
        <v>0</v>
      </c>
      <c r="BB20" s="367">
        <v>0</v>
      </c>
      <c r="BC20" s="367">
        <f t="shared" si="10"/>
        <v>0</v>
      </c>
      <c r="BD20" s="367">
        <v>0</v>
      </c>
      <c r="BE20" s="367">
        <v>0</v>
      </c>
      <c r="BF20" s="367">
        <f t="shared" si="11"/>
        <v>0</v>
      </c>
      <c r="BG20" s="367">
        <v>0</v>
      </c>
      <c r="BH20" s="367">
        <v>0</v>
      </c>
      <c r="BI20" s="367">
        <f t="shared" si="12"/>
        <v>0</v>
      </c>
      <c r="BJ20" s="367">
        <v>0</v>
      </c>
      <c r="BK20" s="367">
        <v>0</v>
      </c>
      <c r="BL20" s="367">
        <f t="shared" si="13"/>
        <v>0</v>
      </c>
      <c r="BM20" s="367">
        <v>0</v>
      </c>
      <c r="BN20" s="367">
        <v>0</v>
      </c>
      <c r="BO20" s="367">
        <f t="shared" si="14"/>
        <v>0</v>
      </c>
      <c r="BP20" s="355">
        <v>7</v>
      </c>
      <c r="BQ20" s="355">
        <v>2</v>
      </c>
      <c r="BR20" s="355">
        <v>1</v>
      </c>
      <c r="BS20" s="355">
        <v>0</v>
      </c>
      <c r="BT20" s="355">
        <v>0</v>
      </c>
      <c r="BU20" s="355">
        <v>0</v>
      </c>
      <c r="BV20" s="355">
        <v>0</v>
      </c>
      <c r="BW20" s="355">
        <v>0</v>
      </c>
      <c r="BX20" s="355">
        <v>0</v>
      </c>
      <c r="BY20" s="355">
        <v>0</v>
      </c>
      <c r="BZ20" s="355">
        <v>0</v>
      </c>
      <c r="CA20" s="355">
        <v>0</v>
      </c>
    </row>
    <row r="21" spans="1:79" hidden="1">
      <c r="A21" s="355">
        <f t="shared" si="15"/>
        <v>11</v>
      </c>
      <c r="B21" s="355" t="s">
        <v>517</v>
      </c>
      <c r="C21" s="355" t="s">
        <v>518</v>
      </c>
      <c r="D21" s="355" t="s">
        <v>1466</v>
      </c>
      <c r="E21" s="355" t="s">
        <v>193</v>
      </c>
      <c r="F21" s="355" t="s">
        <v>86</v>
      </c>
      <c r="G21" s="355" t="s">
        <v>126</v>
      </c>
      <c r="H21" s="355" t="s">
        <v>615</v>
      </c>
      <c r="I21" s="355" t="s">
        <v>615</v>
      </c>
      <c r="J21" s="355">
        <v>2</v>
      </c>
      <c r="K21" s="355" t="s">
        <v>2410</v>
      </c>
      <c r="L21" s="355">
        <v>34335</v>
      </c>
      <c r="M21" s="355" t="s">
        <v>2415</v>
      </c>
      <c r="N21" s="355">
        <v>1000</v>
      </c>
      <c r="O21" s="355">
        <v>81</v>
      </c>
      <c r="P21" s="355">
        <v>6</v>
      </c>
      <c r="Q21" s="355">
        <v>0</v>
      </c>
      <c r="R21" s="355">
        <v>0</v>
      </c>
      <c r="S21" s="355">
        <v>0</v>
      </c>
      <c r="T21" s="355">
        <v>0</v>
      </c>
      <c r="U21" s="355">
        <v>1</v>
      </c>
      <c r="V21" s="355">
        <f t="shared" si="16"/>
        <v>88</v>
      </c>
      <c r="W21" s="367">
        <v>2</v>
      </c>
      <c r="X21" s="367">
        <v>1</v>
      </c>
      <c r="Y21" s="367">
        <f t="shared" si="0"/>
        <v>3</v>
      </c>
      <c r="Z21" s="367">
        <v>6</v>
      </c>
      <c r="AA21" s="367">
        <v>3</v>
      </c>
      <c r="AB21" s="367">
        <f t="shared" si="1"/>
        <v>9</v>
      </c>
      <c r="AC21" s="367">
        <v>2</v>
      </c>
      <c r="AD21" s="367">
        <v>6</v>
      </c>
      <c r="AE21" s="369">
        <f t="shared" si="2"/>
        <v>8</v>
      </c>
      <c r="AF21" s="367">
        <v>5</v>
      </c>
      <c r="AG21" s="367">
        <v>3</v>
      </c>
      <c r="AH21" s="367">
        <f t="shared" si="3"/>
        <v>8</v>
      </c>
      <c r="AI21" s="367">
        <v>3</v>
      </c>
      <c r="AJ21" s="367">
        <v>1</v>
      </c>
      <c r="AK21" s="367">
        <f t="shared" si="4"/>
        <v>4</v>
      </c>
      <c r="AL21" s="367">
        <v>5</v>
      </c>
      <c r="AM21" s="367">
        <v>8</v>
      </c>
      <c r="AN21" s="367">
        <f t="shared" si="5"/>
        <v>13</v>
      </c>
      <c r="AO21" s="367">
        <v>7</v>
      </c>
      <c r="AP21" s="367">
        <v>7</v>
      </c>
      <c r="AQ21" s="367">
        <f t="shared" si="6"/>
        <v>14</v>
      </c>
      <c r="AR21" s="367">
        <v>4</v>
      </c>
      <c r="AS21" s="367">
        <v>6</v>
      </c>
      <c r="AT21" s="369">
        <f t="shared" si="7"/>
        <v>10</v>
      </c>
      <c r="AU21" s="367">
        <v>5</v>
      </c>
      <c r="AV21" s="367">
        <v>4</v>
      </c>
      <c r="AW21" s="367">
        <f t="shared" si="8"/>
        <v>9</v>
      </c>
      <c r="AX21" s="367">
        <v>1</v>
      </c>
      <c r="AY21" s="367">
        <v>0</v>
      </c>
      <c r="AZ21" s="367">
        <f t="shared" si="9"/>
        <v>1</v>
      </c>
      <c r="BA21" s="367">
        <v>7</v>
      </c>
      <c r="BB21" s="367">
        <v>1</v>
      </c>
      <c r="BC21" s="367">
        <f t="shared" si="10"/>
        <v>8</v>
      </c>
      <c r="BD21" s="367">
        <v>0</v>
      </c>
      <c r="BE21" s="367">
        <v>0</v>
      </c>
      <c r="BF21" s="367">
        <f t="shared" si="11"/>
        <v>0</v>
      </c>
      <c r="BG21" s="367">
        <v>1</v>
      </c>
      <c r="BH21" s="367">
        <v>0</v>
      </c>
      <c r="BI21" s="367">
        <f t="shared" si="12"/>
        <v>1</v>
      </c>
      <c r="BJ21" s="367">
        <v>0</v>
      </c>
      <c r="BK21" s="367">
        <v>0</v>
      </c>
      <c r="BL21" s="367">
        <f t="shared" si="13"/>
        <v>0</v>
      </c>
      <c r="BM21" s="367">
        <v>0</v>
      </c>
      <c r="BN21" s="367">
        <v>0</v>
      </c>
      <c r="BO21" s="367">
        <f t="shared" si="14"/>
        <v>0</v>
      </c>
      <c r="BP21" s="355">
        <v>2</v>
      </c>
      <c r="BQ21" s="355">
        <v>3</v>
      </c>
      <c r="BR21" s="355">
        <v>0</v>
      </c>
      <c r="BS21" s="355">
        <v>0</v>
      </c>
      <c r="BT21" s="355">
        <v>5</v>
      </c>
      <c r="BU21" s="355">
        <v>1</v>
      </c>
      <c r="BV21" s="355">
        <v>10</v>
      </c>
      <c r="BW21" s="355">
        <v>0</v>
      </c>
      <c r="BX21" s="355">
        <v>4</v>
      </c>
      <c r="BY21" s="355">
        <v>2</v>
      </c>
      <c r="BZ21" s="355">
        <v>0</v>
      </c>
      <c r="CA21" s="355">
        <v>0</v>
      </c>
    </row>
    <row r="22" spans="1:79" hidden="1">
      <c r="A22" s="355">
        <f t="shared" si="15"/>
        <v>12</v>
      </c>
      <c r="B22" s="355" t="s">
        <v>526</v>
      </c>
      <c r="C22" s="355" t="s">
        <v>527</v>
      </c>
      <c r="D22" s="355" t="s">
        <v>1454</v>
      </c>
      <c r="E22" s="355" t="s">
        <v>528</v>
      </c>
      <c r="F22" s="355" t="s">
        <v>86</v>
      </c>
      <c r="G22" s="355" t="s">
        <v>126</v>
      </c>
      <c r="H22" s="355" t="s">
        <v>615</v>
      </c>
      <c r="I22" s="355" t="s">
        <v>615</v>
      </c>
      <c r="J22" s="355">
        <v>2</v>
      </c>
      <c r="K22" s="355" t="s">
        <v>2410</v>
      </c>
      <c r="L22" s="355">
        <v>3654</v>
      </c>
      <c r="M22" s="355" t="s">
        <v>2409</v>
      </c>
      <c r="N22" s="355">
        <v>900</v>
      </c>
      <c r="O22" s="355">
        <v>54</v>
      </c>
      <c r="P22" s="355">
        <v>3</v>
      </c>
      <c r="Q22" s="355">
        <v>0</v>
      </c>
      <c r="R22" s="355">
        <v>0</v>
      </c>
      <c r="S22" s="355">
        <v>0</v>
      </c>
      <c r="T22" s="355">
        <v>0</v>
      </c>
      <c r="U22" s="355">
        <v>0</v>
      </c>
      <c r="V22" s="355">
        <f t="shared" si="16"/>
        <v>57</v>
      </c>
      <c r="W22" s="367">
        <v>0</v>
      </c>
      <c r="X22" s="367">
        <v>1</v>
      </c>
      <c r="Y22" s="367">
        <f t="shared" si="0"/>
        <v>1</v>
      </c>
      <c r="Z22" s="367">
        <v>6</v>
      </c>
      <c r="AA22" s="367">
        <v>2</v>
      </c>
      <c r="AB22" s="367">
        <f t="shared" si="1"/>
        <v>8</v>
      </c>
      <c r="AC22" s="367">
        <v>7</v>
      </c>
      <c r="AD22" s="367">
        <v>2</v>
      </c>
      <c r="AE22" s="369">
        <f t="shared" si="2"/>
        <v>9</v>
      </c>
      <c r="AF22" s="367">
        <v>8</v>
      </c>
      <c r="AG22" s="367">
        <v>8</v>
      </c>
      <c r="AH22" s="367">
        <f t="shared" si="3"/>
        <v>16</v>
      </c>
      <c r="AI22" s="367">
        <v>2</v>
      </c>
      <c r="AJ22" s="367">
        <v>1</v>
      </c>
      <c r="AK22" s="367">
        <f t="shared" si="4"/>
        <v>3</v>
      </c>
      <c r="AL22" s="367">
        <v>3</v>
      </c>
      <c r="AM22" s="367">
        <v>3</v>
      </c>
      <c r="AN22" s="367">
        <f t="shared" si="5"/>
        <v>6</v>
      </c>
      <c r="AO22" s="367">
        <v>6</v>
      </c>
      <c r="AP22" s="367">
        <v>5</v>
      </c>
      <c r="AQ22" s="367">
        <f t="shared" si="6"/>
        <v>11</v>
      </c>
      <c r="AR22" s="367">
        <v>3</v>
      </c>
      <c r="AS22" s="367">
        <v>0</v>
      </c>
      <c r="AT22" s="369">
        <f t="shared" si="7"/>
        <v>3</v>
      </c>
      <c r="AU22" s="367">
        <v>0</v>
      </c>
      <c r="AV22" s="367">
        <v>0</v>
      </c>
      <c r="AW22" s="367">
        <f t="shared" si="8"/>
        <v>0</v>
      </c>
      <c r="AX22" s="367">
        <v>0</v>
      </c>
      <c r="AY22" s="367">
        <v>0</v>
      </c>
      <c r="AZ22" s="367">
        <f t="shared" si="9"/>
        <v>0</v>
      </c>
      <c r="BA22" s="367">
        <v>0</v>
      </c>
      <c r="BB22" s="367">
        <v>0</v>
      </c>
      <c r="BC22" s="367">
        <f t="shared" si="10"/>
        <v>0</v>
      </c>
      <c r="BD22" s="367">
        <v>0</v>
      </c>
      <c r="BE22" s="367">
        <v>0</v>
      </c>
      <c r="BF22" s="367">
        <f t="shared" si="11"/>
        <v>0</v>
      </c>
      <c r="BG22" s="367">
        <v>0</v>
      </c>
      <c r="BH22" s="367">
        <v>0</v>
      </c>
      <c r="BI22" s="367">
        <f t="shared" si="12"/>
        <v>0</v>
      </c>
      <c r="BJ22" s="367">
        <v>0</v>
      </c>
      <c r="BK22" s="367">
        <v>0</v>
      </c>
      <c r="BL22" s="367">
        <f t="shared" si="13"/>
        <v>0</v>
      </c>
      <c r="BM22" s="367">
        <v>0</v>
      </c>
      <c r="BN22" s="367">
        <v>0</v>
      </c>
      <c r="BO22" s="367">
        <f t="shared" si="14"/>
        <v>0</v>
      </c>
      <c r="BP22" s="355">
        <v>1</v>
      </c>
      <c r="BQ22" s="355">
        <v>0</v>
      </c>
      <c r="BR22" s="355">
        <v>1</v>
      </c>
      <c r="BS22" s="355">
        <v>0</v>
      </c>
      <c r="BT22" s="355">
        <v>0</v>
      </c>
      <c r="BU22" s="355">
        <v>0</v>
      </c>
      <c r="BV22" s="355">
        <v>0</v>
      </c>
      <c r="BW22" s="355">
        <v>0</v>
      </c>
      <c r="BX22" s="355">
        <v>0</v>
      </c>
      <c r="BY22" s="355">
        <v>0</v>
      </c>
      <c r="BZ22" s="355">
        <v>0</v>
      </c>
      <c r="CA22" s="355">
        <v>0</v>
      </c>
    </row>
    <row r="23" spans="1:79" hidden="1">
      <c r="A23" s="355">
        <f t="shared" si="15"/>
        <v>13</v>
      </c>
      <c r="B23" s="355" t="s">
        <v>504</v>
      </c>
      <c r="C23" s="355" t="s">
        <v>505</v>
      </c>
      <c r="D23" s="355" t="s">
        <v>2416</v>
      </c>
      <c r="E23" s="355" t="s">
        <v>506</v>
      </c>
      <c r="F23" s="355" t="s">
        <v>86</v>
      </c>
      <c r="G23" s="355" t="s">
        <v>126</v>
      </c>
      <c r="H23" s="355" t="s">
        <v>615</v>
      </c>
      <c r="I23" s="355" t="s">
        <v>615</v>
      </c>
      <c r="J23" s="355">
        <v>2</v>
      </c>
      <c r="K23" s="355" t="s">
        <v>2417</v>
      </c>
      <c r="L23" s="355">
        <v>13190</v>
      </c>
      <c r="M23" s="355" t="s">
        <v>2409</v>
      </c>
      <c r="N23" s="355">
        <v>1300</v>
      </c>
      <c r="O23" s="355">
        <v>118</v>
      </c>
      <c r="P23" s="355">
        <v>0</v>
      </c>
      <c r="Q23" s="355">
        <v>0</v>
      </c>
      <c r="R23" s="355">
        <v>0</v>
      </c>
      <c r="S23" s="355">
        <v>0</v>
      </c>
      <c r="T23" s="355">
        <v>0</v>
      </c>
      <c r="U23" s="355">
        <v>0</v>
      </c>
      <c r="V23" s="355">
        <f t="shared" si="16"/>
        <v>118</v>
      </c>
      <c r="W23" s="367">
        <v>0</v>
      </c>
      <c r="X23" s="367">
        <v>0</v>
      </c>
      <c r="Y23" s="367">
        <f t="shared" si="0"/>
        <v>0</v>
      </c>
      <c r="Z23" s="367">
        <v>4</v>
      </c>
      <c r="AA23" s="367">
        <v>2</v>
      </c>
      <c r="AB23" s="367">
        <f t="shared" si="1"/>
        <v>6</v>
      </c>
      <c r="AC23" s="367">
        <v>13</v>
      </c>
      <c r="AD23" s="367">
        <v>7</v>
      </c>
      <c r="AE23" s="369">
        <f t="shared" si="2"/>
        <v>20</v>
      </c>
      <c r="AF23" s="367">
        <v>3</v>
      </c>
      <c r="AG23" s="367">
        <v>5</v>
      </c>
      <c r="AH23" s="367">
        <f t="shared" si="3"/>
        <v>8</v>
      </c>
      <c r="AI23" s="367">
        <v>13</v>
      </c>
      <c r="AJ23" s="367">
        <v>14</v>
      </c>
      <c r="AK23" s="367">
        <f t="shared" si="4"/>
        <v>27</v>
      </c>
      <c r="AL23" s="367">
        <v>11</v>
      </c>
      <c r="AM23" s="367">
        <v>8</v>
      </c>
      <c r="AN23" s="367">
        <f t="shared" si="5"/>
        <v>19</v>
      </c>
      <c r="AO23" s="367">
        <v>10</v>
      </c>
      <c r="AP23" s="367">
        <v>8</v>
      </c>
      <c r="AQ23" s="367">
        <f t="shared" si="6"/>
        <v>18</v>
      </c>
      <c r="AR23" s="367">
        <v>7</v>
      </c>
      <c r="AS23" s="367">
        <v>4</v>
      </c>
      <c r="AT23" s="369">
        <f t="shared" si="7"/>
        <v>11</v>
      </c>
      <c r="AU23" s="367">
        <v>2</v>
      </c>
      <c r="AV23" s="367">
        <v>3</v>
      </c>
      <c r="AW23" s="367">
        <f t="shared" si="8"/>
        <v>5</v>
      </c>
      <c r="AX23" s="367">
        <v>1</v>
      </c>
      <c r="AY23" s="367">
        <v>1</v>
      </c>
      <c r="AZ23" s="367">
        <f t="shared" si="9"/>
        <v>2</v>
      </c>
      <c r="BA23" s="367">
        <v>0</v>
      </c>
      <c r="BB23" s="367">
        <v>1</v>
      </c>
      <c r="BC23" s="367">
        <f t="shared" si="10"/>
        <v>1</v>
      </c>
      <c r="BD23" s="367">
        <v>0</v>
      </c>
      <c r="BE23" s="367">
        <v>1</v>
      </c>
      <c r="BF23" s="367">
        <f t="shared" si="11"/>
        <v>1</v>
      </c>
      <c r="BG23" s="367">
        <v>0</v>
      </c>
      <c r="BH23" s="367">
        <v>0</v>
      </c>
      <c r="BI23" s="367">
        <f t="shared" si="12"/>
        <v>0</v>
      </c>
      <c r="BJ23" s="367">
        <v>0</v>
      </c>
      <c r="BK23" s="367">
        <v>0</v>
      </c>
      <c r="BL23" s="367">
        <f t="shared" si="13"/>
        <v>0</v>
      </c>
      <c r="BM23" s="367">
        <v>0</v>
      </c>
      <c r="BN23" s="367">
        <v>0</v>
      </c>
      <c r="BO23" s="367">
        <f t="shared" si="14"/>
        <v>0</v>
      </c>
      <c r="BP23" s="355">
        <v>0</v>
      </c>
      <c r="BQ23" s="355">
        <v>0</v>
      </c>
      <c r="BR23" s="355">
        <v>0</v>
      </c>
      <c r="BS23" s="355">
        <v>0</v>
      </c>
      <c r="BT23" s="355">
        <v>0</v>
      </c>
      <c r="BU23" s="355">
        <v>0</v>
      </c>
      <c r="BV23" s="355">
        <v>0</v>
      </c>
      <c r="BW23" s="355">
        <v>0</v>
      </c>
      <c r="BX23" s="355">
        <v>0</v>
      </c>
      <c r="BY23" s="355">
        <v>0</v>
      </c>
      <c r="BZ23" s="355">
        <v>0</v>
      </c>
      <c r="CA23" s="355">
        <v>0</v>
      </c>
    </row>
    <row r="24" spans="1:79" hidden="1">
      <c r="A24" s="355">
        <f t="shared" si="15"/>
        <v>14</v>
      </c>
      <c r="B24" s="355" t="s">
        <v>519</v>
      </c>
      <c r="C24" s="355" t="s">
        <v>520</v>
      </c>
      <c r="D24" s="355" t="s">
        <v>1468</v>
      </c>
      <c r="E24" s="355" t="s">
        <v>521</v>
      </c>
      <c r="F24" s="355" t="s">
        <v>86</v>
      </c>
      <c r="G24" s="355" t="s">
        <v>127</v>
      </c>
      <c r="H24" s="355" t="s">
        <v>615</v>
      </c>
      <c r="I24" s="355" t="s">
        <v>615</v>
      </c>
      <c r="J24" s="355">
        <v>2</v>
      </c>
      <c r="K24" s="355" t="s">
        <v>2418</v>
      </c>
      <c r="L24" s="355">
        <v>40026</v>
      </c>
      <c r="M24" s="355" t="s">
        <v>2409</v>
      </c>
      <c r="N24" s="355">
        <v>900</v>
      </c>
      <c r="O24" s="355">
        <v>138</v>
      </c>
      <c r="P24" s="355">
        <v>0</v>
      </c>
      <c r="Q24" s="355">
        <v>0</v>
      </c>
      <c r="R24" s="355">
        <v>0</v>
      </c>
      <c r="S24" s="355">
        <v>0</v>
      </c>
      <c r="T24" s="355">
        <v>0</v>
      </c>
      <c r="U24" s="355">
        <v>0</v>
      </c>
      <c r="V24" s="355">
        <f t="shared" si="16"/>
        <v>138</v>
      </c>
      <c r="W24" s="367">
        <v>1</v>
      </c>
      <c r="X24" s="367">
        <v>0</v>
      </c>
      <c r="Y24" s="367">
        <f t="shared" si="0"/>
        <v>1</v>
      </c>
      <c r="Z24" s="367">
        <v>11</v>
      </c>
      <c r="AA24" s="367">
        <v>10</v>
      </c>
      <c r="AB24" s="367">
        <f t="shared" si="1"/>
        <v>21</v>
      </c>
      <c r="AC24" s="367">
        <v>13</v>
      </c>
      <c r="AD24" s="367">
        <v>15</v>
      </c>
      <c r="AE24" s="369">
        <f t="shared" si="2"/>
        <v>28</v>
      </c>
      <c r="AF24" s="367">
        <v>16</v>
      </c>
      <c r="AG24" s="367">
        <v>9</v>
      </c>
      <c r="AH24" s="367">
        <f t="shared" si="3"/>
        <v>25</v>
      </c>
      <c r="AI24" s="367">
        <v>22</v>
      </c>
      <c r="AJ24" s="367">
        <v>10</v>
      </c>
      <c r="AK24" s="367">
        <f t="shared" si="4"/>
        <v>32</v>
      </c>
      <c r="AL24" s="367">
        <v>9</v>
      </c>
      <c r="AM24" s="367">
        <v>7</v>
      </c>
      <c r="AN24" s="367">
        <f t="shared" si="5"/>
        <v>16</v>
      </c>
      <c r="AO24" s="367">
        <v>6</v>
      </c>
      <c r="AP24" s="367">
        <v>3</v>
      </c>
      <c r="AQ24" s="367">
        <f t="shared" si="6"/>
        <v>9</v>
      </c>
      <c r="AR24" s="367">
        <v>3</v>
      </c>
      <c r="AS24" s="367">
        <v>0</v>
      </c>
      <c r="AT24" s="369">
        <f t="shared" si="7"/>
        <v>3</v>
      </c>
      <c r="AU24" s="367">
        <v>3</v>
      </c>
      <c r="AV24" s="367">
        <v>0</v>
      </c>
      <c r="AW24" s="367">
        <f t="shared" si="8"/>
        <v>3</v>
      </c>
      <c r="AX24" s="367">
        <v>0</v>
      </c>
      <c r="AY24" s="367">
        <v>0</v>
      </c>
      <c r="AZ24" s="367">
        <f t="shared" si="9"/>
        <v>0</v>
      </c>
      <c r="BA24" s="367">
        <v>0</v>
      </c>
      <c r="BB24" s="367">
        <v>0</v>
      </c>
      <c r="BC24" s="367">
        <f t="shared" si="10"/>
        <v>0</v>
      </c>
      <c r="BD24" s="367">
        <v>0</v>
      </c>
      <c r="BE24" s="367">
        <v>0</v>
      </c>
      <c r="BF24" s="367">
        <f t="shared" si="11"/>
        <v>0</v>
      </c>
      <c r="BG24" s="367">
        <v>0</v>
      </c>
      <c r="BH24" s="367">
        <v>0</v>
      </c>
      <c r="BI24" s="367">
        <f t="shared" si="12"/>
        <v>0</v>
      </c>
      <c r="BJ24" s="367">
        <v>0</v>
      </c>
      <c r="BK24" s="367">
        <v>0</v>
      </c>
      <c r="BL24" s="367">
        <f t="shared" si="13"/>
        <v>0</v>
      </c>
      <c r="BM24" s="367">
        <v>0</v>
      </c>
      <c r="BN24" s="367">
        <v>0</v>
      </c>
      <c r="BO24" s="367">
        <f t="shared" si="14"/>
        <v>0</v>
      </c>
      <c r="BP24" s="355">
        <v>3</v>
      </c>
      <c r="BQ24" s="355">
        <v>0</v>
      </c>
      <c r="BR24" s="355">
        <v>0</v>
      </c>
      <c r="BS24" s="355">
        <v>2</v>
      </c>
      <c r="BT24" s="355">
        <v>0</v>
      </c>
      <c r="BU24" s="355">
        <v>0</v>
      </c>
      <c r="BV24" s="355">
        <v>0</v>
      </c>
      <c r="BW24" s="355">
        <v>0</v>
      </c>
      <c r="BX24" s="355">
        <v>1</v>
      </c>
      <c r="BY24" s="355">
        <v>0</v>
      </c>
      <c r="BZ24" s="355">
        <v>0</v>
      </c>
      <c r="CA24" s="355">
        <v>0</v>
      </c>
    </row>
    <row r="25" spans="1:79" s="371" customFormat="1" ht="23.25" customHeight="1">
      <c r="A25" s="370">
        <v>1</v>
      </c>
      <c r="B25" s="370"/>
      <c r="C25" s="370" t="str">
        <f>F25</f>
        <v>Kec. Air Hitam</v>
      </c>
      <c r="D25" s="370"/>
      <c r="E25" s="370"/>
      <c r="F25" s="370" t="str">
        <f>F24</f>
        <v>Kec. Air Hitam</v>
      </c>
      <c r="G25" s="370"/>
      <c r="H25" s="370"/>
      <c r="I25" s="370"/>
      <c r="J25" s="370"/>
      <c r="K25" s="370"/>
      <c r="L25" s="370"/>
      <c r="M25" s="370"/>
      <c r="N25" s="370"/>
      <c r="O25" s="370">
        <f>SUM(O11:O24)+1</f>
        <v>2526</v>
      </c>
      <c r="P25" s="370">
        <f t="shared" ref="P25:BS25" si="17">SUM(P11:P24)</f>
        <v>56</v>
      </c>
      <c r="Q25" s="370">
        <f t="shared" si="17"/>
        <v>5</v>
      </c>
      <c r="R25" s="370">
        <f t="shared" si="17"/>
        <v>0</v>
      </c>
      <c r="S25" s="370">
        <f t="shared" si="17"/>
        <v>0</v>
      </c>
      <c r="T25" s="370">
        <f t="shared" si="17"/>
        <v>0</v>
      </c>
      <c r="U25" s="370">
        <f t="shared" si="17"/>
        <v>1</v>
      </c>
      <c r="V25" s="370">
        <f>SUM(O25:U25)</f>
        <v>2588</v>
      </c>
      <c r="W25" s="370">
        <f t="shared" si="17"/>
        <v>5</v>
      </c>
      <c r="X25" s="370">
        <f t="shared" si="17"/>
        <v>2</v>
      </c>
      <c r="Y25" s="370">
        <f t="shared" si="17"/>
        <v>7</v>
      </c>
      <c r="Z25" s="370">
        <f t="shared" si="17"/>
        <v>144</v>
      </c>
      <c r="AA25" s="370">
        <f t="shared" si="17"/>
        <v>112</v>
      </c>
      <c r="AB25" s="370">
        <f t="shared" si="17"/>
        <v>256</v>
      </c>
      <c r="AC25" s="370">
        <f t="shared" si="17"/>
        <v>217</v>
      </c>
      <c r="AD25" s="370">
        <f t="shared" si="17"/>
        <v>208</v>
      </c>
      <c r="AE25" s="370">
        <f t="shared" si="17"/>
        <v>425</v>
      </c>
      <c r="AF25" s="370">
        <f t="shared" si="17"/>
        <v>206</v>
      </c>
      <c r="AG25" s="370">
        <f t="shared" si="17"/>
        <v>193</v>
      </c>
      <c r="AH25" s="370">
        <f t="shared" si="17"/>
        <v>399</v>
      </c>
      <c r="AI25" s="370">
        <f t="shared" si="17"/>
        <v>198</v>
      </c>
      <c r="AJ25" s="370">
        <f t="shared" si="17"/>
        <v>206</v>
      </c>
      <c r="AK25" s="370">
        <f t="shared" si="17"/>
        <v>404</v>
      </c>
      <c r="AL25" s="370">
        <f t="shared" si="17"/>
        <v>201</v>
      </c>
      <c r="AM25" s="370">
        <f t="shared" si="17"/>
        <v>201</v>
      </c>
      <c r="AN25" s="370">
        <f t="shared" si="17"/>
        <v>402</v>
      </c>
      <c r="AO25" s="370">
        <f t="shared" si="17"/>
        <v>205</v>
      </c>
      <c r="AP25" s="370">
        <f t="shared" si="17"/>
        <v>172</v>
      </c>
      <c r="AQ25" s="370">
        <f t="shared" si="17"/>
        <v>377</v>
      </c>
      <c r="AR25" s="370">
        <f t="shared" si="17"/>
        <v>96</v>
      </c>
      <c r="AS25" s="370">
        <f t="shared" si="17"/>
        <v>92</v>
      </c>
      <c r="AT25" s="370">
        <f t="shared" si="17"/>
        <v>188</v>
      </c>
      <c r="AU25" s="370">
        <f t="shared" si="17"/>
        <v>62</v>
      </c>
      <c r="AV25" s="370">
        <f t="shared" si="17"/>
        <v>38</v>
      </c>
      <c r="AW25" s="370">
        <f t="shared" si="17"/>
        <v>100</v>
      </c>
      <c r="AX25" s="370">
        <f t="shared" si="17"/>
        <v>11</v>
      </c>
      <c r="AY25" s="370">
        <f t="shared" si="17"/>
        <v>3</v>
      </c>
      <c r="AZ25" s="370">
        <f t="shared" si="17"/>
        <v>14</v>
      </c>
      <c r="BA25" s="370">
        <f t="shared" si="17"/>
        <v>10</v>
      </c>
      <c r="BB25" s="370">
        <f t="shared" si="17"/>
        <v>2</v>
      </c>
      <c r="BC25" s="370">
        <f t="shared" si="17"/>
        <v>12</v>
      </c>
      <c r="BD25" s="370">
        <f t="shared" si="17"/>
        <v>1</v>
      </c>
      <c r="BE25" s="370">
        <f t="shared" si="17"/>
        <v>1</v>
      </c>
      <c r="BF25" s="370">
        <f t="shared" si="17"/>
        <v>2</v>
      </c>
      <c r="BG25" s="370">
        <f t="shared" si="17"/>
        <v>1</v>
      </c>
      <c r="BH25" s="370">
        <f t="shared" si="17"/>
        <v>0</v>
      </c>
      <c r="BI25" s="370">
        <f t="shared" si="17"/>
        <v>1</v>
      </c>
      <c r="BJ25" s="370">
        <f t="shared" si="17"/>
        <v>0</v>
      </c>
      <c r="BK25" s="370">
        <f t="shared" si="17"/>
        <v>0</v>
      </c>
      <c r="BL25" s="370">
        <f t="shared" si="17"/>
        <v>0</v>
      </c>
      <c r="BM25" s="370">
        <f t="shared" si="17"/>
        <v>0</v>
      </c>
      <c r="BN25" s="370">
        <f t="shared" si="17"/>
        <v>0</v>
      </c>
      <c r="BO25" s="370">
        <f t="shared" si="17"/>
        <v>0</v>
      </c>
      <c r="BP25" s="370">
        <f t="shared" si="17"/>
        <v>18</v>
      </c>
      <c r="BQ25" s="370">
        <f t="shared" si="17"/>
        <v>5</v>
      </c>
      <c r="BR25" s="370">
        <f t="shared" si="17"/>
        <v>5</v>
      </c>
      <c r="BS25" s="370">
        <f t="shared" si="17"/>
        <v>3</v>
      </c>
      <c r="BT25" s="370">
        <f t="shared" ref="BT25:CA25" si="18">SUM(BT11:BT24)</f>
        <v>5</v>
      </c>
      <c r="BU25" s="370">
        <f t="shared" si="18"/>
        <v>1</v>
      </c>
      <c r="BV25" s="370">
        <f t="shared" si="18"/>
        <v>11</v>
      </c>
      <c r="BW25" s="370">
        <f t="shared" si="18"/>
        <v>2</v>
      </c>
      <c r="BX25" s="370">
        <f t="shared" si="18"/>
        <v>5</v>
      </c>
      <c r="BY25" s="370">
        <f t="shared" si="18"/>
        <v>2</v>
      </c>
      <c r="BZ25" s="370">
        <f t="shared" si="18"/>
        <v>0</v>
      </c>
      <c r="CA25" s="370">
        <f t="shared" si="18"/>
        <v>0</v>
      </c>
    </row>
    <row r="26" spans="1:79" s="371" customFormat="1" hidden="1">
      <c r="A26" s="370">
        <f>A24+1</f>
        <v>15</v>
      </c>
      <c r="B26" s="370" t="s">
        <v>551</v>
      </c>
      <c r="C26" s="370" t="s">
        <v>552</v>
      </c>
      <c r="D26" s="370" t="s">
        <v>1483</v>
      </c>
      <c r="E26" s="370" t="s">
        <v>553</v>
      </c>
      <c r="F26" s="370" t="s">
        <v>87</v>
      </c>
      <c r="G26" s="370" t="s">
        <v>126</v>
      </c>
      <c r="H26" s="370" t="s">
        <v>615</v>
      </c>
      <c r="I26" s="370" t="s">
        <v>615</v>
      </c>
      <c r="J26" s="370">
        <v>2</v>
      </c>
      <c r="K26" s="370" t="s">
        <v>2410</v>
      </c>
      <c r="L26" s="370">
        <v>30655</v>
      </c>
      <c r="M26" s="370" t="s">
        <v>2419</v>
      </c>
      <c r="N26" s="370">
        <v>0</v>
      </c>
      <c r="O26" s="370">
        <v>53</v>
      </c>
      <c r="P26" s="370">
        <v>0</v>
      </c>
      <c r="Q26" s="370">
        <v>0</v>
      </c>
      <c r="R26" s="370">
        <v>0</v>
      </c>
      <c r="S26" s="370">
        <v>0</v>
      </c>
      <c r="T26" s="370">
        <v>0</v>
      </c>
      <c r="U26" s="370">
        <v>0</v>
      </c>
      <c r="V26" s="370">
        <f t="shared" si="16"/>
        <v>53</v>
      </c>
      <c r="W26" s="370">
        <v>0</v>
      </c>
      <c r="X26" s="370">
        <v>0</v>
      </c>
      <c r="Y26" s="370">
        <f t="shared" si="0"/>
        <v>0</v>
      </c>
      <c r="Z26" s="370">
        <v>3</v>
      </c>
      <c r="AA26" s="370">
        <v>2</v>
      </c>
      <c r="AB26" s="370">
        <f t="shared" si="1"/>
        <v>5</v>
      </c>
      <c r="AC26" s="370">
        <v>9</v>
      </c>
      <c r="AD26" s="370">
        <v>1</v>
      </c>
      <c r="AE26" s="370">
        <f t="shared" si="2"/>
        <v>10</v>
      </c>
      <c r="AF26" s="370">
        <v>4</v>
      </c>
      <c r="AG26" s="370">
        <v>2</v>
      </c>
      <c r="AH26" s="370">
        <f t="shared" si="3"/>
        <v>6</v>
      </c>
      <c r="AI26" s="370">
        <v>7</v>
      </c>
      <c r="AJ26" s="370">
        <v>6</v>
      </c>
      <c r="AK26" s="370">
        <f t="shared" si="4"/>
        <v>13</v>
      </c>
      <c r="AL26" s="370">
        <v>3</v>
      </c>
      <c r="AM26" s="370">
        <v>4</v>
      </c>
      <c r="AN26" s="370">
        <f t="shared" si="5"/>
        <v>7</v>
      </c>
      <c r="AO26" s="370">
        <v>2</v>
      </c>
      <c r="AP26" s="370">
        <v>0</v>
      </c>
      <c r="AQ26" s="370">
        <f t="shared" si="6"/>
        <v>2</v>
      </c>
      <c r="AR26" s="370">
        <v>2</v>
      </c>
      <c r="AS26" s="370">
        <v>2</v>
      </c>
      <c r="AT26" s="370">
        <f t="shared" si="7"/>
        <v>4</v>
      </c>
      <c r="AU26" s="370">
        <v>2</v>
      </c>
      <c r="AV26" s="370">
        <v>1</v>
      </c>
      <c r="AW26" s="370">
        <f t="shared" si="8"/>
        <v>3</v>
      </c>
      <c r="AX26" s="370">
        <v>2</v>
      </c>
      <c r="AY26" s="370">
        <v>0</v>
      </c>
      <c r="AZ26" s="370">
        <f t="shared" si="9"/>
        <v>2</v>
      </c>
      <c r="BA26" s="370">
        <v>1</v>
      </c>
      <c r="BB26" s="370">
        <v>0</v>
      </c>
      <c r="BC26" s="370">
        <f t="shared" si="10"/>
        <v>1</v>
      </c>
      <c r="BD26" s="370">
        <v>0</v>
      </c>
      <c r="BE26" s="370">
        <v>0</v>
      </c>
      <c r="BF26" s="370">
        <f t="shared" si="11"/>
        <v>0</v>
      </c>
      <c r="BG26" s="370">
        <v>0</v>
      </c>
      <c r="BH26" s="370">
        <v>0</v>
      </c>
      <c r="BI26" s="370">
        <f t="shared" si="12"/>
        <v>0</v>
      </c>
      <c r="BJ26" s="370">
        <v>0</v>
      </c>
      <c r="BK26" s="370">
        <v>0</v>
      </c>
      <c r="BL26" s="370">
        <f t="shared" si="13"/>
        <v>0</v>
      </c>
      <c r="BM26" s="370">
        <v>0</v>
      </c>
      <c r="BN26" s="370">
        <v>0</v>
      </c>
      <c r="BO26" s="370">
        <f t="shared" si="14"/>
        <v>0</v>
      </c>
      <c r="BP26" s="370">
        <v>0</v>
      </c>
      <c r="BQ26" s="370">
        <v>0</v>
      </c>
      <c r="BR26" s="370">
        <v>0</v>
      </c>
      <c r="BS26" s="370">
        <v>0</v>
      </c>
      <c r="BT26" s="370">
        <v>0</v>
      </c>
      <c r="BU26" s="370">
        <v>0</v>
      </c>
      <c r="BV26" s="370">
        <v>0</v>
      </c>
      <c r="BW26" s="370">
        <v>0</v>
      </c>
      <c r="BX26" s="370">
        <v>0</v>
      </c>
      <c r="BY26" s="370">
        <v>0</v>
      </c>
      <c r="BZ26" s="370">
        <v>0</v>
      </c>
      <c r="CA26" s="370">
        <v>0</v>
      </c>
    </row>
    <row r="27" spans="1:79" s="371" customFormat="1" hidden="1">
      <c r="A27" s="370">
        <f t="shared" si="15"/>
        <v>16</v>
      </c>
      <c r="B27" s="370" t="s">
        <v>588</v>
      </c>
      <c r="C27" s="370" t="s">
        <v>589</v>
      </c>
      <c r="D27" s="370" t="s">
        <v>1476</v>
      </c>
      <c r="E27" s="370" t="s">
        <v>556</v>
      </c>
      <c r="F27" s="370" t="s">
        <v>87</v>
      </c>
      <c r="G27" s="370" t="s">
        <v>126</v>
      </c>
      <c r="H27" s="370" t="s">
        <v>615</v>
      </c>
      <c r="I27" s="370" t="s">
        <v>615</v>
      </c>
      <c r="J27" s="370">
        <v>2</v>
      </c>
      <c r="K27" s="370" t="s">
        <v>2410</v>
      </c>
      <c r="L27" s="370">
        <v>17898</v>
      </c>
      <c r="M27" s="370" t="s">
        <v>2415</v>
      </c>
      <c r="N27" s="370">
        <v>0</v>
      </c>
      <c r="O27" s="370">
        <v>90</v>
      </c>
      <c r="P27" s="370">
        <v>0</v>
      </c>
      <c r="Q27" s="370">
        <v>0</v>
      </c>
      <c r="R27" s="370">
        <v>0</v>
      </c>
      <c r="S27" s="370">
        <v>0</v>
      </c>
      <c r="T27" s="370">
        <v>0</v>
      </c>
      <c r="U27" s="370">
        <v>0</v>
      </c>
      <c r="V27" s="370">
        <f t="shared" si="16"/>
        <v>90</v>
      </c>
      <c r="W27" s="370">
        <v>0</v>
      </c>
      <c r="X27" s="370">
        <v>0</v>
      </c>
      <c r="Y27" s="370">
        <f t="shared" si="0"/>
        <v>0</v>
      </c>
      <c r="Z27" s="370">
        <v>6</v>
      </c>
      <c r="AA27" s="370">
        <v>11</v>
      </c>
      <c r="AB27" s="370">
        <f t="shared" si="1"/>
        <v>17</v>
      </c>
      <c r="AC27" s="370">
        <v>7</v>
      </c>
      <c r="AD27" s="370">
        <v>4</v>
      </c>
      <c r="AE27" s="370">
        <f t="shared" si="2"/>
        <v>11</v>
      </c>
      <c r="AF27" s="370">
        <v>4</v>
      </c>
      <c r="AG27" s="370">
        <v>3</v>
      </c>
      <c r="AH27" s="370">
        <f t="shared" si="3"/>
        <v>7</v>
      </c>
      <c r="AI27" s="370">
        <v>10</v>
      </c>
      <c r="AJ27" s="370">
        <v>6</v>
      </c>
      <c r="AK27" s="370">
        <f t="shared" si="4"/>
        <v>16</v>
      </c>
      <c r="AL27" s="370">
        <v>7</v>
      </c>
      <c r="AM27" s="370">
        <v>3</v>
      </c>
      <c r="AN27" s="370">
        <f t="shared" si="5"/>
        <v>10</v>
      </c>
      <c r="AO27" s="370">
        <v>9</v>
      </c>
      <c r="AP27" s="370">
        <v>10</v>
      </c>
      <c r="AQ27" s="370">
        <f t="shared" si="6"/>
        <v>19</v>
      </c>
      <c r="AR27" s="370">
        <v>5</v>
      </c>
      <c r="AS27" s="370">
        <v>3</v>
      </c>
      <c r="AT27" s="370">
        <f t="shared" si="7"/>
        <v>8</v>
      </c>
      <c r="AU27" s="370">
        <v>1</v>
      </c>
      <c r="AV27" s="370">
        <v>1</v>
      </c>
      <c r="AW27" s="370">
        <f t="shared" si="8"/>
        <v>2</v>
      </c>
      <c r="AX27" s="370">
        <v>0</v>
      </c>
      <c r="AY27" s="370">
        <v>0</v>
      </c>
      <c r="AZ27" s="370">
        <f t="shared" si="9"/>
        <v>0</v>
      </c>
      <c r="BA27" s="370">
        <v>0</v>
      </c>
      <c r="BB27" s="370">
        <v>0</v>
      </c>
      <c r="BC27" s="370">
        <f t="shared" si="10"/>
        <v>0</v>
      </c>
      <c r="BD27" s="370">
        <v>0</v>
      </c>
      <c r="BE27" s="370">
        <v>0</v>
      </c>
      <c r="BF27" s="370">
        <f t="shared" si="11"/>
        <v>0</v>
      </c>
      <c r="BG27" s="370">
        <v>0</v>
      </c>
      <c r="BH27" s="370">
        <v>0</v>
      </c>
      <c r="BI27" s="370">
        <f t="shared" si="12"/>
        <v>0</v>
      </c>
      <c r="BJ27" s="370">
        <v>0</v>
      </c>
      <c r="BK27" s="370">
        <v>0</v>
      </c>
      <c r="BL27" s="370">
        <f t="shared" si="13"/>
        <v>0</v>
      </c>
      <c r="BM27" s="370">
        <v>0</v>
      </c>
      <c r="BN27" s="370">
        <v>0</v>
      </c>
      <c r="BO27" s="370">
        <f t="shared" si="14"/>
        <v>0</v>
      </c>
      <c r="BP27" s="370">
        <v>0</v>
      </c>
      <c r="BQ27" s="370">
        <v>0</v>
      </c>
      <c r="BR27" s="370">
        <v>0</v>
      </c>
      <c r="BS27" s="370">
        <v>0</v>
      </c>
      <c r="BT27" s="370">
        <v>0</v>
      </c>
      <c r="BU27" s="370">
        <v>0</v>
      </c>
      <c r="BV27" s="370">
        <v>0</v>
      </c>
      <c r="BW27" s="370">
        <v>0</v>
      </c>
      <c r="BX27" s="370">
        <v>0</v>
      </c>
      <c r="BY27" s="370">
        <v>0</v>
      </c>
      <c r="BZ27" s="370">
        <v>0</v>
      </c>
      <c r="CA27" s="370">
        <v>0</v>
      </c>
    </row>
    <row r="28" spans="1:79" s="371" customFormat="1" hidden="1">
      <c r="A28" s="370">
        <f t="shared" si="15"/>
        <v>17</v>
      </c>
      <c r="B28" s="370" t="s">
        <v>571</v>
      </c>
      <c r="C28" s="370" t="s">
        <v>572</v>
      </c>
      <c r="D28" s="370" t="s">
        <v>303</v>
      </c>
      <c r="E28" s="370" t="s">
        <v>303</v>
      </c>
      <c r="F28" s="370" t="s">
        <v>87</v>
      </c>
      <c r="G28" s="370" t="s">
        <v>126</v>
      </c>
      <c r="H28" s="370" t="s">
        <v>615</v>
      </c>
      <c r="I28" s="370" t="s">
        <v>615</v>
      </c>
      <c r="J28" s="370">
        <v>2</v>
      </c>
      <c r="K28" s="370" t="s">
        <v>2408</v>
      </c>
      <c r="L28" s="370">
        <v>26665</v>
      </c>
      <c r="M28" s="370" t="s">
        <v>2415</v>
      </c>
      <c r="N28" s="370">
        <v>3500</v>
      </c>
      <c r="O28" s="370">
        <v>119</v>
      </c>
      <c r="P28" s="370">
        <v>0</v>
      </c>
      <c r="Q28" s="370">
        <v>0</v>
      </c>
      <c r="R28" s="370">
        <v>0</v>
      </c>
      <c r="S28" s="370">
        <v>0</v>
      </c>
      <c r="T28" s="370">
        <v>0</v>
      </c>
      <c r="U28" s="370">
        <v>0</v>
      </c>
      <c r="V28" s="370">
        <f t="shared" si="16"/>
        <v>119</v>
      </c>
      <c r="W28" s="370">
        <v>0</v>
      </c>
      <c r="X28" s="370">
        <v>1</v>
      </c>
      <c r="Y28" s="370">
        <f t="shared" si="0"/>
        <v>1</v>
      </c>
      <c r="Z28" s="370">
        <v>10</v>
      </c>
      <c r="AA28" s="370">
        <v>10</v>
      </c>
      <c r="AB28" s="370">
        <f t="shared" si="1"/>
        <v>20</v>
      </c>
      <c r="AC28" s="370">
        <v>9</v>
      </c>
      <c r="AD28" s="370">
        <v>14</v>
      </c>
      <c r="AE28" s="370">
        <f t="shared" si="2"/>
        <v>23</v>
      </c>
      <c r="AF28" s="370">
        <v>7</v>
      </c>
      <c r="AG28" s="370">
        <v>7</v>
      </c>
      <c r="AH28" s="370">
        <f t="shared" si="3"/>
        <v>14</v>
      </c>
      <c r="AI28" s="370">
        <v>11</v>
      </c>
      <c r="AJ28" s="370">
        <v>14</v>
      </c>
      <c r="AK28" s="370">
        <f t="shared" si="4"/>
        <v>25</v>
      </c>
      <c r="AL28" s="370">
        <v>7</v>
      </c>
      <c r="AM28" s="370">
        <v>7</v>
      </c>
      <c r="AN28" s="370">
        <f t="shared" si="5"/>
        <v>14</v>
      </c>
      <c r="AO28" s="370">
        <v>5</v>
      </c>
      <c r="AP28" s="370">
        <v>12</v>
      </c>
      <c r="AQ28" s="370">
        <f t="shared" si="6"/>
        <v>17</v>
      </c>
      <c r="AR28" s="370">
        <v>3</v>
      </c>
      <c r="AS28" s="370">
        <v>2</v>
      </c>
      <c r="AT28" s="370">
        <f t="shared" si="7"/>
        <v>5</v>
      </c>
      <c r="AU28" s="370">
        <v>0</v>
      </c>
      <c r="AV28" s="370">
        <v>0</v>
      </c>
      <c r="AW28" s="370">
        <f t="shared" si="8"/>
        <v>0</v>
      </c>
      <c r="AX28" s="370">
        <v>0</v>
      </c>
      <c r="AY28" s="370">
        <v>0</v>
      </c>
      <c r="AZ28" s="370">
        <f t="shared" si="9"/>
        <v>0</v>
      </c>
      <c r="BA28" s="370">
        <v>0</v>
      </c>
      <c r="BB28" s="370">
        <v>0</v>
      </c>
      <c r="BC28" s="370">
        <f t="shared" si="10"/>
        <v>0</v>
      </c>
      <c r="BD28" s="370">
        <v>0</v>
      </c>
      <c r="BE28" s="370">
        <v>0</v>
      </c>
      <c r="BF28" s="370">
        <f t="shared" si="11"/>
        <v>0</v>
      </c>
      <c r="BG28" s="370">
        <v>0</v>
      </c>
      <c r="BH28" s="370">
        <v>0</v>
      </c>
      <c r="BI28" s="370">
        <f t="shared" si="12"/>
        <v>0</v>
      </c>
      <c r="BJ28" s="370">
        <v>0</v>
      </c>
      <c r="BK28" s="370">
        <v>0</v>
      </c>
      <c r="BL28" s="370">
        <f t="shared" si="13"/>
        <v>0</v>
      </c>
      <c r="BM28" s="370">
        <v>0</v>
      </c>
      <c r="BN28" s="370">
        <v>0</v>
      </c>
      <c r="BO28" s="370">
        <f t="shared" si="14"/>
        <v>0</v>
      </c>
      <c r="BP28" s="370">
        <v>2</v>
      </c>
      <c r="BQ28" s="370">
        <v>1</v>
      </c>
      <c r="BR28" s="370">
        <v>0</v>
      </c>
      <c r="BS28" s="370">
        <v>0</v>
      </c>
      <c r="BT28" s="370">
        <v>0</v>
      </c>
      <c r="BU28" s="370">
        <v>0</v>
      </c>
      <c r="BV28" s="370">
        <v>0</v>
      </c>
      <c r="BW28" s="370">
        <v>0</v>
      </c>
      <c r="BX28" s="370">
        <v>0</v>
      </c>
      <c r="BY28" s="370">
        <v>0</v>
      </c>
      <c r="BZ28" s="370">
        <v>0</v>
      </c>
      <c r="CA28" s="370">
        <v>0</v>
      </c>
    </row>
    <row r="29" spans="1:79" s="371" customFormat="1" hidden="1">
      <c r="A29" s="370">
        <f t="shared" si="15"/>
        <v>18</v>
      </c>
      <c r="B29" s="370" t="s">
        <v>579</v>
      </c>
      <c r="C29" s="370" t="s">
        <v>580</v>
      </c>
      <c r="D29" s="370" t="s">
        <v>1473</v>
      </c>
      <c r="E29" s="370" t="s">
        <v>581</v>
      </c>
      <c r="F29" s="370" t="s">
        <v>87</v>
      </c>
      <c r="G29" s="370" t="s">
        <v>126</v>
      </c>
      <c r="H29" s="370" t="s">
        <v>615</v>
      </c>
      <c r="I29" s="370" t="s">
        <v>615</v>
      </c>
      <c r="J29" s="370">
        <v>2</v>
      </c>
      <c r="K29" s="370" t="s">
        <v>2410</v>
      </c>
      <c r="L29" s="370">
        <v>25934</v>
      </c>
      <c r="M29" s="370" t="s">
        <v>2415</v>
      </c>
      <c r="N29" s="370">
        <v>0</v>
      </c>
      <c r="O29" s="370">
        <v>102</v>
      </c>
      <c r="P29" s="370">
        <v>0</v>
      </c>
      <c r="Q29" s="370">
        <v>0</v>
      </c>
      <c r="R29" s="370">
        <v>0</v>
      </c>
      <c r="S29" s="370">
        <v>0</v>
      </c>
      <c r="T29" s="370">
        <v>0</v>
      </c>
      <c r="U29" s="370">
        <v>0</v>
      </c>
      <c r="V29" s="370">
        <f t="shared" si="16"/>
        <v>102</v>
      </c>
      <c r="W29" s="370">
        <v>0</v>
      </c>
      <c r="X29" s="370">
        <v>0</v>
      </c>
      <c r="Y29" s="370">
        <f t="shared" si="0"/>
        <v>0</v>
      </c>
      <c r="Z29" s="370">
        <v>8</v>
      </c>
      <c r="AA29" s="370">
        <v>8</v>
      </c>
      <c r="AB29" s="370">
        <f t="shared" si="1"/>
        <v>16</v>
      </c>
      <c r="AC29" s="370">
        <v>11</v>
      </c>
      <c r="AD29" s="370">
        <v>7</v>
      </c>
      <c r="AE29" s="370">
        <f t="shared" si="2"/>
        <v>18</v>
      </c>
      <c r="AF29" s="370">
        <v>5</v>
      </c>
      <c r="AG29" s="370">
        <v>7</v>
      </c>
      <c r="AH29" s="370">
        <f t="shared" si="3"/>
        <v>12</v>
      </c>
      <c r="AI29" s="370">
        <v>4</v>
      </c>
      <c r="AJ29" s="370">
        <v>4</v>
      </c>
      <c r="AK29" s="370">
        <f t="shared" si="4"/>
        <v>8</v>
      </c>
      <c r="AL29" s="370">
        <v>7</v>
      </c>
      <c r="AM29" s="370">
        <v>3</v>
      </c>
      <c r="AN29" s="370">
        <f t="shared" si="5"/>
        <v>10</v>
      </c>
      <c r="AO29" s="370">
        <v>5</v>
      </c>
      <c r="AP29" s="370">
        <v>7</v>
      </c>
      <c r="AQ29" s="370">
        <f t="shared" si="6"/>
        <v>12</v>
      </c>
      <c r="AR29" s="370">
        <v>7</v>
      </c>
      <c r="AS29" s="370">
        <v>6</v>
      </c>
      <c r="AT29" s="370">
        <f t="shared" si="7"/>
        <v>13</v>
      </c>
      <c r="AU29" s="370">
        <v>7</v>
      </c>
      <c r="AV29" s="370">
        <v>3</v>
      </c>
      <c r="AW29" s="370">
        <f t="shared" si="8"/>
        <v>10</v>
      </c>
      <c r="AX29" s="370">
        <v>1</v>
      </c>
      <c r="AY29" s="370">
        <v>2</v>
      </c>
      <c r="AZ29" s="370">
        <f t="shared" si="9"/>
        <v>3</v>
      </c>
      <c r="BA29" s="370">
        <v>0</v>
      </c>
      <c r="BB29" s="370">
        <v>0</v>
      </c>
      <c r="BC29" s="370">
        <f t="shared" si="10"/>
        <v>0</v>
      </c>
      <c r="BD29" s="370">
        <v>0</v>
      </c>
      <c r="BE29" s="370">
        <v>0</v>
      </c>
      <c r="BF29" s="370">
        <f t="shared" si="11"/>
        <v>0</v>
      </c>
      <c r="BG29" s="370">
        <v>0</v>
      </c>
      <c r="BH29" s="370">
        <v>0</v>
      </c>
      <c r="BI29" s="370">
        <f t="shared" si="12"/>
        <v>0</v>
      </c>
      <c r="BJ29" s="370">
        <v>0</v>
      </c>
      <c r="BK29" s="370">
        <v>0</v>
      </c>
      <c r="BL29" s="370">
        <f t="shared" si="13"/>
        <v>0</v>
      </c>
      <c r="BM29" s="370">
        <v>0</v>
      </c>
      <c r="BN29" s="370">
        <v>0</v>
      </c>
      <c r="BO29" s="370">
        <f t="shared" si="14"/>
        <v>0</v>
      </c>
      <c r="BP29" s="370">
        <v>3</v>
      </c>
      <c r="BQ29" s="370">
        <v>0</v>
      </c>
      <c r="BR29" s="370">
        <v>0</v>
      </c>
      <c r="BS29" s="370">
        <v>0</v>
      </c>
      <c r="BT29" s="370">
        <v>0</v>
      </c>
      <c r="BU29" s="370">
        <v>0</v>
      </c>
      <c r="BV29" s="370">
        <v>0</v>
      </c>
      <c r="BW29" s="370">
        <v>0</v>
      </c>
      <c r="BX29" s="370">
        <v>0</v>
      </c>
      <c r="BY29" s="370">
        <v>0</v>
      </c>
      <c r="BZ29" s="370">
        <v>0</v>
      </c>
      <c r="CA29" s="370">
        <v>0</v>
      </c>
    </row>
    <row r="30" spans="1:79" s="371" customFormat="1" hidden="1">
      <c r="A30" s="370">
        <f t="shared" si="15"/>
        <v>19</v>
      </c>
      <c r="B30" s="370" t="s">
        <v>539</v>
      </c>
      <c r="C30" s="370" t="s">
        <v>540</v>
      </c>
      <c r="D30" s="370" t="s">
        <v>1481</v>
      </c>
      <c r="E30" s="370" t="s">
        <v>541</v>
      </c>
      <c r="F30" s="370" t="s">
        <v>87</v>
      </c>
      <c r="G30" s="370" t="s">
        <v>126</v>
      </c>
      <c r="H30" s="370" t="s">
        <v>615</v>
      </c>
      <c r="I30" s="370" t="s">
        <v>615</v>
      </c>
      <c r="J30" s="370">
        <v>2</v>
      </c>
      <c r="K30" s="370" t="s">
        <v>2410</v>
      </c>
      <c r="L30" s="370">
        <v>27760</v>
      </c>
      <c r="M30" s="370" t="s">
        <v>2419</v>
      </c>
      <c r="N30" s="370">
        <v>0</v>
      </c>
      <c r="O30" s="370">
        <v>39</v>
      </c>
      <c r="P30" s="370">
        <v>0</v>
      </c>
      <c r="Q30" s="370">
        <v>0</v>
      </c>
      <c r="R30" s="370">
        <v>0</v>
      </c>
      <c r="S30" s="370">
        <v>0</v>
      </c>
      <c r="T30" s="370">
        <v>0</v>
      </c>
      <c r="U30" s="370">
        <v>0</v>
      </c>
      <c r="V30" s="370">
        <f t="shared" si="16"/>
        <v>39</v>
      </c>
      <c r="W30" s="370">
        <v>0</v>
      </c>
      <c r="X30" s="370">
        <v>2</v>
      </c>
      <c r="Y30" s="370">
        <f t="shared" si="0"/>
        <v>2</v>
      </c>
      <c r="Z30" s="370">
        <v>2</v>
      </c>
      <c r="AA30" s="370">
        <v>4</v>
      </c>
      <c r="AB30" s="370">
        <f t="shared" si="1"/>
        <v>6</v>
      </c>
      <c r="AC30" s="370">
        <v>2</v>
      </c>
      <c r="AD30" s="370">
        <v>3</v>
      </c>
      <c r="AE30" s="370">
        <f t="shared" si="2"/>
        <v>5</v>
      </c>
      <c r="AF30" s="370">
        <v>1</v>
      </c>
      <c r="AG30" s="370">
        <v>3</v>
      </c>
      <c r="AH30" s="370">
        <f t="shared" si="3"/>
        <v>4</v>
      </c>
      <c r="AI30" s="370">
        <v>3</v>
      </c>
      <c r="AJ30" s="370">
        <v>6</v>
      </c>
      <c r="AK30" s="370">
        <f t="shared" si="4"/>
        <v>9</v>
      </c>
      <c r="AL30" s="370">
        <v>1</v>
      </c>
      <c r="AM30" s="370">
        <v>2</v>
      </c>
      <c r="AN30" s="370">
        <f t="shared" si="5"/>
        <v>3</v>
      </c>
      <c r="AO30" s="370">
        <v>2</v>
      </c>
      <c r="AP30" s="370">
        <v>6</v>
      </c>
      <c r="AQ30" s="370">
        <f t="shared" si="6"/>
        <v>8</v>
      </c>
      <c r="AR30" s="370">
        <v>1</v>
      </c>
      <c r="AS30" s="370">
        <v>1</v>
      </c>
      <c r="AT30" s="370">
        <f t="shared" si="7"/>
        <v>2</v>
      </c>
      <c r="AU30" s="370">
        <v>0</v>
      </c>
      <c r="AV30" s="370">
        <v>0</v>
      </c>
      <c r="AW30" s="370">
        <f t="shared" si="8"/>
        <v>0</v>
      </c>
      <c r="AX30" s="370">
        <v>0</v>
      </c>
      <c r="AY30" s="370">
        <v>0</v>
      </c>
      <c r="AZ30" s="370">
        <f t="shared" si="9"/>
        <v>0</v>
      </c>
      <c r="BA30" s="370">
        <v>0</v>
      </c>
      <c r="BB30" s="370">
        <v>0</v>
      </c>
      <c r="BC30" s="370">
        <f t="shared" si="10"/>
        <v>0</v>
      </c>
      <c r="BD30" s="370">
        <v>0</v>
      </c>
      <c r="BE30" s="370">
        <v>0</v>
      </c>
      <c r="BF30" s="370">
        <f t="shared" si="11"/>
        <v>0</v>
      </c>
      <c r="BG30" s="370">
        <v>0</v>
      </c>
      <c r="BH30" s="370">
        <v>0</v>
      </c>
      <c r="BI30" s="370">
        <f t="shared" si="12"/>
        <v>0</v>
      </c>
      <c r="BJ30" s="370">
        <v>0</v>
      </c>
      <c r="BK30" s="370">
        <v>0</v>
      </c>
      <c r="BL30" s="370">
        <f t="shared" si="13"/>
        <v>0</v>
      </c>
      <c r="BM30" s="370">
        <v>0</v>
      </c>
      <c r="BN30" s="370">
        <v>0</v>
      </c>
      <c r="BO30" s="370">
        <f t="shared" si="14"/>
        <v>0</v>
      </c>
      <c r="BP30" s="370">
        <v>1</v>
      </c>
      <c r="BQ30" s="370">
        <v>0</v>
      </c>
      <c r="BR30" s="370">
        <v>0</v>
      </c>
      <c r="BS30" s="370">
        <v>0</v>
      </c>
      <c r="BT30" s="370">
        <v>0</v>
      </c>
      <c r="BU30" s="370">
        <v>0</v>
      </c>
      <c r="BV30" s="370">
        <v>0</v>
      </c>
      <c r="BW30" s="370">
        <v>0</v>
      </c>
      <c r="BX30" s="370">
        <v>0</v>
      </c>
      <c r="BY30" s="370">
        <v>0</v>
      </c>
      <c r="BZ30" s="370">
        <v>0</v>
      </c>
      <c r="CA30" s="370">
        <v>0</v>
      </c>
    </row>
    <row r="31" spans="1:79" s="371" customFormat="1" hidden="1">
      <c r="A31" s="370">
        <f t="shared" si="15"/>
        <v>20</v>
      </c>
      <c r="B31" s="370" t="s">
        <v>536</v>
      </c>
      <c r="C31" s="370" t="s">
        <v>537</v>
      </c>
      <c r="D31" s="370" t="s">
        <v>1474</v>
      </c>
      <c r="E31" s="370" t="s">
        <v>1161</v>
      </c>
      <c r="F31" s="370" t="s">
        <v>87</v>
      </c>
      <c r="G31" s="370" t="s">
        <v>126</v>
      </c>
      <c r="H31" s="370" t="s">
        <v>615</v>
      </c>
      <c r="I31" s="370" t="s">
        <v>615</v>
      </c>
      <c r="J31" s="370">
        <v>2</v>
      </c>
      <c r="K31" s="370" t="s">
        <v>2420</v>
      </c>
      <c r="L31" s="370">
        <v>28491</v>
      </c>
      <c r="M31" s="370" t="s">
        <v>2415</v>
      </c>
      <c r="N31" s="370">
        <v>900</v>
      </c>
      <c r="O31" s="370">
        <v>181</v>
      </c>
      <c r="P31" s="370">
        <v>0</v>
      </c>
      <c r="Q31" s="370">
        <v>0</v>
      </c>
      <c r="R31" s="370">
        <v>0</v>
      </c>
      <c r="S31" s="370">
        <v>0</v>
      </c>
      <c r="T31" s="370">
        <v>0</v>
      </c>
      <c r="U31" s="370">
        <v>0</v>
      </c>
      <c r="V31" s="370">
        <f t="shared" si="16"/>
        <v>181</v>
      </c>
      <c r="W31" s="370">
        <v>0</v>
      </c>
      <c r="X31" s="370">
        <v>0</v>
      </c>
      <c r="Y31" s="370">
        <f t="shared" si="0"/>
        <v>0</v>
      </c>
      <c r="Z31" s="370">
        <v>14</v>
      </c>
      <c r="AA31" s="370">
        <v>18</v>
      </c>
      <c r="AB31" s="370">
        <f t="shared" si="1"/>
        <v>32</v>
      </c>
      <c r="AC31" s="370">
        <v>13</v>
      </c>
      <c r="AD31" s="370">
        <v>9</v>
      </c>
      <c r="AE31" s="370">
        <f t="shared" si="2"/>
        <v>22</v>
      </c>
      <c r="AF31" s="370">
        <v>12</v>
      </c>
      <c r="AG31" s="370">
        <v>11</v>
      </c>
      <c r="AH31" s="370">
        <f t="shared" si="3"/>
        <v>23</v>
      </c>
      <c r="AI31" s="370">
        <v>10</v>
      </c>
      <c r="AJ31" s="370">
        <v>15</v>
      </c>
      <c r="AK31" s="370">
        <f t="shared" si="4"/>
        <v>25</v>
      </c>
      <c r="AL31" s="370">
        <v>17</v>
      </c>
      <c r="AM31" s="370">
        <v>13</v>
      </c>
      <c r="AN31" s="370">
        <f t="shared" si="5"/>
        <v>30</v>
      </c>
      <c r="AO31" s="370">
        <v>18</v>
      </c>
      <c r="AP31" s="370">
        <v>12</v>
      </c>
      <c r="AQ31" s="370">
        <f t="shared" si="6"/>
        <v>30</v>
      </c>
      <c r="AR31" s="370">
        <v>8</v>
      </c>
      <c r="AS31" s="370">
        <v>5</v>
      </c>
      <c r="AT31" s="370">
        <f t="shared" si="7"/>
        <v>13</v>
      </c>
      <c r="AU31" s="370">
        <v>3</v>
      </c>
      <c r="AV31" s="370">
        <v>2</v>
      </c>
      <c r="AW31" s="370">
        <f t="shared" si="8"/>
        <v>5</v>
      </c>
      <c r="AX31" s="370">
        <v>0</v>
      </c>
      <c r="AY31" s="370">
        <v>1</v>
      </c>
      <c r="AZ31" s="370">
        <f t="shared" si="9"/>
        <v>1</v>
      </c>
      <c r="BA31" s="370">
        <v>0</v>
      </c>
      <c r="BB31" s="370">
        <v>0</v>
      </c>
      <c r="BC31" s="370">
        <f t="shared" si="10"/>
        <v>0</v>
      </c>
      <c r="BD31" s="370">
        <v>0</v>
      </c>
      <c r="BE31" s="370">
        <v>0</v>
      </c>
      <c r="BF31" s="370">
        <f t="shared" si="11"/>
        <v>0</v>
      </c>
      <c r="BG31" s="370">
        <v>0</v>
      </c>
      <c r="BH31" s="370">
        <v>0</v>
      </c>
      <c r="BI31" s="370">
        <f t="shared" si="12"/>
        <v>0</v>
      </c>
      <c r="BJ31" s="370">
        <v>0</v>
      </c>
      <c r="BK31" s="370">
        <v>0</v>
      </c>
      <c r="BL31" s="370">
        <f t="shared" si="13"/>
        <v>0</v>
      </c>
      <c r="BM31" s="370">
        <v>0</v>
      </c>
      <c r="BN31" s="370">
        <v>0</v>
      </c>
      <c r="BO31" s="370">
        <f t="shared" si="14"/>
        <v>0</v>
      </c>
      <c r="BP31" s="370">
        <v>4</v>
      </c>
      <c r="BQ31" s="370">
        <v>0</v>
      </c>
      <c r="BR31" s="370">
        <v>0</v>
      </c>
      <c r="BS31" s="370">
        <v>0</v>
      </c>
      <c r="BT31" s="370">
        <v>0</v>
      </c>
      <c r="BU31" s="370">
        <v>0</v>
      </c>
      <c r="BV31" s="370">
        <v>0</v>
      </c>
      <c r="BW31" s="370">
        <v>0</v>
      </c>
      <c r="BX31" s="370">
        <v>0</v>
      </c>
      <c r="BY31" s="370">
        <v>0</v>
      </c>
      <c r="BZ31" s="370">
        <v>0</v>
      </c>
      <c r="CA31" s="370">
        <v>0</v>
      </c>
    </row>
    <row r="32" spans="1:79" s="371" customFormat="1" hidden="1">
      <c r="A32" s="370">
        <f t="shared" si="15"/>
        <v>21</v>
      </c>
      <c r="B32" s="370" t="s">
        <v>623</v>
      </c>
      <c r="C32" s="370" t="s">
        <v>624</v>
      </c>
      <c r="D32" s="370" t="s">
        <v>1477</v>
      </c>
      <c r="E32" s="370" t="s">
        <v>587</v>
      </c>
      <c r="F32" s="370" t="s">
        <v>87</v>
      </c>
      <c r="G32" s="370" t="s">
        <v>126</v>
      </c>
      <c r="H32" s="370" t="s">
        <v>615</v>
      </c>
      <c r="I32" s="370" t="s">
        <v>615</v>
      </c>
      <c r="J32" s="370">
        <v>2</v>
      </c>
      <c r="K32" s="370" t="s">
        <v>2410</v>
      </c>
      <c r="L32" s="370">
        <v>28266</v>
      </c>
      <c r="M32" s="370" t="s">
        <v>2415</v>
      </c>
      <c r="N32" s="370">
        <v>0</v>
      </c>
      <c r="O32" s="370">
        <v>86</v>
      </c>
      <c r="P32" s="370">
        <v>0</v>
      </c>
      <c r="Q32" s="370">
        <v>0</v>
      </c>
      <c r="R32" s="370">
        <v>0</v>
      </c>
      <c r="S32" s="370">
        <v>0</v>
      </c>
      <c r="T32" s="370">
        <v>0</v>
      </c>
      <c r="U32" s="370">
        <v>0</v>
      </c>
      <c r="V32" s="370">
        <f t="shared" si="16"/>
        <v>86</v>
      </c>
      <c r="W32" s="370">
        <v>0</v>
      </c>
      <c r="X32" s="370">
        <v>0</v>
      </c>
      <c r="Y32" s="370">
        <f t="shared" si="0"/>
        <v>0</v>
      </c>
      <c r="Z32" s="370">
        <v>2</v>
      </c>
      <c r="AA32" s="370">
        <v>5</v>
      </c>
      <c r="AB32" s="370">
        <f t="shared" si="1"/>
        <v>7</v>
      </c>
      <c r="AC32" s="370">
        <v>5</v>
      </c>
      <c r="AD32" s="370">
        <v>5</v>
      </c>
      <c r="AE32" s="370">
        <f t="shared" si="2"/>
        <v>10</v>
      </c>
      <c r="AF32" s="370">
        <v>8</v>
      </c>
      <c r="AG32" s="370">
        <v>6</v>
      </c>
      <c r="AH32" s="370">
        <f t="shared" si="3"/>
        <v>14</v>
      </c>
      <c r="AI32" s="370">
        <v>9</v>
      </c>
      <c r="AJ32" s="370">
        <v>5</v>
      </c>
      <c r="AK32" s="370">
        <f t="shared" si="4"/>
        <v>14</v>
      </c>
      <c r="AL32" s="370">
        <v>8</v>
      </c>
      <c r="AM32" s="370">
        <v>4</v>
      </c>
      <c r="AN32" s="370">
        <f t="shared" si="5"/>
        <v>12</v>
      </c>
      <c r="AO32" s="370">
        <v>7</v>
      </c>
      <c r="AP32" s="370">
        <v>12</v>
      </c>
      <c r="AQ32" s="370">
        <f t="shared" si="6"/>
        <v>19</v>
      </c>
      <c r="AR32" s="370">
        <v>6</v>
      </c>
      <c r="AS32" s="370">
        <v>1</v>
      </c>
      <c r="AT32" s="370">
        <f t="shared" si="7"/>
        <v>7</v>
      </c>
      <c r="AU32" s="370">
        <v>1</v>
      </c>
      <c r="AV32" s="370">
        <v>1</v>
      </c>
      <c r="AW32" s="370">
        <f t="shared" si="8"/>
        <v>2</v>
      </c>
      <c r="AX32" s="370">
        <v>0</v>
      </c>
      <c r="AY32" s="370">
        <v>1</v>
      </c>
      <c r="AZ32" s="370">
        <f t="shared" si="9"/>
        <v>1</v>
      </c>
      <c r="BA32" s="370">
        <v>0</v>
      </c>
      <c r="BB32" s="370">
        <v>0</v>
      </c>
      <c r="BC32" s="370">
        <f t="shared" si="10"/>
        <v>0</v>
      </c>
      <c r="BD32" s="370">
        <v>0</v>
      </c>
      <c r="BE32" s="370">
        <v>0</v>
      </c>
      <c r="BF32" s="370">
        <f t="shared" si="11"/>
        <v>0</v>
      </c>
      <c r="BG32" s="370">
        <v>0</v>
      </c>
      <c r="BH32" s="370">
        <v>0</v>
      </c>
      <c r="BI32" s="370">
        <f t="shared" si="12"/>
        <v>0</v>
      </c>
      <c r="BJ32" s="370">
        <v>0</v>
      </c>
      <c r="BK32" s="370">
        <v>0</v>
      </c>
      <c r="BL32" s="370">
        <f t="shared" si="13"/>
        <v>0</v>
      </c>
      <c r="BM32" s="370">
        <v>0</v>
      </c>
      <c r="BN32" s="370">
        <v>0</v>
      </c>
      <c r="BO32" s="370">
        <f t="shared" si="14"/>
        <v>0</v>
      </c>
      <c r="BP32" s="370">
        <v>4</v>
      </c>
      <c r="BQ32" s="370">
        <v>0</v>
      </c>
      <c r="BR32" s="370">
        <v>0</v>
      </c>
      <c r="BS32" s="370">
        <v>0</v>
      </c>
      <c r="BT32" s="370">
        <v>3</v>
      </c>
      <c r="BU32" s="370">
        <v>0</v>
      </c>
      <c r="BV32" s="370">
        <v>0</v>
      </c>
      <c r="BW32" s="370">
        <v>0</v>
      </c>
      <c r="BX32" s="370">
        <v>0</v>
      </c>
      <c r="BY32" s="370">
        <v>0</v>
      </c>
      <c r="BZ32" s="370">
        <v>0</v>
      </c>
      <c r="CA32" s="370">
        <v>0</v>
      </c>
    </row>
    <row r="33" spans="1:79" s="371" customFormat="1" hidden="1">
      <c r="A33" s="370">
        <f t="shared" si="15"/>
        <v>22</v>
      </c>
      <c r="B33" s="370" t="s">
        <v>554</v>
      </c>
      <c r="C33" s="370" t="s">
        <v>555</v>
      </c>
      <c r="D33" s="370" t="s">
        <v>1476</v>
      </c>
      <c r="E33" s="370" t="s">
        <v>556</v>
      </c>
      <c r="F33" s="370" t="s">
        <v>87</v>
      </c>
      <c r="G33" s="370" t="s">
        <v>126</v>
      </c>
      <c r="H33" s="370" t="s">
        <v>615</v>
      </c>
      <c r="I33" s="370" t="s">
        <v>615</v>
      </c>
      <c r="J33" s="370">
        <v>2</v>
      </c>
      <c r="K33" s="370" t="s">
        <v>2410</v>
      </c>
      <c r="L33" s="370">
        <v>28998</v>
      </c>
      <c r="M33" s="370" t="s">
        <v>2419</v>
      </c>
      <c r="N33" s="370">
        <v>0</v>
      </c>
      <c r="O33" s="370">
        <v>57</v>
      </c>
      <c r="P33" s="370">
        <v>0</v>
      </c>
      <c r="Q33" s="370">
        <v>0</v>
      </c>
      <c r="R33" s="370">
        <v>0</v>
      </c>
      <c r="S33" s="370">
        <v>0</v>
      </c>
      <c r="T33" s="370">
        <v>0</v>
      </c>
      <c r="U33" s="370">
        <v>0</v>
      </c>
      <c r="V33" s="370">
        <f t="shared" si="16"/>
        <v>57</v>
      </c>
      <c r="W33" s="370">
        <v>1</v>
      </c>
      <c r="X33" s="370">
        <v>3</v>
      </c>
      <c r="Y33" s="370">
        <f t="shared" si="0"/>
        <v>4</v>
      </c>
      <c r="Z33" s="370">
        <v>3</v>
      </c>
      <c r="AA33" s="370">
        <v>3</v>
      </c>
      <c r="AB33" s="370">
        <f t="shared" si="1"/>
        <v>6</v>
      </c>
      <c r="AC33" s="370">
        <v>6</v>
      </c>
      <c r="AD33" s="370">
        <v>3</v>
      </c>
      <c r="AE33" s="370">
        <f t="shared" si="2"/>
        <v>9</v>
      </c>
      <c r="AF33" s="370">
        <v>6</v>
      </c>
      <c r="AG33" s="370">
        <v>3</v>
      </c>
      <c r="AH33" s="370">
        <f t="shared" si="3"/>
        <v>9</v>
      </c>
      <c r="AI33" s="370">
        <v>4</v>
      </c>
      <c r="AJ33" s="370">
        <v>6</v>
      </c>
      <c r="AK33" s="370">
        <f t="shared" si="4"/>
        <v>10</v>
      </c>
      <c r="AL33" s="370">
        <v>10</v>
      </c>
      <c r="AM33" s="370">
        <v>4</v>
      </c>
      <c r="AN33" s="370">
        <f t="shared" si="5"/>
        <v>14</v>
      </c>
      <c r="AO33" s="370">
        <v>0</v>
      </c>
      <c r="AP33" s="370">
        <v>3</v>
      </c>
      <c r="AQ33" s="370">
        <f t="shared" si="6"/>
        <v>3</v>
      </c>
      <c r="AR33" s="370">
        <v>0</v>
      </c>
      <c r="AS33" s="370">
        <v>0</v>
      </c>
      <c r="AT33" s="370">
        <f t="shared" si="7"/>
        <v>0</v>
      </c>
      <c r="AU33" s="370">
        <v>2</v>
      </c>
      <c r="AV33" s="370">
        <v>0</v>
      </c>
      <c r="AW33" s="370">
        <f t="shared" si="8"/>
        <v>2</v>
      </c>
      <c r="AX33" s="370">
        <v>0</v>
      </c>
      <c r="AY33" s="370">
        <v>0</v>
      </c>
      <c r="AZ33" s="370">
        <f t="shared" si="9"/>
        <v>0</v>
      </c>
      <c r="BA33" s="370">
        <v>0</v>
      </c>
      <c r="BB33" s="370">
        <v>0</v>
      </c>
      <c r="BC33" s="370">
        <f t="shared" si="10"/>
        <v>0</v>
      </c>
      <c r="BD33" s="370">
        <v>0</v>
      </c>
      <c r="BE33" s="370">
        <v>0</v>
      </c>
      <c r="BF33" s="370">
        <f t="shared" si="11"/>
        <v>0</v>
      </c>
      <c r="BG33" s="370">
        <v>0</v>
      </c>
      <c r="BH33" s="370">
        <v>0</v>
      </c>
      <c r="BI33" s="370">
        <f t="shared" si="12"/>
        <v>0</v>
      </c>
      <c r="BJ33" s="370">
        <v>0</v>
      </c>
      <c r="BK33" s="370">
        <v>0</v>
      </c>
      <c r="BL33" s="370">
        <f t="shared" si="13"/>
        <v>0</v>
      </c>
      <c r="BM33" s="370">
        <v>0</v>
      </c>
      <c r="BN33" s="370">
        <v>0</v>
      </c>
      <c r="BO33" s="370">
        <f t="shared" si="14"/>
        <v>0</v>
      </c>
      <c r="BP33" s="370">
        <v>2</v>
      </c>
      <c r="BQ33" s="370">
        <v>1</v>
      </c>
      <c r="BR33" s="370">
        <v>2</v>
      </c>
      <c r="BS33" s="370">
        <v>3</v>
      </c>
      <c r="BT33" s="370">
        <v>0</v>
      </c>
      <c r="BU33" s="370">
        <v>0</v>
      </c>
      <c r="BV33" s="370">
        <v>0</v>
      </c>
      <c r="BW33" s="370">
        <v>0</v>
      </c>
      <c r="BX33" s="370">
        <v>0</v>
      </c>
      <c r="BY33" s="370">
        <v>0</v>
      </c>
      <c r="BZ33" s="370">
        <v>0</v>
      </c>
      <c r="CA33" s="370">
        <v>0</v>
      </c>
    </row>
    <row r="34" spans="1:79" s="371" customFormat="1" hidden="1">
      <c r="A34" s="370">
        <f t="shared" si="15"/>
        <v>23</v>
      </c>
      <c r="B34" s="370" t="s">
        <v>597</v>
      </c>
      <c r="C34" s="370" t="s">
        <v>598</v>
      </c>
      <c r="D34" s="370" t="s">
        <v>614</v>
      </c>
      <c r="E34" s="370" t="s">
        <v>599</v>
      </c>
      <c r="F34" s="370" t="s">
        <v>87</v>
      </c>
      <c r="G34" s="370" t="s">
        <v>126</v>
      </c>
      <c r="H34" s="370" t="s">
        <v>615</v>
      </c>
      <c r="I34" s="370" t="s">
        <v>615</v>
      </c>
      <c r="J34" s="370">
        <v>2</v>
      </c>
      <c r="K34" s="370" t="s">
        <v>2410</v>
      </c>
      <c r="L34" s="370">
        <v>29679</v>
      </c>
      <c r="M34" s="370" t="s">
        <v>2419</v>
      </c>
      <c r="N34" s="370">
        <v>0</v>
      </c>
      <c r="O34" s="370">
        <v>42</v>
      </c>
      <c r="P34" s="370">
        <v>0</v>
      </c>
      <c r="Q34" s="370">
        <v>0</v>
      </c>
      <c r="R34" s="370">
        <v>0</v>
      </c>
      <c r="S34" s="370">
        <v>0</v>
      </c>
      <c r="T34" s="370">
        <v>0</v>
      </c>
      <c r="U34" s="370">
        <v>0</v>
      </c>
      <c r="V34" s="370">
        <f t="shared" si="16"/>
        <v>42</v>
      </c>
      <c r="W34" s="370">
        <v>0</v>
      </c>
      <c r="X34" s="370">
        <v>0</v>
      </c>
      <c r="Y34" s="370">
        <f t="shared" si="0"/>
        <v>0</v>
      </c>
      <c r="Z34" s="370">
        <v>1</v>
      </c>
      <c r="AA34" s="370">
        <v>4</v>
      </c>
      <c r="AB34" s="370">
        <f t="shared" si="1"/>
        <v>5</v>
      </c>
      <c r="AC34" s="370">
        <v>6</v>
      </c>
      <c r="AD34" s="370">
        <v>3</v>
      </c>
      <c r="AE34" s="370">
        <f t="shared" si="2"/>
        <v>9</v>
      </c>
      <c r="AF34" s="370">
        <v>3</v>
      </c>
      <c r="AG34" s="370">
        <v>2</v>
      </c>
      <c r="AH34" s="370">
        <f t="shared" si="3"/>
        <v>5</v>
      </c>
      <c r="AI34" s="370">
        <v>4</v>
      </c>
      <c r="AJ34" s="370">
        <v>2</v>
      </c>
      <c r="AK34" s="370">
        <f t="shared" si="4"/>
        <v>6</v>
      </c>
      <c r="AL34" s="370">
        <v>5</v>
      </c>
      <c r="AM34" s="370">
        <v>3</v>
      </c>
      <c r="AN34" s="370">
        <f t="shared" si="5"/>
        <v>8</v>
      </c>
      <c r="AO34" s="370">
        <v>3</v>
      </c>
      <c r="AP34" s="370">
        <v>3</v>
      </c>
      <c r="AQ34" s="370">
        <f t="shared" si="6"/>
        <v>6</v>
      </c>
      <c r="AR34" s="370">
        <v>0</v>
      </c>
      <c r="AS34" s="370">
        <v>2</v>
      </c>
      <c r="AT34" s="370">
        <f t="shared" si="7"/>
        <v>2</v>
      </c>
      <c r="AU34" s="370">
        <v>1</v>
      </c>
      <c r="AV34" s="370">
        <v>0</v>
      </c>
      <c r="AW34" s="370">
        <f t="shared" si="8"/>
        <v>1</v>
      </c>
      <c r="AX34" s="370">
        <v>0</v>
      </c>
      <c r="AY34" s="370">
        <v>0</v>
      </c>
      <c r="AZ34" s="370">
        <f t="shared" si="9"/>
        <v>0</v>
      </c>
      <c r="BA34" s="370">
        <v>0</v>
      </c>
      <c r="BB34" s="370">
        <v>0</v>
      </c>
      <c r="BC34" s="370">
        <f t="shared" si="10"/>
        <v>0</v>
      </c>
      <c r="BD34" s="370">
        <v>0</v>
      </c>
      <c r="BE34" s="370">
        <v>0</v>
      </c>
      <c r="BF34" s="370">
        <f t="shared" si="11"/>
        <v>0</v>
      </c>
      <c r="BG34" s="370">
        <v>0</v>
      </c>
      <c r="BH34" s="370">
        <v>0</v>
      </c>
      <c r="BI34" s="370">
        <f t="shared" si="12"/>
        <v>0</v>
      </c>
      <c r="BJ34" s="370">
        <v>0</v>
      </c>
      <c r="BK34" s="370">
        <v>0</v>
      </c>
      <c r="BL34" s="370">
        <f t="shared" si="13"/>
        <v>0</v>
      </c>
      <c r="BM34" s="370">
        <v>0</v>
      </c>
      <c r="BN34" s="370">
        <v>0</v>
      </c>
      <c r="BO34" s="370">
        <f t="shared" si="14"/>
        <v>0</v>
      </c>
      <c r="BP34" s="370">
        <v>0</v>
      </c>
      <c r="BQ34" s="370">
        <v>0</v>
      </c>
      <c r="BR34" s="370">
        <v>0</v>
      </c>
      <c r="BS34" s="370">
        <v>0</v>
      </c>
      <c r="BT34" s="370">
        <v>0</v>
      </c>
      <c r="BU34" s="370">
        <v>1</v>
      </c>
      <c r="BV34" s="370">
        <v>0</v>
      </c>
      <c r="BW34" s="370">
        <v>0</v>
      </c>
      <c r="BX34" s="370">
        <v>0</v>
      </c>
      <c r="BY34" s="370">
        <v>0</v>
      </c>
      <c r="BZ34" s="370">
        <v>0</v>
      </c>
      <c r="CA34" s="370">
        <v>0</v>
      </c>
    </row>
    <row r="35" spans="1:79" s="371" customFormat="1" hidden="1">
      <c r="A35" s="370">
        <f t="shared" si="15"/>
        <v>24</v>
      </c>
      <c r="B35" s="370" t="s">
        <v>619</v>
      </c>
      <c r="C35" s="370" t="s">
        <v>620</v>
      </c>
      <c r="D35" s="370" t="s">
        <v>1478</v>
      </c>
      <c r="E35" s="370" t="s">
        <v>602</v>
      </c>
      <c r="F35" s="370" t="s">
        <v>87</v>
      </c>
      <c r="G35" s="370" t="s">
        <v>126</v>
      </c>
      <c r="H35" s="370" t="s">
        <v>615</v>
      </c>
      <c r="I35" s="370" t="s">
        <v>615</v>
      </c>
      <c r="J35" s="370">
        <v>2</v>
      </c>
      <c r="K35" s="370" t="s">
        <v>2410</v>
      </c>
      <c r="L35" s="370">
        <v>29952</v>
      </c>
      <c r="M35" s="370" t="s">
        <v>2419</v>
      </c>
      <c r="N35" s="370">
        <v>0</v>
      </c>
      <c r="O35" s="370">
        <v>33</v>
      </c>
      <c r="P35" s="370">
        <v>0</v>
      </c>
      <c r="Q35" s="370">
        <v>0</v>
      </c>
      <c r="R35" s="370">
        <v>0</v>
      </c>
      <c r="S35" s="370">
        <v>0</v>
      </c>
      <c r="T35" s="370">
        <v>0</v>
      </c>
      <c r="U35" s="370">
        <v>0</v>
      </c>
      <c r="V35" s="370">
        <f t="shared" si="16"/>
        <v>33</v>
      </c>
      <c r="W35" s="370">
        <v>0</v>
      </c>
      <c r="X35" s="370">
        <v>0</v>
      </c>
      <c r="Y35" s="370">
        <f t="shared" si="0"/>
        <v>0</v>
      </c>
      <c r="Z35" s="370">
        <v>2</v>
      </c>
      <c r="AA35" s="370">
        <v>0</v>
      </c>
      <c r="AB35" s="370">
        <f t="shared" si="1"/>
        <v>2</v>
      </c>
      <c r="AC35" s="370">
        <v>2</v>
      </c>
      <c r="AD35" s="370">
        <v>4</v>
      </c>
      <c r="AE35" s="370">
        <f t="shared" si="2"/>
        <v>6</v>
      </c>
      <c r="AF35" s="370">
        <v>3</v>
      </c>
      <c r="AG35" s="370">
        <v>1</v>
      </c>
      <c r="AH35" s="370">
        <f t="shared" si="3"/>
        <v>4</v>
      </c>
      <c r="AI35" s="370">
        <v>1</v>
      </c>
      <c r="AJ35" s="370">
        <v>1</v>
      </c>
      <c r="AK35" s="370">
        <f t="shared" si="4"/>
        <v>2</v>
      </c>
      <c r="AL35" s="370">
        <v>2</v>
      </c>
      <c r="AM35" s="370">
        <v>2</v>
      </c>
      <c r="AN35" s="370">
        <f t="shared" si="5"/>
        <v>4</v>
      </c>
      <c r="AO35" s="370">
        <v>7</v>
      </c>
      <c r="AP35" s="370">
        <v>1</v>
      </c>
      <c r="AQ35" s="370">
        <f t="shared" si="6"/>
        <v>8</v>
      </c>
      <c r="AR35" s="370">
        <v>2</v>
      </c>
      <c r="AS35" s="370">
        <v>2</v>
      </c>
      <c r="AT35" s="370">
        <f t="shared" si="7"/>
        <v>4</v>
      </c>
      <c r="AU35" s="370">
        <v>2</v>
      </c>
      <c r="AV35" s="370">
        <v>1</v>
      </c>
      <c r="AW35" s="370">
        <f t="shared" si="8"/>
        <v>3</v>
      </c>
      <c r="AX35" s="370">
        <v>0</v>
      </c>
      <c r="AY35" s="370">
        <v>0</v>
      </c>
      <c r="AZ35" s="370">
        <f t="shared" si="9"/>
        <v>0</v>
      </c>
      <c r="BA35" s="370">
        <v>0</v>
      </c>
      <c r="BB35" s="370">
        <v>0</v>
      </c>
      <c r="BC35" s="370">
        <f t="shared" si="10"/>
        <v>0</v>
      </c>
      <c r="BD35" s="370">
        <v>0</v>
      </c>
      <c r="BE35" s="370">
        <v>0</v>
      </c>
      <c r="BF35" s="370">
        <f t="shared" si="11"/>
        <v>0</v>
      </c>
      <c r="BG35" s="370">
        <v>0</v>
      </c>
      <c r="BH35" s="370">
        <v>0</v>
      </c>
      <c r="BI35" s="370">
        <f t="shared" si="12"/>
        <v>0</v>
      </c>
      <c r="BJ35" s="370">
        <v>0</v>
      </c>
      <c r="BK35" s="370">
        <v>0</v>
      </c>
      <c r="BL35" s="370">
        <f t="shared" si="13"/>
        <v>0</v>
      </c>
      <c r="BM35" s="370">
        <v>0</v>
      </c>
      <c r="BN35" s="370">
        <v>0</v>
      </c>
      <c r="BO35" s="370">
        <f t="shared" si="14"/>
        <v>0</v>
      </c>
      <c r="BP35" s="370">
        <v>1</v>
      </c>
      <c r="BQ35" s="370">
        <v>2</v>
      </c>
      <c r="BR35" s="370">
        <v>1</v>
      </c>
      <c r="BS35" s="370">
        <v>0</v>
      </c>
      <c r="BT35" s="370">
        <v>1</v>
      </c>
      <c r="BU35" s="370">
        <v>0</v>
      </c>
      <c r="BV35" s="370">
        <v>0</v>
      </c>
      <c r="BW35" s="370">
        <v>0</v>
      </c>
      <c r="BX35" s="370">
        <v>0</v>
      </c>
      <c r="BY35" s="370">
        <v>0</v>
      </c>
      <c r="BZ35" s="370">
        <v>0</v>
      </c>
      <c r="CA35" s="370">
        <v>0</v>
      </c>
    </row>
    <row r="36" spans="1:79" s="371" customFormat="1" hidden="1">
      <c r="A36" s="370">
        <f t="shared" si="15"/>
        <v>25</v>
      </c>
      <c r="B36" s="370" t="s">
        <v>559</v>
      </c>
      <c r="C36" s="370" t="s">
        <v>560</v>
      </c>
      <c r="D36" s="370" t="s">
        <v>561</v>
      </c>
      <c r="E36" s="370" t="s">
        <v>561</v>
      </c>
      <c r="F36" s="370" t="s">
        <v>87</v>
      </c>
      <c r="G36" s="370" t="s">
        <v>126</v>
      </c>
      <c r="H36" s="370" t="s">
        <v>615</v>
      </c>
      <c r="I36" s="370" t="s">
        <v>615</v>
      </c>
      <c r="J36" s="370">
        <v>2</v>
      </c>
      <c r="K36" s="370" t="s">
        <v>2410</v>
      </c>
      <c r="L36" s="370">
        <v>30130</v>
      </c>
      <c r="M36" s="370" t="s">
        <v>2419</v>
      </c>
      <c r="N36" s="370">
        <v>0</v>
      </c>
      <c r="O36" s="370">
        <v>43</v>
      </c>
      <c r="P36" s="370">
        <v>0</v>
      </c>
      <c r="Q36" s="370">
        <v>0</v>
      </c>
      <c r="R36" s="370">
        <v>0</v>
      </c>
      <c r="S36" s="370">
        <v>0</v>
      </c>
      <c r="T36" s="370">
        <v>0</v>
      </c>
      <c r="U36" s="370">
        <v>0</v>
      </c>
      <c r="V36" s="370">
        <f t="shared" si="16"/>
        <v>43</v>
      </c>
      <c r="W36" s="370">
        <v>0</v>
      </c>
      <c r="X36" s="370">
        <v>0</v>
      </c>
      <c r="Y36" s="370">
        <f t="shared" si="0"/>
        <v>0</v>
      </c>
      <c r="Z36" s="370">
        <v>2</v>
      </c>
      <c r="AA36" s="370">
        <v>5</v>
      </c>
      <c r="AB36" s="370">
        <f t="shared" si="1"/>
        <v>7</v>
      </c>
      <c r="AC36" s="370">
        <v>2</v>
      </c>
      <c r="AD36" s="370">
        <v>2</v>
      </c>
      <c r="AE36" s="370">
        <f t="shared" si="2"/>
        <v>4</v>
      </c>
      <c r="AF36" s="370">
        <v>3</v>
      </c>
      <c r="AG36" s="370">
        <v>3</v>
      </c>
      <c r="AH36" s="370">
        <f t="shared" si="3"/>
        <v>6</v>
      </c>
      <c r="AI36" s="370">
        <v>3</v>
      </c>
      <c r="AJ36" s="370">
        <v>2</v>
      </c>
      <c r="AK36" s="370">
        <f t="shared" si="4"/>
        <v>5</v>
      </c>
      <c r="AL36" s="370">
        <v>7</v>
      </c>
      <c r="AM36" s="370">
        <v>4</v>
      </c>
      <c r="AN36" s="370">
        <f t="shared" si="5"/>
        <v>11</v>
      </c>
      <c r="AO36" s="370">
        <v>3</v>
      </c>
      <c r="AP36" s="370">
        <v>5</v>
      </c>
      <c r="AQ36" s="370">
        <f t="shared" si="6"/>
        <v>8</v>
      </c>
      <c r="AR36" s="370">
        <v>1</v>
      </c>
      <c r="AS36" s="370">
        <v>0</v>
      </c>
      <c r="AT36" s="370">
        <f t="shared" si="7"/>
        <v>1</v>
      </c>
      <c r="AU36" s="370">
        <v>0</v>
      </c>
      <c r="AV36" s="370">
        <v>1</v>
      </c>
      <c r="AW36" s="370">
        <f t="shared" si="8"/>
        <v>1</v>
      </c>
      <c r="AX36" s="370">
        <v>0</v>
      </c>
      <c r="AY36" s="370">
        <v>0</v>
      </c>
      <c r="AZ36" s="370">
        <f t="shared" si="9"/>
        <v>0</v>
      </c>
      <c r="BA36" s="370">
        <v>0</v>
      </c>
      <c r="BB36" s="370">
        <v>0</v>
      </c>
      <c r="BC36" s="370">
        <f t="shared" si="10"/>
        <v>0</v>
      </c>
      <c r="BD36" s="370">
        <v>0</v>
      </c>
      <c r="BE36" s="370">
        <v>0</v>
      </c>
      <c r="BF36" s="370">
        <f t="shared" si="11"/>
        <v>0</v>
      </c>
      <c r="BG36" s="370">
        <v>0</v>
      </c>
      <c r="BH36" s="370">
        <v>0</v>
      </c>
      <c r="BI36" s="370">
        <f t="shared" si="12"/>
        <v>0</v>
      </c>
      <c r="BJ36" s="370">
        <v>0</v>
      </c>
      <c r="BK36" s="370">
        <v>0</v>
      </c>
      <c r="BL36" s="370">
        <f t="shared" si="13"/>
        <v>0</v>
      </c>
      <c r="BM36" s="370">
        <v>0</v>
      </c>
      <c r="BN36" s="370">
        <v>0</v>
      </c>
      <c r="BO36" s="370">
        <f t="shared" si="14"/>
        <v>0</v>
      </c>
      <c r="BP36" s="370">
        <v>0</v>
      </c>
      <c r="BQ36" s="370">
        <v>0</v>
      </c>
      <c r="BR36" s="370">
        <v>0</v>
      </c>
      <c r="BS36" s="370">
        <v>0</v>
      </c>
      <c r="BT36" s="370">
        <v>0</v>
      </c>
      <c r="BU36" s="370">
        <v>0</v>
      </c>
      <c r="BV36" s="370">
        <v>0</v>
      </c>
      <c r="BW36" s="370">
        <v>0</v>
      </c>
      <c r="BX36" s="370">
        <v>0</v>
      </c>
      <c r="BY36" s="370">
        <v>0</v>
      </c>
      <c r="BZ36" s="370">
        <v>0</v>
      </c>
      <c r="CA36" s="370">
        <v>0</v>
      </c>
    </row>
    <row r="37" spans="1:79" s="371" customFormat="1" hidden="1">
      <c r="A37" s="370">
        <f t="shared" si="15"/>
        <v>26</v>
      </c>
      <c r="B37" s="370" t="s">
        <v>562</v>
      </c>
      <c r="C37" s="370" t="s">
        <v>563</v>
      </c>
      <c r="D37" s="370" t="s">
        <v>564</v>
      </c>
      <c r="E37" s="370" t="s">
        <v>564</v>
      </c>
      <c r="F37" s="370" t="s">
        <v>87</v>
      </c>
      <c r="G37" s="370" t="s">
        <v>126</v>
      </c>
      <c r="H37" s="370" t="s">
        <v>615</v>
      </c>
      <c r="I37" s="370" t="s">
        <v>615</v>
      </c>
      <c r="J37" s="370">
        <v>2</v>
      </c>
      <c r="K37" s="370" t="s">
        <v>2410</v>
      </c>
      <c r="L37" s="370">
        <v>30035</v>
      </c>
      <c r="M37" s="370" t="s">
        <v>2419</v>
      </c>
      <c r="N37" s="370">
        <v>0</v>
      </c>
      <c r="O37" s="370">
        <v>42</v>
      </c>
      <c r="P37" s="370">
        <v>0</v>
      </c>
      <c r="Q37" s="370">
        <v>0</v>
      </c>
      <c r="R37" s="370">
        <v>0</v>
      </c>
      <c r="S37" s="370">
        <v>0</v>
      </c>
      <c r="T37" s="370">
        <v>0</v>
      </c>
      <c r="U37" s="370">
        <v>0</v>
      </c>
      <c r="V37" s="370">
        <f t="shared" si="16"/>
        <v>42</v>
      </c>
      <c r="W37" s="370">
        <v>1</v>
      </c>
      <c r="X37" s="370">
        <v>0</v>
      </c>
      <c r="Y37" s="370">
        <f t="shared" si="0"/>
        <v>1</v>
      </c>
      <c r="Z37" s="370">
        <v>2</v>
      </c>
      <c r="AA37" s="370">
        <v>1</v>
      </c>
      <c r="AB37" s="370">
        <f t="shared" si="1"/>
        <v>3</v>
      </c>
      <c r="AC37" s="370">
        <v>2</v>
      </c>
      <c r="AD37" s="370">
        <v>2</v>
      </c>
      <c r="AE37" s="370">
        <f t="shared" si="2"/>
        <v>4</v>
      </c>
      <c r="AF37" s="370">
        <v>3</v>
      </c>
      <c r="AG37" s="370">
        <v>2</v>
      </c>
      <c r="AH37" s="370">
        <f t="shared" si="3"/>
        <v>5</v>
      </c>
      <c r="AI37" s="370">
        <v>3</v>
      </c>
      <c r="AJ37" s="370">
        <v>7</v>
      </c>
      <c r="AK37" s="370">
        <f t="shared" si="4"/>
        <v>10</v>
      </c>
      <c r="AL37" s="370">
        <v>1</v>
      </c>
      <c r="AM37" s="370">
        <v>0</v>
      </c>
      <c r="AN37" s="370">
        <f t="shared" si="5"/>
        <v>1</v>
      </c>
      <c r="AO37" s="370">
        <v>5</v>
      </c>
      <c r="AP37" s="370">
        <v>3</v>
      </c>
      <c r="AQ37" s="370">
        <f t="shared" si="6"/>
        <v>8</v>
      </c>
      <c r="AR37" s="370">
        <v>3</v>
      </c>
      <c r="AS37" s="370">
        <v>2</v>
      </c>
      <c r="AT37" s="370">
        <f t="shared" si="7"/>
        <v>5</v>
      </c>
      <c r="AU37" s="370">
        <v>0</v>
      </c>
      <c r="AV37" s="370">
        <v>2</v>
      </c>
      <c r="AW37" s="370">
        <f t="shared" si="8"/>
        <v>2</v>
      </c>
      <c r="AX37" s="370">
        <v>1</v>
      </c>
      <c r="AY37" s="370">
        <v>2</v>
      </c>
      <c r="AZ37" s="370">
        <f t="shared" si="9"/>
        <v>3</v>
      </c>
      <c r="BA37" s="370">
        <v>0</v>
      </c>
      <c r="BB37" s="370">
        <v>0</v>
      </c>
      <c r="BC37" s="370">
        <f t="shared" si="10"/>
        <v>0</v>
      </c>
      <c r="BD37" s="370">
        <v>0</v>
      </c>
      <c r="BE37" s="370">
        <v>0</v>
      </c>
      <c r="BF37" s="370">
        <f t="shared" si="11"/>
        <v>0</v>
      </c>
      <c r="BG37" s="370">
        <v>0</v>
      </c>
      <c r="BH37" s="370">
        <v>0</v>
      </c>
      <c r="BI37" s="370">
        <f t="shared" si="12"/>
        <v>0</v>
      </c>
      <c r="BJ37" s="370">
        <v>0</v>
      </c>
      <c r="BK37" s="370">
        <v>0</v>
      </c>
      <c r="BL37" s="370">
        <f t="shared" si="13"/>
        <v>0</v>
      </c>
      <c r="BM37" s="370">
        <v>0</v>
      </c>
      <c r="BN37" s="370">
        <v>0</v>
      </c>
      <c r="BO37" s="370">
        <f t="shared" si="14"/>
        <v>0</v>
      </c>
      <c r="BP37" s="370">
        <v>0</v>
      </c>
      <c r="BQ37" s="370">
        <v>0</v>
      </c>
      <c r="BR37" s="370">
        <v>0</v>
      </c>
      <c r="BS37" s="370">
        <v>0</v>
      </c>
      <c r="BT37" s="370">
        <v>0</v>
      </c>
      <c r="BU37" s="370">
        <v>0</v>
      </c>
      <c r="BV37" s="370">
        <v>0</v>
      </c>
      <c r="BW37" s="370">
        <v>0</v>
      </c>
      <c r="BX37" s="370">
        <v>0</v>
      </c>
      <c r="BY37" s="370">
        <v>0</v>
      </c>
      <c r="BZ37" s="370">
        <v>0</v>
      </c>
      <c r="CA37" s="370">
        <v>0</v>
      </c>
    </row>
    <row r="38" spans="1:79" s="371" customFormat="1" hidden="1">
      <c r="A38" s="370">
        <f t="shared" si="15"/>
        <v>27</v>
      </c>
      <c r="B38" s="370" t="s">
        <v>582</v>
      </c>
      <c r="C38" s="370" t="s">
        <v>583</v>
      </c>
      <c r="D38" s="370" t="s">
        <v>594</v>
      </c>
      <c r="E38" s="370" t="s">
        <v>584</v>
      </c>
      <c r="F38" s="370" t="s">
        <v>87</v>
      </c>
      <c r="G38" s="370" t="s">
        <v>126</v>
      </c>
      <c r="H38" s="370" t="s">
        <v>615</v>
      </c>
      <c r="I38" s="370" t="s">
        <v>615</v>
      </c>
      <c r="J38" s="370">
        <v>2</v>
      </c>
      <c r="K38" s="370" t="s">
        <v>2410</v>
      </c>
      <c r="L38" s="370">
        <v>30108</v>
      </c>
      <c r="M38" s="370" t="s">
        <v>2419</v>
      </c>
      <c r="N38" s="370">
        <v>0</v>
      </c>
      <c r="O38" s="370">
        <v>69</v>
      </c>
      <c r="P38" s="370">
        <v>0</v>
      </c>
      <c r="Q38" s="370">
        <v>0</v>
      </c>
      <c r="R38" s="370">
        <v>0</v>
      </c>
      <c r="S38" s="370">
        <v>0</v>
      </c>
      <c r="T38" s="370">
        <v>0</v>
      </c>
      <c r="U38" s="370">
        <v>0</v>
      </c>
      <c r="V38" s="370">
        <f t="shared" si="16"/>
        <v>69</v>
      </c>
      <c r="W38" s="370">
        <v>3</v>
      </c>
      <c r="X38" s="370">
        <v>0</v>
      </c>
      <c r="Y38" s="370">
        <f t="shared" si="0"/>
        <v>3</v>
      </c>
      <c r="Z38" s="370">
        <v>1</v>
      </c>
      <c r="AA38" s="370">
        <v>2</v>
      </c>
      <c r="AB38" s="370">
        <f t="shared" si="1"/>
        <v>3</v>
      </c>
      <c r="AC38" s="370">
        <v>7</v>
      </c>
      <c r="AD38" s="370">
        <v>6</v>
      </c>
      <c r="AE38" s="370">
        <f t="shared" si="2"/>
        <v>13</v>
      </c>
      <c r="AF38" s="370">
        <v>7</v>
      </c>
      <c r="AG38" s="370">
        <v>3</v>
      </c>
      <c r="AH38" s="370">
        <f t="shared" si="3"/>
        <v>10</v>
      </c>
      <c r="AI38" s="370">
        <v>7</v>
      </c>
      <c r="AJ38" s="370">
        <v>9</v>
      </c>
      <c r="AK38" s="370">
        <f t="shared" si="4"/>
        <v>16</v>
      </c>
      <c r="AL38" s="370">
        <v>5</v>
      </c>
      <c r="AM38" s="370">
        <v>8</v>
      </c>
      <c r="AN38" s="370">
        <f t="shared" si="5"/>
        <v>13</v>
      </c>
      <c r="AO38" s="370">
        <v>4</v>
      </c>
      <c r="AP38" s="370">
        <v>2</v>
      </c>
      <c r="AQ38" s="370">
        <f t="shared" si="6"/>
        <v>6</v>
      </c>
      <c r="AR38" s="370">
        <v>1</v>
      </c>
      <c r="AS38" s="370">
        <v>2</v>
      </c>
      <c r="AT38" s="370">
        <f t="shared" si="7"/>
        <v>3</v>
      </c>
      <c r="AU38" s="370">
        <v>2</v>
      </c>
      <c r="AV38" s="370">
        <v>0</v>
      </c>
      <c r="AW38" s="370">
        <f t="shared" si="8"/>
        <v>2</v>
      </c>
      <c r="AX38" s="370">
        <v>0</v>
      </c>
      <c r="AY38" s="370">
        <v>0</v>
      </c>
      <c r="AZ38" s="370">
        <f t="shared" si="9"/>
        <v>0</v>
      </c>
      <c r="BA38" s="370">
        <v>0</v>
      </c>
      <c r="BB38" s="370">
        <v>0</v>
      </c>
      <c r="BC38" s="370">
        <f t="shared" si="10"/>
        <v>0</v>
      </c>
      <c r="BD38" s="370">
        <v>0</v>
      </c>
      <c r="BE38" s="370">
        <v>0</v>
      </c>
      <c r="BF38" s="370">
        <f t="shared" si="11"/>
        <v>0</v>
      </c>
      <c r="BG38" s="370">
        <v>0</v>
      </c>
      <c r="BH38" s="370">
        <v>0</v>
      </c>
      <c r="BI38" s="370">
        <f t="shared" si="12"/>
        <v>0</v>
      </c>
      <c r="BJ38" s="370">
        <v>0</v>
      </c>
      <c r="BK38" s="370">
        <v>0</v>
      </c>
      <c r="BL38" s="370">
        <f t="shared" si="13"/>
        <v>0</v>
      </c>
      <c r="BM38" s="370">
        <v>0</v>
      </c>
      <c r="BN38" s="370">
        <v>0</v>
      </c>
      <c r="BO38" s="370">
        <f t="shared" si="14"/>
        <v>0</v>
      </c>
      <c r="BP38" s="370">
        <v>0</v>
      </c>
      <c r="BQ38" s="370">
        <v>0</v>
      </c>
      <c r="BR38" s="370">
        <v>0</v>
      </c>
      <c r="BS38" s="370">
        <v>0</v>
      </c>
      <c r="BT38" s="370">
        <v>0</v>
      </c>
      <c r="BU38" s="370">
        <v>0</v>
      </c>
      <c r="BV38" s="370">
        <v>0</v>
      </c>
      <c r="BW38" s="370">
        <v>0</v>
      </c>
      <c r="BX38" s="370">
        <v>0</v>
      </c>
      <c r="BY38" s="370">
        <v>0</v>
      </c>
      <c r="BZ38" s="370">
        <v>0</v>
      </c>
      <c r="CA38" s="370">
        <v>0</v>
      </c>
    </row>
    <row r="39" spans="1:79" s="371" customFormat="1" hidden="1">
      <c r="A39" s="370">
        <f t="shared" si="15"/>
        <v>28</v>
      </c>
      <c r="B39" s="370" t="s">
        <v>576</v>
      </c>
      <c r="C39" s="370" t="s">
        <v>577</v>
      </c>
      <c r="D39" s="370" t="s">
        <v>1471</v>
      </c>
      <c r="E39" s="370" t="s">
        <v>578</v>
      </c>
      <c r="F39" s="370" t="s">
        <v>87</v>
      </c>
      <c r="G39" s="370" t="s">
        <v>126</v>
      </c>
      <c r="H39" s="370" t="s">
        <v>615</v>
      </c>
      <c r="I39" s="370" t="s">
        <v>615</v>
      </c>
      <c r="J39" s="370">
        <v>2</v>
      </c>
      <c r="K39" s="370" t="s">
        <v>2410</v>
      </c>
      <c r="L39" s="370">
        <v>29952</v>
      </c>
      <c r="M39" s="370" t="s">
        <v>2419</v>
      </c>
      <c r="N39" s="370">
        <v>0</v>
      </c>
      <c r="O39" s="370">
        <v>70</v>
      </c>
      <c r="P39" s="370">
        <v>0</v>
      </c>
      <c r="Q39" s="370">
        <v>0</v>
      </c>
      <c r="R39" s="370">
        <v>0</v>
      </c>
      <c r="S39" s="370">
        <v>0</v>
      </c>
      <c r="T39" s="370">
        <v>0</v>
      </c>
      <c r="U39" s="370">
        <v>0</v>
      </c>
      <c r="V39" s="370">
        <f t="shared" si="16"/>
        <v>70</v>
      </c>
      <c r="W39" s="370">
        <v>0</v>
      </c>
      <c r="X39" s="370">
        <v>0</v>
      </c>
      <c r="Y39" s="370">
        <f t="shared" si="0"/>
        <v>0</v>
      </c>
      <c r="Z39" s="370">
        <v>4</v>
      </c>
      <c r="AA39" s="370">
        <v>0</v>
      </c>
      <c r="AB39" s="370">
        <f t="shared" si="1"/>
        <v>4</v>
      </c>
      <c r="AC39" s="370">
        <v>5</v>
      </c>
      <c r="AD39" s="370">
        <v>8</v>
      </c>
      <c r="AE39" s="370">
        <f t="shared" si="2"/>
        <v>13</v>
      </c>
      <c r="AF39" s="370">
        <v>0</v>
      </c>
      <c r="AG39" s="370">
        <v>7</v>
      </c>
      <c r="AH39" s="370">
        <f t="shared" si="3"/>
        <v>7</v>
      </c>
      <c r="AI39" s="370">
        <v>5</v>
      </c>
      <c r="AJ39" s="370">
        <v>9</v>
      </c>
      <c r="AK39" s="370">
        <f t="shared" si="4"/>
        <v>14</v>
      </c>
      <c r="AL39" s="370">
        <v>3</v>
      </c>
      <c r="AM39" s="370">
        <v>5</v>
      </c>
      <c r="AN39" s="370">
        <f t="shared" si="5"/>
        <v>8</v>
      </c>
      <c r="AO39" s="370">
        <v>10</v>
      </c>
      <c r="AP39" s="370">
        <v>5</v>
      </c>
      <c r="AQ39" s="370">
        <f t="shared" si="6"/>
        <v>15</v>
      </c>
      <c r="AR39" s="370">
        <v>3</v>
      </c>
      <c r="AS39" s="370">
        <v>3</v>
      </c>
      <c r="AT39" s="370">
        <f t="shared" si="7"/>
        <v>6</v>
      </c>
      <c r="AU39" s="370">
        <v>1</v>
      </c>
      <c r="AV39" s="370">
        <v>2</v>
      </c>
      <c r="AW39" s="370">
        <f t="shared" si="8"/>
        <v>3</v>
      </c>
      <c r="AX39" s="370">
        <v>0</v>
      </c>
      <c r="AY39" s="370">
        <v>0</v>
      </c>
      <c r="AZ39" s="370">
        <f t="shared" si="9"/>
        <v>0</v>
      </c>
      <c r="BA39" s="370">
        <v>0</v>
      </c>
      <c r="BB39" s="370">
        <v>0</v>
      </c>
      <c r="BC39" s="370">
        <f t="shared" si="10"/>
        <v>0</v>
      </c>
      <c r="BD39" s="370">
        <v>0</v>
      </c>
      <c r="BE39" s="370">
        <v>0</v>
      </c>
      <c r="BF39" s="370">
        <f t="shared" si="11"/>
        <v>0</v>
      </c>
      <c r="BG39" s="370">
        <v>0</v>
      </c>
      <c r="BH39" s="370">
        <v>0</v>
      </c>
      <c r="BI39" s="370">
        <f t="shared" si="12"/>
        <v>0</v>
      </c>
      <c r="BJ39" s="370">
        <v>0</v>
      </c>
      <c r="BK39" s="370">
        <v>0</v>
      </c>
      <c r="BL39" s="370">
        <f t="shared" si="13"/>
        <v>0</v>
      </c>
      <c r="BM39" s="370">
        <v>0</v>
      </c>
      <c r="BN39" s="370">
        <v>0</v>
      </c>
      <c r="BO39" s="370">
        <f t="shared" si="14"/>
        <v>0</v>
      </c>
      <c r="BP39" s="370">
        <v>2</v>
      </c>
      <c r="BQ39" s="370">
        <v>0</v>
      </c>
      <c r="BR39" s="370">
        <v>1</v>
      </c>
      <c r="BS39" s="370">
        <v>1</v>
      </c>
      <c r="BT39" s="370">
        <v>1</v>
      </c>
      <c r="BU39" s="370">
        <v>2</v>
      </c>
      <c r="BV39" s="370">
        <v>1</v>
      </c>
      <c r="BW39" s="370">
        <v>0</v>
      </c>
      <c r="BX39" s="370">
        <v>0</v>
      </c>
      <c r="BY39" s="370">
        <v>0</v>
      </c>
      <c r="BZ39" s="370">
        <v>0</v>
      </c>
      <c r="CA39" s="370">
        <v>0</v>
      </c>
    </row>
    <row r="40" spans="1:79" s="371" customFormat="1" hidden="1">
      <c r="A40" s="370">
        <f t="shared" si="15"/>
        <v>29</v>
      </c>
      <c r="B40" s="370" t="s">
        <v>603</v>
      </c>
      <c r="C40" s="370" t="s">
        <v>604</v>
      </c>
      <c r="D40" s="370" t="s">
        <v>300</v>
      </c>
      <c r="E40" s="370" t="s">
        <v>605</v>
      </c>
      <c r="F40" s="370" t="s">
        <v>87</v>
      </c>
      <c r="G40" s="370" t="s">
        <v>126</v>
      </c>
      <c r="H40" s="370" t="s">
        <v>615</v>
      </c>
      <c r="I40" s="370" t="s">
        <v>615</v>
      </c>
      <c r="J40" s="370">
        <v>2</v>
      </c>
      <c r="K40" s="370" t="s">
        <v>2410</v>
      </c>
      <c r="L40" s="370">
        <v>29587</v>
      </c>
      <c r="M40" s="370" t="s">
        <v>1376</v>
      </c>
      <c r="N40" s="370">
        <v>0</v>
      </c>
      <c r="O40" s="370">
        <v>89</v>
      </c>
      <c r="P40" s="370">
        <v>0</v>
      </c>
      <c r="Q40" s="370">
        <v>0</v>
      </c>
      <c r="R40" s="370">
        <v>0</v>
      </c>
      <c r="S40" s="370">
        <v>0</v>
      </c>
      <c r="T40" s="370">
        <v>0</v>
      </c>
      <c r="U40" s="370">
        <v>0</v>
      </c>
      <c r="V40" s="370">
        <f t="shared" si="16"/>
        <v>89</v>
      </c>
      <c r="W40" s="370">
        <v>0</v>
      </c>
      <c r="X40" s="370">
        <v>1</v>
      </c>
      <c r="Y40" s="370">
        <f t="shared" si="0"/>
        <v>1</v>
      </c>
      <c r="Z40" s="370">
        <v>7</v>
      </c>
      <c r="AA40" s="370">
        <v>3</v>
      </c>
      <c r="AB40" s="370">
        <f t="shared" si="1"/>
        <v>10</v>
      </c>
      <c r="AC40" s="370">
        <v>4</v>
      </c>
      <c r="AD40" s="370">
        <v>2</v>
      </c>
      <c r="AE40" s="370">
        <f t="shared" si="2"/>
        <v>6</v>
      </c>
      <c r="AF40" s="370">
        <v>8</v>
      </c>
      <c r="AG40" s="370">
        <v>2</v>
      </c>
      <c r="AH40" s="370">
        <f t="shared" si="3"/>
        <v>10</v>
      </c>
      <c r="AI40" s="370">
        <v>5</v>
      </c>
      <c r="AJ40" s="370">
        <v>7</v>
      </c>
      <c r="AK40" s="370">
        <f t="shared" si="4"/>
        <v>12</v>
      </c>
      <c r="AL40" s="370">
        <v>2</v>
      </c>
      <c r="AM40" s="370">
        <v>10</v>
      </c>
      <c r="AN40" s="370">
        <f t="shared" si="5"/>
        <v>12</v>
      </c>
      <c r="AO40" s="370">
        <v>4</v>
      </c>
      <c r="AP40" s="370">
        <v>6</v>
      </c>
      <c r="AQ40" s="370">
        <f t="shared" si="6"/>
        <v>10</v>
      </c>
      <c r="AR40" s="370">
        <v>8</v>
      </c>
      <c r="AS40" s="370">
        <v>9</v>
      </c>
      <c r="AT40" s="370">
        <f t="shared" si="7"/>
        <v>17</v>
      </c>
      <c r="AU40" s="370">
        <v>5</v>
      </c>
      <c r="AV40" s="370">
        <v>2</v>
      </c>
      <c r="AW40" s="370">
        <f t="shared" si="8"/>
        <v>7</v>
      </c>
      <c r="AX40" s="370">
        <v>0</v>
      </c>
      <c r="AY40" s="370">
        <v>3</v>
      </c>
      <c r="AZ40" s="370">
        <f t="shared" si="9"/>
        <v>3</v>
      </c>
      <c r="BA40" s="370">
        <v>0</v>
      </c>
      <c r="BB40" s="370">
        <v>0</v>
      </c>
      <c r="BC40" s="370">
        <f t="shared" si="10"/>
        <v>0</v>
      </c>
      <c r="BD40" s="370">
        <v>1</v>
      </c>
      <c r="BE40" s="370">
        <v>0</v>
      </c>
      <c r="BF40" s="370">
        <f t="shared" si="11"/>
        <v>1</v>
      </c>
      <c r="BG40" s="370">
        <v>0</v>
      </c>
      <c r="BH40" s="370">
        <v>0</v>
      </c>
      <c r="BI40" s="370">
        <f t="shared" si="12"/>
        <v>0</v>
      </c>
      <c r="BJ40" s="370">
        <v>0</v>
      </c>
      <c r="BK40" s="370">
        <v>0</v>
      </c>
      <c r="BL40" s="370">
        <f t="shared" si="13"/>
        <v>0</v>
      </c>
      <c r="BM40" s="370">
        <v>0</v>
      </c>
      <c r="BN40" s="370">
        <v>0</v>
      </c>
      <c r="BO40" s="370">
        <f t="shared" si="14"/>
        <v>0</v>
      </c>
      <c r="BP40" s="370">
        <v>0</v>
      </c>
      <c r="BQ40" s="370">
        <v>0</v>
      </c>
      <c r="BR40" s="370">
        <v>0</v>
      </c>
      <c r="BS40" s="370">
        <v>0</v>
      </c>
      <c r="BT40" s="370">
        <v>0</v>
      </c>
      <c r="BU40" s="370">
        <v>0</v>
      </c>
      <c r="BV40" s="370">
        <v>0</v>
      </c>
      <c r="BW40" s="370">
        <v>0</v>
      </c>
      <c r="BX40" s="370">
        <v>0</v>
      </c>
      <c r="BY40" s="370">
        <v>0</v>
      </c>
      <c r="BZ40" s="370">
        <v>0</v>
      </c>
      <c r="CA40" s="370">
        <v>0</v>
      </c>
    </row>
    <row r="41" spans="1:79" s="371" customFormat="1" hidden="1">
      <c r="A41" s="370">
        <f t="shared" si="15"/>
        <v>30</v>
      </c>
      <c r="B41" s="370" t="s">
        <v>621</v>
      </c>
      <c r="C41" s="370" t="s">
        <v>622</v>
      </c>
      <c r="D41" s="370" t="s">
        <v>1488</v>
      </c>
      <c r="E41" s="370" t="s">
        <v>608</v>
      </c>
      <c r="F41" s="370" t="s">
        <v>87</v>
      </c>
      <c r="G41" s="370" t="s">
        <v>126</v>
      </c>
      <c r="H41" s="370" t="s">
        <v>615</v>
      </c>
      <c r="I41" s="370" t="s">
        <v>615</v>
      </c>
      <c r="J41" s="370">
        <v>2</v>
      </c>
      <c r="K41" s="370" t="s">
        <v>2410</v>
      </c>
      <c r="L41" s="370">
        <v>30240</v>
      </c>
      <c r="M41" s="370" t="s">
        <v>2419</v>
      </c>
      <c r="N41" s="370">
        <v>0</v>
      </c>
      <c r="O41" s="370">
        <v>35</v>
      </c>
      <c r="P41" s="370">
        <v>0</v>
      </c>
      <c r="Q41" s="370">
        <v>0</v>
      </c>
      <c r="R41" s="370">
        <v>0</v>
      </c>
      <c r="S41" s="370">
        <v>0</v>
      </c>
      <c r="T41" s="370">
        <v>0</v>
      </c>
      <c r="U41" s="370">
        <v>0</v>
      </c>
      <c r="V41" s="370">
        <f t="shared" si="16"/>
        <v>35</v>
      </c>
      <c r="W41" s="370">
        <v>1</v>
      </c>
      <c r="X41" s="370">
        <v>0</v>
      </c>
      <c r="Y41" s="370">
        <f t="shared" si="0"/>
        <v>1</v>
      </c>
      <c r="Z41" s="370">
        <v>0</v>
      </c>
      <c r="AA41" s="370">
        <v>1</v>
      </c>
      <c r="AB41" s="370">
        <f t="shared" si="1"/>
        <v>1</v>
      </c>
      <c r="AC41" s="370">
        <v>7</v>
      </c>
      <c r="AD41" s="370">
        <v>2</v>
      </c>
      <c r="AE41" s="370">
        <f t="shared" si="2"/>
        <v>9</v>
      </c>
      <c r="AF41" s="370">
        <v>3</v>
      </c>
      <c r="AG41" s="370">
        <v>1</v>
      </c>
      <c r="AH41" s="370">
        <f t="shared" si="3"/>
        <v>4</v>
      </c>
      <c r="AI41" s="370">
        <v>3</v>
      </c>
      <c r="AJ41" s="370">
        <v>1</v>
      </c>
      <c r="AK41" s="370">
        <f t="shared" si="4"/>
        <v>4</v>
      </c>
      <c r="AL41" s="370">
        <v>5</v>
      </c>
      <c r="AM41" s="370">
        <v>3</v>
      </c>
      <c r="AN41" s="370">
        <f t="shared" si="5"/>
        <v>8</v>
      </c>
      <c r="AO41" s="370">
        <v>2</v>
      </c>
      <c r="AP41" s="370">
        <v>0</v>
      </c>
      <c r="AQ41" s="370">
        <f t="shared" si="6"/>
        <v>2</v>
      </c>
      <c r="AR41" s="370">
        <v>1</v>
      </c>
      <c r="AS41" s="370">
        <v>3</v>
      </c>
      <c r="AT41" s="370">
        <f t="shared" si="7"/>
        <v>4</v>
      </c>
      <c r="AU41" s="370">
        <v>1</v>
      </c>
      <c r="AV41" s="370">
        <v>1</v>
      </c>
      <c r="AW41" s="370">
        <f t="shared" si="8"/>
        <v>2</v>
      </c>
      <c r="AX41" s="370">
        <v>0</v>
      </c>
      <c r="AY41" s="370">
        <v>0</v>
      </c>
      <c r="AZ41" s="370">
        <f t="shared" si="9"/>
        <v>0</v>
      </c>
      <c r="BA41" s="370">
        <v>0</v>
      </c>
      <c r="BB41" s="370">
        <v>0</v>
      </c>
      <c r="BC41" s="370">
        <f t="shared" si="10"/>
        <v>0</v>
      </c>
      <c r="BD41" s="370">
        <v>0</v>
      </c>
      <c r="BE41" s="370">
        <v>0</v>
      </c>
      <c r="BF41" s="370">
        <f t="shared" si="11"/>
        <v>0</v>
      </c>
      <c r="BG41" s="370">
        <v>0</v>
      </c>
      <c r="BH41" s="370">
        <v>0</v>
      </c>
      <c r="BI41" s="370">
        <f t="shared" si="12"/>
        <v>0</v>
      </c>
      <c r="BJ41" s="370">
        <v>0</v>
      </c>
      <c r="BK41" s="370">
        <v>0</v>
      </c>
      <c r="BL41" s="370">
        <f t="shared" si="13"/>
        <v>0</v>
      </c>
      <c r="BM41" s="370">
        <v>0</v>
      </c>
      <c r="BN41" s="370">
        <v>0</v>
      </c>
      <c r="BO41" s="370">
        <f t="shared" si="14"/>
        <v>0</v>
      </c>
      <c r="BP41" s="370">
        <v>0</v>
      </c>
      <c r="BQ41" s="370">
        <v>0</v>
      </c>
      <c r="BR41" s="370">
        <v>0</v>
      </c>
      <c r="BS41" s="370">
        <v>0</v>
      </c>
      <c r="BT41" s="370">
        <v>0</v>
      </c>
      <c r="BU41" s="370">
        <v>0</v>
      </c>
      <c r="BV41" s="370">
        <v>0</v>
      </c>
      <c r="BW41" s="370">
        <v>0</v>
      </c>
      <c r="BX41" s="370">
        <v>0</v>
      </c>
      <c r="BY41" s="370">
        <v>0</v>
      </c>
      <c r="BZ41" s="370">
        <v>0</v>
      </c>
      <c r="CA41" s="370">
        <v>0</v>
      </c>
    </row>
    <row r="42" spans="1:79" s="371" customFormat="1" hidden="1">
      <c r="A42" s="370">
        <f t="shared" si="15"/>
        <v>31</v>
      </c>
      <c r="B42" s="370" t="s">
        <v>592</v>
      </c>
      <c r="C42" s="370" t="s">
        <v>593</v>
      </c>
      <c r="D42" s="370" t="s">
        <v>1486</v>
      </c>
      <c r="E42" s="370" t="s">
        <v>594</v>
      </c>
      <c r="F42" s="370" t="s">
        <v>87</v>
      </c>
      <c r="G42" s="370" t="s">
        <v>126</v>
      </c>
      <c r="H42" s="370" t="s">
        <v>615</v>
      </c>
      <c r="I42" s="370" t="s">
        <v>615</v>
      </c>
      <c r="J42" s="370">
        <v>2</v>
      </c>
      <c r="K42" s="370" t="s">
        <v>2410</v>
      </c>
      <c r="L42" s="370">
        <v>31048</v>
      </c>
      <c r="M42" s="370" t="s">
        <v>2419</v>
      </c>
      <c r="N42" s="370">
        <v>0</v>
      </c>
      <c r="O42" s="370">
        <v>57</v>
      </c>
      <c r="P42" s="370">
        <v>0</v>
      </c>
      <c r="Q42" s="370">
        <v>0</v>
      </c>
      <c r="R42" s="370">
        <v>0</v>
      </c>
      <c r="S42" s="370">
        <v>0</v>
      </c>
      <c r="T42" s="370">
        <v>0</v>
      </c>
      <c r="U42" s="370">
        <v>0</v>
      </c>
      <c r="V42" s="370">
        <f t="shared" si="16"/>
        <v>57</v>
      </c>
      <c r="W42" s="370">
        <v>0</v>
      </c>
      <c r="X42" s="370">
        <v>0</v>
      </c>
      <c r="Y42" s="370">
        <f t="shared" si="0"/>
        <v>0</v>
      </c>
      <c r="Z42" s="370">
        <v>7</v>
      </c>
      <c r="AA42" s="370">
        <v>5</v>
      </c>
      <c r="AB42" s="370">
        <f t="shared" si="1"/>
        <v>12</v>
      </c>
      <c r="AC42" s="370">
        <v>3</v>
      </c>
      <c r="AD42" s="370">
        <v>8</v>
      </c>
      <c r="AE42" s="370">
        <f t="shared" si="2"/>
        <v>11</v>
      </c>
      <c r="AF42" s="370">
        <v>4</v>
      </c>
      <c r="AG42" s="370">
        <v>3</v>
      </c>
      <c r="AH42" s="370">
        <f t="shared" si="3"/>
        <v>7</v>
      </c>
      <c r="AI42" s="370">
        <v>5</v>
      </c>
      <c r="AJ42" s="370">
        <v>5</v>
      </c>
      <c r="AK42" s="370">
        <f t="shared" si="4"/>
        <v>10</v>
      </c>
      <c r="AL42" s="370">
        <v>8</v>
      </c>
      <c r="AM42" s="370">
        <v>6</v>
      </c>
      <c r="AN42" s="370">
        <f t="shared" si="5"/>
        <v>14</v>
      </c>
      <c r="AO42" s="370">
        <v>1</v>
      </c>
      <c r="AP42" s="370">
        <v>1</v>
      </c>
      <c r="AQ42" s="370">
        <f t="shared" si="6"/>
        <v>2</v>
      </c>
      <c r="AR42" s="370">
        <v>1</v>
      </c>
      <c r="AS42" s="370">
        <v>0</v>
      </c>
      <c r="AT42" s="370">
        <f t="shared" si="7"/>
        <v>1</v>
      </c>
      <c r="AU42" s="370">
        <v>0</v>
      </c>
      <c r="AV42" s="370">
        <v>0</v>
      </c>
      <c r="AW42" s="370">
        <f t="shared" si="8"/>
        <v>0</v>
      </c>
      <c r="AX42" s="370">
        <v>0</v>
      </c>
      <c r="AY42" s="370">
        <v>0</v>
      </c>
      <c r="AZ42" s="370">
        <f t="shared" si="9"/>
        <v>0</v>
      </c>
      <c r="BA42" s="370">
        <v>0</v>
      </c>
      <c r="BB42" s="370">
        <v>0</v>
      </c>
      <c r="BC42" s="370">
        <f t="shared" si="10"/>
        <v>0</v>
      </c>
      <c r="BD42" s="370">
        <v>0</v>
      </c>
      <c r="BE42" s="370">
        <v>0</v>
      </c>
      <c r="BF42" s="370">
        <f t="shared" si="11"/>
        <v>0</v>
      </c>
      <c r="BG42" s="370">
        <v>0</v>
      </c>
      <c r="BH42" s="370">
        <v>0</v>
      </c>
      <c r="BI42" s="370">
        <f t="shared" si="12"/>
        <v>0</v>
      </c>
      <c r="BJ42" s="370">
        <v>0</v>
      </c>
      <c r="BK42" s="370">
        <v>0</v>
      </c>
      <c r="BL42" s="370">
        <f t="shared" si="13"/>
        <v>0</v>
      </c>
      <c r="BM42" s="370">
        <v>0</v>
      </c>
      <c r="BN42" s="370">
        <v>0</v>
      </c>
      <c r="BO42" s="370">
        <f t="shared" si="14"/>
        <v>0</v>
      </c>
      <c r="BP42" s="370">
        <v>0</v>
      </c>
      <c r="BQ42" s="370">
        <v>2</v>
      </c>
      <c r="BR42" s="370">
        <v>0</v>
      </c>
      <c r="BS42" s="370">
        <v>0</v>
      </c>
      <c r="BT42" s="370">
        <v>0</v>
      </c>
      <c r="BU42" s="370">
        <v>0</v>
      </c>
      <c r="BV42" s="370">
        <v>0</v>
      </c>
      <c r="BW42" s="370">
        <v>0</v>
      </c>
      <c r="BX42" s="370">
        <v>0</v>
      </c>
      <c r="BY42" s="370">
        <v>0</v>
      </c>
      <c r="BZ42" s="370">
        <v>0</v>
      </c>
      <c r="CA42" s="370">
        <v>0</v>
      </c>
    </row>
    <row r="43" spans="1:79" s="371" customFormat="1" hidden="1">
      <c r="A43" s="370">
        <f t="shared" si="15"/>
        <v>32</v>
      </c>
      <c r="B43" s="370" t="s">
        <v>567</v>
      </c>
      <c r="C43" s="370" t="s">
        <v>568</v>
      </c>
      <c r="D43" s="370" t="s">
        <v>303</v>
      </c>
      <c r="E43" s="370" t="s">
        <v>303</v>
      </c>
      <c r="F43" s="370" t="s">
        <v>87</v>
      </c>
      <c r="G43" s="370" t="s">
        <v>126</v>
      </c>
      <c r="H43" s="370" t="s">
        <v>615</v>
      </c>
      <c r="I43" s="370" t="s">
        <v>615</v>
      </c>
      <c r="J43" s="370">
        <v>2</v>
      </c>
      <c r="K43" s="370" t="s">
        <v>2410</v>
      </c>
      <c r="L43" s="370">
        <v>13516</v>
      </c>
      <c r="M43" s="370" t="s">
        <v>2419</v>
      </c>
      <c r="N43" s="370">
        <v>0</v>
      </c>
      <c r="O43" s="370">
        <v>37</v>
      </c>
      <c r="P43" s="370">
        <v>0</v>
      </c>
      <c r="Q43" s="370">
        <v>0</v>
      </c>
      <c r="R43" s="370">
        <v>0</v>
      </c>
      <c r="S43" s="370">
        <v>0</v>
      </c>
      <c r="T43" s="370">
        <v>0</v>
      </c>
      <c r="U43" s="370">
        <v>0</v>
      </c>
      <c r="V43" s="370">
        <f t="shared" si="16"/>
        <v>37</v>
      </c>
      <c r="W43" s="370">
        <v>0</v>
      </c>
      <c r="X43" s="370">
        <v>0</v>
      </c>
      <c r="Y43" s="370">
        <f t="shared" si="0"/>
        <v>0</v>
      </c>
      <c r="Z43" s="370">
        <v>2</v>
      </c>
      <c r="AA43" s="370">
        <v>2</v>
      </c>
      <c r="AB43" s="370">
        <f t="shared" si="1"/>
        <v>4</v>
      </c>
      <c r="AC43" s="370">
        <v>2</v>
      </c>
      <c r="AD43" s="370">
        <v>3</v>
      </c>
      <c r="AE43" s="370">
        <f t="shared" si="2"/>
        <v>5</v>
      </c>
      <c r="AF43" s="370">
        <v>2</v>
      </c>
      <c r="AG43" s="370">
        <v>4</v>
      </c>
      <c r="AH43" s="370">
        <f t="shared" si="3"/>
        <v>6</v>
      </c>
      <c r="AI43" s="370">
        <v>0</v>
      </c>
      <c r="AJ43" s="370">
        <v>5</v>
      </c>
      <c r="AK43" s="370">
        <f t="shared" si="4"/>
        <v>5</v>
      </c>
      <c r="AL43" s="370">
        <v>6</v>
      </c>
      <c r="AM43" s="370">
        <v>2</v>
      </c>
      <c r="AN43" s="370">
        <f t="shared" si="5"/>
        <v>8</v>
      </c>
      <c r="AO43" s="370">
        <v>3</v>
      </c>
      <c r="AP43" s="370">
        <v>5</v>
      </c>
      <c r="AQ43" s="370">
        <f t="shared" si="6"/>
        <v>8</v>
      </c>
      <c r="AR43" s="370">
        <v>1</v>
      </c>
      <c r="AS43" s="370">
        <v>0</v>
      </c>
      <c r="AT43" s="370">
        <f t="shared" si="7"/>
        <v>1</v>
      </c>
      <c r="AU43" s="370">
        <v>0</v>
      </c>
      <c r="AV43" s="370">
        <v>0</v>
      </c>
      <c r="AW43" s="370">
        <f t="shared" si="8"/>
        <v>0</v>
      </c>
      <c r="AX43" s="370">
        <v>0</v>
      </c>
      <c r="AY43" s="370">
        <v>0</v>
      </c>
      <c r="AZ43" s="370">
        <f t="shared" si="9"/>
        <v>0</v>
      </c>
      <c r="BA43" s="370">
        <v>0</v>
      </c>
      <c r="BB43" s="370">
        <v>0</v>
      </c>
      <c r="BC43" s="370">
        <f t="shared" si="10"/>
        <v>0</v>
      </c>
      <c r="BD43" s="370">
        <v>0</v>
      </c>
      <c r="BE43" s="370">
        <v>0</v>
      </c>
      <c r="BF43" s="370">
        <f t="shared" si="11"/>
        <v>0</v>
      </c>
      <c r="BG43" s="370">
        <v>0</v>
      </c>
      <c r="BH43" s="370">
        <v>0</v>
      </c>
      <c r="BI43" s="370">
        <f t="shared" si="12"/>
        <v>0</v>
      </c>
      <c r="BJ43" s="370">
        <v>0</v>
      </c>
      <c r="BK43" s="370">
        <v>0</v>
      </c>
      <c r="BL43" s="370">
        <f t="shared" si="13"/>
        <v>0</v>
      </c>
      <c r="BM43" s="370">
        <v>0</v>
      </c>
      <c r="BN43" s="370">
        <v>0</v>
      </c>
      <c r="BO43" s="370">
        <f t="shared" si="14"/>
        <v>0</v>
      </c>
      <c r="BP43" s="370">
        <v>0</v>
      </c>
      <c r="BQ43" s="370">
        <v>0</v>
      </c>
      <c r="BR43" s="370">
        <v>0</v>
      </c>
      <c r="BS43" s="370">
        <v>0</v>
      </c>
      <c r="BT43" s="370">
        <v>0</v>
      </c>
      <c r="BU43" s="370">
        <v>0</v>
      </c>
      <c r="BV43" s="370">
        <v>0</v>
      </c>
      <c r="BW43" s="370">
        <v>0</v>
      </c>
      <c r="BX43" s="370">
        <v>0</v>
      </c>
      <c r="BY43" s="370">
        <v>0</v>
      </c>
      <c r="BZ43" s="370">
        <v>0</v>
      </c>
      <c r="CA43" s="370">
        <v>0</v>
      </c>
    </row>
    <row r="44" spans="1:79" s="371" customFormat="1" hidden="1">
      <c r="A44" s="370">
        <f t="shared" si="15"/>
        <v>33</v>
      </c>
      <c r="B44" s="370" t="s">
        <v>569</v>
      </c>
      <c r="C44" s="370" t="s">
        <v>570</v>
      </c>
      <c r="D44" s="370" t="s">
        <v>1494</v>
      </c>
      <c r="E44" s="370" t="s">
        <v>295</v>
      </c>
      <c r="F44" s="370" t="s">
        <v>87</v>
      </c>
      <c r="G44" s="370" t="s">
        <v>126</v>
      </c>
      <c r="H44" s="370" t="s">
        <v>615</v>
      </c>
      <c r="I44" s="370" t="s">
        <v>615</v>
      </c>
      <c r="J44" s="370">
        <v>2</v>
      </c>
      <c r="K44" s="370" t="s">
        <v>2410</v>
      </c>
      <c r="L44" s="370">
        <v>28491</v>
      </c>
      <c r="M44" s="370" t="s">
        <v>2419</v>
      </c>
      <c r="N44" s="370">
        <v>0</v>
      </c>
      <c r="O44" s="370">
        <v>120</v>
      </c>
      <c r="P44" s="370">
        <v>0</v>
      </c>
      <c r="Q44" s="370">
        <v>0</v>
      </c>
      <c r="R44" s="370">
        <v>0</v>
      </c>
      <c r="S44" s="370">
        <v>0</v>
      </c>
      <c r="T44" s="370">
        <v>0</v>
      </c>
      <c r="U44" s="370">
        <v>0</v>
      </c>
      <c r="V44" s="370">
        <f t="shared" si="16"/>
        <v>120</v>
      </c>
      <c r="W44" s="370">
        <v>0</v>
      </c>
      <c r="X44" s="370">
        <v>0</v>
      </c>
      <c r="Y44" s="370">
        <f t="shared" si="0"/>
        <v>0</v>
      </c>
      <c r="Z44" s="370">
        <v>6</v>
      </c>
      <c r="AA44" s="370">
        <v>12</v>
      </c>
      <c r="AB44" s="370">
        <f t="shared" si="1"/>
        <v>18</v>
      </c>
      <c r="AC44" s="370">
        <v>10</v>
      </c>
      <c r="AD44" s="370">
        <v>12</v>
      </c>
      <c r="AE44" s="370">
        <f t="shared" si="2"/>
        <v>22</v>
      </c>
      <c r="AF44" s="370">
        <v>7</v>
      </c>
      <c r="AG44" s="370">
        <v>7</v>
      </c>
      <c r="AH44" s="370">
        <f t="shared" si="3"/>
        <v>14</v>
      </c>
      <c r="AI44" s="370">
        <v>8</v>
      </c>
      <c r="AJ44" s="370">
        <v>12</v>
      </c>
      <c r="AK44" s="370">
        <f t="shared" si="4"/>
        <v>20</v>
      </c>
      <c r="AL44" s="370">
        <v>9</v>
      </c>
      <c r="AM44" s="370">
        <v>6</v>
      </c>
      <c r="AN44" s="370">
        <f t="shared" si="5"/>
        <v>15</v>
      </c>
      <c r="AO44" s="370">
        <v>11</v>
      </c>
      <c r="AP44" s="370">
        <v>9</v>
      </c>
      <c r="AQ44" s="370">
        <f t="shared" si="6"/>
        <v>20</v>
      </c>
      <c r="AR44" s="370">
        <v>5</v>
      </c>
      <c r="AS44" s="370">
        <v>3</v>
      </c>
      <c r="AT44" s="370">
        <f t="shared" si="7"/>
        <v>8</v>
      </c>
      <c r="AU44" s="370">
        <v>2</v>
      </c>
      <c r="AV44" s="370">
        <v>1</v>
      </c>
      <c r="AW44" s="370">
        <f t="shared" si="8"/>
        <v>3</v>
      </c>
      <c r="AX44" s="370">
        <v>0</v>
      </c>
      <c r="AY44" s="370">
        <v>0</v>
      </c>
      <c r="AZ44" s="370">
        <f t="shared" si="9"/>
        <v>0</v>
      </c>
      <c r="BA44" s="370">
        <v>0</v>
      </c>
      <c r="BB44" s="370">
        <v>0</v>
      </c>
      <c r="BC44" s="370">
        <f t="shared" si="10"/>
        <v>0</v>
      </c>
      <c r="BD44" s="370">
        <v>0</v>
      </c>
      <c r="BE44" s="370">
        <v>0</v>
      </c>
      <c r="BF44" s="370">
        <f t="shared" si="11"/>
        <v>0</v>
      </c>
      <c r="BG44" s="370">
        <v>0</v>
      </c>
      <c r="BH44" s="370">
        <v>0</v>
      </c>
      <c r="BI44" s="370">
        <f t="shared" si="12"/>
        <v>0</v>
      </c>
      <c r="BJ44" s="370">
        <v>0</v>
      </c>
      <c r="BK44" s="370">
        <v>0</v>
      </c>
      <c r="BL44" s="370">
        <f t="shared" si="13"/>
        <v>0</v>
      </c>
      <c r="BM44" s="370">
        <v>0</v>
      </c>
      <c r="BN44" s="370">
        <v>0</v>
      </c>
      <c r="BO44" s="370">
        <f t="shared" si="14"/>
        <v>0</v>
      </c>
      <c r="BP44" s="370">
        <v>0</v>
      </c>
      <c r="BQ44" s="370">
        <v>0</v>
      </c>
      <c r="BR44" s="370">
        <v>0</v>
      </c>
      <c r="BS44" s="370">
        <v>0</v>
      </c>
      <c r="BT44" s="370">
        <v>0</v>
      </c>
      <c r="BU44" s="370">
        <v>0</v>
      </c>
      <c r="BV44" s="370">
        <v>0</v>
      </c>
      <c r="BW44" s="370">
        <v>0</v>
      </c>
      <c r="BX44" s="370">
        <v>0</v>
      </c>
      <c r="BY44" s="370">
        <v>0</v>
      </c>
      <c r="BZ44" s="370">
        <v>0</v>
      </c>
      <c r="CA44" s="370">
        <v>0</v>
      </c>
    </row>
    <row r="45" spans="1:79" s="371" customFormat="1" hidden="1">
      <c r="A45" s="370">
        <f t="shared" si="15"/>
        <v>34</v>
      </c>
      <c r="B45" s="370" t="s">
        <v>609</v>
      </c>
      <c r="C45" s="370" t="s">
        <v>610</v>
      </c>
      <c r="D45" s="370" t="s">
        <v>611</v>
      </c>
      <c r="E45" s="370" t="s">
        <v>611</v>
      </c>
      <c r="F45" s="370" t="s">
        <v>87</v>
      </c>
      <c r="G45" s="370" t="s">
        <v>126</v>
      </c>
      <c r="H45" s="370" t="s">
        <v>615</v>
      </c>
      <c r="I45" s="370" t="s">
        <v>615</v>
      </c>
      <c r="J45" s="370">
        <v>2</v>
      </c>
      <c r="K45" s="370" t="s">
        <v>2410</v>
      </c>
      <c r="L45" s="370">
        <v>28126</v>
      </c>
      <c r="M45" s="370" t="s">
        <v>2415</v>
      </c>
      <c r="N45" s="370">
        <v>3000</v>
      </c>
      <c r="O45" s="370">
        <v>138</v>
      </c>
      <c r="P45" s="370">
        <v>0</v>
      </c>
      <c r="Q45" s="370">
        <v>0</v>
      </c>
      <c r="R45" s="370">
        <v>0</v>
      </c>
      <c r="S45" s="370">
        <v>0</v>
      </c>
      <c r="T45" s="370">
        <v>0</v>
      </c>
      <c r="U45" s="370">
        <v>0</v>
      </c>
      <c r="V45" s="370">
        <f t="shared" si="16"/>
        <v>138</v>
      </c>
      <c r="W45" s="370">
        <v>0</v>
      </c>
      <c r="X45" s="370">
        <v>0</v>
      </c>
      <c r="Y45" s="370">
        <f t="shared" si="0"/>
        <v>0</v>
      </c>
      <c r="Z45" s="370">
        <v>10</v>
      </c>
      <c r="AA45" s="370">
        <v>6</v>
      </c>
      <c r="AB45" s="370">
        <f t="shared" si="1"/>
        <v>16</v>
      </c>
      <c r="AC45" s="370">
        <v>6</v>
      </c>
      <c r="AD45" s="370">
        <v>12</v>
      </c>
      <c r="AE45" s="370">
        <f t="shared" si="2"/>
        <v>18</v>
      </c>
      <c r="AF45" s="370">
        <v>15</v>
      </c>
      <c r="AG45" s="370">
        <v>8</v>
      </c>
      <c r="AH45" s="370">
        <f t="shared" si="3"/>
        <v>23</v>
      </c>
      <c r="AI45" s="370">
        <v>13</v>
      </c>
      <c r="AJ45" s="370">
        <v>13</v>
      </c>
      <c r="AK45" s="370">
        <f t="shared" si="4"/>
        <v>26</v>
      </c>
      <c r="AL45" s="370">
        <v>11</v>
      </c>
      <c r="AM45" s="370">
        <v>12</v>
      </c>
      <c r="AN45" s="370">
        <f t="shared" si="5"/>
        <v>23</v>
      </c>
      <c r="AO45" s="370">
        <v>12</v>
      </c>
      <c r="AP45" s="370">
        <v>9</v>
      </c>
      <c r="AQ45" s="370">
        <f t="shared" si="6"/>
        <v>21</v>
      </c>
      <c r="AR45" s="370">
        <v>6</v>
      </c>
      <c r="AS45" s="370">
        <v>2</v>
      </c>
      <c r="AT45" s="370">
        <f t="shared" si="7"/>
        <v>8</v>
      </c>
      <c r="AU45" s="370">
        <v>1</v>
      </c>
      <c r="AV45" s="370">
        <v>1</v>
      </c>
      <c r="AW45" s="370">
        <f t="shared" si="8"/>
        <v>2</v>
      </c>
      <c r="AX45" s="370">
        <v>1</v>
      </c>
      <c r="AY45" s="370">
        <v>0</v>
      </c>
      <c r="AZ45" s="370">
        <f t="shared" si="9"/>
        <v>1</v>
      </c>
      <c r="BA45" s="370">
        <v>0</v>
      </c>
      <c r="BB45" s="370">
        <v>0</v>
      </c>
      <c r="BC45" s="370">
        <f t="shared" si="10"/>
        <v>0</v>
      </c>
      <c r="BD45" s="370">
        <v>0</v>
      </c>
      <c r="BE45" s="370">
        <v>0</v>
      </c>
      <c r="BF45" s="370">
        <f t="shared" si="11"/>
        <v>0</v>
      </c>
      <c r="BG45" s="370">
        <v>0</v>
      </c>
      <c r="BH45" s="370">
        <v>0</v>
      </c>
      <c r="BI45" s="370">
        <f t="shared" si="12"/>
        <v>0</v>
      </c>
      <c r="BJ45" s="370">
        <v>0</v>
      </c>
      <c r="BK45" s="370">
        <v>0</v>
      </c>
      <c r="BL45" s="370">
        <f t="shared" si="13"/>
        <v>0</v>
      </c>
      <c r="BM45" s="370">
        <v>0</v>
      </c>
      <c r="BN45" s="370">
        <v>0</v>
      </c>
      <c r="BO45" s="370">
        <f t="shared" si="14"/>
        <v>0</v>
      </c>
      <c r="BP45" s="370">
        <v>1</v>
      </c>
      <c r="BQ45" s="370">
        <v>3</v>
      </c>
      <c r="BR45" s="370">
        <v>0</v>
      </c>
      <c r="BS45" s="370">
        <v>0</v>
      </c>
      <c r="BT45" s="370">
        <v>0</v>
      </c>
      <c r="BU45" s="370">
        <v>0</v>
      </c>
      <c r="BV45" s="370">
        <v>0</v>
      </c>
      <c r="BW45" s="370">
        <v>0</v>
      </c>
      <c r="BX45" s="370">
        <v>1</v>
      </c>
      <c r="BY45" s="370">
        <v>0</v>
      </c>
      <c r="BZ45" s="370">
        <v>0</v>
      </c>
      <c r="CA45" s="370">
        <v>0</v>
      </c>
    </row>
    <row r="46" spans="1:79" s="371" customFormat="1" hidden="1">
      <c r="A46" s="370">
        <f t="shared" si="15"/>
        <v>35</v>
      </c>
      <c r="B46" s="370" t="s">
        <v>573</v>
      </c>
      <c r="C46" s="370" t="s">
        <v>574</v>
      </c>
      <c r="D46" s="370" t="s">
        <v>1470</v>
      </c>
      <c r="E46" s="370" t="s">
        <v>575</v>
      </c>
      <c r="F46" s="370" t="s">
        <v>87</v>
      </c>
      <c r="G46" s="370" t="s">
        <v>126</v>
      </c>
      <c r="H46" s="370" t="s">
        <v>615</v>
      </c>
      <c r="I46" s="370" t="s">
        <v>615</v>
      </c>
      <c r="J46" s="370">
        <v>2</v>
      </c>
      <c r="K46" s="370" t="s">
        <v>615</v>
      </c>
      <c r="L46" s="370">
        <v>28681</v>
      </c>
      <c r="M46" s="370" t="s">
        <v>2419</v>
      </c>
      <c r="N46" s="370">
        <v>0</v>
      </c>
      <c r="O46" s="370">
        <v>51</v>
      </c>
      <c r="P46" s="370">
        <v>0</v>
      </c>
      <c r="Q46" s="370">
        <v>0</v>
      </c>
      <c r="R46" s="370">
        <v>0</v>
      </c>
      <c r="S46" s="370">
        <v>0</v>
      </c>
      <c r="T46" s="370">
        <v>0</v>
      </c>
      <c r="U46" s="370">
        <v>0</v>
      </c>
      <c r="V46" s="370">
        <f t="shared" si="16"/>
        <v>51</v>
      </c>
      <c r="W46" s="370">
        <v>0</v>
      </c>
      <c r="X46" s="370">
        <v>2</v>
      </c>
      <c r="Y46" s="370">
        <f t="shared" si="0"/>
        <v>2</v>
      </c>
      <c r="Z46" s="370">
        <v>3</v>
      </c>
      <c r="AA46" s="370">
        <v>5</v>
      </c>
      <c r="AB46" s="370">
        <f t="shared" si="1"/>
        <v>8</v>
      </c>
      <c r="AC46" s="370">
        <v>3</v>
      </c>
      <c r="AD46" s="370">
        <v>3</v>
      </c>
      <c r="AE46" s="370">
        <f t="shared" si="2"/>
        <v>6</v>
      </c>
      <c r="AF46" s="370">
        <v>4</v>
      </c>
      <c r="AG46" s="370">
        <v>5</v>
      </c>
      <c r="AH46" s="370">
        <f t="shared" si="3"/>
        <v>9</v>
      </c>
      <c r="AI46" s="370">
        <v>3</v>
      </c>
      <c r="AJ46" s="370">
        <v>1</v>
      </c>
      <c r="AK46" s="370">
        <f t="shared" si="4"/>
        <v>4</v>
      </c>
      <c r="AL46" s="370">
        <v>4</v>
      </c>
      <c r="AM46" s="370">
        <v>5</v>
      </c>
      <c r="AN46" s="370">
        <f t="shared" si="5"/>
        <v>9</v>
      </c>
      <c r="AO46" s="370">
        <v>5</v>
      </c>
      <c r="AP46" s="370">
        <v>4</v>
      </c>
      <c r="AQ46" s="370">
        <f t="shared" si="6"/>
        <v>9</v>
      </c>
      <c r="AR46" s="370">
        <v>1</v>
      </c>
      <c r="AS46" s="370">
        <v>1</v>
      </c>
      <c r="AT46" s="370">
        <f t="shared" si="7"/>
        <v>2</v>
      </c>
      <c r="AU46" s="370">
        <v>0</v>
      </c>
      <c r="AV46" s="370">
        <v>2</v>
      </c>
      <c r="AW46" s="370">
        <f t="shared" si="8"/>
        <v>2</v>
      </c>
      <c r="AX46" s="370">
        <v>0</v>
      </c>
      <c r="AY46" s="370">
        <v>0</v>
      </c>
      <c r="AZ46" s="370">
        <f t="shared" si="9"/>
        <v>0</v>
      </c>
      <c r="BA46" s="370">
        <v>0</v>
      </c>
      <c r="BB46" s="370">
        <v>0</v>
      </c>
      <c r="BC46" s="370">
        <f t="shared" si="10"/>
        <v>0</v>
      </c>
      <c r="BD46" s="370">
        <v>0</v>
      </c>
      <c r="BE46" s="370">
        <v>0</v>
      </c>
      <c r="BF46" s="370">
        <f t="shared" si="11"/>
        <v>0</v>
      </c>
      <c r="BG46" s="370">
        <v>0</v>
      </c>
      <c r="BH46" s="370">
        <v>0</v>
      </c>
      <c r="BI46" s="370">
        <f t="shared" si="12"/>
        <v>0</v>
      </c>
      <c r="BJ46" s="370">
        <v>0</v>
      </c>
      <c r="BK46" s="370">
        <v>0</v>
      </c>
      <c r="BL46" s="370">
        <f t="shared" si="13"/>
        <v>0</v>
      </c>
      <c r="BM46" s="370">
        <v>0</v>
      </c>
      <c r="BN46" s="370">
        <v>0</v>
      </c>
      <c r="BO46" s="370">
        <f t="shared" si="14"/>
        <v>0</v>
      </c>
      <c r="BP46" s="370">
        <v>1</v>
      </c>
      <c r="BQ46" s="370">
        <v>0</v>
      </c>
      <c r="BR46" s="370">
        <v>0</v>
      </c>
      <c r="BS46" s="370">
        <v>0</v>
      </c>
      <c r="BT46" s="370">
        <v>0</v>
      </c>
      <c r="BU46" s="370">
        <v>0</v>
      </c>
      <c r="BV46" s="370">
        <v>0</v>
      </c>
      <c r="BW46" s="370">
        <v>0</v>
      </c>
      <c r="BX46" s="370">
        <v>0</v>
      </c>
      <c r="BY46" s="370">
        <v>0</v>
      </c>
      <c r="BZ46" s="370">
        <v>0</v>
      </c>
      <c r="CA46" s="370">
        <v>0</v>
      </c>
    </row>
    <row r="47" spans="1:79" s="371" customFormat="1" hidden="1">
      <c r="A47" s="370">
        <f t="shared" si="15"/>
        <v>36</v>
      </c>
      <c r="B47" s="370" t="s">
        <v>595</v>
      </c>
      <c r="C47" s="370" t="s">
        <v>596</v>
      </c>
      <c r="D47" s="370" t="s">
        <v>1161</v>
      </c>
      <c r="E47" s="370" t="s">
        <v>578</v>
      </c>
      <c r="F47" s="370" t="s">
        <v>87</v>
      </c>
      <c r="G47" s="370" t="s">
        <v>126</v>
      </c>
      <c r="H47" s="370" t="s">
        <v>615</v>
      </c>
      <c r="I47" s="370" t="s">
        <v>615</v>
      </c>
      <c r="J47" s="370">
        <v>2</v>
      </c>
      <c r="K47" s="370" t="s">
        <v>2410</v>
      </c>
      <c r="L47" s="370">
        <v>29221</v>
      </c>
      <c r="M47" s="370" t="s">
        <v>2419</v>
      </c>
      <c r="N47" s="370">
        <v>0</v>
      </c>
      <c r="O47" s="370">
        <v>64</v>
      </c>
      <c r="P47" s="370">
        <v>0</v>
      </c>
      <c r="Q47" s="370">
        <v>0</v>
      </c>
      <c r="R47" s="370">
        <v>0</v>
      </c>
      <c r="S47" s="370">
        <v>0</v>
      </c>
      <c r="T47" s="370">
        <v>0</v>
      </c>
      <c r="U47" s="370">
        <v>0</v>
      </c>
      <c r="V47" s="370">
        <f t="shared" si="16"/>
        <v>64</v>
      </c>
      <c r="W47" s="370">
        <v>0</v>
      </c>
      <c r="X47" s="370">
        <v>0</v>
      </c>
      <c r="Y47" s="370">
        <f t="shared" si="0"/>
        <v>0</v>
      </c>
      <c r="Z47" s="370">
        <v>4</v>
      </c>
      <c r="AA47" s="370">
        <v>4</v>
      </c>
      <c r="AB47" s="370">
        <f t="shared" si="1"/>
        <v>8</v>
      </c>
      <c r="AC47" s="370">
        <v>3</v>
      </c>
      <c r="AD47" s="370">
        <v>5</v>
      </c>
      <c r="AE47" s="370">
        <f t="shared" si="2"/>
        <v>8</v>
      </c>
      <c r="AF47" s="370">
        <v>3</v>
      </c>
      <c r="AG47" s="370">
        <v>5</v>
      </c>
      <c r="AH47" s="370">
        <f t="shared" si="3"/>
        <v>8</v>
      </c>
      <c r="AI47" s="370">
        <v>1</v>
      </c>
      <c r="AJ47" s="370">
        <v>6</v>
      </c>
      <c r="AK47" s="370">
        <f t="shared" si="4"/>
        <v>7</v>
      </c>
      <c r="AL47" s="370">
        <v>8</v>
      </c>
      <c r="AM47" s="370">
        <v>2</v>
      </c>
      <c r="AN47" s="370">
        <f t="shared" si="5"/>
        <v>10</v>
      </c>
      <c r="AO47" s="370">
        <v>6</v>
      </c>
      <c r="AP47" s="370">
        <v>7</v>
      </c>
      <c r="AQ47" s="370">
        <f t="shared" si="6"/>
        <v>13</v>
      </c>
      <c r="AR47" s="370">
        <v>6</v>
      </c>
      <c r="AS47" s="370">
        <v>1</v>
      </c>
      <c r="AT47" s="370">
        <f t="shared" si="7"/>
        <v>7</v>
      </c>
      <c r="AU47" s="370">
        <v>0</v>
      </c>
      <c r="AV47" s="370">
        <v>2</v>
      </c>
      <c r="AW47" s="370">
        <f t="shared" si="8"/>
        <v>2</v>
      </c>
      <c r="AX47" s="370">
        <v>0</v>
      </c>
      <c r="AY47" s="370">
        <v>0</v>
      </c>
      <c r="AZ47" s="370">
        <f t="shared" si="9"/>
        <v>0</v>
      </c>
      <c r="BA47" s="370">
        <v>0</v>
      </c>
      <c r="BB47" s="370">
        <v>0</v>
      </c>
      <c r="BC47" s="370">
        <f t="shared" si="10"/>
        <v>0</v>
      </c>
      <c r="BD47" s="370">
        <v>0</v>
      </c>
      <c r="BE47" s="370">
        <v>0</v>
      </c>
      <c r="BF47" s="370">
        <f t="shared" si="11"/>
        <v>0</v>
      </c>
      <c r="BG47" s="370">
        <v>1</v>
      </c>
      <c r="BH47" s="370">
        <v>0</v>
      </c>
      <c r="BI47" s="370">
        <f t="shared" si="12"/>
        <v>1</v>
      </c>
      <c r="BJ47" s="370">
        <v>0</v>
      </c>
      <c r="BK47" s="370">
        <v>0</v>
      </c>
      <c r="BL47" s="370">
        <f t="shared" si="13"/>
        <v>0</v>
      </c>
      <c r="BM47" s="370">
        <v>0</v>
      </c>
      <c r="BN47" s="370">
        <v>0</v>
      </c>
      <c r="BO47" s="370">
        <f t="shared" si="14"/>
        <v>0</v>
      </c>
      <c r="BP47" s="370">
        <v>0</v>
      </c>
      <c r="BQ47" s="370">
        <v>0</v>
      </c>
      <c r="BR47" s="370">
        <v>0</v>
      </c>
      <c r="BS47" s="370">
        <v>0</v>
      </c>
      <c r="BT47" s="370">
        <v>0</v>
      </c>
      <c r="BU47" s="370">
        <v>0</v>
      </c>
      <c r="BV47" s="370">
        <v>0</v>
      </c>
      <c r="BW47" s="370">
        <v>0</v>
      </c>
      <c r="BX47" s="370">
        <v>0</v>
      </c>
      <c r="BY47" s="370">
        <v>0</v>
      </c>
      <c r="BZ47" s="370">
        <v>0</v>
      </c>
      <c r="CA47" s="370">
        <v>0</v>
      </c>
    </row>
    <row r="48" spans="1:79" s="371" customFormat="1" hidden="1">
      <c r="A48" s="370">
        <f t="shared" si="15"/>
        <v>37</v>
      </c>
      <c r="B48" s="370" t="s">
        <v>606</v>
      </c>
      <c r="C48" s="370" t="s">
        <v>607</v>
      </c>
      <c r="D48" s="370" t="s">
        <v>1492</v>
      </c>
      <c r="E48" s="370" t="s">
        <v>608</v>
      </c>
      <c r="F48" s="370" t="s">
        <v>87</v>
      </c>
      <c r="G48" s="370" t="s">
        <v>126</v>
      </c>
      <c r="H48" s="370" t="s">
        <v>615</v>
      </c>
      <c r="I48" s="370" t="s">
        <v>615</v>
      </c>
      <c r="J48" s="370">
        <v>2</v>
      </c>
      <c r="K48" s="370" t="s">
        <v>2421</v>
      </c>
      <c r="L48" s="370">
        <v>28126</v>
      </c>
      <c r="M48" s="370" t="s">
        <v>2419</v>
      </c>
      <c r="N48" s="370">
        <v>0</v>
      </c>
      <c r="O48" s="370">
        <v>147</v>
      </c>
      <c r="P48" s="370">
        <v>0</v>
      </c>
      <c r="Q48" s="370">
        <v>0</v>
      </c>
      <c r="R48" s="370">
        <v>0</v>
      </c>
      <c r="S48" s="370">
        <v>0</v>
      </c>
      <c r="T48" s="370">
        <v>0</v>
      </c>
      <c r="U48" s="370">
        <v>0</v>
      </c>
      <c r="V48" s="370">
        <f t="shared" si="16"/>
        <v>147</v>
      </c>
      <c r="W48" s="370">
        <v>0</v>
      </c>
      <c r="X48" s="370">
        <v>0</v>
      </c>
      <c r="Y48" s="370">
        <f t="shared" si="0"/>
        <v>0</v>
      </c>
      <c r="Z48" s="370">
        <v>10</v>
      </c>
      <c r="AA48" s="370">
        <v>9</v>
      </c>
      <c r="AB48" s="370">
        <f t="shared" si="1"/>
        <v>19</v>
      </c>
      <c r="AC48" s="370">
        <v>13</v>
      </c>
      <c r="AD48" s="370">
        <v>8</v>
      </c>
      <c r="AE48" s="370">
        <f t="shared" si="2"/>
        <v>21</v>
      </c>
      <c r="AF48" s="370">
        <v>15</v>
      </c>
      <c r="AG48" s="370">
        <v>15</v>
      </c>
      <c r="AH48" s="370">
        <f t="shared" si="3"/>
        <v>30</v>
      </c>
      <c r="AI48" s="370">
        <v>9</v>
      </c>
      <c r="AJ48" s="370">
        <v>11</v>
      </c>
      <c r="AK48" s="370">
        <f t="shared" si="4"/>
        <v>20</v>
      </c>
      <c r="AL48" s="370">
        <v>11</v>
      </c>
      <c r="AM48" s="370">
        <v>8</v>
      </c>
      <c r="AN48" s="370">
        <f t="shared" si="5"/>
        <v>19</v>
      </c>
      <c r="AO48" s="370">
        <v>12</v>
      </c>
      <c r="AP48" s="370">
        <v>9</v>
      </c>
      <c r="AQ48" s="370">
        <f t="shared" si="6"/>
        <v>21</v>
      </c>
      <c r="AR48" s="370">
        <v>4</v>
      </c>
      <c r="AS48" s="370">
        <v>5</v>
      </c>
      <c r="AT48" s="370">
        <f t="shared" si="7"/>
        <v>9</v>
      </c>
      <c r="AU48" s="370">
        <v>5</v>
      </c>
      <c r="AV48" s="370">
        <v>3</v>
      </c>
      <c r="AW48" s="370">
        <f t="shared" si="8"/>
        <v>8</v>
      </c>
      <c r="AX48" s="370">
        <v>0</v>
      </c>
      <c r="AY48" s="370">
        <v>0</v>
      </c>
      <c r="AZ48" s="370">
        <f t="shared" si="9"/>
        <v>0</v>
      </c>
      <c r="BA48" s="370">
        <v>0</v>
      </c>
      <c r="BB48" s="370">
        <v>0</v>
      </c>
      <c r="BC48" s="370">
        <f t="shared" si="10"/>
        <v>0</v>
      </c>
      <c r="BD48" s="370">
        <v>0</v>
      </c>
      <c r="BE48" s="370">
        <v>0</v>
      </c>
      <c r="BF48" s="370">
        <f t="shared" si="11"/>
        <v>0</v>
      </c>
      <c r="BG48" s="370">
        <v>0</v>
      </c>
      <c r="BH48" s="370">
        <v>0</v>
      </c>
      <c r="BI48" s="370">
        <f t="shared" si="12"/>
        <v>0</v>
      </c>
      <c r="BJ48" s="370">
        <v>0</v>
      </c>
      <c r="BK48" s="370">
        <v>0</v>
      </c>
      <c r="BL48" s="370">
        <f t="shared" si="13"/>
        <v>0</v>
      </c>
      <c r="BM48" s="370">
        <v>0</v>
      </c>
      <c r="BN48" s="370">
        <v>0</v>
      </c>
      <c r="BO48" s="370">
        <f t="shared" si="14"/>
        <v>0</v>
      </c>
      <c r="BP48" s="370">
        <v>4</v>
      </c>
      <c r="BQ48" s="370">
        <v>2</v>
      </c>
      <c r="BR48" s="370">
        <v>3</v>
      </c>
      <c r="BS48" s="370">
        <v>1</v>
      </c>
      <c r="BT48" s="370">
        <v>4</v>
      </c>
      <c r="BU48" s="370">
        <v>4</v>
      </c>
      <c r="BV48" s="370">
        <v>0</v>
      </c>
      <c r="BW48" s="370">
        <v>0</v>
      </c>
      <c r="BX48" s="370">
        <v>0</v>
      </c>
      <c r="BY48" s="370">
        <v>0</v>
      </c>
      <c r="BZ48" s="370">
        <v>0</v>
      </c>
      <c r="CA48" s="370">
        <v>0</v>
      </c>
    </row>
    <row r="49" spans="1:79" s="371" customFormat="1" hidden="1">
      <c r="A49" s="370">
        <f t="shared" si="15"/>
        <v>38</v>
      </c>
      <c r="B49" s="370" t="s">
        <v>545</v>
      </c>
      <c r="C49" s="370" t="s">
        <v>546</v>
      </c>
      <c r="D49" s="370" t="s">
        <v>1482</v>
      </c>
      <c r="E49" s="370" t="s">
        <v>547</v>
      </c>
      <c r="F49" s="370" t="s">
        <v>87</v>
      </c>
      <c r="G49" s="370" t="s">
        <v>126</v>
      </c>
      <c r="H49" s="370" t="s">
        <v>615</v>
      </c>
      <c r="I49" s="370" t="s">
        <v>615</v>
      </c>
      <c r="J49" s="370">
        <v>2</v>
      </c>
      <c r="K49" s="370" t="s">
        <v>2421</v>
      </c>
      <c r="L49" s="370">
        <v>29482</v>
      </c>
      <c r="M49" s="370" t="s">
        <v>2419</v>
      </c>
      <c r="N49" s="370">
        <v>0</v>
      </c>
      <c r="O49" s="370">
        <v>79</v>
      </c>
      <c r="P49" s="370">
        <v>0</v>
      </c>
      <c r="Q49" s="370">
        <v>0</v>
      </c>
      <c r="R49" s="370">
        <v>0</v>
      </c>
      <c r="S49" s="370">
        <v>0</v>
      </c>
      <c r="T49" s="370">
        <v>0</v>
      </c>
      <c r="U49" s="370">
        <v>0</v>
      </c>
      <c r="V49" s="370">
        <f t="shared" si="16"/>
        <v>79</v>
      </c>
      <c r="W49" s="370">
        <v>0</v>
      </c>
      <c r="X49" s="370">
        <v>0</v>
      </c>
      <c r="Y49" s="370">
        <f t="shared" si="0"/>
        <v>0</v>
      </c>
      <c r="Z49" s="370">
        <v>4</v>
      </c>
      <c r="AA49" s="370">
        <v>0</v>
      </c>
      <c r="AB49" s="370">
        <f t="shared" si="1"/>
        <v>4</v>
      </c>
      <c r="AC49" s="370">
        <v>5</v>
      </c>
      <c r="AD49" s="370">
        <v>4</v>
      </c>
      <c r="AE49" s="370">
        <f t="shared" si="2"/>
        <v>9</v>
      </c>
      <c r="AF49" s="370">
        <v>6</v>
      </c>
      <c r="AG49" s="370">
        <v>8</v>
      </c>
      <c r="AH49" s="370">
        <f t="shared" si="3"/>
        <v>14</v>
      </c>
      <c r="AI49" s="370">
        <v>7</v>
      </c>
      <c r="AJ49" s="370">
        <v>3</v>
      </c>
      <c r="AK49" s="370">
        <f t="shared" si="4"/>
        <v>10</v>
      </c>
      <c r="AL49" s="370">
        <v>6</v>
      </c>
      <c r="AM49" s="370">
        <v>7</v>
      </c>
      <c r="AN49" s="370">
        <f t="shared" si="5"/>
        <v>13</v>
      </c>
      <c r="AO49" s="370">
        <v>12</v>
      </c>
      <c r="AP49" s="370">
        <v>12</v>
      </c>
      <c r="AQ49" s="370">
        <f t="shared" si="6"/>
        <v>24</v>
      </c>
      <c r="AR49" s="370">
        <v>3</v>
      </c>
      <c r="AS49" s="370">
        <v>2</v>
      </c>
      <c r="AT49" s="370">
        <f t="shared" si="7"/>
        <v>5</v>
      </c>
      <c r="AU49" s="370">
        <v>0</v>
      </c>
      <c r="AV49" s="370">
        <v>0</v>
      </c>
      <c r="AW49" s="370">
        <f t="shared" si="8"/>
        <v>0</v>
      </c>
      <c r="AX49" s="370">
        <v>0</v>
      </c>
      <c r="AY49" s="370">
        <v>0</v>
      </c>
      <c r="AZ49" s="370">
        <f t="shared" si="9"/>
        <v>0</v>
      </c>
      <c r="BA49" s="370">
        <v>0</v>
      </c>
      <c r="BB49" s="370">
        <v>0</v>
      </c>
      <c r="BC49" s="370">
        <f t="shared" si="10"/>
        <v>0</v>
      </c>
      <c r="BD49" s="370">
        <v>0</v>
      </c>
      <c r="BE49" s="370">
        <v>0</v>
      </c>
      <c r="BF49" s="370">
        <f t="shared" si="11"/>
        <v>0</v>
      </c>
      <c r="BG49" s="370">
        <v>0</v>
      </c>
      <c r="BH49" s="370">
        <v>0</v>
      </c>
      <c r="BI49" s="370">
        <f t="shared" si="12"/>
        <v>0</v>
      </c>
      <c r="BJ49" s="370">
        <v>0</v>
      </c>
      <c r="BK49" s="370">
        <v>0</v>
      </c>
      <c r="BL49" s="370">
        <f t="shared" si="13"/>
        <v>0</v>
      </c>
      <c r="BM49" s="370">
        <v>0</v>
      </c>
      <c r="BN49" s="370">
        <v>0</v>
      </c>
      <c r="BO49" s="370">
        <f t="shared" si="14"/>
        <v>0</v>
      </c>
      <c r="BP49" s="370">
        <v>0</v>
      </c>
      <c r="BQ49" s="370">
        <v>0</v>
      </c>
      <c r="BR49" s="370">
        <v>0</v>
      </c>
      <c r="BS49" s="370">
        <v>0</v>
      </c>
      <c r="BT49" s="370">
        <v>0</v>
      </c>
      <c r="BU49" s="370">
        <v>0</v>
      </c>
      <c r="BV49" s="370">
        <v>0</v>
      </c>
      <c r="BW49" s="370">
        <v>0</v>
      </c>
      <c r="BX49" s="370">
        <v>0</v>
      </c>
      <c r="BY49" s="370">
        <v>0</v>
      </c>
      <c r="BZ49" s="370">
        <v>0</v>
      </c>
      <c r="CA49" s="370">
        <v>0</v>
      </c>
    </row>
    <row r="50" spans="1:79" s="371" customFormat="1" hidden="1">
      <c r="A50" s="370">
        <f t="shared" si="15"/>
        <v>39</v>
      </c>
      <c r="B50" s="370" t="s">
        <v>565</v>
      </c>
      <c r="C50" s="370" t="s">
        <v>566</v>
      </c>
      <c r="D50" s="370" t="s">
        <v>1485</v>
      </c>
      <c r="E50" s="370" t="s">
        <v>300</v>
      </c>
      <c r="F50" s="370" t="s">
        <v>87</v>
      </c>
      <c r="G50" s="370" t="s">
        <v>126</v>
      </c>
      <c r="H50" s="370" t="s">
        <v>615</v>
      </c>
      <c r="I50" s="370" t="s">
        <v>615</v>
      </c>
      <c r="J50" s="370">
        <v>2</v>
      </c>
      <c r="K50" s="370" t="s">
        <v>2410</v>
      </c>
      <c r="L50" s="370">
        <v>28491</v>
      </c>
      <c r="M50" s="370" t="s">
        <v>2419</v>
      </c>
      <c r="N50" s="370">
        <v>0</v>
      </c>
      <c r="O50" s="370">
        <v>51</v>
      </c>
      <c r="P50" s="370">
        <v>0</v>
      </c>
      <c r="Q50" s="370">
        <v>0</v>
      </c>
      <c r="R50" s="370">
        <v>0</v>
      </c>
      <c r="S50" s="370">
        <v>0</v>
      </c>
      <c r="T50" s="370">
        <v>0</v>
      </c>
      <c r="U50" s="370">
        <v>0</v>
      </c>
      <c r="V50" s="370">
        <f t="shared" si="16"/>
        <v>51</v>
      </c>
      <c r="W50" s="370">
        <v>0</v>
      </c>
      <c r="X50" s="370">
        <v>0</v>
      </c>
      <c r="Y50" s="370">
        <f t="shared" si="0"/>
        <v>0</v>
      </c>
      <c r="Z50" s="370">
        <v>1</v>
      </c>
      <c r="AA50" s="370">
        <v>4</v>
      </c>
      <c r="AB50" s="370">
        <f t="shared" si="1"/>
        <v>5</v>
      </c>
      <c r="AC50" s="370">
        <v>2</v>
      </c>
      <c r="AD50" s="370">
        <v>2</v>
      </c>
      <c r="AE50" s="370">
        <f t="shared" si="2"/>
        <v>4</v>
      </c>
      <c r="AF50" s="370">
        <v>4</v>
      </c>
      <c r="AG50" s="370">
        <v>2</v>
      </c>
      <c r="AH50" s="370">
        <f t="shared" si="3"/>
        <v>6</v>
      </c>
      <c r="AI50" s="370">
        <v>6</v>
      </c>
      <c r="AJ50" s="370">
        <v>10</v>
      </c>
      <c r="AK50" s="370">
        <f t="shared" si="4"/>
        <v>16</v>
      </c>
      <c r="AL50" s="370">
        <v>1</v>
      </c>
      <c r="AM50" s="370">
        <v>5</v>
      </c>
      <c r="AN50" s="370">
        <f t="shared" si="5"/>
        <v>6</v>
      </c>
      <c r="AO50" s="370">
        <v>1</v>
      </c>
      <c r="AP50" s="370">
        <v>4</v>
      </c>
      <c r="AQ50" s="370">
        <f t="shared" si="6"/>
        <v>5</v>
      </c>
      <c r="AR50" s="370">
        <v>3</v>
      </c>
      <c r="AS50" s="370">
        <v>3</v>
      </c>
      <c r="AT50" s="370">
        <f t="shared" si="7"/>
        <v>6</v>
      </c>
      <c r="AU50" s="370">
        <v>0</v>
      </c>
      <c r="AV50" s="370">
        <v>0</v>
      </c>
      <c r="AW50" s="370">
        <f t="shared" si="8"/>
        <v>0</v>
      </c>
      <c r="AX50" s="370">
        <v>1</v>
      </c>
      <c r="AY50" s="370">
        <v>1</v>
      </c>
      <c r="AZ50" s="370">
        <f t="shared" si="9"/>
        <v>2</v>
      </c>
      <c r="BA50" s="370">
        <v>1</v>
      </c>
      <c r="BB50" s="370">
        <v>0</v>
      </c>
      <c r="BC50" s="370">
        <f t="shared" si="10"/>
        <v>1</v>
      </c>
      <c r="BD50" s="370">
        <v>0</v>
      </c>
      <c r="BE50" s="370">
        <v>0</v>
      </c>
      <c r="BF50" s="370">
        <f t="shared" si="11"/>
        <v>0</v>
      </c>
      <c r="BG50" s="370">
        <v>0</v>
      </c>
      <c r="BH50" s="370">
        <v>0</v>
      </c>
      <c r="BI50" s="370">
        <f t="shared" si="12"/>
        <v>0</v>
      </c>
      <c r="BJ50" s="370">
        <v>0</v>
      </c>
      <c r="BK50" s="370">
        <v>0</v>
      </c>
      <c r="BL50" s="370">
        <f t="shared" si="13"/>
        <v>0</v>
      </c>
      <c r="BM50" s="370">
        <v>0</v>
      </c>
      <c r="BN50" s="370">
        <v>0</v>
      </c>
      <c r="BO50" s="370">
        <f t="shared" si="14"/>
        <v>0</v>
      </c>
      <c r="BP50" s="370">
        <v>0</v>
      </c>
      <c r="BQ50" s="370">
        <v>0</v>
      </c>
      <c r="BR50" s="370">
        <v>0</v>
      </c>
      <c r="BS50" s="370">
        <v>1</v>
      </c>
      <c r="BT50" s="370">
        <v>0</v>
      </c>
      <c r="BU50" s="370">
        <v>0</v>
      </c>
      <c r="BV50" s="370">
        <v>1</v>
      </c>
      <c r="BW50" s="370">
        <v>0</v>
      </c>
      <c r="BX50" s="370">
        <v>0</v>
      </c>
      <c r="BY50" s="370">
        <v>0</v>
      </c>
      <c r="BZ50" s="370">
        <v>0</v>
      </c>
      <c r="CA50" s="370">
        <v>0</v>
      </c>
    </row>
    <row r="51" spans="1:79" s="371" customFormat="1" hidden="1">
      <c r="A51" s="370">
        <f t="shared" si="15"/>
        <v>40</v>
      </c>
      <c r="B51" s="370" t="s">
        <v>616</v>
      </c>
      <c r="C51" s="370" t="s">
        <v>617</v>
      </c>
      <c r="D51" s="370" t="s">
        <v>618</v>
      </c>
      <c r="E51" s="370" t="s">
        <v>618</v>
      </c>
      <c r="F51" s="370" t="s">
        <v>87</v>
      </c>
      <c r="G51" s="370" t="s">
        <v>126</v>
      </c>
      <c r="H51" s="370" t="s">
        <v>615</v>
      </c>
      <c r="I51" s="370" t="s">
        <v>615</v>
      </c>
      <c r="J51" s="370">
        <v>2</v>
      </c>
      <c r="K51" s="370" t="s">
        <v>2410</v>
      </c>
      <c r="L51" s="370">
        <v>28856</v>
      </c>
      <c r="M51" s="370" t="s">
        <v>2419</v>
      </c>
      <c r="N51" s="370">
        <v>0</v>
      </c>
      <c r="O51" s="370">
        <v>151</v>
      </c>
      <c r="P51" s="370">
        <v>0</v>
      </c>
      <c r="Q51" s="370">
        <v>0</v>
      </c>
      <c r="R51" s="370">
        <v>0</v>
      </c>
      <c r="S51" s="370">
        <v>0</v>
      </c>
      <c r="T51" s="370">
        <v>0</v>
      </c>
      <c r="U51" s="370">
        <v>0</v>
      </c>
      <c r="V51" s="370">
        <f t="shared" si="16"/>
        <v>151</v>
      </c>
      <c r="W51" s="370">
        <v>1</v>
      </c>
      <c r="X51" s="370">
        <v>1</v>
      </c>
      <c r="Y51" s="370">
        <f t="shared" si="0"/>
        <v>2</v>
      </c>
      <c r="Z51" s="370">
        <v>4</v>
      </c>
      <c r="AA51" s="370">
        <v>3</v>
      </c>
      <c r="AB51" s="370">
        <f t="shared" si="1"/>
        <v>7</v>
      </c>
      <c r="AC51" s="370">
        <v>12</v>
      </c>
      <c r="AD51" s="370">
        <v>14</v>
      </c>
      <c r="AE51" s="370">
        <f t="shared" si="2"/>
        <v>26</v>
      </c>
      <c r="AF51" s="370">
        <v>13</v>
      </c>
      <c r="AG51" s="370">
        <v>13</v>
      </c>
      <c r="AH51" s="370">
        <f t="shared" si="3"/>
        <v>26</v>
      </c>
      <c r="AI51" s="370">
        <v>15</v>
      </c>
      <c r="AJ51" s="370">
        <v>17</v>
      </c>
      <c r="AK51" s="370">
        <f t="shared" si="4"/>
        <v>32</v>
      </c>
      <c r="AL51" s="370">
        <v>14</v>
      </c>
      <c r="AM51" s="370">
        <v>13</v>
      </c>
      <c r="AN51" s="370">
        <f t="shared" si="5"/>
        <v>27</v>
      </c>
      <c r="AO51" s="370">
        <v>10</v>
      </c>
      <c r="AP51" s="370">
        <v>7</v>
      </c>
      <c r="AQ51" s="370">
        <f t="shared" si="6"/>
        <v>17</v>
      </c>
      <c r="AR51" s="370">
        <v>7</v>
      </c>
      <c r="AS51" s="370">
        <v>6</v>
      </c>
      <c r="AT51" s="370">
        <f t="shared" si="7"/>
        <v>13</v>
      </c>
      <c r="AU51" s="370">
        <v>1</v>
      </c>
      <c r="AV51" s="370">
        <v>0</v>
      </c>
      <c r="AW51" s="370">
        <f t="shared" si="8"/>
        <v>1</v>
      </c>
      <c r="AX51" s="370">
        <v>0</v>
      </c>
      <c r="AY51" s="370">
        <v>0</v>
      </c>
      <c r="AZ51" s="370">
        <f t="shared" si="9"/>
        <v>0</v>
      </c>
      <c r="BA51" s="370">
        <v>0</v>
      </c>
      <c r="BB51" s="370">
        <v>0</v>
      </c>
      <c r="BC51" s="370">
        <f t="shared" si="10"/>
        <v>0</v>
      </c>
      <c r="BD51" s="370">
        <v>0</v>
      </c>
      <c r="BE51" s="370">
        <v>0</v>
      </c>
      <c r="BF51" s="370">
        <f t="shared" si="11"/>
        <v>0</v>
      </c>
      <c r="BG51" s="370">
        <v>0</v>
      </c>
      <c r="BH51" s="370">
        <v>0</v>
      </c>
      <c r="BI51" s="370">
        <f t="shared" si="12"/>
        <v>0</v>
      </c>
      <c r="BJ51" s="370">
        <v>0</v>
      </c>
      <c r="BK51" s="370">
        <v>0</v>
      </c>
      <c r="BL51" s="370">
        <f t="shared" si="13"/>
        <v>0</v>
      </c>
      <c r="BM51" s="370">
        <v>0</v>
      </c>
      <c r="BN51" s="370">
        <v>0</v>
      </c>
      <c r="BO51" s="370">
        <f t="shared" si="14"/>
        <v>0</v>
      </c>
      <c r="BP51" s="370">
        <v>0</v>
      </c>
      <c r="BQ51" s="370">
        <v>0</v>
      </c>
      <c r="BR51" s="370">
        <v>0</v>
      </c>
      <c r="BS51" s="370">
        <v>0</v>
      </c>
      <c r="BT51" s="370">
        <v>0</v>
      </c>
      <c r="BU51" s="370">
        <v>0</v>
      </c>
      <c r="BV51" s="370">
        <v>0</v>
      </c>
      <c r="BW51" s="370">
        <v>0</v>
      </c>
      <c r="BX51" s="370">
        <v>0</v>
      </c>
      <c r="BY51" s="370">
        <v>0</v>
      </c>
      <c r="BZ51" s="370">
        <v>0</v>
      </c>
      <c r="CA51" s="370">
        <v>0</v>
      </c>
    </row>
    <row r="52" spans="1:79" s="371" customFormat="1" hidden="1">
      <c r="A52" s="370">
        <f t="shared" si="15"/>
        <v>41</v>
      </c>
      <c r="B52" s="370" t="s">
        <v>542</v>
      </c>
      <c r="C52" s="370" t="s">
        <v>543</v>
      </c>
      <c r="D52" s="370" t="s">
        <v>1472</v>
      </c>
      <c r="E52" s="370" t="s">
        <v>544</v>
      </c>
      <c r="F52" s="370" t="s">
        <v>87</v>
      </c>
      <c r="G52" s="370" t="s">
        <v>126</v>
      </c>
      <c r="H52" s="370" t="s">
        <v>615</v>
      </c>
      <c r="I52" s="370" t="s">
        <v>615</v>
      </c>
      <c r="J52" s="370">
        <v>2</v>
      </c>
      <c r="K52" s="370" t="s">
        <v>2422</v>
      </c>
      <c r="L52" s="370">
        <v>28856</v>
      </c>
      <c r="M52" s="370" t="s">
        <v>2419</v>
      </c>
      <c r="N52" s="370">
        <v>0</v>
      </c>
      <c r="O52" s="370">
        <v>163</v>
      </c>
      <c r="P52" s="370">
        <v>0</v>
      </c>
      <c r="Q52" s="370">
        <v>0</v>
      </c>
      <c r="R52" s="370">
        <v>0</v>
      </c>
      <c r="S52" s="370">
        <v>0</v>
      </c>
      <c r="T52" s="370">
        <v>0</v>
      </c>
      <c r="U52" s="370">
        <v>0</v>
      </c>
      <c r="V52" s="370">
        <f t="shared" si="16"/>
        <v>163</v>
      </c>
      <c r="W52" s="370">
        <v>1</v>
      </c>
      <c r="X52" s="370">
        <v>1</v>
      </c>
      <c r="Y52" s="370">
        <f t="shared" si="0"/>
        <v>2</v>
      </c>
      <c r="Z52" s="370">
        <v>4</v>
      </c>
      <c r="AA52" s="370">
        <v>15</v>
      </c>
      <c r="AB52" s="370">
        <f t="shared" si="1"/>
        <v>19</v>
      </c>
      <c r="AC52" s="370">
        <v>5</v>
      </c>
      <c r="AD52" s="370">
        <v>10</v>
      </c>
      <c r="AE52" s="370">
        <f t="shared" si="2"/>
        <v>15</v>
      </c>
      <c r="AF52" s="370">
        <v>15</v>
      </c>
      <c r="AG52" s="370">
        <v>15</v>
      </c>
      <c r="AH52" s="370">
        <f t="shared" si="3"/>
        <v>30</v>
      </c>
      <c r="AI52" s="370">
        <v>8</v>
      </c>
      <c r="AJ52" s="370">
        <v>10</v>
      </c>
      <c r="AK52" s="370">
        <f t="shared" si="4"/>
        <v>18</v>
      </c>
      <c r="AL52" s="370">
        <v>18</v>
      </c>
      <c r="AM52" s="370">
        <v>15</v>
      </c>
      <c r="AN52" s="370">
        <f t="shared" si="5"/>
        <v>33</v>
      </c>
      <c r="AO52" s="370">
        <v>11</v>
      </c>
      <c r="AP52" s="370">
        <v>12</v>
      </c>
      <c r="AQ52" s="370">
        <f t="shared" si="6"/>
        <v>23</v>
      </c>
      <c r="AR52" s="370">
        <v>11</v>
      </c>
      <c r="AS52" s="370">
        <v>7</v>
      </c>
      <c r="AT52" s="370">
        <f t="shared" si="7"/>
        <v>18</v>
      </c>
      <c r="AU52" s="370">
        <v>1</v>
      </c>
      <c r="AV52" s="370">
        <v>2</v>
      </c>
      <c r="AW52" s="370">
        <f t="shared" si="8"/>
        <v>3</v>
      </c>
      <c r="AX52" s="370">
        <v>1</v>
      </c>
      <c r="AY52" s="370">
        <v>1</v>
      </c>
      <c r="AZ52" s="370">
        <f t="shared" si="9"/>
        <v>2</v>
      </c>
      <c r="BA52" s="370">
        <v>0</v>
      </c>
      <c r="BB52" s="370">
        <v>0</v>
      </c>
      <c r="BC52" s="370">
        <f t="shared" si="10"/>
        <v>0</v>
      </c>
      <c r="BD52" s="370">
        <v>0</v>
      </c>
      <c r="BE52" s="370">
        <v>0</v>
      </c>
      <c r="BF52" s="370">
        <f t="shared" si="11"/>
        <v>0</v>
      </c>
      <c r="BG52" s="370">
        <v>0</v>
      </c>
      <c r="BH52" s="370">
        <v>0</v>
      </c>
      <c r="BI52" s="370">
        <f t="shared" si="12"/>
        <v>0</v>
      </c>
      <c r="BJ52" s="370">
        <v>0</v>
      </c>
      <c r="BK52" s="370">
        <v>0</v>
      </c>
      <c r="BL52" s="370">
        <f t="shared" si="13"/>
        <v>0</v>
      </c>
      <c r="BM52" s="370">
        <v>0</v>
      </c>
      <c r="BN52" s="370">
        <v>0</v>
      </c>
      <c r="BO52" s="370">
        <f t="shared" si="14"/>
        <v>0</v>
      </c>
      <c r="BP52" s="370">
        <v>1</v>
      </c>
      <c r="BQ52" s="370">
        <v>2</v>
      </c>
      <c r="BR52" s="370">
        <v>5</v>
      </c>
      <c r="BS52" s="370">
        <v>0</v>
      </c>
      <c r="BT52" s="370">
        <v>7</v>
      </c>
      <c r="BU52" s="370">
        <v>1</v>
      </c>
      <c r="BV52" s="370">
        <v>3</v>
      </c>
      <c r="BW52" s="370">
        <v>1</v>
      </c>
      <c r="BX52" s="370">
        <v>2</v>
      </c>
      <c r="BY52" s="370">
        <v>4</v>
      </c>
      <c r="BZ52" s="370">
        <v>0</v>
      </c>
      <c r="CA52" s="370">
        <v>0</v>
      </c>
    </row>
    <row r="53" spans="1:79" s="371" customFormat="1" hidden="1">
      <c r="A53" s="370">
        <f t="shared" si="15"/>
        <v>42</v>
      </c>
      <c r="B53" s="370" t="s">
        <v>548</v>
      </c>
      <c r="C53" s="370" t="s">
        <v>549</v>
      </c>
      <c r="D53" s="370" t="s">
        <v>1475</v>
      </c>
      <c r="E53" s="370" t="s">
        <v>550</v>
      </c>
      <c r="F53" s="370" t="s">
        <v>87</v>
      </c>
      <c r="G53" s="370" t="s">
        <v>126</v>
      </c>
      <c r="H53" s="370" t="s">
        <v>615</v>
      </c>
      <c r="I53" s="370" t="s">
        <v>615</v>
      </c>
      <c r="J53" s="370">
        <v>2</v>
      </c>
      <c r="K53" s="370" t="s">
        <v>2410</v>
      </c>
      <c r="L53" s="370">
        <v>3654</v>
      </c>
      <c r="M53" s="370" t="s">
        <v>2419</v>
      </c>
      <c r="N53" s="370">
        <v>0</v>
      </c>
      <c r="O53" s="370">
        <v>123</v>
      </c>
      <c r="P53" s="370">
        <v>0</v>
      </c>
      <c r="Q53" s="370">
        <v>0</v>
      </c>
      <c r="R53" s="370">
        <v>0</v>
      </c>
      <c r="S53" s="370">
        <v>0</v>
      </c>
      <c r="T53" s="370">
        <v>0</v>
      </c>
      <c r="U53" s="370">
        <v>0</v>
      </c>
      <c r="V53" s="370">
        <f t="shared" si="16"/>
        <v>123</v>
      </c>
      <c r="W53" s="370">
        <v>0</v>
      </c>
      <c r="X53" s="370">
        <v>0</v>
      </c>
      <c r="Y53" s="370">
        <f t="shared" si="0"/>
        <v>0</v>
      </c>
      <c r="Z53" s="370">
        <v>5</v>
      </c>
      <c r="AA53" s="370">
        <v>9</v>
      </c>
      <c r="AB53" s="370">
        <f t="shared" si="1"/>
        <v>14</v>
      </c>
      <c r="AC53" s="370">
        <v>14</v>
      </c>
      <c r="AD53" s="370">
        <v>8</v>
      </c>
      <c r="AE53" s="370">
        <f t="shared" si="2"/>
        <v>22</v>
      </c>
      <c r="AF53" s="370">
        <v>9</v>
      </c>
      <c r="AG53" s="370">
        <v>6</v>
      </c>
      <c r="AH53" s="370">
        <f t="shared" si="3"/>
        <v>15</v>
      </c>
      <c r="AI53" s="370">
        <v>10</v>
      </c>
      <c r="AJ53" s="370">
        <v>12</v>
      </c>
      <c r="AK53" s="370">
        <f t="shared" si="4"/>
        <v>22</v>
      </c>
      <c r="AL53" s="370">
        <v>10</v>
      </c>
      <c r="AM53" s="370">
        <v>9</v>
      </c>
      <c r="AN53" s="370">
        <f t="shared" si="5"/>
        <v>19</v>
      </c>
      <c r="AO53" s="370">
        <v>11</v>
      </c>
      <c r="AP53" s="370">
        <v>11</v>
      </c>
      <c r="AQ53" s="370">
        <f t="shared" si="6"/>
        <v>22</v>
      </c>
      <c r="AR53" s="370">
        <v>4</v>
      </c>
      <c r="AS53" s="370">
        <v>3</v>
      </c>
      <c r="AT53" s="370">
        <f t="shared" si="7"/>
        <v>7</v>
      </c>
      <c r="AU53" s="370">
        <v>1</v>
      </c>
      <c r="AV53" s="370">
        <v>0</v>
      </c>
      <c r="AW53" s="370">
        <f t="shared" si="8"/>
        <v>1</v>
      </c>
      <c r="AX53" s="370">
        <v>0</v>
      </c>
      <c r="AY53" s="370">
        <v>1</v>
      </c>
      <c r="AZ53" s="370">
        <f t="shared" si="9"/>
        <v>1</v>
      </c>
      <c r="BA53" s="370">
        <v>0</v>
      </c>
      <c r="BB53" s="370">
        <v>0</v>
      </c>
      <c r="BC53" s="370">
        <f t="shared" si="10"/>
        <v>0</v>
      </c>
      <c r="BD53" s="370">
        <v>0</v>
      </c>
      <c r="BE53" s="370">
        <v>0</v>
      </c>
      <c r="BF53" s="370">
        <f t="shared" si="11"/>
        <v>0</v>
      </c>
      <c r="BG53" s="370">
        <v>0</v>
      </c>
      <c r="BH53" s="370">
        <v>0</v>
      </c>
      <c r="BI53" s="370">
        <f t="shared" si="12"/>
        <v>0</v>
      </c>
      <c r="BJ53" s="370">
        <v>0</v>
      </c>
      <c r="BK53" s="370">
        <v>0</v>
      </c>
      <c r="BL53" s="370">
        <f t="shared" si="13"/>
        <v>0</v>
      </c>
      <c r="BM53" s="370">
        <v>0</v>
      </c>
      <c r="BN53" s="370">
        <v>0</v>
      </c>
      <c r="BO53" s="370">
        <f t="shared" si="14"/>
        <v>0</v>
      </c>
      <c r="BP53" s="370">
        <v>0</v>
      </c>
      <c r="BQ53" s="370">
        <v>0</v>
      </c>
      <c r="BR53" s="370">
        <v>0</v>
      </c>
      <c r="BS53" s="370">
        <v>0</v>
      </c>
      <c r="BT53" s="370">
        <v>0</v>
      </c>
      <c r="BU53" s="370">
        <v>0</v>
      </c>
      <c r="BV53" s="370">
        <v>0</v>
      </c>
      <c r="BW53" s="370">
        <v>0</v>
      </c>
      <c r="BX53" s="370">
        <v>0</v>
      </c>
      <c r="BY53" s="370">
        <v>0</v>
      </c>
      <c r="BZ53" s="370">
        <v>0</v>
      </c>
      <c r="CA53" s="370">
        <v>0</v>
      </c>
    </row>
    <row r="54" spans="1:79" s="371" customFormat="1" hidden="1">
      <c r="A54" s="370">
        <f t="shared" si="15"/>
        <v>43</v>
      </c>
      <c r="B54" s="370" t="s">
        <v>590</v>
      </c>
      <c r="C54" s="370" t="s">
        <v>591</v>
      </c>
      <c r="D54" s="370" t="s">
        <v>2423</v>
      </c>
      <c r="E54" s="370" t="s">
        <v>561</v>
      </c>
      <c r="F54" s="370" t="s">
        <v>87</v>
      </c>
      <c r="G54" s="370" t="s">
        <v>126</v>
      </c>
      <c r="H54" s="370" t="s">
        <v>615</v>
      </c>
      <c r="I54" s="370" t="s">
        <v>615</v>
      </c>
      <c r="J54" s="370">
        <v>2</v>
      </c>
      <c r="K54" s="370" t="s">
        <v>2421</v>
      </c>
      <c r="L54" s="370">
        <v>30317</v>
      </c>
      <c r="M54" s="370" t="s">
        <v>2415</v>
      </c>
      <c r="N54" s="370">
        <v>0</v>
      </c>
      <c r="O54" s="370">
        <v>69</v>
      </c>
      <c r="P54" s="370">
        <v>0</v>
      </c>
      <c r="Q54" s="370">
        <v>0</v>
      </c>
      <c r="R54" s="370">
        <v>0</v>
      </c>
      <c r="S54" s="370">
        <v>0</v>
      </c>
      <c r="T54" s="370">
        <v>0</v>
      </c>
      <c r="U54" s="370">
        <v>0</v>
      </c>
      <c r="V54" s="370">
        <f t="shared" si="16"/>
        <v>69</v>
      </c>
      <c r="W54" s="370">
        <v>0</v>
      </c>
      <c r="X54" s="370">
        <v>1</v>
      </c>
      <c r="Y54" s="370">
        <f t="shared" si="0"/>
        <v>1</v>
      </c>
      <c r="Z54" s="370">
        <v>9</v>
      </c>
      <c r="AA54" s="370">
        <v>3</v>
      </c>
      <c r="AB54" s="370">
        <f t="shared" si="1"/>
        <v>12</v>
      </c>
      <c r="AC54" s="370">
        <v>5</v>
      </c>
      <c r="AD54" s="370">
        <v>4</v>
      </c>
      <c r="AE54" s="370">
        <f t="shared" si="2"/>
        <v>9</v>
      </c>
      <c r="AF54" s="370">
        <v>4</v>
      </c>
      <c r="AG54" s="370">
        <v>6</v>
      </c>
      <c r="AH54" s="370">
        <f t="shared" si="3"/>
        <v>10</v>
      </c>
      <c r="AI54" s="370">
        <v>7</v>
      </c>
      <c r="AJ54" s="370">
        <v>7</v>
      </c>
      <c r="AK54" s="370">
        <f t="shared" si="4"/>
        <v>14</v>
      </c>
      <c r="AL54" s="370">
        <v>2</v>
      </c>
      <c r="AM54" s="370">
        <v>7</v>
      </c>
      <c r="AN54" s="370">
        <f t="shared" si="5"/>
        <v>9</v>
      </c>
      <c r="AO54" s="370">
        <v>8</v>
      </c>
      <c r="AP54" s="370">
        <v>2</v>
      </c>
      <c r="AQ54" s="370">
        <f t="shared" si="6"/>
        <v>10</v>
      </c>
      <c r="AR54" s="370">
        <v>1</v>
      </c>
      <c r="AS54" s="370">
        <v>1</v>
      </c>
      <c r="AT54" s="370">
        <f t="shared" si="7"/>
        <v>2</v>
      </c>
      <c r="AU54" s="370">
        <v>1</v>
      </c>
      <c r="AV54" s="370">
        <v>0</v>
      </c>
      <c r="AW54" s="370">
        <f t="shared" si="8"/>
        <v>1</v>
      </c>
      <c r="AX54" s="370">
        <v>0</v>
      </c>
      <c r="AY54" s="370">
        <v>1</v>
      </c>
      <c r="AZ54" s="370">
        <f t="shared" si="9"/>
        <v>1</v>
      </c>
      <c r="BA54" s="370">
        <v>0</v>
      </c>
      <c r="BB54" s="370">
        <v>0</v>
      </c>
      <c r="BC54" s="370">
        <f t="shared" si="10"/>
        <v>0</v>
      </c>
      <c r="BD54" s="370">
        <v>0</v>
      </c>
      <c r="BE54" s="370">
        <v>0</v>
      </c>
      <c r="BF54" s="370">
        <f t="shared" si="11"/>
        <v>0</v>
      </c>
      <c r="BG54" s="370">
        <v>0</v>
      </c>
      <c r="BH54" s="370">
        <v>0</v>
      </c>
      <c r="BI54" s="370">
        <f t="shared" si="12"/>
        <v>0</v>
      </c>
      <c r="BJ54" s="370">
        <v>0</v>
      </c>
      <c r="BK54" s="370">
        <v>0</v>
      </c>
      <c r="BL54" s="370">
        <f t="shared" si="13"/>
        <v>0</v>
      </c>
      <c r="BM54" s="370">
        <v>0</v>
      </c>
      <c r="BN54" s="370">
        <v>0</v>
      </c>
      <c r="BO54" s="370">
        <f t="shared" si="14"/>
        <v>0</v>
      </c>
      <c r="BP54" s="370">
        <v>0</v>
      </c>
      <c r="BQ54" s="370">
        <v>0</v>
      </c>
      <c r="BR54" s="370">
        <v>0</v>
      </c>
      <c r="BS54" s="370">
        <v>0</v>
      </c>
      <c r="BT54" s="370">
        <v>0</v>
      </c>
      <c r="BU54" s="370">
        <v>0</v>
      </c>
      <c r="BV54" s="370">
        <v>0</v>
      </c>
      <c r="BW54" s="370">
        <v>0</v>
      </c>
      <c r="BX54" s="370">
        <v>0</v>
      </c>
      <c r="BY54" s="370">
        <v>0</v>
      </c>
      <c r="BZ54" s="370">
        <v>0</v>
      </c>
      <c r="CA54" s="370">
        <v>0</v>
      </c>
    </row>
    <row r="55" spans="1:79" s="371" customFormat="1" hidden="1">
      <c r="A55" s="370">
        <f t="shared" si="15"/>
        <v>44</v>
      </c>
      <c r="B55" s="370" t="s">
        <v>585</v>
      </c>
      <c r="C55" s="370" t="s">
        <v>586</v>
      </c>
      <c r="D55" s="370" t="s">
        <v>1477</v>
      </c>
      <c r="E55" s="370" t="s">
        <v>587</v>
      </c>
      <c r="F55" s="370" t="s">
        <v>87</v>
      </c>
      <c r="G55" s="370" t="s">
        <v>126</v>
      </c>
      <c r="H55" s="370" t="s">
        <v>615</v>
      </c>
      <c r="I55" s="370" t="s">
        <v>615</v>
      </c>
      <c r="J55" s="370">
        <v>2</v>
      </c>
      <c r="K55" s="370" t="s">
        <v>2424</v>
      </c>
      <c r="L55" s="370">
        <v>29952</v>
      </c>
      <c r="M55" s="370" t="s">
        <v>2419</v>
      </c>
      <c r="N55" s="370">
        <v>0</v>
      </c>
      <c r="O55" s="370">
        <v>43</v>
      </c>
      <c r="P55" s="370">
        <v>0</v>
      </c>
      <c r="Q55" s="370">
        <v>0</v>
      </c>
      <c r="R55" s="370">
        <v>0</v>
      </c>
      <c r="S55" s="370">
        <v>0</v>
      </c>
      <c r="T55" s="370">
        <v>0</v>
      </c>
      <c r="U55" s="370">
        <v>0</v>
      </c>
      <c r="V55" s="370">
        <f t="shared" si="16"/>
        <v>43</v>
      </c>
      <c r="W55" s="370">
        <v>1</v>
      </c>
      <c r="X55" s="370">
        <v>0</v>
      </c>
      <c r="Y55" s="370">
        <f t="shared" si="0"/>
        <v>1</v>
      </c>
      <c r="Z55" s="370">
        <v>3</v>
      </c>
      <c r="AA55" s="370">
        <v>0</v>
      </c>
      <c r="AB55" s="370">
        <f t="shared" si="1"/>
        <v>3</v>
      </c>
      <c r="AC55" s="370">
        <v>5</v>
      </c>
      <c r="AD55" s="370">
        <v>1</v>
      </c>
      <c r="AE55" s="370">
        <f t="shared" si="2"/>
        <v>6</v>
      </c>
      <c r="AF55" s="370">
        <v>4</v>
      </c>
      <c r="AG55" s="370">
        <v>4</v>
      </c>
      <c r="AH55" s="370">
        <f t="shared" si="3"/>
        <v>8</v>
      </c>
      <c r="AI55" s="370">
        <v>3</v>
      </c>
      <c r="AJ55" s="370">
        <v>3</v>
      </c>
      <c r="AK55" s="370">
        <f t="shared" si="4"/>
        <v>6</v>
      </c>
      <c r="AL55" s="370">
        <v>3</v>
      </c>
      <c r="AM55" s="370">
        <v>3</v>
      </c>
      <c r="AN55" s="370">
        <f t="shared" si="5"/>
        <v>6</v>
      </c>
      <c r="AO55" s="370">
        <v>4</v>
      </c>
      <c r="AP55" s="370">
        <v>3</v>
      </c>
      <c r="AQ55" s="370">
        <f t="shared" si="6"/>
        <v>7</v>
      </c>
      <c r="AR55" s="370">
        <v>3</v>
      </c>
      <c r="AS55" s="370">
        <v>2</v>
      </c>
      <c r="AT55" s="370">
        <f t="shared" si="7"/>
        <v>5</v>
      </c>
      <c r="AU55" s="370">
        <v>0</v>
      </c>
      <c r="AV55" s="370">
        <v>0</v>
      </c>
      <c r="AW55" s="370">
        <f t="shared" si="8"/>
        <v>0</v>
      </c>
      <c r="AX55" s="370">
        <v>0</v>
      </c>
      <c r="AY55" s="370">
        <v>1</v>
      </c>
      <c r="AZ55" s="370">
        <f t="shared" si="9"/>
        <v>1</v>
      </c>
      <c r="BA55" s="370">
        <v>0</v>
      </c>
      <c r="BB55" s="370">
        <v>0</v>
      </c>
      <c r="BC55" s="370">
        <f t="shared" si="10"/>
        <v>0</v>
      </c>
      <c r="BD55" s="370">
        <v>0</v>
      </c>
      <c r="BE55" s="370">
        <v>0</v>
      </c>
      <c r="BF55" s="370">
        <f t="shared" si="11"/>
        <v>0</v>
      </c>
      <c r="BG55" s="370">
        <v>0</v>
      </c>
      <c r="BH55" s="370">
        <v>0</v>
      </c>
      <c r="BI55" s="370">
        <f t="shared" si="12"/>
        <v>0</v>
      </c>
      <c r="BJ55" s="370">
        <v>0</v>
      </c>
      <c r="BK55" s="370">
        <v>0</v>
      </c>
      <c r="BL55" s="370">
        <f t="shared" si="13"/>
        <v>0</v>
      </c>
      <c r="BM55" s="370">
        <v>0</v>
      </c>
      <c r="BN55" s="370">
        <v>0</v>
      </c>
      <c r="BO55" s="370">
        <f t="shared" si="14"/>
        <v>0</v>
      </c>
      <c r="BP55" s="370">
        <v>0</v>
      </c>
      <c r="BQ55" s="370">
        <v>0</v>
      </c>
      <c r="BR55" s="370">
        <v>0</v>
      </c>
      <c r="BS55" s="370">
        <v>0</v>
      </c>
      <c r="BT55" s="370">
        <v>0</v>
      </c>
      <c r="BU55" s="370">
        <v>0</v>
      </c>
      <c r="BV55" s="370">
        <v>0</v>
      </c>
      <c r="BW55" s="370">
        <v>0</v>
      </c>
      <c r="BX55" s="370">
        <v>0</v>
      </c>
      <c r="BY55" s="370">
        <v>0</v>
      </c>
      <c r="BZ55" s="370">
        <v>0</v>
      </c>
      <c r="CA55" s="370">
        <v>0</v>
      </c>
    </row>
    <row r="56" spans="1:79" s="371" customFormat="1" hidden="1">
      <c r="A56" s="370">
        <f t="shared" si="15"/>
        <v>45</v>
      </c>
      <c r="B56" s="370" t="s">
        <v>600</v>
      </c>
      <c r="C56" s="370" t="s">
        <v>601</v>
      </c>
      <c r="D56" s="370" t="s">
        <v>2425</v>
      </c>
      <c r="E56" s="370" t="s">
        <v>602</v>
      </c>
      <c r="F56" s="370" t="s">
        <v>87</v>
      </c>
      <c r="G56" s="370" t="s">
        <v>126</v>
      </c>
      <c r="H56" s="370" t="s">
        <v>615</v>
      </c>
      <c r="I56" s="370" t="s">
        <v>615</v>
      </c>
      <c r="J56" s="370">
        <v>2</v>
      </c>
      <c r="K56" s="370" t="s">
        <v>2410</v>
      </c>
      <c r="L56" s="370">
        <v>30226</v>
      </c>
      <c r="M56" s="370" t="s">
        <v>2419</v>
      </c>
      <c r="N56" s="370">
        <v>0</v>
      </c>
      <c r="O56" s="370">
        <v>11</v>
      </c>
      <c r="P56" s="370">
        <v>0</v>
      </c>
      <c r="Q56" s="370">
        <v>0</v>
      </c>
      <c r="R56" s="370">
        <v>0</v>
      </c>
      <c r="S56" s="370">
        <v>0</v>
      </c>
      <c r="T56" s="370">
        <v>0</v>
      </c>
      <c r="U56" s="370">
        <v>0</v>
      </c>
      <c r="V56" s="370">
        <f t="shared" si="16"/>
        <v>11</v>
      </c>
      <c r="W56" s="370">
        <v>0</v>
      </c>
      <c r="X56" s="370">
        <v>2</v>
      </c>
      <c r="Y56" s="370">
        <f t="shared" si="0"/>
        <v>2</v>
      </c>
      <c r="Z56" s="370">
        <v>0</v>
      </c>
      <c r="AA56" s="370">
        <v>0</v>
      </c>
      <c r="AB56" s="370">
        <f t="shared" si="1"/>
        <v>0</v>
      </c>
      <c r="AC56" s="370">
        <v>0</v>
      </c>
      <c r="AD56" s="370">
        <v>1</v>
      </c>
      <c r="AE56" s="370">
        <f t="shared" si="2"/>
        <v>1</v>
      </c>
      <c r="AF56" s="370">
        <v>0</v>
      </c>
      <c r="AG56" s="370">
        <v>2</v>
      </c>
      <c r="AH56" s="370">
        <f t="shared" si="3"/>
        <v>2</v>
      </c>
      <c r="AI56" s="370">
        <v>1</v>
      </c>
      <c r="AJ56" s="370">
        <v>0</v>
      </c>
      <c r="AK56" s="370">
        <f t="shared" si="4"/>
        <v>1</v>
      </c>
      <c r="AL56" s="370">
        <v>4</v>
      </c>
      <c r="AM56" s="370">
        <v>1</v>
      </c>
      <c r="AN56" s="370">
        <f t="shared" si="5"/>
        <v>5</v>
      </c>
      <c r="AO56" s="370">
        <v>0</v>
      </c>
      <c r="AP56" s="370">
        <v>0</v>
      </c>
      <c r="AQ56" s="370">
        <f t="shared" si="6"/>
        <v>0</v>
      </c>
      <c r="AR56" s="370">
        <v>0</v>
      </c>
      <c r="AS56" s="370">
        <v>0</v>
      </c>
      <c r="AT56" s="370">
        <f t="shared" si="7"/>
        <v>0</v>
      </c>
      <c r="AU56" s="370">
        <v>0</v>
      </c>
      <c r="AV56" s="370">
        <v>0</v>
      </c>
      <c r="AW56" s="370">
        <f t="shared" si="8"/>
        <v>0</v>
      </c>
      <c r="AX56" s="370">
        <v>0</v>
      </c>
      <c r="AY56" s="370">
        <v>0</v>
      </c>
      <c r="AZ56" s="370">
        <f t="shared" si="9"/>
        <v>0</v>
      </c>
      <c r="BA56" s="370">
        <v>0</v>
      </c>
      <c r="BB56" s="370">
        <v>0</v>
      </c>
      <c r="BC56" s="370">
        <f t="shared" si="10"/>
        <v>0</v>
      </c>
      <c r="BD56" s="370">
        <v>0</v>
      </c>
      <c r="BE56" s="370">
        <v>0</v>
      </c>
      <c r="BF56" s="370">
        <f t="shared" si="11"/>
        <v>0</v>
      </c>
      <c r="BG56" s="370">
        <v>0</v>
      </c>
      <c r="BH56" s="370">
        <v>0</v>
      </c>
      <c r="BI56" s="370">
        <f t="shared" si="12"/>
        <v>0</v>
      </c>
      <c r="BJ56" s="370">
        <v>0</v>
      </c>
      <c r="BK56" s="370">
        <v>0</v>
      </c>
      <c r="BL56" s="370">
        <f t="shared" si="13"/>
        <v>0</v>
      </c>
      <c r="BM56" s="370">
        <v>0</v>
      </c>
      <c r="BN56" s="370">
        <v>0</v>
      </c>
      <c r="BO56" s="370">
        <f t="shared" si="14"/>
        <v>0</v>
      </c>
      <c r="BP56" s="370">
        <v>0</v>
      </c>
      <c r="BQ56" s="370">
        <v>0</v>
      </c>
      <c r="BR56" s="370">
        <v>0</v>
      </c>
      <c r="BS56" s="370">
        <v>0</v>
      </c>
      <c r="BT56" s="370">
        <v>0</v>
      </c>
      <c r="BU56" s="370">
        <v>0</v>
      </c>
      <c r="BV56" s="370">
        <v>0</v>
      </c>
      <c r="BW56" s="370">
        <v>0</v>
      </c>
      <c r="BX56" s="370">
        <v>0</v>
      </c>
      <c r="BY56" s="370">
        <v>0</v>
      </c>
      <c r="BZ56" s="370">
        <v>0</v>
      </c>
      <c r="CA56" s="370">
        <v>0</v>
      </c>
    </row>
    <row r="57" spans="1:79" s="371" customFormat="1" hidden="1">
      <c r="A57" s="370">
        <f t="shared" si="15"/>
        <v>46</v>
      </c>
      <c r="B57" s="370" t="s">
        <v>534</v>
      </c>
      <c r="C57" s="370" t="s">
        <v>535</v>
      </c>
      <c r="D57" s="370" t="s">
        <v>2426</v>
      </c>
      <c r="E57" s="370" t="s">
        <v>295</v>
      </c>
      <c r="F57" s="370" t="s">
        <v>87</v>
      </c>
      <c r="G57" s="370" t="s">
        <v>126</v>
      </c>
      <c r="H57" s="370" t="s">
        <v>615</v>
      </c>
      <c r="I57" s="370" t="s">
        <v>615</v>
      </c>
      <c r="J57" s="370">
        <v>2</v>
      </c>
      <c r="K57" s="370" t="s">
        <v>2421</v>
      </c>
      <c r="L57" s="370">
        <v>29952</v>
      </c>
      <c r="M57" s="370" t="s">
        <v>2419</v>
      </c>
      <c r="N57" s="370">
        <v>0</v>
      </c>
      <c r="O57" s="370">
        <v>113</v>
      </c>
      <c r="P57" s="370">
        <v>0</v>
      </c>
      <c r="Q57" s="370">
        <v>0</v>
      </c>
      <c r="R57" s="370">
        <v>0</v>
      </c>
      <c r="S57" s="370">
        <v>0</v>
      </c>
      <c r="T57" s="370">
        <v>0</v>
      </c>
      <c r="U57" s="370">
        <v>0</v>
      </c>
      <c r="V57" s="370">
        <f t="shared" si="16"/>
        <v>113</v>
      </c>
      <c r="W57" s="370">
        <v>1</v>
      </c>
      <c r="X57" s="370">
        <v>0</v>
      </c>
      <c r="Y57" s="370">
        <f t="shared" si="0"/>
        <v>1</v>
      </c>
      <c r="Z57" s="370">
        <v>10</v>
      </c>
      <c r="AA57" s="370">
        <v>8</v>
      </c>
      <c r="AB57" s="370">
        <f t="shared" si="1"/>
        <v>18</v>
      </c>
      <c r="AC57" s="370">
        <v>10</v>
      </c>
      <c r="AD57" s="370">
        <v>14</v>
      </c>
      <c r="AE57" s="370">
        <f t="shared" si="2"/>
        <v>24</v>
      </c>
      <c r="AF57" s="370">
        <v>5</v>
      </c>
      <c r="AG57" s="370">
        <v>0</v>
      </c>
      <c r="AH57" s="370">
        <f t="shared" si="3"/>
        <v>5</v>
      </c>
      <c r="AI57" s="370">
        <v>10</v>
      </c>
      <c r="AJ57" s="370">
        <v>13</v>
      </c>
      <c r="AK57" s="370">
        <f t="shared" si="4"/>
        <v>23</v>
      </c>
      <c r="AL57" s="370">
        <v>10</v>
      </c>
      <c r="AM57" s="370">
        <v>13</v>
      </c>
      <c r="AN57" s="370">
        <f t="shared" si="5"/>
        <v>23</v>
      </c>
      <c r="AO57" s="370">
        <v>4</v>
      </c>
      <c r="AP57" s="370">
        <v>7</v>
      </c>
      <c r="AQ57" s="370">
        <f t="shared" si="6"/>
        <v>11</v>
      </c>
      <c r="AR57" s="370">
        <v>3</v>
      </c>
      <c r="AS57" s="370">
        <v>3</v>
      </c>
      <c r="AT57" s="370">
        <f t="shared" si="7"/>
        <v>6</v>
      </c>
      <c r="AU57" s="370">
        <v>1</v>
      </c>
      <c r="AV57" s="370">
        <v>1</v>
      </c>
      <c r="AW57" s="370">
        <f t="shared" si="8"/>
        <v>2</v>
      </c>
      <c r="AX57" s="370">
        <v>0</v>
      </c>
      <c r="AY57" s="370">
        <v>0</v>
      </c>
      <c r="AZ57" s="370">
        <f t="shared" si="9"/>
        <v>0</v>
      </c>
      <c r="BA57" s="370">
        <v>0</v>
      </c>
      <c r="BB57" s="370">
        <v>0</v>
      </c>
      <c r="BC57" s="370">
        <f t="shared" si="10"/>
        <v>0</v>
      </c>
      <c r="BD57" s="370">
        <v>0</v>
      </c>
      <c r="BE57" s="370">
        <v>0</v>
      </c>
      <c r="BF57" s="370">
        <f t="shared" si="11"/>
        <v>0</v>
      </c>
      <c r="BG57" s="370">
        <v>0</v>
      </c>
      <c r="BH57" s="370">
        <v>0</v>
      </c>
      <c r="BI57" s="370">
        <f t="shared" si="12"/>
        <v>0</v>
      </c>
      <c r="BJ57" s="370">
        <v>0</v>
      </c>
      <c r="BK57" s="370">
        <v>0</v>
      </c>
      <c r="BL57" s="370">
        <f t="shared" si="13"/>
        <v>0</v>
      </c>
      <c r="BM57" s="370">
        <v>0</v>
      </c>
      <c r="BN57" s="370">
        <v>0</v>
      </c>
      <c r="BO57" s="370">
        <f t="shared" si="14"/>
        <v>0</v>
      </c>
      <c r="BP57" s="370">
        <v>1</v>
      </c>
      <c r="BQ57" s="370">
        <v>3</v>
      </c>
      <c r="BR57" s="370">
        <v>0</v>
      </c>
      <c r="BS57" s="370">
        <v>0</v>
      </c>
      <c r="BT57" s="370">
        <v>0</v>
      </c>
      <c r="BU57" s="370">
        <v>1</v>
      </c>
      <c r="BV57" s="370">
        <v>0</v>
      </c>
      <c r="BW57" s="370">
        <v>0</v>
      </c>
      <c r="BX57" s="370">
        <v>0</v>
      </c>
      <c r="BY57" s="370">
        <v>0</v>
      </c>
      <c r="BZ57" s="370">
        <v>0</v>
      </c>
      <c r="CA57" s="370">
        <v>0</v>
      </c>
    </row>
    <row r="58" spans="1:79" s="371" customFormat="1" hidden="1">
      <c r="A58" s="370">
        <f t="shared" si="15"/>
        <v>47</v>
      </c>
      <c r="B58" s="370" t="s">
        <v>557</v>
      </c>
      <c r="C58" s="370" t="s">
        <v>558</v>
      </c>
      <c r="D58" s="370" t="s">
        <v>2427</v>
      </c>
      <c r="E58" s="370" t="s">
        <v>547</v>
      </c>
      <c r="F58" s="370" t="s">
        <v>87</v>
      </c>
      <c r="G58" s="370" t="s">
        <v>126</v>
      </c>
      <c r="H58" s="370" t="s">
        <v>615</v>
      </c>
      <c r="I58" s="370" t="s">
        <v>615</v>
      </c>
      <c r="J58" s="370">
        <v>2</v>
      </c>
      <c r="K58" s="370" t="s">
        <v>2410</v>
      </c>
      <c r="L58" s="370">
        <v>42023</v>
      </c>
      <c r="M58" s="370" t="s">
        <v>2419</v>
      </c>
      <c r="N58" s="370">
        <v>0</v>
      </c>
      <c r="O58" s="370">
        <v>46</v>
      </c>
      <c r="P58" s="370">
        <v>0</v>
      </c>
      <c r="Q58" s="370">
        <v>0</v>
      </c>
      <c r="R58" s="370">
        <v>0</v>
      </c>
      <c r="S58" s="370">
        <v>0</v>
      </c>
      <c r="T58" s="370">
        <v>0</v>
      </c>
      <c r="U58" s="370">
        <v>0</v>
      </c>
      <c r="V58" s="370">
        <f t="shared" si="16"/>
        <v>46</v>
      </c>
      <c r="W58" s="370">
        <v>0</v>
      </c>
      <c r="X58" s="370">
        <v>0</v>
      </c>
      <c r="Y58" s="370">
        <f t="shared" si="0"/>
        <v>0</v>
      </c>
      <c r="Z58" s="370">
        <v>0</v>
      </c>
      <c r="AA58" s="370">
        <v>0</v>
      </c>
      <c r="AB58" s="370">
        <f t="shared" si="1"/>
        <v>0</v>
      </c>
      <c r="AC58" s="370">
        <v>2</v>
      </c>
      <c r="AD58" s="370">
        <v>1</v>
      </c>
      <c r="AE58" s="370">
        <f t="shared" si="2"/>
        <v>3</v>
      </c>
      <c r="AF58" s="370">
        <v>2</v>
      </c>
      <c r="AG58" s="370">
        <v>7</v>
      </c>
      <c r="AH58" s="370">
        <f t="shared" si="3"/>
        <v>9</v>
      </c>
      <c r="AI58" s="370">
        <v>3</v>
      </c>
      <c r="AJ58" s="370">
        <v>4</v>
      </c>
      <c r="AK58" s="370">
        <f t="shared" si="4"/>
        <v>7</v>
      </c>
      <c r="AL58" s="370">
        <v>2</v>
      </c>
      <c r="AM58" s="370">
        <v>2</v>
      </c>
      <c r="AN58" s="370">
        <f t="shared" si="5"/>
        <v>4</v>
      </c>
      <c r="AO58" s="370">
        <v>1</v>
      </c>
      <c r="AP58" s="370">
        <v>1</v>
      </c>
      <c r="AQ58" s="370">
        <f t="shared" si="6"/>
        <v>2</v>
      </c>
      <c r="AR58" s="370">
        <v>5</v>
      </c>
      <c r="AS58" s="370">
        <v>5</v>
      </c>
      <c r="AT58" s="370">
        <f t="shared" si="7"/>
        <v>10</v>
      </c>
      <c r="AU58" s="370">
        <v>6</v>
      </c>
      <c r="AV58" s="370">
        <v>2</v>
      </c>
      <c r="AW58" s="370">
        <f t="shared" si="8"/>
        <v>8</v>
      </c>
      <c r="AX58" s="370">
        <v>1</v>
      </c>
      <c r="AY58" s="370">
        <v>1</v>
      </c>
      <c r="AZ58" s="370">
        <f t="shared" si="9"/>
        <v>2</v>
      </c>
      <c r="BA58" s="370">
        <v>0</v>
      </c>
      <c r="BB58" s="370">
        <v>1</v>
      </c>
      <c r="BC58" s="370">
        <f t="shared" si="10"/>
        <v>1</v>
      </c>
      <c r="BD58" s="370">
        <v>0</v>
      </c>
      <c r="BE58" s="370">
        <v>0</v>
      </c>
      <c r="BF58" s="370">
        <f t="shared" si="11"/>
        <v>0</v>
      </c>
      <c r="BG58" s="370">
        <v>0</v>
      </c>
      <c r="BH58" s="370">
        <v>0</v>
      </c>
      <c r="BI58" s="370">
        <f t="shared" si="12"/>
        <v>0</v>
      </c>
      <c r="BJ58" s="370">
        <v>0</v>
      </c>
      <c r="BK58" s="370">
        <v>0</v>
      </c>
      <c r="BL58" s="370">
        <f t="shared" si="13"/>
        <v>0</v>
      </c>
      <c r="BM58" s="370">
        <v>0</v>
      </c>
      <c r="BN58" s="370">
        <v>0</v>
      </c>
      <c r="BO58" s="370">
        <f t="shared" si="14"/>
        <v>0</v>
      </c>
      <c r="BP58" s="370">
        <v>0</v>
      </c>
      <c r="BQ58" s="370">
        <v>3</v>
      </c>
      <c r="BR58" s="370">
        <v>0</v>
      </c>
      <c r="BS58" s="370">
        <v>0</v>
      </c>
      <c r="BT58" s="370">
        <v>0</v>
      </c>
      <c r="BU58" s="370">
        <v>1</v>
      </c>
      <c r="BV58" s="370">
        <v>0</v>
      </c>
      <c r="BW58" s="370">
        <v>0</v>
      </c>
      <c r="BX58" s="370">
        <v>0</v>
      </c>
      <c r="BY58" s="370">
        <v>0</v>
      </c>
      <c r="BZ58" s="370">
        <v>0</v>
      </c>
      <c r="CA58" s="370">
        <v>0</v>
      </c>
    </row>
    <row r="59" spans="1:79" s="371" customFormat="1" hidden="1">
      <c r="A59" s="370">
        <f t="shared" si="15"/>
        <v>48</v>
      </c>
      <c r="B59" s="370" t="s">
        <v>612</v>
      </c>
      <c r="C59" s="370" t="s">
        <v>613</v>
      </c>
      <c r="D59" s="370" t="s">
        <v>614</v>
      </c>
      <c r="E59" s="370" t="s">
        <v>614</v>
      </c>
      <c r="F59" s="370" t="s">
        <v>87</v>
      </c>
      <c r="G59" s="370" t="s">
        <v>126</v>
      </c>
      <c r="H59" s="370" t="s">
        <v>615</v>
      </c>
      <c r="I59" s="370" t="s">
        <v>615</v>
      </c>
      <c r="J59" s="370">
        <v>2</v>
      </c>
      <c r="K59" s="370" t="s">
        <v>2410</v>
      </c>
      <c r="L59" s="370">
        <v>41668</v>
      </c>
      <c r="M59" s="370" t="s">
        <v>2419</v>
      </c>
      <c r="N59" s="370">
        <v>0</v>
      </c>
      <c r="O59" s="370">
        <v>12</v>
      </c>
      <c r="P59" s="370">
        <v>0</v>
      </c>
      <c r="Q59" s="370">
        <v>0</v>
      </c>
      <c r="R59" s="370">
        <v>0</v>
      </c>
      <c r="S59" s="370">
        <v>0</v>
      </c>
      <c r="T59" s="370">
        <v>0</v>
      </c>
      <c r="U59" s="370">
        <v>0</v>
      </c>
      <c r="V59" s="370">
        <f t="shared" si="16"/>
        <v>12</v>
      </c>
      <c r="W59" s="370">
        <v>1</v>
      </c>
      <c r="X59" s="370">
        <v>1</v>
      </c>
      <c r="Y59" s="370">
        <f t="shared" si="0"/>
        <v>2</v>
      </c>
      <c r="Z59" s="370">
        <v>0</v>
      </c>
      <c r="AA59" s="370">
        <v>2</v>
      </c>
      <c r="AB59" s="370">
        <f t="shared" si="1"/>
        <v>2</v>
      </c>
      <c r="AC59" s="370">
        <v>0</v>
      </c>
      <c r="AD59" s="370">
        <v>0</v>
      </c>
      <c r="AE59" s="370">
        <f t="shared" si="2"/>
        <v>0</v>
      </c>
      <c r="AF59" s="370">
        <v>2</v>
      </c>
      <c r="AG59" s="370">
        <v>0</v>
      </c>
      <c r="AH59" s="370">
        <f t="shared" si="3"/>
        <v>2</v>
      </c>
      <c r="AI59" s="370">
        <v>0</v>
      </c>
      <c r="AJ59" s="370">
        <v>1</v>
      </c>
      <c r="AK59" s="370">
        <f t="shared" si="4"/>
        <v>1</v>
      </c>
      <c r="AL59" s="370">
        <v>1</v>
      </c>
      <c r="AM59" s="370">
        <v>0</v>
      </c>
      <c r="AN59" s="370">
        <f t="shared" si="5"/>
        <v>1</v>
      </c>
      <c r="AO59" s="370">
        <v>2</v>
      </c>
      <c r="AP59" s="370">
        <v>0</v>
      </c>
      <c r="AQ59" s="370">
        <f t="shared" si="6"/>
        <v>2</v>
      </c>
      <c r="AR59" s="370">
        <v>1</v>
      </c>
      <c r="AS59" s="370">
        <v>0</v>
      </c>
      <c r="AT59" s="370">
        <f t="shared" si="7"/>
        <v>1</v>
      </c>
      <c r="AU59" s="370">
        <v>1</v>
      </c>
      <c r="AV59" s="370">
        <v>0</v>
      </c>
      <c r="AW59" s="370">
        <f t="shared" si="8"/>
        <v>1</v>
      </c>
      <c r="AX59" s="370">
        <v>0</v>
      </c>
      <c r="AY59" s="370">
        <v>0</v>
      </c>
      <c r="AZ59" s="370">
        <f t="shared" si="9"/>
        <v>0</v>
      </c>
      <c r="BA59" s="370">
        <v>0</v>
      </c>
      <c r="BB59" s="370">
        <v>0</v>
      </c>
      <c r="BC59" s="370">
        <f t="shared" si="10"/>
        <v>0</v>
      </c>
      <c r="BD59" s="370">
        <v>0</v>
      </c>
      <c r="BE59" s="370">
        <v>0</v>
      </c>
      <c r="BF59" s="370">
        <f t="shared" si="11"/>
        <v>0</v>
      </c>
      <c r="BG59" s="370">
        <v>0</v>
      </c>
      <c r="BH59" s="370">
        <v>0</v>
      </c>
      <c r="BI59" s="370">
        <f t="shared" si="12"/>
        <v>0</v>
      </c>
      <c r="BJ59" s="370">
        <v>0</v>
      </c>
      <c r="BK59" s="370">
        <v>0</v>
      </c>
      <c r="BL59" s="370">
        <f t="shared" si="13"/>
        <v>0</v>
      </c>
      <c r="BM59" s="370">
        <v>0</v>
      </c>
      <c r="BN59" s="370">
        <v>0</v>
      </c>
      <c r="BO59" s="370">
        <f t="shared" si="14"/>
        <v>0</v>
      </c>
      <c r="BP59" s="370">
        <v>0</v>
      </c>
      <c r="BQ59" s="370">
        <v>0</v>
      </c>
      <c r="BR59" s="370">
        <v>0</v>
      </c>
      <c r="BS59" s="370">
        <v>0</v>
      </c>
      <c r="BT59" s="370">
        <v>0</v>
      </c>
      <c r="BU59" s="370">
        <v>0</v>
      </c>
      <c r="BV59" s="370">
        <v>0</v>
      </c>
      <c r="BW59" s="370">
        <v>0</v>
      </c>
      <c r="BX59" s="370">
        <v>0</v>
      </c>
      <c r="BY59" s="370">
        <v>0</v>
      </c>
      <c r="BZ59" s="370">
        <v>0</v>
      </c>
      <c r="CA59" s="370">
        <v>0</v>
      </c>
    </row>
    <row r="60" spans="1:79" s="371" customFormat="1" ht="24" customHeight="1">
      <c r="A60" s="370">
        <v>2</v>
      </c>
      <c r="B60" s="370"/>
      <c r="C60" s="370" t="str">
        <f>F60</f>
        <v>Kec. Batang Asai</v>
      </c>
      <c r="D60" s="370"/>
      <c r="E60" s="370"/>
      <c r="F60" s="370" t="str">
        <f>F59</f>
        <v>Kec. Batang Asai</v>
      </c>
      <c r="G60" s="370"/>
      <c r="H60" s="370"/>
      <c r="I60" s="370"/>
      <c r="J60" s="370"/>
      <c r="K60" s="370"/>
      <c r="L60" s="370"/>
      <c r="M60" s="370"/>
      <c r="N60" s="370"/>
      <c r="O60" s="370">
        <f>SUM(O26:O59)-1</f>
        <v>2624</v>
      </c>
      <c r="P60" s="370">
        <f t="shared" ref="P60:BS60" si="19">SUM(P26:P59)</f>
        <v>0</v>
      </c>
      <c r="Q60" s="370">
        <f t="shared" si="19"/>
        <v>0</v>
      </c>
      <c r="R60" s="370">
        <f t="shared" si="19"/>
        <v>0</v>
      </c>
      <c r="S60" s="370">
        <f t="shared" si="19"/>
        <v>0</v>
      </c>
      <c r="T60" s="370">
        <f t="shared" si="19"/>
        <v>0</v>
      </c>
      <c r="U60" s="370">
        <f t="shared" si="19"/>
        <v>0</v>
      </c>
      <c r="V60" s="370">
        <f>SUM(O60:U60)</f>
        <v>2624</v>
      </c>
      <c r="W60" s="370">
        <f t="shared" si="19"/>
        <v>11</v>
      </c>
      <c r="X60" s="370">
        <f t="shared" si="19"/>
        <v>15</v>
      </c>
      <c r="Y60" s="370">
        <f t="shared" si="19"/>
        <v>26</v>
      </c>
      <c r="Z60" s="370">
        <f t="shared" si="19"/>
        <v>149</v>
      </c>
      <c r="AA60" s="370">
        <f t="shared" si="19"/>
        <v>164</v>
      </c>
      <c r="AB60" s="370">
        <f t="shared" si="19"/>
        <v>313</v>
      </c>
      <c r="AC60" s="370">
        <f t="shared" si="19"/>
        <v>197</v>
      </c>
      <c r="AD60" s="370">
        <f t="shared" si="19"/>
        <v>185</v>
      </c>
      <c r="AE60" s="370">
        <f t="shared" si="19"/>
        <v>382</v>
      </c>
      <c r="AF60" s="370">
        <f t="shared" si="19"/>
        <v>191</v>
      </c>
      <c r="AG60" s="370">
        <f t="shared" si="19"/>
        <v>173</v>
      </c>
      <c r="AH60" s="370">
        <f t="shared" si="19"/>
        <v>364</v>
      </c>
      <c r="AI60" s="370">
        <f t="shared" si="19"/>
        <v>198</v>
      </c>
      <c r="AJ60" s="370">
        <f t="shared" si="19"/>
        <v>233</v>
      </c>
      <c r="AK60" s="370">
        <f t="shared" si="19"/>
        <v>431</v>
      </c>
      <c r="AL60" s="370">
        <f t="shared" si="19"/>
        <v>218</v>
      </c>
      <c r="AM60" s="370">
        <f t="shared" si="19"/>
        <v>191</v>
      </c>
      <c r="AN60" s="370">
        <f t="shared" si="19"/>
        <v>409</v>
      </c>
      <c r="AO60" s="370">
        <f t="shared" si="19"/>
        <v>200</v>
      </c>
      <c r="AP60" s="370">
        <f t="shared" si="19"/>
        <v>190</v>
      </c>
      <c r="AQ60" s="370">
        <f t="shared" si="19"/>
        <v>390</v>
      </c>
      <c r="AR60" s="370">
        <f t="shared" si="19"/>
        <v>116</v>
      </c>
      <c r="AS60" s="370">
        <f t="shared" si="19"/>
        <v>87</v>
      </c>
      <c r="AT60" s="370">
        <f t="shared" si="19"/>
        <v>203</v>
      </c>
      <c r="AU60" s="370">
        <f t="shared" si="19"/>
        <v>48</v>
      </c>
      <c r="AV60" s="370">
        <f t="shared" si="19"/>
        <v>31</v>
      </c>
      <c r="AW60" s="370">
        <f t="shared" si="19"/>
        <v>79</v>
      </c>
      <c r="AX60" s="370">
        <f t="shared" si="19"/>
        <v>8</v>
      </c>
      <c r="AY60" s="370">
        <f t="shared" si="19"/>
        <v>15</v>
      </c>
      <c r="AZ60" s="370">
        <f t="shared" si="19"/>
        <v>23</v>
      </c>
      <c r="BA60" s="370">
        <f t="shared" si="19"/>
        <v>2</v>
      </c>
      <c r="BB60" s="370">
        <f t="shared" si="19"/>
        <v>1</v>
      </c>
      <c r="BC60" s="370">
        <f t="shared" si="19"/>
        <v>3</v>
      </c>
      <c r="BD60" s="370">
        <f t="shared" si="19"/>
        <v>1</v>
      </c>
      <c r="BE60" s="370">
        <f t="shared" si="19"/>
        <v>0</v>
      </c>
      <c r="BF60" s="370">
        <f t="shared" si="19"/>
        <v>1</v>
      </c>
      <c r="BG60" s="370">
        <f t="shared" si="19"/>
        <v>1</v>
      </c>
      <c r="BH60" s="370">
        <f t="shared" si="19"/>
        <v>0</v>
      </c>
      <c r="BI60" s="370">
        <f t="shared" si="19"/>
        <v>1</v>
      </c>
      <c r="BJ60" s="370">
        <f t="shared" si="19"/>
        <v>0</v>
      </c>
      <c r="BK60" s="370">
        <f t="shared" si="19"/>
        <v>0</v>
      </c>
      <c r="BL60" s="370">
        <f t="shared" si="19"/>
        <v>0</v>
      </c>
      <c r="BM60" s="370">
        <f t="shared" si="19"/>
        <v>0</v>
      </c>
      <c r="BN60" s="370">
        <f t="shared" si="19"/>
        <v>0</v>
      </c>
      <c r="BO60" s="370">
        <f t="shared" si="19"/>
        <v>0</v>
      </c>
      <c r="BP60" s="370">
        <f t="shared" si="19"/>
        <v>27</v>
      </c>
      <c r="BQ60" s="370">
        <f t="shared" si="19"/>
        <v>19</v>
      </c>
      <c r="BR60" s="370">
        <f t="shared" si="19"/>
        <v>12</v>
      </c>
      <c r="BS60" s="370">
        <f t="shared" si="19"/>
        <v>6</v>
      </c>
      <c r="BT60" s="370">
        <f t="shared" ref="BT60:CA60" si="20">SUM(BT26:BT59)</f>
        <v>16</v>
      </c>
      <c r="BU60" s="370">
        <f t="shared" si="20"/>
        <v>10</v>
      </c>
      <c r="BV60" s="370">
        <f t="shared" si="20"/>
        <v>5</v>
      </c>
      <c r="BW60" s="370">
        <f t="shared" si="20"/>
        <v>1</v>
      </c>
      <c r="BX60" s="370">
        <f t="shared" si="20"/>
        <v>3</v>
      </c>
      <c r="BY60" s="370">
        <f t="shared" si="20"/>
        <v>4</v>
      </c>
      <c r="BZ60" s="370">
        <f t="shared" si="20"/>
        <v>0</v>
      </c>
      <c r="CA60" s="370">
        <f t="shared" si="20"/>
        <v>0</v>
      </c>
    </row>
    <row r="61" spans="1:79" s="371" customFormat="1" hidden="1">
      <c r="A61" s="370">
        <f>A59+1</f>
        <v>49</v>
      </c>
      <c r="B61" s="370" t="s">
        <v>646</v>
      </c>
      <c r="C61" s="370" t="s">
        <v>647</v>
      </c>
      <c r="D61" s="370" t="s">
        <v>1506</v>
      </c>
      <c r="E61" s="370" t="s">
        <v>244</v>
      </c>
      <c r="F61" s="370" t="s">
        <v>81</v>
      </c>
      <c r="G61" s="370" t="s">
        <v>126</v>
      </c>
      <c r="H61" s="370" t="s">
        <v>615</v>
      </c>
      <c r="I61" s="370" t="s">
        <v>615</v>
      </c>
      <c r="J61" s="370">
        <v>2</v>
      </c>
      <c r="K61" s="370" t="s">
        <v>2428</v>
      </c>
      <c r="L61" s="370">
        <v>13150</v>
      </c>
      <c r="M61" s="370" t="s">
        <v>2409</v>
      </c>
      <c r="N61" s="370">
        <v>450</v>
      </c>
      <c r="O61" s="370">
        <v>122</v>
      </c>
      <c r="P61" s="370">
        <v>0</v>
      </c>
      <c r="Q61" s="370">
        <v>0</v>
      </c>
      <c r="R61" s="370">
        <v>0</v>
      </c>
      <c r="S61" s="370">
        <v>0</v>
      </c>
      <c r="T61" s="370">
        <v>0</v>
      </c>
      <c r="U61" s="370">
        <v>0</v>
      </c>
      <c r="V61" s="370">
        <f t="shared" si="16"/>
        <v>122</v>
      </c>
      <c r="W61" s="370">
        <v>0</v>
      </c>
      <c r="X61" s="370">
        <v>1</v>
      </c>
      <c r="Y61" s="370">
        <f t="shared" si="0"/>
        <v>1</v>
      </c>
      <c r="Z61" s="370">
        <v>3</v>
      </c>
      <c r="AA61" s="370">
        <v>5</v>
      </c>
      <c r="AB61" s="370">
        <f t="shared" si="1"/>
        <v>8</v>
      </c>
      <c r="AC61" s="370">
        <v>16</v>
      </c>
      <c r="AD61" s="370">
        <v>7</v>
      </c>
      <c r="AE61" s="370">
        <f t="shared" si="2"/>
        <v>23</v>
      </c>
      <c r="AF61" s="370">
        <v>7</v>
      </c>
      <c r="AG61" s="370">
        <v>9</v>
      </c>
      <c r="AH61" s="370">
        <f t="shared" si="3"/>
        <v>16</v>
      </c>
      <c r="AI61" s="370">
        <v>13</v>
      </c>
      <c r="AJ61" s="370">
        <v>19</v>
      </c>
      <c r="AK61" s="370">
        <f t="shared" si="4"/>
        <v>32</v>
      </c>
      <c r="AL61" s="370">
        <v>7</v>
      </c>
      <c r="AM61" s="370">
        <v>8</v>
      </c>
      <c r="AN61" s="370">
        <f t="shared" si="5"/>
        <v>15</v>
      </c>
      <c r="AO61" s="370">
        <v>5</v>
      </c>
      <c r="AP61" s="370">
        <v>9</v>
      </c>
      <c r="AQ61" s="370">
        <f t="shared" si="6"/>
        <v>14</v>
      </c>
      <c r="AR61" s="370">
        <v>4</v>
      </c>
      <c r="AS61" s="370">
        <v>5</v>
      </c>
      <c r="AT61" s="370">
        <f t="shared" si="7"/>
        <v>9</v>
      </c>
      <c r="AU61" s="370">
        <v>2</v>
      </c>
      <c r="AV61" s="370">
        <v>1</v>
      </c>
      <c r="AW61" s="370">
        <f t="shared" si="8"/>
        <v>3</v>
      </c>
      <c r="AX61" s="370">
        <v>0</v>
      </c>
      <c r="AY61" s="370">
        <v>1</v>
      </c>
      <c r="AZ61" s="370">
        <f t="shared" si="9"/>
        <v>1</v>
      </c>
      <c r="BA61" s="370">
        <v>0</v>
      </c>
      <c r="BB61" s="370">
        <v>0</v>
      </c>
      <c r="BC61" s="370">
        <f t="shared" si="10"/>
        <v>0</v>
      </c>
      <c r="BD61" s="370">
        <v>0</v>
      </c>
      <c r="BE61" s="370">
        <v>0</v>
      </c>
      <c r="BF61" s="370">
        <f t="shared" si="11"/>
        <v>0</v>
      </c>
      <c r="BG61" s="370">
        <v>0</v>
      </c>
      <c r="BH61" s="370">
        <v>0</v>
      </c>
      <c r="BI61" s="370">
        <f t="shared" si="12"/>
        <v>0</v>
      </c>
      <c r="BJ61" s="370">
        <v>0</v>
      </c>
      <c r="BK61" s="370">
        <v>0</v>
      </c>
      <c r="BL61" s="370">
        <f t="shared" si="13"/>
        <v>0</v>
      </c>
      <c r="BM61" s="370">
        <v>0</v>
      </c>
      <c r="BN61" s="370">
        <v>0</v>
      </c>
      <c r="BO61" s="370">
        <f t="shared" si="14"/>
        <v>0</v>
      </c>
      <c r="BP61" s="370">
        <v>2</v>
      </c>
      <c r="BQ61" s="370">
        <v>0</v>
      </c>
      <c r="BR61" s="370">
        <v>0</v>
      </c>
      <c r="BS61" s="370">
        <v>0</v>
      </c>
      <c r="BT61" s="370">
        <v>0</v>
      </c>
      <c r="BU61" s="370">
        <v>0</v>
      </c>
      <c r="BV61" s="370">
        <v>1</v>
      </c>
      <c r="BW61" s="370">
        <v>0</v>
      </c>
      <c r="BX61" s="370">
        <v>0</v>
      </c>
      <c r="BY61" s="370">
        <v>0</v>
      </c>
      <c r="BZ61" s="370">
        <v>0</v>
      </c>
      <c r="CA61" s="370">
        <v>0</v>
      </c>
    </row>
    <row r="62" spans="1:79" s="371" customFormat="1" hidden="1">
      <c r="A62" s="370">
        <f t="shared" si="15"/>
        <v>50</v>
      </c>
      <c r="B62" s="370" t="s">
        <v>648</v>
      </c>
      <c r="C62" s="370" t="s">
        <v>649</v>
      </c>
      <c r="D62" s="370" t="s">
        <v>250</v>
      </c>
      <c r="E62" s="370" t="s">
        <v>650</v>
      </c>
      <c r="F62" s="370" t="s">
        <v>81</v>
      </c>
      <c r="G62" s="370" t="s">
        <v>126</v>
      </c>
      <c r="H62" s="370" t="s">
        <v>615</v>
      </c>
      <c r="I62" s="370" t="s">
        <v>615</v>
      </c>
      <c r="J62" s="370">
        <v>2</v>
      </c>
      <c r="K62" s="370" t="s">
        <v>2410</v>
      </c>
      <c r="L62" s="370">
        <v>14611</v>
      </c>
      <c r="M62" s="370" t="s">
        <v>2409</v>
      </c>
      <c r="N62" s="370">
        <v>900</v>
      </c>
      <c r="O62" s="370">
        <v>136</v>
      </c>
      <c r="P62" s="370">
        <v>0</v>
      </c>
      <c r="Q62" s="370">
        <v>0</v>
      </c>
      <c r="R62" s="370">
        <v>0</v>
      </c>
      <c r="S62" s="370">
        <v>0</v>
      </c>
      <c r="T62" s="370">
        <v>0</v>
      </c>
      <c r="U62" s="370">
        <v>0</v>
      </c>
      <c r="V62" s="370">
        <f t="shared" si="16"/>
        <v>136</v>
      </c>
      <c r="W62" s="370">
        <v>0</v>
      </c>
      <c r="X62" s="370">
        <v>0</v>
      </c>
      <c r="Y62" s="370">
        <f t="shared" si="0"/>
        <v>0</v>
      </c>
      <c r="Z62" s="370">
        <v>8</v>
      </c>
      <c r="AA62" s="370">
        <v>5</v>
      </c>
      <c r="AB62" s="370">
        <f t="shared" si="1"/>
        <v>13</v>
      </c>
      <c r="AC62" s="370">
        <v>11</v>
      </c>
      <c r="AD62" s="370">
        <v>8</v>
      </c>
      <c r="AE62" s="370">
        <f t="shared" si="2"/>
        <v>19</v>
      </c>
      <c r="AF62" s="370">
        <v>16</v>
      </c>
      <c r="AG62" s="370">
        <v>11</v>
      </c>
      <c r="AH62" s="370">
        <f t="shared" si="3"/>
        <v>27</v>
      </c>
      <c r="AI62" s="370">
        <v>12</v>
      </c>
      <c r="AJ62" s="370">
        <v>16</v>
      </c>
      <c r="AK62" s="370">
        <f t="shared" si="4"/>
        <v>28</v>
      </c>
      <c r="AL62" s="370">
        <v>6</v>
      </c>
      <c r="AM62" s="370">
        <v>11</v>
      </c>
      <c r="AN62" s="370">
        <f t="shared" si="5"/>
        <v>17</v>
      </c>
      <c r="AO62" s="370">
        <v>12</v>
      </c>
      <c r="AP62" s="370">
        <v>9</v>
      </c>
      <c r="AQ62" s="370">
        <f t="shared" si="6"/>
        <v>21</v>
      </c>
      <c r="AR62" s="370">
        <v>7</v>
      </c>
      <c r="AS62" s="370">
        <v>3</v>
      </c>
      <c r="AT62" s="370">
        <f t="shared" si="7"/>
        <v>10</v>
      </c>
      <c r="AU62" s="370">
        <v>0</v>
      </c>
      <c r="AV62" s="370">
        <v>1</v>
      </c>
      <c r="AW62" s="370">
        <f t="shared" si="8"/>
        <v>1</v>
      </c>
      <c r="AX62" s="370">
        <v>0</v>
      </c>
      <c r="AY62" s="370">
        <v>0</v>
      </c>
      <c r="AZ62" s="370">
        <f t="shared" si="9"/>
        <v>0</v>
      </c>
      <c r="BA62" s="370">
        <v>0</v>
      </c>
      <c r="BB62" s="370">
        <v>0</v>
      </c>
      <c r="BC62" s="370">
        <f t="shared" si="10"/>
        <v>0</v>
      </c>
      <c r="BD62" s="370">
        <v>0</v>
      </c>
      <c r="BE62" s="370">
        <v>0</v>
      </c>
      <c r="BF62" s="370">
        <f t="shared" si="11"/>
        <v>0</v>
      </c>
      <c r="BG62" s="370">
        <v>0</v>
      </c>
      <c r="BH62" s="370">
        <v>0</v>
      </c>
      <c r="BI62" s="370">
        <f t="shared" si="12"/>
        <v>0</v>
      </c>
      <c r="BJ62" s="370">
        <v>0</v>
      </c>
      <c r="BK62" s="370">
        <v>0</v>
      </c>
      <c r="BL62" s="370">
        <f t="shared" si="13"/>
        <v>0</v>
      </c>
      <c r="BM62" s="370">
        <v>0</v>
      </c>
      <c r="BN62" s="370">
        <v>0</v>
      </c>
      <c r="BO62" s="370">
        <f t="shared" si="14"/>
        <v>0</v>
      </c>
      <c r="BP62" s="370">
        <v>0</v>
      </c>
      <c r="BQ62" s="370">
        <v>0</v>
      </c>
      <c r="BR62" s="370">
        <v>0</v>
      </c>
      <c r="BS62" s="370">
        <v>0</v>
      </c>
      <c r="BT62" s="370">
        <v>0</v>
      </c>
      <c r="BU62" s="370">
        <v>0</v>
      </c>
      <c r="BV62" s="370">
        <v>0</v>
      </c>
      <c r="BW62" s="370">
        <v>0</v>
      </c>
      <c r="BX62" s="370">
        <v>0</v>
      </c>
      <c r="BY62" s="370">
        <v>0</v>
      </c>
      <c r="BZ62" s="370">
        <v>0</v>
      </c>
      <c r="CA62" s="370">
        <v>0</v>
      </c>
    </row>
    <row r="63" spans="1:79" s="371" customFormat="1" hidden="1">
      <c r="A63" s="370">
        <f t="shared" si="15"/>
        <v>51</v>
      </c>
      <c r="B63" s="370" t="s">
        <v>635</v>
      </c>
      <c r="C63" s="370" t="s">
        <v>636</v>
      </c>
      <c r="D63" s="370" t="s">
        <v>1505</v>
      </c>
      <c r="E63" s="370" t="s">
        <v>247</v>
      </c>
      <c r="F63" s="370" t="s">
        <v>81</v>
      </c>
      <c r="G63" s="370" t="s">
        <v>126</v>
      </c>
      <c r="H63" s="370" t="s">
        <v>615</v>
      </c>
      <c r="I63" s="370" t="s">
        <v>615</v>
      </c>
      <c r="J63" s="370">
        <v>2</v>
      </c>
      <c r="K63" s="370" t="s">
        <v>2410</v>
      </c>
      <c r="L63" s="370">
        <v>23743</v>
      </c>
      <c r="M63" s="370" t="s">
        <v>2409</v>
      </c>
      <c r="N63" s="370">
        <v>900</v>
      </c>
      <c r="O63" s="370">
        <v>114</v>
      </c>
      <c r="P63" s="370">
        <v>0</v>
      </c>
      <c r="Q63" s="370">
        <v>0</v>
      </c>
      <c r="R63" s="370">
        <v>0</v>
      </c>
      <c r="S63" s="370">
        <v>0</v>
      </c>
      <c r="T63" s="370">
        <v>0</v>
      </c>
      <c r="U63" s="370">
        <v>0</v>
      </c>
      <c r="V63" s="370">
        <f t="shared" si="16"/>
        <v>114</v>
      </c>
      <c r="W63" s="370">
        <v>0</v>
      </c>
      <c r="X63" s="370">
        <v>0</v>
      </c>
      <c r="Y63" s="370">
        <f t="shared" si="0"/>
        <v>0</v>
      </c>
      <c r="Z63" s="370">
        <v>7</v>
      </c>
      <c r="AA63" s="370">
        <v>6</v>
      </c>
      <c r="AB63" s="370">
        <f t="shared" si="1"/>
        <v>13</v>
      </c>
      <c r="AC63" s="370">
        <v>9</v>
      </c>
      <c r="AD63" s="370">
        <v>6</v>
      </c>
      <c r="AE63" s="370">
        <f t="shared" si="2"/>
        <v>15</v>
      </c>
      <c r="AF63" s="370">
        <v>18</v>
      </c>
      <c r="AG63" s="370">
        <v>2</v>
      </c>
      <c r="AH63" s="370">
        <f t="shared" si="3"/>
        <v>20</v>
      </c>
      <c r="AI63" s="370">
        <v>14</v>
      </c>
      <c r="AJ63" s="370">
        <v>7</v>
      </c>
      <c r="AK63" s="370">
        <f t="shared" si="4"/>
        <v>21</v>
      </c>
      <c r="AL63" s="370">
        <v>7</v>
      </c>
      <c r="AM63" s="370">
        <v>14</v>
      </c>
      <c r="AN63" s="370">
        <f t="shared" si="5"/>
        <v>21</v>
      </c>
      <c r="AO63" s="370">
        <v>11</v>
      </c>
      <c r="AP63" s="370">
        <v>8</v>
      </c>
      <c r="AQ63" s="370">
        <f t="shared" si="6"/>
        <v>19</v>
      </c>
      <c r="AR63" s="370">
        <v>4</v>
      </c>
      <c r="AS63" s="370">
        <v>0</v>
      </c>
      <c r="AT63" s="370">
        <f t="shared" si="7"/>
        <v>4</v>
      </c>
      <c r="AU63" s="370">
        <v>0</v>
      </c>
      <c r="AV63" s="370">
        <v>0</v>
      </c>
      <c r="AW63" s="370">
        <f t="shared" si="8"/>
        <v>0</v>
      </c>
      <c r="AX63" s="370">
        <v>1</v>
      </c>
      <c r="AY63" s="370">
        <v>0</v>
      </c>
      <c r="AZ63" s="370">
        <f t="shared" si="9"/>
        <v>1</v>
      </c>
      <c r="BA63" s="370">
        <v>0</v>
      </c>
      <c r="BB63" s="370">
        <v>0</v>
      </c>
      <c r="BC63" s="370">
        <f t="shared" si="10"/>
        <v>0</v>
      </c>
      <c r="BD63" s="370">
        <v>0</v>
      </c>
      <c r="BE63" s="370">
        <v>0</v>
      </c>
      <c r="BF63" s="370">
        <f t="shared" si="11"/>
        <v>0</v>
      </c>
      <c r="BG63" s="370">
        <v>0</v>
      </c>
      <c r="BH63" s="370">
        <v>0</v>
      </c>
      <c r="BI63" s="370">
        <f t="shared" si="12"/>
        <v>0</v>
      </c>
      <c r="BJ63" s="370">
        <v>0</v>
      </c>
      <c r="BK63" s="370">
        <v>0</v>
      </c>
      <c r="BL63" s="370">
        <f t="shared" si="13"/>
        <v>0</v>
      </c>
      <c r="BM63" s="370">
        <v>0</v>
      </c>
      <c r="BN63" s="370">
        <v>0</v>
      </c>
      <c r="BO63" s="370">
        <f t="shared" si="14"/>
        <v>0</v>
      </c>
      <c r="BP63" s="370">
        <v>2</v>
      </c>
      <c r="BQ63" s="370">
        <v>0</v>
      </c>
      <c r="BR63" s="370">
        <v>0</v>
      </c>
      <c r="BS63" s="370">
        <v>0</v>
      </c>
      <c r="BT63" s="370">
        <v>0</v>
      </c>
      <c r="BU63" s="370">
        <v>0</v>
      </c>
      <c r="BV63" s="370">
        <v>0</v>
      </c>
      <c r="BW63" s="370">
        <v>0</v>
      </c>
      <c r="BX63" s="370">
        <v>0</v>
      </c>
      <c r="BY63" s="370">
        <v>0</v>
      </c>
      <c r="BZ63" s="370">
        <v>0</v>
      </c>
      <c r="CA63" s="370">
        <v>0</v>
      </c>
    </row>
    <row r="64" spans="1:79" s="371" customFormat="1" hidden="1">
      <c r="A64" s="370">
        <f t="shared" si="15"/>
        <v>52</v>
      </c>
      <c r="B64" s="370" t="s">
        <v>637</v>
      </c>
      <c r="C64" s="370" t="s">
        <v>638</v>
      </c>
      <c r="D64" s="370" t="s">
        <v>1500</v>
      </c>
      <c r="E64" s="370" t="s">
        <v>639</v>
      </c>
      <c r="F64" s="370" t="s">
        <v>81</v>
      </c>
      <c r="G64" s="370" t="s">
        <v>126</v>
      </c>
      <c r="H64" s="370" t="s">
        <v>615</v>
      </c>
      <c r="I64" s="370" t="s">
        <v>615</v>
      </c>
      <c r="J64" s="370">
        <v>2</v>
      </c>
      <c r="K64" s="370" t="s">
        <v>2410</v>
      </c>
      <c r="L64" s="370">
        <v>30133</v>
      </c>
      <c r="M64" s="370" t="s">
        <v>2409</v>
      </c>
      <c r="N64" s="370">
        <v>450</v>
      </c>
      <c r="O64" s="370">
        <v>176</v>
      </c>
      <c r="P64" s="370">
        <v>0</v>
      </c>
      <c r="Q64" s="370">
        <v>0</v>
      </c>
      <c r="R64" s="370">
        <v>0</v>
      </c>
      <c r="S64" s="370">
        <v>0</v>
      </c>
      <c r="T64" s="370">
        <v>0</v>
      </c>
      <c r="U64" s="370">
        <v>0</v>
      </c>
      <c r="V64" s="370">
        <f t="shared" si="16"/>
        <v>176</v>
      </c>
      <c r="W64" s="370">
        <v>0</v>
      </c>
      <c r="X64" s="370">
        <v>0</v>
      </c>
      <c r="Y64" s="370">
        <f t="shared" si="0"/>
        <v>0</v>
      </c>
      <c r="Z64" s="370">
        <v>17</v>
      </c>
      <c r="AA64" s="370">
        <v>9</v>
      </c>
      <c r="AB64" s="370">
        <f t="shared" si="1"/>
        <v>26</v>
      </c>
      <c r="AC64" s="370">
        <v>11</v>
      </c>
      <c r="AD64" s="370">
        <v>14</v>
      </c>
      <c r="AE64" s="370">
        <f t="shared" si="2"/>
        <v>25</v>
      </c>
      <c r="AF64" s="370">
        <v>11</v>
      </c>
      <c r="AG64" s="370">
        <v>19</v>
      </c>
      <c r="AH64" s="370">
        <f t="shared" si="3"/>
        <v>30</v>
      </c>
      <c r="AI64" s="370">
        <v>13</v>
      </c>
      <c r="AJ64" s="370">
        <v>15</v>
      </c>
      <c r="AK64" s="370">
        <f t="shared" si="4"/>
        <v>28</v>
      </c>
      <c r="AL64" s="370">
        <v>14</v>
      </c>
      <c r="AM64" s="370">
        <v>11</v>
      </c>
      <c r="AN64" s="370">
        <f t="shared" si="5"/>
        <v>25</v>
      </c>
      <c r="AO64" s="370">
        <v>24</v>
      </c>
      <c r="AP64" s="370">
        <v>10</v>
      </c>
      <c r="AQ64" s="370">
        <f t="shared" si="6"/>
        <v>34</v>
      </c>
      <c r="AR64" s="370">
        <v>2</v>
      </c>
      <c r="AS64" s="370">
        <v>4</v>
      </c>
      <c r="AT64" s="370">
        <f t="shared" si="7"/>
        <v>6</v>
      </c>
      <c r="AU64" s="370">
        <v>1</v>
      </c>
      <c r="AV64" s="370">
        <v>0</v>
      </c>
      <c r="AW64" s="370">
        <f t="shared" si="8"/>
        <v>1</v>
      </c>
      <c r="AX64" s="370">
        <v>1</v>
      </c>
      <c r="AY64" s="370">
        <v>0</v>
      </c>
      <c r="AZ64" s="370">
        <f t="shared" si="9"/>
        <v>1</v>
      </c>
      <c r="BA64" s="370">
        <v>0</v>
      </c>
      <c r="BB64" s="370">
        <v>0</v>
      </c>
      <c r="BC64" s="370">
        <f t="shared" si="10"/>
        <v>0</v>
      </c>
      <c r="BD64" s="370">
        <v>0</v>
      </c>
      <c r="BE64" s="370">
        <v>0</v>
      </c>
      <c r="BF64" s="370">
        <f t="shared" si="11"/>
        <v>0</v>
      </c>
      <c r="BG64" s="370">
        <v>0</v>
      </c>
      <c r="BH64" s="370">
        <v>0</v>
      </c>
      <c r="BI64" s="370">
        <f t="shared" si="12"/>
        <v>0</v>
      </c>
      <c r="BJ64" s="370">
        <v>0</v>
      </c>
      <c r="BK64" s="370">
        <v>0</v>
      </c>
      <c r="BL64" s="370">
        <f t="shared" si="13"/>
        <v>0</v>
      </c>
      <c r="BM64" s="370">
        <v>0</v>
      </c>
      <c r="BN64" s="370">
        <v>0</v>
      </c>
      <c r="BO64" s="370">
        <f t="shared" si="14"/>
        <v>0</v>
      </c>
      <c r="BP64" s="370">
        <v>3</v>
      </c>
      <c r="BQ64" s="370">
        <v>1</v>
      </c>
      <c r="BR64" s="370">
        <v>0</v>
      </c>
      <c r="BS64" s="370">
        <v>0</v>
      </c>
      <c r="BT64" s="370">
        <v>0</v>
      </c>
      <c r="BU64" s="370">
        <v>0</v>
      </c>
      <c r="BV64" s="370">
        <v>0</v>
      </c>
      <c r="BW64" s="370">
        <v>0</v>
      </c>
      <c r="BX64" s="370">
        <v>0</v>
      </c>
      <c r="BY64" s="370">
        <v>1</v>
      </c>
      <c r="BZ64" s="370">
        <v>0</v>
      </c>
      <c r="CA64" s="370">
        <v>0</v>
      </c>
    </row>
    <row r="65" spans="1:79" s="371" customFormat="1" hidden="1">
      <c r="A65" s="370">
        <f t="shared" si="15"/>
        <v>53</v>
      </c>
      <c r="B65" s="370" t="s">
        <v>670</v>
      </c>
      <c r="C65" s="370" t="s">
        <v>671</v>
      </c>
      <c r="D65" s="370" t="s">
        <v>226</v>
      </c>
      <c r="E65" s="370" t="s">
        <v>226</v>
      </c>
      <c r="F65" s="370" t="s">
        <v>81</v>
      </c>
      <c r="G65" s="370" t="s">
        <v>126</v>
      </c>
      <c r="H65" s="370" t="s">
        <v>615</v>
      </c>
      <c r="I65" s="370" t="s">
        <v>615</v>
      </c>
      <c r="J65" s="370">
        <v>2</v>
      </c>
      <c r="K65" s="370" t="s">
        <v>2410</v>
      </c>
      <c r="L65" s="370">
        <v>29952</v>
      </c>
      <c r="M65" s="370" t="s">
        <v>2409</v>
      </c>
      <c r="N65" s="370">
        <v>900</v>
      </c>
      <c r="O65" s="370">
        <v>100</v>
      </c>
      <c r="P65" s="370">
        <v>0</v>
      </c>
      <c r="Q65" s="370">
        <v>0</v>
      </c>
      <c r="R65" s="370">
        <v>0</v>
      </c>
      <c r="S65" s="370">
        <v>0</v>
      </c>
      <c r="T65" s="370">
        <v>0</v>
      </c>
      <c r="U65" s="370">
        <v>0</v>
      </c>
      <c r="V65" s="370">
        <f t="shared" si="16"/>
        <v>100</v>
      </c>
      <c r="W65" s="370">
        <v>2</v>
      </c>
      <c r="X65" s="370">
        <v>1</v>
      </c>
      <c r="Y65" s="370">
        <f t="shared" si="0"/>
        <v>3</v>
      </c>
      <c r="Z65" s="370">
        <v>9</v>
      </c>
      <c r="AA65" s="370">
        <v>10</v>
      </c>
      <c r="AB65" s="370">
        <f t="shared" si="1"/>
        <v>19</v>
      </c>
      <c r="AC65" s="370">
        <v>6</v>
      </c>
      <c r="AD65" s="370">
        <v>3</v>
      </c>
      <c r="AE65" s="370">
        <f t="shared" si="2"/>
        <v>9</v>
      </c>
      <c r="AF65" s="370">
        <v>13</v>
      </c>
      <c r="AG65" s="370">
        <v>7</v>
      </c>
      <c r="AH65" s="370">
        <f t="shared" si="3"/>
        <v>20</v>
      </c>
      <c r="AI65" s="370">
        <v>7</v>
      </c>
      <c r="AJ65" s="370">
        <v>5</v>
      </c>
      <c r="AK65" s="370">
        <f t="shared" si="4"/>
        <v>12</v>
      </c>
      <c r="AL65" s="370">
        <v>10</v>
      </c>
      <c r="AM65" s="370">
        <v>5</v>
      </c>
      <c r="AN65" s="370">
        <f t="shared" si="5"/>
        <v>15</v>
      </c>
      <c r="AO65" s="370">
        <v>9</v>
      </c>
      <c r="AP65" s="370">
        <v>7</v>
      </c>
      <c r="AQ65" s="370">
        <f t="shared" si="6"/>
        <v>16</v>
      </c>
      <c r="AR65" s="370">
        <v>2</v>
      </c>
      <c r="AS65" s="370">
        <v>2</v>
      </c>
      <c r="AT65" s="370">
        <f t="shared" si="7"/>
        <v>4</v>
      </c>
      <c r="AU65" s="370">
        <v>1</v>
      </c>
      <c r="AV65" s="370">
        <v>1</v>
      </c>
      <c r="AW65" s="370">
        <f t="shared" si="8"/>
        <v>2</v>
      </c>
      <c r="AX65" s="370">
        <v>0</v>
      </c>
      <c r="AY65" s="370">
        <v>0</v>
      </c>
      <c r="AZ65" s="370">
        <f t="shared" si="9"/>
        <v>0</v>
      </c>
      <c r="BA65" s="370">
        <v>0</v>
      </c>
      <c r="BB65" s="370">
        <v>0</v>
      </c>
      <c r="BC65" s="370">
        <f t="shared" si="10"/>
        <v>0</v>
      </c>
      <c r="BD65" s="370">
        <v>0</v>
      </c>
      <c r="BE65" s="370">
        <v>0</v>
      </c>
      <c r="BF65" s="370">
        <f t="shared" si="11"/>
        <v>0</v>
      </c>
      <c r="BG65" s="370">
        <v>0</v>
      </c>
      <c r="BH65" s="370">
        <v>0</v>
      </c>
      <c r="BI65" s="370">
        <f t="shared" si="12"/>
        <v>0</v>
      </c>
      <c r="BJ65" s="370">
        <v>0</v>
      </c>
      <c r="BK65" s="370">
        <v>0</v>
      </c>
      <c r="BL65" s="370">
        <f t="shared" si="13"/>
        <v>0</v>
      </c>
      <c r="BM65" s="370">
        <v>0</v>
      </c>
      <c r="BN65" s="370">
        <v>0</v>
      </c>
      <c r="BO65" s="370">
        <f t="shared" si="14"/>
        <v>0</v>
      </c>
      <c r="BP65" s="370">
        <v>0</v>
      </c>
      <c r="BQ65" s="370">
        <v>0</v>
      </c>
      <c r="BR65" s="370">
        <v>0</v>
      </c>
      <c r="BS65" s="370">
        <v>0</v>
      </c>
      <c r="BT65" s="370">
        <v>0</v>
      </c>
      <c r="BU65" s="370">
        <v>0</v>
      </c>
      <c r="BV65" s="370">
        <v>0</v>
      </c>
      <c r="BW65" s="370">
        <v>0</v>
      </c>
      <c r="BX65" s="370">
        <v>0</v>
      </c>
      <c r="BY65" s="370">
        <v>0</v>
      </c>
      <c r="BZ65" s="370">
        <v>0</v>
      </c>
      <c r="CA65" s="370">
        <v>0</v>
      </c>
    </row>
    <row r="66" spans="1:79" s="371" customFormat="1" hidden="1">
      <c r="A66" s="370">
        <f t="shared" si="15"/>
        <v>54</v>
      </c>
      <c r="B66" s="370" t="s">
        <v>653</v>
      </c>
      <c r="C66" s="370" t="s">
        <v>654</v>
      </c>
      <c r="D66" s="370" t="s">
        <v>252</v>
      </c>
      <c r="E66" s="370" t="s">
        <v>655</v>
      </c>
      <c r="F66" s="370" t="s">
        <v>81</v>
      </c>
      <c r="G66" s="370" t="s">
        <v>126</v>
      </c>
      <c r="H66" s="370" t="s">
        <v>615</v>
      </c>
      <c r="I66" s="370" t="s">
        <v>615</v>
      </c>
      <c r="J66" s="370">
        <v>2</v>
      </c>
      <c r="K66" s="370" t="s">
        <v>2410</v>
      </c>
      <c r="L66" s="370">
        <v>28491</v>
      </c>
      <c r="M66" s="370" t="s">
        <v>2409</v>
      </c>
      <c r="N66" s="370">
        <v>450</v>
      </c>
      <c r="O66" s="370">
        <v>99</v>
      </c>
      <c r="P66" s="370">
        <v>0</v>
      </c>
      <c r="Q66" s="370">
        <v>0</v>
      </c>
      <c r="R66" s="370">
        <v>0</v>
      </c>
      <c r="S66" s="370">
        <v>0</v>
      </c>
      <c r="T66" s="370">
        <v>0</v>
      </c>
      <c r="U66" s="370">
        <v>0</v>
      </c>
      <c r="V66" s="370">
        <f t="shared" si="16"/>
        <v>99</v>
      </c>
      <c r="W66" s="370">
        <v>0</v>
      </c>
      <c r="X66" s="370">
        <v>0</v>
      </c>
      <c r="Y66" s="370">
        <f t="shared" si="0"/>
        <v>0</v>
      </c>
      <c r="Z66" s="370">
        <v>6</v>
      </c>
      <c r="AA66" s="370">
        <v>9</v>
      </c>
      <c r="AB66" s="370">
        <f t="shared" si="1"/>
        <v>15</v>
      </c>
      <c r="AC66" s="370">
        <v>11</v>
      </c>
      <c r="AD66" s="370">
        <v>10</v>
      </c>
      <c r="AE66" s="370">
        <f t="shared" si="2"/>
        <v>21</v>
      </c>
      <c r="AF66" s="370">
        <v>9</v>
      </c>
      <c r="AG66" s="370">
        <v>11</v>
      </c>
      <c r="AH66" s="370">
        <f t="shared" si="3"/>
        <v>20</v>
      </c>
      <c r="AI66" s="370">
        <v>9</v>
      </c>
      <c r="AJ66" s="370">
        <v>8</v>
      </c>
      <c r="AK66" s="370">
        <f t="shared" si="4"/>
        <v>17</v>
      </c>
      <c r="AL66" s="370">
        <v>6</v>
      </c>
      <c r="AM66" s="370">
        <v>5</v>
      </c>
      <c r="AN66" s="370">
        <f t="shared" si="5"/>
        <v>11</v>
      </c>
      <c r="AO66" s="370">
        <v>4</v>
      </c>
      <c r="AP66" s="370">
        <v>7</v>
      </c>
      <c r="AQ66" s="370">
        <f t="shared" si="6"/>
        <v>11</v>
      </c>
      <c r="AR66" s="370">
        <v>2</v>
      </c>
      <c r="AS66" s="370">
        <v>0</v>
      </c>
      <c r="AT66" s="370">
        <f t="shared" si="7"/>
        <v>2</v>
      </c>
      <c r="AU66" s="370">
        <v>1</v>
      </c>
      <c r="AV66" s="370">
        <v>1</v>
      </c>
      <c r="AW66" s="370">
        <f t="shared" si="8"/>
        <v>2</v>
      </c>
      <c r="AX66" s="370">
        <v>0</v>
      </c>
      <c r="AY66" s="370">
        <v>0</v>
      </c>
      <c r="AZ66" s="370">
        <f t="shared" si="9"/>
        <v>0</v>
      </c>
      <c r="BA66" s="370">
        <v>0</v>
      </c>
      <c r="BB66" s="370">
        <v>0</v>
      </c>
      <c r="BC66" s="370">
        <f t="shared" si="10"/>
        <v>0</v>
      </c>
      <c r="BD66" s="370">
        <v>0</v>
      </c>
      <c r="BE66" s="370">
        <v>0</v>
      </c>
      <c r="BF66" s="370">
        <f t="shared" si="11"/>
        <v>0</v>
      </c>
      <c r="BG66" s="370">
        <v>0</v>
      </c>
      <c r="BH66" s="370">
        <v>0</v>
      </c>
      <c r="BI66" s="370">
        <f t="shared" si="12"/>
        <v>0</v>
      </c>
      <c r="BJ66" s="370">
        <v>0</v>
      </c>
      <c r="BK66" s="370">
        <v>0</v>
      </c>
      <c r="BL66" s="370">
        <f t="shared" si="13"/>
        <v>0</v>
      </c>
      <c r="BM66" s="370">
        <v>0</v>
      </c>
      <c r="BN66" s="370">
        <v>0</v>
      </c>
      <c r="BO66" s="370">
        <f t="shared" si="14"/>
        <v>0</v>
      </c>
      <c r="BP66" s="370">
        <v>0</v>
      </c>
      <c r="BQ66" s="370">
        <v>0</v>
      </c>
      <c r="BR66" s="370">
        <v>0</v>
      </c>
      <c r="BS66" s="370">
        <v>0</v>
      </c>
      <c r="BT66" s="370">
        <v>0</v>
      </c>
      <c r="BU66" s="370">
        <v>0</v>
      </c>
      <c r="BV66" s="370">
        <v>0</v>
      </c>
      <c r="BW66" s="370">
        <v>0</v>
      </c>
      <c r="BX66" s="370">
        <v>0</v>
      </c>
      <c r="BY66" s="370">
        <v>0</v>
      </c>
      <c r="BZ66" s="370">
        <v>0</v>
      </c>
      <c r="CA66" s="370">
        <v>0</v>
      </c>
    </row>
    <row r="67" spans="1:79" s="371" customFormat="1" hidden="1">
      <c r="A67" s="370">
        <f t="shared" si="15"/>
        <v>55</v>
      </c>
      <c r="B67" s="370" t="s">
        <v>664</v>
      </c>
      <c r="C67" s="370" t="s">
        <v>665</v>
      </c>
      <c r="D67" s="370" t="s">
        <v>1496</v>
      </c>
      <c r="E67" s="370" t="s">
        <v>666</v>
      </c>
      <c r="F67" s="370" t="s">
        <v>81</v>
      </c>
      <c r="G67" s="370" t="s">
        <v>126</v>
      </c>
      <c r="H67" s="370" t="s">
        <v>615</v>
      </c>
      <c r="I67" s="370" t="s">
        <v>615</v>
      </c>
      <c r="J67" s="370">
        <v>2</v>
      </c>
      <c r="K67" s="370" t="s">
        <v>2410</v>
      </c>
      <c r="L67" s="370">
        <v>3654</v>
      </c>
      <c r="M67" s="370" t="s">
        <v>2409</v>
      </c>
      <c r="N67" s="370">
        <v>900</v>
      </c>
      <c r="O67" s="370">
        <v>89</v>
      </c>
      <c r="P67" s="370">
        <v>0</v>
      </c>
      <c r="Q67" s="370">
        <v>0</v>
      </c>
      <c r="R67" s="370">
        <v>0</v>
      </c>
      <c r="S67" s="370">
        <v>0</v>
      </c>
      <c r="T67" s="370">
        <v>0</v>
      </c>
      <c r="U67" s="370">
        <v>0</v>
      </c>
      <c r="V67" s="370">
        <f t="shared" si="16"/>
        <v>89</v>
      </c>
      <c r="W67" s="370">
        <v>0</v>
      </c>
      <c r="X67" s="370">
        <v>0</v>
      </c>
      <c r="Y67" s="370">
        <f t="shared" si="0"/>
        <v>0</v>
      </c>
      <c r="Z67" s="370">
        <v>2</v>
      </c>
      <c r="AA67" s="370">
        <v>4</v>
      </c>
      <c r="AB67" s="370">
        <f t="shared" si="1"/>
        <v>6</v>
      </c>
      <c r="AC67" s="370">
        <v>6</v>
      </c>
      <c r="AD67" s="370">
        <v>9</v>
      </c>
      <c r="AE67" s="370">
        <f t="shared" si="2"/>
        <v>15</v>
      </c>
      <c r="AF67" s="370">
        <v>8</v>
      </c>
      <c r="AG67" s="370">
        <v>4</v>
      </c>
      <c r="AH67" s="370">
        <f t="shared" si="3"/>
        <v>12</v>
      </c>
      <c r="AI67" s="370">
        <v>13</v>
      </c>
      <c r="AJ67" s="370">
        <v>4</v>
      </c>
      <c r="AK67" s="370">
        <f t="shared" si="4"/>
        <v>17</v>
      </c>
      <c r="AL67" s="370">
        <v>5</v>
      </c>
      <c r="AM67" s="370">
        <v>7</v>
      </c>
      <c r="AN67" s="370">
        <f t="shared" si="5"/>
        <v>12</v>
      </c>
      <c r="AO67" s="370">
        <v>12</v>
      </c>
      <c r="AP67" s="370">
        <v>9</v>
      </c>
      <c r="AQ67" s="370">
        <f t="shared" si="6"/>
        <v>21</v>
      </c>
      <c r="AR67" s="370">
        <v>1</v>
      </c>
      <c r="AS67" s="370">
        <v>3</v>
      </c>
      <c r="AT67" s="370">
        <f t="shared" si="7"/>
        <v>4</v>
      </c>
      <c r="AU67" s="370">
        <v>0</v>
      </c>
      <c r="AV67" s="370">
        <v>1</v>
      </c>
      <c r="AW67" s="370">
        <f t="shared" si="8"/>
        <v>1</v>
      </c>
      <c r="AX67" s="370">
        <v>1</v>
      </c>
      <c r="AY67" s="370">
        <v>0</v>
      </c>
      <c r="AZ67" s="370">
        <f t="shared" si="9"/>
        <v>1</v>
      </c>
      <c r="BA67" s="370">
        <v>0</v>
      </c>
      <c r="BB67" s="370">
        <v>0</v>
      </c>
      <c r="BC67" s="370">
        <f t="shared" si="10"/>
        <v>0</v>
      </c>
      <c r="BD67" s="370">
        <v>0</v>
      </c>
      <c r="BE67" s="370">
        <v>0</v>
      </c>
      <c r="BF67" s="370">
        <f t="shared" si="11"/>
        <v>0</v>
      </c>
      <c r="BG67" s="370">
        <v>0</v>
      </c>
      <c r="BH67" s="370">
        <v>0</v>
      </c>
      <c r="BI67" s="370">
        <f t="shared" si="12"/>
        <v>0</v>
      </c>
      <c r="BJ67" s="370">
        <v>0</v>
      </c>
      <c r="BK67" s="370">
        <v>0</v>
      </c>
      <c r="BL67" s="370">
        <f t="shared" si="13"/>
        <v>0</v>
      </c>
      <c r="BM67" s="370">
        <v>0</v>
      </c>
      <c r="BN67" s="370">
        <v>0</v>
      </c>
      <c r="BO67" s="370">
        <f t="shared" si="14"/>
        <v>0</v>
      </c>
      <c r="BP67" s="370">
        <v>3</v>
      </c>
      <c r="BQ67" s="370">
        <v>1</v>
      </c>
      <c r="BR67" s="370">
        <v>0</v>
      </c>
      <c r="BS67" s="370">
        <v>0</v>
      </c>
      <c r="BT67" s="370">
        <v>0</v>
      </c>
      <c r="BU67" s="370">
        <v>0</v>
      </c>
      <c r="BV67" s="370">
        <v>0</v>
      </c>
      <c r="BW67" s="370">
        <v>0</v>
      </c>
      <c r="BX67" s="370">
        <v>0</v>
      </c>
      <c r="BY67" s="370">
        <v>0</v>
      </c>
      <c r="BZ67" s="370">
        <v>0</v>
      </c>
      <c r="CA67" s="370">
        <v>0</v>
      </c>
    </row>
    <row r="68" spans="1:79" s="371" customFormat="1" hidden="1">
      <c r="A68" s="370">
        <f t="shared" si="15"/>
        <v>56</v>
      </c>
      <c r="B68" s="370" t="s">
        <v>630</v>
      </c>
      <c r="C68" s="370" t="s">
        <v>631</v>
      </c>
      <c r="D68" s="370" t="s">
        <v>250</v>
      </c>
      <c r="E68" s="370" t="s">
        <v>250</v>
      </c>
      <c r="F68" s="370" t="s">
        <v>81</v>
      </c>
      <c r="G68" s="370" t="s">
        <v>126</v>
      </c>
      <c r="H68" s="370" t="s">
        <v>615</v>
      </c>
      <c r="I68" s="370" t="s">
        <v>615</v>
      </c>
      <c r="J68" s="370">
        <v>2</v>
      </c>
      <c r="K68" s="370" t="s">
        <v>2408</v>
      </c>
      <c r="L68" s="370">
        <v>29017</v>
      </c>
      <c r="M68" s="370" t="s">
        <v>2409</v>
      </c>
      <c r="N68" s="370">
        <v>900</v>
      </c>
      <c r="O68" s="370">
        <v>136</v>
      </c>
      <c r="P68" s="370">
        <v>1</v>
      </c>
      <c r="Q68" s="370">
        <v>2</v>
      </c>
      <c r="R68" s="370">
        <v>0</v>
      </c>
      <c r="S68" s="370">
        <v>0</v>
      </c>
      <c r="T68" s="370">
        <v>0</v>
      </c>
      <c r="U68" s="370">
        <v>0</v>
      </c>
      <c r="V68" s="370">
        <f t="shared" si="16"/>
        <v>139</v>
      </c>
      <c r="W68" s="370">
        <v>1</v>
      </c>
      <c r="X68" s="370">
        <v>2</v>
      </c>
      <c r="Y68" s="370">
        <f t="shared" si="0"/>
        <v>3</v>
      </c>
      <c r="Z68" s="370">
        <v>8</v>
      </c>
      <c r="AA68" s="370">
        <v>11</v>
      </c>
      <c r="AB68" s="370">
        <f t="shared" si="1"/>
        <v>19</v>
      </c>
      <c r="AC68" s="370">
        <v>15</v>
      </c>
      <c r="AD68" s="370">
        <v>10</v>
      </c>
      <c r="AE68" s="370">
        <f t="shared" si="2"/>
        <v>25</v>
      </c>
      <c r="AF68" s="370">
        <v>16</v>
      </c>
      <c r="AG68" s="370">
        <v>14</v>
      </c>
      <c r="AH68" s="370">
        <f t="shared" si="3"/>
        <v>30</v>
      </c>
      <c r="AI68" s="370">
        <v>10</v>
      </c>
      <c r="AJ68" s="370">
        <v>11</v>
      </c>
      <c r="AK68" s="370">
        <f t="shared" si="4"/>
        <v>21</v>
      </c>
      <c r="AL68" s="370">
        <v>10</v>
      </c>
      <c r="AM68" s="370">
        <v>12</v>
      </c>
      <c r="AN68" s="370">
        <f t="shared" si="5"/>
        <v>22</v>
      </c>
      <c r="AO68" s="370">
        <v>9</v>
      </c>
      <c r="AP68" s="370">
        <v>6</v>
      </c>
      <c r="AQ68" s="370">
        <f t="shared" si="6"/>
        <v>15</v>
      </c>
      <c r="AR68" s="370">
        <v>4</v>
      </c>
      <c r="AS68" s="370">
        <v>0</v>
      </c>
      <c r="AT68" s="370">
        <f t="shared" si="7"/>
        <v>4</v>
      </c>
      <c r="AU68" s="370">
        <v>0</v>
      </c>
      <c r="AV68" s="370">
        <v>0</v>
      </c>
      <c r="AW68" s="370">
        <f t="shared" si="8"/>
        <v>0</v>
      </c>
      <c r="AX68" s="370">
        <v>0</v>
      </c>
      <c r="AY68" s="370">
        <v>0</v>
      </c>
      <c r="AZ68" s="370">
        <f t="shared" si="9"/>
        <v>0</v>
      </c>
      <c r="BA68" s="370">
        <v>0</v>
      </c>
      <c r="BB68" s="370">
        <v>0</v>
      </c>
      <c r="BC68" s="370">
        <f t="shared" si="10"/>
        <v>0</v>
      </c>
      <c r="BD68" s="370">
        <v>0</v>
      </c>
      <c r="BE68" s="370">
        <v>0</v>
      </c>
      <c r="BF68" s="370">
        <f t="shared" si="11"/>
        <v>0</v>
      </c>
      <c r="BG68" s="370">
        <v>0</v>
      </c>
      <c r="BH68" s="370">
        <v>0</v>
      </c>
      <c r="BI68" s="370">
        <f t="shared" si="12"/>
        <v>0</v>
      </c>
      <c r="BJ68" s="370">
        <v>0</v>
      </c>
      <c r="BK68" s="370">
        <v>0</v>
      </c>
      <c r="BL68" s="370">
        <f t="shared" si="13"/>
        <v>0</v>
      </c>
      <c r="BM68" s="370">
        <v>0</v>
      </c>
      <c r="BN68" s="370">
        <v>0</v>
      </c>
      <c r="BO68" s="370">
        <f t="shared" si="14"/>
        <v>0</v>
      </c>
      <c r="BP68" s="370">
        <v>0</v>
      </c>
      <c r="BQ68" s="370">
        <v>0</v>
      </c>
      <c r="BR68" s="370">
        <v>0</v>
      </c>
      <c r="BS68" s="370">
        <v>0</v>
      </c>
      <c r="BT68" s="370">
        <v>0</v>
      </c>
      <c r="BU68" s="370">
        <v>0</v>
      </c>
      <c r="BV68" s="370">
        <v>0</v>
      </c>
      <c r="BW68" s="370">
        <v>0</v>
      </c>
      <c r="BX68" s="370">
        <v>0</v>
      </c>
      <c r="BY68" s="370">
        <v>0</v>
      </c>
      <c r="BZ68" s="370">
        <v>0</v>
      </c>
      <c r="CA68" s="370">
        <v>0</v>
      </c>
    </row>
    <row r="69" spans="1:79" s="371" customFormat="1" hidden="1">
      <c r="A69" s="370">
        <f t="shared" si="15"/>
        <v>57</v>
      </c>
      <c r="B69" s="370" t="s">
        <v>672</v>
      </c>
      <c r="C69" s="370" t="s">
        <v>673</v>
      </c>
      <c r="D69" s="370" t="s">
        <v>1502</v>
      </c>
      <c r="E69" s="370" t="s">
        <v>674</v>
      </c>
      <c r="F69" s="370" t="s">
        <v>81</v>
      </c>
      <c r="G69" s="370" t="s">
        <v>126</v>
      </c>
      <c r="H69" s="370" t="s">
        <v>615</v>
      </c>
      <c r="I69" s="370" t="s">
        <v>615</v>
      </c>
      <c r="J69" s="370">
        <v>2</v>
      </c>
      <c r="K69" s="370" t="s">
        <v>2422</v>
      </c>
      <c r="L69" s="370">
        <v>28856</v>
      </c>
      <c r="M69" s="370" t="s">
        <v>2409</v>
      </c>
      <c r="N69" s="370">
        <v>1500</v>
      </c>
      <c r="O69" s="370">
        <v>179</v>
      </c>
      <c r="P69" s="370">
        <v>16</v>
      </c>
      <c r="Q69" s="370">
        <v>1</v>
      </c>
      <c r="R69" s="370">
        <v>0</v>
      </c>
      <c r="S69" s="370">
        <v>0</v>
      </c>
      <c r="T69" s="370">
        <v>0</v>
      </c>
      <c r="U69" s="370">
        <v>0</v>
      </c>
      <c r="V69" s="370">
        <f t="shared" si="16"/>
        <v>196</v>
      </c>
      <c r="W69" s="370">
        <v>0</v>
      </c>
      <c r="X69" s="370">
        <v>0</v>
      </c>
      <c r="Y69" s="370">
        <f t="shared" si="0"/>
        <v>0</v>
      </c>
      <c r="Z69" s="370">
        <v>8</v>
      </c>
      <c r="AA69" s="370">
        <v>8</v>
      </c>
      <c r="AB69" s="370">
        <f t="shared" si="1"/>
        <v>16</v>
      </c>
      <c r="AC69" s="370">
        <v>12</v>
      </c>
      <c r="AD69" s="370">
        <v>13</v>
      </c>
      <c r="AE69" s="370">
        <f t="shared" si="2"/>
        <v>25</v>
      </c>
      <c r="AF69" s="370">
        <v>23</v>
      </c>
      <c r="AG69" s="370">
        <v>26</v>
      </c>
      <c r="AH69" s="370">
        <f t="shared" si="3"/>
        <v>49</v>
      </c>
      <c r="AI69" s="370">
        <v>24</v>
      </c>
      <c r="AJ69" s="370">
        <v>17</v>
      </c>
      <c r="AK69" s="370">
        <f t="shared" si="4"/>
        <v>41</v>
      </c>
      <c r="AL69" s="370">
        <v>10</v>
      </c>
      <c r="AM69" s="370">
        <v>9</v>
      </c>
      <c r="AN69" s="370">
        <f t="shared" si="5"/>
        <v>19</v>
      </c>
      <c r="AO69" s="370">
        <v>8</v>
      </c>
      <c r="AP69" s="370">
        <v>14</v>
      </c>
      <c r="AQ69" s="370">
        <f t="shared" si="6"/>
        <v>22</v>
      </c>
      <c r="AR69" s="370">
        <v>15</v>
      </c>
      <c r="AS69" s="370">
        <v>5</v>
      </c>
      <c r="AT69" s="370">
        <f t="shared" si="7"/>
        <v>20</v>
      </c>
      <c r="AU69" s="370">
        <v>4</v>
      </c>
      <c r="AV69" s="370">
        <v>0</v>
      </c>
      <c r="AW69" s="370">
        <f t="shared" si="8"/>
        <v>4</v>
      </c>
      <c r="AX69" s="370">
        <v>0</v>
      </c>
      <c r="AY69" s="370">
        <v>0</v>
      </c>
      <c r="AZ69" s="370">
        <f t="shared" si="9"/>
        <v>0</v>
      </c>
      <c r="BA69" s="370">
        <v>0</v>
      </c>
      <c r="BB69" s="370">
        <v>0</v>
      </c>
      <c r="BC69" s="370">
        <f t="shared" si="10"/>
        <v>0</v>
      </c>
      <c r="BD69" s="370">
        <v>0</v>
      </c>
      <c r="BE69" s="370">
        <v>0</v>
      </c>
      <c r="BF69" s="370">
        <f t="shared" si="11"/>
        <v>0</v>
      </c>
      <c r="BG69" s="370">
        <v>0</v>
      </c>
      <c r="BH69" s="370">
        <v>0</v>
      </c>
      <c r="BI69" s="370">
        <f t="shared" si="12"/>
        <v>0</v>
      </c>
      <c r="BJ69" s="370">
        <v>0</v>
      </c>
      <c r="BK69" s="370">
        <v>0</v>
      </c>
      <c r="BL69" s="370">
        <f t="shared" si="13"/>
        <v>0</v>
      </c>
      <c r="BM69" s="370">
        <v>0</v>
      </c>
      <c r="BN69" s="370">
        <v>0</v>
      </c>
      <c r="BO69" s="370">
        <f t="shared" si="14"/>
        <v>0</v>
      </c>
      <c r="BP69" s="370">
        <v>0</v>
      </c>
      <c r="BQ69" s="370">
        <v>0</v>
      </c>
      <c r="BR69" s="370">
        <v>0</v>
      </c>
      <c r="BS69" s="370">
        <v>0</v>
      </c>
      <c r="BT69" s="370">
        <v>0</v>
      </c>
      <c r="BU69" s="370">
        <v>0</v>
      </c>
      <c r="BV69" s="370">
        <v>0</v>
      </c>
      <c r="BW69" s="370">
        <v>0</v>
      </c>
      <c r="BX69" s="370">
        <v>0</v>
      </c>
      <c r="BY69" s="370">
        <v>0</v>
      </c>
      <c r="BZ69" s="370">
        <v>0</v>
      </c>
      <c r="CA69" s="370">
        <v>0</v>
      </c>
    </row>
    <row r="70" spans="1:79" s="371" customFormat="1" hidden="1">
      <c r="A70" s="370">
        <f t="shared" si="15"/>
        <v>58</v>
      </c>
      <c r="B70" s="370" t="s">
        <v>643</v>
      </c>
      <c r="C70" s="370" t="s">
        <v>644</v>
      </c>
      <c r="D70" s="370" t="s">
        <v>645</v>
      </c>
      <c r="E70" s="370" t="s">
        <v>645</v>
      </c>
      <c r="F70" s="370" t="s">
        <v>81</v>
      </c>
      <c r="G70" s="370" t="s">
        <v>126</v>
      </c>
      <c r="H70" s="370" t="s">
        <v>615</v>
      </c>
      <c r="I70" s="370" t="s">
        <v>615</v>
      </c>
      <c r="J70" s="370">
        <v>2</v>
      </c>
      <c r="K70" s="370" t="s">
        <v>2410</v>
      </c>
      <c r="L70" s="370">
        <v>29952</v>
      </c>
      <c r="M70" s="370" t="s">
        <v>2409</v>
      </c>
      <c r="N70" s="370">
        <v>900</v>
      </c>
      <c r="O70" s="370">
        <v>56</v>
      </c>
      <c r="P70" s="370">
        <v>1</v>
      </c>
      <c r="Q70" s="370">
        <v>0</v>
      </c>
      <c r="R70" s="370">
        <v>0</v>
      </c>
      <c r="S70" s="370">
        <v>0</v>
      </c>
      <c r="T70" s="370">
        <v>0</v>
      </c>
      <c r="U70" s="370">
        <v>0</v>
      </c>
      <c r="V70" s="370">
        <f t="shared" si="16"/>
        <v>57</v>
      </c>
      <c r="W70" s="370">
        <v>0</v>
      </c>
      <c r="X70" s="370">
        <v>0</v>
      </c>
      <c r="Y70" s="370">
        <f t="shared" si="0"/>
        <v>0</v>
      </c>
      <c r="Z70" s="370">
        <v>3</v>
      </c>
      <c r="AA70" s="370">
        <v>4</v>
      </c>
      <c r="AB70" s="370">
        <f t="shared" si="1"/>
        <v>7</v>
      </c>
      <c r="AC70" s="370">
        <v>7</v>
      </c>
      <c r="AD70" s="370">
        <v>6</v>
      </c>
      <c r="AE70" s="370">
        <f t="shared" si="2"/>
        <v>13</v>
      </c>
      <c r="AF70" s="370">
        <v>3</v>
      </c>
      <c r="AG70" s="370">
        <v>4</v>
      </c>
      <c r="AH70" s="370">
        <f t="shared" si="3"/>
        <v>7</v>
      </c>
      <c r="AI70" s="370">
        <v>4</v>
      </c>
      <c r="AJ70" s="370">
        <v>4</v>
      </c>
      <c r="AK70" s="370">
        <f t="shared" si="4"/>
        <v>8</v>
      </c>
      <c r="AL70" s="370">
        <v>4</v>
      </c>
      <c r="AM70" s="370">
        <v>6</v>
      </c>
      <c r="AN70" s="370">
        <f t="shared" si="5"/>
        <v>10</v>
      </c>
      <c r="AO70" s="370">
        <v>4</v>
      </c>
      <c r="AP70" s="370">
        <v>3</v>
      </c>
      <c r="AQ70" s="370">
        <f t="shared" si="6"/>
        <v>7</v>
      </c>
      <c r="AR70" s="370">
        <v>2</v>
      </c>
      <c r="AS70" s="370">
        <v>2</v>
      </c>
      <c r="AT70" s="370">
        <f t="shared" si="7"/>
        <v>4</v>
      </c>
      <c r="AU70" s="370">
        <v>0</v>
      </c>
      <c r="AV70" s="370">
        <v>0</v>
      </c>
      <c r="AW70" s="370">
        <f t="shared" si="8"/>
        <v>0</v>
      </c>
      <c r="AX70" s="370">
        <v>1</v>
      </c>
      <c r="AY70" s="370">
        <v>0</v>
      </c>
      <c r="AZ70" s="370">
        <f t="shared" si="9"/>
        <v>1</v>
      </c>
      <c r="BA70" s="370">
        <v>0</v>
      </c>
      <c r="BB70" s="370">
        <v>0</v>
      </c>
      <c r="BC70" s="370">
        <f t="shared" si="10"/>
        <v>0</v>
      </c>
      <c r="BD70" s="370">
        <v>0</v>
      </c>
      <c r="BE70" s="370">
        <v>0</v>
      </c>
      <c r="BF70" s="370">
        <f t="shared" si="11"/>
        <v>0</v>
      </c>
      <c r="BG70" s="370">
        <v>0</v>
      </c>
      <c r="BH70" s="370">
        <v>0</v>
      </c>
      <c r="BI70" s="370">
        <f t="shared" si="12"/>
        <v>0</v>
      </c>
      <c r="BJ70" s="370">
        <v>0</v>
      </c>
      <c r="BK70" s="370">
        <v>0</v>
      </c>
      <c r="BL70" s="370">
        <f t="shared" si="13"/>
        <v>0</v>
      </c>
      <c r="BM70" s="370">
        <v>0</v>
      </c>
      <c r="BN70" s="370">
        <v>0</v>
      </c>
      <c r="BO70" s="370">
        <f t="shared" si="14"/>
        <v>0</v>
      </c>
      <c r="BP70" s="370">
        <v>3</v>
      </c>
      <c r="BQ70" s="370">
        <v>0</v>
      </c>
      <c r="BR70" s="370">
        <v>0</v>
      </c>
      <c r="BS70" s="370">
        <v>0</v>
      </c>
      <c r="BT70" s="370">
        <v>0</v>
      </c>
      <c r="BU70" s="370">
        <v>0</v>
      </c>
      <c r="BV70" s="370">
        <v>0</v>
      </c>
      <c r="BW70" s="370">
        <v>0</v>
      </c>
      <c r="BX70" s="370">
        <v>0</v>
      </c>
      <c r="BY70" s="370">
        <v>0</v>
      </c>
      <c r="BZ70" s="370">
        <v>0</v>
      </c>
      <c r="CA70" s="370">
        <v>0</v>
      </c>
    </row>
    <row r="71" spans="1:79" s="371" customFormat="1" hidden="1">
      <c r="A71" s="370">
        <f t="shared" si="15"/>
        <v>59</v>
      </c>
      <c r="B71" s="370" t="s">
        <v>628</v>
      </c>
      <c r="C71" s="370" t="s">
        <v>629</v>
      </c>
      <c r="D71" s="370" t="s">
        <v>2429</v>
      </c>
      <c r="E71" s="370" t="s">
        <v>244</v>
      </c>
      <c r="F71" s="370" t="s">
        <v>81</v>
      </c>
      <c r="G71" s="370" t="s">
        <v>126</v>
      </c>
      <c r="H71" s="370" t="s">
        <v>615</v>
      </c>
      <c r="I71" s="370" t="s">
        <v>615</v>
      </c>
      <c r="J71" s="370">
        <v>2</v>
      </c>
      <c r="K71" s="370" t="s">
        <v>2430</v>
      </c>
      <c r="L71" s="370">
        <v>29956</v>
      </c>
      <c r="M71" s="370" t="s">
        <v>2409</v>
      </c>
      <c r="N71" s="370">
        <v>1300</v>
      </c>
      <c r="O71" s="370">
        <v>117</v>
      </c>
      <c r="P71" s="370">
        <v>0</v>
      </c>
      <c r="Q71" s="370">
        <v>0</v>
      </c>
      <c r="R71" s="370">
        <v>0</v>
      </c>
      <c r="S71" s="370">
        <v>0</v>
      </c>
      <c r="T71" s="370">
        <v>0</v>
      </c>
      <c r="U71" s="370">
        <v>0</v>
      </c>
      <c r="V71" s="370">
        <f t="shared" si="16"/>
        <v>117</v>
      </c>
      <c r="W71" s="370">
        <v>0</v>
      </c>
      <c r="X71" s="370">
        <v>0</v>
      </c>
      <c r="Y71" s="370">
        <f t="shared" si="0"/>
        <v>0</v>
      </c>
      <c r="Z71" s="370">
        <v>3</v>
      </c>
      <c r="AA71" s="370">
        <v>11</v>
      </c>
      <c r="AB71" s="370">
        <f t="shared" si="1"/>
        <v>14</v>
      </c>
      <c r="AC71" s="370">
        <v>12</v>
      </c>
      <c r="AD71" s="370">
        <v>3</v>
      </c>
      <c r="AE71" s="370">
        <f t="shared" si="2"/>
        <v>15</v>
      </c>
      <c r="AF71" s="370">
        <v>9</v>
      </c>
      <c r="AG71" s="370">
        <v>7</v>
      </c>
      <c r="AH71" s="370">
        <f t="shared" si="3"/>
        <v>16</v>
      </c>
      <c r="AI71" s="370">
        <v>7</v>
      </c>
      <c r="AJ71" s="370">
        <v>6</v>
      </c>
      <c r="AK71" s="370">
        <f t="shared" si="4"/>
        <v>13</v>
      </c>
      <c r="AL71" s="370">
        <v>16</v>
      </c>
      <c r="AM71" s="370">
        <v>6</v>
      </c>
      <c r="AN71" s="370">
        <f t="shared" si="5"/>
        <v>22</v>
      </c>
      <c r="AO71" s="370">
        <v>11</v>
      </c>
      <c r="AP71" s="370">
        <v>18</v>
      </c>
      <c r="AQ71" s="370">
        <f t="shared" si="6"/>
        <v>29</v>
      </c>
      <c r="AR71" s="370">
        <v>4</v>
      </c>
      <c r="AS71" s="370">
        <v>1</v>
      </c>
      <c r="AT71" s="370">
        <f t="shared" si="7"/>
        <v>5</v>
      </c>
      <c r="AU71" s="370">
        <v>1</v>
      </c>
      <c r="AV71" s="370">
        <v>1</v>
      </c>
      <c r="AW71" s="370">
        <f t="shared" si="8"/>
        <v>2</v>
      </c>
      <c r="AX71" s="370">
        <v>0</v>
      </c>
      <c r="AY71" s="370">
        <v>0</v>
      </c>
      <c r="AZ71" s="370">
        <f t="shared" si="9"/>
        <v>0</v>
      </c>
      <c r="BA71" s="370">
        <v>0</v>
      </c>
      <c r="BB71" s="370">
        <v>1</v>
      </c>
      <c r="BC71" s="370">
        <f t="shared" si="10"/>
        <v>1</v>
      </c>
      <c r="BD71" s="370">
        <v>0</v>
      </c>
      <c r="BE71" s="370">
        <v>0</v>
      </c>
      <c r="BF71" s="370">
        <f t="shared" si="11"/>
        <v>0</v>
      </c>
      <c r="BG71" s="370">
        <v>0</v>
      </c>
      <c r="BH71" s="370">
        <v>0</v>
      </c>
      <c r="BI71" s="370">
        <f t="shared" si="12"/>
        <v>0</v>
      </c>
      <c r="BJ71" s="370">
        <v>0</v>
      </c>
      <c r="BK71" s="370">
        <v>0</v>
      </c>
      <c r="BL71" s="370">
        <f t="shared" si="13"/>
        <v>0</v>
      </c>
      <c r="BM71" s="370">
        <v>0</v>
      </c>
      <c r="BN71" s="370">
        <v>0</v>
      </c>
      <c r="BO71" s="370">
        <f t="shared" si="14"/>
        <v>0</v>
      </c>
      <c r="BP71" s="370">
        <v>0</v>
      </c>
      <c r="BQ71" s="370">
        <v>0</v>
      </c>
      <c r="BR71" s="370">
        <v>0</v>
      </c>
      <c r="BS71" s="370">
        <v>0</v>
      </c>
      <c r="BT71" s="370">
        <v>0</v>
      </c>
      <c r="BU71" s="370">
        <v>0</v>
      </c>
      <c r="BV71" s="370">
        <v>0</v>
      </c>
      <c r="BW71" s="370">
        <v>0</v>
      </c>
      <c r="BX71" s="370">
        <v>0</v>
      </c>
      <c r="BY71" s="370">
        <v>0</v>
      </c>
      <c r="BZ71" s="370">
        <v>0</v>
      </c>
      <c r="CA71" s="370">
        <v>0</v>
      </c>
    </row>
    <row r="72" spans="1:79" s="371" customFormat="1" hidden="1">
      <c r="A72" s="370">
        <f t="shared" si="15"/>
        <v>60</v>
      </c>
      <c r="B72" s="370" t="s">
        <v>661</v>
      </c>
      <c r="C72" s="370" t="s">
        <v>662</v>
      </c>
      <c r="D72" s="370" t="s">
        <v>1499</v>
      </c>
      <c r="E72" s="370" t="s">
        <v>663</v>
      </c>
      <c r="F72" s="370" t="s">
        <v>81</v>
      </c>
      <c r="G72" s="370" t="s">
        <v>126</v>
      </c>
      <c r="H72" s="370" t="s">
        <v>615</v>
      </c>
      <c r="I72" s="370" t="s">
        <v>615</v>
      </c>
      <c r="J72" s="370">
        <v>2</v>
      </c>
      <c r="K72" s="370" t="s">
        <v>2410</v>
      </c>
      <c r="L72" s="370">
        <v>29952</v>
      </c>
      <c r="M72" s="370" t="s">
        <v>2409</v>
      </c>
      <c r="N72" s="370">
        <v>1300</v>
      </c>
      <c r="O72" s="370">
        <v>114</v>
      </c>
      <c r="P72" s="370">
        <v>0</v>
      </c>
      <c r="Q72" s="370">
        <v>0</v>
      </c>
      <c r="R72" s="370">
        <v>0</v>
      </c>
      <c r="S72" s="370">
        <v>0</v>
      </c>
      <c r="T72" s="370">
        <v>0</v>
      </c>
      <c r="U72" s="370">
        <v>0</v>
      </c>
      <c r="V72" s="370">
        <f t="shared" si="16"/>
        <v>114</v>
      </c>
      <c r="W72" s="370">
        <v>1</v>
      </c>
      <c r="X72" s="370">
        <v>0</v>
      </c>
      <c r="Y72" s="370">
        <f t="shared" si="0"/>
        <v>1</v>
      </c>
      <c r="Z72" s="370">
        <v>6</v>
      </c>
      <c r="AA72" s="370">
        <v>3</v>
      </c>
      <c r="AB72" s="370">
        <f t="shared" si="1"/>
        <v>9</v>
      </c>
      <c r="AC72" s="370">
        <v>7</v>
      </c>
      <c r="AD72" s="370">
        <v>6</v>
      </c>
      <c r="AE72" s="370">
        <f t="shared" si="2"/>
        <v>13</v>
      </c>
      <c r="AF72" s="370">
        <v>10</v>
      </c>
      <c r="AG72" s="370">
        <v>12</v>
      </c>
      <c r="AH72" s="370">
        <f t="shared" si="3"/>
        <v>22</v>
      </c>
      <c r="AI72" s="370">
        <v>8</v>
      </c>
      <c r="AJ72" s="370">
        <v>9</v>
      </c>
      <c r="AK72" s="370">
        <f t="shared" si="4"/>
        <v>17</v>
      </c>
      <c r="AL72" s="370">
        <v>12</v>
      </c>
      <c r="AM72" s="370">
        <v>11</v>
      </c>
      <c r="AN72" s="370">
        <f t="shared" si="5"/>
        <v>23</v>
      </c>
      <c r="AO72" s="370">
        <v>11</v>
      </c>
      <c r="AP72" s="370">
        <v>7</v>
      </c>
      <c r="AQ72" s="370">
        <f t="shared" si="6"/>
        <v>18</v>
      </c>
      <c r="AR72" s="370">
        <v>3</v>
      </c>
      <c r="AS72" s="370">
        <v>2</v>
      </c>
      <c r="AT72" s="370">
        <f t="shared" si="7"/>
        <v>5</v>
      </c>
      <c r="AU72" s="370">
        <v>3</v>
      </c>
      <c r="AV72" s="370">
        <v>0</v>
      </c>
      <c r="AW72" s="370">
        <f t="shared" si="8"/>
        <v>3</v>
      </c>
      <c r="AX72" s="370">
        <v>1</v>
      </c>
      <c r="AY72" s="370">
        <v>2</v>
      </c>
      <c r="AZ72" s="370">
        <f t="shared" si="9"/>
        <v>3</v>
      </c>
      <c r="BA72" s="370">
        <v>0</v>
      </c>
      <c r="BB72" s="370">
        <v>0</v>
      </c>
      <c r="BC72" s="370">
        <f t="shared" si="10"/>
        <v>0</v>
      </c>
      <c r="BD72" s="370">
        <v>0</v>
      </c>
      <c r="BE72" s="370">
        <v>0</v>
      </c>
      <c r="BF72" s="370">
        <f t="shared" si="11"/>
        <v>0</v>
      </c>
      <c r="BG72" s="370">
        <v>0</v>
      </c>
      <c r="BH72" s="370">
        <v>0</v>
      </c>
      <c r="BI72" s="370">
        <f t="shared" si="12"/>
        <v>0</v>
      </c>
      <c r="BJ72" s="370">
        <v>0</v>
      </c>
      <c r="BK72" s="370">
        <v>0</v>
      </c>
      <c r="BL72" s="370">
        <f t="shared" si="13"/>
        <v>0</v>
      </c>
      <c r="BM72" s="370">
        <v>0</v>
      </c>
      <c r="BN72" s="370">
        <v>0</v>
      </c>
      <c r="BO72" s="370">
        <f t="shared" si="14"/>
        <v>0</v>
      </c>
      <c r="BP72" s="370">
        <v>0</v>
      </c>
      <c r="BQ72" s="370">
        <v>0</v>
      </c>
      <c r="BR72" s="370">
        <v>0</v>
      </c>
      <c r="BS72" s="370">
        <v>0</v>
      </c>
      <c r="BT72" s="370">
        <v>0</v>
      </c>
      <c r="BU72" s="370">
        <v>0</v>
      </c>
      <c r="BV72" s="370">
        <v>0</v>
      </c>
      <c r="BW72" s="370">
        <v>0</v>
      </c>
      <c r="BX72" s="370">
        <v>0</v>
      </c>
      <c r="BY72" s="370">
        <v>0</v>
      </c>
      <c r="BZ72" s="370">
        <v>0</v>
      </c>
      <c r="CA72" s="370">
        <v>0</v>
      </c>
    </row>
    <row r="73" spans="1:79" s="371" customFormat="1" hidden="1">
      <c r="A73" s="370">
        <f t="shared" si="15"/>
        <v>61</v>
      </c>
      <c r="B73" s="370" t="s">
        <v>667</v>
      </c>
      <c r="C73" s="370" t="s">
        <v>668</v>
      </c>
      <c r="D73" s="370" t="s">
        <v>2431</v>
      </c>
      <c r="E73" s="370" t="s">
        <v>669</v>
      </c>
      <c r="F73" s="370" t="s">
        <v>81</v>
      </c>
      <c r="G73" s="370" t="s">
        <v>126</v>
      </c>
      <c r="H73" s="370" t="s">
        <v>615</v>
      </c>
      <c r="I73" s="370" t="s">
        <v>615</v>
      </c>
      <c r="J73" s="370">
        <v>2</v>
      </c>
      <c r="K73" s="370" t="s">
        <v>2410</v>
      </c>
      <c r="L73" s="370">
        <v>30225</v>
      </c>
      <c r="M73" s="370" t="s">
        <v>2409</v>
      </c>
      <c r="N73" s="370">
        <v>900</v>
      </c>
      <c r="O73" s="370">
        <v>44</v>
      </c>
      <c r="P73" s="370">
        <v>0</v>
      </c>
      <c r="Q73" s="370">
        <v>0</v>
      </c>
      <c r="R73" s="370">
        <v>0</v>
      </c>
      <c r="S73" s="370">
        <v>0</v>
      </c>
      <c r="T73" s="370">
        <v>0</v>
      </c>
      <c r="U73" s="370">
        <v>0</v>
      </c>
      <c r="V73" s="370">
        <f t="shared" si="16"/>
        <v>44</v>
      </c>
      <c r="W73" s="370">
        <v>0</v>
      </c>
      <c r="X73" s="370">
        <v>0</v>
      </c>
      <c r="Y73" s="370">
        <f t="shared" si="0"/>
        <v>0</v>
      </c>
      <c r="Z73" s="370">
        <v>1</v>
      </c>
      <c r="AA73" s="370">
        <v>1</v>
      </c>
      <c r="AB73" s="370">
        <f t="shared" si="1"/>
        <v>2</v>
      </c>
      <c r="AC73" s="370">
        <v>5</v>
      </c>
      <c r="AD73" s="370">
        <v>4</v>
      </c>
      <c r="AE73" s="370">
        <f t="shared" si="2"/>
        <v>9</v>
      </c>
      <c r="AF73" s="370">
        <v>8</v>
      </c>
      <c r="AG73" s="370">
        <v>3</v>
      </c>
      <c r="AH73" s="370">
        <f t="shared" si="3"/>
        <v>11</v>
      </c>
      <c r="AI73" s="370">
        <v>2</v>
      </c>
      <c r="AJ73" s="370">
        <v>3</v>
      </c>
      <c r="AK73" s="370">
        <f t="shared" si="4"/>
        <v>5</v>
      </c>
      <c r="AL73" s="370">
        <v>6</v>
      </c>
      <c r="AM73" s="370">
        <v>5</v>
      </c>
      <c r="AN73" s="370">
        <f t="shared" si="5"/>
        <v>11</v>
      </c>
      <c r="AO73" s="370">
        <v>2</v>
      </c>
      <c r="AP73" s="370">
        <v>3</v>
      </c>
      <c r="AQ73" s="370">
        <f t="shared" si="6"/>
        <v>5</v>
      </c>
      <c r="AR73" s="370">
        <v>0</v>
      </c>
      <c r="AS73" s="370">
        <v>0</v>
      </c>
      <c r="AT73" s="370">
        <f t="shared" si="7"/>
        <v>0</v>
      </c>
      <c r="AU73" s="370">
        <v>0</v>
      </c>
      <c r="AV73" s="370">
        <v>1</v>
      </c>
      <c r="AW73" s="370">
        <f t="shared" si="8"/>
        <v>1</v>
      </c>
      <c r="AX73" s="370">
        <v>0</v>
      </c>
      <c r="AY73" s="370">
        <v>0</v>
      </c>
      <c r="AZ73" s="370">
        <f t="shared" si="9"/>
        <v>0</v>
      </c>
      <c r="BA73" s="370">
        <v>0</v>
      </c>
      <c r="BB73" s="370">
        <v>0</v>
      </c>
      <c r="BC73" s="370">
        <f t="shared" si="10"/>
        <v>0</v>
      </c>
      <c r="BD73" s="370">
        <v>0</v>
      </c>
      <c r="BE73" s="370">
        <v>0</v>
      </c>
      <c r="BF73" s="370">
        <f t="shared" si="11"/>
        <v>0</v>
      </c>
      <c r="BG73" s="370">
        <v>0</v>
      </c>
      <c r="BH73" s="370">
        <v>0</v>
      </c>
      <c r="BI73" s="370">
        <f t="shared" si="12"/>
        <v>0</v>
      </c>
      <c r="BJ73" s="370">
        <v>0</v>
      </c>
      <c r="BK73" s="370">
        <v>0</v>
      </c>
      <c r="BL73" s="370">
        <f t="shared" si="13"/>
        <v>0</v>
      </c>
      <c r="BM73" s="370">
        <v>0</v>
      </c>
      <c r="BN73" s="370">
        <v>0</v>
      </c>
      <c r="BO73" s="370">
        <f t="shared" si="14"/>
        <v>0</v>
      </c>
      <c r="BP73" s="370">
        <v>0</v>
      </c>
      <c r="BQ73" s="370">
        <v>0</v>
      </c>
      <c r="BR73" s="370">
        <v>0</v>
      </c>
      <c r="BS73" s="370">
        <v>0</v>
      </c>
      <c r="BT73" s="370">
        <v>0</v>
      </c>
      <c r="BU73" s="370">
        <v>0</v>
      </c>
      <c r="BV73" s="370">
        <v>0</v>
      </c>
      <c r="BW73" s="370">
        <v>0</v>
      </c>
      <c r="BX73" s="370">
        <v>0</v>
      </c>
      <c r="BY73" s="370">
        <v>0</v>
      </c>
      <c r="BZ73" s="370">
        <v>0</v>
      </c>
      <c r="CA73" s="370">
        <v>0</v>
      </c>
    </row>
    <row r="74" spans="1:79" s="371" customFormat="1" hidden="1">
      <c r="A74" s="370">
        <f t="shared" si="15"/>
        <v>62</v>
      </c>
      <c r="B74" s="370" t="s">
        <v>632</v>
      </c>
      <c r="C74" s="370" t="s">
        <v>633</v>
      </c>
      <c r="D74" s="370" t="s">
        <v>1504</v>
      </c>
      <c r="E74" s="370" t="s">
        <v>634</v>
      </c>
      <c r="F74" s="370" t="s">
        <v>81</v>
      </c>
      <c r="G74" s="370" t="s">
        <v>126</v>
      </c>
      <c r="H74" s="370" t="s">
        <v>615</v>
      </c>
      <c r="I74" s="370" t="s">
        <v>615</v>
      </c>
      <c r="J74" s="370">
        <v>2</v>
      </c>
      <c r="K74" s="370" t="s">
        <v>2410</v>
      </c>
      <c r="L74" s="370">
        <v>31090</v>
      </c>
      <c r="M74" s="370" t="s">
        <v>2409</v>
      </c>
      <c r="N74" s="370">
        <v>450</v>
      </c>
      <c r="O74" s="370">
        <v>44</v>
      </c>
      <c r="P74" s="370">
        <v>0</v>
      </c>
      <c r="Q74" s="370">
        <v>0</v>
      </c>
      <c r="R74" s="370">
        <v>0</v>
      </c>
      <c r="S74" s="370">
        <v>0</v>
      </c>
      <c r="T74" s="370">
        <v>0</v>
      </c>
      <c r="U74" s="370">
        <v>0</v>
      </c>
      <c r="V74" s="370">
        <f t="shared" si="16"/>
        <v>44</v>
      </c>
      <c r="W74" s="370">
        <v>0</v>
      </c>
      <c r="X74" s="370">
        <v>0</v>
      </c>
      <c r="Y74" s="370">
        <f t="shared" si="0"/>
        <v>0</v>
      </c>
      <c r="Z74" s="370">
        <v>3</v>
      </c>
      <c r="AA74" s="370">
        <v>4</v>
      </c>
      <c r="AB74" s="370">
        <f t="shared" si="1"/>
        <v>7</v>
      </c>
      <c r="AC74" s="370">
        <v>5</v>
      </c>
      <c r="AD74" s="370">
        <v>3</v>
      </c>
      <c r="AE74" s="370">
        <f t="shared" si="2"/>
        <v>8</v>
      </c>
      <c r="AF74" s="370">
        <v>2</v>
      </c>
      <c r="AG74" s="370">
        <v>4</v>
      </c>
      <c r="AH74" s="370">
        <f t="shared" si="3"/>
        <v>6</v>
      </c>
      <c r="AI74" s="370">
        <v>7</v>
      </c>
      <c r="AJ74" s="370">
        <v>3</v>
      </c>
      <c r="AK74" s="370">
        <f t="shared" si="4"/>
        <v>10</v>
      </c>
      <c r="AL74" s="370">
        <v>5</v>
      </c>
      <c r="AM74" s="370">
        <v>2</v>
      </c>
      <c r="AN74" s="370">
        <f t="shared" si="5"/>
        <v>7</v>
      </c>
      <c r="AO74" s="370">
        <v>2</v>
      </c>
      <c r="AP74" s="370">
        <v>2</v>
      </c>
      <c r="AQ74" s="370">
        <f t="shared" si="6"/>
        <v>4</v>
      </c>
      <c r="AR74" s="370">
        <v>2</v>
      </c>
      <c r="AS74" s="370">
        <v>0</v>
      </c>
      <c r="AT74" s="370">
        <f t="shared" si="7"/>
        <v>2</v>
      </c>
      <c r="AU74" s="370">
        <v>0</v>
      </c>
      <c r="AV74" s="370">
        <v>0</v>
      </c>
      <c r="AW74" s="370">
        <f t="shared" si="8"/>
        <v>0</v>
      </c>
      <c r="AX74" s="370">
        <v>0</v>
      </c>
      <c r="AY74" s="370">
        <v>0</v>
      </c>
      <c r="AZ74" s="370">
        <f t="shared" si="9"/>
        <v>0</v>
      </c>
      <c r="BA74" s="370">
        <v>0</v>
      </c>
      <c r="BB74" s="370">
        <v>0</v>
      </c>
      <c r="BC74" s="370">
        <f t="shared" si="10"/>
        <v>0</v>
      </c>
      <c r="BD74" s="370">
        <v>0</v>
      </c>
      <c r="BE74" s="370">
        <v>0</v>
      </c>
      <c r="BF74" s="370">
        <f t="shared" si="11"/>
        <v>0</v>
      </c>
      <c r="BG74" s="370">
        <v>0</v>
      </c>
      <c r="BH74" s="370">
        <v>0</v>
      </c>
      <c r="BI74" s="370">
        <f t="shared" si="12"/>
        <v>0</v>
      </c>
      <c r="BJ74" s="370">
        <v>0</v>
      </c>
      <c r="BK74" s="370">
        <v>0</v>
      </c>
      <c r="BL74" s="370">
        <f t="shared" si="13"/>
        <v>0</v>
      </c>
      <c r="BM74" s="370">
        <v>0</v>
      </c>
      <c r="BN74" s="370">
        <v>0</v>
      </c>
      <c r="BO74" s="370">
        <f t="shared" si="14"/>
        <v>0</v>
      </c>
      <c r="BP74" s="370">
        <v>0</v>
      </c>
      <c r="BQ74" s="370">
        <v>0</v>
      </c>
      <c r="BR74" s="370">
        <v>1</v>
      </c>
      <c r="BS74" s="370">
        <v>0</v>
      </c>
      <c r="BT74" s="370">
        <v>0</v>
      </c>
      <c r="BU74" s="370">
        <v>0</v>
      </c>
      <c r="BV74" s="370">
        <v>0</v>
      </c>
      <c r="BW74" s="370">
        <v>0</v>
      </c>
      <c r="BX74" s="370">
        <v>0</v>
      </c>
      <c r="BY74" s="370">
        <v>0</v>
      </c>
      <c r="BZ74" s="370">
        <v>0</v>
      </c>
      <c r="CA74" s="370">
        <v>0</v>
      </c>
    </row>
    <row r="75" spans="1:79" s="371" customFormat="1" hidden="1">
      <c r="A75" s="370">
        <f t="shared" si="15"/>
        <v>63</v>
      </c>
      <c r="B75" s="370" t="s">
        <v>677</v>
      </c>
      <c r="C75" s="370" t="s">
        <v>678</v>
      </c>
      <c r="D75" s="370" t="s">
        <v>1507</v>
      </c>
      <c r="E75" s="370" t="s">
        <v>679</v>
      </c>
      <c r="F75" s="370" t="s">
        <v>81</v>
      </c>
      <c r="G75" s="370" t="s">
        <v>126</v>
      </c>
      <c r="H75" s="370" t="s">
        <v>615</v>
      </c>
      <c r="I75" s="370" t="s">
        <v>615</v>
      </c>
      <c r="J75" s="370">
        <v>2</v>
      </c>
      <c r="K75" s="370" t="s">
        <v>2432</v>
      </c>
      <c r="L75" s="370">
        <v>35988</v>
      </c>
      <c r="M75" s="370" t="s">
        <v>2409</v>
      </c>
      <c r="N75" s="370">
        <v>450</v>
      </c>
      <c r="O75" s="370">
        <v>379</v>
      </c>
      <c r="P75" s="370">
        <v>83</v>
      </c>
      <c r="Q75" s="370">
        <v>0</v>
      </c>
      <c r="R75" s="370">
        <v>0</v>
      </c>
      <c r="S75" s="370">
        <v>0</v>
      </c>
      <c r="T75" s="370">
        <v>0</v>
      </c>
      <c r="U75" s="370">
        <v>0</v>
      </c>
      <c r="V75" s="370">
        <f t="shared" si="16"/>
        <v>462</v>
      </c>
      <c r="W75" s="370">
        <v>0</v>
      </c>
      <c r="X75" s="370">
        <v>0</v>
      </c>
      <c r="Y75" s="370">
        <f t="shared" ref="Y75:Y140" si="21">SUM(W75:X75)</f>
        <v>0</v>
      </c>
      <c r="Z75" s="370">
        <v>31</v>
      </c>
      <c r="AA75" s="370">
        <v>25</v>
      </c>
      <c r="AB75" s="370">
        <f t="shared" ref="AB75:AB140" si="22">SUM(Z75:AA75)</f>
        <v>56</v>
      </c>
      <c r="AC75" s="370">
        <v>32</v>
      </c>
      <c r="AD75" s="370">
        <v>40</v>
      </c>
      <c r="AE75" s="370">
        <f t="shared" ref="AE75:AE140" si="23">SUM(AC75:AD75)</f>
        <v>72</v>
      </c>
      <c r="AF75" s="370">
        <v>43</v>
      </c>
      <c r="AG75" s="370">
        <v>42</v>
      </c>
      <c r="AH75" s="370">
        <f t="shared" ref="AH75:AH140" si="24">SUM(AF75:AG75)</f>
        <v>85</v>
      </c>
      <c r="AI75" s="370">
        <v>56</v>
      </c>
      <c r="AJ75" s="370">
        <v>25</v>
      </c>
      <c r="AK75" s="370">
        <f t="shared" ref="AK75:AK140" si="25">SUM(AI75:AJ75)</f>
        <v>81</v>
      </c>
      <c r="AL75" s="370">
        <v>34</v>
      </c>
      <c r="AM75" s="370">
        <v>25</v>
      </c>
      <c r="AN75" s="370">
        <f t="shared" ref="AN75:AN140" si="26">SUM(AL75:AM75)</f>
        <v>59</v>
      </c>
      <c r="AO75" s="370">
        <v>37</v>
      </c>
      <c r="AP75" s="370">
        <v>30</v>
      </c>
      <c r="AQ75" s="370">
        <f t="shared" ref="AQ75:AQ140" si="27">SUM(AO75:AP75)</f>
        <v>67</v>
      </c>
      <c r="AR75" s="370">
        <v>17</v>
      </c>
      <c r="AS75" s="370">
        <v>16</v>
      </c>
      <c r="AT75" s="370">
        <f t="shared" ref="AT75:AT140" si="28">SUM(AR75:AS75)</f>
        <v>33</v>
      </c>
      <c r="AU75" s="370">
        <v>4</v>
      </c>
      <c r="AV75" s="370">
        <v>4</v>
      </c>
      <c r="AW75" s="370">
        <f t="shared" ref="AW75:AW140" si="29">SUM(AU75:AV75)</f>
        <v>8</v>
      </c>
      <c r="AX75" s="370">
        <v>0</v>
      </c>
      <c r="AY75" s="370">
        <v>1</v>
      </c>
      <c r="AZ75" s="370">
        <f t="shared" ref="AZ75:AZ140" si="30">SUM(AX75:AY75)</f>
        <v>1</v>
      </c>
      <c r="BA75" s="370">
        <v>0</v>
      </c>
      <c r="BB75" s="370">
        <v>0</v>
      </c>
      <c r="BC75" s="370">
        <f t="shared" ref="BC75:BC140" si="31">SUM(BA75:BB75)</f>
        <v>0</v>
      </c>
      <c r="BD75" s="370">
        <v>0</v>
      </c>
      <c r="BE75" s="370">
        <v>0</v>
      </c>
      <c r="BF75" s="370">
        <f t="shared" ref="BF75:BF140" si="32">SUM(BD75:BE75)</f>
        <v>0</v>
      </c>
      <c r="BG75" s="370">
        <v>0</v>
      </c>
      <c r="BH75" s="370">
        <v>0</v>
      </c>
      <c r="BI75" s="370">
        <f t="shared" ref="BI75:BI140" si="33">SUM(BG75:BH75)</f>
        <v>0</v>
      </c>
      <c r="BJ75" s="370">
        <v>0</v>
      </c>
      <c r="BK75" s="370">
        <v>0</v>
      </c>
      <c r="BL75" s="370">
        <f t="shared" ref="BL75:BL140" si="34">SUM(BJ75:BK75)</f>
        <v>0</v>
      </c>
      <c r="BM75" s="370">
        <v>0</v>
      </c>
      <c r="BN75" s="370">
        <v>0</v>
      </c>
      <c r="BO75" s="370">
        <f t="shared" ref="BO75:BO140" si="35">SUM(BM75:BN75)</f>
        <v>0</v>
      </c>
      <c r="BP75" s="370">
        <v>1</v>
      </c>
      <c r="BQ75" s="370">
        <v>1</v>
      </c>
      <c r="BR75" s="370">
        <v>3</v>
      </c>
      <c r="BS75" s="370">
        <v>6</v>
      </c>
      <c r="BT75" s="370">
        <v>2</v>
      </c>
      <c r="BU75" s="370">
        <v>2</v>
      </c>
      <c r="BV75" s="370">
        <v>1</v>
      </c>
      <c r="BW75" s="370">
        <v>0</v>
      </c>
      <c r="BX75" s="370">
        <v>0</v>
      </c>
      <c r="BY75" s="370">
        <v>0</v>
      </c>
      <c r="BZ75" s="370">
        <v>0</v>
      </c>
      <c r="CA75" s="370">
        <v>0</v>
      </c>
    </row>
    <row r="76" spans="1:79" s="371" customFormat="1" hidden="1">
      <c r="A76" s="370">
        <f t="shared" ref="A76:A139" si="36">A75+1</f>
        <v>64</v>
      </c>
      <c r="B76" s="370" t="s">
        <v>651</v>
      </c>
      <c r="C76" s="370" t="s">
        <v>652</v>
      </c>
      <c r="D76" s="370" t="s">
        <v>1501</v>
      </c>
      <c r="E76" s="370" t="s">
        <v>244</v>
      </c>
      <c r="F76" s="370" t="s">
        <v>81</v>
      </c>
      <c r="G76" s="370" t="s">
        <v>126</v>
      </c>
      <c r="H76" s="370" t="s">
        <v>615</v>
      </c>
      <c r="I76" s="370" t="s">
        <v>615</v>
      </c>
      <c r="J76" s="370">
        <v>2</v>
      </c>
      <c r="K76" s="370" t="s">
        <v>2410</v>
      </c>
      <c r="L76" s="370">
        <v>37803</v>
      </c>
      <c r="M76" s="370" t="s">
        <v>2415</v>
      </c>
      <c r="N76" s="370">
        <v>1500</v>
      </c>
      <c r="O76" s="370">
        <v>221</v>
      </c>
      <c r="P76" s="370">
        <v>44</v>
      </c>
      <c r="Q76" s="370">
        <v>6</v>
      </c>
      <c r="R76" s="370">
        <v>0</v>
      </c>
      <c r="S76" s="370">
        <v>0</v>
      </c>
      <c r="T76" s="370">
        <v>0</v>
      </c>
      <c r="U76" s="370">
        <v>0</v>
      </c>
      <c r="V76" s="370">
        <f t="shared" si="16"/>
        <v>271</v>
      </c>
      <c r="W76" s="370">
        <v>0</v>
      </c>
      <c r="X76" s="370">
        <v>0</v>
      </c>
      <c r="Y76" s="370">
        <f t="shared" si="21"/>
        <v>0</v>
      </c>
      <c r="Z76" s="370">
        <v>17</v>
      </c>
      <c r="AA76" s="370">
        <v>19</v>
      </c>
      <c r="AB76" s="370">
        <f t="shared" si="22"/>
        <v>36</v>
      </c>
      <c r="AC76" s="370">
        <v>28</v>
      </c>
      <c r="AD76" s="370">
        <v>20</v>
      </c>
      <c r="AE76" s="370">
        <f t="shared" si="23"/>
        <v>48</v>
      </c>
      <c r="AF76" s="370">
        <v>31</v>
      </c>
      <c r="AG76" s="370">
        <v>30</v>
      </c>
      <c r="AH76" s="370">
        <f t="shared" si="24"/>
        <v>61</v>
      </c>
      <c r="AI76" s="370">
        <v>18</v>
      </c>
      <c r="AJ76" s="370">
        <v>18</v>
      </c>
      <c r="AK76" s="370">
        <f t="shared" si="25"/>
        <v>36</v>
      </c>
      <c r="AL76" s="370">
        <v>25</v>
      </c>
      <c r="AM76" s="370">
        <v>24</v>
      </c>
      <c r="AN76" s="370">
        <f t="shared" si="26"/>
        <v>49</v>
      </c>
      <c r="AO76" s="370">
        <v>13</v>
      </c>
      <c r="AP76" s="370">
        <v>11</v>
      </c>
      <c r="AQ76" s="370">
        <f t="shared" si="27"/>
        <v>24</v>
      </c>
      <c r="AR76" s="370">
        <v>6</v>
      </c>
      <c r="AS76" s="370">
        <v>6</v>
      </c>
      <c r="AT76" s="370">
        <f t="shared" si="28"/>
        <v>12</v>
      </c>
      <c r="AU76" s="370">
        <v>3</v>
      </c>
      <c r="AV76" s="370">
        <v>0</v>
      </c>
      <c r="AW76" s="370">
        <f t="shared" si="29"/>
        <v>3</v>
      </c>
      <c r="AX76" s="370">
        <v>2</v>
      </c>
      <c r="AY76" s="370">
        <v>0</v>
      </c>
      <c r="AZ76" s="370">
        <f t="shared" si="30"/>
        <v>2</v>
      </c>
      <c r="BA76" s="370">
        <v>0</v>
      </c>
      <c r="BB76" s="370">
        <v>0</v>
      </c>
      <c r="BC76" s="370">
        <f t="shared" si="31"/>
        <v>0</v>
      </c>
      <c r="BD76" s="370">
        <v>0</v>
      </c>
      <c r="BE76" s="370">
        <v>0</v>
      </c>
      <c r="BF76" s="370">
        <f t="shared" si="32"/>
        <v>0</v>
      </c>
      <c r="BG76" s="370">
        <v>0</v>
      </c>
      <c r="BH76" s="370">
        <v>0</v>
      </c>
      <c r="BI76" s="370">
        <f t="shared" si="33"/>
        <v>0</v>
      </c>
      <c r="BJ76" s="370">
        <v>0</v>
      </c>
      <c r="BK76" s="370">
        <v>0</v>
      </c>
      <c r="BL76" s="370">
        <f t="shared" si="34"/>
        <v>0</v>
      </c>
      <c r="BM76" s="370">
        <v>0</v>
      </c>
      <c r="BN76" s="370">
        <v>0</v>
      </c>
      <c r="BO76" s="370">
        <f t="shared" si="35"/>
        <v>0</v>
      </c>
      <c r="BP76" s="370">
        <v>0</v>
      </c>
      <c r="BQ76" s="370">
        <v>0</v>
      </c>
      <c r="BR76" s="370">
        <v>0</v>
      </c>
      <c r="BS76" s="370">
        <v>0</v>
      </c>
      <c r="BT76" s="370">
        <v>0</v>
      </c>
      <c r="BU76" s="370">
        <v>0</v>
      </c>
      <c r="BV76" s="370">
        <v>0</v>
      </c>
      <c r="BW76" s="370">
        <v>0</v>
      </c>
      <c r="BX76" s="370">
        <v>0</v>
      </c>
      <c r="BY76" s="370">
        <v>0</v>
      </c>
      <c r="BZ76" s="370">
        <v>0</v>
      </c>
      <c r="CA76" s="370">
        <v>0</v>
      </c>
    </row>
    <row r="77" spans="1:79" s="371" customFormat="1" hidden="1">
      <c r="A77" s="370">
        <f t="shared" si="36"/>
        <v>65</v>
      </c>
      <c r="B77" s="370" t="s">
        <v>658</v>
      </c>
      <c r="C77" s="370" t="s">
        <v>659</v>
      </c>
      <c r="D77" s="370" t="s">
        <v>660</v>
      </c>
      <c r="E77" s="370" t="s">
        <v>660</v>
      </c>
      <c r="F77" s="370" t="s">
        <v>81</v>
      </c>
      <c r="G77" s="370" t="s">
        <v>126</v>
      </c>
      <c r="H77" s="370" t="s">
        <v>615</v>
      </c>
      <c r="I77" s="370" t="s">
        <v>615</v>
      </c>
      <c r="J77" s="370">
        <v>2</v>
      </c>
      <c r="K77" s="370" t="s">
        <v>2410</v>
      </c>
      <c r="L77" s="370">
        <v>27481</v>
      </c>
      <c r="M77" s="370" t="s">
        <v>2409</v>
      </c>
      <c r="N77" s="370">
        <v>900</v>
      </c>
      <c r="O77" s="370">
        <v>77</v>
      </c>
      <c r="P77" s="370">
        <v>0</v>
      </c>
      <c r="Q77" s="370">
        <v>0</v>
      </c>
      <c r="R77" s="370">
        <v>0</v>
      </c>
      <c r="S77" s="370">
        <v>0</v>
      </c>
      <c r="T77" s="370">
        <v>0</v>
      </c>
      <c r="U77" s="370">
        <v>0</v>
      </c>
      <c r="V77" s="370">
        <f t="shared" si="16"/>
        <v>77</v>
      </c>
      <c r="W77" s="370">
        <v>0</v>
      </c>
      <c r="X77" s="370">
        <v>0</v>
      </c>
      <c r="Y77" s="370">
        <f t="shared" si="21"/>
        <v>0</v>
      </c>
      <c r="Z77" s="370">
        <v>5</v>
      </c>
      <c r="AA77" s="370">
        <v>7</v>
      </c>
      <c r="AB77" s="370">
        <f t="shared" si="22"/>
        <v>12</v>
      </c>
      <c r="AC77" s="370">
        <v>3</v>
      </c>
      <c r="AD77" s="370">
        <v>4</v>
      </c>
      <c r="AE77" s="370">
        <f t="shared" si="23"/>
        <v>7</v>
      </c>
      <c r="AF77" s="370">
        <v>15</v>
      </c>
      <c r="AG77" s="370">
        <v>7</v>
      </c>
      <c r="AH77" s="370">
        <f t="shared" si="24"/>
        <v>22</v>
      </c>
      <c r="AI77" s="370">
        <v>6</v>
      </c>
      <c r="AJ77" s="370">
        <v>11</v>
      </c>
      <c r="AK77" s="370">
        <f t="shared" si="25"/>
        <v>17</v>
      </c>
      <c r="AL77" s="370">
        <v>5</v>
      </c>
      <c r="AM77" s="370">
        <v>5</v>
      </c>
      <c r="AN77" s="370">
        <f t="shared" si="26"/>
        <v>10</v>
      </c>
      <c r="AO77" s="370">
        <v>5</v>
      </c>
      <c r="AP77" s="370">
        <v>3</v>
      </c>
      <c r="AQ77" s="370">
        <f t="shared" si="27"/>
        <v>8</v>
      </c>
      <c r="AR77" s="370">
        <v>0</v>
      </c>
      <c r="AS77" s="370">
        <v>0</v>
      </c>
      <c r="AT77" s="370">
        <f t="shared" si="28"/>
        <v>0</v>
      </c>
      <c r="AU77" s="370">
        <v>0</v>
      </c>
      <c r="AV77" s="370">
        <v>0</v>
      </c>
      <c r="AW77" s="370">
        <f t="shared" si="29"/>
        <v>0</v>
      </c>
      <c r="AX77" s="370">
        <v>1</v>
      </c>
      <c r="AY77" s="370">
        <v>0</v>
      </c>
      <c r="AZ77" s="370">
        <f t="shared" si="30"/>
        <v>1</v>
      </c>
      <c r="BA77" s="370">
        <v>0</v>
      </c>
      <c r="BB77" s="370">
        <v>0</v>
      </c>
      <c r="BC77" s="370">
        <f t="shared" si="31"/>
        <v>0</v>
      </c>
      <c r="BD77" s="370">
        <v>0</v>
      </c>
      <c r="BE77" s="370">
        <v>0</v>
      </c>
      <c r="BF77" s="370">
        <f t="shared" si="32"/>
        <v>0</v>
      </c>
      <c r="BG77" s="370">
        <v>0</v>
      </c>
      <c r="BH77" s="370">
        <v>0</v>
      </c>
      <c r="BI77" s="370">
        <f t="shared" si="33"/>
        <v>0</v>
      </c>
      <c r="BJ77" s="370">
        <v>0</v>
      </c>
      <c r="BK77" s="370">
        <v>0</v>
      </c>
      <c r="BL77" s="370">
        <f t="shared" si="34"/>
        <v>0</v>
      </c>
      <c r="BM77" s="370">
        <v>0</v>
      </c>
      <c r="BN77" s="370">
        <v>0</v>
      </c>
      <c r="BO77" s="370">
        <f t="shared" si="35"/>
        <v>0</v>
      </c>
      <c r="BP77" s="370">
        <v>0</v>
      </c>
      <c r="BQ77" s="370">
        <v>0</v>
      </c>
      <c r="BR77" s="370">
        <v>0</v>
      </c>
      <c r="BS77" s="370">
        <v>0</v>
      </c>
      <c r="BT77" s="370">
        <v>0</v>
      </c>
      <c r="BU77" s="370">
        <v>0</v>
      </c>
      <c r="BV77" s="370">
        <v>0</v>
      </c>
      <c r="BW77" s="370">
        <v>0</v>
      </c>
      <c r="BX77" s="370">
        <v>0</v>
      </c>
      <c r="BY77" s="370">
        <v>0</v>
      </c>
      <c r="BZ77" s="370">
        <v>0</v>
      </c>
      <c r="CA77" s="370">
        <v>0</v>
      </c>
    </row>
    <row r="78" spans="1:79" s="371" customFormat="1" hidden="1">
      <c r="A78" s="370">
        <f t="shared" si="36"/>
        <v>66</v>
      </c>
      <c r="B78" s="370" t="s">
        <v>656</v>
      </c>
      <c r="C78" s="370" t="s">
        <v>657</v>
      </c>
      <c r="D78" s="370" t="s">
        <v>252</v>
      </c>
      <c r="E78" s="370" t="s">
        <v>252</v>
      </c>
      <c r="F78" s="370" t="s">
        <v>81</v>
      </c>
      <c r="G78" s="370" t="s">
        <v>126</v>
      </c>
      <c r="H78" s="370" t="s">
        <v>615</v>
      </c>
      <c r="I78" s="370" t="s">
        <v>615</v>
      </c>
      <c r="J78" s="370">
        <v>2</v>
      </c>
      <c r="K78" s="370" t="s">
        <v>2410</v>
      </c>
      <c r="L78" s="370">
        <v>28856</v>
      </c>
      <c r="M78" s="370" t="s">
        <v>2409</v>
      </c>
      <c r="N78" s="370">
        <v>900</v>
      </c>
      <c r="O78" s="370">
        <v>63</v>
      </c>
      <c r="P78" s="370">
        <v>0</v>
      </c>
      <c r="Q78" s="370">
        <v>0</v>
      </c>
      <c r="R78" s="370">
        <v>0</v>
      </c>
      <c r="S78" s="370">
        <v>0</v>
      </c>
      <c r="T78" s="370">
        <v>0</v>
      </c>
      <c r="U78" s="370">
        <v>0</v>
      </c>
      <c r="V78" s="370">
        <f t="shared" ref="V78:V144" si="37">SUM(O78:U78)</f>
        <v>63</v>
      </c>
      <c r="W78" s="370">
        <v>2</v>
      </c>
      <c r="X78" s="370">
        <v>0</v>
      </c>
      <c r="Y78" s="370">
        <f t="shared" si="21"/>
        <v>2</v>
      </c>
      <c r="Z78" s="370">
        <v>5</v>
      </c>
      <c r="AA78" s="370">
        <v>4</v>
      </c>
      <c r="AB78" s="370">
        <f t="shared" si="22"/>
        <v>9</v>
      </c>
      <c r="AC78" s="370">
        <v>3</v>
      </c>
      <c r="AD78" s="370">
        <v>9</v>
      </c>
      <c r="AE78" s="370">
        <f t="shared" si="23"/>
        <v>12</v>
      </c>
      <c r="AF78" s="370">
        <v>6</v>
      </c>
      <c r="AG78" s="370">
        <v>7</v>
      </c>
      <c r="AH78" s="370">
        <f t="shared" si="24"/>
        <v>13</v>
      </c>
      <c r="AI78" s="370">
        <v>5</v>
      </c>
      <c r="AJ78" s="370">
        <v>2</v>
      </c>
      <c r="AK78" s="370">
        <f t="shared" si="25"/>
        <v>7</v>
      </c>
      <c r="AL78" s="370">
        <v>7</v>
      </c>
      <c r="AM78" s="370">
        <v>2</v>
      </c>
      <c r="AN78" s="370">
        <f t="shared" si="26"/>
        <v>9</v>
      </c>
      <c r="AO78" s="370">
        <v>5</v>
      </c>
      <c r="AP78" s="370">
        <v>1</v>
      </c>
      <c r="AQ78" s="370">
        <f t="shared" si="27"/>
        <v>6</v>
      </c>
      <c r="AR78" s="370">
        <v>1</v>
      </c>
      <c r="AS78" s="370">
        <v>2</v>
      </c>
      <c r="AT78" s="370">
        <f t="shared" si="28"/>
        <v>3</v>
      </c>
      <c r="AU78" s="370">
        <v>0</v>
      </c>
      <c r="AV78" s="370">
        <v>1</v>
      </c>
      <c r="AW78" s="370">
        <f t="shared" si="29"/>
        <v>1</v>
      </c>
      <c r="AX78" s="370">
        <v>1</v>
      </c>
      <c r="AY78" s="370">
        <v>0</v>
      </c>
      <c r="AZ78" s="370">
        <f t="shared" si="30"/>
        <v>1</v>
      </c>
      <c r="BA78" s="370">
        <v>0</v>
      </c>
      <c r="BB78" s="370">
        <v>0</v>
      </c>
      <c r="BC78" s="370">
        <f t="shared" si="31"/>
        <v>0</v>
      </c>
      <c r="BD78" s="370">
        <v>0</v>
      </c>
      <c r="BE78" s="370">
        <v>0</v>
      </c>
      <c r="BF78" s="370">
        <f t="shared" si="32"/>
        <v>0</v>
      </c>
      <c r="BG78" s="370">
        <v>0</v>
      </c>
      <c r="BH78" s="370">
        <v>0</v>
      </c>
      <c r="BI78" s="370">
        <f t="shared" si="33"/>
        <v>0</v>
      </c>
      <c r="BJ78" s="370">
        <v>0</v>
      </c>
      <c r="BK78" s="370">
        <v>0</v>
      </c>
      <c r="BL78" s="370">
        <f t="shared" si="34"/>
        <v>0</v>
      </c>
      <c r="BM78" s="370">
        <v>0</v>
      </c>
      <c r="BN78" s="370">
        <v>0</v>
      </c>
      <c r="BO78" s="370">
        <f t="shared" si="35"/>
        <v>0</v>
      </c>
      <c r="BP78" s="370">
        <v>0</v>
      </c>
      <c r="BQ78" s="370">
        <v>0</v>
      </c>
      <c r="BR78" s="370">
        <v>0</v>
      </c>
      <c r="BS78" s="370">
        <v>0</v>
      </c>
      <c r="BT78" s="370">
        <v>0</v>
      </c>
      <c r="BU78" s="370">
        <v>0</v>
      </c>
      <c r="BV78" s="370">
        <v>0</v>
      </c>
      <c r="BW78" s="370">
        <v>0</v>
      </c>
      <c r="BX78" s="370">
        <v>0</v>
      </c>
      <c r="BY78" s="370">
        <v>0</v>
      </c>
      <c r="BZ78" s="370">
        <v>0</v>
      </c>
      <c r="CA78" s="370">
        <v>0</v>
      </c>
    </row>
    <row r="79" spans="1:79" s="371" customFormat="1" hidden="1">
      <c r="A79" s="370">
        <f t="shared" si="36"/>
        <v>67</v>
      </c>
      <c r="B79" s="370" t="s">
        <v>640</v>
      </c>
      <c r="C79" s="370" t="s">
        <v>641</v>
      </c>
      <c r="D79" s="370" t="s">
        <v>2433</v>
      </c>
      <c r="E79" s="370" t="s">
        <v>642</v>
      </c>
      <c r="F79" s="370" t="s">
        <v>81</v>
      </c>
      <c r="G79" s="370" t="s">
        <v>126</v>
      </c>
      <c r="H79" s="370" t="s">
        <v>615</v>
      </c>
      <c r="I79" s="370" t="s">
        <v>615</v>
      </c>
      <c r="J79" s="370">
        <v>2</v>
      </c>
      <c r="K79" s="370" t="s">
        <v>2424</v>
      </c>
      <c r="L79" s="370">
        <v>29952</v>
      </c>
      <c r="M79" s="370" t="s">
        <v>2409</v>
      </c>
      <c r="N79" s="370">
        <v>500</v>
      </c>
      <c r="O79" s="370">
        <v>72</v>
      </c>
      <c r="P79" s="370">
        <v>0</v>
      </c>
      <c r="Q79" s="370">
        <v>0</v>
      </c>
      <c r="R79" s="370">
        <v>0</v>
      </c>
      <c r="S79" s="370">
        <v>0</v>
      </c>
      <c r="T79" s="370">
        <v>0</v>
      </c>
      <c r="U79" s="370">
        <v>0</v>
      </c>
      <c r="V79" s="370">
        <f t="shared" si="37"/>
        <v>72</v>
      </c>
      <c r="W79" s="370">
        <v>1</v>
      </c>
      <c r="X79" s="370">
        <v>2</v>
      </c>
      <c r="Y79" s="370">
        <f t="shared" si="21"/>
        <v>3</v>
      </c>
      <c r="Z79" s="370">
        <v>7</v>
      </c>
      <c r="AA79" s="370">
        <v>5</v>
      </c>
      <c r="AB79" s="370">
        <f t="shared" si="22"/>
        <v>12</v>
      </c>
      <c r="AC79" s="370">
        <v>6</v>
      </c>
      <c r="AD79" s="370">
        <v>6</v>
      </c>
      <c r="AE79" s="370">
        <f t="shared" si="23"/>
        <v>12</v>
      </c>
      <c r="AF79" s="370">
        <v>5</v>
      </c>
      <c r="AG79" s="370">
        <v>8</v>
      </c>
      <c r="AH79" s="370">
        <f t="shared" si="24"/>
        <v>13</v>
      </c>
      <c r="AI79" s="370">
        <v>6</v>
      </c>
      <c r="AJ79" s="370">
        <v>0</v>
      </c>
      <c r="AK79" s="370">
        <f t="shared" si="25"/>
        <v>6</v>
      </c>
      <c r="AL79" s="370">
        <v>13</v>
      </c>
      <c r="AM79" s="370">
        <v>2</v>
      </c>
      <c r="AN79" s="370">
        <f t="shared" si="26"/>
        <v>15</v>
      </c>
      <c r="AO79" s="370">
        <v>3</v>
      </c>
      <c r="AP79" s="370">
        <v>1</v>
      </c>
      <c r="AQ79" s="370">
        <f t="shared" si="27"/>
        <v>4</v>
      </c>
      <c r="AR79" s="370">
        <v>3</v>
      </c>
      <c r="AS79" s="370">
        <v>0</v>
      </c>
      <c r="AT79" s="370">
        <f t="shared" si="28"/>
        <v>3</v>
      </c>
      <c r="AU79" s="370">
        <v>3</v>
      </c>
      <c r="AV79" s="370">
        <v>0</v>
      </c>
      <c r="AW79" s="370">
        <f t="shared" si="29"/>
        <v>3</v>
      </c>
      <c r="AX79" s="370">
        <v>0</v>
      </c>
      <c r="AY79" s="370">
        <v>0</v>
      </c>
      <c r="AZ79" s="370">
        <f t="shared" si="30"/>
        <v>0</v>
      </c>
      <c r="BA79" s="370">
        <v>1</v>
      </c>
      <c r="BB79" s="370">
        <v>0</v>
      </c>
      <c r="BC79" s="370">
        <f t="shared" si="31"/>
        <v>1</v>
      </c>
      <c r="BD79" s="370">
        <v>0</v>
      </c>
      <c r="BE79" s="370">
        <v>0</v>
      </c>
      <c r="BF79" s="370">
        <f t="shared" si="32"/>
        <v>0</v>
      </c>
      <c r="BG79" s="370">
        <v>0</v>
      </c>
      <c r="BH79" s="370">
        <v>0</v>
      </c>
      <c r="BI79" s="370">
        <f t="shared" si="33"/>
        <v>0</v>
      </c>
      <c r="BJ79" s="370">
        <v>0</v>
      </c>
      <c r="BK79" s="370">
        <v>0</v>
      </c>
      <c r="BL79" s="370">
        <f t="shared" si="34"/>
        <v>0</v>
      </c>
      <c r="BM79" s="370">
        <v>0</v>
      </c>
      <c r="BN79" s="370">
        <v>0</v>
      </c>
      <c r="BO79" s="370">
        <f t="shared" si="35"/>
        <v>0</v>
      </c>
      <c r="BP79" s="370">
        <v>0</v>
      </c>
      <c r="BQ79" s="370">
        <v>0</v>
      </c>
      <c r="BR79" s="370">
        <v>0</v>
      </c>
      <c r="BS79" s="370">
        <v>0</v>
      </c>
      <c r="BT79" s="370">
        <v>0</v>
      </c>
      <c r="BU79" s="370">
        <v>0</v>
      </c>
      <c r="BV79" s="370">
        <v>0</v>
      </c>
      <c r="BW79" s="370">
        <v>0</v>
      </c>
      <c r="BX79" s="370">
        <v>0</v>
      </c>
      <c r="BY79" s="370">
        <v>0</v>
      </c>
      <c r="BZ79" s="370">
        <v>0</v>
      </c>
      <c r="CA79" s="370">
        <v>0</v>
      </c>
    </row>
    <row r="80" spans="1:79" s="371" customFormat="1" hidden="1">
      <c r="A80" s="370">
        <f t="shared" si="36"/>
        <v>68</v>
      </c>
      <c r="B80" s="370" t="s">
        <v>625</v>
      </c>
      <c r="C80" s="370" t="s">
        <v>626</v>
      </c>
      <c r="D80" s="370" t="s">
        <v>1498</v>
      </c>
      <c r="E80" s="370" t="s">
        <v>627</v>
      </c>
      <c r="F80" s="370" t="s">
        <v>81</v>
      </c>
      <c r="G80" s="370" t="s">
        <v>126</v>
      </c>
      <c r="H80" s="370" t="s">
        <v>615</v>
      </c>
      <c r="I80" s="370" t="s">
        <v>615</v>
      </c>
      <c r="J80" s="370">
        <v>2</v>
      </c>
      <c r="K80" s="370" t="s">
        <v>2410</v>
      </c>
      <c r="L80" s="370">
        <v>3654</v>
      </c>
      <c r="M80" s="370" t="s">
        <v>2419</v>
      </c>
      <c r="N80" s="370">
        <v>0</v>
      </c>
      <c r="O80" s="370">
        <v>45</v>
      </c>
      <c r="P80" s="370">
        <v>0</v>
      </c>
      <c r="Q80" s="370">
        <v>0</v>
      </c>
      <c r="R80" s="370">
        <v>0</v>
      </c>
      <c r="S80" s="370">
        <v>0</v>
      </c>
      <c r="T80" s="370">
        <v>0</v>
      </c>
      <c r="U80" s="370">
        <v>0</v>
      </c>
      <c r="V80" s="370">
        <f t="shared" si="37"/>
        <v>45</v>
      </c>
      <c r="W80" s="370">
        <v>0</v>
      </c>
      <c r="X80" s="370">
        <v>0</v>
      </c>
      <c r="Y80" s="370">
        <f t="shared" si="21"/>
        <v>0</v>
      </c>
      <c r="Z80" s="370">
        <v>2</v>
      </c>
      <c r="AA80" s="370">
        <v>1</v>
      </c>
      <c r="AB80" s="370">
        <f t="shared" si="22"/>
        <v>3</v>
      </c>
      <c r="AC80" s="370">
        <v>0</v>
      </c>
      <c r="AD80" s="370">
        <v>0</v>
      </c>
      <c r="AE80" s="370">
        <f t="shared" si="23"/>
        <v>0</v>
      </c>
      <c r="AF80" s="370">
        <v>10</v>
      </c>
      <c r="AG80" s="370">
        <v>11</v>
      </c>
      <c r="AH80" s="370">
        <f t="shared" si="24"/>
        <v>21</v>
      </c>
      <c r="AI80" s="370">
        <v>3</v>
      </c>
      <c r="AJ80" s="370">
        <v>5</v>
      </c>
      <c r="AK80" s="370">
        <f t="shared" si="25"/>
        <v>8</v>
      </c>
      <c r="AL80" s="370">
        <v>5</v>
      </c>
      <c r="AM80" s="370">
        <v>2</v>
      </c>
      <c r="AN80" s="370">
        <f t="shared" si="26"/>
        <v>7</v>
      </c>
      <c r="AO80" s="370">
        <v>2</v>
      </c>
      <c r="AP80" s="370">
        <v>2</v>
      </c>
      <c r="AQ80" s="370">
        <f t="shared" si="27"/>
        <v>4</v>
      </c>
      <c r="AR80" s="370">
        <v>1</v>
      </c>
      <c r="AS80" s="370">
        <v>0</v>
      </c>
      <c r="AT80" s="370">
        <f t="shared" si="28"/>
        <v>1</v>
      </c>
      <c r="AU80" s="370">
        <v>0</v>
      </c>
      <c r="AV80" s="370">
        <v>1</v>
      </c>
      <c r="AW80" s="370">
        <f t="shared" si="29"/>
        <v>1</v>
      </c>
      <c r="AX80" s="370">
        <v>0</v>
      </c>
      <c r="AY80" s="370">
        <v>0</v>
      </c>
      <c r="AZ80" s="370">
        <f t="shared" si="30"/>
        <v>0</v>
      </c>
      <c r="BA80" s="370">
        <v>0</v>
      </c>
      <c r="BB80" s="370">
        <v>0</v>
      </c>
      <c r="BC80" s="370">
        <f t="shared" si="31"/>
        <v>0</v>
      </c>
      <c r="BD80" s="370">
        <v>0</v>
      </c>
      <c r="BE80" s="370">
        <v>0</v>
      </c>
      <c r="BF80" s="370">
        <f t="shared" si="32"/>
        <v>0</v>
      </c>
      <c r="BG80" s="370">
        <v>0</v>
      </c>
      <c r="BH80" s="370">
        <v>0</v>
      </c>
      <c r="BI80" s="370">
        <f t="shared" si="33"/>
        <v>0</v>
      </c>
      <c r="BJ80" s="370">
        <v>0</v>
      </c>
      <c r="BK80" s="370">
        <v>0</v>
      </c>
      <c r="BL80" s="370">
        <f t="shared" si="34"/>
        <v>0</v>
      </c>
      <c r="BM80" s="370">
        <v>0</v>
      </c>
      <c r="BN80" s="370">
        <v>0</v>
      </c>
      <c r="BO80" s="370">
        <f t="shared" si="35"/>
        <v>0</v>
      </c>
      <c r="BP80" s="370">
        <v>0</v>
      </c>
      <c r="BQ80" s="370">
        <v>0</v>
      </c>
      <c r="BR80" s="370">
        <v>1</v>
      </c>
      <c r="BS80" s="370">
        <v>1</v>
      </c>
      <c r="BT80" s="370">
        <v>0</v>
      </c>
      <c r="BU80" s="370">
        <v>0</v>
      </c>
      <c r="BV80" s="370">
        <v>0</v>
      </c>
      <c r="BW80" s="370">
        <v>0</v>
      </c>
      <c r="BX80" s="370">
        <v>0</v>
      </c>
      <c r="BY80" s="370">
        <v>0</v>
      </c>
      <c r="BZ80" s="370">
        <v>0</v>
      </c>
      <c r="CA80" s="370">
        <v>0</v>
      </c>
    </row>
    <row r="81" spans="1:79" s="371" customFormat="1" hidden="1">
      <c r="A81" s="370">
        <f t="shared" si="36"/>
        <v>69</v>
      </c>
      <c r="B81" s="370" t="s">
        <v>675</v>
      </c>
      <c r="C81" s="370" t="s">
        <v>676</v>
      </c>
      <c r="D81" s="370" t="s">
        <v>244</v>
      </c>
      <c r="E81" s="370" t="s">
        <v>244</v>
      </c>
      <c r="F81" s="370" t="s">
        <v>81</v>
      </c>
      <c r="G81" s="370" t="s">
        <v>126</v>
      </c>
      <c r="H81" s="370" t="s">
        <v>615</v>
      </c>
      <c r="I81" s="370" t="s">
        <v>615</v>
      </c>
      <c r="J81" s="370">
        <v>2</v>
      </c>
      <c r="K81" s="370" t="s">
        <v>2410</v>
      </c>
      <c r="L81" s="370">
        <v>27517</v>
      </c>
      <c r="M81" s="370" t="s">
        <v>2409</v>
      </c>
      <c r="N81" s="370">
        <v>900</v>
      </c>
      <c r="O81" s="370">
        <v>150</v>
      </c>
      <c r="P81" s="370">
        <v>0</v>
      </c>
      <c r="Q81" s="370">
        <v>0</v>
      </c>
      <c r="R81" s="370">
        <v>0</v>
      </c>
      <c r="S81" s="370">
        <v>0</v>
      </c>
      <c r="T81" s="370">
        <v>0</v>
      </c>
      <c r="U81" s="370">
        <v>0</v>
      </c>
      <c r="V81" s="370">
        <f t="shared" si="37"/>
        <v>150</v>
      </c>
      <c r="W81" s="370">
        <v>0</v>
      </c>
      <c r="X81" s="370">
        <v>0</v>
      </c>
      <c r="Y81" s="370">
        <f t="shared" si="21"/>
        <v>0</v>
      </c>
      <c r="Z81" s="370">
        <v>9</v>
      </c>
      <c r="AA81" s="370">
        <v>9</v>
      </c>
      <c r="AB81" s="370">
        <f t="shared" si="22"/>
        <v>18</v>
      </c>
      <c r="AC81" s="370">
        <v>17</v>
      </c>
      <c r="AD81" s="370">
        <v>11</v>
      </c>
      <c r="AE81" s="370">
        <f t="shared" si="23"/>
        <v>28</v>
      </c>
      <c r="AF81" s="370">
        <v>12</v>
      </c>
      <c r="AG81" s="370">
        <v>8</v>
      </c>
      <c r="AH81" s="370">
        <f t="shared" si="24"/>
        <v>20</v>
      </c>
      <c r="AI81" s="370">
        <v>18</v>
      </c>
      <c r="AJ81" s="370">
        <v>8</v>
      </c>
      <c r="AK81" s="370">
        <f t="shared" si="25"/>
        <v>26</v>
      </c>
      <c r="AL81" s="370">
        <v>15</v>
      </c>
      <c r="AM81" s="370">
        <v>11</v>
      </c>
      <c r="AN81" s="370">
        <f t="shared" si="26"/>
        <v>26</v>
      </c>
      <c r="AO81" s="370">
        <v>9</v>
      </c>
      <c r="AP81" s="370">
        <v>15</v>
      </c>
      <c r="AQ81" s="370">
        <f t="shared" si="27"/>
        <v>24</v>
      </c>
      <c r="AR81" s="370">
        <v>4</v>
      </c>
      <c r="AS81" s="370">
        <v>4</v>
      </c>
      <c r="AT81" s="370">
        <f t="shared" si="28"/>
        <v>8</v>
      </c>
      <c r="AU81" s="370">
        <v>0</v>
      </c>
      <c r="AV81" s="370">
        <v>0</v>
      </c>
      <c r="AW81" s="370">
        <f t="shared" si="29"/>
        <v>0</v>
      </c>
      <c r="AX81" s="370">
        <v>0</v>
      </c>
      <c r="AY81" s="370">
        <v>0</v>
      </c>
      <c r="AZ81" s="370">
        <f t="shared" si="30"/>
        <v>0</v>
      </c>
      <c r="BA81" s="370">
        <v>0</v>
      </c>
      <c r="BB81" s="370">
        <v>0</v>
      </c>
      <c r="BC81" s="370">
        <f t="shared" si="31"/>
        <v>0</v>
      </c>
      <c r="BD81" s="370">
        <v>0</v>
      </c>
      <c r="BE81" s="370">
        <v>0</v>
      </c>
      <c r="BF81" s="370">
        <f t="shared" si="32"/>
        <v>0</v>
      </c>
      <c r="BG81" s="370">
        <v>0</v>
      </c>
      <c r="BH81" s="370">
        <v>0</v>
      </c>
      <c r="BI81" s="370">
        <f t="shared" si="33"/>
        <v>0</v>
      </c>
      <c r="BJ81" s="370">
        <v>0</v>
      </c>
      <c r="BK81" s="370">
        <v>0</v>
      </c>
      <c r="BL81" s="370">
        <f t="shared" si="34"/>
        <v>0</v>
      </c>
      <c r="BM81" s="370">
        <v>0</v>
      </c>
      <c r="BN81" s="370">
        <v>0</v>
      </c>
      <c r="BO81" s="370">
        <f t="shared" si="35"/>
        <v>0</v>
      </c>
      <c r="BP81" s="370">
        <v>0</v>
      </c>
      <c r="BQ81" s="370">
        <v>0</v>
      </c>
      <c r="BR81" s="370">
        <v>0</v>
      </c>
      <c r="BS81" s="370">
        <v>0</v>
      </c>
      <c r="BT81" s="370">
        <v>0</v>
      </c>
      <c r="BU81" s="370">
        <v>0</v>
      </c>
      <c r="BV81" s="370">
        <v>0</v>
      </c>
      <c r="BW81" s="370">
        <v>0</v>
      </c>
      <c r="BX81" s="370">
        <v>0</v>
      </c>
      <c r="BY81" s="370">
        <v>0</v>
      </c>
      <c r="BZ81" s="370">
        <v>0</v>
      </c>
      <c r="CA81" s="370">
        <v>0</v>
      </c>
    </row>
    <row r="82" spans="1:79" s="371" customFormat="1" ht="23.25" customHeight="1">
      <c r="A82" s="370">
        <v>3</v>
      </c>
      <c r="B82" s="370"/>
      <c r="C82" s="370" t="str">
        <f>F82</f>
        <v>Kec. Bathin VIII</v>
      </c>
      <c r="D82" s="370"/>
      <c r="E82" s="370"/>
      <c r="F82" s="370" t="str">
        <f>F81</f>
        <v>Kec. Bathin VIII</v>
      </c>
      <c r="G82" s="370"/>
      <c r="H82" s="370"/>
      <c r="I82" s="370"/>
      <c r="J82" s="370"/>
      <c r="K82" s="370"/>
      <c r="L82" s="370"/>
      <c r="M82" s="370"/>
      <c r="N82" s="370"/>
      <c r="O82" s="370">
        <f t="shared" ref="O82:BS82" si="38">SUM(O61:O81)</f>
        <v>2533</v>
      </c>
      <c r="P82" s="370">
        <f>SUM(P61:P81)-3</f>
        <v>142</v>
      </c>
      <c r="Q82" s="370">
        <f t="shared" si="38"/>
        <v>9</v>
      </c>
      <c r="R82" s="370">
        <f t="shared" si="38"/>
        <v>0</v>
      </c>
      <c r="S82" s="370">
        <f t="shared" si="38"/>
        <v>0</v>
      </c>
      <c r="T82" s="370">
        <f t="shared" si="38"/>
        <v>0</v>
      </c>
      <c r="U82" s="370">
        <f t="shared" si="38"/>
        <v>0</v>
      </c>
      <c r="V82" s="370">
        <f>SUM(O82:U82)</f>
        <v>2684</v>
      </c>
      <c r="W82" s="370">
        <f t="shared" si="38"/>
        <v>7</v>
      </c>
      <c r="X82" s="370">
        <f t="shared" si="38"/>
        <v>6</v>
      </c>
      <c r="Y82" s="370">
        <f t="shared" si="38"/>
        <v>13</v>
      </c>
      <c r="Z82" s="370">
        <f t="shared" si="38"/>
        <v>160</v>
      </c>
      <c r="AA82" s="370">
        <f t="shared" si="38"/>
        <v>160</v>
      </c>
      <c r="AB82" s="370">
        <f t="shared" si="38"/>
        <v>320</v>
      </c>
      <c r="AC82" s="370">
        <f t="shared" si="38"/>
        <v>222</v>
      </c>
      <c r="AD82" s="370">
        <f t="shared" si="38"/>
        <v>192</v>
      </c>
      <c r="AE82" s="370">
        <f t="shared" si="38"/>
        <v>414</v>
      </c>
      <c r="AF82" s="370">
        <f t="shared" si="38"/>
        <v>275</v>
      </c>
      <c r="AG82" s="370">
        <f t="shared" si="38"/>
        <v>246</v>
      </c>
      <c r="AH82" s="370">
        <f t="shared" si="38"/>
        <v>521</v>
      </c>
      <c r="AI82" s="370">
        <f t="shared" si="38"/>
        <v>255</v>
      </c>
      <c r="AJ82" s="370">
        <f t="shared" si="38"/>
        <v>196</v>
      </c>
      <c r="AK82" s="370">
        <f t="shared" si="38"/>
        <v>451</v>
      </c>
      <c r="AL82" s="370">
        <f t="shared" si="38"/>
        <v>222</v>
      </c>
      <c r="AM82" s="370">
        <f t="shared" si="38"/>
        <v>183</v>
      </c>
      <c r="AN82" s="370">
        <f t="shared" si="38"/>
        <v>405</v>
      </c>
      <c r="AO82" s="370">
        <f t="shared" si="38"/>
        <v>198</v>
      </c>
      <c r="AP82" s="370">
        <f t="shared" si="38"/>
        <v>175</v>
      </c>
      <c r="AQ82" s="370">
        <f t="shared" si="38"/>
        <v>373</v>
      </c>
      <c r="AR82" s="370">
        <f t="shared" si="38"/>
        <v>84</v>
      </c>
      <c r="AS82" s="370">
        <f t="shared" si="38"/>
        <v>55</v>
      </c>
      <c r="AT82" s="370">
        <f t="shared" si="38"/>
        <v>139</v>
      </c>
      <c r="AU82" s="370">
        <f t="shared" si="38"/>
        <v>23</v>
      </c>
      <c r="AV82" s="370">
        <f t="shared" si="38"/>
        <v>13</v>
      </c>
      <c r="AW82" s="370">
        <f t="shared" si="38"/>
        <v>36</v>
      </c>
      <c r="AX82" s="370">
        <f t="shared" si="38"/>
        <v>9</v>
      </c>
      <c r="AY82" s="370">
        <f t="shared" si="38"/>
        <v>4</v>
      </c>
      <c r="AZ82" s="370">
        <f t="shared" si="38"/>
        <v>13</v>
      </c>
      <c r="BA82" s="370">
        <f t="shared" si="38"/>
        <v>1</v>
      </c>
      <c r="BB82" s="370">
        <f t="shared" si="38"/>
        <v>1</v>
      </c>
      <c r="BC82" s="370">
        <f t="shared" si="38"/>
        <v>2</v>
      </c>
      <c r="BD82" s="370">
        <f t="shared" si="38"/>
        <v>0</v>
      </c>
      <c r="BE82" s="370">
        <f t="shared" si="38"/>
        <v>0</v>
      </c>
      <c r="BF82" s="370">
        <f t="shared" si="38"/>
        <v>0</v>
      </c>
      <c r="BG82" s="370">
        <f t="shared" si="38"/>
        <v>0</v>
      </c>
      <c r="BH82" s="370">
        <f t="shared" si="38"/>
        <v>0</v>
      </c>
      <c r="BI82" s="370">
        <f t="shared" si="38"/>
        <v>0</v>
      </c>
      <c r="BJ82" s="370">
        <f t="shared" si="38"/>
        <v>0</v>
      </c>
      <c r="BK82" s="370">
        <f t="shared" si="38"/>
        <v>0</v>
      </c>
      <c r="BL82" s="370">
        <f t="shared" si="38"/>
        <v>0</v>
      </c>
      <c r="BM82" s="370">
        <f t="shared" si="38"/>
        <v>0</v>
      </c>
      <c r="BN82" s="370">
        <f t="shared" si="38"/>
        <v>0</v>
      </c>
      <c r="BO82" s="370">
        <f t="shared" si="38"/>
        <v>0</v>
      </c>
      <c r="BP82" s="370">
        <f t="shared" si="38"/>
        <v>14</v>
      </c>
      <c r="BQ82" s="370">
        <f t="shared" si="38"/>
        <v>3</v>
      </c>
      <c r="BR82" s="370">
        <f t="shared" si="38"/>
        <v>5</v>
      </c>
      <c r="BS82" s="370">
        <f t="shared" si="38"/>
        <v>7</v>
      </c>
      <c r="BT82" s="370">
        <f t="shared" ref="BT82:CA82" si="39">SUM(BT61:BT81)</f>
        <v>2</v>
      </c>
      <c r="BU82" s="370">
        <f t="shared" si="39"/>
        <v>2</v>
      </c>
      <c r="BV82" s="370">
        <f t="shared" si="39"/>
        <v>2</v>
      </c>
      <c r="BW82" s="370">
        <f t="shared" si="39"/>
        <v>0</v>
      </c>
      <c r="BX82" s="370">
        <f t="shared" si="39"/>
        <v>0</v>
      </c>
      <c r="BY82" s="370">
        <f t="shared" si="39"/>
        <v>1</v>
      </c>
      <c r="BZ82" s="370">
        <f t="shared" si="39"/>
        <v>0</v>
      </c>
      <c r="CA82" s="370">
        <f t="shared" si="39"/>
        <v>0</v>
      </c>
    </row>
    <row r="83" spans="1:79" s="371" customFormat="1" hidden="1">
      <c r="A83" s="370">
        <f>A81+1</f>
        <v>70</v>
      </c>
      <c r="B83" s="370" t="s">
        <v>688</v>
      </c>
      <c r="C83" s="370" t="s">
        <v>689</v>
      </c>
      <c r="D83" s="370" t="s">
        <v>2434</v>
      </c>
      <c r="E83" s="370" t="s">
        <v>690</v>
      </c>
      <c r="F83" s="370" t="s">
        <v>88</v>
      </c>
      <c r="G83" s="370" t="s">
        <v>126</v>
      </c>
      <c r="H83" s="370" t="s">
        <v>615</v>
      </c>
      <c r="I83" s="370" t="s">
        <v>615</v>
      </c>
      <c r="J83" s="370">
        <v>2</v>
      </c>
      <c r="K83" s="370" t="s">
        <v>2435</v>
      </c>
      <c r="L83" s="370">
        <v>28855</v>
      </c>
      <c r="M83" s="370" t="s">
        <v>2409</v>
      </c>
      <c r="N83" s="370">
        <v>900</v>
      </c>
      <c r="O83" s="370">
        <v>131</v>
      </c>
      <c r="P83" s="370">
        <v>1</v>
      </c>
      <c r="Q83" s="370">
        <v>0</v>
      </c>
      <c r="R83" s="370">
        <v>0</v>
      </c>
      <c r="S83" s="370">
        <v>0</v>
      </c>
      <c r="T83" s="370">
        <v>0</v>
      </c>
      <c r="U83" s="370">
        <v>0</v>
      </c>
      <c r="V83" s="370">
        <f t="shared" si="37"/>
        <v>132</v>
      </c>
      <c r="W83" s="370">
        <v>1</v>
      </c>
      <c r="X83" s="370">
        <v>0</v>
      </c>
      <c r="Y83" s="370">
        <f t="shared" si="21"/>
        <v>1</v>
      </c>
      <c r="Z83" s="370">
        <v>5</v>
      </c>
      <c r="AA83" s="370">
        <v>11</v>
      </c>
      <c r="AB83" s="370">
        <f t="shared" si="22"/>
        <v>16</v>
      </c>
      <c r="AC83" s="370">
        <v>15</v>
      </c>
      <c r="AD83" s="370">
        <v>11</v>
      </c>
      <c r="AE83" s="370">
        <f t="shared" si="23"/>
        <v>26</v>
      </c>
      <c r="AF83" s="370">
        <v>9</v>
      </c>
      <c r="AG83" s="370">
        <v>5</v>
      </c>
      <c r="AH83" s="370">
        <f t="shared" si="24"/>
        <v>14</v>
      </c>
      <c r="AI83" s="370">
        <v>15</v>
      </c>
      <c r="AJ83" s="370">
        <v>18</v>
      </c>
      <c r="AK83" s="370">
        <f t="shared" si="25"/>
        <v>33</v>
      </c>
      <c r="AL83" s="370">
        <v>13</v>
      </c>
      <c r="AM83" s="370">
        <v>13</v>
      </c>
      <c r="AN83" s="370">
        <f t="shared" si="26"/>
        <v>26</v>
      </c>
      <c r="AO83" s="370">
        <v>3</v>
      </c>
      <c r="AP83" s="370">
        <v>8</v>
      </c>
      <c r="AQ83" s="370">
        <f t="shared" si="27"/>
        <v>11</v>
      </c>
      <c r="AR83" s="370">
        <v>0</v>
      </c>
      <c r="AS83" s="370">
        <v>4</v>
      </c>
      <c r="AT83" s="370">
        <f t="shared" si="28"/>
        <v>4</v>
      </c>
      <c r="AU83" s="370">
        <v>0</v>
      </c>
      <c r="AV83" s="370">
        <v>0</v>
      </c>
      <c r="AW83" s="370">
        <f t="shared" si="29"/>
        <v>0</v>
      </c>
      <c r="AX83" s="370">
        <v>0</v>
      </c>
      <c r="AY83" s="370">
        <v>1</v>
      </c>
      <c r="AZ83" s="370">
        <f t="shared" si="30"/>
        <v>1</v>
      </c>
      <c r="BA83" s="370">
        <v>0</v>
      </c>
      <c r="BB83" s="370">
        <v>0</v>
      </c>
      <c r="BC83" s="370">
        <f t="shared" si="31"/>
        <v>0</v>
      </c>
      <c r="BD83" s="370">
        <v>0</v>
      </c>
      <c r="BE83" s="370">
        <v>0</v>
      </c>
      <c r="BF83" s="370">
        <f t="shared" si="32"/>
        <v>0</v>
      </c>
      <c r="BG83" s="370">
        <v>0</v>
      </c>
      <c r="BH83" s="370">
        <v>0</v>
      </c>
      <c r="BI83" s="370">
        <f t="shared" si="33"/>
        <v>0</v>
      </c>
      <c r="BJ83" s="370">
        <v>0</v>
      </c>
      <c r="BK83" s="370">
        <v>0</v>
      </c>
      <c r="BL83" s="370">
        <f t="shared" si="34"/>
        <v>0</v>
      </c>
      <c r="BM83" s="370">
        <v>0</v>
      </c>
      <c r="BN83" s="370">
        <v>0</v>
      </c>
      <c r="BO83" s="370">
        <f t="shared" si="35"/>
        <v>0</v>
      </c>
      <c r="BP83" s="370">
        <v>0</v>
      </c>
      <c r="BQ83" s="370">
        <v>0</v>
      </c>
      <c r="BR83" s="370">
        <v>0</v>
      </c>
      <c r="BS83" s="370">
        <v>0</v>
      </c>
      <c r="BT83" s="370">
        <v>0</v>
      </c>
      <c r="BU83" s="370">
        <v>0</v>
      </c>
      <c r="BV83" s="370">
        <v>0</v>
      </c>
      <c r="BW83" s="370">
        <v>0</v>
      </c>
      <c r="BX83" s="370">
        <v>0</v>
      </c>
      <c r="BY83" s="370">
        <v>0</v>
      </c>
      <c r="BZ83" s="370">
        <v>0</v>
      </c>
      <c r="CA83" s="370">
        <v>0</v>
      </c>
    </row>
    <row r="84" spans="1:79" s="371" customFormat="1" hidden="1">
      <c r="A84" s="370">
        <f t="shared" si="36"/>
        <v>71</v>
      </c>
      <c r="B84" s="370" t="s">
        <v>714</v>
      </c>
      <c r="C84" s="370" t="s">
        <v>715</v>
      </c>
      <c r="D84" s="370" t="s">
        <v>1508</v>
      </c>
      <c r="E84" s="370" t="s">
        <v>690</v>
      </c>
      <c r="F84" s="370" t="s">
        <v>88</v>
      </c>
      <c r="G84" s="370" t="s">
        <v>126</v>
      </c>
      <c r="H84" s="370" t="s">
        <v>615</v>
      </c>
      <c r="I84" s="370" t="s">
        <v>615</v>
      </c>
      <c r="J84" s="370">
        <v>2</v>
      </c>
      <c r="K84" s="370" t="s">
        <v>2410</v>
      </c>
      <c r="L84" s="370">
        <v>28126</v>
      </c>
      <c r="M84" s="370" t="s">
        <v>2409</v>
      </c>
      <c r="N84" s="370">
        <v>1000</v>
      </c>
      <c r="O84" s="370">
        <v>96</v>
      </c>
      <c r="P84" s="370">
        <v>0</v>
      </c>
      <c r="Q84" s="370">
        <v>0</v>
      </c>
      <c r="R84" s="370">
        <v>0</v>
      </c>
      <c r="S84" s="370">
        <v>0</v>
      </c>
      <c r="T84" s="370">
        <v>0</v>
      </c>
      <c r="U84" s="370">
        <v>0</v>
      </c>
      <c r="V84" s="370">
        <f t="shared" si="37"/>
        <v>96</v>
      </c>
      <c r="W84" s="370">
        <v>0</v>
      </c>
      <c r="X84" s="370">
        <v>0</v>
      </c>
      <c r="Y84" s="370">
        <f t="shared" si="21"/>
        <v>0</v>
      </c>
      <c r="Z84" s="370">
        <v>3</v>
      </c>
      <c r="AA84" s="370">
        <v>4</v>
      </c>
      <c r="AB84" s="370">
        <f t="shared" si="22"/>
        <v>7</v>
      </c>
      <c r="AC84" s="370">
        <v>5</v>
      </c>
      <c r="AD84" s="370">
        <v>3</v>
      </c>
      <c r="AE84" s="370">
        <f t="shared" si="23"/>
        <v>8</v>
      </c>
      <c r="AF84" s="370">
        <v>7</v>
      </c>
      <c r="AG84" s="370">
        <v>6</v>
      </c>
      <c r="AH84" s="370">
        <f t="shared" si="24"/>
        <v>13</v>
      </c>
      <c r="AI84" s="370">
        <v>6</v>
      </c>
      <c r="AJ84" s="370">
        <v>7</v>
      </c>
      <c r="AK84" s="370">
        <f t="shared" si="25"/>
        <v>13</v>
      </c>
      <c r="AL84" s="370">
        <v>14</v>
      </c>
      <c r="AM84" s="370">
        <v>8</v>
      </c>
      <c r="AN84" s="370">
        <f t="shared" si="26"/>
        <v>22</v>
      </c>
      <c r="AO84" s="370">
        <v>16</v>
      </c>
      <c r="AP84" s="370">
        <v>13</v>
      </c>
      <c r="AQ84" s="370">
        <f t="shared" si="27"/>
        <v>29</v>
      </c>
      <c r="AR84" s="370">
        <v>3</v>
      </c>
      <c r="AS84" s="370">
        <v>1</v>
      </c>
      <c r="AT84" s="370">
        <f t="shared" si="28"/>
        <v>4</v>
      </c>
      <c r="AU84" s="370">
        <v>0</v>
      </c>
      <c r="AV84" s="370">
        <v>0</v>
      </c>
      <c r="AW84" s="370">
        <f t="shared" si="29"/>
        <v>0</v>
      </c>
      <c r="AX84" s="370">
        <v>0</v>
      </c>
      <c r="AY84" s="370">
        <v>0</v>
      </c>
      <c r="AZ84" s="370">
        <f t="shared" si="30"/>
        <v>0</v>
      </c>
      <c r="BA84" s="370">
        <v>0</v>
      </c>
      <c r="BB84" s="370">
        <v>0</v>
      </c>
      <c r="BC84" s="370">
        <f t="shared" si="31"/>
        <v>0</v>
      </c>
      <c r="BD84" s="370">
        <v>0</v>
      </c>
      <c r="BE84" s="370">
        <v>0</v>
      </c>
      <c r="BF84" s="370">
        <f t="shared" si="32"/>
        <v>0</v>
      </c>
      <c r="BG84" s="370">
        <v>0</v>
      </c>
      <c r="BH84" s="370">
        <v>0</v>
      </c>
      <c r="BI84" s="370">
        <f t="shared" si="33"/>
        <v>0</v>
      </c>
      <c r="BJ84" s="370">
        <v>0</v>
      </c>
      <c r="BK84" s="370">
        <v>0</v>
      </c>
      <c r="BL84" s="370">
        <f t="shared" si="34"/>
        <v>0</v>
      </c>
      <c r="BM84" s="370">
        <v>0</v>
      </c>
      <c r="BN84" s="370">
        <v>0</v>
      </c>
      <c r="BO84" s="370">
        <f t="shared" si="35"/>
        <v>0</v>
      </c>
      <c r="BP84" s="370">
        <v>1</v>
      </c>
      <c r="BQ84" s="370">
        <v>2</v>
      </c>
      <c r="BR84" s="370">
        <v>0</v>
      </c>
      <c r="BS84" s="370">
        <v>0</v>
      </c>
      <c r="BT84" s="370">
        <v>0</v>
      </c>
      <c r="BU84" s="370">
        <v>0</v>
      </c>
      <c r="BV84" s="370">
        <v>0</v>
      </c>
      <c r="BW84" s="370">
        <v>0</v>
      </c>
      <c r="BX84" s="370">
        <v>0</v>
      </c>
      <c r="BY84" s="370">
        <v>0</v>
      </c>
      <c r="BZ84" s="370">
        <v>0</v>
      </c>
      <c r="CA84" s="370">
        <v>0</v>
      </c>
    </row>
    <row r="85" spans="1:79" s="371" customFormat="1" hidden="1">
      <c r="A85" s="370">
        <f t="shared" si="36"/>
        <v>72</v>
      </c>
      <c r="B85" s="370" t="s">
        <v>699</v>
      </c>
      <c r="C85" s="370" t="s">
        <v>700</v>
      </c>
      <c r="D85" s="370" t="s">
        <v>1512</v>
      </c>
      <c r="E85" s="370" t="s">
        <v>701</v>
      </c>
      <c r="F85" s="370" t="s">
        <v>88</v>
      </c>
      <c r="G85" s="370" t="s">
        <v>126</v>
      </c>
      <c r="H85" s="370" t="s">
        <v>615</v>
      </c>
      <c r="I85" s="370" t="s">
        <v>615</v>
      </c>
      <c r="J85" s="370">
        <v>2</v>
      </c>
      <c r="K85" s="370" t="s">
        <v>2410</v>
      </c>
      <c r="L85" s="370">
        <v>28595</v>
      </c>
      <c r="M85" s="370" t="s">
        <v>2419</v>
      </c>
      <c r="N85" s="370">
        <v>0</v>
      </c>
      <c r="O85" s="370">
        <v>35</v>
      </c>
      <c r="P85" s="370">
        <v>0</v>
      </c>
      <c r="Q85" s="370">
        <v>0</v>
      </c>
      <c r="R85" s="370">
        <v>0</v>
      </c>
      <c r="S85" s="370">
        <v>0</v>
      </c>
      <c r="T85" s="370">
        <v>0</v>
      </c>
      <c r="U85" s="370">
        <v>0</v>
      </c>
      <c r="V85" s="370">
        <f t="shared" si="37"/>
        <v>35</v>
      </c>
      <c r="W85" s="370">
        <v>0</v>
      </c>
      <c r="X85" s="370">
        <v>1</v>
      </c>
      <c r="Y85" s="370">
        <f t="shared" si="21"/>
        <v>1</v>
      </c>
      <c r="Z85" s="370">
        <v>2</v>
      </c>
      <c r="AA85" s="370">
        <v>3</v>
      </c>
      <c r="AB85" s="370">
        <f t="shared" si="22"/>
        <v>5</v>
      </c>
      <c r="AC85" s="370">
        <v>2</v>
      </c>
      <c r="AD85" s="370">
        <v>1</v>
      </c>
      <c r="AE85" s="370">
        <f t="shared" si="23"/>
        <v>3</v>
      </c>
      <c r="AF85" s="370">
        <v>3</v>
      </c>
      <c r="AG85" s="370">
        <v>1</v>
      </c>
      <c r="AH85" s="370">
        <f t="shared" si="24"/>
        <v>4</v>
      </c>
      <c r="AI85" s="370">
        <v>4</v>
      </c>
      <c r="AJ85" s="370">
        <v>3</v>
      </c>
      <c r="AK85" s="370">
        <f t="shared" si="25"/>
        <v>7</v>
      </c>
      <c r="AL85" s="370">
        <v>3</v>
      </c>
      <c r="AM85" s="370">
        <v>4</v>
      </c>
      <c r="AN85" s="370">
        <f t="shared" si="26"/>
        <v>7</v>
      </c>
      <c r="AO85" s="370">
        <v>4</v>
      </c>
      <c r="AP85" s="370">
        <v>4</v>
      </c>
      <c r="AQ85" s="370">
        <f t="shared" si="27"/>
        <v>8</v>
      </c>
      <c r="AR85" s="370">
        <v>0</v>
      </c>
      <c r="AS85" s="370">
        <v>0</v>
      </c>
      <c r="AT85" s="370">
        <f t="shared" si="28"/>
        <v>0</v>
      </c>
      <c r="AU85" s="370">
        <v>0</v>
      </c>
      <c r="AV85" s="370">
        <v>0</v>
      </c>
      <c r="AW85" s="370">
        <f t="shared" si="29"/>
        <v>0</v>
      </c>
      <c r="AX85" s="370">
        <v>0</v>
      </c>
      <c r="AY85" s="370">
        <v>0</v>
      </c>
      <c r="AZ85" s="370">
        <f t="shared" si="30"/>
        <v>0</v>
      </c>
      <c r="BA85" s="370">
        <v>0</v>
      </c>
      <c r="BB85" s="370">
        <v>0</v>
      </c>
      <c r="BC85" s="370">
        <f t="shared" si="31"/>
        <v>0</v>
      </c>
      <c r="BD85" s="370">
        <v>0</v>
      </c>
      <c r="BE85" s="370">
        <v>0</v>
      </c>
      <c r="BF85" s="370">
        <f t="shared" si="32"/>
        <v>0</v>
      </c>
      <c r="BG85" s="370">
        <v>0</v>
      </c>
      <c r="BH85" s="370">
        <v>0</v>
      </c>
      <c r="BI85" s="370">
        <f t="shared" si="33"/>
        <v>0</v>
      </c>
      <c r="BJ85" s="370">
        <v>0</v>
      </c>
      <c r="BK85" s="370">
        <v>0</v>
      </c>
      <c r="BL85" s="370">
        <f t="shared" si="34"/>
        <v>0</v>
      </c>
      <c r="BM85" s="370">
        <v>0</v>
      </c>
      <c r="BN85" s="370">
        <v>0</v>
      </c>
      <c r="BO85" s="370">
        <f t="shared" si="35"/>
        <v>0</v>
      </c>
      <c r="BP85" s="370">
        <v>0</v>
      </c>
      <c r="BQ85" s="370">
        <v>0</v>
      </c>
      <c r="BR85" s="370">
        <v>0</v>
      </c>
      <c r="BS85" s="370">
        <v>0</v>
      </c>
      <c r="BT85" s="370">
        <v>0</v>
      </c>
      <c r="BU85" s="370">
        <v>0</v>
      </c>
      <c r="BV85" s="370">
        <v>0</v>
      </c>
      <c r="BW85" s="370">
        <v>0</v>
      </c>
      <c r="BX85" s="370">
        <v>0</v>
      </c>
      <c r="BY85" s="370">
        <v>0</v>
      </c>
      <c r="BZ85" s="370">
        <v>0</v>
      </c>
      <c r="CA85" s="370">
        <v>0</v>
      </c>
    </row>
    <row r="86" spans="1:79" s="371" customFormat="1" hidden="1">
      <c r="A86" s="370">
        <f t="shared" si="36"/>
        <v>73</v>
      </c>
      <c r="B86" s="370" t="s">
        <v>712</v>
      </c>
      <c r="C86" s="370" t="s">
        <v>713</v>
      </c>
      <c r="D86" s="370" t="s">
        <v>307</v>
      </c>
      <c r="E86" s="370" t="s">
        <v>307</v>
      </c>
      <c r="F86" s="370" t="s">
        <v>88</v>
      </c>
      <c r="G86" s="370" t="s">
        <v>126</v>
      </c>
      <c r="H86" s="370" t="s">
        <v>615</v>
      </c>
      <c r="I86" s="370" t="s">
        <v>615</v>
      </c>
      <c r="J86" s="370">
        <v>2</v>
      </c>
      <c r="K86" s="370" t="s">
        <v>2436</v>
      </c>
      <c r="L86" s="370">
        <v>30133</v>
      </c>
      <c r="M86" s="370" t="s">
        <v>2409</v>
      </c>
      <c r="N86" s="370">
        <v>900</v>
      </c>
      <c r="O86" s="370">
        <v>122</v>
      </c>
      <c r="P86" s="370">
        <v>0</v>
      </c>
      <c r="Q86" s="370">
        <v>0</v>
      </c>
      <c r="R86" s="370">
        <v>0</v>
      </c>
      <c r="S86" s="370">
        <v>0</v>
      </c>
      <c r="T86" s="370">
        <v>0</v>
      </c>
      <c r="U86" s="370">
        <v>0</v>
      </c>
      <c r="V86" s="370">
        <f t="shared" si="37"/>
        <v>122</v>
      </c>
      <c r="W86" s="370">
        <v>0</v>
      </c>
      <c r="X86" s="370">
        <v>0</v>
      </c>
      <c r="Y86" s="370">
        <f t="shared" si="21"/>
        <v>0</v>
      </c>
      <c r="Z86" s="370">
        <v>10</v>
      </c>
      <c r="AA86" s="370">
        <v>8</v>
      </c>
      <c r="AB86" s="370">
        <f t="shared" si="22"/>
        <v>18</v>
      </c>
      <c r="AC86" s="370">
        <v>8</v>
      </c>
      <c r="AD86" s="370">
        <v>9</v>
      </c>
      <c r="AE86" s="370">
        <f t="shared" si="23"/>
        <v>17</v>
      </c>
      <c r="AF86" s="370">
        <v>5</v>
      </c>
      <c r="AG86" s="370">
        <v>7</v>
      </c>
      <c r="AH86" s="370">
        <f t="shared" si="24"/>
        <v>12</v>
      </c>
      <c r="AI86" s="370">
        <v>4</v>
      </c>
      <c r="AJ86" s="370">
        <v>10</v>
      </c>
      <c r="AK86" s="370">
        <f t="shared" si="25"/>
        <v>14</v>
      </c>
      <c r="AL86" s="370">
        <v>13</v>
      </c>
      <c r="AM86" s="370">
        <v>14</v>
      </c>
      <c r="AN86" s="370">
        <f t="shared" si="26"/>
        <v>27</v>
      </c>
      <c r="AO86" s="370">
        <v>11</v>
      </c>
      <c r="AP86" s="370">
        <v>19</v>
      </c>
      <c r="AQ86" s="370">
        <f t="shared" si="27"/>
        <v>30</v>
      </c>
      <c r="AR86" s="370">
        <v>1</v>
      </c>
      <c r="AS86" s="370">
        <v>1</v>
      </c>
      <c r="AT86" s="370">
        <f t="shared" si="28"/>
        <v>2</v>
      </c>
      <c r="AU86" s="370">
        <v>1</v>
      </c>
      <c r="AV86" s="370">
        <v>0</v>
      </c>
      <c r="AW86" s="370">
        <f t="shared" si="29"/>
        <v>1</v>
      </c>
      <c r="AX86" s="370">
        <v>0</v>
      </c>
      <c r="AY86" s="370">
        <v>1</v>
      </c>
      <c r="AZ86" s="370">
        <f t="shared" si="30"/>
        <v>1</v>
      </c>
      <c r="BA86" s="370">
        <v>0</v>
      </c>
      <c r="BB86" s="370">
        <v>0</v>
      </c>
      <c r="BC86" s="370">
        <f t="shared" si="31"/>
        <v>0</v>
      </c>
      <c r="BD86" s="370">
        <v>0</v>
      </c>
      <c r="BE86" s="370">
        <v>0</v>
      </c>
      <c r="BF86" s="370">
        <f t="shared" si="32"/>
        <v>0</v>
      </c>
      <c r="BG86" s="370">
        <v>0</v>
      </c>
      <c r="BH86" s="370">
        <v>0</v>
      </c>
      <c r="BI86" s="370">
        <f t="shared" si="33"/>
        <v>0</v>
      </c>
      <c r="BJ86" s="370">
        <v>0</v>
      </c>
      <c r="BK86" s="370">
        <v>0</v>
      </c>
      <c r="BL86" s="370">
        <f t="shared" si="34"/>
        <v>0</v>
      </c>
      <c r="BM86" s="370">
        <v>0</v>
      </c>
      <c r="BN86" s="370">
        <v>0</v>
      </c>
      <c r="BO86" s="370">
        <f t="shared" si="35"/>
        <v>0</v>
      </c>
      <c r="BP86" s="370">
        <v>0</v>
      </c>
      <c r="BQ86" s="370">
        <v>0</v>
      </c>
      <c r="BR86" s="370">
        <v>0</v>
      </c>
      <c r="BS86" s="370">
        <v>0</v>
      </c>
      <c r="BT86" s="370">
        <v>0</v>
      </c>
      <c r="BU86" s="370">
        <v>0</v>
      </c>
      <c r="BV86" s="370">
        <v>0</v>
      </c>
      <c r="BW86" s="370">
        <v>0</v>
      </c>
      <c r="BX86" s="370">
        <v>0</v>
      </c>
      <c r="BY86" s="370">
        <v>0</v>
      </c>
      <c r="BZ86" s="370">
        <v>0</v>
      </c>
      <c r="CA86" s="370">
        <v>0</v>
      </c>
    </row>
    <row r="87" spans="1:79" s="371" customFormat="1" hidden="1">
      <c r="A87" s="370">
        <f t="shared" si="36"/>
        <v>74</v>
      </c>
      <c r="B87" s="370" t="s">
        <v>680</v>
      </c>
      <c r="C87" s="370" t="s">
        <v>681</v>
      </c>
      <c r="D87" s="370" t="s">
        <v>1515</v>
      </c>
      <c r="E87" s="370" t="s">
        <v>682</v>
      </c>
      <c r="F87" s="370" t="s">
        <v>88</v>
      </c>
      <c r="G87" s="370" t="s">
        <v>126</v>
      </c>
      <c r="H87" s="370" t="s">
        <v>615</v>
      </c>
      <c r="I87" s="370" t="s">
        <v>615</v>
      </c>
      <c r="J87" s="370">
        <v>2</v>
      </c>
      <c r="K87" s="370" t="s">
        <v>2437</v>
      </c>
      <c r="L87" s="370">
        <v>29434</v>
      </c>
      <c r="M87" s="370" t="s">
        <v>2409</v>
      </c>
      <c r="N87" s="370">
        <v>900</v>
      </c>
      <c r="O87" s="370">
        <v>142</v>
      </c>
      <c r="P87" s="370">
        <v>0</v>
      </c>
      <c r="Q87" s="370">
        <v>0</v>
      </c>
      <c r="R87" s="370">
        <v>0</v>
      </c>
      <c r="S87" s="370">
        <v>0</v>
      </c>
      <c r="T87" s="370">
        <v>0</v>
      </c>
      <c r="U87" s="370">
        <v>0</v>
      </c>
      <c r="V87" s="370">
        <f t="shared" si="37"/>
        <v>142</v>
      </c>
      <c r="W87" s="370">
        <v>0</v>
      </c>
      <c r="X87" s="370">
        <v>0</v>
      </c>
      <c r="Y87" s="370">
        <f t="shared" si="21"/>
        <v>0</v>
      </c>
      <c r="Z87" s="370">
        <v>7</v>
      </c>
      <c r="AA87" s="370">
        <v>13</v>
      </c>
      <c r="AB87" s="370">
        <f t="shared" si="22"/>
        <v>20</v>
      </c>
      <c r="AC87" s="370">
        <v>13</v>
      </c>
      <c r="AD87" s="370">
        <v>6</v>
      </c>
      <c r="AE87" s="370">
        <f t="shared" si="23"/>
        <v>19</v>
      </c>
      <c r="AF87" s="370">
        <v>11</v>
      </c>
      <c r="AG87" s="370">
        <v>10</v>
      </c>
      <c r="AH87" s="370">
        <f t="shared" si="24"/>
        <v>21</v>
      </c>
      <c r="AI87" s="370">
        <v>13</v>
      </c>
      <c r="AJ87" s="370">
        <v>13</v>
      </c>
      <c r="AK87" s="370">
        <f t="shared" si="25"/>
        <v>26</v>
      </c>
      <c r="AL87" s="370">
        <v>10</v>
      </c>
      <c r="AM87" s="370">
        <v>11</v>
      </c>
      <c r="AN87" s="370">
        <f t="shared" si="26"/>
        <v>21</v>
      </c>
      <c r="AO87" s="370">
        <v>11</v>
      </c>
      <c r="AP87" s="370">
        <v>12</v>
      </c>
      <c r="AQ87" s="370">
        <f t="shared" si="27"/>
        <v>23</v>
      </c>
      <c r="AR87" s="370">
        <v>4</v>
      </c>
      <c r="AS87" s="370">
        <v>3</v>
      </c>
      <c r="AT87" s="370">
        <f t="shared" si="28"/>
        <v>7</v>
      </c>
      <c r="AU87" s="370">
        <v>3</v>
      </c>
      <c r="AV87" s="370">
        <v>2</v>
      </c>
      <c r="AW87" s="370">
        <f t="shared" si="29"/>
        <v>5</v>
      </c>
      <c r="AX87" s="370">
        <v>0</v>
      </c>
      <c r="AY87" s="370">
        <v>0</v>
      </c>
      <c r="AZ87" s="370">
        <f t="shared" si="30"/>
        <v>0</v>
      </c>
      <c r="BA87" s="370">
        <v>0</v>
      </c>
      <c r="BB87" s="370">
        <v>0</v>
      </c>
      <c r="BC87" s="370">
        <f t="shared" si="31"/>
        <v>0</v>
      </c>
      <c r="BD87" s="370">
        <v>0</v>
      </c>
      <c r="BE87" s="370">
        <v>0</v>
      </c>
      <c r="BF87" s="370">
        <f t="shared" si="32"/>
        <v>0</v>
      </c>
      <c r="BG87" s="370">
        <v>0</v>
      </c>
      <c r="BH87" s="370">
        <v>0</v>
      </c>
      <c r="BI87" s="370">
        <f t="shared" si="33"/>
        <v>0</v>
      </c>
      <c r="BJ87" s="370">
        <v>0</v>
      </c>
      <c r="BK87" s="370">
        <v>0</v>
      </c>
      <c r="BL87" s="370">
        <f t="shared" si="34"/>
        <v>0</v>
      </c>
      <c r="BM87" s="370">
        <v>0</v>
      </c>
      <c r="BN87" s="370">
        <v>0</v>
      </c>
      <c r="BO87" s="370">
        <f t="shared" si="35"/>
        <v>0</v>
      </c>
      <c r="BP87" s="370">
        <v>0</v>
      </c>
      <c r="BQ87" s="370">
        <v>0</v>
      </c>
      <c r="BR87" s="370">
        <v>0</v>
      </c>
      <c r="BS87" s="370">
        <v>0</v>
      </c>
      <c r="BT87" s="370">
        <v>0</v>
      </c>
      <c r="BU87" s="370">
        <v>0</v>
      </c>
      <c r="BV87" s="370">
        <v>0</v>
      </c>
      <c r="BW87" s="370">
        <v>0</v>
      </c>
      <c r="BX87" s="370">
        <v>0</v>
      </c>
      <c r="BY87" s="370">
        <v>0</v>
      </c>
      <c r="BZ87" s="370">
        <v>0</v>
      </c>
      <c r="CA87" s="370">
        <v>0</v>
      </c>
    </row>
    <row r="88" spans="1:79" s="371" customFormat="1" hidden="1">
      <c r="A88" s="370">
        <f t="shared" si="36"/>
        <v>75</v>
      </c>
      <c r="B88" s="370" t="s">
        <v>709</v>
      </c>
      <c r="C88" s="370" t="s">
        <v>710</v>
      </c>
      <c r="D88" s="370" t="s">
        <v>1520</v>
      </c>
      <c r="E88" s="370" t="s">
        <v>711</v>
      </c>
      <c r="F88" s="370" t="s">
        <v>88</v>
      </c>
      <c r="G88" s="370" t="s">
        <v>126</v>
      </c>
      <c r="H88" s="370" t="s">
        <v>615</v>
      </c>
      <c r="I88" s="370" t="s">
        <v>615</v>
      </c>
      <c r="J88" s="370">
        <v>2</v>
      </c>
      <c r="K88" s="370" t="s">
        <v>2410</v>
      </c>
      <c r="L88" s="370">
        <v>30133</v>
      </c>
      <c r="M88" s="370" t="s">
        <v>2409</v>
      </c>
      <c r="N88" s="370">
        <v>900</v>
      </c>
      <c r="O88" s="370">
        <v>127</v>
      </c>
      <c r="P88" s="370">
        <v>0</v>
      </c>
      <c r="Q88" s="370">
        <v>0</v>
      </c>
      <c r="R88" s="370">
        <v>0</v>
      </c>
      <c r="S88" s="370">
        <v>0</v>
      </c>
      <c r="T88" s="370">
        <v>0</v>
      </c>
      <c r="U88" s="370">
        <v>0</v>
      </c>
      <c r="V88" s="370">
        <f t="shared" si="37"/>
        <v>127</v>
      </c>
      <c r="W88" s="370">
        <v>0</v>
      </c>
      <c r="X88" s="370">
        <v>0</v>
      </c>
      <c r="Y88" s="370">
        <f t="shared" si="21"/>
        <v>0</v>
      </c>
      <c r="Z88" s="370">
        <v>12</v>
      </c>
      <c r="AA88" s="370">
        <v>12</v>
      </c>
      <c r="AB88" s="370">
        <f t="shared" si="22"/>
        <v>24</v>
      </c>
      <c r="AC88" s="370">
        <v>12</v>
      </c>
      <c r="AD88" s="370">
        <v>10</v>
      </c>
      <c r="AE88" s="370">
        <f t="shared" si="23"/>
        <v>22</v>
      </c>
      <c r="AF88" s="370">
        <v>8</v>
      </c>
      <c r="AG88" s="370">
        <v>8</v>
      </c>
      <c r="AH88" s="370">
        <f t="shared" si="24"/>
        <v>16</v>
      </c>
      <c r="AI88" s="370">
        <v>10</v>
      </c>
      <c r="AJ88" s="370">
        <v>13</v>
      </c>
      <c r="AK88" s="370">
        <f t="shared" si="25"/>
        <v>23</v>
      </c>
      <c r="AL88" s="370">
        <v>13</v>
      </c>
      <c r="AM88" s="370">
        <v>8</v>
      </c>
      <c r="AN88" s="370">
        <f t="shared" si="26"/>
        <v>21</v>
      </c>
      <c r="AO88" s="370">
        <v>8</v>
      </c>
      <c r="AP88" s="370">
        <v>7</v>
      </c>
      <c r="AQ88" s="370">
        <f t="shared" si="27"/>
        <v>15</v>
      </c>
      <c r="AR88" s="370">
        <v>1</v>
      </c>
      <c r="AS88" s="370">
        <v>2</v>
      </c>
      <c r="AT88" s="370">
        <f t="shared" si="28"/>
        <v>3</v>
      </c>
      <c r="AU88" s="370">
        <v>3</v>
      </c>
      <c r="AV88" s="370">
        <v>0</v>
      </c>
      <c r="AW88" s="370">
        <f t="shared" si="29"/>
        <v>3</v>
      </c>
      <c r="AX88" s="370">
        <v>0</v>
      </c>
      <c r="AY88" s="370">
        <v>0</v>
      </c>
      <c r="AZ88" s="370">
        <f t="shared" si="30"/>
        <v>0</v>
      </c>
      <c r="BA88" s="370">
        <v>0</v>
      </c>
      <c r="BB88" s="370">
        <v>0</v>
      </c>
      <c r="BC88" s="370">
        <f t="shared" si="31"/>
        <v>0</v>
      </c>
      <c r="BD88" s="370">
        <v>0</v>
      </c>
      <c r="BE88" s="370">
        <v>0</v>
      </c>
      <c r="BF88" s="370">
        <f t="shared" si="32"/>
        <v>0</v>
      </c>
      <c r="BG88" s="370">
        <v>0</v>
      </c>
      <c r="BH88" s="370">
        <v>0</v>
      </c>
      <c r="BI88" s="370">
        <f t="shared" si="33"/>
        <v>0</v>
      </c>
      <c r="BJ88" s="370">
        <v>0</v>
      </c>
      <c r="BK88" s="370">
        <v>0</v>
      </c>
      <c r="BL88" s="370">
        <f t="shared" si="34"/>
        <v>0</v>
      </c>
      <c r="BM88" s="370">
        <v>0</v>
      </c>
      <c r="BN88" s="370">
        <v>0</v>
      </c>
      <c r="BO88" s="370">
        <f t="shared" si="35"/>
        <v>0</v>
      </c>
      <c r="BP88" s="370">
        <v>0</v>
      </c>
      <c r="BQ88" s="370">
        <v>0</v>
      </c>
      <c r="BR88" s="370">
        <v>0</v>
      </c>
      <c r="BS88" s="370">
        <v>0</v>
      </c>
      <c r="BT88" s="370">
        <v>0</v>
      </c>
      <c r="BU88" s="370">
        <v>0</v>
      </c>
      <c r="BV88" s="370">
        <v>0</v>
      </c>
      <c r="BW88" s="370">
        <v>0</v>
      </c>
      <c r="BX88" s="370">
        <v>0</v>
      </c>
      <c r="BY88" s="370">
        <v>0</v>
      </c>
      <c r="BZ88" s="370">
        <v>0</v>
      </c>
      <c r="CA88" s="370">
        <v>0</v>
      </c>
    </row>
    <row r="89" spans="1:79" s="371" customFormat="1" hidden="1">
      <c r="A89" s="370">
        <f t="shared" si="36"/>
        <v>76</v>
      </c>
      <c r="B89" s="370" t="s">
        <v>702</v>
      </c>
      <c r="C89" s="370" t="s">
        <v>703</v>
      </c>
      <c r="D89" s="370" t="s">
        <v>1513</v>
      </c>
      <c r="E89" s="370" t="s">
        <v>682</v>
      </c>
      <c r="F89" s="370" t="s">
        <v>88</v>
      </c>
      <c r="G89" s="370" t="s">
        <v>126</v>
      </c>
      <c r="H89" s="370" t="s">
        <v>615</v>
      </c>
      <c r="I89" s="370" t="s">
        <v>615</v>
      </c>
      <c r="J89" s="370">
        <v>2</v>
      </c>
      <c r="K89" s="370" t="s">
        <v>2421</v>
      </c>
      <c r="L89" s="370">
        <v>35065</v>
      </c>
      <c r="M89" s="370" t="s">
        <v>2409</v>
      </c>
      <c r="N89" s="370">
        <v>900</v>
      </c>
      <c r="O89" s="370">
        <v>56</v>
      </c>
      <c r="P89" s="370">
        <v>0</v>
      </c>
      <c r="Q89" s="370">
        <v>0</v>
      </c>
      <c r="R89" s="370">
        <v>0</v>
      </c>
      <c r="S89" s="370">
        <v>0</v>
      </c>
      <c r="T89" s="370">
        <v>0</v>
      </c>
      <c r="U89" s="370">
        <v>0</v>
      </c>
      <c r="V89" s="370">
        <f t="shared" si="37"/>
        <v>56</v>
      </c>
      <c r="W89" s="370">
        <v>0</v>
      </c>
      <c r="X89" s="370">
        <v>0</v>
      </c>
      <c r="Y89" s="370">
        <f t="shared" si="21"/>
        <v>0</v>
      </c>
      <c r="Z89" s="370">
        <v>3</v>
      </c>
      <c r="AA89" s="370">
        <v>2</v>
      </c>
      <c r="AB89" s="370">
        <f t="shared" si="22"/>
        <v>5</v>
      </c>
      <c r="AC89" s="370">
        <v>1</v>
      </c>
      <c r="AD89" s="370">
        <v>1</v>
      </c>
      <c r="AE89" s="370">
        <f t="shared" si="23"/>
        <v>2</v>
      </c>
      <c r="AF89" s="370">
        <v>8</v>
      </c>
      <c r="AG89" s="370">
        <v>4</v>
      </c>
      <c r="AH89" s="370">
        <f t="shared" si="24"/>
        <v>12</v>
      </c>
      <c r="AI89" s="370">
        <v>6</v>
      </c>
      <c r="AJ89" s="370">
        <v>6</v>
      </c>
      <c r="AK89" s="370">
        <f t="shared" si="25"/>
        <v>12</v>
      </c>
      <c r="AL89" s="370">
        <v>7</v>
      </c>
      <c r="AM89" s="370">
        <v>1</v>
      </c>
      <c r="AN89" s="370">
        <f t="shared" si="26"/>
        <v>8</v>
      </c>
      <c r="AO89" s="370">
        <v>6</v>
      </c>
      <c r="AP89" s="370">
        <v>4</v>
      </c>
      <c r="AQ89" s="370">
        <f t="shared" si="27"/>
        <v>10</v>
      </c>
      <c r="AR89" s="370">
        <v>3</v>
      </c>
      <c r="AS89" s="370">
        <v>2</v>
      </c>
      <c r="AT89" s="370">
        <f t="shared" si="28"/>
        <v>5</v>
      </c>
      <c r="AU89" s="370">
        <v>1</v>
      </c>
      <c r="AV89" s="370">
        <v>1</v>
      </c>
      <c r="AW89" s="370">
        <f t="shared" si="29"/>
        <v>2</v>
      </c>
      <c r="AX89" s="370">
        <v>0</v>
      </c>
      <c r="AY89" s="370">
        <v>0</v>
      </c>
      <c r="AZ89" s="370">
        <f t="shared" si="30"/>
        <v>0</v>
      </c>
      <c r="BA89" s="370">
        <v>0</v>
      </c>
      <c r="BB89" s="370">
        <v>0</v>
      </c>
      <c r="BC89" s="370">
        <f t="shared" si="31"/>
        <v>0</v>
      </c>
      <c r="BD89" s="370">
        <v>0</v>
      </c>
      <c r="BE89" s="370">
        <v>0</v>
      </c>
      <c r="BF89" s="370">
        <f t="shared" si="32"/>
        <v>0</v>
      </c>
      <c r="BG89" s="370">
        <v>0</v>
      </c>
      <c r="BH89" s="370">
        <v>0</v>
      </c>
      <c r="BI89" s="370">
        <f t="shared" si="33"/>
        <v>0</v>
      </c>
      <c r="BJ89" s="370">
        <v>0</v>
      </c>
      <c r="BK89" s="370">
        <v>0</v>
      </c>
      <c r="BL89" s="370">
        <f t="shared" si="34"/>
        <v>0</v>
      </c>
      <c r="BM89" s="370">
        <v>0</v>
      </c>
      <c r="BN89" s="370">
        <v>0</v>
      </c>
      <c r="BO89" s="370">
        <f t="shared" si="35"/>
        <v>0</v>
      </c>
      <c r="BP89" s="370">
        <v>0</v>
      </c>
      <c r="BQ89" s="370">
        <v>0</v>
      </c>
      <c r="BR89" s="370">
        <v>0</v>
      </c>
      <c r="BS89" s="370">
        <v>0</v>
      </c>
      <c r="BT89" s="370">
        <v>0</v>
      </c>
      <c r="BU89" s="370">
        <v>0</v>
      </c>
      <c r="BV89" s="370">
        <v>0</v>
      </c>
      <c r="BW89" s="370">
        <v>0</v>
      </c>
      <c r="BX89" s="370">
        <v>0</v>
      </c>
      <c r="BY89" s="370">
        <v>0</v>
      </c>
      <c r="BZ89" s="370">
        <v>0</v>
      </c>
      <c r="CA89" s="370">
        <v>0</v>
      </c>
    </row>
    <row r="90" spans="1:79" s="371" customFormat="1" hidden="1">
      <c r="A90" s="370">
        <f t="shared" si="36"/>
        <v>77</v>
      </c>
      <c r="B90" s="370" t="s">
        <v>691</v>
      </c>
      <c r="C90" s="370" t="s">
        <v>692</v>
      </c>
      <c r="D90" s="370" t="s">
        <v>1516</v>
      </c>
      <c r="E90" s="370" t="s">
        <v>693</v>
      </c>
      <c r="F90" s="370" t="s">
        <v>88</v>
      </c>
      <c r="G90" s="370" t="s">
        <v>126</v>
      </c>
      <c r="H90" s="370" t="s">
        <v>615</v>
      </c>
      <c r="I90" s="370" t="s">
        <v>615</v>
      </c>
      <c r="J90" s="370">
        <v>2</v>
      </c>
      <c r="K90" s="370" t="s">
        <v>2410</v>
      </c>
      <c r="L90" s="370">
        <v>36893</v>
      </c>
      <c r="M90" s="370" t="s">
        <v>1376</v>
      </c>
      <c r="N90" s="370">
        <v>0</v>
      </c>
      <c r="O90" s="370">
        <v>110</v>
      </c>
      <c r="P90" s="370">
        <v>0</v>
      </c>
      <c r="Q90" s="370">
        <v>0</v>
      </c>
      <c r="R90" s="370">
        <v>0</v>
      </c>
      <c r="S90" s="370">
        <v>0</v>
      </c>
      <c r="T90" s="370">
        <v>0</v>
      </c>
      <c r="U90" s="370">
        <v>0</v>
      </c>
      <c r="V90" s="370">
        <f t="shared" si="37"/>
        <v>110</v>
      </c>
      <c r="W90" s="370">
        <v>0</v>
      </c>
      <c r="X90" s="370">
        <v>0</v>
      </c>
      <c r="Y90" s="370">
        <f t="shared" si="21"/>
        <v>0</v>
      </c>
      <c r="Z90" s="370">
        <v>7</v>
      </c>
      <c r="AA90" s="370">
        <v>3</v>
      </c>
      <c r="AB90" s="370">
        <f t="shared" si="22"/>
        <v>10</v>
      </c>
      <c r="AC90" s="370">
        <v>13</v>
      </c>
      <c r="AD90" s="370">
        <v>10</v>
      </c>
      <c r="AE90" s="370">
        <f t="shared" si="23"/>
        <v>23</v>
      </c>
      <c r="AF90" s="370">
        <v>6</v>
      </c>
      <c r="AG90" s="370">
        <v>7</v>
      </c>
      <c r="AH90" s="370">
        <f t="shared" si="24"/>
        <v>13</v>
      </c>
      <c r="AI90" s="370">
        <v>6</v>
      </c>
      <c r="AJ90" s="370">
        <v>9</v>
      </c>
      <c r="AK90" s="370">
        <f t="shared" si="25"/>
        <v>15</v>
      </c>
      <c r="AL90" s="370">
        <v>12</v>
      </c>
      <c r="AM90" s="370">
        <v>6</v>
      </c>
      <c r="AN90" s="370">
        <f t="shared" si="26"/>
        <v>18</v>
      </c>
      <c r="AO90" s="370">
        <v>5</v>
      </c>
      <c r="AP90" s="370">
        <v>13</v>
      </c>
      <c r="AQ90" s="370">
        <f t="shared" si="27"/>
        <v>18</v>
      </c>
      <c r="AR90" s="370">
        <v>4</v>
      </c>
      <c r="AS90" s="370">
        <v>3</v>
      </c>
      <c r="AT90" s="370">
        <f t="shared" si="28"/>
        <v>7</v>
      </c>
      <c r="AU90" s="370">
        <v>2</v>
      </c>
      <c r="AV90" s="370">
        <v>2</v>
      </c>
      <c r="AW90" s="370">
        <f t="shared" si="29"/>
        <v>4</v>
      </c>
      <c r="AX90" s="370">
        <v>2</v>
      </c>
      <c r="AY90" s="370">
        <v>0</v>
      </c>
      <c r="AZ90" s="370">
        <f t="shared" si="30"/>
        <v>2</v>
      </c>
      <c r="BA90" s="370">
        <v>0</v>
      </c>
      <c r="BB90" s="370">
        <v>0</v>
      </c>
      <c r="BC90" s="370">
        <f t="shared" si="31"/>
        <v>0</v>
      </c>
      <c r="BD90" s="370">
        <v>0</v>
      </c>
      <c r="BE90" s="370">
        <v>0</v>
      </c>
      <c r="BF90" s="370">
        <f t="shared" si="32"/>
        <v>0</v>
      </c>
      <c r="BG90" s="370">
        <v>0</v>
      </c>
      <c r="BH90" s="370">
        <v>0</v>
      </c>
      <c r="BI90" s="370">
        <f t="shared" si="33"/>
        <v>0</v>
      </c>
      <c r="BJ90" s="370">
        <v>0</v>
      </c>
      <c r="BK90" s="370">
        <v>0</v>
      </c>
      <c r="BL90" s="370">
        <f t="shared" si="34"/>
        <v>0</v>
      </c>
      <c r="BM90" s="370">
        <v>0</v>
      </c>
      <c r="BN90" s="370">
        <v>0</v>
      </c>
      <c r="BO90" s="370">
        <f t="shared" si="35"/>
        <v>0</v>
      </c>
      <c r="BP90" s="370">
        <v>0</v>
      </c>
      <c r="BQ90" s="370">
        <v>0</v>
      </c>
      <c r="BR90" s="370">
        <v>0</v>
      </c>
      <c r="BS90" s="370">
        <v>0</v>
      </c>
      <c r="BT90" s="370">
        <v>0</v>
      </c>
      <c r="BU90" s="370">
        <v>0</v>
      </c>
      <c r="BV90" s="370">
        <v>0</v>
      </c>
      <c r="BW90" s="370">
        <v>0</v>
      </c>
      <c r="BX90" s="370">
        <v>0</v>
      </c>
      <c r="BY90" s="370">
        <v>0</v>
      </c>
      <c r="BZ90" s="370">
        <v>0</v>
      </c>
      <c r="CA90" s="370">
        <v>0</v>
      </c>
    </row>
    <row r="91" spans="1:79" s="371" customFormat="1" hidden="1">
      <c r="A91" s="370">
        <f t="shared" si="36"/>
        <v>78</v>
      </c>
      <c r="B91" s="370" t="s">
        <v>719</v>
      </c>
      <c r="C91" s="370" t="s">
        <v>720</v>
      </c>
      <c r="D91" s="370" t="s">
        <v>1523</v>
      </c>
      <c r="E91" s="370" t="s">
        <v>311</v>
      </c>
      <c r="F91" s="370" t="s">
        <v>88</v>
      </c>
      <c r="G91" s="370" t="s">
        <v>126</v>
      </c>
      <c r="H91" s="370" t="s">
        <v>615</v>
      </c>
      <c r="I91" s="370" t="s">
        <v>615</v>
      </c>
      <c r="J91" s="370">
        <v>2</v>
      </c>
      <c r="K91" s="370" t="s">
        <v>2410</v>
      </c>
      <c r="L91" s="370">
        <v>3654</v>
      </c>
      <c r="M91" s="370" t="s">
        <v>2409</v>
      </c>
      <c r="N91" s="370">
        <v>1500</v>
      </c>
      <c r="O91" s="370">
        <v>162</v>
      </c>
      <c r="P91" s="370">
        <v>0</v>
      </c>
      <c r="Q91" s="370">
        <v>0</v>
      </c>
      <c r="R91" s="370">
        <v>0</v>
      </c>
      <c r="S91" s="370">
        <v>0</v>
      </c>
      <c r="T91" s="370">
        <v>0</v>
      </c>
      <c r="U91" s="370">
        <v>0</v>
      </c>
      <c r="V91" s="370">
        <f t="shared" si="37"/>
        <v>162</v>
      </c>
      <c r="W91" s="370">
        <v>0</v>
      </c>
      <c r="X91" s="370">
        <v>0</v>
      </c>
      <c r="Y91" s="370">
        <f t="shared" si="21"/>
        <v>0</v>
      </c>
      <c r="Z91" s="370">
        <v>15</v>
      </c>
      <c r="AA91" s="370">
        <v>8</v>
      </c>
      <c r="AB91" s="370">
        <f t="shared" si="22"/>
        <v>23</v>
      </c>
      <c r="AC91" s="370">
        <v>12</v>
      </c>
      <c r="AD91" s="370">
        <v>13</v>
      </c>
      <c r="AE91" s="370">
        <f t="shared" si="23"/>
        <v>25</v>
      </c>
      <c r="AF91" s="370">
        <v>12</v>
      </c>
      <c r="AG91" s="370">
        <v>9</v>
      </c>
      <c r="AH91" s="370">
        <f t="shared" si="24"/>
        <v>21</v>
      </c>
      <c r="AI91" s="370">
        <v>14</v>
      </c>
      <c r="AJ91" s="370">
        <v>18</v>
      </c>
      <c r="AK91" s="370">
        <f t="shared" si="25"/>
        <v>32</v>
      </c>
      <c r="AL91" s="370">
        <v>6</v>
      </c>
      <c r="AM91" s="370">
        <v>11</v>
      </c>
      <c r="AN91" s="370">
        <f t="shared" si="26"/>
        <v>17</v>
      </c>
      <c r="AO91" s="370">
        <v>23</v>
      </c>
      <c r="AP91" s="370">
        <v>10</v>
      </c>
      <c r="AQ91" s="370">
        <f t="shared" si="27"/>
        <v>33</v>
      </c>
      <c r="AR91" s="370">
        <v>7</v>
      </c>
      <c r="AS91" s="370">
        <v>1</v>
      </c>
      <c r="AT91" s="370">
        <f t="shared" si="28"/>
        <v>8</v>
      </c>
      <c r="AU91" s="370">
        <v>1</v>
      </c>
      <c r="AV91" s="370">
        <v>2</v>
      </c>
      <c r="AW91" s="370">
        <f t="shared" si="29"/>
        <v>3</v>
      </c>
      <c r="AX91" s="370">
        <v>0</v>
      </c>
      <c r="AY91" s="370">
        <v>0</v>
      </c>
      <c r="AZ91" s="370">
        <f t="shared" si="30"/>
        <v>0</v>
      </c>
      <c r="BA91" s="370">
        <v>0</v>
      </c>
      <c r="BB91" s="370">
        <v>0</v>
      </c>
      <c r="BC91" s="370">
        <f t="shared" si="31"/>
        <v>0</v>
      </c>
      <c r="BD91" s="370">
        <v>0</v>
      </c>
      <c r="BE91" s="370">
        <v>0</v>
      </c>
      <c r="BF91" s="370">
        <f t="shared" si="32"/>
        <v>0</v>
      </c>
      <c r="BG91" s="370">
        <v>0</v>
      </c>
      <c r="BH91" s="370">
        <v>0</v>
      </c>
      <c r="BI91" s="370">
        <f t="shared" si="33"/>
        <v>0</v>
      </c>
      <c r="BJ91" s="370">
        <v>0</v>
      </c>
      <c r="BK91" s="370">
        <v>0</v>
      </c>
      <c r="BL91" s="370">
        <f t="shared" si="34"/>
        <v>0</v>
      </c>
      <c r="BM91" s="370">
        <v>0</v>
      </c>
      <c r="BN91" s="370">
        <v>0</v>
      </c>
      <c r="BO91" s="370">
        <f t="shared" si="35"/>
        <v>0</v>
      </c>
      <c r="BP91" s="370">
        <v>0</v>
      </c>
      <c r="BQ91" s="370">
        <v>0</v>
      </c>
      <c r="BR91" s="370">
        <v>0</v>
      </c>
      <c r="BS91" s="370">
        <v>0</v>
      </c>
      <c r="BT91" s="370">
        <v>0</v>
      </c>
      <c r="BU91" s="370">
        <v>0</v>
      </c>
      <c r="BV91" s="370">
        <v>0</v>
      </c>
      <c r="BW91" s="370">
        <v>0</v>
      </c>
      <c r="BX91" s="370">
        <v>0</v>
      </c>
      <c r="BY91" s="370">
        <v>0</v>
      </c>
      <c r="BZ91" s="370">
        <v>0</v>
      </c>
      <c r="CA91" s="370">
        <v>0</v>
      </c>
    </row>
    <row r="92" spans="1:79" s="371" customFormat="1" hidden="1">
      <c r="A92" s="370">
        <f t="shared" si="36"/>
        <v>79</v>
      </c>
      <c r="B92" s="370" t="s">
        <v>716</v>
      </c>
      <c r="C92" s="370" t="s">
        <v>717</v>
      </c>
      <c r="D92" s="370" t="s">
        <v>1522</v>
      </c>
      <c r="E92" s="370" t="s">
        <v>718</v>
      </c>
      <c r="F92" s="370" t="s">
        <v>88</v>
      </c>
      <c r="G92" s="370" t="s">
        <v>126</v>
      </c>
      <c r="H92" s="370" t="s">
        <v>615</v>
      </c>
      <c r="I92" s="370" t="s">
        <v>615</v>
      </c>
      <c r="J92" s="370">
        <v>2</v>
      </c>
      <c r="K92" s="370" t="s">
        <v>2410</v>
      </c>
      <c r="L92" s="370">
        <v>3654</v>
      </c>
      <c r="M92" s="370" t="s">
        <v>2419</v>
      </c>
      <c r="N92" s="370">
        <v>0</v>
      </c>
      <c r="O92" s="370">
        <v>30</v>
      </c>
      <c r="P92" s="370">
        <v>0</v>
      </c>
      <c r="Q92" s="370">
        <v>0</v>
      </c>
      <c r="R92" s="370">
        <v>0</v>
      </c>
      <c r="S92" s="370">
        <v>0</v>
      </c>
      <c r="T92" s="370">
        <v>0</v>
      </c>
      <c r="U92" s="370">
        <v>0</v>
      </c>
      <c r="V92" s="370">
        <f t="shared" si="37"/>
        <v>30</v>
      </c>
      <c r="W92" s="370">
        <v>3</v>
      </c>
      <c r="X92" s="370">
        <v>1</v>
      </c>
      <c r="Y92" s="370">
        <f t="shared" si="21"/>
        <v>4</v>
      </c>
      <c r="Z92" s="370">
        <v>0</v>
      </c>
      <c r="AA92" s="370">
        <v>0</v>
      </c>
      <c r="AB92" s="370">
        <f t="shared" si="22"/>
        <v>0</v>
      </c>
      <c r="AC92" s="370">
        <v>1</v>
      </c>
      <c r="AD92" s="370">
        <v>1</v>
      </c>
      <c r="AE92" s="370">
        <f t="shared" si="23"/>
        <v>2</v>
      </c>
      <c r="AF92" s="370">
        <v>0</v>
      </c>
      <c r="AG92" s="370">
        <v>0</v>
      </c>
      <c r="AH92" s="370">
        <f t="shared" si="24"/>
        <v>0</v>
      </c>
      <c r="AI92" s="370">
        <v>5</v>
      </c>
      <c r="AJ92" s="370">
        <v>3</v>
      </c>
      <c r="AK92" s="370">
        <f t="shared" si="25"/>
        <v>8</v>
      </c>
      <c r="AL92" s="370">
        <v>2</v>
      </c>
      <c r="AM92" s="370">
        <v>1</v>
      </c>
      <c r="AN92" s="370">
        <f t="shared" si="26"/>
        <v>3</v>
      </c>
      <c r="AO92" s="370">
        <v>2</v>
      </c>
      <c r="AP92" s="370">
        <v>2</v>
      </c>
      <c r="AQ92" s="370">
        <f t="shared" si="27"/>
        <v>4</v>
      </c>
      <c r="AR92" s="370">
        <v>3</v>
      </c>
      <c r="AS92" s="370">
        <v>2</v>
      </c>
      <c r="AT92" s="370">
        <f t="shared" si="28"/>
        <v>5</v>
      </c>
      <c r="AU92" s="370">
        <v>2</v>
      </c>
      <c r="AV92" s="370">
        <v>1</v>
      </c>
      <c r="AW92" s="370">
        <f t="shared" si="29"/>
        <v>3</v>
      </c>
      <c r="AX92" s="370">
        <v>0</v>
      </c>
      <c r="AY92" s="370">
        <v>1</v>
      </c>
      <c r="AZ92" s="370">
        <f t="shared" si="30"/>
        <v>1</v>
      </c>
      <c r="BA92" s="370">
        <v>0</v>
      </c>
      <c r="BB92" s="370">
        <v>0</v>
      </c>
      <c r="BC92" s="370">
        <f t="shared" si="31"/>
        <v>0</v>
      </c>
      <c r="BD92" s="370">
        <v>0</v>
      </c>
      <c r="BE92" s="370">
        <v>0</v>
      </c>
      <c r="BF92" s="370">
        <f t="shared" si="32"/>
        <v>0</v>
      </c>
      <c r="BG92" s="370">
        <v>0</v>
      </c>
      <c r="BH92" s="370">
        <v>0</v>
      </c>
      <c r="BI92" s="370">
        <f t="shared" si="33"/>
        <v>0</v>
      </c>
      <c r="BJ92" s="370">
        <v>0</v>
      </c>
      <c r="BK92" s="370">
        <v>0</v>
      </c>
      <c r="BL92" s="370">
        <f t="shared" si="34"/>
        <v>0</v>
      </c>
      <c r="BM92" s="370">
        <v>0</v>
      </c>
      <c r="BN92" s="370">
        <v>0</v>
      </c>
      <c r="BO92" s="370">
        <f t="shared" si="35"/>
        <v>0</v>
      </c>
      <c r="BP92" s="370">
        <v>0</v>
      </c>
      <c r="BQ92" s="370">
        <v>0</v>
      </c>
      <c r="BR92" s="370">
        <v>0</v>
      </c>
      <c r="BS92" s="370">
        <v>0</v>
      </c>
      <c r="BT92" s="370">
        <v>1</v>
      </c>
      <c r="BU92" s="370">
        <v>0</v>
      </c>
      <c r="BV92" s="370">
        <v>0</v>
      </c>
      <c r="BW92" s="370">
        <v>1</v>
      </c>
      <c r="BX92" s="370">
        <v>0</v>
      </c>
      <c r="BY92" s="370">
        <v>0</v>
      </c>
      <c r="BZ92" s="370">
        <v>0</v>
      </c>
      <c r="CA92" s="370">
        <v>0</v>
      </c>
    </row>
    <row r="93" spans="1:79" s="371" customFormat="1" hidden="1">
      <c r="A93" s="370">
        <f t="shared" si="36"/>
        <v>80</v>
      </c>
      <c r="B93" s="370" t="s">
        <v>704</v>
      </c>
      <c r="C93" s="370" t="s">
        <v>705</v>
      </c>
      <c r="D93" s="370" t="s">
        <v>1514</v>
      </c>
      <c r="E93" s="370" t="s">
        <v>706</v>
      </c>
      <c r="F93" s="370" t="s">
        <v>88</v>
      </c>
      <c r="G93" s="370" t="s">
        <v>126</v>
      </c>
      <c r="H93" s="370" t="s">
        <v>615</v>
      </c>
      <c r="I93" s="370" t="s">
        <v>615</v>
      </c>
      <c r="J93" s="370">
        <v>2</v>
      </c>
      <c r="K93" s="370" t="s">
        <v>2410</v>
      </c>
      <c r="L93" s="370">
        <v>37347</v>
      </c>
      <c r="M93" s="370" t="s">
        <v>2415</v>
      </c>
      <c r="N93" s="370">
        <v>1000</v>
      </c>
      <c r="O93" s="370">
        <v>89</v>
      </c>
      <c r="P93" s="370">
        <v>0</v>
      </c>
      <c r="Q93" s="370">
        <v>0</v>
      </c>
      <c r="R93" s="370">
        <v>0</v>
      </c>
      <c r="S93" s="370">
        <v>0</v>
      </c>
      <c r="T93" s="370">
        <v>0</v>
      </c>
      <c r="U93" s="370">
        <v>0</v>
      </c>
      <c r="V93" s="370">
        <f t="shared" si="37"/>
        <v>89</v>
      </c>
      <c r="W93" s="370">
        <v>1</v>
      </c>
      <c r="X93" s="370">
        <v>0</v>
      </c>
      <c r="Y93" s="370">
        <f t="shared" si="21"/>
        <v>1</v>
      </c>
      <c r="Z93" s="370">
        <v>0</v>
      </c>
      <c r="AA93" s="370">
        <v>3</v>
      </c>
      <c r="AB93" s="370">
        <f t="shared" si="22"/>
        <v>3</v>
      </c>
      <c r="AC93" s="370">
        <v>5</v>
      </c>
      <c r="AD93" s="370">
        <v>4</v>
      </c>
      <c r="AE93" s="370">
        <f t="shared" si="23"/>
        <v>9</v>
      </c>
      <c r="AF93" s="370">
        <v>6</v>
      </c>
      <c r="AG93" s="370">
        <v>9</v>
      </c>
      <c r="AH93" s="370">
        <f t="shared" si="24"/>
        <v>15</v>
      </c>
      <c r="AI93" s="370">
        <v>5</v>
      </c>
      <c r="AJ93" s="370">
        <v>13</v>
      </c>
      <c r="AK93" s="370">
        <f t="shared" si="25"/>
        <v>18</v>
      </c>
      <c r="AL93" s="370">
        <v>4</v>
      </c>
      <c r="AM93" s="370">
        <v>7</v>
      </c>
      <c r="AN93" s="370">
        <f t="shared" si="26"/>
        <v>11</v>
      </c>
      <c r="AO93" s="370">
        <v>7</v>
      </c>
      <c r="AP93" s="370">
        <v>9</v>
      </c>
      <c r="AQ93" s="370">
        <f t="shared" si="27"/>
        <v>16</v>
      </c>
      <c r="AR93" s="370">
        <v>6</v>
      </c>
      <c r="AS93" s="370">
        <v>2</v>
      </c>
      <c r="AT93" s="370">
        <f t="shared" si="28"/>
        <v>8</v>
      </c>
      <c r="AU93" s="370">
        <v>3</v>
      </c>
      <c r="AV93" s="370">
        <v>0</v>
      </c>
      <c r="AW93" s="370">
        <f t="shared" si="29"/>
        <v>3</v>
      </c>
      <c r="AX93" s="370">
        <v>4</v>
      </c>
      <c r="AY93" s="370">
        <v>0</v>
      </c>
      <c r="AZ93" s="370">
        <f t="shared" si="30"/>
        <v>4</v>
      </c>
      <c r="BA93" s="370">
        <v>0</v>
      </c>
      <c r="BB93" s="370">
        <v>1</v>
      </c>
      <c r="BC93" s="370">
        <f t="shared" si="31"/>
        <v>1</v>
      </c>
      <c r="BD93" s="370">
        <v>0</v>
      </c>
      <c r="BE93" s="370">
        <v>0</v>
      </c>
      <c r="BF93" s="370">
        <f t="shared" si="32"/>
        <v>0</v>
      </c>
      <c r="BG93" s="370">
        <v>0</v>
      </c>
      <c r="BH93" s="370">
        <v>0</v>
      </c>
      <c r="BI93" s="370">
        <f t="shared" si="33"/>
        <v>0</v>
      </c>
      <c r="BJ93" s="370">
        <v>0</v>
      </c>
      <c r="BK93" s="370">
        <v>0</v>
      </c>
      <c r="BL93" s="370">
        <f t="shared" si="34"/>
        <v>0</v>
      </c>
      <c r="BM93" s="370">
        <v>0</v>
      </c>
      <c r="BN93" s="370">
        <v>0</v>
      </c>
      <c r="BO93" s="370">
        <f t="shared" si="35"/>
        <v>0</v>
      </c>
      <c r="BP93" s="370">
        <v>0</v>
      </c>
      <c r="BQ93" s="370">
        <v>0</v>
      </c>
      <c r="BR93" s="370">
        <v>0</v>
      </c>
      <c r="BS93" s="370">
        <v>0</v>
      </c>
      <c r="BT93" s="370">
        <v>0</v>
      </c>
      <c r="BU93" s="370">
        <v>0</v>
      </c>
      <c r="BV93" s="370">
        <v>0</v>
      </c>
      <c r="BW93" s="370">
        <v>0</v>
      </c>
      <c r="BX93" s="370">
        <v>0</v>
      </c>
      <c r="BY93" s="370">
        <v>0</v>
      </c>
      <c r="BZ93" s="370">
        <v>0</v>
      </c>
      <c r="CA93" s="370">
        <v>0</v>
      </c>
    </row>
    <row r="94" spans="1:79" s="371" customFormat="1" hidden="1">
      <c r="A94" s="370">
        <f t="shared" si="36"/>
        <v>81</v>
      </c>
      <c r="B94" s="370" t="s">
        <v>686</v>
      </c>
      <c r="C94" s="370" t="s">
        <v>687</v>
      </c>
      <c r="D94" s="370" t="s">
        <v>2438</v>
      </c>
      <c r="E94" s="370" t="s">
        <v>307</v>
      </c>
      <c r="F94" s="370" t="s">
        <v>88</v>
      </c>
      <c r="G94" s="370" t="s">
        <v>126</v>
      </c>
      <c r="H94" s="370" t="s">
        <v>615</v>
      </c>
      <c r="I94" s="370" t="s">
        <v>615</v>
      </c>
      <c r="J94" s="370">
        <v>2</v>
      </c>
      <c r="K94" s="370" t="s">
        <v>2421</v>
      </c>
      <c r="L94" s="370">
        <v>39448</v>
      </c>
      <c r="M94" s="370" t="s">
        <v>2419</v>
      </c>
      <c r="N94" s="370">
        <v>0</v>
      </c>
      <c r="O94" s="370">
        <v>111</v>
      </c>
      <c r="P94" s="370">
        <v>0</v>
      </c>
      <c r="Q94" s="370">
        <v>0</v>
      </c>
      <c r="R94" s="370">
        <v>0</v>
      </c>
      <c r="S94" s="370">
        <v>0</v>
      </c>
      <c r="T94" s="370">
        <v>0</v>
      </c>
      <c r="U94" s="370">
        <v>0</v>
      </c>
      <c r="V94" s="370">
        <f t="shared" si="37"/>
        <v>111</v>
      </c>
      <c r="W94" s="370">
        <v>0</v>
      </c>
      <c r="X94" s="370">
        <v>1</v>
      </c>
      <c r="Y94" s="370">
        <f t="shared" si="21"/>
        <v>1</v>
      </c>
      <c r="Z94" s="370">
        <v>8</v>
      </c>
      <c r="AA94" s="370">
        <v>5</v>
      </c>
      <c r="AB94" s="370">
        <f t="shared" si="22"/>
        <v>13</v>
      </c>
      <c r="AC94" s="370">
        <v>13</v>
      </c>
      <c r="AD94" s="370">
        <v>8</v>
      </c>
      <c r="AE94" s="370">
        <f t="shared" si="23"/>
        <v>21</v>
      </c>
      <c r="AF94" s="370">
        <v>8</v>
      </c>
      <c r="AG94" s="370">
        <v>6</v>
      </c>
      <c r="AH94" s="370">
        <f t="shared" si="24"/>
        <v>14</v>
      </c>
      <c r="AI94" s="370">
        <v>15</v>
      </c>
      <c r="AJ94" s="370">
        <v>5</v>
      </c>
      <c r="AK94" s="370">
        <f t="shared" si="25"/>
        <v>20</v>
      </c>
      <c r="AL94" s="370">
        <v>11</v>
      </c>
      <c r="AM94" s="370">
        <v>11</v>
      </c>
      <c r="AN94" s="370">
        <f t="shared" si="26"/>
        <v>22</v>
      </c>
      <c r="AO94" s="370">
        <v>5</v>
      </c>
      <c r="AP94" s="370">
        <v>8</v>
      </c>
      <c r="AQ94" s="370">
        <f t="shared" si="27"/>
        <v>13</v>
      </c>
      <c r="AR94" s="370">
        <v>3</v>
      </c>
      <c r="AS94" s="370">
        <v>3</v>
      </c>
      <c r="AT94" s="370">
        <f t="shared" si="28"/>
        <v>6</v>
      </c>
      <c r="AU94" s="370">
        <v>0</v>
      </c>
      <c r="AV94" s="370">
        <v>1</v>
      </c>
      <c r="AW94" s="370">
        <f t="shared" si="29"/>
        <v>1</v>
      </c>
      <c r="AX94" s="370">
        <v>0</v>
      </c>
      <c r="AY94" s="370">
        <v>0</v>
      </c>
      <c r="AZ94" s="370">
        <f t="shared" si="30"/>
        <v>0</v>
      </c>
      <c r="BA94" s="370">
        <v>0</v>
      </c>
      <c r="BB94" s="370">
        <v>0</v>
      </c>
      <c r="BC94" s="370">
        <f t="shared" si="31"/>
        <v>0</v>
      </c>
      <c r="BD94" s="370">
        <v>0</v>
      </c>
      <c r="BE94" s="370">
        <v>0</v>
      </c>
      <c r="BF94" s="370">
        <f t="shared" si="32"/>
        <v>0</v>
      </c>
      <c r="BG94" s="370">
        <v>0</v>
      </c>
      <c r="BH94" s="370">
        <v>0</v>
      </c>
      <c r="BI94" s="370">
        <f t="shared" si="33"/>
        <v>0</v>
      </c>
      <c r="BJ94" s="370">
        <v>0</v>
      </c>
      <c r="BK94" s="370">
        <v>0</v>
      </c>
      <c r="BL94" s="370">
        <f t="shared" si="34"/>
        <v>0</v>
      </c>
      <c r="BM94" s="370">
        <v>0</v>
      </c>
      <c r="BN94" s="370">
        <v>0</v>
      </c>
      <c r="BO94" s="370">
        <f t="shared" si="35"/>
        <v>0</v>
      </c>
      <c r="BP94" s="370">
        <v>0</v>
      </c>
      <c r="BQ94" s="370">
        <v>0</v>
      </c>
      <c r="BR94" s="370">
        <v>0</v>
      </c>
      <c r="BS94" s="370">
        <v>0</v>
      </c>
      <c r="BT94" s="370">
        <v>0</v>
      </c>
      <c r="BU94" s="370">
        <v>0</v>
      </c>
      <c r="BV94" s="370">
        <v>0</v>
      </c>
      <c r="BW94" s="370">
        <v>0</v>
      </c>
      <c r="BX94" s="370">
        <v>0</v>
      </c>
      <c r="BY94" s="370">
        <v>0</v>
      </c>
      <c r="BZ94" s="370">
        <v>0</v>
      </c>
      <c r="CA94" s="370">
        <v>0</v>
      </c>
    </row>
    <row r="95" spans="1:79" s="371" customFormat="1" hidden="1">
      <c r="A95" s="370">
        <f t="shared" si="36"/>
        <v>82</v>
      </c>
      <c r="B95" s="370" t="s">
        <v>683</v>
      </c>
      <c r="C95" s="370" t="s">
        <v>684</v>
      </c>
      <c r="D95" s="370" t="s">
        <v>1518</v>
      </c>
      <c r="E95" s="370" t="s">
        <v>685</v>
      </c>
      <c r="F95" s="370" t="s">
        <v>88</v>
      </c>
      <c r="G95" s="370" t="s">
        <v>126</v>
      </c>
      <c r="H95" s="370" t="s">
        <v>615</v>
      </c>
      <c r="I95" s="370" t="s">
        <v>615</v>
      </c>
      <c r="J95" s="370">
        <v>2</v>
      </c>
      <c r="K95" s="370" t="s">
        <v>2421</v>
      </c>
      <c r="L95" s="370">
        <v>27395</v>
      </c>
      <c r="M95" s="370" t="s">
        <v>2409</v>
      </c>
      <c r="N95" s="370">
        <v>1300</v>
      </c>
      <c r="O95" s="370">
        <v>97</v>
      </c>
      <c r="P95" s="370">
        <v>0</v>
      </c>
      <c r="Q95" s="370">
        <v>0</v>
      </c>
      <c r="R95" s="370">
        <v>0</v>
      </c>
      <c r="S95" s="370">
        <v>0</v>
      </c>
      <c r="T95" s="370">
        <v>0</v>
      </c>
      <c r="U95" s="370">
        <v>0</v>
      </c>
      <c r="V95" s="370">
        <f t="shared" si="37"/>
        <v>97</v>
      </c>
      <c r="W95" s="370">
        <v>0</v>
      </c>
      <c r="X95" s="370">
        <v>0</v>
      </c>
      <c r="Y95" s="370">
        <f t="shared" si="21"/>
        <v>0</v>
      </c>
      <c r="Z95" s="370">
        <v>0</v>
      </c>
      <c r="AA95" s="370">
        <v>2</v>
      </c>
      <c r="AB95" s="370">
        <f t="shared" si="22"/>
        <v>2</v>
      </c>
      <c r="AC95" s="370">
        <v>7</v>
      </c>
      <c r="AD95" s="370">
        <v>14</v>
      </c>
      <c r="AE95" s="370">
        <f t="shared" si="23"/>
        <v>21</v>
      </c>
      <c r="AF95" s="370">
        <v>5</v>
      </c>
      <c r="AG95" s="370">
        <v>11</v>
      </c>
      <c r="AH95" s="370">
        <f t="shared" si="24"/>
        <v>16</v>
      </c>
      <c r="AI95" s="370">
        <v>10</v>
      </c>
      <c r="AJ95" s="370">
        <v>7</v>
      </c>
      <c r="AK95" s="370">
        <f t="shared" si="25"/>
        <v>17</v>
      </c>
      <c r="AL95" s="370">
        <v>10</v>
      </c>
      <c r="AM95" s="370">
        <v>6</v>
      </c>
      <c r="AN95" s="370">
        <f t="shared" si="26"/>
        <v>16</v>
      </c>
      <c r="AO95" s="370">
        <v>11</v>
      </c>
      <c r="AP95" s="370">
        <v>3</v>
      </c>
      <c r="AQ95" s="370">
        <f t="shared" si="27"/>
        <v>14</v>
      </c>
      <c r="AR95" s="370">
        <v>3</v>
      </c>
      <c r="AS95" s="370">
        <v>5</v>
      </c>
      <c r="AT95" s="370">
        <f t="shared" si="28"/>
        <v>8</v>
      </c>
      <c r="AU95" s="370">
        <v>1</v>
      </c>
      <c r="AV95" s="370">
        <v>1</v>
      </c>
      <c r="AW95" s="370">
        <f t="shared" si="29"/>
        <v>2</v>
      </c>
      <c r="AX95" s="370">
        <v>0</v>
      </c>
      <c r="AY95" s="370">
        <v>0</v>
      </c>
      <c r="AZ95" s="370">
        <f t="shared" si="30"/>
        <v>0</v>
      </c>
      <c r="BA95" s="370">
        <v>0</v>
      </c>
      <c r="BB95" s="370">
        <v>0</v>
      </c>
      <c r="BC95" s="370">
        <f t="shared" si="31"/>
        <v>0</v>
      </c>
      <c r="BD95" s="370">
        <v>1</v>
      </c>
      <c r="BE95" s="370">
        <v>0</v>
      </c>
      <c r="BF95" s="370">
        <f t="shared" si="32"/>
        <v>1</v>
      </c>
      <c r="BG95" s="370">
        <v>0</v>
      </c>
      <c r="BH95" s="370">
        <v>0</v>
      </c>
      <c r="BI95" s="370">
        <f t="shared" si="33"/>
        <v>0</v>
      </c>
      <c r="BJ95" s="370">
        <v>0</v>
      </c>
      <c r="BK95" s="370">
        <v>0</v>
      </c>
      <c r="BL95" s="370">
        <f t="shared" si="34"/>
        <v>0</v>
      </c>
      <c r="BM95" s="370">
        <v>0</v>
      </c>
      <c r="BN95" s="370">
        <v>0</v>
      </c>
      <c r="BO95" s="370">
        <f t="shared" si="35"/>
        <v>0</v>
      </c>
      <c r="BP95" s="370">
        <v>0</v>
      </c>
      <c r="BQ95" s="370">
        <v>0</v>
      </c>
      <c r="BR95" s="370">
        <v>0</v>
      </c>
      <c r="BS95" s="370">
        <v>0</v>
      </c>
      <c r="BT95" s="370">
        <v>0</v>
      </c>
      <c r="BU95" s="370">
        <v>0</v>
      </c>
      <c r="BV95" s="370">
        <v>0</v>
      </c>
      <c r="BW95" s="370">
        <v>0</v>
      </c>
      <c r="BX95" s="370">
        <v>0</v>
      </c>
      <c r="BY95" s="370">
        <v>0</v>
      </c>
      <c r="BZ95" s="370">
        <v>0</v>
      </c>
      <c r="CA95" s="370">
        <v>0</v>
      </c>
    </row>
    <row r="96" spans="1:79" s="371" customFormat="1" hidden="1">
      <c r="A96" s="370">
        <f t="shared" si="36"/>
        <v>83</v>
      </c>
      <c r="B96" s="370" t="s">
        <v>707</v>
      </c>
      <c r="C96" s="370" t="s">
        <v>708</v>
      </c>
      <c r="D96" s="370" t="s">
        <v>1519</v>
      </c>
      <c r="E96" s="370" t="s">
        <v>701</v>
      </c>
      <c r="F96" s="370" t="s">
        <v>88</v>
      </c>
      <c r="G96" s="370" t="s">
        <v>126</v>
      </c>
      <c r="H96" s="370" t="s">
        <v>615</v>
      </c>
      <c r="I96" s="370" t="s">
        <v>615</v>
      </c>
      <c r="J96" s="370">
        <v>2</v>
      </c>
      <c r="K96" s="370" t="s">
        <v>2410</v>
      </c>
      <c r="L96" s="370">
        <v>3654</v>
      </c>
      <c r="M96" s="370" t="s">
        <v>2419</v>
      </c>
      <c r="N96" s="370">
        <v>0</v>
      </c>
      <c r="O96" s="370">
        <v>25</v>
      </c>
      <c r="P96" s="370">
        <v>0</v>
      </c>
      <c r="Q96" s="370">
        <v>0</v>
      </c>
      <c r="R96" s="370">
        <v>0</v>
      </c>
      <c r="S96" s="370">
        <v>0</v>
      </c>
      <c r="T96" s="370">
        <v>0</v>
      </c>
      <c r="U96" s="370">
        <v>0</v>
      </c>
      <c r="V96" s="370">
        <f t="shared" si="37"/>
        <v>25</v>
      </c>
      <c r="W96" s="370">
        <v>0</v>
      </c>
      <c r="X96" s="370">
        <v>0</v>
      </c>
      <c r="Y96" s="370">
        <f t="shared" si="21"/>
        <v>0</v>
      </c>
      <c r="Z96" s="370">
        <v>1</v>
      </c>
      <c r="AA96" s="370">
        <v>2</v>
      </c>
      <c r="AB96" s="370">
        <f t="shared" si="22"/>
        <v>3</v>
      </c>
      <c r="AC96" s="370">
        <v>1</v>
      </c>
      <c r="AD96" s="370">
        <v>1</v>
      </c>
      <c r="AE96" s="370">
        <f t="shared" si="23"/>
        <v>2</v>
      </c>
      <c r="AF96" s="370">
        <v>2</v>
      </c>
      <c r="AG96" s="370">
        <v>3</v>
      </c>
      <c r="AH96" s="370">
        <f t="shared" si="24"/>
        <v>5</v>
      </c>
      <c r="AI96" s="370">
        <v>3</v>
      </c>
      <c r="AJ96" s="370">
        <v>4</v>
      </c>
      <c r="AK96" s="370">
        <f t="shared" si="25"/>
        <v>7</v>
      </c>
      <c r="AL96" s="370">
        <v>4</v>
      </c>
      <c r="AM96" s="370">
        <v>1</v>
      </c>
      <c r="AN96" s="370">
        <f t="shared" si="26"/>
        <v>5</v>
      </c>
      <c r="AO96" s="370">
        <v>0</v>
      </c>
      <c r="AP96" s="370">
        <v>1</v>
      </c>
      <c r="AQ96" s="370">
        <f t="shared" si="27"/>
        <v>1</v>
      </c>
      <c r="AR96" s="370">
        <v>0</v>
      </c>
      <c r="AS96" s="370">
        <v>1</v>
      </c>
      <c r="AT96" s="370">
        <f t="shared" si="28"/>
        <v>1</v>
      </c>
      <c r="AU96" s="370">
        <v>1</v>
      </c>
      <c r="AV96" s="370">
        <v>0</v>
      </c>
      <c r="AW96" s="370">
        <f t="shared" si="29"/>
        <v>1</v>
      </c>
      <c r="AX96" s="370">
        <v>0</v>
      </c>
      <c r="AY96" s="370">
        <v>0</v>
      </c>
      <c r="AZ96" s="370">
        <f t="shared" si="30"/>
        <v>0</v>
      </c>
      <c r="BA96" s="370">
        <v>0</v>
      </c>
      <c r="BB96" s="370">
        <v>0</v>
      </c>
      <c r="BC96" s="370">
        <f t="shared" si="31"/>
        <v>0</v>
      </c>
      <c r="BD96" s="370">
        <v>0</v>
      </c>
      <c r="BE96" s="370">
        <v>0</v>
      </c>
      <c r="BF96" s="370">
        <f t="shared" si="32"/>
        <v>0</v>
      </c>
      <c r="BG96" s="370">
        <v>0</v>
      </c>
      <c r="BH96" s="370">
        <v>0</v>
      </c>
      <c r="BI96" s="370">
        <f t="shared" si="33"/>
        <v>0</v>
      </c>
      <c r="BJ96" s="370">
        <v>0</v>
      </c>
      <c r="BK96" s="370">
        <v>0</v>
      </c>
      <c r="BL96" s="370">
        <f t="shared" si="34"/>
        <v>0</v>
      </c>
      <c r="BM96" s="370">
        <v>0</v>
      </c>
      <c r="BN96" s="370">
        <v>0</v>
      </c>
      <c r="BO96" s="370">
        <f t="shared" si="35"/>
        <v>0</v>
      </c>
      <c r="BP96" s="370">
        <v>0</v>
      </c>
      <c r="BQ96" s="370">
        <v>0</v>
      </c>
      <c r="BR96" s="370">
        <v>0</v>
      </c>
      <c r="BS96" s="370">
        <v>0</v>
      </c>
      <c r="BT96" s="370">
        <v>0</v>
      </c>
      <c r="BU96" s="370">
        <v>0</v>
      </c>
      <c r="BV96" s="370">
        <v>0</v>
      </c>
      <c r="BW96" s="370">
        <v>0</v>
      </c>
      <c r="BX96" s="370">
        <v>0</v>
      </c>
      <c r="BY96" s="370">
        <v>0</v>
      </c>
      <c r="BZ96" s="370">
        <v>0</v>
      </c>
      <c r="CA96" s="370">
        <v>0</v>
      </c>
    </row>
    <row r="97" spans="1:79" s="371" customFormat="1" hidden="1">
      <c r="A97" s="370">
        <f t="shared" si="36"/>
        <v>84</v>
      </c>
      <c r="B97" s="370" t="s">
        <v>697</v>
      </c>
      <c r="C97" s="370" t="s">
        <v>698</v>
      </c>
      <c r="D97" s="370" t="s">
        <v>2439</v>
      </c>
      <c r="E97" s="370" t="s">
        <v>311</v>
      </c>
      <c r="F97" s="370" t="s">
        <v>88</v>
      </c>
      <c r="G97" s="370" t="s">
        <v>126</v>
      </c>
      <c r="H97" s="370" t="s">
        <v>615</v>
      </c>
      <c r="I97" s="370" t="s">
        <v>615</v>
      </c>
      <c r="J97" s="370">
        <v>2</v>
      </c>
      <c r="K97" s="370" t="s">
        <v>2410</v>
      </c>
      <c r="L97" s="370">
        <v>14610</v>
      </c>
      <c r="M97" s="370" t="s">
        <v>2409</v>
      </c>
      <c r="N97" s="370">
        <v>1500</v>
      </c>
      <c r="O97" s="370">
        <v>209</v>
      </c>
      <c r="P97" s="370">
        <v>0</v>
      </c>
      <c r="Q97" s="370">
        <v>0</v>
      </c>
      <c r="R97" s="370">
        <v>0</v>
      </c>
      <c r="S97" s="370">
        <v>0</v>
      </c>
      <c r="T97" s="370">
        <v>0</v>
      </c>
      <c r="U97" s="370">
        <v>0</v>
      </c>
      <c r="V97" s="370">
        <f t="shared" si="37"/>
        <v>209</v>
      </c>
      <c r="W97" s="370">
        <v>0</v>
      </c>
      <c r="X97" s="370">
        <v>0</v>
      </c>
      <c r="Y97" s="370">
        <f t="shared" si="21"/>
        <v>0</v>
      </c>
      <c r="Z97" s="370">
        <v>11</v>
      </c>
      <c r="AA97" s="370">
        <v>11</v>
      </c>
      <c r="AB97" s="370">
        <f t="shared" si="22"/>
        <v>22</v>
      </c>
      <c r="AC97" s="370">
        <v>12</v>
      </c>
      <c r="AD97" s="370">
        <v>15</v>
      </c>
      <c r="AE97" s="370">
        <f t="shared" si="23"/>
        <v>27</v>
      </c>
      <c r="AF97" s="370">
        <v>17</v>
      </c>
      <c r="AG97" s="370">
        <v>13</v>
      </c>
      <c r="AH97" s="370">
        <f t="shared" si="24"/>
        <v>30</v>
      </c>
      <c r="AI97" s="370">
        <v>23</v>
      </c>
      <c r="AJ97" s="370">
        <v>18</v>
      </c>
      <c r="AK97" s="370">
        <f t="shared" si="25"/>
        <v>41</v>
      </c>
      <c r="AL97" s="370">
        <v>14</v>
      </c>
      <c r="AM97" s="370">
        <v>25</v>
      </c>
      <c r="AN97" s="370">
        <f t="shared" si="26"/>
        <v>39</v>
      </c>
      <c r="AO97" s="370">
        <v>22</v>
      </c>
      <c r="AP97" s="370">
        <v>12</v>
      </c>
      <c r="AQ97" s="370">
        <f t="shared" si="27"/>
        <v>34</v>
      </c>
      <c r="AR97" s="370">
        <v>7</v>
      </c>
      <c r="AS97" s="370">
        <v>6</v>
      </c>
      <c r="AT97" s="370">
        <f t="shared" si="28"/>
        <v>13</v>
      </c>
      <c r="AU97" s="370">
        <v>1</v>
      </c>
      <c r="AV97" s="370">
        <v>0</v>
      </c>
      <c r="AW97" s="370">
        <f t="shared" si="29"/>
        <v>1</v>
      </c>
      <c r="AX97" s="370">
        <v>1</v>
      </c>
      <c r="AY97" s="370">
        <v>0</v>
      </c>
      <c r="AZ97" s="370">
        <f t="shared" si="30"/>
        <v>1</v>
      </c>
      <c r="BA97" s="370">
        <v>1</v>
      </c>
      <c r="BB97" s="370">
        <v>0</v>
      </c>
      <c r="BC97" s="370">
        <f t="shared" si="31"/>
        <v>1</v>
      </c>
      <c r="BD97" s="370">
        <v>0</v>
      </c>
      <c r="BE97" s="370">
        <v>0</v>
      </c>
      <c r="BF97" s="370">
        <f t="shared" si="32"/>
        <v>0</v>
      </c>
      <c r="BG97" s="370">
        <v>0</v>
      </c>
      <c r="BH97" s="370">
        <v>0</v>
      </c>
      <c r="BI97" s="370">
        <f t="shared" si="33"/>
        <v>0</v>
      </c>
      <c r="BJ97" s="370">
        <v>0</v>
      </c>
      <c r="BK97" s="370">
        <v>0</v>
      </c>
      <c r="BL97" s="370">
        <f t="shared" si="34"/>
        <v>0</v>
      </c>
      <c r="BM97" s="370">
        <v>0</v>
      </c>
      <c r="BN97" s="370">
        <v>0</v>
      </c>
      <c r="BO97" s="370">
        <f t="shared" si="35"/>
        <v>0</v>
      </c>
      <c r="BP97" s="370">
        <v>0</v>
      </c>
      <c r="BQ97" s="370">
        <v>0</v>
      </c>
      <c r="BR97" s="370">
        <v>0</v>
      </c>
      <c r="BS97" s="370">
        <v>0</v>
      </c>
      <c r="BT97" s="370">
        <v>0</v>
      </c>
      <c r="BU97" s="370">
        <v>0</v>
      </c>
      <c r="BV97" s="370">
        <v>0</v>
      </c>
      <c r="BW97" s="370">
        <v>0</v>
      </c>
      <c r="BX97" s="370">
        <v>0</v>
      </c>
      <c r="BY97" s="370">
        <v>0</v>
      </c>
      <c r="BZ97" s="370">
        <v>0</v>
      </c>
      <c r="CA97" s="370">
        <v>0</v>
      </c>
    </row>
    <row r="98" spans="1:79" s="371" customFormat="1" hidden="1">
      <c r="A98" s="370">
        <f t="shared" si="36"/>
        <v>85</v>
      </c>
      <c r="B98" s="370" t="s">
        <v>694</v>
      </c>
      <c r="C98" s="370" t="s">
        <v>695</v>
      </c>
      <c r="D98" s="370" t="s">
        <v>696</v>
      </c>
      <c r="E98" s="370" t="s">
        <v>696</v>
      </c>
      <c r="F98" s="370" t="s">
        <v>88</v>
      </c>
      <c r="G98" s="370" t="s">
        <v>126</v>
      </c>
      <c r="H98" s="370" t="s">
        <v>615</v>
      </c>
      <c r="I98" s="370" t="s">
        <v>615</v>
      </c>
      <c r="J98" s="370">
        <v>2</v>
      </c>
      <c r="K98" s="370" t="s">
        <v>2410</v>
      </c>
      <c r="L98" s="370">
        <v>30142</v>
      </c>
      <c r="M98" s="370" t="s">
        <v>2409</v>
      </c>
      <c r="N98" s="370">
        <v>900</v>
      </c>
      <c r="O98" s="370">
        <v>204</v>
      </c>
      <c r="P98" s="370">
        <v>0</v>
      </c>
      <c r="Q98" s="370">
        <v>0</v>
      </c>
      <c r="R98" s="370">
        <v>0</v>
      </c>
      <c r="S98" s="370">
        <v>0</v>
      </c>
      <c r="T98" s="370">
        <v>0</v>
      </c>
      <c r="U98" s="370">
        <v>0</v>
      </c>
      <c r="V98" s="370">
        <f t="shared" si="37"/>
        <v>204</v>
      </c>
      <c r="W98" s="370">
        <v>0</v>
      </c>
      <c r="X98" s="370">
        <v>0</v>
      </c>
      <c r="Y98" s="370">
        <f t="shared" si="21"/>
        <v>0</v>
      </c>
      <c r="Z98" s="370">
        <v>10</v>
      </c>
      <c r="AA98" s="370">
        <v>10</v>
      </c>
      <c r="AB98" s="370">
        <f t="shared" si="22"/>
        <v>20</v>
      </c>
      <c r="AC98" s="370">
        <v>23</v>
      </c>
      <c r="AD98" s="370">
        <v>16</v>
      </c>
      <c r="AE98" s="370">
        <f t="shared" si="23"/>
        <v>39</v>
      </c>
      <c r="AF98" s="370">
        <v>15</v>
      </c>
      <c r="AG98" s="370">
        <v>10</v>
      </c>
      <c r="AH98" s="370">
        <f t="shared" si="24"/>
        <v>25</v>
      </c>
      <c r="AI98" s="370">
        <v>15</v>
      </c>
      <c r="AJ98" s="370">
        <v>21</v>
      </c>
      <c r="AK98" s="370">
        <f t="shared" si="25"/>
        <v>36</v>
      </c>
      <c r="AL98" s="370">
        <v>18</v>
      </c>
      <c r="AM98" s="370">
        <v>22</v>
      </c>
      <c r="AN98" s="370">
        <f t="shared" si="26"/>
        <v>40</v>
      </c>
      <c r="AO98" s="370">
        <v>18</v>
      </c>
      <c r="AP98" s="370">
        <v>10</v>
      </c>
      <c r="AQ98" s="370">
        <f t="shared" si="27"/>
        <v>28</v>
      </c>
      <c r="AR98" s="370">
        <v>7</v>
      </c>
      <c r="AS98" s="370">
        <v>4</v>
      </c>
      <c r="AT98" s="370">
        <f t="shared" si="28"/>
        <v>11</v>
      </c>
      <c r="AU98" s="370">
        <v>3</v>
      </c>
      <c r="AV98" s="370">
        <v>0</v>
      </c>
      <c r="AW98" s="370">
        <f t="shared" si="29"/>
        <v>3</v>
      </c>
      <c r="AX98" s="370">
        <v>1</v>
      </c>
      <c r="AY98" s="370">
        <v>1</v>
      </c>
      <c r="AZ98" s="370">
        <f t="shared" si="30"/>
        <v>2</v>
      </c>
      <c r="BA98" s="370">
        <v>0</v>
      </c>
      <c r="BB98" s="370">
        <v>0</v>
      </c>
      <c r="BC98" s="370">
        <f t="shared" si="31"/>
        <v>0</v>
      </c>
      <c r="BD98" s="370">
        <v>0</v>
      </c>
      <c r="BE98" s="370">
        <v>0</v>
      </c>
      <c r="BF98" s="370">
        <f t="shared" si="32"/>
        <v>0</v>
      </c>
      <c r="BG98" s="370">
        <v>0</v>
      </c>
      <c r="BH98" s="370">
        <v>0</v>
      </c>
      <c r="BI98" s="370">
        <f t="shared" si="33"/>
        <v>0</v>
      </c>
      <c r="BJ98" s="370">
        <v>0</v>
      </c>
      <c r="BK98" s="370">
        <v>0</v>
      </c>
      <c r="BL98" s="370">
        <f t="shared" si="34"/>
        <v>0</v>
      </c>
      <c r="BM98" s="370">
        <v>0</v>
      </c>
      <c r="BN98" s="370">
        <v>0</v>
      </c>
      <c r="BO98" s="370">
        <f t="shared" si="35"/>
        <v>0</v>
      </c>
      <c r="BP98" s="370">
        <v>0</v>
      </c>
      <c r="BQ98" s="370">
        <v>0</v>
      </c>
      <c r="BR98" s="370">
        <v>0</v>
      </c>
      <c r="BS98" s="370">
        <v>0</v>
      </c>
      <c r="BT98" s="370">
        <v>0</v>
      </c>
      <c r="BU98" s="370">
        <v>0</v>
      </c>
      <c r="BV98" s="370">
        <v>0</v>
      </c>
      <c r="BW98" s="370">
        <v>0</v>
      </c>
      <c r="BX98" s="370">
        <v>0</v>
      </c>
      <c r="BY98" s="370">
        <v>0</v>
      </c>
      <c r="BZ98" s="370">
        <v>0</v>
      </c>
      <c r="CA98" s="370">
        <v>0</v>
      </c>
    </row>
    <row r="99" spans="1:79" s="371" customFormat="1" ht="24.75" customHeight="1">
      <c r="A99" s="370">
        <v>4</v>
      </c>
      <c r="B99" s="370"/>
      <c r="C99" s="370" t="str">
        <f>F99</f>
        <v>Kec. Cermin Nan Gedang</v>
      </c>
      <c r="D99" s="370"/>
      <c r="E99" s="370"/>
      <c r="F99" s="370" t="str">
        <f>F98</f>
        <v>Kec. Cermin Nan Gedang</v>
      </c>
      <c r="G99" s="370"/>
      <c r="H99" s="370"/>
      <c r="I99" s="370"/>
      <c r="J99" s="370"/>
      <c r="K99" s="370"/>
      <c r="L99" s="370"/>
      <c r="M99" s="370"/>
      <c r="N99" s="370"/>
      <c r="O99" s="370">
        <f>SUM(O83:O98)+2</f>
        <v>1748</v>
      </c>
      <c r="P99" s="370">
        <f>SUM(P83:P98)+3</f>
        <v>4</v>
      </c>
      <c r="Q99" s="370">
        <f t="shared" ref="Q99:BT99" si="40">SUM(Q83:Q98)</f>
        <v>0</v>
      </c>
      <c r="R99" s="370">
        <f t="shared" si="40"/>
        <v>0</v>
      </c>
      <c r="S99" s="370">
        <f t="shared" si="40"/>
        <v>0</v>
      </c>
      <c r="T99" s="370">
        <f t="shared" si="40"/>
        <v>0</v>
      </c>
      <c r="U99" s="370">
        <f t="shared" si="40"/>
        <v>0</v>
      </c>
      <c r="V99" s="370">
        <f>SUM(O99:U99)</f>
        <v>1752</v>
      </c>
      <c r="W99" s="370">
        <f t="shared" si="40"/>
        <v>5</v>
      </c>
      <c r="X99" s="370">
        <f t="shared" si="40"/>
        <v>3</v>
      </c>
      <c r="Y99" s="370">
        <f t="shared" si="40"/>
        <v>8</v>
      </c>
      <c r="Z99" s="370">
        <f t="shared" si="40"/>
        <v>94</v>
      </c>
      <c r="AA99" s="370">
        <f t="shared" si="40"/>
        <v>97</v>
      </c>
      <c r="AB99" s="370">
        <f t="shared" si="40"/>
        <v>191</v>
      </c>
      <c r="AC99" s="370">
        <f t="shared" si="40"/>
        <v>143</v>
      </c>
      <c r="AD99" s="370">
        <f t="shared" si="40"/>
        <v>123</v>
      </c>
      <c r="AE99" s="370">
        <f t="shared" si="40"/>
        <v>266</v>
      </c>
      <c r="AF99" s="370">
        <f t="shared" si="40"/>
        <v>122</v>
      </c>
      <c r="AG99" s="370">
        <f t="shared" si="40"/>
        <v>109</v>
      </c>
      <c r="AH99" s="370">
        <f t="shared" si="40"/>
        <v>231</v>
      </c>
      <c r="AI99" s="370">
        <f t="shared" si="40"/>
        <v>154</v>
      </c>
      <c r="AJ99" s="370">
        <f t="shared" si="40"/>
        <v>168</v>
      </c>
      <c r="AK99" s="370">
        <f t="shared" si="40"/>
        <v>322</v>
      </c>
      <c r="AL99" s="370">
        <f t="shared" si="40"/>
        <v>154</v>
      </c>
      <c r="AM99" s="370">
        <f t="shared" si="40"/>
        <v>149</v>
      </c>
      <c r="AN99" s="370">
        <f t="shared" si="40"/>
        <v>303</v>
      </c>
      <c r="AO99" s="370">
        <f t="shared" si="40"/>
        <v>152</v>
      </c>
      <c r="AP99" s="370">
        <f t="shared" si="40"/>
        <v>135</v>
      </c>
      <c r="AQ99" s="370">
        <f t="shared" si="40"/>
        <v>287</v>
      </c>
      <c r="AR99" s="370">
        <f t="shared" si="40"/>
        <v>52</v>
      </c>
      <c r="AS99" s="370">
        <f t="shared" si="40"/>
        <v>40</v>
      </c>
      <c r="AT99" s="370">
        <f t="shared" si="40"/>
        <v>92</v>
      </c>
      <c r="AU99" s="370">
        <f t="shared" si="40"/>
        <v>22</v>
      </c>
      <c r="AV99" s="370">
        <f t="shared" si="40"/>
        <v>10</v>
      </c>
      <c r="AW99" s="370">
        <f t="shared" si="40"/>
        <v>32</v>
      </c>
      <c r="AX99" s="370">
        <f t="shared" si="40"/>
        <v>8</v>
      </c>
      <c r="AY99" s="370">
        <f t="shared" si="40"/>
        <v>4</v>
      </c>
      <c r="AZ99" s="370">
        <f t="shared" si="40"/>
        <v>12</v>
      </c>
      <c r="BA99" s="370">
        <f t="shared" si="40"/>
        <v>1</v>
      </c>
      <c r="BB99" s="370">
        <f t="shared" si="40"/>
        <v>1</v>
      </c>
      <c r="BC99" s="370">
        <f t="shared" si="40"/>
        <v>2</v>
      </c>
      <c r="BD99" s="370">
        <f t="shared" si="40"/>
        <v>1</v>
      </c>
      <c r="BE99" s="370">
        <f t="shared" si="40"/>
        <v>0</v>
      </c>
      <c r="BF99" s="370">
        <f t="shared" si="40"/>
        <v>1</v>
      </c>
      <c r="BG99" s="370">
        <f t="shared" si="40"/>
        <v>0</v>
      </c>
      <c r="BH99" s="370">
        <f t="shared" si="40"/>
        <v>0</v>
      </c>
      <c r="BI99" s="370">
        <f t="shared" si="40"/>
        <v>0</v>
      </c>
      <c r="BJ99" s="370">
        <f t="shared" si="40"/>
        <v>0</v>
      </c>
      <c r="BK99" s="370">
        <f t="shared" si="40"/>
        <v>0</v>
      </c>
      <c r="BL99" s="370">
        <f t="shared" si="40"/>
        <v>0</v>
      </c>
      <c r="BM99" s="370">
        <f t="shared" si="40"/>
        <v>0</v>
      </c>
      <c r="BN99" s="370">
        <f t="shared" si="40"/>
        <v>0</v>
      </c>
      <c r="BO99" s="370">
        <f t="shared" si="40"/>
        <v>0</v>
      </c>
      <c r="BP99" s="370">
        <f t="shared" si="40"/>
        <v>1</v>
      </c>
      <c r="BQ99" s="370">
        <f t="shared" si="40"/>
        <v>2</v>
      </c>
      <c r="BR99" s="370">
        <f t="shared" si="40"/>
        <v>0</v>
      </c>
      <c r="BS99" s="370">
        <f t="shared" si="40"/>
        <v>0</v>
      </c>
      <c r="BT99" s="370">
        <f t="shared" si="40"/>
        <v>1</v>
      </c>
      <c r="BU99" s="370">
        <f t="shared" ref="BU99:CA99" si="41">SUM(BU83:BU98)</f>
        <v>0</v>
      </c>
      <c r="BV99" s="370">
        <f t="shared" si="41"/>
        <v>0</v>
      </c>
      <c r="BW99" s="370">
        <f t="shared" si="41"/>
        <v>1</v>
      </c>
      <c r="BX99" s="370">
        <f t="shared" si="41"/>
        <v>0</v>
      </c>
      <c r="BY99" s="370">
        <f t="shared" si="41"/>
        <v>0</v>
      </c>
      <c r="BZ99" s="370">
        <f t="shared" si="41"/>
        <v>0</v>
      </c>
      <c r="CA99" s="370">
        <f t="shared" si="41"/>
        <v>0</v>
      </c>
    </row>
    <row r="100" spans="1:79" s="371" customFormat="1" hidden="1">
      <c r="A100" s="370">
        <f>A98+1</f>
        <v>86</v>
      </c>
      <c r="B100" s="370" t="s">
        <v>751</v>
      </c>
      <c r="C100" s="370" t="s">
        <v>752</v>
      </c>
      <c r="D100" s="370" t="s">
        <v>753</v>
      </c>
      <c r="E100" s="370" t="s">
        <v>753</v>
      </c>
      <c r="F100" s="370" t="s">
        <v>82</v>
      </c>
      <c r="G100" s="370" t="s">
        <v>126</v>
      </c>
      <c r="H100" s="370" t="s">
        <v>615</v>
      </c>
      <c r="I100" s="370" t="s">
        <v>615</v>
      </c>
      <c r="J100" s="370">
        <v>2</v>
      </c>
      <c r="K100" s="370" t="s">
        <v>2440</v>
      </c>
      <c r="L100" s="370" t="s">
        <v>615</v>
      </c>
      <c r="M100" s="370" t="s">
        <v>1376</v>
      </c>
      <c r="N100" s="370">
        <v>150</v>
      </c>
      <c r="O100" s="370">
        <v>53</v>
      </c>
      <c r="P100" s="370">
        <v>0</v>
      </c>
      <c r="Q100" s="370">
        <v>0</v>
      </c>
      <c r="R100" s="370">
        <v>0</v>
      </c>
      <c r="S100" s="370">
        <v>0</v>
      </c>
      <c r="T100" s="370">
        <v>0</v>
      </c>
      <c r="U100" s="370">
        <v>0</v>
      </c>
      <c r="V100" s="370">
        <f t="shared" si="37"/>
        <v>53</v>
      </c>
      <c r="W100" s="370">
        <v>1</v>
      </c>
      <c r="X100" s="370">
        <v>0</v>
      </c>
      <c r="Y100" s="370">
        <f t="shared" si="21"/>
        <v>1</v>
      </c>
      <c r="Z100" s="370">
        <v>4</v>
      </c>
      <c r="AA100" s="370">
        <v>2</v>
      </c>
      <c r="AB100" s="370">
        <f t="shared" si="22"/>
        <v>6</v>
      </c>
      <c r="AC100" s="370">
        <v>7</v>
      </c>
      <c r="AD100" s="370">
        <v>10</v>
      </c>
      <c r="AE100" s="370">
        <f t="shared" si="23"/>
        <v>17</v>
      </c>
      <c r="AF100" s="370">
        <v>3</v>
      </c>
      <c r="AG100" s="370">
        <v>2</v>
      </c>
      <c r="AH100" s="370">
        <f t="shared" si="24"/>
        <v>5</v>
      </c>
      <c r="AI100" s="370">
        <v>2</v>
      </c>
      <c r="AJ100" s="370">
        <v>2</v>
      </c>
      <c r="AK100" s="370">
        <f t="shared" si="25"/>
        <v>4</v>
      </c>
      <c r="AL100" s="370">
        <v>2</v>
      </c>
      <c r="AM100" s="370">
        <v>5</v>
      </c>
      <c r="AN100" s="370">
        <f t="shared" si="26"/>
        <v>7</v>
      </c>
      <c r="AO100" s="370">
        <v>2</v>
      </c>
      <c r="AP100" s="370">
        <v>1</v>
      </c>
      <c r="AQ100" s="370">
        <f t="shared" si="27"/>
        <v>3</v>
      </c>
      <c r="AR100" s="370">
        <v>2</v>
      </c>
      <c r="AS100" s="370">
        <v>3</v>
      </c>
      <c r="AT100" s="370">
        <f t="shared" si="28"/>
        <v>5</v>
      </c>
      <c r="AU100" s="370">
        <v>2</v>
      </c>
      <c r="AV100" s="370">
        <v>1</v>
      </c>
      <c r="AW100" s="370">
        <f t="shared" si="29"/>
        <v>3</v>
      </c>
      <c r="AX100" s="370">
        <v>1</v>
      </c>
      <c r="AY100" s="370">
        <v>0</v>
      </c>
      <c r="AZ100" s="370">
        <f t="shared" si="30"/>
        <v>1</v>
      </c>
      <c r="BA100" s="370">
        <v>0</v>
      </c>
      <c r="BB100" s="370">
        <v>0</v>
      </c>
      <c r="BC100" s="370">
        <f t="shared" si="31"/>
        <v>0</v>
      </c>
      <c r="BD100" s="370">
        <v>1</v>
      </c>
      <c r="BE100" s="370">
        <v>0</v>
      </c>
      <c r="BF100" s="370">
        <f t="shared" si="32"/>
        <v>1</v>
      </c>
      <c r="BG100" s="370">
        <v>0</v>
      </c>
      <c r="BH100" s="370">
        <v>0</v>
      </c>
      <c r="BI100" s="370">
        <f t="shared" si="33"/>
        <v>0</v>
      </c>
      <c r="BJ100" s="370">
        <v>0</v>
      </c>
      <c r="BK100" s="370">
        <v>0</v>
      </c>
      <c r="BL100" s="370">
        <f t="shared" si="34"/>
        <v>0</v>
      </c>
      <c r="BM100" s="370">
        <v>0</v>
      </c>
      <c r="BN100" s="370">
        <v>0</v>
      </c>
      <c r="BO100" s="370">
        <f t="shared" si="35"/>
        <v>0</v>
      </c>
      <c r="BP100" s="370">
        <v>2</v>
      </c>
      <c r="BQ100" s="370">
        <v>1</v>
      </c>
      <c r="BR100" s="370">
        <v>0</v>
      </c>
      <c r="BS100" s="370">
        <v>0</v>
      </c>
      <c r="BT100" s="370">
        <v>1</v>
      </c>
      <c r="BU100" s="370">
        <v>0</v>
      </c>
      <c r="BV100" s="370">
        <v>0</v>
      </c>
      <c r="BW100" s="370">
        <v>0</v>
      </c>
      <c r="BX100" s="370">
        <v>0</v>
      </c>
      <c r="BY100" s="370">
        <v>0</v>
      </c>
      <c r="BZ100" s="370">
        <v>0</v>
      </c>
      <c r="CA100" s="370">
        <v>0</v>
      </c>
    </row>
    <row r="101" spans="1:79" s="371" customFormat="1" hidden="1">
      <c r="A101" s="370">
        <f t="shared" si="36"/>
        <v>87</v>
      </c>
      <c r="B101" s="370" t="s">
        <v>740</v>
      </c>
      <c r="C101" s="370" t="s">
        <v>741</v>
      </c>
      <c r="D101" s="370" t="s">
        <v>1529</v>
      </c>
      <c r="E101" s="370" t="s">
        <v>742</v>
      </c>
      <c r="F101" s="370" t="s">
        <v>82</v>
      </c>
      <c r="G101" s="370" t="s">
        <v>126</v>
      </c>
      <c r="H101" s="370" t="s">
        <v>615</v>
      </c>
      <c r="I101" s="370" t="s">
        <v>615</v>
      </c>
      <c r="J101" s="370">
        <v>2</v>
      </c>
      <c r="K101" s="370" t="s">
        <v>2410</v>
      </c>
      <c r="L101" s="370">
        <v>30024</v>
      </c>
      <c r="M101" s="370" t="s">
        <v>2409</v>
      </c>
      <c r="N101" s="370">
        <v>1300</v>
      </c>
      <c r="O101" s="370">
        <v>97</v>
      </c>
      <c r="P101" s="370">
        <v>0</v>
      </c>
      <c r="Q101" s="370">
        <v>0</v>
      </c>
      <c r="R101" s="370">
        <v>0</v>
      </c>
      <c r="S101" s="370">
        <v>0</v>
      </c>
      <c r="T101" s="370">
        <v>0</v>
      </c>
      <c r="U101" s="370">
        <v>0</v>
      </c>
      <c r="V101" s="370">
        <f t="shared" si="37"/>
        <v>97</v>
      </c>
      <c r="W101" s="370">
        <v>2</v>
      </c>
      <c r="X101" s="370">
        <v>1</v>
      </c>
      <c r="Y101" s="370">
        <f t="shared" si="21"/>
        <v>3</v>
      </c>
      <c r="Z101" s="370">
        <v>7</v>
      </c>
      <c r="AA101" s="370">
        <v>6</v>
      </c>
      <c r="AB101" s="370">
        <f t="shared" si="22"/>
        <v>13</v>
      </c>
      <c r="AC101" s="370">
        <v>10</v>
      </c>
      <c r="AD101" s="370">
        <v>8</v>
      </c>
      <c r="AE101" s="370">
        <f t="shared" si="23"/>
        <v>18</v>
      </c>
      <c r="AF101" s="370">
        <v>7</v>
      </c>
      <c r="AG101" s="370">
        <v>9</v>
      </c>
      <c r="AH101" s="370">
        <f t="shared" si="24"/>
        <v>16</v>
      </c>
      <c r="AI101" s="370">
        <v>11</v>
      </c>
      <c r="AJ101" s="370">
        <v>11</v>
      </c>
      <c r="AK101" s="370">
        <f t="shared" si="25"/>
        <v>22</v>
      </c>
      <c r="AL101" s="370">
        <v>6</v>
      </c>
      <c r="AM101" s="370">
        <v>3</v>
      </c>
      <c r="AN101" s="370">
        <f t="shared" si="26"/>
        <v>9</v>
      </c>
      <c r="AO101" s="370">
        <v>7</v>
      </c>
      <c r="AP101" s="370">
        <v>5</v>
      </c>
      <c r="AQ101" s="370">
        <f t="shared" si="27"/>
        <v>12</v>
      </c>
      <c r="AR101" s="370">
        <v>3</v>
      </c>
      <c r="AS101" s="370">
        <v>1</v>
      </c>
      <c r="AT101" s="370">
        <f t="shared" si="28"/>
        <v>4</v>
      </c>
      <c r="AU101" s="370">
        <v>0</v>
      </c>
      <c r="AV101" s="370">
        <v>0</v>
      </c>
      <c r="AW101" s="370">
        <f t="shared" si="29"/>
        <v>0</v>
      </c>
      <c r="AX101" s="370">
        <v>0</v>
      </c>
      <c r="AY101" s="370">
        <v>0</v>
      </c>
      <c r="AZ101" s="370">
        <f t="shared" si="30"/>
        <v>0</v>
      </c>
      <c r="BA101" s="370">
        <v>0</v>
      </c>
      <c r="BB101" s="370">
        <v>0</v>
      </c>
      <c r="BC101" s="370">
        <f t="shared" si="31"/>
        <v>0</v>
      </c>
      <c r="BD101" s="370">
        <v>0</v>
      </c>
      <c r="BE101" s="370">
        <v>0</v>
      </c>
      <c r="BF101" s="370">
        <f t="shared" si="32"/>
        <v>0</v>
      </c>
      <c r="BG101" s="370">
        <v>0</v>
      </c>
      <c r="BH101" s="370">
        <v>0</v>
      </c>
      <c r="BI101" s="370">
        <f t="shared" si="33"/>
        <v>0</v>
      </c>
      <c r="BJ101" s="370">
        <v>0</v>
      </c>
      <c r="BK101" s="370">
        <v>0</v>
      </c>
      <c r="BL101" s="370">
        <f t="shared" si="34"/>
        <v>0</v>
      </c>
      <c r="BM101" s="370">
        <v>0</v>
      </c>
      <c r="BN101" s="370">
        <v>0</v>
      </c>
      <c r="BO101" s="370">
        <f t="shared" si="35"/>
        <v>0</v>
      </c>
      <c r="BP101" s="370">
        <v>0</v>
      </c>
      <c r="BQ101" s="370">
        <v>0</v>
      </c>
      <c r="BR101" s="370">
        <v>0</v>
      </c>
      <c r="BS101" s="370">
        <v>0</v>
      </c>
      <c r="BT101" s="370">
        <v>0</v>
      </c>
      <c r="BU101" s="370">
        <v>0</v>
      </c>
      <c r="BV101" s="370">
        <v>0</v>
      </c>
      <c r="BW101" s="370">
        <v>0</v>
      </c>
      <c r="BX101" s="370">
        <v>0</v>
      </c>
      <c r="BY101" s="370">
        <v>0</v>
      </c>
      <c r="BZ101" s="370">
        <v>0</v>
      </c>
      <c r="CA101" s="370">
        <v>0</v>
      </c>
    </row>
    <row r="102" spans="1:79" s="371" customFormat="1" hidden="1">
      <c r="A102" s="370">
        <f t="shared" si="36"/>
        <v>88</v>
      </c>
      <c r="B102" s="370" t="s">
        <v>748</v>
      </c>
      <c r="C102" s="370" t="s">
        <v>749</v>
      </c>
      <c r="D102" s="370" t="s">
        <v>1539</v>
      </c>
      <c r="E102" s="370" t="s">
        <v>750</v>
      </c>
      <c r="F102" s="370" t="s">
        <v>82</v>
      </c>
      <c r="G102" s="370" t="s">
        <v>126</v>
      </c>
      <c r="H102" s="370" t="s">
        <v>615</v>
      </c>
      <c r="I102" s="370" t="s">
        <v>615</v>
      </c>
      <c r="J102" s="370">
        <v>2</v>
      </c>
      <c r="K102" s="370" t="s">
        <v>2410</v>
      </c>
      <c r="L102" s="370">
        <v>30042</v>
      </c>
      <c r="M102" s="370" t="s">
        <v>2419</v>
      </c>
      <c r="N102" s="370">
        <v>0</v>
      </c>
      <c r="O102" s="370">
        <v>35</v>
      </c>
      <c r="P102" s="370">
        <v>0</v>
      </c>
      <c r="Q102" s="370">
        <v>0</v>
      </c>
      <c r="R102" s="370">
        <v>0</v>
      </c>
      <c r="S102" s="370">
        <v>0</v>
      </c>
      <c r="T102" s="370">
        <v>0</v>
      </c>
      <c r="U102" s="370">
        <v>0</v>
      </c>
      <c r="V102" s="370">
        <f t="shared" si="37"/>
        <v>35</v>
      </c>
      <c r="W102" s="370">
        <v>0</v>
      </c>
      <c r="X102" s="370">
        <v>0</v>
      </c>
      <c r="Y102" s="370">
        <f t="shared" si="21"/>
        <v>0</v>
      </c>
      <c r="Z102" s="370">
        <v>2</v>
      </c>
      <c r="AA102" s="370">
        <v>1</v>
      </c>
      <c r="AB102" s="370">
        <f t="shared" si="22"/>
        <v>3</v>
      </c>
      <c r="AC102" s="370">
        <v>4</v>
      </c>
      <c r="AD102" s="370">
        <v>3</v>
      </c>
      <c r="AE102" s="370">
        <f t="shared" si="23"/>
        <v>7</v>
      </c>
      <c r="AF102" s="370">
        <v>3</v>
      </c>
      <c r="AG102" s="370">
        <v>3</v>
      </c>
      <c r="AH102" s="370">
        <f t="shared" si="24"/>
        <v>6</v>
      </c>
      <c r="AI102" s="370">
        <v>2</v>
      </c>
      <c r="AJ102" s="370">
        <v>2</v>
      </c>
      <c r="AK102" s="370">
        <f t="shared" si="25"/>
        <v>4</v>
      </c>
      <c r="AL102" s="370">
        <v>3</v>
      </c>
      <c r="AM102" s="370">
        <v>2</v>
      </c>
      <c r="AN102" s="370">
        <f t="shared" si="26"/>
        <v>5</v>
      </c>
      <c r="AO102" s="370">
        <v>2</v>
      </c>
      <c r="AP102" s="370">
        <v>2</v>
      </c>
      <c r="AQ102" s="370">
        <f t="shared" si="27"/>
        <v>4</v>
      </c>
      <c r="AR102" s="370">
        <v>1</v>
      </c>
      <c r="AS102" s="370">
        <v>3</v>
      </c>
      <c r="AT102" s="370">
        <f t="shared" si="28"/>
        <v>4</v>
      </c>
      <c r="AU102" s="370">
        <v>2</v>
      </c>
      <c r="AV102" s="370">
        <v>0</v>
      </c>
      <c r="AW102" s="370">
        <f t="shared" si="29"/>
        <v>2</v>
      </c>
      <c r="AX102" s="370">
        <v>0</v>
      </c>
      <c r="AY102" s="370">
        <v>0</v>
      </c>
      <c r="AZ102" s="370">
        <f t="shared" si="30"/>
        <v>0</v>
      </c>
      <c r="BA102" s="370">
        <v>0</v>
      </c>
      <c r="BB102" s="370">
        <v>0</v>
      </c>
      <c r="BC102" s="370">
        <f t="shared" si="31"/>
        <v>0</v>
      </c>
      <c r="BD102" s="370">
        <v>0</v>
      </c>
      <c r="BE102" s="370">
        <v>0</v>
      </c>
      <c r="BF102" s="370">
        <f t="shared" si="32"/>
        <v>0</v>
      </c>
      <c r="BG102" s="370">
        <v>0</v>
      </c>
      <c r="BH102" s="370">
        <v>0</v>
      </c>
      <c r="BI102" s="370">
        <f t="shared" si="33"/>
        <v>0</v>
      </c>
      <c r="BJ102" s="370">
        <v>0</v>
      </c>
      <c r="BK102" s="370">
        <v>0</v>
      </c>
      <c r="BL102" s="370">
        <f t="shared" si="34"/>
        <v>0</v>
      </c>
      <c r="BM102" s="370">
        <v>0</v>
      </c>
      <c r="BN102" s="370">
        <v>0</v>
      </c>
      <c r="BO102" s="370">
        <f t="shared" si="35"/>
        <v>0</v>
      </c>
      <c r="BP102" s="370">
        <v>0</v>
      </c>
      <c r="BQ102" s="370">
        <v>0</v>
      </c>
      <c r="BR102" s="370">
        <v>0</v>
      </c>
      <c r="BS102" s="370">
        <v>0</v>
      </c>
      <c r="BT102" s="370">
        <v>0</v>
      </c>
      <c r="BU102" s="370">
        <v>0</v>
      </c>
      <c r="BV102" s="370">
        <v>0</v>
      </c>
      <c r="BW102" s="370">
        <v>0</v>
      </c>
      <c r="BX102" s="370">
        <v>0</v>
      </c>
      <c r="BY102" s="370">
        <v>0</v>
      </c>
      <c r="BZ102" s="370">
        <v>0</v>
      </c>
      <c r="CA102" s="370">
        <v>0</v>
      </c>
    </row>
    <row r="103" spans="1:79" s="371" customFormat="1" hidden="1">
      <c r="A103" s="370">
        <f t="shared" si="36"/>
        <v>89</v>
      </c>
      <c r="B103" s="370" t="s">
        <v>730</v>
      </c>
      <c r="C103" s="370" t="s">
        <v>731</v>
      </c>
      <c r="D103" s="370" t="s">
        <v>1537</v>
      </c>
      <c r="E103" s="370" t="s">
        <v>284</v>
      </c>
      <c r="F103" s="370" t="s">
        <v>82</v>
      </c>
      <c r="G103" s="370" t="s">
        <v>126</v>
      </c>
      <c r="H103" s="370" t="s">
        <v>615</v>
      </c>
      <c r="I103" s="370" t="s">
        <v>615</v>
      </c>
      <c r="J103" s="370">
        <v>2</v>
      </c>
      <c r="K103" s="370" t="s">
        <v>2410</v>
      </c>
      <c r="L103" s="370">
        <v>26846</v>
      </c>
      <c r="M103" s="370" t="s">
        <v>2409</v>
      </c>
      <c r="N103" s="370">
        <v>250</v>
      </c>
      <c r="O103" s="370">
        <v>204</v>
      </c>
      <c r="P103" s="370">
        <v>1</v>
      </c>
      <c r="Q103" s="370">
        <v>0</v>
      </c>
      <c r="R103" s="370">
        <v>0</v>
      </c>
      <c r="S103" s="370">
        <v>0</v>
      </c>
      <c r="T103" s="370">
        <v>0</v>
      </c>
      <c r="U103" s="370">
        <v>0</v>
      </c>
      <c r="V103" s="370">
        <f t="shared" si="37"/>
        <v>205</v>
      </c>
      <c r="W103" s="370">
        <v>1</v>
      </c>
      <c r="X103" s="370">
        <v>0</v>
      </c>
      <c r="Y103" s="370">
        <f t="shared" si="21"/>
        <v>1</v>
      </c>
      <c r="Z103" s="370">
        <v>22</v>
      </c>
      <c r="AA103" s="370">
        <v>12</v>
      </c>
      <c r="AB103" s="370">
        <f t="shared" si="22"/>
        <v>34</v>
      </c>
      <c r="AC103" s="370">
        <v>14</v>
      </c>
      <c r="AD103" s="370">
        <v>25</v>
      </c>
      <c r="AE103" s="370">
        <f t="shared" si="23"/>
        <v>39</v>
      </c>
      <c r="AF103" s="370">
        <v>11</v>
      </c>
      <c r="AG103" s="370">
        <v>14</v>
      </c>
      <c r="AH103" s="370">
        <f t="shared" si="24"/>
        <v>25</v>
      </c>
      <c r="AI103" s="370">
        <v>27</v>
      </c>
      <c r="AJ103" s="370">
        <v>9</v>
      </c>
      <c r="AK103" s="370">
        <f t="shared" si="25"/>
        <v>36</v>
      </c>
      <c r="AL103" s="370">
        <v>18</v>
      </c>
      <c r="AM103" s="370">
        <v>11</v>
      </c>
      <c r="AN103" s="370">
        <f t="shared" si="26"/>
        <v>29</v>
      </c>
      <c r="AO103" s="370">
        <v>9</v>
      </c>
      <c r="AP103" s="370">
        <v>14</v>
      </c>
      <c r="AQ103" s="370">
        <f t="shared" si="27"/>
        <v>23</v>
      </c>
      <c r="AR103" s="370">
        <v>8</v>
      </c>
      <c r="AS103" s="370">
        <v>7</v>
      </c>
      <c r="AT103" s="370">
        <f t="shared" si="28"/>
        <v>15</v>
      </c>
      <c r="AU103" s="370">
        <v>2</v>
      </c>
      <c r="AV103" s="370">
        <v>1</v>
      </c>
      <c r="AW103" s="370">
        <f t="shared" si="29"/>
        <v>3</v>
      </c>
      <c r="AX103" s="370">
        <v>0</v>
      </c>
      <c r="AY103" s="370">
        <v>0</v>
      </c>
      <c r="AZ103" s="370">
        <f t="shared" si="30"/>
        <v>0</v>
      </c>
      <c r="BA103" s="370">
        <v>0</v>
      </c>
      <c r="BB103" s="370">
        <v>0</v>
      </c>
      <c r="BC103" s="370">
        <f t="shared" si="31"/>
        <v>0</v>
      </c>
      <c r="BD103" s="370">
        <v>0</v>
      </c>
      <c r="BE103" s="370">
        <v>0</v>
      </c>
      <c r="BF103" s="370">
        <f t="shared" si="32"/>
        <v>0</v>
      </c>
      <c r="BG103" s="370">
        <v>0</v>
      </c>
      <c r="BH103" s="370">
        <v>0</v>
      </c>
      <c r="BI103" s="370">
        <f t="shared" si="33"/>
        <v>0</v>
      </c>
      <c r="BJ103" s="370">
        <v>0</v>
      </c>
      <c r="BK103" s="370">
        <v>0</v>
      </c>
      <c r="BL103" s="370">
        <f t="shared" si="34"/>
        <v>0</v>
      </c>
      <c r="BM103" s="370">
        <v>0</v>
      </c>
      <c r="BN103" s="370">
        <v>0</v>
      </c>
      <c r="BO103" s="370">
        <f t="shared" si="35"/>
        <v>0</v>
      </c>
      <c r="BP103" s="370">
        <v>0</v>
      </c>
      <c r="BQ103" s="370">
        <v>0</v>
      </c>
      <c r="BR103" s="370">
        <v>0</v>
      </c>
      <c r="BS103" s="370">
        <v>0</v>
      </c>
      <c r="BT103" s="370">
        <v>0</v>
      </c>
      <c r="BU103" s="370">
        <v>0</v>
      </c>
      <c r="BV103" s="370">
        <v>0</v>
      </c>
      <c r="BW103" s="370">
        <v>0</v>
      </c>
      <c r="BX103" s="370">
        <v>0</v>
      </c>
      <c r="BY103" s="370">
        <v>0</v>
      </c>
      <c r="BZ103" s="370">
        <v>0</v>
      </c>
      <c r="CA103" s="370">
        <v>0</v>
      </c>
    </row>
    <row r="104" spans="1:79" s="371" customFormat="1" hidden="1">
      <c r="A104" s="370">
        <f t="shared" si="36"/>
        <v>90</v>
      </c>
      <c r="B104" s="370" t="s">
        <v>777</v>
      </c>
      <c r="C104" s="370" t="s">
        <v>778</v>
      </c>
      <c r="D104" s="370" t="s">
        <v>1554</v>
      </c>
      <c r="E104" s="370" t="s">
        <v>729</v>
      </c>
      <c r="F104" s="370" t="s">
        <v>82</v>
      </c>
      <c r="G104" s="370" t="s">
        <v>126</v>
      </c>
      <c r="H104" s="370" t="s">
        <v>615</v>
      </c>
      <c r="I104" s="370" t="s">
        <v>615</v>
      </c>
      <c r="J104" s="370">
        <v>2</v>
      </c>
      <c r="K104" s="370" t="s">
        <v>2441</v>
      </c>
      <c r="L104" s="370">
        <v>25020</v>
      </c>
      <c r="M104" s="370" t="s">
        <v>1376</v>
      </c>
      <c r="N104" s="370">
        <v>1500</v>
      </c>
      <c r="O104" s="370">
        <v>50</v>
      </c>
      <c r="P104" s="370">
        <v>0</v>
      </c>
      <c r="Q104" s="370">
        <v>0</v>
      </c>
      <c r="R104" s="370">
        <v>0</v>
      </c>
      <c r="S104" s="370">
        <v>0</v>
      </c>
      <c r="T104" s="370">
        <v>0</v>
      </c>
      <c r="U104" s="370">
        <v>0</v>
      </c>
      <c r="V104" s="370">
        <f t="shared" si="37"/>
        <v>50</v>
      </c>
      <c r="W104" s="370">
        <v>0</v>
      </c>
      <c r="X104" s="370">
        <v>0</v>
      </c>
      <c r="Y104" s="370">
        <f t="shared" si="21"/>
        <v>0</v>
      </c>
      <c r="Z104" s="370">
        <v>8</v>
      </c>
      <c r="AA104" s="370">
        <v>3</v>
      </c>
      <c r="AB104" s="370">
        <f t="shared" si="22"/>
        <v>11</v>
      </c>
      <c r="AC104" s="370">
        <v>3</v>
      </c>
      <c r="AD104" s="370">
        <v>3</v>
      </c>
      <c r="AE104" s="370">
        <f t="shared" si="23"/>
        <v>6</v>
      </c>
      <c r="AF104" s="370">
        <v>2</v>
      </c>
      <c r="AG104" s="370">
        <v>2</v>
      </c>
      <c r="AH104" s="370">
        <f t="shared" si="24"/>
        <v>4</v>
      </c>
      <c r="AI104" s="370">
        <v>5</v>
      </c>
      <c r="AJ104" s="370">
        <v>3</v>
      </c>
      <c r="AK104" s="370">
        <f t="shared" si="25"/>
        <v>8</v>
      </c>
      <c r="AL104" s="370">
        <v>0</v>
      </c>
      <c r="AM104" s="370">
        <v>3</v>
      </c>
      <c r="AN104" s="370">
        <f t="shared" si="26"/>
        <v>3</v>
      </c>
      <c r="AO104" s="370">
        <v>5</v>
      </c>
      <c r="AP104" s="370">
        <v>2</v>
      </c>
      <c r="AQ104" s="370">
        <f t="shared" si="27"/>
        <v>7</v>
      </c>
      <c r="AR104" s="370">
        <v>4</v>
      </c>
      <c r="AS104" s="370">
        <v>5</v>
      </c>
      <c r="AT104" s="370">
        <f t="shared" si="28"/>
        <v>9</v>
      </c>
      <c r="AU104" s="370">
        <v>0</v>
      </c>
      <c r="AV104" s="370">
        <v>1</v>
      </c>
      <c r="AW104" s="370">
        <f t="shared" si="29"/>
        <v>1</v>
      </c>
      <c r="AX104" s="370">
        <v>0</v>
      </c>
      <c r="AY104" s="370">
        <v>1</v>
      </c>
      <c r="AZ104" s="370">
        <f t="shared" si="30"/>
        <v>1</v>
      </c>
      <c r="BA104" s="370">
        <v>0</v>
      </c>
      <c r="BB104" s="370">
        <v>0</v>
      </c>
      <c r="BC104" s="370">
        <f t="shared" si="31"/>
        <v>0</v>
      </c>
      <c r="BD104" s="370">
        <v>0</v>
      </c>
      <c r="BE104" s="370">
        <v>0</v>
      </c>
      <c r="BF104" s="370">
        <f t="shared" si="32"/>
        <v>0</v>
      </c>
      <c r="BG104" s="370">
        <v>0</v>
      </c>
      <c r="BH104" s="370">
        <v>0</v>
      </c>
      <c r="BI104" s="370">
        <f t="shared" si="33"/>
        <v>0</v>
      </c>
      <c r="BJ104" s="370">
        <v>0</v>
      </c>
      <c r="BK104" s="370">
        <v>0</v>
      </c>
      <c r="BL104" s="370">
        <f t="shared" si="34"/>
        <v>0</v>
      </c>
      <c r="BM104" s="370">
        <v>0</v>
      </c>
      <c r="BN104" s="370">
        <v>0</v>
      </c>
      <c r="BO104" s="370">
        <f t="shared" si="35"/>
        <v>0</v>
      </c>
      <c r="BP104" s="370">
        <v>0</v>
      </c>
      <c r="BQ104" s="370">
        <v>0</v>
      </c>
      <c r="BR104" s="370">
        <v>0</v>
      </c>
      <c r="BS104" s="370">
        <v>0</v>
      </c>
      <c r="BT104" s="370">
        <v>0</v>
      </c>
      <c r="BU104" s="370">
        <v>0</v>
      </c>
      <c r="BV104" s="370">
        <v>0</v>
      </c>
      <c r="BW104" s="370">
        <v>0</v>
      </c>
      <c r="BX104" s="370">
        <v>0</v>
      </c>
      <c r="BY104" s="370">
        <v>0</v>
      </c>
      <c r="BZ104" s="370">
        <v>0</v>
      </c>
      <c r="CA104" s="370">
        <v>0</v>
      </c>
    </row>
    <row r="105" spans="1:79" s="371" customFormat="1" hidden="1">
      <c r="A105" s="370">
        <f t="shared" si="36"/>
        <v>91</v>
      </c>
      <c r="B105" s="370" t="s">
        <v>721</v>
      </c>
      <c r="C105" s="370" t="s">
        <v>722</v>
      </c>
      <c r="D105" s="370" t="s">
        <v>1532</v>
      </c>
      <c r="E105" s="370" t="s">
        <v>723</v>
      </c>
      <c r="F105" s="370" t="s">
        <v>82</v>
      </c>
      <c r="G105" s="370" t="s">
        <v>126</v>
      </c>
      <c r="H105" s="370" t="s">
        <v>615</v>
      </c>
      <c r="I105" s="370" t="s">
        <v>615</v>
      </c>
      <c r="J105" s="370">
        <v>2</v>
      </c>
      <c r="K105" s="370" t="s">
        <v>2432</v>
      </c>
      <c r="L105" s="370">
        <v>29037</v>
      </c>
      <c r="M105" s="370" t="s">
        <v>2409</v>
      </c>
      <c r="N105" s="370">
        <v>900</v>
      </c>
      <c r="O105" s="370">
        <v>120</v>
      </c>
      <c r="P105" s="370">
        <v>0</v>
      </c>
      <c r="Q105" s="370">
        <v>0</v>
      </c>
      <c r="R105" s="370">
        <v>0</v>
      </c>
      <c r="S105" s="370">
        <v>0</v>
      </c>
      <c r="T105" s="370">
        <v>0</v>
      </c>
      <c r="U105" s="370">
        <v>0</v>
      </c>
      <c r="V105" s="370">
        <f t="shared" si="37"/>
        <v>120</v>
      </c>
      <c r="W105" s="370">
        <v>0</v>
      </c>
      <c r="X105" s="370">
        <v>0</v>
      </c>
      <c r="Y105" s="370">
        <f t="shared" si="21"/>
        <v>0</v>
      </c>
      <c r="Z105" s="370">
        <v>8</v>
      </c>
      <c r="AA105" s="370">
        <v>6</v>
      </c>
      <c r="AB105" s="370">
        <f t="shared" si="22"/>
        <v>14</v>
      </c>
      <c r="AC105" s="370">
        <v>14</v>
      </c>
      <c r="AD105" s="370">
        <v>9</v>
      </c>
      <c r="AE105" s="370">
        <f t="shared" si="23"/>
        <v>23</v>
      </c>
      <c r="AF105" s="370">
        <v>8</v>
      </c>
      <c r="AG105" s="370">
        <v>12</v>
      </c>
      <c r="AH105" s="370">
        <f t="shared" si="24"/>
        <v>20</v>
      </c>
      <c r="AI105" s="370">
        <v>13</v>
      </c>
      <c r="AJ105" s="370">
        <v>8</v>
      </c>
      <c r="AK105" s="370">
        <f t="shared" si="25"/>
        <v>21</v>
      </c>
      <c r="AL105" s="370">
        <v>7</v>
      </c>
      <c r="AM105" s="370">
        <v>5</v>
      </c>
      <c r="AN105" s="370">
        <f t="shared" si="26"/>
        <v>12</v>
      </c>
      <c r="AO105" s="370">
        <v>14</v>
      </c>
      <c r="AP105" s="370">
        <v>7</v>
      </c>
      <c r="AQ105" s="370">
        <f t="shared" si="27"/>
        <v>21</v>
      </c>
      <c r="AR105" s="370">
        <v>6</v>
      </c>
      <c r="AS105" s="370">
        <v>2</v>
      </c>
      <c r="AT105" s="370">
        <f t="shared" si="28"/>
        <v>8</v>
      </c>
      <c r="AU105" s="370">
        <v>1</v>
      </c>
      <c r="AV105" s="370">
        <v>0</v>
      </c>
      <c r="AW105" s="370">
        <f t="shared" si="29"/>
        <v>1</v>
      </c>
      <c r="AX105" s="370">
        <v>0</v>
      </c>
      <c r="AY105" s="370">
        <v>0</v>
      </c>
      <c r="AZ105" s="370">
        <f t="shared" si="30"/>
        <v>0</v>
      </c>
      <c r="BA105" s="370">
        <v>0</v>
      </c>
      <c r="BB105" s="370">
        <v>0</v>
      </c>
      <c r="BC105" s="370">
        <f t="shared" si="31"/>
        <v>0</v>
      </c>
      <c r="BD105" s="370">
        <v>0</v>
      </c>
      <c r="BE105" s="370">
        <v>0</v>
      </c>
      <c r="BF105" s="370">
        <f t="shared" si="32"/>
        <v>0</v>
      </c>
      <c r="BG105" s="370">
        <v>0</v>
      </c>
      <c r="BH105" s="370">
        <v>0</v>
      </c>
      <c r="BI105" s="370">
        <f t="shared" si="33"/>
        <v>0</v>
      </c>
      <c r="BJ105" s="370">
        <v>0</v>
      </c>
      <c r="BK105" s="370">
        <v>0</v>
      </c>
      <c r="BL105" s="370">
        <f t="shared" si="34"/>
        <v>0</v>
      </c>
      <c r="BM105" s="370">
        <v>0</v>
      </c>
      <c r="BN105" s="370">
        <v>0</v>
      </c>
      <c r="BO105" s="370">
        <f t="shared" si="35"/>
        <v>0</v>
      </c>
      <c r="BP105" s="370">
        <v>6</v>
      </c>
      <c r="BQ105" s="370">
        <v>2</v>
      </c>
      <c r="BR105" s="370">
        <v>1</v>
      </c>
      <c r="BS105" s="370">
        <v>0</v>
      </c>
      <c r="BT105" s="370">
        <v>0</v>
      </c>
      <c r="BU105" s="370">
        <v>0</v>
      </c>
      <c r="BV105" s="370">
        <v>0</v>
      </c>
      <c r="BW105" s="370">
        <v>0</v>
      </c>
      <c r="BX105" s="370">
        <v>0</v>
      </c>
      <c r="BY105" s="370">
        <v>0</v>
      </c>
      <c r="BZ105" s="370">
        <v>0</v>
      </c>
      <c r="CA105" s="370">
        <v>0</v>
      </c>
    </row>
    <row r="106" spans="1:79" s="371" customFormat="1" hidden="1">
      <c r="A106" s="370">
        <f t="shared" si="36"/>
        <v>92</v>
      </c>
      <c r="B106" s="370" t="s">
        <v>757</v>
      </c>
      <c r="C106" s="370" t="s">
        <v>758</v>
      </c>
      <c r="D106" s="370" t="s">
        <v>1547</v>
      </c>
      <c r="E106" s="370" t="s">
        <v>753</v>
      </c>
      <c r="F106" s="370" t="s">
        <v>82</v>
      </c>
      <c r="G106" s="370" t="s">
        <v>126</v>
      </c>
      <c r="H106" s="370" t="s">
        <v>615</v>
      </c>
      <c r="I106" s="370" t="s">
        <v>615</v>
      </c>
      <c r="J106" s="370">
        <v>2</v>
      </c>
      <c r="K106" s="370" t="s">
        <v>2442</v>
      </c>
      <c r="L106" s="370">
        <v>32509</v>
      </c>
      <c r="M106" s="370" t="s">
        <v>2419</v>
      </c>
      <c r="N106" s="370">
        <v>0</v>
      </c>
      <c r="O106" s="370">
        <v>35</v>
      </c>
      <c r="P106" s="370">
        <v>0</v>
      </c>
      <c r="Q106" s="370">
        <v>0</v>
      </c>
      <c r="R106" s="370">
        <v>0</v>
      </c>
      <c r="S106" s="370">
        <v>0</v>
      </c>
      <c r="T106" s="370">
        <v>0</v>
      </c>
      <c r="U106" s="370">
        <v>0</v>
      </c>
      <c r="V106" s="370">
        <f t="shared" si="37"/>
        <v>35</v>
      </c>
      <c r="W106" s="370">
        <v>0</v>
      </c>
      <c r="X106" s="370">
        <v>0</v>
      </c>
      <c r="Y106" s="370">
        <f t="shared" si="21"/>
        <v>0</v>
      </c>
      <c r="Z106" s="370">
        <v>5</v>
      </c>
      <c r="AA106" s="370">
        <v>1</v>
      </c>
      <c r="AB106" s="370">
        <f t="shared" si="22"/>
        <v>6</v>
      </c>
      <c r="AC106" s="370">
        <v>1</v>
      </c>
      <c r="AD106" s="370">
        <v>3</v>
      </c>
      <c r="AE106" s="370">
        <f t="shared" si="23"/>
        <v>4</v>
      </c>
      <c r="AF106" s="370">
        <v>2</v>
      </c>
      <c r="AG106" s="370">
        <v>2</v>
      </c>
      <c r="AH106" s="370">
        <f t="shared" si="24"/>
        <v>4</v>
      </c>
      <c r="AI106" s="370">
        <v>2</v>
      </c>
      <c r="AJ106" s="370">
        <v>4</v>
      </c>
      <c r="AK106" s="370">
        <f t="shared" si="25"/>
        <v>6</v>
      </c>
      <c r="AL106" s="370">
        <v>4</v>
      </c>
      <c r="AM106" s="370">
        <v>2</v>
      </c>
      <c r="AN106" s="370">
        <f t="shared" si="26"/>
        <v>6</v>
      </c>
      <c r="AO106" s="370">
        <v>5</v>
      </c>
      <c r="AP106" s="370">
        <v>1</v>
      </c>
      <c r="AQ106" s="370">
        <f t="shared" si="27"/>
        <v>6</v>
      </c>
      <c r="AR106" s="370">
        <v>3</v>
      </c>
      <c r="AS106" s="370">
        <v>0</v>
      </c>
      <c r="AT106" s="370">
        <f t="shared" si="28"/>
        <v>3</v>
      </c>
      <c r="AU106" s="370">
        <v>0</v>
      </c>
      <c r="AV106" s="370">
        <v>0</v>
      </c>
      <c r="AW106" s="370">
        <f t="shared" si="29"/>
        <v>0</v>
      </c>
      <c r="AX106" s="370">
        <v>0</v>
      </c>
      <c r="AY106" s="370">
        <v>0</v>
      </c>
      <c r="AZ106" s="370">
        <f t="shared" si="30"/>
        <v>0</v>
      </c>
      <c r="BA106" s="370">
        <v>0</v>
      </c>
      <c r="BB106" s="370">
        <v>0</v>
      </c>
      <c r="BC106" s="370">
        <f t="shared" si="31"/>
        <v>0</v>
      </c>
      <c r="BD106" s="370">
        <v>0</v>
      </c>
      <c r="BE106" s="370">
        <v>0</v>
      </c>
      <c r="BF106" s="370">
        <f t="shared" si="32"/>
        <v>0</v>
      </c>
      <c r="BG106" s="370">
        <v>0</v>
      </c>
      <c r="BH106" s="370">
        <v>0</v>
      </c>
      <c r="BI106" s="370">
        <f t="shared" si="33"/>
        <v>0</v>
      </c>
      <c r="BJ106" s="370">
        <v>0</v>
      </c>
      <c r="BK106" s="370">
        <v>0</v>
      </c>
      <c r="BL106" s="370">
        <f t="shared" si="34"/>
        <v>0</v>
      </c>
      <c r="BM106" s="370">
        <v>0</v>
      </c>
      <c r="BN106" s="370">
        <v>0</v>
      </c>
      <c r="BO106" s="370">
        <f t="shared" si="35"/>
        <v>0</v>
      </c>
      <c r="BP106" s="370">
        <v>0</v>
      </c>
      <c r="BQ106" s="370">
        <v>0</v>
      </c>
      <c r="BR106" s="370">
        <v>0</v>
      </c>
      <c r="BS106" s="370">
        <v>0</v>
      </c>
      <c r="BT106" s="370">
        <v>0</v>
      </c>
      <c r="BU106" s="370">
        <v>0</v>
      </c>
      <c r="BV106" s="370">
        <v>0</v>
      </c>
      <c r="BW106" s="370">
        <v>0</v>
      </c>
      <c r="BX106" s="370">
        <v>0</v>
      </c>
      <c r="BY106" s="370">
        <v>0</v>
      </c>
      <c r="BZ106" s="370">
        <v>0</v>
      </c>
      <c r="CA106" s="370">
        <v>0</v>
      </c>
    </row>
    <row r="107" spans="1:79" s="371" customFormat="1" hidden="1">
      <c r="A107" s="370">
        <f t="shared" si="36"/>
        <v>93</v>
      </c>
      <c r="B107" s="370" t="s">
        <v>743</v>
      </c>
      <c r="C107" s="370" t="s">
        <v>744</v>
      </c>
      <c r="D107" s="370" t="s">
        <v>1531</v>
      </c>
      <c r="E107" s="370" t="s">
        <v>745</v>
      </c>
      <c r="F107" s="370" t="s">
        <v>82</v>
      </c>
      <c r="G107" s="370" t="s">
        <v>126</v>
      </c>
      <c r="H107" s="370" t="s">
        <v>615</v>
      </c>
      <c r="I107" s="370" t="s">
        <v>615</v>
      </c>
      <c r="J107" s="370">
        <v>2</v>
      </c>
      <c r="K107" s="370" t="s">
        <v>2410</v>
      </c>
      <c r="L107" s="370">
        <v>29646</v>
      </c>
      <c r="M107" s="370" t="s">
        <v>2409</v>
      </c>
      <c r="N107" s="370">
        <v>1000</v>
      </c>
      <c r="O107" s="370">
        <v>84</v>
      </c>
      <c r="P107" s="370">
        <v>0</v>
      </c>
      <c r="Q107" s="370">
        <v>0</v>
      </c>
      <c r="R107" s="370">
        <v>0</v>
      </c>
      <c r="S107" s="370">
        <v>0</v>
      </c>
      <c r="T107" s="370">
        <v>0</v>
      </c>
      <c r="U107" s="370">
        <v>0</v>
      </c>
      <c r="V107" s="370">
        <f t="shared" si="37"/>
        <v>84</v>
      </c>
      <c r="W107" s="370">
        <v>0</v>
      </c>
      <c r="X107" s="370">
        <v>0</v>
      </c>
      <c r="Y107" s="370">
        <f t="shared" si="21"/>
        <v>0</v>
      </c>
      <c r="Z107" s="370">
        <v>8</v>
      </c>
      <c r="AA107" s="370">
        <v>8</v>
      </c>
      <c r="AB107" s="370">
        <f t="shared" si="22"/>
        <v>16</v>
      </c>
      <c r="AC107" s="370">
        <v>11</v>
      </c>
      <c r="AD107" s="370">
        <v>5</v>
      </c>
      <c r="AE107" s="370">
        <f t="shared" si="23"/>
        <v>16</v>
      </c>
      <c r="AF107" s="370">
        <v>6</v>
      </c>
      <c r="AG107" s="370">
        <v>3</v>
      </c>
      <c r="AH107" s="370">
        <f t="shared" si="24"/>
        <v>9</v>
      </c>
      <c r="AI107" s="370">
        <v>6</v>
      </c>
      <c r="AJ107" s="370">
        <v>8</v>
      </c>
      <c r="AK107" s="370">
        <f t="shared" si="25"/>
        <v>14</v>
      </c>
      <c r="AL107" s="370">
        <v>10</v>
      </c>
      <c r="AM107" s="370">
        <v>7</v>
      </c>
      <c r="AN107" s="370">
        <f t="shared" si="26"/>
        <v>17</v>
      </c>
      <c r="AO107" s="370">
        <v>4</v>
      </c>
      <c r="AP107" s="370">
        <v>4</v>
      </c>
      <c r="AQ107" s="370">
        <f t="shared" si="27"/>
        <v>8</v>
      </c>
      <c r="AR107" s="370">
        <v>2</v>
      </c>
      <c r="AS107" s="370">
        <v>1</v>
      </c>
      <c r="AT107" s="370">
        <f t="shared" si="28"/>
        <v>3</v>
      </c>
      <c r="AU107" s="370">
        <v>0</v>
      </c>
      <c r="AV107" s="370">
        <v>0</v>
      </c>
      <c r="AW107" s="370">
        <f t="shared" si="29"/>
        <v>0</v>
      </c>
      <c r="AX107" s="370">
        <v>0</v>
      </c>
      <c r="AY107" s="370">
        <v>0</v>
      </c>
      <c r="AZ107" s="370">
        <f t="shared" si="30"/>
        <v>0</v>
      </c>
      <c r="BA107" s="370">
        <v>0</v>
      </c>
      <c r="BB107" s="370">
        <v>1</v>
      </c>
      <c r="BC107" s="370">
        <f t="shared" si="31"/>
        <v>1</v>
      </c>
      <c r="BD107" s="370">
        <v>0</v>
      </c>
      <c r="BE107" s="370">
        <v>0</v>
      </c>
      <c r="BF107" s="370">
        <f t="shared" si="32"/>
        <v>0</v>
      </c>
      <c r="BG107" s="370">
        <v>0</v>
      </c>
      <c r="BH107" s="370">
        <v>0</v>
      </c>
      <c r="BI107" s="370">
        <f t="shared" si="33"/>
        <v>0</v>
      </c>
      <c r="BJ107" s="370">
        <v>0</v>
      </c>
      <c r="BK107" s="370">
        <v>0</v>
      </c>
      <c r="BL107" s="370">
        <f t="shared" si="34"/>
        <v>0</v>
      </c>
      <c r="BM107" s="370">
        <v>0</v>
      </c>
      <c r="BN107" s="370">
        <v>0</v>
      </c>
      <c r="BO107" s="370">
        <f t="shared" si="35"/>
        <v>0</v>
      </c>
      <c r="BP107" s="370">
        <v>0</v>
      </c>
      <c r="BQ107" s="370">
        <v>0</v>
      </c>
      <c r="BR107" s="370">
        <v>0</v>
      </c>
      <c r="BS107" s="370">
        <v>0</v>
      </c>
      <c r="BT107" s="370">
        <v>0</v>
      </c>
      <c r="BU107" s="370">
        <v>0</v>
      </c>
      <c r="BV107" s="370">
        <v>0</v>
      </c>
      <c r="BW107" s="370">
        <v>0</v>
      </c>
      <c r="BX107" s="370">
        <v>0</v>
      </c>
      <c r="BY107" s="370">
        <v>0</v>
      </c>
      <c r="BZ107" s="370">
        <v>0</v>
      </c>
      <c r="CA107" s="370">
        <v>0</v>
      </c>
    </row>
    <row r="108" spans="1:79" s="371" customFormat="1" hidden="1">
      <c r="A108" s="370">
        <f t="shared" si="36"/>
        <v>94</v>
      </c>
      <c r="B108" s="370" t="s">
        <v>779</v>
      </c>
      <c r="C108" s="370" t="s">
        <v>780</v>
      </c>
      <c r="D108" s="370" t="s">
        <v>1548</v>
      </c>
      <c r="E108" s="370" t="s">
        <v>781</v>
      </c>
      <c r="F108" s="370" t="s">
        <v>82</v>
      </c>
      <c r="G108" s="370" t="s">
        <v>126</v>
      </c>
      <c r="H108" s="370" t="s">
        <v>615</v>
      </c>
      <c r="I108" s="370" t="s">
        <v>615</v>
      </c>
      <c r="J108" s="370">
        <v>2</v>
      </c>
      <c r="K108" s="370" t="s">
        <v>2443</v>
      </c>
      <c r="L108" s="370">
        <v>30011</v>
      </c>
      <c r="M108" s="370" t="s">
        <v>2419</v>
      </c>
      <c r="N108" s="370">
        <v>0</v>
      </c>
      <c r="O108" s="370">
        <v>84</v>
      </c>
      <c r="P108" s="370">
        <v>0</v>
      </c>
      <c r="Q108" s="370">
        <v>0</v>
      </c>
      <c r="R108" s="370">
        <v>0</v>
      </c>
      <c r="S108" s="370">
        <v>0</v>
      </c>
      <c r="T108" s="370">
        <v>0</v>
      </c>
      <c r="U108" s="370">
        <v>0</v>
      </c>
      <c r="V108" s="370">
        <f t="shared" si="37"/>
        <v>84</v>
      </c>
      <c r="W108" s="370">
        <v>0</v>
      </c>
      <c r="X108" s="370">
        <v>0</v>
      </c>
      <c r="Y108" s="370">
        <f t="shared" si="21"/>
        <v>0</v>
      </c>
      <c r="Z108" s="370">
        <v>6</v>
      </c>
      <c r="AA108" s="370">
        <v>6</v>
      </c>
      <c r="AB108" s="370">
        <f t="shared" si="22"/>
        <v>12</v>
      </c>
      <c r="AC108" s="370">
        <v>4</v>
      </c>
      <c r="AD108" s="370">
        <v>3</v>
      </c>
      <c r="AE108" s="370">
        <f t="shared" si="23"/>
        <v>7</v>
      </c>
      <c r="AF108" s="370">
        <v>7</v>
      </c>
      <c r="AG108" s="370">
        <v>7</v>
      </c>
      <c r="AH108" s="370">
        <f t="shared" si="24"/>
        <v>14</v>
      </c>
      <c r="AI108" s="370">
        <v>9</v>
      </c>
      <c r="AJ108" s="370">
        <v>5</v>
      </c>
      <c r="AK108" s="370">
        <f t="shared" si="25"/>
        <v>14</v>
      </c>
      <c r="AL108" s="370">
        <v>7</v>
      </c>
      <c r="AM108" s="370">
        <v>3</v>
      </c>
      <c r="AN108" s="370">
        <f t="shared" si="26"/>
        <v>10</v>
      </c>
      <c r="AO108" s="370">
        <v>8</v>
      </c>
      <c r="AP108" s="370">
        <v>5</v>
      </c>
      <c r="AQ108" s="370">
        <f t="shared" si="27"/>
        <v>13</v>
      </c>
      <c r="AR108" s="370">
        <v>3</v>
      </c>
      <c r="AS108" s="370">
        <v>5</v>
      </c>
      <c r="AT108" s="370">
        <f t="shared" si="28"/>
        <v>8</v>
      </c>
      <c r="AU108" s="370">
        <v>3</v>
      </c>
      <c r="AV108" s="370">
        <v>2</v>
      </c>
      <c r="AW108" s="370">
        <f t="shared" si="29"/>
        <v>5</v>
      </c>
      <c r="AX108" s="370">
        <v>1</v>
      </c>
      <c r="AY108" s="370">
        <v>0</v>
      </c>
      <c r="AZ108" s="370">
        <f t="shared" si="30"/>
        <v>1</v>
      </c>
      <c r="BA108" s="370">
        <v>0</v>
      </c>
      <c r="BB108" s="370">
        <v>0</v>
      </c>
      <c r="BC108" s="370">
        <f t="shared" si="31"/>
        <v>0</v>
      </c>
      <c r="BD108" s="370">
        <v>0</v>
      </c>
      <c r="BE108" s="370">
        <v>0</v>
      </c>
      <c r="BF108" s="370">
        <f t="shared" si="32"/>
        <v>0</v>
      </c>
      <c r="BG108" s="370">
        <v>0</v>
      </c>
      <c r="BH108" s="370">
        <v>0</v>
      </c>
      <c r="BI108" s="370">
        <f t="shared" si="33"/>
        <v>0</v>
      </c>
      <c r="BJ108" s="370">
        <v>0</v>
      </c>
      <c r="BK108" s="370">
        <v>0</v>
      </c>
      <c r="BL108" s="370">
        <f t="shared" si="34"/>
        <v>0</v>
      </c>
      <c r="BM108" s="370">
        <v>0</v>
      </c>
      <c r="BN108" s="370">
        <v>0</v>
      </c>
      <c r="BO108" s="370">
        <f t="shared" si="35"/>
        <v>0</v>
      </c>
      <c r="BP108" s="370">
        <v>2</v>
      </c>
      <c r="BQ108" s="370">
        <v>0</v>
      </c>
      <c r="BR108" s="370">
        <v>0</v>
      </c>
      <c r="BS108" s="370">
        <v>0</v>
      </c>
      <c r="BT108" s="370">
        <v>0</v>
      </c>
      <c r="BU108" s="370">
        <v>0</v>
      </c>
      <c r="BV108" s="370">
        <v>0</v>
      </c>
      <c r="BW108" s="370">
        <v>1</v>
      </c>
      <c r="BX108" s="370">
        <v>0</v>
      </c>
      <c r="BY108" s="370">
        <v>0</v>
      </c>
      <c r="BZ108" s="370">
        <v>0</v>
      </c>
      <c r="CA108" s="370">
        <v>0</v>
      </c>
    </row>
    <row r="109" spans="1:79" s="371" customFormat="1" hidden="1">
      <c r="A109" s="370">
        <f t="shared" si="36"/>
        <v>95</v>
      </c>
      <c r="B109" s="370" t="s">
        <v>789</v>
      </c>
      <c r="C109" s="370" t="s">
        <v>790</v>
      </c>
      <c r="D109" s="370" t="s">
        <v>1533</v>
      </c>
      <c r="E109" s="370" t="s">
        <v>791</v>
      </c>
      <c r="F109" s="370" t="s">
        <v>82</v>
      </c>
      <c r="G109" s="370" t="s">
        <v>126</v>
      </c>
      <c r="H109" s="370" t="s">
        <v>615</v>
      </c>
      <c r="I109" s="370" t="s">
        <v>615</v>
      </c>
      <c r="J109" s="370">
        <v>2</v>
      </c>
      <c r="K109" s="370" t="s">
        <v>2424</v>
      </c>
      <c r="L109" s="370">
        <v>29952</v>
      </c>
      <c r="M109" s="370" t="s">
        <v>2409</v>
      </c>
      <c r="N109" s="370">
        <v>900</v>
      </c>
      <c r="O109" s="370">
        <v>147</v>
      </c>
      <c r="P109" s="370">
        <v>0</v>
      </c>
      <c r="Q109" s="370">
        <v>0</v>
      </c>
      <c r="R109" s="370">
        <v>0</v>
      </c>
      <c r="S109" s="370">
        <v>0</v>
      </c>
      <c r="T109" s="370">
        <v>0</v>
      </c>
      <c r="U109" s="370">
        <v>0</v>
      </c>
      <c r="V109" s="370">
        <f t="shared" si="37"/>
        <v>147</v>
      </c>
      <c r="W109" s="370">
        <v>0</v>
      </c>
      <c r="X109" s="370">
        <v>1</v>
      </c>
      <c r="Y109" s="370">
        <f t="shared" si="21"/>
        <v>1</v>
      </c>
      <c r="Z109" s="370">
        <v>3</v>
      </c>
      <c r="AA109" s="370">
        <v>10</v>
      </c>
      <c r="AB109" s="370">
        <f t="shared" si="22"/>
        <v>13</v>
      </c>
      <c r="AC109" s="370">
        <v>17</v>
      </c>
      <c r="AD109" s="370">
        <v>14</v>
      </c>
      <c r="AE109" s="370">
        <f t="shared" si="23"/>
        <v>31</v>
      </c>
      <c r="AF109" s="370">
        <v>13</v>
      </c>
      <c r="AG109" s="370">
        <v>9</v>
      </c>
      <c r="AH109" s="370">
        <f t="shared" si="24"/>
        <v>22</v>
      </c>
      <c r="AI109" s="370">
        <v>14</v>
      </c>
      <c r="AJ109" s="370">
        <v>12</v>
      </c>
      <c r="AK109" s="370">
        <f t="shared" si="25"/>
        <v>26</v>
      </c>
      <c r="AL109" s="370">
        <v>15</v>
      </c>
      <c r="AM109" s="370">
        <v>6</v>
      </c>
      <c r="AN109" s="370">
        <f t="shared" si="26"/>
        <v>21</v>
      </c>
      <c r="AO109" s="370">
        <v>15</v>
      </c>
      <c r="AP109" s="370">
        <v>8</v>
      </c>
      <c r="AQ109" s="370">
        <f t="shared" si="27"/>
        <v>23</v>
      </c>
      <c r="AR109" s="370">
        <v>7</v>
      </c>
      <c r="AS109" s="370">
        <v>1</v>
      </c>
      <c r="AT109" s="370">
        <f t="shared" si="28"/>
        <v>8</v>
      </c>
      <c r="AU109" s="370">
        <v>1</v>
      </c>
      <c r="AV109" s="370">
        <v>0</v>
      </c>
      <c r="AW109" s="370">
        <f t="shared" si="29"/>
        <v>1</v>
      </c>
      <c r="AX109" s="370">
        <v>1</v>
      </c>
      <c r="AY109" s="370">
        <v>0</v>
      </c>
      <c r="AZ109" s="370">
        <f t="shared" si="30"/>
        <v>1</v>
      </c>
      <c r="BA109" s="370">
        <v>0</v>
      </c>
      <c r="BB109" s="370">
        <v>0</v>
      </c>
      <c r="BC109" s="370">
        <f t="shared" si="31"/>
        <v>0</v>
      </c>
      <c r="BD109" s="370">
        <v>0</v>
      </c>
      <c r="BE109" s="370">
        <v>0</v>
      </c>
      <c r="BF109" s="370">
        <f t="shared" si="32"/>
        <v>0</v>
      </c>
      <c r="BG109" s="370">
        <v>0</v>
      </c>
      <c r="BH109" s="370">
        <v>0</v>
      </c>
      <c r="BI109" s="370">
        <f t="shared" si="33"/>
        <v>0</v>
      </c>
      <c r="BJ109" s="370">
        <v>0</v>
      </c>
      <c r="BK109" s="370">
        <v>0</v>
      </c>
      <c r="BL109" s="370">
        <f t="shared" si="34"/>
        <v>0</v>
      </c>
      <c r="BM109" s="370">
        <v>0</v>
      </c>
      <c r="BN109" s="370">
        <v>0</v>
      </c>
      <c r="BO109" s="370">
        <f t="shared" si="35"/>
        <v>0</v>
      </c>
      <c r="BP109" s="370">
        <v>0</v>
      </c>
      <c r="BQ109" s="370">
        <v>0</v>
      </c>
      <c r="BR109" s="370">
        <v>0</v>
      </c>
      <c r="BS109" s="370">
        <v>0</v>
      </c>
      <c r="BT109" s="370">
        <v>0</v>
      </c>
      <c r="BU109" s="370">
        <v>0</v>
      </c>
      <c r="BV109" s="370">
        <v>0</v>
      </c>
      <c r="BW109" s="370">
        <v>0</v>
      </c>
      <c r="BX109" s="370">
        <v>0</v>
      </c>
      <c r="BY109" s="370">
        <v>0</v>
      </c>
      <c r="BZ109" s="370">
        <v>0</v>
      </c>
      <c r="CA109" s="370">
        <v>0</v>
      </c>
    </row>
    <row r="110" spans="1:79" s="371" customFormat="1" hidden="1">
      <c r="A110" s="370">
        <f t="shared" si="36"/>
        <v>96</v>
      </c>
      <c r="B110" s="370" t="s">
        <v>759</v>
      </c>
      <c r="C110" s="370" t="s">
        <v>760</v>
      </c>
      <c r="D110" s="370" t="s">
        <v>1553</v>
      </c>
      <c r="E110" s="370" t="s">
        <v>723</v>
      </c>
      <c r="F110" s="370" t="s">
        <v>82</v>
      </c>
      <c r="G110" s="370" t="s">
        <v>126</v>
      </c>
      <c r="H110" s="370" t="s">
        <v>615</v>
      </c>
      <c r="I110" s="370" t="s">
        <v>615</v>
      </c>
      <c r="J110" s="370">
        <v>2</v>
      </c>
      <c r="K110" s="370" t="s">
        <v>2410</v>
      </c>
      <c r="L110" s="370">
        <v>30376</v>
      </c>
      <c r="M110" s="370" t="s">
        <v>2409</v>
      </c>
      <c r="N110" s="370">
        <v>900</v>
      </c>
      <c r="O110" s="370">
        <v>52</v>
      </c>
      <c r="P110" s="370">
        <v>0</v>
      </c>
      <c r="Q110" s="370">
        <v>0</v>
      </c>
      <c r="R110" s="370">
        <v>0</v>
      </c>
      <c r="S110" s="370">
        <v>0</v>
      </c>
      <c r="T110" s="370">
        <v>0</v>
      </c>
      <c r="U110" s="370">
        <v>0</v>
      </c>
      <c r="V110" s="370">
        <f t="shared" si="37"/>
        <v>52</v>
      </c>
      <c r="W110" s="370">
        <v>0</v>
      </c>
      <c r="X110" s="370">
        <v>0</v>
      </c>
      <c r="Y110" s="370">
        <f t="shared" si="21"/>
        <v>0</v>
      </c>
      <c r="Z110" s="370">
        <v>3</v>
      </c>
      <c r="AA110" s="370">
        <v>5</v>
      </c>
      <c r="AB110" s="370">
        <f t="shared" si="22"/>
        <v>8</v>
      </c>
      <c r="AC110" s="370">
        <v>7</v>
      </c>
      <c r="AD110" s="370">
        <v>6</v>
      </c>
      <c r="AE110" s="370">
        <f t="shared" si="23"/>
        <v>13</v>
      </c>
      <c r="AF110" s="370">
        <v>7</v>
      </c>
      <c r="AG110" s="370">
        <v>5</v>
      </c>
      <c r="AH110" s="370">
        <f t="shared" si="24"/>
        <v>12</v>
      </c>
      <c r="AI110" s="370">
        <v>4</v>
      </c>
      <c r="AJ110" s="370">
        <v>3</v>
      </c>
      <c r="AK110" s="370">
        <f t="shared" si="25"/>
        <v>7</v>
      </c>
      <c r="AL110" s="370">
        <v>3</v>
      </c>
      <c r="AM110" s="370">
        <v>3</v>
      </c>
      <c r="AN110" s="370">
        <f t="shared" si="26"/>
        <v>6</v>
      </c>
      <c r="AO110" s="370">
        <v>4</v>
      </c>
      <c r="AP110" s="370">
        <v>1</v>
      </c>
      <c r="AQ110" s="370">
        <f t="shared" si="27"/>
        <v>5</v>
      </c>
      <c r="AR110" s="370">
        <v>1</v>
      </c>
      <c r="AS110" s="370">
        <v>0</v>
      </c>
      <c r="AT110" s="370">
        <f t="shared" si="28"/>
        <v>1</v>
      </c>
      <c r="AU110" s="370">
        <v>0</v>
      </c>
      <c r="AV110" s="370">
        <v>0</v>
      </c>
      <c r="AW110" s="370">
        <f t="shared" si="29"/>
        <v>0</v>
      </c>
      <c r="AX110" s="370">
        <v>0</v>
      </c>
      <c r="AY110" s="370">
        <v>0</v>
      </c>
      <c r="AZ110" s="370">
        <f t="shared" si="30"/>
        <v>0</v>
      </c>
      <c r="BA110" s="370">
        <v>0</v>
      </c>
      <c r="BB110" s="370">
        <v>0</v>
      </c>
      <c r="BC110" s="370">
        <f t="shared" si="31"/>
        <v>0</v>
      </c>
      <c r="BD110" s="370">
        <v>0</v>
      </c>
      <c r="BE110" s="370">
        <v>0</v>
      </c>
      <c r="BF110" s="370">
        <f t="shared" si="32"/>
        <v>0</v>
      </c>
      <c r="BG110" s="370">
        <v>0</v>
      </c>
      <c r="BH110" s="370">
        <v>0</v>
      </c>
      <c r="BI110" s="370">
        <f t="shared" si="33"/>
        <v>0</v>
      </c>
      <c r="BJ110" s="370">
        <v>0</v>
      </c>
      <c r="BK110" s="370">
        <v>0</v>
      </c>
      <c r="BL110" s="370">
        <f t="shared" si="34"/>
        <v>0</v>
      </c>
      <c r="BM110" s="370">
        <v>0</v>
      </c>
      <c r="BN110" s="370">
        <v>0</v>
      </c>
      <c r="BO110" s="370">
        <f t="shared" si="35"/>
        <v>0</v>
      </c>
      <c r="BP110" s="370">
        <v>0</v>
      </c>
      <c r="BQ110" s="370">
        <v>0</v>
      </c>
      <c r="BR110" s="370">
        <v>0</v>
      </c>
      <c r="BS110" s="370">
        <v>0</v>
      </c>
      <c r="BT110" s="370">
        <v>0</v>
      </c>
      <c r="BU110" s="370">
        <v>0</v>
      </c>
      <c r="BV110" s="370">
        <v>0</v>
      </c>
      <c r="BW110" s="370">
        <v>0</v>
      </c>
      <c r="BX110" s="370">
        <v>0</v>
      </c>
      <c r="BY110" s="370">
        <v>0</v>
      </c>
      <c r="BZ110" s="370">
        <v>0</v>
      </c>
      <c r="CA110" s="370">
        <v>0</v>
      </c>
    </row>
    <row r="111" spans="1:79" s="371" customFormat="1" hidden="1">
      <c r="A111" s="370">
        <f t="shared" si="36"/>
        <v>97</v>
      </c>
      <c r="B111" s="370" t="s">
        <v>784</v>
      </c>
      <c r="C111" s="370" t="s">
        <v>785</v>
      </c>
      <c r="D111" s="370" t="s">
        <v>1525</v>
      </c>
      <c r="E111" s="370" t="s">
        <v>729</v>
      </c>
      <c r="F111" s="370" t="s">
        <v>82</v>
      </c>
      <c r="G111" s="370" t="s">
        <v>126</v>
      </c>
      <c r="H111" s="370" t="s">
        <v>615</v>
      </c>
      <c r="I111" s="370" t="s">
        <v>615</v>
      </c>
      <c r="J111" s="370">
        <v>2</v>
      </c>
      <c r="K111" s="370" t="s">
        <v>2410</v>
      </c>
      <c r="L111" s="370">
        <v>29726</v>
      </c>
      <c r="M111" s="370" t="s">
        <v>2419</v>
      </c>
      <c r="N111" s="370">
        <v>0</v>
      </c>
      <c r="O111" s="370">
        <v>44</v>
      </c>
      <c r="P111" s="370">
        <v>0</v>
      </c>
      <c r="Q111" s="370">
        <v>0</v>
      </c>
      <c r="R111" s="370">
        <v>0</v>
      </c>
      <c r="S111" s="370">
        <v>0</v>
      </c>
      <c r="T111" s="370">
        <v>0</v>
      </c>
      <c r="U111" s="370">
        <v>0</v>
      </c>
      <c r="V111" s="370">
        <f t="shared" si="37"/>
        <v>44</v>
      </c>
      <c r="W111" s="370">
        <v>0</v>
      </c>
      <c r="X111" s="370">
        <v>0</v>
      </c>
      <c r="Y111" s="370">
        <f t="shared" si="21"/>
        <v>0</v>
      </c>
      <c r="Z111" s="370">
        <v>2</v>
      </c>
      <c r="AA111" s="370">
        <v>1</v>
      </c>
      <c r="AB111" s="370">
        <f t="shared" si="22"/>
        <v>3</v>
      </c>
      <c r="AC111" s="370">
        <v>2</v>
      </c>
      <c r="AD111" s="370">
        <v>0</v>
      </c>
      <c r="AE111" s="370">
        <f t="shared" si="23"/>
        <v>2</v>
      </c>
      <c r="AF111" s="370">
        <v>4</v>
      </c>
      <c r="AG111" s="370">
        <v>1</v>
      </c>
      <c r="AH111" s="370">
        <f t="shared" si="24"/>
        <v>5</v>
      </c>
      <c r="AI111" s="370">
        <v>5</v>
      </c>
      <c r="AJ111" s="370">
        <v>5</v>
      </c>
      <c r="AK111" s="370">
        <f t="shared" si="25"/>
        <v>10</v>
      </c>
      <c r="AL111" s="370">
        <v>1</v>
      </c>
      <c r="AM111" s="370">
        <v>5</v>
      </c>
      <c r="AN111" s="370">
        <f t="shared" si="26"/>
        <v>6</v>
      </c>
      <c r="AO111" s="370">
        <v>2</v>
      </c>
      <c r="AP111" s="370">
        <v>4</v>
      </c>
      <c r="AQ111" s="370">
        <f t="shared" si="27"/>
        <v>6</v>
      </c>
      <c r="AR111" s="370">
        <v>6</v>
      </c>
      <c r="AS111" s="370">
        <v>0</v>
      </c>
      <c r="AT111" s="370">
        <f t="shared" si="28"/>
        <v>6</v>
      </c>
      <c r="AU111" s="370">
        <v>2</v>
      </c>
      <c r="AV111" s="370">
        <v>3</v>
      </c>
      <c r="AW111" s="370">
        <f t="shared" si="29"/>
        <v>5</v>
      </c>
      <c r="AX111" s="370">
        <v>1</v>
      </c>
      <c r="AY111" s="370">
        <v>0</v>
      </c>
      <c r="AZ111" s="370">
        <f t="shared" si="30"/>
        <v>1</v>
      </c>
      <c r="BA111" s="370">
        <v>0</v>
      </c>
      <c r="BB111" s="370">
        <v>0</v>
      </c>
      <c r="BC111" s="370">
        <f t="shared" si="31"/>
        <v>0</v>
      </c>
      <c r="BD111" s="370">
        <v>0</v>
      </c>
      <c r="BE111" s="370">
        <v>0</v>
      </c>
      <c r="BF111" s="370">
        <f t="shared" si="32"/>
        <v>0</v>
      </c>
      <c r="BG111" s="370">
        <v>0</v>
      </c>
      <c r="BH111" s="370">
        <v>0</v>
      </c>
      <c r="BI111" s="370">
        <f t="shared" si="33"/>
        <v>0</v>
      </c>
      <c r="BJ111" s="370">
        <v>0</v>
      </c>
      <c r="BK111" s="370">
        <v>0</v>
      </c>
      <c r="BL111" s="370">
        <f t="shared" si="34"/>
        <v>0</v>
      </c>
      <c r="BM111" s="370">
        <v>0</v>
      </c>
      <c r="BN111" s="370">
        <v>0</v>
      </c>
      <c r="BO111" s="370">
        <f t="shared" si="35"/>
        <v>0</v>
      </c>
      <c r="BP111" s="370">
        <v>2</v>
      </c>
      <c r="BQ111" s="370">
        <v>0</v>
      </c>
      <c r="BR111" s="370">
        <v>2</v>
      </c>
      <c r="BS111" s="370">
        <v>0</v>
      </c>
      <c r="BT111" s="370">
        <v>0</v>
      </c>
      <c r="BU111" s="370">
        <v>0</v>
      </c>
      <c r="BV111" s="370">
        <v>0</v>
      </c>
      <c r="BW111" s="370">
        <v>0</v>
      </c>
      <c r="BX111" s="370">
        <v>0</v>
      </c>
      <c r="BY111" s="370">
        <v>0</v>
      </c>
      <c r="BZ111" s="370">
        <v>0</v>
      </c>
      <c r="CA111" s="370">
        <v>0</v>
      </c>
    </row>
    <row r="112" spans="1:79" s="371" customFormat="1" hidden="1">
      <c r="A112" s="370">
        <f t="shared" si="36"/>
        <v>98</v>
      </c>
      <c r="B112" s="370" t="s">
        <v>769</v>
      </c>
      <c r="C112" s="370" t="s">
        <v>770</v>
      </c>
      <c r="D112" s="370" t="s">
        <v>1541</v>
      </c>
      <c r="E112" s="370" t="s">
        <v>289</v>
      </c>
      <c r="F112" s="370" t="s">
        <v>82</v>
      </c>
      <c r="G112" s="370" t="s">
        <v>126</v>
      </c>
      <c r="H112" s="370" t="s">
        <v>615</v>
      </c>
      <c r="I112" s="370" t="s">
        <v>615</v>
      </c>
      <c r="J112" s="370">
        <v>2</v>
      </c>
      <c r="K112" s="370" t="s">
        <v>2410</v>
      </c>
      <c r="L112" s="370">
        <v>31107</v>
      </c>
      <c r="M112" s="370" t="s">
        <v>2419</v>
      </c>
      <c r="N112" s="370">
        <v>0</v>
      </c>
      <c r="O112" s="370">
        <v>46</v>
      </c>
      <c r="P112" s="370">
        <v>0</v>
      </c>
      <c r="Q112" s="370">
        <v>0</v>
      </c>
      <c r="R112" s="370">
        <v>0</v>
      </c>
      <c r="S112" s="370">
        <v>0</v>
      </c>
      <c r="T112" s="370">
        <v>0</v>
      </c>
      <c r="U112" s="370">
        <v>0</v>
      </c>
      <c r="V112" s="370">
        <f t="shared" si="37"/>
        <v>46</v>
      </c>
      <c r="W112" s="370">
        <v>0</v>
      </c>
      <c r="X112" s="370">
        <v>0</v>
      </c>
      <c r="Y112" s="370">
        <f t="shared" si="21"/>
        <v>0</v>
      </c>
      <c r="Z112" s="370">
        <v>6</v>
      </c>
      <c r="AA112" s="370">
        <v>7</v>
      </c>
      <c r="AB112" s="370">
        <f t="shared" si="22"/>
        <v>13</v>
      </c>
      <c r="AC112" s="370">
        <v>5</v>
      </c>
      <c r="AD112" s="370">
        <v>4</v>
      </c>
      <c r="AE112" s="370">
        <f t="shared" si="23"/>
        <v>9</v>
      </c>
      <c r="AF112" s="370">
        <v>2</v>
      </c>
      <c r="AG112" s="370">
        <v>1</v>
      </c>
      <c r="AH112" s="370">
        <f t="shared" si="24"/>
        <v>3</v>
      </c>
      <c r="AI112" s="370">
        <v>2</v>
      </c>
      <c r="AJ112" s="370">
        <v>3</v>
      </c>
      <c r="AK112" s="370">
        <f t="shared" si="25"/>
        <v>5</v>
      </c>
      <c r="AL112" s="370">
        <v>3</v>
      </c>
      <c r="AM112" s="370">
        <v>2</v>
      </c>
      <c r="AN112" s="370">
        <f t="shared" si="26"/>
        <v>5</v>
      </c>
      <c r="AO112" s="370">
        <v>5</v>
      </c>
      <c r="AP112" s="370">
        <v>2</v>
      </c>
      <c r="AQ112" s="370">
        <f t="shared" si="27"/>
        <v>7</v>
      </c>
      <c r="AR112" s="370">
        <v>2</v>
      </c>
      <c r="AS112" s="370">
        <v>0</v>
      </c>
      <c r="AT112" s="370">
        <f t="shared" si="28"/>
        <v>2</v>
      </c>
      <c r="AU112" s="370">
        <v>0</v>
      </c>
      <c r="AV112" s="370">
        <v>1</v>
      </c>
      <c r="AW112" s="370">
        <f t="shared" si="29"/>
        <v>1</v>
      </c>
      <c r="AX112" s="370">
        <v>1</v>
      </c>
      <c r="AY112" s="370">
        <v>0</v>
      </c>
      <c r="AZ112" s="370">
        <f t="shared" si="30"/>
        <v>1</v>
      </c>
      <c r="BA112" s="370">
        <v>0</v>
      </c>
      <c r="BB112" s="370">
        <v>0</v>
      </c>
      <c r="BC112" s="370">
        <f t="shared" si="31"/>
        <v>0</v>
      </c>
      <c r="BD112" s="370">
        <v>0</v>
      </c>
      <c r="BE112" s="370">
        <v>0</v>
      </c>
      <c r="BF112" s="370">
        <f t="shared" si="32"/>
        <v>0</v>
      </c>
      <c r="BG112" s="370">
        <v>0</v>
      </c>
      <c r="BH112" s="370">
        <v>0</v>
      </c>
      <c r="BI112" s="370">
        <f t="shared" si="33"/>
        <v>0</v>
      </c>
      <c r="BJ112" s="370">
        <v>0</v>
      </c>
      <c r="BK112" s="370">
        <v>0</v>
      </c>
      <c r="BL112" s="370">
        <f t="shared" si="34"/>
        <v>0</v>
      </c>
      <c r="BM112" s="370">
        <v>0</v>
      </c>
      <c r="BN112" s="370">
        <v>0</v>
      </c>
      <c r="BO112" s="370">
        <f t="shared" si="35"/>
        <v>0</v>
      </c>
      <c r="BP112" s="370">
        <v>0</v>
      </c>
      <c r="BQ112" s="370">
        <v>0</v>
      </c>
      <c r="BR112" s="370">
        <v>0</v>
      </c>
      <c r="BS112" s="370">
        <v>0</v>
      </c>
      <c r="BT112" s="370">
        <v>0</v>
      </c>
      <c r="BU112" s="370">
        <v>0</v>
      </c>
      <c r="BV112" s="370">
        <v>0</v>
      </c>
      <c r="BW112" s="370">
        <v>0</v>
      </c>
      <c r="BX112" s="370">
        <v>0</v>
      </c>
      <c r="BY112" s="370">
        <v>0</v>
      </c>
      <c r="BZ112" s="370">
        <v>0</v>
      </c>
      <c r="CA112" s="370">
        <v>0</v>
      </c>
    </row>
    <row r="113" spans="1:79" s="371" customFormat="1" hidden="1">
      <c r="A113" s="370">
        <f t="shared" si="36"/>
        <v>99</v>
      </c>
      <c r="B113" s="370" t="s">
        <v>761</v>
      </c>
      <c r="C113" s="370" t="s">
        <v>762</v>
      </c>
      <c r="D113" s="370" t="s">
        <v>1534</v>
      </c>
      <c r="E113" s="370" t="s">
        <v>763</v>
      </c>
      <c r="F113" s="370" t="s">
        <v>82</v>
      </c>
      <c r="G113" s="370" t="s">
        <v>126</v>
      </c>
      <c r="H113" s="370" t="s">
        <v>615</v>
      </c>
      <c r="I113" s="370" t="s">
        <v>615</v>
      </c>
      <c r="J113" s="370">
        <v>2</v>
      </c>
      <c r="K113" s="370" t="s">
        <v>2410</v>
      </c>
      <c r="L113" s="370">
        <v>14245</v>
      </c>
      <c r="M113" s="370" t="s">
        <v>2409</v>
      </c>
      <c r="N113" s="370">
        <v>900</v>
      </c>
      <c r="O113" s="370">
        <v>75</v>
      </c>
      <c r="P113" s="370">
        <v>0</v>
      </c>
      <c r="Q113" s="370">
        <v>0</v>
      </c>
      <c r="R113" s="370">
        <v>0</v>
      </c>
      <c r="S113" s="370">
        <v>0</v>
      </c>
      <c r="T113" s="370">
        <v>0</v>
      </c>
      <c r="U113" s="370">
        <v>0</v>
      </c>
      <c r="V113" s="370">
        <f t="shared" si="37"/>
        <v>75</v>
      </c>
      <c r="W113" s="370">
        <v>0</v>
      </c>
      <c r="X113" s="370">
        <v>0</v>
      </c>
      <c r="Y113" s="370">
        <f t="shared" si="21"/>
        <v>0</v>
      </c>
      <c r="Z113" s="370">
        <v>2</v>
      </c>
      <c r="AA113" s="370">
        <v>4</v>
      </c>
      <c r="AB113" s="370">
        <f t="shared" si="22"/>
        <v>6</v>
      </c>
      <c r="AC113" s="370">
        <v>6</v>
      </c>
      <c r="AD113" s="370">
        <v>8</v>
      </c>
      <c r="AE113" s="370">
        <f t="shared" si="23"/>
        <v>14</v>
      </c>
      <c r="AF113" s="370">
        <v>6</v>
      </c>
      <c r="AG113" s="370">
        <v>6</v>
      </c>
      <c r="AH113" s="370">
        <f t="shared" si="24"/>
        <v>12</v>
      </c>
      <c r="AI113" s="370">
        <v>3</v>
      </c>
      <c r="AJ113" s="370">
        <v>4</v>
      </c>
      <c r="AK113" s="370">
        <f t="shared" si="25"/>
        <v>7</v>
      </c>
      <c r="AL113" s="370">
        <v>5</v>
      </c>
      <c r="AM113" s="370">
        <v>6</v>
      </c>
      <c r="AN113" s="370">
        <f t="shared" si="26"/>
        <v>11</v>
      </c>
      <c r="AO113" s="370">
        <v>7</v>
      </c>
      <c r="AP113" s="370">
        <v>6</v>
      </c>
      <c r="AQ113" s="370">
        <f t="shared" si="27"/>
        <v>13</v>
      </c>
      <c r="AR113" s="370">
        <v>8</v>
      </c>
      <c r="AS113" s="370">
        <v>3</v>
      </c>
      <c r="AT113" s="370">
        <f t="shared" si="28"/>
        <v>11</v>
      </c>
      <c r="AU113" s="370">
        <v>0</v>
      </c>
      <c r="AV113" s="370">
        <v>0</v>
      </c>
      <c r="AW113" s="370">
        <f t="shared" si="29"/>
        <v>0</v>
      </c>
      <c r="AX113" s="370">
        <v>0</v>
      </c>
      <c r="AY113" s="370">
        <v>0</v>
      </c>
      <c r="AZ113" s="370">
        <f t="shared" si="30"/>
        <v>0</v>
      </c>
      <c r="BA113" s="370">
        <v>0</v>
      </c>
      <c r="BB113" s="370">
        <v>1</v>
      </c>
      <c r="BC113" s="370">
        <f t="shared" si="31"/>
        <v>1</v>
      </c>
      <c r="BD113" s="370">
        <v>0</v>
      </c>
      <c r="BE113" s="370">
        <v>0</v>
      </c>
      <c r="BF113" s="370">
        <f t="shared" si="32"/>
        <v>0</v>
      </c>
      <c r="BG113" s="370">
        <v>0</v>
      </c>
      <c r="BH113" s="370">
        <v>0</v>
      </c>
      <c r="BI113" s="370">
        <f t="shared" si="33"/>
        <v>0</v>
      </c>
      <c r="BJ113" s="370">
        <v>0</v>
      </c>
      <c r="BK113" s="370">
        <v>0</v>
      </c>
      <c r="BL113" s="370">
        <f t="shared" si="34"/>
        <v>0</v>
      </c>
      <c r="BM113" s="370">
        <v>0</v>
      </c>
      <c r="BN113" s="370">
        <v>0</v>
      </c>
      <c r="BO113" s="370">
        <f t="shared" si="35"/>
        <v>0</v>
      </c>
      <c r="BP113" s="370">
        <v>0</v>
      </c>
      <c r="BQ113" s="370">
        <v>0</v>
      </c>
      <c r="BR113" s="370">
        <v>0</v>
      </c>
      <c r="BS113" s="370">
        <v>0</v>
      </c>
      <c r="BT113" s="370">
        <v>0</v>
      </c>
      <c r="BU113" s="370">
        <v>0</v>
      </c>
      <c r="BV113" s="370">
        <v>0</v>
      </c>
      <c r="BW113" s="370">
        <v>0</v>
      </c>
      <c r="BX113" s="370">
        <v>0</v>
      </c>
      <c r="BY113" s="370">
        <v>0</v>
      </c>
      <c r="BZ113" s="370">
        <v>0</v>
      </c>
      <c r="CA113" s="370">
        <v>0</v>
      </c>
    </row>
    <row r="114" spans="1:79" s="371" customFormat="1" hidden="1">
      <c r="A114" s="370">
        <f t="shared" si="36"/>
        <v>100</v>
      </c>
      <c r="B114" s="370" t="s">
        <v>782</v>
      </c>
      <c r="C114" s="370" t="s">
        <v>783</v>
      </c>
      <c r="D114" s="370" t="s">
        <v>1550</v>
      </c>
      <c r="E114" s="370" t="s">
        <v>756</v>
      </c>
      <c r="F114" s="370" t="s">
        <v>82</v>
      </c>
      <c r="G114" s="370" t="s">
        <v>126</v>
      </c>
      <c r="H114" s="370" t="s">
        <v>615</v>
      </c>
      <c r="I114" s="370" t="s">
        <v>615</v>
      </c>
      <c r="J114" s="370">
        <v>2</v>
      </c>
      <c r="K114" s="370" t="s">
        <v>2410</v>
      </c>
      <c r="L114" s="370">
        <v>18264</v>
      </c>
      <c r="M114" s="370" t="s">
        <v>2419</v>
      </c>
      <c r="N114" s="370">
        <v>0</v>
      </c>
      <c r="O114" s="370">
        <v>58</v>
      </c>
      <c r="P114" s="370">
        <v>0</v>
      </c>
      <c r="Q114" s="370">
        <v>0</v>
      </c>
      <c r="R114" s="370">
        <v>0</v>
      </c>
      <c r="S114" s="370">
        <v>0</v>
      </c>
      <c r="T114" s="370">
        <v>0</v>
      </c>
      <c r="U114" s="370">
        <v>0</v>
      </c>
      <c r="V114" s="370">
        <f t="shared" si="37"/>
        <v>58</v>
      </c>
      <c r="W114" s="370">
        <v>0</v>
      </c>
      <c r="X114" s="370">
        <v>0</v>
      </c>
      <c r="Y114" s="370">
        <f t="shared" si="21"/>
        <v>0</v>
      </c>
      <c r="Z114" s="370">
        <v>3</v>
      </c>
      <c r="AA114" s="370">
        <v>4</v>
      </c>
      <c r="AB114" s="370">
        <f t="shared" si="22"/>
        <v>7</v>
      </c>
      <c r="AC114" s="370">
        <v>8</v>
      </c>
      <c r="AD114" s="370">
        <v>3</v>
      </c>
      <c r="AE114" s="370">
        <f t="shared" si="23"/>
        <v>11</v>
      </c>
      <c r="AF114" s="370">
        <v>3</v>
      </c>
      <c r="AG114" s="370">
        <v>7</v>
      </c>
      <c r="AH114" s="370">
        <f t="shared" si="24"/>
        <v>10</v>
      </c>
      <c r="AI114" s="370">
        <v>3</v>
      </c>
      <c r="AJ114" s="370">
        <v>7</v>
      </c>
      <c r="AK114" s="370">
        <f t="shared" si="25"/>
        <v>10</v>
      </c>
      <c r="AL114" s="370">
        <v>2</v>
      </c>
      <c r="AM114" s="370">
        <v>2</v>
      </c>
      <c r="AN114" s="370">
        <f t="shared" si="26"/>
        <v>4</v>
      </c>
      <c r="AO114" s="370">
        <v>7</v>
      </c>
      <c r="AP114" s="370">
        <v>3</v>
      </c>
      <c r="AQ114" s="370">
        <f t="shared" si="27"/>
        <v>10</v>
      </c>
      <c r="AR114" s="370">
        <v>4</v>
      </c>
      <c r="AS114" s="370">
        <v>0</v>
      </c>
      <c r="AT114" s="370">
        <f t="shared" si="28"/>
        <v>4</v>
      </c>
      <c r="AU114" s="370">
        <v>1</v>
      </c>
      <c r="AV114" s="370">
        <v>0</v>
      </c>
      <c r="AW114" s="370">
        <f t="shared" si="29"/>
        <v>1</v>
      </c>
      <c r="AX114" s="370">
        <v>0</v>
      </c>
      <c r="AY114" s="370">
        <v>0</v>
      </c>
      <c r="AZ114" s="370">
        <f t="shared" si="30"/>
        <v>0</v>
      </c>
      <c r="BA114" s="370">
        <v>1</v>
      </c>
      <c r="BB114" s="370">
        <v>0</v>
      </c>
      <c r="BC114" s="370">
        <f t="shared" si="31"/>
        <v>1</v>
      </c>
      <c r="BD114" s="370">
        <v>0</v>
      </c>
      <c r="BE114" s="370">
        <v>0</v>
      </c>
      <c r="BF114" s="370">
        <f t="shared" si="32"/>
        <v>0</v>
      </c>
      <c r="BG114" s="370">
        <v>0</v>
      </c>
      <c r="BH114" s="370">
        <v>0</v>
      </c>
      <c r="BI114" s="370">
        <f t="shared" si="33"/>
        <v>0</v>
      </c>
      <c r="BJ114" s="370">
        <v>0</v>
      </c>
      <c r="BK114" s="370">
        <v>0</v>
      </c>
      <c r="BL114" s="370">
        <f t="shared" si="34"/>
        <v>0</v>
      </c>
      <c r="BM114" s="370">
        <v>0</v>
      </c>
      <c r="BN114" s="370">
        <v>0</v>
      </c>
      <c r="BO114" s="370">
        <f t="shared" si="35"/>
        <v>0</v>
      </c>
      <c r="BP114" s="370">
        <v>0</v>
      </c>
      <c r="BQ114" s="370">
        <v>0</v>
      </c>
      <c r="BR114" s="370">
        <v>0</v>
      </c>
      <c r="BS114" s="370">
        <v>0</v>
      </c>
      <c r="BT114" s="370">
        <v>0</v>
      </c>
      <c r="BU114" s="370">
        <v>0</v>
      </c>
      <c r="BV114" s="370">
        <v>0</v>
      </c>
      <c r="BW114" s="370">
        <v>0</v>
      </c>
      <c r="BX114" s="370">
        <v>0</v>
      </c>
      <c r="BY114" s="370">
        <v>0</v>
      </c>
      <c r="BZ114" s="370">
        <v>0</v>
      </c>
      <c r="CA114" s="370">
        <v>0</v>
      </c>
    </row>
    <row r="115" spans="1:79" s="371" customFormat="1" hidden="1">
      <c r="A115" s="370">
        <f t="shared" si="36"/>
        <v>101</v>
      </c>
      <c r="B115" s="370" t="s">
        <v>724</v>
      </c>
      <c r="C115" s="370" t="s">
        <v>725</v>
      </c>
      <c r="D115" s="370" t="s">
        <v>351</v>
      </c>
      <c r="E115" s="370" t="s">
        <v>726</v>
      </c>
      <c r="F115" s="370" t="s">
        <v>82</v>
      </c>
      <c r="G115" s="370" t="s">
        <v>126</v>
      </c>
      <c r="H115" s="370" t="s">
        <v>615</v>
      </c>
      <c r="I115" s="370" t="s">
        <v>615</v>
      </c>
      <c r="J115" s="370">
        <v>2</v>
      </c>
      <c r="K115" s="370" t="s">
        <v>2410</v>
      </c>
      <c r="L115" s="370">
        <v>27395</v>
      </c>
      <c r="M115" s="370" t="s">
        <v>2409</v>
      </c>
      <c r="N115" s="370">
        <v>1300</v>
      </c>
      <c r="O115" s="370">
        <v>120</v>
      </c>
      <c r="P115" s="370">
        <v>0</v>
      </c>
      <c r="Q115" s="370">
        <v>0</v>
      </c>
      <c r="R115" s="370">
        <v>0</v>
      </c>
      <c r="S115" s="370">
        <v>0</v>
      </c>
      <c r="T115" s="370">
        <v>0</v>
      </c>
      <c r="U115" s="370">
        <v>0</v>
      </c>
      <c r="V115" s="370">
        <f t="shared" si="37"/>
        <v>120</v>
      </c>
      <c r="W115" s="370">
        <v>0</v>
      </c>
      <c r="X115" s="370">
        <v>0</v>
      </c>
      <c r="Y115" s="370">
        <f t="shared" si="21"/>
        <v>0</v>
      </c>
      <c r="Z115" s="370">
        <v>4</v>
      </c>
      <c r="AA115" s="370">
        <v>10</v>
      </c>
      <c r="AB115" s="370">
        <f t="shared" si="22"/>
        <v>14</v>
      </c>
      <c r="AC115" s="370">
        <v>10</v>
      </c>
      <c r="AD115" s="370">
        <v>10</v>
      </c>
      <c r="AE115" s="370">
        <f t="shared" si="23"/>
        <v>20</v>
      </c>
      <c r="AF115" s="370">
        <v>12</v>
      </c>
      <c r="AG115" s="370">
        <v>14</v>
      </c>
      <c r="AH115" s="370">
        <f t="shared" si="24"/>
        <v>26</v>
      </c>
      <c r="AI115" s="370">
        <v>9</v>
      </c>
      <c r="AJ115" s="370">
        <v>9</v>
      </c>
      <c r="AK115" s="370">
        <f t="shared" si="25"/>
        <v>18</v>
      </c>
      <c r="AL115" s="370">
        <v>9</v>
      </c>
      <c r="AM115" s="370">
        <v>7</v>
      </c>
      <c r="AN115" s="370">
        <f t="shared" si="26"/>
        <v>16</v>
      </c>
      <c r="AO115" s="370">
        <v>18</v>
      </c>
      <c r="AP115" s="370">
        <v>6</v>
      </c>
      <c r="AQ115" s="370">
        <f t="shared" si="27"/>
        <v>24</v>
      </c>
      <c r="AR115" s="370">
        <v>2</v>
      </c>
      <c r="AS115" s="370">
        <v>0</v>
      </c>
      <c r="AT115" s="370">
        <f t="shared" si="28"/>
        <v>2</v>
      </c>
      <c r="AU115" s="370">
        <v>0</v>
      </c>
      <c r="AV115" s="370">
        <v>0</v>
      </c>
      <c r="AW115" s="370">
        <f t="shared" si="29"/>
        <v>0</v>
      </c>
      <c r="AX115" s="370">
        <v>0</v>
      </c>
      <c r="AY115" s="370">
        <v>0</v>
      </c>
      <c r="AZ115" s="370">
        <f t="shared" si="30"/>
        <v>0</v>
      </c>
      <c r="BA115" s="370">
        <v>0</v>
      </c>
      <c r="BB115" s="370">
        <v>0</v>
      </c>
      <c r="BC115" s="370">
        <f t="shared" si="31"/>
        <v>0</v>
      </c>
      <c r="BD115" s="370">
        <v>0</v>
      </c>
      <c r="BE115" s="370">
        <v>0</v>
      </c>
      <c r="BF115" s="370">
        <f t="shared" si="32"/>
        <v>0</v>
      </c>
      <c r="BG115" s="370">
        <v>0</v>
      </c>
      <c r="BH115" s="370">
        <v>0</v>
      </c>
      <c r="BI115" s="370">
        <f t="shared" si="33"/>
        <v>0</v>
      </c>
      <c r="BJ115" s="370">
        <v>0</v>
      </c>
      <c r="BK115" s="370">
        <v>0</v>
      </c>
      <c r="BL115" s="370">
        <f t="shared" si="34"/>
        <v>0</v>
      </c>
      <c r="BM115" s="370">
        <v>0</v>
      </c>
      <c r="BN115" s="370">
        <v>0</v>
      </c>
      <c r="BO115" s="370">
        <f t="shared" si="35"/>
        <v>0</v>
      </c>
      <c r="BP115" s="370">
        <v>0</v>
      </c>
      <c r="BQ115" s="370">
        <v>0</v>
      </c>
      <c r="BR115" s="370">
        <v>0</v>
      </c>
      <c r="BS115" s="370">
        <v>0</v>
      </c>
      <c r="BT115" s="370">
        <v>0</v>
      </c>
      <c r="BU115" s="370">
        <v>0</v>
      </c>
      <c r="BV115" s="370">
        <v>0</v>
      </c>
      <c r="BW115" s="370">
        <v>0</v>
      </c>
      <c r="BX115" s="370">
        <v>0</v>
      </c>
      <c r="BY115" s="370">
        <v>0</v>
      </c>
      <c r="BZ115" s="370">
        <v>0</v>
      </c>
      <c r="CA115" s="370">
        <v>0</v>
      </c>
    </row>
    <row r="116" spans="1:79" s="371" customFormat="1" hidden="1">
      <c r="A116" s="370">
        <f t="shared" si="36"/>
        <v>102</v>
      </c>
      <c r="B116" s="370" t="s">
        <v>732</v>
      </c>
      <c r="C116" s="370" t="s">
        <v>733</v>
      </c>
      <c r="D116" s="370" t="s">
        <v>2444</v>
      </c>
      <c r="E116" s="370" t="s">
        <v>734</v>
      </c>
      <c r="F116" s="370" t="s">
        <v>82</v>
      </c>
      <c r="G116" s="370" t="s">
        <v>126</v>
      </c>
      <c r="H116" s="370" t="s">
        <v>615</v>
      </c>
      <c r="I116" s="370" t="s">
        <v>615</v>
      </c>
      <c r="J116" s="370">
        <v>2</v>
      </c>
      <c r="K116" s="370" t="s">
        <v>615</v>
      </c>
      <c r="L116" s="370">
        <v>30011</v>
      </c>
      <c r="M116" s="370" t="s">
        <v>2409</v>
      </c>
      <c r="N116" s="370">
        <v>900</v>
      </c>
      <c r="O116" s="370">
        <v>176</v>
      </c>
      <c r="P116" s="370">
        <v>0</v>
      </c>
      <c r="Q116" s="370">
        <v>0</v>
      </c>
      <c r="R116" s="370">
        <v>0</v>
      </c>
      <c r="S116" s="370">
        <v>0</v>
      </c>
      <c r="T116" s="370">
        <v>0</v>
      </c>
      <c r="U116" s="370">
        <v>0</v>
      </c>
      <c r="V116" s="370">
        <f t="shared" si="37"/>
        <v>176</v>
      </c>
      <c r="W116" s="370">
        <v>0</v>
      </c>
      <c r="X116" s="370">
        <v>2</v>
      </c>
      <c r="Y116" s="370">
        <f t="shared" si="21"/>
        <v>2</v>
      </c>
      <c r="Z116" s="370">
        <v>12</v>
      </c>
      <c r="AA116" s="370">
        <v>17</v>
      </c>
      <c r="AB116" s="370">
        <f t="shared" si="22"/>
        <v>29</v>
      </c>
      <c r="AC116" s="370">
        <v>13</v>
      </c>
      <c r="AD116" s="370">
        <v>9</v>
      </c>
      <c r="AE116" s="370">
        <f t="shared" si="23"/>
        <v>22</v>
      </c>
      <c r="AF116" s="370">
        <v>15</v>
      </c>
      <c r="AG116" s="370">
        <v>16</v>
      </c>
      <c r="AH116" s="370">
        <f t="shared" si="24"/>
        <v>31</v>
      </c>
      <c r="AI116" s="370">
        <v>16</v>
      </c>
      <c r="AJ116" s="370">
        <v>15</v>
      </c>
      <c r="AK116" s="370">
        <f t="shared" si="25"/>
        <v>31</v>
      </c>
      <c r="AL116" s="370">
        <v>8</v>
      </c>
      <c r="AM116" s="370">
        <v>5</v>
      </c>
      <c r="AN116" s="370">
        <f t="shared" si="26"/>
        <v>13</v>
      </c>
      <c r="AO116" s="370">
        <v>19</v>
      </c>
      <c r="AP116" s="370">
        <v>16</v>
      </c>
      <c r="AQ116" s="370">
        <f t="shared" si="27"/>
        <v>35</v>
      </c>
      <c r="AR116" s="370">
        <v>7</v>
      </c>
      <c r="AS116" s="370">
        <v>3</v>
      </c>
      <c r="AT116" s="370">
        <f t="shared" si="28"/>
        <v>10</v>
      </c>
      <c r="AU116" s="370">
        <v>0</v>
      </c>
      <c r="AV116" s="370">
        <v>1</v>
      </c>
      <c r="AW116" s="370">
        <f t="shared" si="29"/>
        <v>1</v>
      </c>
      <c r="AX116" s="370">
        <v>2</v>
      </c>
      <c r="AY116" s="370">
        <v>0</v>
      </c>
      <c r="AZ116" s="370">
        <f t="shared" si="30"/>
        <v>2</v>
      </c>
      <c r="BA116" s="370">
        <v>0</v>
      </c>
      <c r="BB116" s="370">
        <v>0</v>
      </c>
      <c r="BC116" s="370">
        <f t="shared" si="31"/>
        <v>0</v>
      </c>
      <c r="BD116" s="370">
        <v>0</v>
      </c>
      <c r="BE116" s="370">
        <v>0</v>
      </c>
      <c r="BF116" s="370">
        <f t="shared" si="32"/>
        <v>0</v>
      </c>
      <c r="BG116" s="370">
        <v>0</v>
      </c>
      <c r="BH116" s="370">
        <v>0</v>
      </c>
      <c r="BI116" s="370">
        <f t="shared" si="33"/>
        <v>0</v>
      </c>
      <c r="BJ116" s="370">
        <v>0</v>
      </c>
      <c r="BK116" s="370">
        <v>0</v>
      </c>
      <c r="BL116" s="370">
        <f t="shared" si="34"/>
        <v>0</v>
      </c>
      <c r="BM116" s="370">
        <v>0</v>
      </c>
      <c r="BN116" s="370">
        <v>0</v>
      </c>
      <c r="BO116" s="370">
        <f t="shared" si="35"/>
        <v>0</v>
      </c>
      <c r="BP116" s="370">
        <v>0</v>
      </c>
      <c r="BQ116" s="370">
        <v>0</v>
      </c>
      <c r="BR116" s="370">
        <v>0</v>
      </c>
      <c r="BS116" s="370">
        <v>0</v>
      </c>
      <c r="BT116" s="370">
        <v>0</v>
      </c>
      <c r="BU116" s="370">
        <v>0</v>
      </c>
      <c r="BV116" s="370">
        <v>0</v>
      </c>
      <c r="BW116" s="370">
        <v>0</v>
      </c>
      <c r="BX116" s="370">
        <v>0</v>
      </c>
      <c r="BY116" s="370">
        <v>0</v>
      </c>
      <c r="BZ116" s="370">
        <v>0</v>
      </c>
      <c r="CA116" s="370">
        <v>0</v>
      </c>
    </row>
    <row r="117" spans="1:79" s="371" customFormat="1" hidden="1">
      <c r="A117" s="370">
        <f t="shared" si="36"/>
        <v>103</v>
      </c>
      <c r="B117" s="370" t="s">
        <v>727</v>
      </c>
      <c r="C117" s="370" t="s">
        <v>728</v>
      </c>
      <c r="D117" s="370" t="s">
        <v>2445</v>
      </c>
      <c r="E117" s="370" t="s">
        <v>729</v>
      </c>
      <c r="F117" s="370" t="s">
        <v>82</v>
      </c>
      <c r="G117" s="370" t="s">
        <v>126</v>
      </c>
      <c r="H117" s="370" t="s">
        <v>615</v>
      </c>
      <c r="I117" s="370" t="s">
        <v>615</v>
      </c>
      <c r="J117" s="370">
        <v>2</v>
      </c>
      <c r="K117" s="370" t="s">
        <v>2421</v>
      </c>
      <c r="L117" s="370">
        <v>29427</v>
      </c>
      <c r="M117" s="370" t="s">
        <v>2419</v>
      </c>
      <c r="N117" s="370">
        <v>0</v>
      </c>
      <c r="O117" s="370">
        <v>39</v>
      </c>
      <c r="P117" s="370">
        <v>0</v>
      </c>
      <c r="Q117" s="370">
        <v>0</v>
      </c>
      <c r="R117" s="370">
        <v>0</v>
      </c>
      <c r="S117" s="370">
        <v>0</v>
      </c>
      <c r="T117" s="370">
        <v>0</v>
      </c>
      <c r="U117" s="370">
        <v>0</v>
      </c>
      <c r="V117" s="370">
        <f t="shared" si="37"/>
        <v>39</v>
      </c>
      <c r="W117" s="370">
        <v>0</v>
      </c>
      <c r="X117" s="370">
        <v>0</v>
      </c>
      <c r="Y117" s="370">
        <f t="shared" si="21"/>
        <v>0</v>
      </c>
      <c r="Z117" s="370">
        <v>3</v>
      </c>
      <c r="AA117" s="370">
        <v>2</v>
      </c>
      <c r="AB117" s="370">
        <f t="shared" si="22"/>
        <v>5</v>
      </c>
      <c r="AC117" s="370">
        <v>2</v>
      </c>
      <c r="AD117" s="370">
        <v>2</v>
      </c>
      <c r="AE117" s="370">
        <f t="shared" si="23"/>
        <v>4</v>
      </c>
      <c r="AF117" s="370">
        <v>2</v>
      </c>
      <c r="AG117" s="370">
        <v>2</v>
      </c>
      <c r="AH117" s="370">
        <f t="shared" si="24"/>
        <v>4</v>
      </c>
      <c r="AI117" s="370">
        <v>2</v>
      </c>
      <c r="AJ117" s="370">
        <v>3</v>
      </c>
      <c r="AK117" s="370">
        <f t="shared" si="25"/>
        <v>5</v>
      </c>
      <c r="AL117" s="370">
        <v>7</v>
      </c>
      <c r="AM117" s="370">
        <v>5</v>
      </c>
      <c r="AN117" s="370">
        <f t="shared" si="26"/>
        <v>12</v>
      </c>
      <c r="AO117" s="370">
        <v>3</v>
      </c>
      <c r="AP117" s="370">
        <v>0</v>
      </c>
      <c r="AQ117" s="370">
        <f t="shared" si="27"/>
        <v>3</v>
      </c>
      <c r="AR117" s="370">
        <v>4</v>
      </c>
      <c r="AS117" s="370">
        <v>2</v>
      </c>
      <c r="AT117" s="370">
        <f t="shared" si="28"/>
        <v>6</v>
      </c>
      <c r="AU117" s="370">
        <v>0</v>
      </c>
      <c r="AV117" s="370">
        <v>0</v>
      </c>
      <c r="AW117" s="370">
        <f t="shared" si="29"/>
        <v>0</v>
      </c>
      <c r="AX117" s="370">
        <v>0</v>
      </c>
      <c r="AY117" s="370">
        <v>0</v>
      </c>
      <c r="AZ117" s="370">
        <f t="shared" si="30"/>
        <v>0</v>
      </c>
      <c r="BA117" s="370">
        <v>0</v>
      </c>
      <c r="BB117" s="370">
        <v>0</v>
      </c>
      <c r="BC117" s="370">
        <f t="shared" si="31"/>
        <v>0</v>
      </c>
      <c r="BD117" s="370">
        <v>0</v>
      </c>
      <c r="BE117" s="370">
        <v>0</v>
      </c>
      <c r="BF117" s="370">
        <f t="shared" si="32"/>
        <v>0</v>
      </c>
      <c r="BG117" s="370">
        <v>0</v>
      </c>
      <c r="BH117" s="370">
        <v>0</v>
      </c>
      <c r="BI117" s="370">
        <f t="shared" si="33"/>
        <v>0</v>
      </c>
      <c r="BJ117" s="370">
        <v>0</v>
      </c>
      <c r="BK117" s="370">
        <v>0</v>
      </c>
      <c r="BL117" s="370">
        <f t="shared" si="34"/>
        <v>0</v>
      </c>
      <c r="BM117" s="370">
        <v>0</v>
      </c>
      <c r="BN117" s="370">
        <v>0</v>
      </c>
      <c r="BO117" s="370">
        <f t="shared" si="35"/>
        <v>0</v>
      </c>
      <c r="BP117" s="370">
        <v>0</v>
      </c>
      <c r="BQ117" s="370">
        <v>0</v>
      </c>
      <c r="BR117" s="370">
        <v>0</v>
      </c>
      <c r="BS117" s="370">
        <v>0</v>
      </c>
      <c r="BT117" s="370">
        <v>0</v>
      </c>
      <c r="BU117" s="370">
        <v>0</v>
      </c>
      <c r="BV117" s="370">
        <v>0</v>
      </c>
      <c r="BW117" s="370">
        <v>0</v>
      </c>
      <c r="BX117" s="370">
        <v>0</v>
      </c>
      <c r="BY117" s="370">
        <v>0</v>
      </c>
      <c r="BZ117" s="370">
        <v>0</v>
      </c>
      <c r="CA117" s="370">
        <v>0</v>
      </c>
    </row>
    <row r="118" spans="1:79" s="371" customFormat="1" hidden="1">
      <c r="A118" s="370">
        <f t="shared" si="36"/>
        <v>104</v>
      </c>
      <c r="B118" s="370" t="s">
        <v>774</v>
      </c>
      <c r="C118" s="370" t="s">
        <v>775</v>
      </c>
      <c r="D118" s="370" t="s">
        <v>2446</v>
      </c>
      <c r="E118" s="370" t="s">
        <v>776</v>
      </c>
      <c r="F118" s="370" t="s">
        <v>82</v>
      </c>
      <c r="G118" s="370" t="s">
        <v>126</v>
      </c>
      <c r="H118" s="370" t="s">
        <v>615</v>
      </c>
      <c r="I118" s="370" t="s">
        <v>615</v>
      </c>
      <c r="J118" s="370">
        <v>2</v>
      </c>
      <c r="K118" s="370" t="s">
        <v>2421</v>
      </c>
      <c r="L118" s="370">
        <v>29646</v>
      </c>
      <c r="M118" s="370" t="s">
        <v>2409</v>
      </c>
      <c r="N118" s="370">
        <v>1300</v>
      </c>
      <c r="O118" s="370">
        <v>199</v>
      </c>
      <c r="P118" s="370">
        <v>0</v>
      </c>
      <c r="Q118" s="370">
        <v>0</v>
      </c>
      <c r="R118" s="370">
        <v>0</v>
      </c>
      <c r="S118" s="370">
        <v>0</v>
      </c>
      <c r="T118" s="370">
        <v>0</v>
      </c>
      <c r="U118" s="370">
        <v>0</v>
      </c>
      <c r="V118" s="370">
        <f t="shared" si="37"/>
        <v>199</v>
      </c>
      <c r="W118" s="370">
        <v>0</v>
      </c>
      <c r="X118" s="370">
        <v>0</v>
      </c>
      <c r="Y118" s="370">
        <f t="shared" si="21"/>
        <v>0</v>
      </c>
      <c r="Z118" s="370">
        <v>13</v>
      </c>
      <c r="AA118" s="370">
        <v>11</v>
      </c>
      <c r="AB118" s="370">
        <f t="shared" si="22"/>
        <v>24</v>
      </c>
      <c r="AC118" s="370">
        <v>15</v>
      </c>
      <c r="AD118" s="370">
        <v>16</v>
      </c>
      <c r="AE118" s="370">
        <f t="shared" si="23"/>
        <v>31</v>
      </c>
      <c r="AF118" s="370">
        <v>15</v>
      </c>
      <c r="AG118" s="370">
        <v>18</v>
      </c>
      <c r="AH118" s="370">
        <f t="shared" si="24"/>
        <v>33</v>
      </c>
      <c r="AI118" s="370">
        <v>18</v>
      </c>
      <c r="AJ118" s="370">
        <v>14</v>
      </c>
      <c r="AK118" s="370">
        <f t="shared" si="25"/>
        <v>32</v>
      </c>
      <c r="AL118" s="370">
        <v>15</v>
      </c>
      <c r="AM118" s="370">
        <v>16</v>
      </c>
      <c r="AN118" s="370">
        <f t="shared" si="26"/>
        <v>31</v>
      </c>
      <c r="AO118" s="370">
        <v>8</v>
      </c>
      <c r="AP118" s="370">
        <v>16</v>
      </c>
      <c r="AQ118" s="370">
        <f t="shared" si="27"/>
        <v>24</v>
      </c>
      <c r="AR118" s="370">
        <v>10</v>
      </c>
      <c r="AS118" s="370">
        <v>7</v>
      </c>
      <c r="AT118" s="370">
        <f t="shared" si="28"/>
        <v>17</v>
      </c>
      <c r="AU118" s="370">
        <v>4</v>
      </c>
      <c r="AV118" s="370">
        <v>1</v>
      </c>
      <c r="AW118" s="370">
        <f t="shared" si="29"/>
        <v>5</v>
      </c>
      <c r="AX118" s="370">
        <v>1</v>
      </c>
      <c r="AY118" s="370">
        <v>0</v>
      </c>
      <c r="AZ118" s="370">
        <f t="shared" si="30"/>
        <v>1</v>
      </c>
      <c r="BA118" s="370">
        <v>0</v>
      </c>
      <c r="BB118" s="370">
        <v>1</v>
      </c>
      <c r="BC118" s="370">
        <f t="shared" si="31"/>
        <v>1</v>
      </c>
      <c r="BD118" s="370">
        <v>0</v>
      </c>
      <c r="BE118" s="370">
        <v>0</v>
      </c>
      <c r="BF118" s="370">
        <f t="shared" si="32"/>
        <v>0</v>
      </c>
      <c r="BG118" s="370">
        <v>0</v>
      </c>
      <c r="BH118" s="370">
        <v>0</v>
      </c>
      <c r="BI118" s="370">
        <f t="shared" si="33"/>
        <v>0</v>
      </c>
      <c r="BJ118" s="370">
        <v>0</v>
      </c>
      <c r="BK118" s="370">
        <v>0</v>
      </c>
      <c r="BL118" s="370">
        <f t="shared" si="34"/>
        <v>0</v>
      </c>
      <c r="BM118" s="370">
        <v>0</v>
      </c>
      <c r="BN118" s="370">
        <v>0</v>
      </c>
      <c r="BO118" s="370">
        <f t="shared" si="35"/>
        <v>0</v>
      </c>
      <c r="BP118" s="370">
        <v>0</v>
      </c>
      <c r="BQ118" s="370">
        <v>0</v>
      </c>
      <c r="BR118" s="370">
        <v>0</v>
      </c>
      <c r="BS118" s="370">
        <v>0</v>
      </c>
      <c r="BT118" s="370">
        <v>0</v>
      </c>
      <c r="BU118" s="370">
        <v>0</v>
      </c>
      <c r="BV118" s="370">
        <v>0</v>
      </c>
      <c r="BW118" s="370">
        <v>0</v>
      </c>
      <c r="BX118" s="370">
        <v>0</v>
      </c>
      <c r="BY118" s="370">
        <v>0</v>
      </c>
      <c r="BZ118" s="370">
        <v>0</v>
      </c>
      <c r="CA118" s="370">
        <v>0</v>
      </c>
    </row>
    <row r="119" spans="1:79" s="371" customFormat="1" hidden="1">
      <c r="A119" s="370">
        <f t="shared" si="36"/>
        <v>105</v>
      </c>
      <c r="B119" s="370" t="s">
        <v>738</v>
      </c>
      <c r="C119" s="370" t="s">
        <v>739</v>
      </c>
      <c r="D119" s="370" t="s">
        <v>1188</v>
      </c>
      <c r="E119" s="370" t="s">
        <v>289</v>
      </c>
      <c r="F119" s="370" t="s">
        <v>82</v>
      </c>
      <c r="G119" s="370" t="s">
        <v>126</v>
      </c>
      <c r="H119" s="370" t="s">
        <v>615</v>
      </c>
      <c r="I119" s="370" t="s">
        <v>615</v>
      </c>
      <c r="J119" s="370">
        <v>2</v>
      </c>
      <c r="K119" s="370" t="s">
        <v>2410</v>
      </c>
      <c r="L119" s="370">
        <v>13885</v>
      </c>
      <c r="M119" s="370" t="s">
        <v>2419</v>
      </c>
      <c r="N119" s="370">
        <v>0</v>
      </c>
      <c r="O119" s="370">
        <v>81</v>
      </c>
      <c r="P119" s="370">
        <v>0</v>
      </c>
      <c r="Q119" s="370">
        <v>0</v>
      </c>
      <c r="R119" s="370">
        <v>0</v>
      </c>
      <c r="S119" s="370">
        <v>0</v>
      </c>
      <c r="T119" s="370">
        <v>0</v>
      </c>
      <c r="U119" s="370">
        <v>0</v>
      </c>
      <c r="V119" s="370">
        <f t="shared" si="37"/>
        <v>81</v>
      </c>
      <c r="W119" s="370">
        <v>0</v>
      </c>
      <c r="X119" s="370">
        <v>0</v>
      </c>
      <c r="Y119" s="370">
        <f t="shared" si="21"/>
        <v>0</v>
      </c>
      <c r="Z119" s="370">
        <v>5</v>
      </c>
      <c r="AA119" s="370">
        <v>8</v>
      </c>
      <c r="AB119" s="370">
        <f t="shared" si="22"/>
        <v>13</v>
      </c>
      <c r="AC119" s="370">
        <v>5</v>
      </c>
      <c r="AD119" s="370">
        <v>8</v>
      </c>
      <c r="AE119" s="370">
        <f t="shared" si="23"/>
        <v>13</v>
      </c>
      <c r="AF119" s="370">
        <v>3</v>
      </c>
      <c r="AG119" s="370">
        <v>5</v>
      </c>
      <c r="AH119" s="370">
        <f t="shared" si="24"/>
        <v>8</v>
      </c>
      <c r="AI119" s="370">
        <v>4</v>
      </c>
      <c r="AJ119" s="370">
        <v>4</v>
      </c>
      <c r="AK119" s="370">
        <f t="shared" si="25"/>
        <v>8</v>
      </c>
      <c r="AL119" s="370">
        <v>5</v>
      </c>
      <c r="AM119" s="370">
        <v>7</v>
      </c>
      <c r="AN119" s="370">
        <f t="shared" si="26"/>
        <v>12</v>
      </c>
      <c r="AO119" s="370">
        <v>6</v>
      </c>
      <c r="AP119" s="370">
        <v>1</v>
      </c>
      <c r="AQ119" s="370">
        <f t="shared" si="27"/>
        <v>7</v>
      </c>
      <c r="AR119" s="370">
        <v>8</v>
      </c>
      <c r="AS119" s="370">
        <v>2</v>
      </c>
      <c r="AT119" s="370">
        <f t="shared" si="28"/>
        <v>10</v>
      </c>
      <c r="AU119" s="370">
        <v>5</v>
      </c>
      <c r="AV119" s="370">
        <v>4</v>
      </c>
      <c r="AW119" s="370">
        <f t="shared" si="29"/>
        <v>9</v>
      </c>
      <c r="AX119" s="370">
        <v>0</v>
      </c>
      <c r="AY119" s="370">
        <v>1</v>
      </c>
      <c r="AZ119" s="370">
        <f t="shared" si="30"/>
        <v>1</v>
      </c>
      <c r="BA119" s="370">
        <v>0</v>
      </c>
      <c r="BB119" s="370">
        <v>0</v>
      </c>
      <c r="BC119" s="370">
        <f t="shared" si="31"/>
        <v>0</v>
      </c>
      <c r="BD119" s="370">
        <v>0</v>
      </c>
      <c r="BE119" s="370">
        <v>0</v>
      </c>
      <c r="BF119" s="370">
        <f t="shared" si="32"/>
        <v>0</v>
      </c>
      <c r="BG119" s="370">
        <v>0</v>
      </c>
      <c r="BH119" s="370">
        <v>0</v>
      </c>
      <c r="BI119" s="370">
        <f t="shared" si="33"/>
        <v>0</v>
      </c>
      <c r="BJ119" s="370">
        <v>0</v>
      </c>
      <c r="BK119" s="370">
        <v>0</v>
      </c>
      <c r="BL119" s="370">
        <f t="shared" si="34"/>
        <v>0</v>
      </c>
      <c r="BM119" s="370">
        <v>0</v>
      </c>
      <c r="BN119" s="370">
        <v>0</v>
      </c>
      <c r="BO119" s="370">
        <f t="shared" si="35"/>
        <v>0</v>
      </c>
      <c r="BP119" s="370">
        <v>0</v>
      </c>
      <c r="BQ119" s="370">
        <v>0</v>
      </c>
      <c r="BR119" s="370">
        <v>0</v>
      </c>
      <c r="BS119" s="370">
        <v>0</v>
      </c>
      <c r="BT119" s="370">
        <v>0</v>
      </c>
      <c r="BU119" s="370">
        <v>0</v>
      </c>
      <c r="BV119" s="370">
        <v>0</v>
      </c>
      <c r="BW119" s="370">
        <v>0</v>
      </c>
      <c r="BX119" s="370">
        <v>1</v>
      </c>
      <c r="BY119" s="370">
        <v>0</v>
      </c>
      <c r="BZ119" s="370">
        <v>0</v>
      </c>
      <c r="CA119" s="370">
        <v>0</v>
      </c>
    </row>
    <row r="120" spans="1:79" s="371" customFormat="1" hidden="1">
      <c r="A120" s="370">
        <f t="shared" si="36"/>
        <v>106</v>
      </c>
      <c r="B120" s="370" t="s">
        <v>735</v>
      </c>
      <c r="C120" s="370" t="s">
        <v>736</v>
      </c>
      <c r="D120" s="370" t="s">
        <v>2447</v>
      </c>
      <c r="E120" s="370" t="s">
        <v>737</v>
      </c>
      <c r="F120" s="370" t="s">
        <v>82</v>
      </c>
      <c r="G120" s="370" t="s">
        <v>126</v>
      </c>
      <c r="H120" s="370" t="s">
        <v>615</v>
      </c>
      <c r="I120" s="370" t="s">
        <v>615</v>
      </c>
      <c r="J120" s="370">
        <v>2</v>
      </c>
      <c r="K120" s="370" t="s">
        <v>615</v>
      </c>
      <c r="L120" s="370">
        <v>30133</v>
      </c>
      <c r="M120" s="370" t="s">
        <v>2415</v>
      </c>
      <c r="N120" s="370">
        <v>2500</v>
      </c>
      <c r="O120" s="370">
        <v>18</v>
      </c>
      <c r="P120" s="370">
        <v>0</v>
      </c>
      <c r="Q120" s="370">
        <v>0</v>
      </c>
      <c r="R120" s="370">
        <v>0</v>
      </c>
      <c r="S120" s="370">
        <v>0</v>
      </c>
      <c r="T120" s="370">
        <v>0</v>
      </c>
      <c r="U120" s="370">
        <v>0</v>
      </c>
      <c r="V120" s="370">
        <f t="shared" si="37"/>
        <v>18</v>
      </c>
      <c r="W120" s="370">
        <v>0</v>
      </c>
      <c r="X120" s="370">
        <v>0</v>
      </c>
      <c r="Y120" s="370">
        <f t="shared" si="21"/>
        <v>0</v>
      </c>
      <c r="Z120" s="370">
        <v>1</v>
      </c>
      <c r="AA120" s="370">
        <v>1</v>
      </c>
      <c r="AB120" s="370">
        <f t="shared" si="22"/>
        <v>2</v>
      </c>
      <c r="AC120" s="370">
        <v>1</v>
      </c>
      <c r="AD120" s="370">
        <v>1</v>
      </c>
      <c r="AE120" s="370">
        <f t="shared" si="23"/>
        <v>2</v>
      </c>
      <c r="AF120" s="370">
        <v>5</v>
      </c>
      <c r="AG120" s="370">
        <v>1</v>
      </c>
      <c r="AH120" s="370">
        <f t="shared" si="24"/>
        <v>6</v>
      </c>
      <c r="AI120" s="370">
        <v>0</v>
      </c>
      <c r="AJ120" s="370">
        <v>3</v>
      </c>
      <c r="AK120" s="370">
        <f t="shared" si="25"/>
        <v>3</v>
      </c>
      <c r="AL120" s="370">
        <v>0</v>
      </c>
      <c r="AM120" s="370">
        <v>0</v>
      </c>
      <c r="AN120" s="370">
        <f t="shared" si="26"/>
        <v>0</v>
      </c>
      <c r="AO120" s="370">
        <v>1</v>
      </c>
      <c r="AP120" s="370">
        <v>0</v>
      </c>
      <c r="AQ120" s="370">
        <f t="shared" si="27"/>
        <v>1</v>
      </c>
      <c r="AR120" s="370">
        <v>1</v>
      </c>
      <c r="AS120" s="370">
        <v>2</v>
      </c>
      <c r="AT120" s="370">
        <f t="shared" si="28"/>
        <v>3</v>
      </c>
      <c r="AU120" s="370">
        <v>1</v>
      </c>
      <c r="AV120" s="370">
        <v>0</v>
      </c>
      <c r="AW120" s="370">
        <f t="shared" si="29"/>
        <v>1</v>
      </c>
      <c r="AX120" s="370">
        <v>0</v>
      </c>
      <c r="AY120" s="370">
        <v>0</v>
      </c>
      <c r="AZ120" s="370">
        <f t="shared" si="30"/>
        <v>0</v>
      </c>
      <c r="BA120" s="370">
        <v>0</v>
      </c>
      <c r="BB120" s="370">
        <v>0</v>
      </c>
      <c r="BC120" s="370">
        <f t="shared" si="31"/>
        <v>0</v>
      </c>
      <c r="BD120" s="370">
        <v>0</v>
      </c>
      <c r="BE120" s="370">
        <v>0</v>
      </c>
      <c r="BF120" s="370">
        <f t="shared" si="32"/>
        <v>0</v>
      </c>
      <c r="BG120" s="370">
        <v>0</v>
      </c>
      <c r="BH120" s="370">
        <v>0</v>
      </c>
      <c r="BI120" s="370">
        <f t="shared" si="33"/>
        <v>0</v>
      </c>
      <c r="BJ120" s="370">
        <v>0</v>
      </c>
      <c r="BK120" s="370">
        <v>0</v>
      </c>
      <c r="BL120" s="370">
        <f t="shared" si="34"/>
        <v>0</v>
      </c>
      <c r="BM120" s="370">
        <v>0</v>
      </c>
      <c r="BN120" s="370">
        <v>0</v>
      </c>
      <c r="BO120" s="370">
        <f t="shared" si="35"/>
        <v>0</v>
      </c>
      <c r="BP120" s="370">
        <v>0</v>
      </c>
      <c r="BQ120" s="370">
        <v>0</v>
      </c>
      <c r="BR120" s="370">
        <v>0</v>
      </c>
      <c r="BS120" s="370">
        <v>0</v>
      </c>
      <c r="BT120" s="370">
        <v>0</v>
      </c>
      <c r="BU120" s="370">
        <v>0</v>
      </c>
      <c r="BV120" s="370">
        <v>0</v>
      </c>
      <c r="BW120" s="370">
        <v>0</v>
      </c>
      <c r="BX120" s="370">
        <v>0</v>
      </c>
      <c r="BY120" s="370">
        <v>0</v>
      </c>
      <c r="BZ120" s="370">
        <v>0</v>
      </c>
      <c r="CA120" s="370">
        <v>0</v>
      </c>
    </row>
    <row r="121" spans="1:79" s="371" customFormat="1" hidden="1">
      <c r="A121" s="370">
        <f t="shared" si="36"/>
        <v>107</v>
      </c>
      <c r="B121" s="370" t="s">
        <v>746</v>
      </c>
      <c r="C121" s="370" t="s">
        <v>747</v>
      </c>
      <c r="D121" s="370" t="s">
        <v>1512</v>
      </c>
      <c r="E121" s="370" t="s">
        <v>701</v>
      </c>
      <c r="F121" s="370" t="s">
        <v>82</v>
      </c>
      <c r="G121" s="370" t="s">
        <v>126</v>
      </c>
      <c r="H121" s="370" t="s">
        <v>615</v>
      </c>
      <c r="I121" s="370" t="s">
        <v>615</v>
      </c>
      <c r="J121" s="370">
        <v>2</v>
      </c>
      <c r="K121" s="370" t="s">
        <v>2448</v>
      </c>
      <c r="L121" s="370">
        <v>37227</v>
      </c>
      <c r="M121" s="370" t="s">
        <v>2415</v>
      </c>
      <c r="N121" s="370">
        <v>220</v>
      </c>
      <c r="O121" s="370">
        <v>61</v>
      </c>
      <c r="P121" s="370">
        <v>1</v>
      </c>
      <c r="Q121" s="370">
        <v>0</v>
      </c>
      <c r="R121" s="370">
        <v>0</v>
      </c>
      <c r="S121" s="370">
        <v>0</v>
      </c>
      <c r="T121" s="370">
        <v>0</v>
      </c>
      <c r="U121" s="370">
        <v>0</v>
      </c>
      <c r="V121" s="370">
        <f t="shared" si="37"/>
        <v>62</v>
      </c>
      <c r="W121" s="370">
        <v>1</v>
      </c>
      <c r="X121" s="370">
        <v>0</v>
      </c>
      <c r="Y121" s="370">
        <f t="shared" si="21"/>
        <v>1</v>
      </c>
      <c r="Z121" s="370">
        <v>3</v>
      </c>
      <c r="AA121" s="370">
        <v>0</v>
      </c>
      <c r="AB121" s="370">
        <f t="shared" si="22"/>
        <v>3</v>
      </c>
      <c r="AC121" s="370">
        <v>5</v>
      </c>
      <c r="AD121" s="370">
        <v>6</v>
      </c>
      <c r="AE121" s="370">
        <f t="shared" si="23"/>
        <v>11</v>
      </c>
      <c r="AF121" s="370">
        <v>2</v>
      </c>
      <c r="AG121" s="370">
        <v>2</v>
      </c>
      <c r="AH121" s="370">
        <f t="shared" si="24"/>
        <v>4</v>
      </c>
      <c r="AI121" s="370">
        <v>4</v>
      </c>
      <c r="AJ121" s="370">
        <v>2</v>
      </c>
      <c r="AK121" s="370">
        <f t="shared" si="25"/>
        <v>6</v>
      </c>
      <c r="AL121" s="370">
        <v>6</v>
      </c>
      <c r="AM121" s="370">
        <v>5</v>
      </c>
      <c r="AN121" s="370">
        <f t="shared" si="26"/>
        <v>11</v>
      </c>
      <c r="AO121" s="370">
        <v>8</v>
      </c>
      <c r="AP121" s="370">
        <v>11</v>
      </c>
      <c r="AQ121" s="370">
        <f t="shared" si="27"/>
        <v>19</v>
      </c>
      <c r="AR121" s="370">
        <v>3</v>
      </c>
      <c r="AS121" s="370">
        <v>3</v>
      </c>
      <c r="AT121" s="370">
        <f t="shared" si="28"/>
        <v>6</v>
      </c>
      <c r="AU121" s="370">
        <v>1</v>
      </c>
      <c r="AV121" s="370">
        <v>0</v>
      </c>
      <c r="AW121" s="370">
        <f t="shared" si="29"/>
        <v>1</v>
      </c>
      <c r="AX121" s="370">
        <v>0</v>
      </c>
      <c r="AY121" s="370">
        <v>0</v>
      </c>
      <c r="AZ121" s="370">
        <f t="shared" si="30"/>
        <v>0</v>
      </c>
      <c r="BA121" s="370">
        <v>0</v>
      </c>
      <c r="BB121" s="370">
        <v>0</v>
      </c>
      <c r="BC121" s="370">
        <f t="shared" si="31"/>
        <v>0</v>
      </c>
      <c r="BD121" s="370">
        <v>0</v>
      </c>
      <c r="BE121" s="370">
        <v>0</v>
      </c>
      <c r="BF121" s="370">
        <f t="shared" si="32"/>
        <v>0</v>
      </c>
      <c r="BG121" s="370">
        <v>0</v>
      </c>
      <c r="BH121" s="370">
        <v>0</v>
      </c>
      <c r="BI121" s="370">
        <f t="shared" si="33"/>
        <v>0</v>
      </c>
      <c r="BJ121" s="370">
        <v>0</v>
      </c>
      <c r="BK121" s="370">
        <v>0</v>
      </c>
      <c r="BL121" s="370">
        <f t="shared" si="34"/>
        <v>0</v>
      </c>
      <c r="BM121" s="370">
        <v>0</v>
      </c>
      <c r="BN121" s="370">
        <v>0</v>
      </c>
      <c r="BO121" s="370">
        <f t="shared" si="35"/>
        <v>0</v>
      </c>
      <c r="BP121" s="370">
        <v>0</v>
      </c>
      <c r="BQ121" s="370">
        <v>0</v>
      </c>
      <c r="BR121" s="370">
        <v>0</v>
      </c>
      <c r="BS121" s="370">
        <v>0</v>
      </c>
      <c r="BT121" s="370">
        <v>0</v>
      </c>
      <c r="BU121" s="370">
        <v>0</v>
      </c>
      <c r="BV121" s="370">
        <v>0</v>
      </c>
      <c r="BW121" s="370">
        <v>0</v>
      </c>
      <c r="BX121" s="370">
        <v>0</v>
      </c>
      <c r="BY121" s="370">
        <v>0</v>
      </c>
      <c r="BZ121" s="370">
        <v>0</v>
      </c>
      <c r="CA121" s="370">
        <v>0</v>
      </c>
    </row>
    <row r="122" spans="1:79" s="371" customFormat="1" hidden="1">
      <c r="A122" s="370">
        <f t="shared" si="36"/>
        <v>108</v>
      </c>
      <c r="B122" s="370" t="s">
        <v>771</v>
      </c>
      <c r="C122" s="370" t="s">
        <v>772</v>
      </c>
      <c r="D122" s="370" t="s">
        <v>1542</v>
      </c>
      <c r="E122" s="370" t="s">
        <v>773</v>
      </c>
      <c r="F122" s="370" t="s">
        <v>82</v>
      </c>
      <c r="G122" s="370" t="s">
        <v>126</v>
      </c>
      <c r="H122" s="370" t="s">
        <v>615</v>
      </c>
      <c r="I122" s="370" t="s">
        <v>615</v>
      </c>
      <c r="J122" s="370">
        <v>2</v>
      </c>
      <c r="K122" s="370" t="s">
        <v>2410</v>
      </c>
      <c r="L122" s="370">
        <v>39135</v>
      </c>
      <c r="M122" s="370" t="s">
        <v>2419</v>
      </c>
      <c r="N122" s="370">
        <v>0</v>
      </c>
      <c r="O122" s="370">
        <v>86</v>
      </c>
      <c r="P122" s="370">
        <v>44</v>
      </c>
      <c r="Q122" s="370">
        <v>0</v>
      </c>
      <c r="R122" s="370">
        <v>0</v>
      </c>
      <c r="S122" s="370">
        <v>0</v>
      </c>
      <c r="T122" s="370">
        <v>0</v>
      </c>
      <c r="U122" s="370">
        <v>0</v>
      </c>
      <c r="V122" s="370">
        <f t="shared" si="37"/>
        <v>130</v>
      </c>
      <c r="W122" s="370">
        <v>1</v>
      </c>
      <c r="X122" s="370">
        <v>1</v>
      </c>
      <c r="Y122" s="370">
        <f t="shared" si="21"/>
        <v>2</v>
      </c>
      <c r="Z122" s="370">
        <v>4</v>
      </c>
      <c r="AA122" s="370">
        <v>11</v>
      </c>
      <c r="AB122" s="370">
        <f t="shared" si="22"/>
        <v>15</v>
      </c>
      <c r="AC122" s="370">
        <v>5</v>
      </c>
      <c r="AD122" s="370">
        <v>2</v>
      </c>
      <c r="AE122" s="370">
        <f t="shared" si="23"/>
        <v>7</v>
      </c>
      <c r="AF122" s="370">
        <v>7</v>
      </c>
      <c r="AG122" s="370">
        <v>5</v>
      </c>
      <c r="AH122" s="370">
        <f t="shared" si="24"/>
        <v>12</v>
      </c>
      <c r="AI122" s="370">
        <v>7</v>
      </c>
      <c r="AJ122" s="370">
        <v>9</v>
      </c>
      <c r="AK122" s="370">
        <f t="shared" si="25"/>
        <v>16</v>
      </c>
      <c r="AL122" s="370">
        <v>15</v>
      </c>
      <c r="AM122" s="370">
        <v>9</v>
      </c>
      <c r="AN122" s="370">
        <f t="shared" si="26"/>
        <v>24</v>
      </c>
      <c r="AO122" s="370">
        <v>13</v>
      </c>
      <c r="AP122" s="370">
        <v>9</v>
      </c>
      <c r="AQ122" s="370">
        <f t="shared" si="27"/>
        <v>22</v>
      </c>
      <c r="AR122" s="370">
        <v>6</v>
      </c>
      <c r="AS122" s="370">
        <v>6</v>
      </c>
      <c r="AT122" s="370">
        <f t="shared" si="28"/>
        <v>12</v>
      </c>
      <c r="AU122" s="370">
        <v>8</v>
      </c>
      <c r="AV122" s="370">
        <v>3</v>
      </c>
      <c r="AW122" s="370">
        <f t="shared" si="29"/>
        <v>11</v>
      </c>
      <c r="AX122" s="370">
        <v>2</v>
      </c>
      <c r="AY122" s="370">
        <v>2</v>
      </c>
      <c r="AZ122" s="370">
        <f t="shared" si="30"/>
        <v>4</v>
      </c>
      <c r="BA122" s="370">
        <v>1</v>
      </c>
      <c r="BB122" s="370">
        <v>2</v>
      </c>
      <c r="BC122" s="370">
        <f t="shared" si="31"/>
        <v>3</v>
      </c>
      <c r="BD122" s="370">
        <v>0</v>
      </c>
      <c r="BE122" s="370">
        <v>0</v>
      </c>
      <c r="BF122" s="370">
        <f t="shared" si="32"/>
        <v>0</v>
      </c>
      <c r="BG122" s="370">
        <v>1</v>
      </c>
      <c r="BH122" s="370">
        <v>1</v>
      </c>
      <c r="BI122" s="370">
        <f t="shared" si="33"/>
        <v>2</v>
      </c>
      <c r="BJ122" s="370">
        <v>0</v>
      </c>
      <c r="BK122" s="370">
        <v>0</v>
      </c>
      <c r="BL122" s="370">
        <f t="shared" si="34"/>
        <v>0</v>
      </c>
      <c r="BM122" s="370">
        <v>0</v>
      </c>
      <c r="BN122" s="370">
        <v>0</v>
      </c>
      <c r="BO122" s="370">
        <f t="shared" si="35"/>
        <v>0</v>
      </c>
      <c r="BP122" s="370">
        <v>0</v>
      </c>
      <c r="BQ122" s="370">
        <v>0</v>
      </c>
      <c r="BR122" s="370">
        <v>0</v>
      </c>
      <c r="BS122" s="370">
        <v>0</v>
      </c>
      <c r="BT122" s="370">
        <v>0</v>
      </c>
      <c r="BU122" s="370">
        <v>0</v>
      </c>
      <c r="BV122" s="370">
        <v>0</v>
      </c>
      <c r="BW122" s="370">
        <v>0</v>
      </c>
      <c r="BX122" s="370">
        <v>0</v>
      </c>
      <c r="BY122" s="370">
        <v>0</v>
      </c>
      <c r="BZ122" s="370">
        <v>0</v>
      </c>
      <c r="CA122" s="370">
        <v>0</v>
      </c>
    </row>
    <row r="123" spans="1:79" s="371" customFormat="1" hidden="1">
      <c r="A123" s="370">
        <f t="shared" si="36"/>
        <v>109</v>
      </c>
      <c r="B123" s="370" t="s">
        <v>766</v>
      </c>
      <c r="C123" s="370" t="s">
        <v>767</v>
      </c>
      <c r="D123" s="370" t="s">
        <v>768</v>
      </c>
      <c r="E123" s="370" t="s">
        <v>768</v>
      </c>
      <c r="F123" s="370" t="s">
        <v>82</v>
      </c>
      <c r="G123" s="370" t="s">
        <v>126</v>
      </c>
      <c r="H123" s="370" t="s">
        <v>615</v>
      </c>
      <c r="I123" s="370" t="s">
        <v>615</v>
      </c>
      <c r="J123" s="370">
        <v>2</v>
      </c>
      <c r="K123" s="370" t="s">
        <v>2421</v>
      </c>
      <c r="L123" s="370">
        <v>25750</v>
      </c>
      <c r="M123" s="370" t="s">
        <v>2419</v>
      </c>
      <c r="N123" s="370">
        <v>0</v>
      </c>
      <c r="O123" s="370">
        <v>86</v>
      </c>
      <c r="P123" s="370">
        <v>23</v>
      </c>
      <c r="Q123" s="370">
        <v>0</v>
      </c>
      <c r="R123" s="370">
        <v>0</v>
      </c>
      <c r="S123" s="370">
        <v>0</v>
      </c>
      <c r="T123" s="370">
        <v>0</v>
      </c>
      <c r="U123" s="370">
        <v>0</v>
      </c>
      <c r="V123" s="370">
        <f t="shared" si="37"/>
        <v>109</v>
      </c>
      <c r="W123" s="370">
        <v>0</v>
      </c>
      <c r="X123" s="370">
        <v>0</v>
      </c>
      <c r="Y123" s="370">
        <f t="shared" si="21"/>
        <v>0</v>
      </c>
      <c r="Z123" s="370">
        <v>3</v>
      </c>
      <c r="AA123" s="370">
        <v>6</v>
      </c>
      <c r="AB123" s="370">
        <f t="shared" si="22"/>
        <v>9</v>
      </c>
      <c r="AC123" s="370">
        <v>10</v>
      </c>
      <c r="AD123" s="370">
        <v>8</v>
      </c>
      <c r="AE123" s="370">
        <f t="shared" si="23"/>
        <v>18</v>
      </c>
      <c r="AF123" s="370">
        <v>11</v>
      </c>
      <c r="AG123" s="370">
        <v>10</v>
      </c>
      <c r="AH123" s="370">
        <f t="shared" si="24"/>
        <v>21</v>
      </c>
      <c r="AI123" s="370">
        <v>8</v>
      </c>
      <c r="AJ123" s="370">
        <v>7</v>
      </c>
      <c r="AK123" s="370">
        <f t="shared" si="25"/>
        <v>15</v>
      </c>
      <c r="AL123" s="370">
        <v>10</v>
      </c>
      <c r="AM123" s="370">
        <v>3</v>
      </c>
      <c r="AN123" s="370">
        <f t="shared" si="26"/>
        <v>13</v>
      </c>
      <c r="AO123" s="370">
        <v>15</v>
      </c>
      <c r="AP123" s="370">
        <v>5</v>
      </c>
      <c r="AQ123" s="370">
        <f t="shared" si="27"/>
        <v>20</v>
      </c>
      <c r="AR123" s="370">
        <v>3</v>
      </c>
      <c r="AS123" s="370">
        <v>3</v>
      </c>
      <c r="AT123" s="370">
        <f t="shared" si="28"/>
        <v>6</v>
      </c>
      <c r="AU123" s="370">
        <v>1</v>
      </c>
      <c r="AV123" s="370">
        <v>2</v>
      </c>
      <c r="AW123" s="370">
        <f t="shared" si="29"/>
        <v>3</v>
      </c>
      <c r="AX123" s="370">
        <v>2</v>
      </c>
      <c r="AY123" s="370">
        <v>0</v>
      </c>
      <c r="AZ123" s="370">
        <f t="shared" si="30"/>
        <v>2</v>
      </c>
      <c r="BA123" s="370">
        <v>0</v>
      </c>
      <c r="BB123" s="370">
        <v>0</v>
      </c>
      <c r="BC123" s="370">
        <f t="shared" si="31"/>
        <v>0</v>
      </c>
      <c r="BD123" s="370">
        <v>1</v>
      </c>
      <c r="BE123" s="370">
        <v>1</v>
      </c>
      <c r="BF123" s="370">
        <f t="shared" si="32"/>
        <v>2</v>
      </c>
      <c r="BG123" s="370">
        <v>0</v>
      </c>
      <c r="BH123" s="370">
        <v>0</v>
      </c>
      <c r="BI123" s="370">
        <f t="shared" si="33"/>
        <v>0</v>
      </c>
      <c r="BJ123" s="370">
        <v>0</v>
      </c>
      <c r="BK123" s="370">
        <v>0</v>
      </c>
      <c r="BL123" s="370">
        <f t="shared" si="34"/>
        <v>0</v>
      </c>
      <c r="BM123" s="370">
        <v>0</v>
      </c>
      <c r="BN123" s="370">
        <v>0</v>
      </c>
      <c r="BO123" s="370">
        <f t="shared" si="35"/>
        <v>0</v>
      </c>
      <c r="BP123" s="370">
        <v>11</v>
      </c>
      <c r="BQ123" s="370">
        <v>4</v>
      </c>
      <c r="BR123" s="370">
        <v>3</v>
      </c>
      <c r="BS123" s="370">
        <v>4</v>
      </c>
      <c r="BT123" s="370">
        <v>2</v>
      </c>
      <c r="BU123" s="370">
        <v>0</v>
      </c>
      <c r="BV123" s="370">
        <v>0</v>
      </c>
      <c r="BW123" s="370">
        <v>0</v>
      </c>
      <c r="BX123" s="370">
        <v>0</v>
      </c>
      <c r="BY123" s="370">
        <v>0</v>
      </c>
      <c r="BZ123" s="370">
        <v>0</v>
      </c>
      <c r="CA123" s="370">
        <v>0</v>
      </c>
    </row>
    <row r="124" spans="1:79" s="371" customFormat="1" hidden="1">
      <c r="A124" s="370">
        <f t="shared" si="36"/>
        <v>110</v>
      </c>
      <c r="B124" s="370" t="s">
        <v>786</v>
      </c>
      <c r="C124" s="370" t="s">
        <v>787</v>
      </c>
      <c r="D124" s="370" t="s">
        <v>1526</v>
      </c>
      <c r="E124" s="370" t="s">
        <v>753</v>
      </c>
      <c r="F124" s="370" t="s">
        <v>82</v>
      </c>
      <c r="G124" s="370" t="s">
        <v>126</v>
      </c>
      <c r="H124" s="370" t="s">
        <v>615</v>
      </c>
      <c r="I124" s="370" t="s">
        <v>615</v>
      </c>
      <c r="J124" s="370">
        <v>2</v>
      </c>
      <c r="K124" s="370" t="s">
        <v>2410</v>
      </c>
      <c r="L124" s="370">
        <v>3654</v>
      </c>
      <c r="M124" s="370" t="s">
        <v>1376</v>
      </c>
      <c r="N124" s="370">
        <v>1000</v>
      </c>
      <c r="O124" s="370">
        <v>38</v>
      </c>
      <c r="P124" s="370">
        <v>0</v>
      </c>
      <c r="Q124" s="370">
        <v>0</v>
      </c>
      <c r="R124" s="370">
        <v>0</v>
      </c>
      <c r="S124" s="370">
        <v>0</v>
      </c>
      <c r="T124" s="370">
        <v>0</v>
      </c>
      <c r="U124" s="370">
        <v>0</v>
      </c>
      <c r="V124" s="370">
        <f t="shared" si="37"/>
        <v>38</v>
      </c>
      <c r="W124" s="370">
        <v>0</v>
      </c>
      <c r="X124" s="370">
        <v>1</v>
      </c>
      <c r="Y124" s="370">
        <f t="shared" si="21"/>
        <v>1</v>
      </c>
      <c r="Z124" s="370">
        <v>3</v>
      </c>
      <c r="AA124" s="370">
        <v>3</v>
      </c>
      <c r="AB124" s="370">
        <f t="shared" si="22"/>
        <v>6</v>
      </c>
      <c r="AC124" s="370">
        <v>3</v>
      </c>
      <c r="AD124" s="370">
        <v>1</v>
      </c>
      <c r="AE124" s="370">
        <f t="shared" si="23"/>
        <v>4</v>
      </c>
      <c r="AF124" s="370">
        <v>3</v>
      </c>
      <c r="AG124" s="370">
        <v>3</v>
      </c>
      <c r="AH124" s="370">
        <f t="shared" si="24"/>
        <v>6</v>
      </c>
      <c r="AI124" s="370">
        <v>0</v>
      </c>
      <c r="AJ124" s="370">
        <v>0</v>
      </c>
      <c r="AK124" s="370">
        <f t="shared" si="25"/>
        <v>0</v>
      </c>
      <c r="AL124" s="370">
        <v>2</v>
      </c>
      <c r="AM124" s="370">
        <v>5</v>
      </c>
      <c r="AN124" s="370">
        <f t="shared" si="26"/>
        <v>7</v>
      </c>
      <c r="AO124" s="370">
        <v>3</v>
      </c>
      <c r="AP124" s="370">
        <v>6</v>
      </c>
      <c r="AQ124" s="370">
        <f t="shared" si="27"/>
        <v>9</v>
      </c>
      <c r="AR124" s="370">
        <v>1</v>
      </c>
      <c r="AS124" s="370">
        <v>2</v>
      </c>
      <c r="AT124" s="370">
        <f t="shared" si="28"/>
        <v>3</v>
      </c>
      <c r="AU124" s="370">
        <v>0</v>
      </c>
      <c r="AV124" s="370">
        <v>0</v>
      </c>
      <c r="AW124" s="370">
        <f t="shared" si="29"/>
        <v>0</v>
      </c>
      <c r="AX124" s="370">
        <v>0</v>
      </c>
      <c r="AY124" s="370">
        <v>1</v>
      </c>
      <c r="AZ124" s="370">
        <f t="shared" si="30"/>
        <v>1</v>
      </c>
      <c r="BA124" s="370">
        <v>0</v>
      </c>
      <c r="BB124" s="370">
        <v>0</v>
      </c>
      <c r="BC124" s="370">
        <f t="shared" si="31"/>
        <v>0</v>
      </c>
      <c r="BD124" s="370">
        <v>1</v>
      </c>
      <c r="BE124" s="370">
        <v>0</v>
      </c>
      <c r="BF124" s="370">
        <f t="shared" si="32"/>
        <v>1</v>
      </c>
      <c r="BG124" s="370">
        <v>0</v>
      </c>
      <c r="BH124" s="370">
        <v>0</v>
      </c>
      <c r="BI124" s="370">
        <f t="shared" si="33"/>
        <v>0</v>
      </c>
      <c r="BJ124" s="370">
        <v>0</v>
      </c>
      <c r="BK124" s="370">
        <v>0</v>
      </c>
      <c r="BL124" s="370">
        <f t="shared" si="34"/>
        <v>0</v>
      </c>
      <c r="BM124" s="370">
        <v>0</v>
      </c>
      <c r="BN124" s="370">
        <v>0</v>
      </c>
      <c r="BO124" s="370">
        <f t="shared" si="35"/>
        <v>0</v>
      </c>
      <c r="BP124" s="370">
        <v>0</v>
      </c>
      <c r="BQ124" s="370">
        <v>0</v>
      </c>
      <c r="BR124" s="370">
        <v>0</v>
      </c>
      <c r="BS124" s="370">
        <v>0</v>
      </c>
      <c r="BT124" s="370">
        <v>0</v>
      </c>
      <c r="BU124" s="370">
        <v>0</v>
      </c>
      <c r="BV124" s="370">
        <v>0</v>
      </c>
      <c r="BW124" s="370">
        <v>0</v>
      </c>
      <c r="BX124" s="370">
        <v>0</v>
      </c>
      <c r="BY124" s="370">
        <v>0</v>
      </c>
      <c r="BZ124" s="370">
        <v>0</v>
      </c>
      <c r="CA124" s="370">
        <v>0</v>
      </c>
    </row>
    <row r="125" spans="1:79" s="371" customFormat="1" hidden="1">
      <c r="A125" s="370">
        <f t="shared" si="36"/>
        <v>111</v>
      </c>
      <c r="B125" s="370" t="s">
        <v>764</v>
      </c>
      <c r="C125" s="370" t="s">
        <v>765</v>
      </c>
      <c r="D125" s="370" t="s">
        <v>2449</v>
      </c>
      <c r="E125" s="370" t="s">
        <v>756</v>
      </c>
      <c r="F125" s="370" t="s">
        <v>82</v>
      </c>
      <c r="G125" s="370" t="s">
        <v>126</v>
      </c>
      <c r="H125" s="370" t="s">
        <v>615</v>
      </c>
      <c r="I125" s="370" t="s">
        <v>615</v>
      </c>
      <c r="J125" s="370">
        <v>2</v>
      </c>
      <c r="K125" s="370" t="s">
        <v>2410</v>
      </c>
      <c r="L125" s="370">
        <v>28856</v>
      </c>
      <c r="M125" s="370" t="s">
        <v>2409</v>
      </c>
      <c r="N125" s="370">
        <v>1300</v>
      </c>
      <c r="O125" s="370">
        <v>183</v>
      </c>
      <c r="P125" s="370">
        <v>0</v>
      </c>
      <c r="Q125" s="370">
        <v>0</v>
      </c>
      <c r="R125" s="370">
        <v>0</v>
      </c>
      <c r="S125" s="370">
        <v>0</v>
      </c>
      <c r="T125" s="370">
        <v>0</v>
      </c>
      <c r="U125" s="370">
        <v>0</v>
      </c>
      <c r="V125" s="370">
        <f t="shared" si="37"/>
        <v>183</v>
      </c>
      <c r="W125" s="370">
        <v>0</v>
      </c>
      <c r="X125" s="370">
        <v>1</v>
      </c>
      <c r="Y125" s="370">
        <f t="shared" si="21"/>
        <v>1</v>
      </c>
      <c r="Z125" s="370">
        <v>13</v>
      </c>
      <c r="AA125" s="370">
        <v>14</v>
      </c>
      <c r="AB125" s="370">
        <f t="shared" si="22"/>
        <v>27</v>
      </c>
      <c r="AC125" s="370">
        <v>13</v>
      </c>
      <c r="AD125" s="370">
        <v>11</v>
      </c>
      <c r="AE125" s="370">
        <f t="shared" si="23"/>
        <v>24</v>
      </c>
      <c r="AF125" s="370">
        <v>18</v>
      </c>
      <c r="AG125" s="370">
        <v>24</v>
      </c>
      <c r="AH125" s="370">
        <f t="shared" si="24"/>
        <v>42</v>
      </c>
      <c r="AI125" s="370">
        <v>17</v>
      </c>
      <c r="AJ125" s="370">
        <v>11</v>
      </c>
      <c r="AK125" s="370">
        <f t="shared" si="25"/>
        <v>28</v>
      </c>
      <c r="AL125" s="370">
        <v>14</v>
      </c>
      <c r="AM125" s="370">
        <v>13</v>
      </c>
      <c r="AN125" s="370">
        <f t="shared" si="26"/>
        <v>27</v>
      </c>
      <c r="AO125" s="370">
        <v>15</v>
      </c>
      <c r="AP125" s="370">
        <v>14</v>
      </c>
      <c r="AQ125" s="370">
        <f t="shared" si="27"/>
        <v>29</v>
      </c>
      <c r="AR125" s="370">
        <v>3</v>
      </c>
      <c r="AS125" s="370">
        <v>2</v>
      </c>
      <c r="AT125" s="370">
        <f t="shared" si="28"/>
        <v>5</v>
      </c>
      <c r="AU125" s="370">
        <v>0</v>
      </c>
      <c r="AV125" s="370">
        <v>0</v>
      </c>
      <c r="AW125" s="370">
        <f t="shared" si="29"/>
        <v>0</v>
      </c>
      <c r="AX125" s="370">
        <v>0</v>
      </c>
      <c r="AY125" s="370">
        <v>0</v>
      </c>
      <c r="AZ125" s="370">
        <f t="shared" si="30"/>
        <v>0</v>
      </c>
      <c r="BA125" s="370">
        <v>0</v>
      </c>
      <c r="BB125" s="370">
        <v>0</v>
      </c>
      <c r="BC125" s="370">
        <f t="shared" si="31"/>
        <v>0</v>
      </c>
      <c r="BD125" s="370">
        <v>0</v>
      </c>
      <c r="BE125" s="370">
        <v>0</v>
      </c>
      <c r="BF125" s="370">
        <f t="shared" si="32"/>
        <v>0</v>
      </c>
      <c r="BG125" s="370">
        <v>0</v>
      </c>
      <c r="BH125" s="370">
        <v>0</v>
      </c>
      <c r="BI125" s="370">
        <f t="shared" si="33"/>
        <v>0</v>
      </c>
      <c r="BJ125" s="370">
        <v>0</v>
      </c>
      <c r="BK125" s="370">
        <v>0</v>
      </c>
      <c r="BL125" s="370">
        <f t="shared" si="34"/>
        <v>0</v>
      </c>
      <c r="BM125" s="370">
        <v>0</v>
      </c>
      <c r="BN125" s="370">
        <v>0</v>
      </c>
      <c r="BO125" s="370">
        <f t="shared" si="35"/>
        <v>0</v>
      </c>
      <c r="BP125" s="370">
        <v>0</v>
      </c>
      <c r="BQ125" s="370">
        <v>0</v>
      </c>
      <c r="BR125" s="370">
        <v>0</v>
      </c>
      <c r="BS125" s="370">
        <v>0</v>
      </c>
      <c r="BT125" s="370">
        <v>0</v>
      </c>
      <c r="BU125" s="370">
        <v>0</v>
      </c>
      <c r="BV125" s="370">
        <v>0</v>
      </c>
      <c r="BW125" s="370">
        <v>0</v>
      </c>
      <c r="BX125" s="370">
        <v>0</v>
      </c>
      <c r="BY125" s="370">
        <v>0</v>
      </c>
      <c r="BZ125" s="370">
        <v>0</v>
      </c>
      <c r="CA125" s="370">
        <v>0</v>
      </c>
    </row>
    <row r="126" spans="1:79" s="371" customFormat="1" hidden="1">
      <c r="A126" s="370">
        <f t="shared" si="36"/>
        <v>112</v>
      </c>
      <c r="B126" s="370" t="s">
        <v>754</v>
      </c>
      <c r="C126" s="370" t="s">
        <v>755</v>
      </c>
      <c r="D126" s="370" t="s">
        <v>1544</v>
      </c>
      <c r="E126" s="370" t="s">
        <v>756</v>
      </c>
      <c r="F126" s="370" t="s">
        <v>82</v>
      </c>
      <c r="G126" s="370" t="s">
        <v>126</v>
      </c>
      <c r="H126" s="370" t="s">
        <v>615</v>
      </c>
      <c r="I126" s="370" t="s">
        <v>615</v>
      </c>
      <c r="J126" s="370">
        <v>2</v>
      </c>
      <c r="K126" s="370" t="s">
        <v>2410</v>
      </c>
      <c r="L126" s="370">
        <v>30011</v>
      </c>
      <c r="M126" s="370" t="s">
        <v>2409</v>
      </c>
      <c r="N126" s="370">
        <v>1500</v>
      </c>
      <c r="O126" s="370">
        <v>107</v>
      </c>
      <c r="P126" s="370">
        <v>0</v>
      </c>
      <c r="Q126" s="370">
        <v>0</v>
      </c>
      <c r="R126" s="370">
        <v>0</v>
      </c>
      <c r="S126" s="370">
        <v>0</v>
      </c>
      <c r="T126" s="370">
        <v>0</v>
      </c>
      <c r="U126" s="370">
        <v>0</v>
      </c>
      <c r="V126" s="370">
        <f t="shared" si="37"/>
        <v>107</v>
      </c>
      <c r="W126" s="370">
        <v>0</v>
      </c>
      <c r="X126" s="370">
        <v>0</v>
      </c>
      <c r="Y126" s="370">
        <f t="shared" si="21"/>
        <v>0</v>
      </c>
      <c r="Z126" s="370">
        <v>9</v>
      </c>
      <c r="AA126" s="370">
        <v>7</v>
      </c>
      <c r="AB126" s="370">
        <f t="shared" si="22"/>
        <v>16</v>
      </c>
      <c r="AC126" s="370">
        <v>7</v>
      </c>
      <c r="AD126" s="370">
        <v>9</v>
      </c>
      <c r="AE126" s="370">
        <f t="shared" si="23"/>
        <v>16</v>
      </c>
      <c r="AF126" s="370">
        <v>10</v>
      </c>
      <c r="AG126" s="370">
        <v>7</v>
      </c>
      <c r="AH126" s="370">
        <f t="shared" si="24"/>
        <v>17</v>
      </c>
      <c r="AI126" s="370">
        <v>7</v>
      </c>
      <c r="AJ126" s="370">
        <v>8</v>
      </c>
      <c r="AK126" s="370">
        <f t="shared" si="25"/>
        <v>15</v>
      </c>
      <c r="AL126" s="370">
        <v>10</v>
      </c>
      <c r="AM126" s="370">
        <v>4</v>
      </c>
      <c r="AN126" s="370">
        <f t="shared" si="26"/>
        <v>14</v>
      </c>
      <c r="AO126" s="370">
        <v>11</v>
      </c>
      <c r="AP126" s="370">
        <v>8</v>
      </c>
      <c r="AQ126" s="370">
        <f t="shared" si="27"/>
        <v>19</v>
      </c>
      <c r="AR126" s="370">
        <v>5</v>
      </c>
      <c r="AS126" s="370">
        <v>3</v>
      </c>
      <c r="AT126" s="370">
        <f t="shared" si="28"/>
        <v>8</v>
      </c>
      <c r="AU126" s="370">
        <v>1</v>
      </c>
      <c r="AV126" s="370">
        <v>0</v>
      </c>
      <c r="AW126" s="370">
        <f t="shared" si="29"/>
        <v>1</v>
      </c>
      <c r="AX126" s="370">
        <v>1</v>
      </c>
      <c r="AY126" s="370">
        <v>0</v>
      </c>
      <c r="AZ126" s="370">
        <f t="shared" si="30"/>
        <v>1</v>
      </c>
      <c r="BA126" s="370">
        <v>0</v>
      </c>
      <c r="BB126" s="370">
        <v>0</v>
      </c>
      <c r="BC126" s="370">
        <f t="shared" si="31"/>
        <v>0</v>
      </c>
      <c r="BD126" s="370">
        <v>0</v>
      </c>
      <c r="BE126" s="370">
        <v>0</v>
      </c>
      <c r="BF126" s="370">
        <f t="shared" si="32"/>
        <v>0</v>
      </c>
      <c r="BG126" s="370">
        <v>0</v>
      </c>
      <c r="BH126" s="370">
        <v>0</v>
      </c>
      <c r="BI126" s="370">
        <f t="shared" si="33"/>
        <v>0</v>
      </c>
      <c r="BJ126" s="370">
        <v>0</v>
      </c>
      <c r="BK126" s="370">
        <v>0</v>
      </c>
      <c r="BL126" s="370">
        <f t="shared" si="34"/>
        <v>0</v>
      </c>
      <c r="BM126" s="370">
        <v>0</v>
      </c>
      <c r="BN126" s="370">
        <v>0</v>
      </c>
      <c r="BO126" s="370">
        <f t="shared" si="35"/>
        <v>0</v>
      </c>
      <c r="BP126" s="370">
        <v>0</v>
      </c>
      <c r="BQ126" s="370">
        <v>0</v>
      </c>
      <c r="BR126" s="370">
        <v>0</v>
      </c>
      <c r="BS126" s="370">
        <v>0</v>
      </c>
      <c r="BT126" s="370">
        <v>0</v>
      </c>
      <c r="BU126" s="370">
        <v>0</v>
      </c>
      <c r="BV126" s="370">
        <v>0</v>
      </c>
      <c r="BW126" s="370">
        <v>0</v>
      </c>
      <c r="BX126" s="370">
        <v>0</v>
      </c>
      <c r="BY126" s="370">
        <v>0</v>
      </c>
      <c r="BZ126" s="370">
        <v>0</v>
      </c>
      <c r="CA126" s="370">
        <v>0</v>
      </c>
    </row>
    <row r="127" spans="1:79" s="371" customFormat="1" ht="24.75" customHeight="1">
      <c r="A127" s="370">
        <v>5</v>
      </c>
      <c r="B127" s="370"/>
      <c r="C127" s="370" t="str">
        <f>F127</f>
        <v>Kec. Limun</v>
      </c>
      <c r="D127" s="370"/>
      <c r="E127" s="370"/>
      <c r="F127" s="370" t="str">
        <f>F126</f>
        <v>Kec. Limun</v>
      </c>
      <c r="G127" s="370"/>
      <c r="H127" s="370"/>
      <c r="I127" s="370"/>
      <c r="J127" s="370"/>
      <c r="K127" s="370"/>
      <c r="L127" s="370"/>
      <c r="M127" s="370"/>
      <c r="N127" s="370"/>
      <c r="O127" s="370">
        <f>SUM(O100:O126)+2</f>
        <v>2380</v>
      </c>
      <c r="P127" s="370">
        <f t="shared" ref="P127:BS127" si="42">SUM(P100:P126)</f>
        <v>69</v>
      </c>
      <c r="Q127" s="370">
        <f t="shared" si="42"/>
        <v>0</v>
      </c>
      <c r="R127" s="370">
        <f t="shared" si="42"/>
        <v>0</v>
      </c>
      <c r="S127" s="370">
        <f t="shared" si="42"/>
        <v>0</v>
      </c>
      <c r="T127" s="370">
        <f t="shared" si="42"/>
        <v>0</v>
      </c>
      <c r="U127" s="370">
        <f t="shared" si="42"/>
        <v>0</v>
      </c>
      <c r="V127" s="370">
        <f>SUM(O127:U127)</f>
        <v>2449</v>
      </c>
      <c r="W127" s="370">
        <f t="shared" si="42"/>
        <v>6</v>
      </c>
      <c r="X127" s="370">
        <f t="shared" si="42"/>
        <v>7</v>
      </c>
      <c r="Y127" s="370">
        <f t="shared" si="42"/>
        <v>13</v>
      </c>
      <c r="Z127" s="370">
        <f t="shared" si="42"/>
        <v>162</v>
      </c>
      <c r="AA127" s="370">
        <f t="shared" si="42"/>
        <v>166</v>
      </c>
      <c r="AB127" s="370">
        <f t="shared" si="42"/>
        <v>328</v>
      </c>
      <c r="AC127" s="370">
        <f t="shared" si="42"/>
        <v>202</v>
      </c>
      <c r="AD127" s="370">
        <f t="shared" si="42"/>
        <v>187</v>
      </c>
      <c r="AE127" s="370">
        <f t="shared" si="42"/>
        <v>389</v>
      </c>
      <c r="AF127" s="370">
        <f t="shared" si="42"/>
        <v>187</v>
      </c>
      <c r="AG127" s="370">
        <f t="shared" si="42"/>
        <v>190</v>
      </c>
      <c r="AH127" s="370">
        <f t="shared" si="42"/>
        <v>377</v>
      </c>
      <c r="AI127" s="370">
        <f t="shared" si="42"/>
        <v>200</v>
      </c>
      <c r="AJ127" s="370">
        <f t="shared" si="42"/>
        <v>171</v>
      </c>
      <c r="AK127" s="370">
        <f t="shared" si="42"/>
        <v>371</v>
      </c>
      <c r="AL127" s="370">
        <f t="shared" si="42"/>
        <v>187</v>
      </c>
      <c r="AM127" s="370">
        <f t="shared" si="42"/>
        <v>144</v>
      </c>
      <c r="AN127" s="370">
        <f t="shared" si="42"/>
        <v>331</v>
      </c>
      <c r="AO127" s="370">
        <f t="shared" si="42"/>
        <v>216</v>
      </c>
      <c r="AP127" s="370">
        <f t="shared" si="42"/>
        <v>157</v>
      </c>
      <c r="AQ127" s="370">
        <f t="shared" si="42"/>
        <v>373</v>
      </c>
      <c r="AR127" s="370">
        <f t="shared" si="42"/>
        <v>113</v>
      </c>
      <c r="AS127" s="370">
        <f t="shared" si="42"/>
        <v>66</v>
      </c>
      <c r="AT127" s="370">
        <f t="shared" si="42"/>
        <v>179</v>
      </c>
      <c r="AU127" s="370">
        <f t="shared" si="42"/>
        <v>35</v>
      </c>
      <c r="AV127" s="370">
        <f t="shared" si="42"/>
        <v>20</v>
      </c>
      <c r="AW127" s="370">
        <f t="shared" si="42"/>
        <v>55</v>
      </c>
      <c r="AX127" s="370">
        <f t="shared" si="42"/>
        <v>13</v>
      </c>
      <c r="AY127" s="370">
        <f t="shared" si="42"/>
        <v>5</v>
      </c>
      <c r="AZ127" s="370">
        <f t="shared" si="42"/>
        <v>18</v>
      </c>
      <c r="BA127" s="370">
        <f t="shared" si="42"/>
        <v>2</v>
      </c>
      <c r="BB127" s="370">
        <f t="shared" si="42"/>
        <v>5</v>
      </c>
      <c r="BC127" s="370">
        <f t="shared" si="42"/>
        <v>7</v>
      </c>
      <c r="BD127" s="370">
        <f t="shared" si="42"/>
        <v>3</v>
      </c>
      <c r="BE127" s="370">
        <f t="shared" si="42"/>
        <v>1</v>
      </c>
      <c r="BF127" s="370">
        <f t="shared" si="42"/>
        <v>4</v>
      </c>
      <c r="BG127" s="370">
        <f t="shared" si="42"/>
        <v>1</v>
      </c>
      <c r="BH127" s="370">
        <f t="shared" si="42"/>
        <v>1</v>
      </c>
      <c r="BI127" s="370">
        <f t="shared" si="42"/>
        <v>2</v>
      </c>
      <c r="BJ127" s="370">
        <f t="shared" si="42"/>
        <v>0</v>
      </c>
      <c r="BK127" s="370">
        <f t="shared" si="42"/>
        <v>0</v>
      </c>
      <c r="BL127" s="370">
        <f t="shared" si="42"/>
        <v>0</v>
      </c>
      <c r="BM127" s="370">
        <f t="shared" si="42"/>
        <v>0</v>
      </c>
      <c r="BN127" s="370">
        <f t="shared" si="42"/>
        <v>0</v>
      </c>
      <c r="BO127" s="370">
        <f t="shared" si="42"/>
        <v>0</v>
      </c>
      <c r="BP127" s="370">
        <f t="shared" si="42"/>
        <v>23</v>
      </c>
      <c r="BQ127" s="370">
        <f t="shared" si="42"/>
        <v>7</v>
      </c>
      <c r="BR127" s="370">
        <f t="shared" si="42"/>
        <v>6</v>
      </c>
      <c r="BS127" s="370">
        <f t="shared" si="42"/>
        <v>4</v>
      </c>
      <c r="BT127" s="370">
        <f t="shared" ref="BT127:CA127" si="43">SUM(BT100:BT126)</f>
        <v>3</v>
      </c>
      <c r="BU127" s="370">
        <f t="shared" si="43"/>
        <v>0</v>
      </c>
      <c r="BV127" s="370">
        <f t="shared" si="43"/>
        <v>0</v>
      </c>
      <c r="BW127" s="370">
        <f t="shared" si="43"/>
        <v>1</v>
      </c>
      <c r="BX127" s="370">
        <f t="shared" si="43"/>
        <v>1</v>
      </c>
      <c r="BY127" s="370">
        <f t="shared" si="43"/>
        <v>0</v>
      </c>
      <c r="BZ127" s="370">
        <f t="shared" si="43"/>
        <v>0</v>
      </c>
      <c r="CA127" s="370">
        <f t="shared" si="43"/>
        <v>0</v>
      </c>
    </row>
    <row r="128" spans="1:79" s="371" customFormat="1" hidden="1">
      <c r="A128" s="370">
        <f>A126+1</f>
        <v>113</v>
      </c>
      <c r="B128" s="370" t="s">
        <v>812</v>
      </c>
      <c r="C128" s="370" t="s">
        <v>813</v>
      </c>
      <c r="D128" s="370" t="s">
        <v>2450</v>
      </c>
      <c r="E128" s="370" t="s">
        <v>814</v>
      </c>
      <c r="F128" s="370" t="s">
        <v>89</v>
      </c>
      <c r="G128" s="370" t="s">
        <v>126</v>
      </c>
      <c r="H128" s="370" t="s">
        <v>615</v>
      </c>
      <c r="I128" s="370" t="s">
        <v>615</v>
      </c>
      <c r="J128" s="370">
        <v>2</v>
      </c>
      <c r="K128" s="370" t="s">
        <v>2451</v>
      </c>
      <c r="L128" s="370">
        <v>41302</v>
      </c>
      <c r="M128" s="370" t="s">
        <v>2409</v>
      </c>
      <c r="N128" s="370">
        <v>1300</v>
      </c>
      <c r="O128" s="370">
        <v>85</v>
      </c>
      <c r="P128" s="370">
        <v>0</v>
      </c>
      <c r="Q128" s="370">
        <v>0</v>
      </c>
      <c r="R128" s="370">
        <v>0</v>
      </c>
      <c r="S128" s="370">
        <v>0</v>
      </c>
      <c r="T128" s="370">
        <v>0</v>
      </c>
      <c r="U128" s="370">
        <v>0</v>
      </c>
      <c r="V128" s="370">
        <f t="shared" si="37"/>
        <v>85</v>
      </c>
      <c r="W128" s="370">
        <v>0</v>
      </c>
      <c r="X128" s="370">
        <v>0</v>
      </c>
      <c r="Y128" s="370">
        <f t="shared" si="21"/>
        <v>0</v>
      </c>
      <c r="Z128" s="370">
        <v>4</v>
      </c>
      <c r="AA128" s="370">
        <v>5</v>
      </c>
      <c r="AB128" s="370">
        <f t="shared" si="22"/>
        <v>9</v>
      </c>
      <c r="AC128" s="370">
        <v>9</v>
      </c>
      <c r="AD128" s="370">
        <v>12</v>
      </c>
      <c r="AE128" s="370">
        <f t="shared" si="23"/>
        <v>21</v>
      </c>
      <c r="AF128" s="370">
        <v>4</v>
      </c>
      <c r="AG128" s="370">
        <v>9</v>
      </c>
      <c r="AH128" s="370">
        <f t="shared" si="24"/>
        <v>13</v>
      </c>
      <c r="AI128" s="370">
        <v>4</v>
      </c>
      <c r="AJ128" s="370">
        <v>8</v>
      </c>
      <c r="AK128" s="370">
        <f t="shared" si="25"/>
        <v>12</v>
      </c>
      <c r="AL128" s="370">
        <v>6</v>
      </c>
      <c r="AM128" s="370">
        <v>8</v>
      </c>
      <c r="AN128" s="370">
        <f t="shared" si="26"/>
        <v>14</v>
      </c>
      <c r="AO128" s="370">
        <v>4</v>
      </c>
      <c r="AP128" s="370">
        <v>2</v>
      </c>
      <c r="AQ128" s="370">
        <f t="shared" si="27"/>
        <v>6</v>
      </c>
      <c r="AR128" s="370">
        <v>5</v>
      </c>
      <c r="AS128" s="370">
        <v>2</v>
      </c>
      <c r="AT128" s="370">
        <f t="shared" si="28"/>
        <v>7</v>
      </c>
      <c r="AU128" s="370">
        <v>0</v>
      </c>
      <c r="AV128" s="370">
        <v>1</v>
      </c>
      <c r="AW128" s="370">
        <f t="shared" si="29"/>
        <v>1</v>
      </c>
      <c r="AX128" s="370">
        <v>1</v>
      </c>
      <c r="AY128" s="370">
        <v>1</v>
      </c>
      <c r="AZ128" s="370">
        <f t="shared" si="30"/>
        <v>2</v>
      </c>
      <c r="BA128" s="370">
        <v>0</v>
      </c>
      <c r="BB128" s="370">
        <v>0</v>
      </c>
      <c r="BC128" s="370">
        <f t="shared" si="31"/>
        <v>0</v>
      </c>
      <c r="BD128" s="370">
        <v>0</v>
      </c>
      <c r="BE128" s="370">
        <v>0</v>
      </c>
      <c r="BF128" s="370">
        <f t="shared" si="32"/>
        <v>0</v>
      </c>
      <c r="BG128" s="370">
        <v>0</v>
      </c>
      <c r="BH128" s="370">
        <v>0</v>
      </c>
      <c r="BI128" s="370">
        <f t="shared" si="33"/>
        <v>0</v>
      </c>
      <c r="BJ128" s="370">
        <v>0</v>
      </c>
      <c r="BK128" s="370">
        <v>0</v>
      </c>
      <c r="BL128" s="370">
        <f t="shared" si="34"/>
        <v>0</v>
      </c>
      <c r="BM128" s="370">
        <v>0</v>
      </c>
      <c r="BN128" s="370">
        <v>0</v>
      </c>
      <c r="BO128" s="370">
        <f t="shared" si="35"/>
        <v>0</v>
      </c>
      <c r="BP128" s="370">
        <v>0</v>
      </c>
      <c r="BQ128" s="370">
        <v>0</v>
      </c>
      <c r="BR128" s="370">
        <v>0</v>
      </c>
      <c r="BS128" s="370">
        <v>0</v>
      </c>
      <c r="BT128" s="370">
        <v>0</v>
      </c>
      <c r="BU128" s="370">
        <v>0</v>
      </c>
      <c r="BV128" s="370">
        <v>0</v>
      </c>
      <c r="BW128" s="370">
        <v>0</v>
      </c>
      <c r="BX128" s="370">
        <v>0</v>
      </c>
      <c r="BY128" s="370">
        <v>0</v>
      </c>
      <c r="BZ128" s="370">
        <v>0</v>
      </c>
      <c r="CA128" s="370">
        <v>0</v>
      </c>
    </row>
    <row r="129" spans="1:79" s="371" customFormat="1" hidden="1">
      <c r="A129" s="370">
        <f t="shared" si="36"/>
        <v>114</v>
      </c>
      <c r="B129" s="370" t="s">
        <v>862</v>
      </c>
      <c r="C129" s="370" t="s">
        <v>863</v>
      </c>
      <c r="D129" s="370" t="s">
        <v>1581</v>
      </c>
      <c r="E129" s="370" t="s">
        <v>864</v>
      </c>
      <c r="F129" s="370" t="s">
        <v>89</v>
      </c>
      <c r="G129" s="370" t="s">
        <v>126</v>
      </c>
      <c r="H129" s="370" t="s">
        <v>615</v>
      </c>
      <c r="I129" s="370" t="s">
        <v>615</v>
      </c>
      <c r="J129" s="370">
        <v>2</v>
      </c>
      <c r="K129" s="370" t="s">
        <v>2410</v>
      </c>
      <c r="L129" s="370">
        <v>14154</v>
      </c>
      <c r="M129" s="370" t="s">
        <v>2409</v>
      </c>
      <c r="N129" s="370">
        <v>900</v>
      </c>
      <c r="O129" s="370">
        <v>86</v>
      </c>
      <c r="P129" s="370">
        <v>0</v>
      </c>
      <c r="Q129" s="370">
        <v>0</v>
      </c>
      <c r="R129" s="370">
        <v>0</v>
      </c>
      <c r="S129" s="370">
        <v>0</v>
      </c>
      <c r="T129" s="370">
        <v>0</v>
      </c>
      <c r="U129" s="370">
        <v>0</v>
      </c>
      <c r="V129" s="370">
        <f t="shared" si="37"/>
        <v>86</v>
      </c>
      <c r="W129" s="370">
        <v>0</v>
      </c>
      <c r="X129" s="370">
        <v>0</v>
      </c>
      <c r="Y129" s="370">
        <f t="shared" si="21"/>
        <v>0</v>
      </c>
      <c r="Z129" s="370">
        <v>7</v>
      </c>
      <c r="AA129" s="370">
        <v>8</v>
      </c>
      <c r="AB129" s="370">
        <f t="shared" si="22"/>
        <v>15</v>
      </c>
      <c r="AC129" s="370">
        <v>7</v>
      </c>
      <c r="AD129" s="370">
        <v>7</v>
      </c>
      <c r="AE129" s="370">
        <f t="shared" si="23"/>
        <v>14</v>
      </c>
      <c r="AF129" s="370">
        <v>5</v>
      </c>
      <c r="AG129" s="370">
        <v>4</v>
      </c>
      <c r="AH129" s="370">
        <f t="shared" si="24"/>
        <v>9</v>
      </c>
      <c r="AI129" s="370">
        <v>8</v>
      </c>
      <c r="AJ129" s="370">
        <v>6</v>
      </c>
      <c r="AK129" s="370">
        <f t="shared" si="25"/>
        <v>14</v>
      </c>
      <c r="AL129" s="370">
        <v>6</v>
      </c>
      <c r="AM129" s="370">
        <v>8</v>
      </c>
      <c r="AN129" s="370">
        <f t="shared" si="26"/>
        <v>14</v>
      </c>
      <c r="AO129" s="370">
        <v>7</v>
      </c>
      <c r="AP129" s="370">
        <v>9</v>
      </c>
      <c r="AQ129" s="370">
        <f t="shared" si="27"/>
        <v>16</v>
      </c>
      <c r="AR129" s="370">
        <v>2</v>
      </c>
      <c r="AS129" s="370">
        <v>0</v>
      </c>
      <c r="AT129" s="370">
        <f t="shared" si="28"/>
        <v>2</v>
      </c>
      <c r="AU129" s="370">
        <v>1</v>
      </c>
      <c r="AV129" s="370">
        <v>1</v>
      </c>
      <c r="AW129" s="370">
        <f t="shared" si="29"/>
        <v>2</v>
      </c>
      <c r="AX129" s="370">
        <v>0</v>
      </c>
      <c r="AY129" s="370">
        <v>0</v>
      </c>
      <c r="AZ129" s="370">
        <f t="shared" si="30"/>
        <v>0</v>
      </c>
      <c r="BA129" s="370">
        <v>0</v>
      </c>
      <c r="BB129" s="370">
        <v>0</v>
      </c>
      <c r="BC129" s="370">
        <f t="shared" si="31"/>
        <v>0</v>
      </c>
      <c r="BD129" s="370">
        <v>0</v>
      </c>
      <c r="BE129" s="370">
        <v>0</v>
      </c>
      <c r="BF129" s="370">
        <f t="shared" si="32"/>
        <v>0</v>
      </c>
      <c r="BG129" s="370">
        <v>0</v>
      </c>
      <c r="BH129" s="370">
        <v>0</v>
      </c>
      <c r="BI129" s="370">
        <f t="shared" si="33"/>
        <v>0</v>
      </c>
      <c r="BJ129" s="370">
        <v>0</v>
      </c>
      <c r="BK129" s="370">
        <v>0</v>
      </c>
      <c r="BL129" s="370">
        <f t="shared" si="34"/>
        <v>0</v>
      </c>
      <c r="BM129" s="370">
        <v>0</v>
      </c>
      <c r="BN129" s="370">
        <v>0</v>
      </c>
      <c r="BO129" s="370">
        <f t="shared" si="35"/>
        <v>0</v>
      </c>
      <c r="BP129" s="370">
        <v>1</v>
      </c>
      <c r="BQ129" s="370">
        <v>0</v>
      </c>
      <c r="BR129" s="370">
        <v>0</v>
      </c>
      <c r="BS129" s="370">
        <v>0</v>
      </c>
      <c r="BT129" s="370">
        <v>0</v>
      </c>
      <c r="BU129" s="370">
        <v>0</v>
      </c>
      <c r="BV129" s="370">
        <v>0</v>
      </c>
      <c r="BW129" s="370">
        <v>0</v>
      </c>
      <c r="BX129" s="370">
        <v>0</v>
      </c>
      <c r="BY129" s="370">
        <v>0</v>
      </c>
      <c r="BZ129" s="370">
        <v>0</v>
      </c>
      <c r="CA129" s="370">
        <v>0</v>
      </c>
    </row>
    <row r="130" spans="1:79" s="371" customFormat="1" hidden="1">
      <c r="A130" s="370">
        <f t="shared" si="36"/>
        <v>115</v>
      </c>
      <c r="B130" s="370" t="s">
        <v>865</v>
      </c>
      <c r="C130" s="370" t="s">
        <v>866</v>
      </c>
      <c r="D130" s="370" t="s">
        <v>848</v>
      </c>
      <c r="E130" s="370" t="s">
        <v>848</v>
      </c>
      <c r="F130" s="370" t="s">
        <v>89</v>
      </c>
      <c r="G130" s="370" t="s">
        <v>126</v>
      </c>
      <c r="H130" s="370" t="s">
        <v>615</v>
      </c>
      <c r="I130" s="370" t="s">
        <v>615</v>
      </c>
      <c r="J130" s="370">
        <v>2</v>
      </c>
      <c r="K130" s="370" t="s">
        <v>2410</v>
      </c>
      <c r="L130" s="370">
        <v>21162</v>
      </c>
      <c r="M130" s="370" t="s">
        <v>2409</v>
      </c>
      <c r="N130" s="370">
        <v>450</v>
      </c>
      <c r="O130" s="370">
        <v>142</v>
      </c>
      <c r="P130" s="370">
        <v>0</v>
      </c>
      <c r="Q130" s="370">
        <v>0</v>
      </c>
      <c r="R130" s="370">
        <v>0</v>
      </c>
      <c r="S130" s="370">
        <v>0</v>
      </c>
      <c r="T130" s="370">
        <v>0</v>
      </c>
      <c r="U130" s="370">
        <v>0</v>
      </c>
      <c r="V130" s="370">
        <f t="shared" si="37"/>
        <v>142</v>
      </c>
      <c r="W130" s="370">
        <v>0</v>
      </c>
      <c r="X130" s="370">
        <v>0</v>
      </c>
      <c r="Y130" s="370">
        <f t="shared" si="21"/>
        <v>0</v>
      </c>
      <c r="Z130" s="370">
        <v>11</v>
      </c>
      <c r="AA130" s="370">
        <v>11</v>
      </c>
      <c r="AB130" s="370">
        <f t="shared" si="22"/>
        <v>22</v>
      </c>
      <c r="AC130" s="370">
        <v>9</v>
      </c>
      <c r="AD130" s="370">
        <v>15</v>
      </c>
      <c r="AE130" s="370">
        <f t="shared" si="23"/>
        <v>24</v>
      </c>
      <c r="AF130" s="370">
        <v>12</v>
      </c>
      <c r="AG130" s="370">
        <v>9</v>
      </c>
      <c r="AH130" s="370">
        <f t="shared" si="24"/>
        <v>21</v>
      </c>
      <c r="AI130" s="370">
        <v>8</v>
      </c>
      <c r="AJ130" s="370">
        <v>17</v>
      </c>
      <c r="AK130" s="370">
        <f t="shared" si="25"/>
        <v>25</v>
      </c>
      <c r="AL130" s="370">
        <v>9</v>
      </c>
      <c r="AM130" s="370">
        <v>10</v>
      </c>
      <c r="AN130" s="370">
        <f t="shared" si="26"/>
        <v>19</v>
      </c>
      <c r="AO130" s="370">
        <v>6</v>
      </c>
      <c r="AP130" s="370">
        <v>6</v>
      </c>
      <c r="AQ130" s="370">
        <f t="shared" si="27"/>
        <v>12</v>
      </c>
      <c r="AR130" s="370">
        <v>6</v>
      </c>
      <c r="AS130" s="370">
        <v>3</v>
      </c>
      <c r="AT130" s="370">
        <f t="shared" si="28"/>
        <v>9</v>
      </c>
      <c r="AU130" s="370">
        <v>7</v>
      </c>
      <c r="AV130" s="370">
        <v>1</v>
      </c>
      <c r="AW130" s="370">
        <f t="shared" si="29"/>
        <v>8</v>
      </c>
      <c r="AX130" s="370">
        <v>1</v>
      </c>
      <c r="AY130" s="370">
        <v>0</v>
      </c>
      <c r="AZ130" s="370">
        <f t="shared" si="30"/>
        <v>1</v>
      </c>
      <c r="BA130" s="370">
        <v>0</v>
      </c>
      <c r="BB130" s="370">
        <v>0</v>
      </c>
      <c r="BC130" s="370">
        <f t="shared" si="31"/>
        <v>0</v>
      </c>
      <c r="BD130" s="370">
        <v>0</v>
      </c>
      <c r="BE130" s="370">
        <v>0</v>
      </c>
      <c r="BF130" s="370">
        <f t="shared" si="32"/>
        <v>0</v>
      </c>
      <c r="BG130" s="370">
        <v>0</v>
      </c>
      <c r="BH130" s="370">
        <v>0</v>
      </c>
      <c r="BI130" s="370">
        <f t="shared" si="33"/>
        <v>0</v>
      </c>
      <c r="BJ130" s="370">
        <v>0</v>
      </c>
      <c r="BK130" s="370">
        <v>1</v>
      </c>
      <c r="BL130" s="370">
        <f t="shared" si="34"/>
        <v>1</v>
      </c>
      <c r="BM130" s="370">
        <v>0</v>
      </c>
      <c r="BN130" s="370">
        <v>0</v>
      </c>
      <c r="BO130" s="370">
        <f t="shared" si="35"/>
        <v>0</v>
      </c>
      <c r="BP130" s="370">
        <v>0</v>
      </c>
      <c r="BQ130" s="370">
        <v>1</v>
      </c>
      <c r="BR130" s="370">
        <v>0</v>
      </c>
      <c r="BS130" s="370">
        <v>0</v>
      </c>
      <c r="BT130" s="370">
        <v>0</v>
      </c>
      <c r="BU130" s="370">
        <v>0</v>
      </c>
      <c r="BV130" s="370">
        <v>0</v>
      </c>
      <c r="BW130" s="370">
        <v>0</v>
      </c>
      <c r="BX130" s="370">
        <v>0</v>
      </c>
      <c r="BY130" s="370">
        <v>0</v>
      </c>
      <c r="BZ130" s="370">
        <v>0</v>
      </c>
      <c r="CA130" s="370">
        <v>0</v>
      </c>
    </row>
    <row r="131" spans="1:79" s="371" customFormat="1" hidden="1">
      <c r="A131" s="370">
        <f t="shared" si="36"/>
        <v>116</v>
      </c>
      <c r="B131" s="370" t="s">
        <v>854</v>
      </c>
      <c r="C131" s="370" t="s">
        <v>855</v>
      </c>
      <c r="D131" s="370" t="s">
        <v>1586</v>
      </c>
      <c r="E131" s="370" t="s">
        <v>856</v>
      </c>
      <c r="F131" s="370" t="s">
        <v>89</v>
      </c>
      <c r="G131" s="370" t="s">
        <v>126</v>
      </c>
      <c r="H131" s="370" t="s">
        <v>615</v>
      </c>
      <c r="I131" s="370" t="s">
        <v>615</v>
      </c>
      <c r="J131" s="370">
        <v>2</v>
      </c>
      <c r="K131" s="370" t="s">
        <v>2452</v>
      </c>
      <c r="L131" s="370">
        <v>21186</v>
      </c>
      <c r="M131" s="370" t="s">
        <v>2409</v>
      </c>
      <c r="N131" s="370">
        <v>900</v>
      </c>
      <c r="O131" s="370">
        <v>279</v>
      </c>
      <c r="P131" s="370">
        <v>11</v>
      </c>
      <c r="Q131" s="370">
        <v>0</v>
      </c>
      <c r="R131" s="370">
        <v>0</v>
      </c>
      <c r="S131" s="370">
        <v>0</v>
      </c>
      <c r="T131" s="370">
        <v>0</v>
      </c>
      <c r="U131" s="370">
        <v>0</v>
      </c>
      <c r="V131" s="370">
        <f t="shared" si="37"/>
        <v>290</v>
      </c>
      <c r="W131" s="370">
        <v>0</v>
      </c>
      <c r="X131" s="370">
        <v>0</v>
      </c>
      <c r="Y131" s="370">
        <f t="shared" si="21"/>
        <v>0</v>
      </c>
      <c r="Z131" s="370">
        <v>13</v>
      </c>
      <c r="AA131" s="370">
        <v>8</v>
      </c>
      <c r="AB131" s="370">
        <f t="shared" si="22"/>
        <v>21</v>
      </c>
      <c r="AC131" s="370">
        <v>21</v>
      </c>
      <c r="AD131" s="370">
        <v>17</v>
      </c>
      <c r="AE131" s="370">
        <f t="shared" si="23"/>
        <v>38</v>
      </c>
      <c r="AF131" s="370">
        <v>25</v>
      </c>
      <c r="AG131" s="370">
        <v>25</v>
      </c>
      <c r="AH131" s="370">
        <f t="shared" si="24"/>
        <v>50</v>
      </c>
      <c r="AI131" s="370">
        <v>30</v>
      </c>
      <c r="AJ131" s="370">
        <v>25</v>
      </c>
      <c r="AK131" s="370">
        <f t="shared" si="25"/>
        <v>55</v>
      </c>
      <c r="AL131" s="370">
        <v>25</v>
      </c>
      <c r="AM131" s="370">
        <v>26</v>
      </c>
      <c r="AN131" s="370">
        <f t="shared" si="26"/>
        <v>51</v>
      </c>
      <c r="AO131" s="370">
        <v>25</v>
      </c>
      <c r="AP131" s="370">
        <v>31</v>
      </c>
      <c r="AQ131" s="370">
        <f t="shared" si="27"/>
        <v>56</v>
      </c>
      <c r="AR131" s="370">
        <v>10</v>
      </c>
      <c r="AS131" s="370">
        <v>3</v>
      </c>
      <c r="AT131" s="370">
        <f t="shared" si="28"/>
        <v>13</v>
      </c>
      <c r="AU131" s="370">
        <v>5</v>
      </c>
      <c r="AV131" s="370">
        <v>1</v>
      </c>
      <c r="AW131" s="370">
        <f t="shared" si="29"/>
        <v>6</v>
      </c>
      <c r="AX131" s="370">
        <v>0</v>
      </c>
      <c r="AY131" s="370">
        <v>0</v>
      </c>
      <c r="AZ131" s="370">
        <f t="shared" si="30"/>
        <v>0</v>
      </c>
      <c r="BA131" s="370">
        <v>0</v>
      </c>
      <c r="BB131" s="370">
        <v>0</v>
      </c>
      <c r="BC131" s="370">
        <f t="shared" si="31"/>
        <v>0</v>
      </c>
      <c r="BD131" s="370">
        <v>0</v>
      </c>
      <c r="BE131" s="370">
        <v>0</v>
      </c>
      <c r="BF131" s="370">
        <f t="shared" si="32"/>
        <v>0</v>
      </c>
      <c r="BG131" s="370">
        <v>0</v>
      </c>
      <c r="BH131" s="370">
        <v>0</v>
      </c>
      <c r="BI131" s="370">
        <f t="shared" si="33"/>
        <v>0</v>
      </c>
      <c r="BJ131" s="370">
        <v>0</v>
      </c>
      <c r="BK131" s="370">
        <v>0</v>
      </c>
      <c r="BL131" s="370">
        <f t="shared" si="34"/>
        <v>0</v>
      </c>
      <c r="BM131" s="370">
        <v>0</v>
      </c>
      <c r="BN131" s="370">
        <v>0</v>
      </c>
      <c r="BO131" s="370">
        <f t="shared" si="35"/>
        <v>0</v>
      </c>
      <c r="BP131" s="370">
        <v>0</v>
      </c>
      <c r="BQ131" s="370">
        <v>0</v>
      </c>
      <c r="BR131" s="370">
        <v>0</v>
      </c>
      <c r="BS131" s="370">
        <v>0</v>
      </c>
      <c r="BT131" s="370">
        <v>0</v>
      </c>
      <c r="BU131" s="370">
        <v>0</v>
      </c>
      <c r="BV131" s="370">
        <v>0</v>
      </c>
      <c r="BW131" s="370">
        <v>0</v>
      </c>
      <c r="BX131" s="370">
        <v>0</v>
      </c>
      <c r="BY131" s="370">
        <v>0</v>
      </c>
      <c r="BZ131" s="370">
        <v>0</v>
      </c>
      <c r="CA131" s="370">
        <v>0</v>
      </c>
    </row>
    <row r="132" spans="1:79" s="371" customFormat="1" hidden="1">
      <c r="A132" s="370">
        <f t="shared" si="36"/>
        <v>117</v>
      </c>
      <c r="B132" s="370" t="s">
        <v>876</v>
      </c>
      <c r="C132" s="370" t="s">
        <v>877</v>
      </c>
      <c r="D132" s="370" t="s">
        <v>1568</v>
      </c>
      <c r="E132" s="370" t="s">
        <v>878</v>
      </c>
      <c r="F132" s="370" t="s">
        <v>89</v>
      </c>
      <c r="G132" s="370" t="s">
        <v>126</v>
      </c>
      <c r="H132" s="370" t="s">
        <v>615</v>
      </c>
      <c r="I132" s="370" t="s">
        <v>615</v>
      </c>
      <c r="J132" s="370">
        <v>2</v>
      </c>
      <c r="K132" s="370" t="s">
        <v>2453</v>
      </c>
      <c r="L132" s="370">
        <v>14135</v>
      </c>
      <c r="M132" s="370" t="s">
        <v>2409</v>
      </c>
      <c r="N132" s="370">
        <v>1300</v>
      </c>
      <c r="O132" s="370">
        <v>88</v>
      </c>
      <c r="P132" s="370">
        <v>0</v>
      </c>
      <c r="Q132" s="370">
        <v>0</v>
      </c>
      <c r="R132" s="370">
        <v>0</v>
      </c>
      <c r="S132" s="370">
        <v>0</v>
      </c>
      <c r="T132" s="370">
        <v>0</v>
      </c>
      <c r="U132" s="370">
        <v>0</v>
      </c>
      <c r="V132" s="370">
        <f t="shared" si="37"/>
        <v>88</v>
      </c>
      <c r="W132" s="370">
        <v>0</v>
      </c>
      <c r="X132" s="370">
        <v>1</v>
      </c>
      <c r="Y132" s="370">
        <f t="shared" si="21"/>
        <v>1</v>
      </c>
      <c r="Z132" s="370">
        <v>4</v>
      </c>
      <c r="AA132" s="370">
        <v>5</v>
      </c>
      <c r="AB132" s="370">
        <f t="shared" si="22"/>
        <v>9</v>
      </c>
      <c r="AC132" s="370">
        <v>9</v>
      </c>
      <c r="AD132" s="370">
        <v>3</v>
      </c>
      <c r="AE132" s="370">
        <f t="shared" si="23"/>
        <v>12</v>
      </c>
      <c r="AF132" s="370">
        <v>6</v>
      </c>
      <c r="AG132" s="370">
        <v>5</v>
      </c>
      <c r="AH132" s="370">
        <f t="shared" si="24"/>
        <v>11</v>
      </c>
      <c r="AI132" s="370">
        <v>9</v>
      </c>
      <c r="AJ132" s="370">
        <v>7</v>
      </c>
      <c r="AK132" s="370">
        <f t="shared" si="25"/>
        <v>16</v>
      </c>
      <c r="AL132" s="370">
        <v>9</v>
      </c>
      <c r="AM132" s="370">
        <v>8</v>
      </c>
      <c r="AN132" s="370">
        <f t="shared" si="26"/>
        <v>17</v>
      </c>
      <c r="AO132" s="370">
        <v>7</v>
      </c>
      <c r="AP132" s="370">
        <v>7</v>
      </c>
      <c r="AQ132" s="370">
        <f t="shared" si="27"/>
        <v>14</v>
      </c>
      <c r="AR132" s="370">
        <v>3</v>
      </c>
      <c r="AS132" s="370">
        <v>3</v>
      </c>
      <c r="AT132" s="370">
        <f t="shared" si="28"/>
        <v>6</v>
      </c>
      <c r="AU132" s="370">
        <v>0</v>
      </c>
      <c r="AV132" s="370">
        <v>1</v>
      </c>
      <c r="AW132" s="370">
        <f t="shared" si="29"/>
        <v>1</v>
      </c>
      <c r="AX132" s="370">
        <v>0</v>
      </c>
      <c r="AY132" s="370">
        <v>1</v>
      </c>
      <c r="AZ132" s="370">
        <f t="shared" si="30"/>
        <v>1</v>
      </c>
      <c r="BA132" s="370">
        <v>0</v>
      </c>
      <c r="BB132" s="370">
        <v>0</v>
      </c>
      <c r="BC132" s="370">
        <f t="shared" si="31"/>
        <v>0</v>
      </c>
      <c r="BD132" s="370">
        <v>0</v>
      </c>
      <c r="BE132" s="370">
        <v>0</v>
      </c>
      <c r="BF132" s="370">
        <f t="shared" si="32"/>
        <v>0</v>
      </c>
      <c r="BG132" s="370">
        <v>0</v>
      </c>
      <c r="BH132" s="370">
        <v>0</v>
      </c>
      <c r="BI132" s="370">
        <f t="shared" si="33"/>
        <v>0</v>
      </c>
      <c r="BJ132" s="370">
        <v>0</v>
      </c>
      <c r="BK132" s="370">
        <v>0</v>
      </c>
      <c r="BL132" s="370">
        <f t="shared" si="34"/>
        <v>0</v>
      </c>
      <c r="BM132" s="370">
        <v>0</v>
      </c>
      <c r="BN132" s="370">
        <v>0</v>
      </c>
      <c r="BO132" s="370">
        <f t="shared" si="35"/>
        <v>0</v>
      </c>
      <c r="BP132" s="370">
        <v>0</v>
      </c>
      <c r="BQ132" s="370">
        <v>0</v>
      </c>
      <c r="BR132" s="370">
        <v>0</v>
      </c>
      <c r="BS132" s="370">
        <v>0</v>
      </c>
      <c r="BT132" s="370">
        <v>0</v>
      </c>
      <c r="BU132" s="370">
        <v>0</v>
      </c>
      <c r="BV132" s="370">
        <v>0</v>
      </c>
      <c r="BW132" s="370">
        <v>0</v>
      </c>
      <c r="BX132" s="370">
        <v>0</v>
      </c>
      <c r="BY132" s="370">
        <v>0</v>
      </c>
      <c r="BZ132" s="370">
        <v>0</v>
      </c>
      <c r="CA132" s="370">
        <v>0</v>
      </c>
    </row>
    <row r="133" spans="1:79" s="371" customFormat="1" hidden="1">
      <c r="A133" s="370">
        <f t="shared" si="36"/>
        <v>118</v>
      </c>
      <c r="B133" s="370" t="s">
        <v>886</v>
      </c>
      <c r="C133" s="370" t="s">
        <v>887</v>
      </c>
      <c r="D133" s="370" t="s">
        <v>1583</v>
      </c>
      <c r="E133" s="370" t="s">
        <v>888</v>
      </c>
      <c r="F133" s="370" t="s">
        <v>89</v>
      </c>
      <c r="G133" s="370" t="s">
        <v>126</v>
      </c>
      <c r="H133" s="370" t="s">
        <v>615</v>
      </c>
      <c r="I133" s="370" t="s">
        <v>615</v>
      </c>
      <c r="J133" s="370">
        <v>2</v>
      </c>
      <c r="K133" s="370" t="s">
        <v>2410</v>
      </c>
      <c r="L133" s="370">
        <v>28399</v>
      </c>
      <c r="M133" s="370" t="s">
        <v>2409</v>
      </c>
      <c r="N133" s="370">
        <v>900</v>
      </c>
      <c r="O133" s="370">
        <v>128</v>
      </c>
      <c r="P133" s="370">
        <v>0</v>
      </c>
      <c r="Q133" s="370">
        <v>0</v>
      </c>
      <c r="R133" s="370">
        <v>0</v>
      </c>
      <c r="S133" s="370">
        <v>0</v>
      </c>
      <c r="T133" s="370">
        <v>0</v>
      </c>
      <c r="U133" s="370">
        <v>0</v>
      </c>
      <c r="V133" s="370">
        <f t="shared" si="37"/>
        <v>128</v>
      </c>
      <c r="W133" s="370">
        <v>0</v>
      </c>
      <c r="X133" s="370">
        <v>0</v>
      </c>
      <c r="Y133" s="370">
        <f t="shared" si="21"/>
        <v>0</v>
      </c>
      <c r="Z133" s="370">
        <v>13</v>
      </c>
      <c r="AA133" s="370">
        <v>7</v>
      </c>
      <c r="AB133" s="370">
        <f t="shared" si="22"/>
        <v>20</v>
      </c>
      <c r="AC133" s="370">
        <v>6</v>
      </c>
      <c r="AD133" s="370">
        <v>11</v>
      </c>
      <c r="AE133" s="370">
        <f t="shared" si="23"/>
        <v>17</v>
      </c>
      <c r="AF133" s="370">
        <v>15</v>
      </c>
      <c r="AG133" s="370">
        <v>17</v>
      </c>
      <c r="AH133" s="370">
        <f t="shared" si="24"/>
        <v>32</v>
      </c>
      <c r="AI133" s="370">
        <v>12</v>
      </c>
      <c r="AJ133" s="370">
        <v>11</v>
      </c>
      <c r="AK133" s="370">
        <f t="shared" si="25"/>
        <v>23</v>
      </c>
      <c r="AL133" s="370">
        <v>11</v>
      </c>
      <c r="AM133" s="370">
        <v>7</v>
      </c>
      <c r="AN133" s="370">
        <f t="shared" si="26"/>
        <v>18</v>
      </c>
      <c r="AO133" s="370">
        <v>7</v>
      </c>
      <c r="AP133" s="370">
        <v>5</v>
      </c>
      <c r="AQ133" s="370">
        <f t="shared" si="27"/>
        <v>12</v>
      </c>
      <c r="AR133" s="370">
        <v>5</v>
      </c>
      <c r="AS133" s="370">
        <v>1</v>
      </c>
      <c r="AT133" s="370">
        <f t="shared" si="28"/>
        <v>6</v>
      </c>
      <c r="AU133" s="370">
        <v>0</v>
      </c>
      <c r="AV133" s="370">
        <v>0</v>
      </c>
      <c r="AW133" s="370">
        <f t="shared" si="29"/>
        <v>0</v>
      </c>
      <c r="AX133" s="370">
        <v>0</v>
      </c>
      <c r="AY133" s="370">
        <v>0</v>
      </c>
      <c r="AZ133" s="370">
        <f t="shared" si="30"/>
        <v>0</v>
      </c>
      <c r="BA133" s="370">
        <v>0</v>
      </c>
      <c r="BB133" s="370">
        <v>0</v>
      </c>
      <c r="BC133" s="370">
        <f t="shared" si="31"/>
        <v>0</v>
      </c>
      <c r="BD133" s="370">
        <v>0</v>
      </c>
      <c r="BE133" s="370">
        <v>0</v>
      </c>
      <c r="BF133" s="370">
        <f t="shared" si="32"/>
        <v>0</v>
      </c>
      <c r="BG133" s="370">
        <v>0</v>
      </c>
      <c r="BH133" s="370">
        <v>0</v>
      </c>
      <c r="BI133" s="370">
        <f t="shared" si="33"/>
        <v>0</v>
      </c>
      <c r="BJ133" s="370">
        <v>0</v>
      </c>
      <c r="BK133" s="370">
        <v>0</v>
      </c>
      <c r="BL133" s="370">
        <f t="shared" si="34"/>
        <v>0</v>
      </c>
      <c r="BM133" s="370">
        <v>0</v>
      </c>
      <c r="BN133" s="370">
        <v>0</v>
      </c>
      <c r="BO133" s="370">
        <f t="shared" si="35"/>
        <v>0</v>
      </c>
      <c r="BP133" s="370">
        <v>0</v>
      </c>
      <c r="BQ133" s="370">
        <v>0</v>
      </c>
      <c r="BR133" s="370">
        <v>0</v>
      </c>
      <c r="BS133" s="370">
        <v>0</v>
      </c>
      <c r="BT133" s="370">
        <v>0</v>
      </c>
      <c r="BU133" s="370">
        <v>0</v>
      </c>
      <c r="BV133" s="370">
        <v>0</v>
      </c>
      <c r="BW133" s="370">
        <v>0</v>
      </c>
      <c r="BX133" s="370">
        <v>0</v>
      </c>
      <c r="BY133" s="370">
        <v>0</v>
      </c>
      <c r="BZ133" s="370">
        <v>0</v>
      </c>
      <c r="CA133" s="370">
        <v>0</v>
      </c>
    </row>
    <row r="134" spans="1:79" s="371" customFormat="1" hidden="1">
      <c r="A134" s="370">
        <f t="shared" si="36"/>
        <v>119</v>
      </c>
      <c r="B134" s="370" t="s">
        <v>846</v>
      </c>
      <c r="C134" s="370" t="s">
        <v>847</v>
      </c>
      <c r="D134" s="370" t="s">
        <v>848</v>
      </c>
      <c r="E134" s="370" t="s">
        <v>848</v>
      </c>
      <c r="F134" s="370" t="s">
        <v>89</v>
      </c>
      <c r="G134" s="370" t="s">
        <v>126</v>
      </c>
      <c r="H134" s="370" t="s">
        <v>615</v>
      </c>
      <c r="I134" s="370" t="s">
        <v>615</v>
      </c>
      <c r="J134" s="370">
        <v>2</v>
      </c>
      <c r="K134" s="370" t="s">
        <v>2410</v>
      </c>
      <c r="L134" s="370">
        <v>29221</v>
      </c>
      <c r="M134" s="370" t="s">
        <v>2409</v>
      </c>
      <c r="N134" s="370">
        <v>900</v>
      </c>
      <c r="O134" s="370">
        <v>97</v>
      </c>
      <c r="P134" s="370">
        <v>0</v>
      </c>
      <c r="Q134" s="370">
        <v>0</v>
      </c>
      <c r="R134" s="370">
        <v>0</v>
      </c>
      <c r="S134" s="370">
        <v>0</v>
      </c>
      <c r="T134" s="370">
        <v>0</v>
      </c>
      <c r="U134" s="370">
        <v>0</v>
      </c>
      <c r="V134" s="370">
        <f t="shared" si="37"/>
        <v>97</v>
      </c>
      <c r="W134" s="370">
        <v>0</v>
      </c>
      <c r="X134" s="370">
        <v>0</v>
      </c>
      <c r="Y134" s="370">
        <f t="shared" si="21"/>
        <v>0</v>
      </c>
      <c r="Z134" s="370">
        <v>3</v>
      </c>
      <c r="AA134" s="370">
        <v>11</v>
      </c>
      <c r="AB134" s="370">
        <f t="shared" si="22"/>
        <v>14</v>
      </c>
      <c r="AC134" s="370">
        <v>3</v>
      </c>
      <c r="AD134" s="370">
        <v>6</v>
      </c>
      <c r="AE134" s="370">
        <f t="shared" si="23"/>
        <v>9</v>
      </c>
      <c r="AF134" s="370">
        <v>13</v>
      </c>
      <c r="AG134" s="370">
        <v>10</v>
      </c>
      <c r="AH134" s="370">
        <f t="shared" si="24"/>
        <v>23</v>
      </c>
      <c r="AI134" s="370">
        <v>11</v>
      </c>
      <c r="AJ134" s="370">
        <v>0</v>
      </c>
      <c r="AK134" s="370">
        <f t="shared" si="25"/>
        <v>11</v>
      </c>
      <c r="AL134" s="370">
        <v>11</v>
      </c>
      <c r="AM134" s="370">
        <v>9</v>
      </c>
      <c r="AN134" s="370">
        <f t="shared" si="26"/>
        <v>20</v>
      </c>
      <c r="AO134" s="370">
        <v>6</v>
      </c>
      <c r="AP134" s="370">
        <v>6</v>
      </c>
      <c r="AQ134" s="370">
        <f t="shared" si="27"/>
        <v>12</v>
      </c>
      <c r="AR134" s="370">
        <v>4</v>
      </c>
      <c r="AS134" s="370">
        <v>1</v>
      </c>
      <c r="AT134" s="370">
        <f t="shared" si="28"/>
        <v>5</v>
      </c>
      <c r="AU134" s="370">
        <v>1</v>
      </c>
      <c r="AV134" s="370">
        <v>0</v>
      </c>
      <c r="AW134" s="370">
        <f t="shared" si="29"/>
        <v>1</v>
      </c>
      <c r="AX134" s="370">
        <v>0</v>
      </c>
      <c r="AY134" s="370">
        <v>0</v>
      </c>
      <c r="AZ134" s="370">
        <f t="shared" si="30"/>
        <v>0</v>
      </c>
      <c r="BA134" s="370">
        <v>2</v>
      </c>
      <c r="BB134" s="370">
        <v>0</v>
      </c>
      <c r="BC134" s="370">
        <f t="shared" si="31"/>
        <v>2</v>
      </c>
      <c r="BD134" s="370">
        <v>0</v>
      </c>
      <c r="BE134" s="370">
        <v>0</v>
      </c>
      <c r="BF134" s="370">
        <f t="shared" si="32"/>
        <v>0</v>
      </c>
      <c r="BG134" s="370">
        <v>0</v>
      </c>
      <c r="BH134" s="370">
        <v>0</v>
      </c>
      <c r="BI134" s="370">
        <f t="shared" si="33"/>
        <v>0</v>
      </c>
      <c r="BJ134" s="370">
        <v>0</v>
      </c>
      <c r="BK134" s="370">
        <v>0</v>
      </c>
      <c r="BL134" s="370">
        <f t="shared" si="34"/>
        <v>0</v>
      </c>
      <c r="BM134" s="370">
        <v>0</v>
      </c>
      <c r="BN134" s="370">
        <v>0</v>
      </c>
      <c r="BO134" s="370">
        <f t="shared" si="35"/>
        <v>0</v>
      </c>
      <c r="BP134" s="370">
        <v>1</v>
      </c>
      <c r="BQ134" s="370">
        <v>0</v>
      </c>
      <c r="BR134" s="370">
        <v>0</v>
      </c>
      <c r="BS134" s="370">
        <v>0</v>
      </c>
      <c r="BT134" s="370">
        <v>0</v>
      </c>
      <c r="BU134" s="370">
        <v>0</v>
      </c>
      <c r="BV134" s="370">
        <v>0</v>
      </c>
      <c r="BW134" s="370">
        <v>0</v>
      </c>
      <c r="BX134" s="370">
        <v>0</v>
      </c>
      <c r="BY134" s="370">
        <v>0</v>
      </c>
      <c r="BZ134" s="370">
        <v>0</v>
      </c>
      <c r="CA134" s="370">
        <v>0</v>
      </c>
    </row>
    <row r="135" spans="1:79" s="371" customFormat="1" hidden="1">
      <c r="A135" s="370">
        <f t="shared" si="36"/>
        <v>120</v>
      </c>
      <c r="B135" s="370" t="s">
        <v>792</v>
      </c>
      <c r="C135" s="370" t="s">
        <v>793</v>
      </c>
      <c r="D135" s="370" t="s">
        <v>1556</v>
      </c>
      <c r="E135" s="370" t="s">
        <v>794</v>
      </c>
      <c r="F135" s="370" t="s">
        <v>89</v>
      </c>
      <c r="G135" s="370" t="s">
        <v>126</v>
      </c>
      <c r="H135" s="370" t="s">
        <v>615</v>
      </c>
      <c r="I135" s="370" t="s">
        <v>615</v>
      </c>
      <c r="J135" s="370">
        <v>2</v>
      </c>
      <c r="K135" s="370" t="s">
        <v>2454</v>
      </c>
      <c r="L135" s="370">
        <v>29312</v>
      </c>
      <c r="M135" s="370" t="s">
        <v>2409</v>
      </c>
      <c r="N135" s="370">
        <v>900</v>
      </c>
      <c r="O135" s="370">
        <v>210</v>
      </c>
      <c r="P135" s="370">
        <v>0</v>
      </c>
      <c r="Q135" s="370">
        <v>0</v>
      </c>
      <c r="R135" s="370">
        <v>0</v>
      </c>
      <c r="S135" s="370">
        <v>0</v>
      </c>
      <c r="T135" s="370">
        <v>0</v>
      </c>
      <c r="U135" s="370">
        <v>0</v>
      </c>
      <c r="V135" s="370">
        <f t="shared" si="37"/>
        <v>210</v>
      </c>
      <c r="W135" s="370">
        <v>0</v>
      </c>
      <c r="X135" s="370">
        <v>0</v>
      </c>
      <c r="Y135" s="370">
        <f t="shared" si="21"/>
        <v>0</v>
      </c>
      <c r="Z135" s="370">
        <v>15</v>
      </c>
      <c r="AA135" s="370">
        <v>14</v>
      </c>
      <c r="AB135" s="370">
        <f t="shared" si="22"/>
        <v>29</v>
      </c>
      <c r="AC135" s="370">
        <v>17</v>
      </c>
      <c r="AD135" s="370">
        <v>13</v>
      </c>
      <c r="AE135" s="370">
        <f t="shared" si="23"/>
        <v>30</v>
      </c>
      <c r="AF135" s="370">
        <v>20</v>
      </c>
      <c r="AG135" s="370">
        <v>23</v>
      </c>
      <c r="AH135" s="370">
        <f t="shared" si="24"/>
        <v>43</v>
      </c>
      <c r="AI135" s="370">
        <v>19</v>
      </c>
      <c r="AJ135" s="370">
        <v>16</v>
      </c>
      <c r="AK135" s="370">
        <f t="shared" si="25"/>
        <v>35</v>
      </c>
      <c r="AL135" s="370">
        <v>15</v>
      </c>
      <c r="AM135" s="370">
        <v>18</v>
      </c>
      <c r="AN135" s="370">
        <f t="shared" si="26"/>
        <v>33</v>
      </c>
      <c r="AO135" s="370">
        <v>13</v>
      </c>
      <c r="AP135" s="370">
        <v>16</v>
      </c>
      <c r="AQ135" s="370">
        <f t="shared" si="27"/>
        <v>29</v>
      </c>
      <c r="AR135" s="370">
        <v>4</v>
      </c>
      <c r="AS135" s="370">
        <v>4</v>
      </c>
      <c r="AT135" s="370">
        <f t="shared" si="28"/>
        <v>8</v>
      </c>
      <c r="AU135" s="370">
        <v>2</v>
      </c>
      <c r="AV135" s="370">
        <v>0</v>
      </c>
      <c r="AW135" s="370">
        <f t="shared" si="29"/>
        <v>2</v>
      </c>
      <c r="AX135" s="370">
        <v>1</v>
      </c>
      <c r="AY135" s="370">
        <v>0</v>
      </c>
      <c r="AZ135" s="370">
        <f t="shared" si="30"/>
        <v>1</v>
      </c>
      <c r="BA135" s="370">
        <v>0</v>
      </c>
      <c r="BB135" s="370">
        <v>0</v>
      </c>
      <c r="BC135" s="370">
        <f t="shared" si="31"/>
        <v>0</v>
      </c>
      <c r="BD135" s="370">
        <v>0</v>
      </c>
      <c r="BE135" s="370">
        <v>0</v>
      </c>
      <c r="BF135" s="370">
        <f t="shared" si="32"/>
        <v>0</v>
      </c>
      <c r="BG135" s="370">
        <v>0</v>
      </c>
      <c r="BH135" s="370">
        <v>0</v>
      </c>
      <c r="BI135" s="370">
        <f t="shared" si="33"/>
        <v>0</v>
      </c>
      <c r="BJ135" s="370">
        <v>0</v>
      </c>
      <c r="BK135" s="370">
        <v>0</v>
      </c>
      <c r="BL135" s="370">
        <f t="shared" si="34"/>
        <v>0</v>
      </c>
      <c r="BM135" s="370">
        <v>0</v>
      </c>
      <c r="BN135" s="370">
        <v>0</v>
      </c>
      <c r="BO135" s="370">
        <f t="shared" si="35"/>
        <v>0</v>
      </c>
      <c r="BP135" s="370">
        <v>0</v>
      </c>
      <c r="BQ135" s="370">
        <v>0</v>
      </c>
      <c r="BR135" s="370">
        <v>0</v>
      </c>
      <c r="BS135" s="370">
        <v>0</v>
      </c>
      <c r="BT135" s="370">
        <v>0</v>
      </c>
      <c r="BU135" s="370">
        <v>0</v>
      </c>
      <c r="BV135" s="370">
        <v>0</v>
      </c>
      <c r="BW135" s="370">
        <v>0</v>
      </c>
      <c r="BX135" s="370">
        <v>0</v>
      </c>
      <c r="BY135" s="370">
        <v>0</v>
      </c>
      <c r="BZ135" s="370">
        <v>0</v>
      </c>
      <c r="CA135" s="370">
        <v>0</v>
      </c>
    </row>
    <row r="136" spans="1:79" s="371" customFormat="1" hidden="1">
      <c r="A136" s="370">
        <f t="shared" si="36"/>
        <v>121</v>
      </c>
      <c r="B136" s="370" t="s">
        <v>832</v>
      </c>
      <c r="C136" s="370" t="s">
        <v>833</v>
      </c>
      <c r="D136" s="370" t="s">
        <v>1566</v>
      </c>
      <c r="E136" s="370" t="s">
        <v>834</v>
      </c>
      <c r="F136" s="370" t="s">
        <v>89</v>
      </c>
      <c r="G136" s="370" t="s">
        <v>126</v>
      </c>
      <c r="H136" s="370" t="s">
        <v>615</v>
      </c>
      <c r="I136" s="370" t="s">
        <v>615</v>
      </c>
      <c r="J136" s="370">
        <v>2</v>
      </c>
      <c r="K136" s="370" t="s">
        <v>2410</v>
      </c>
      <c r="L136" s="370">
        <v>29693</v>
      </c>
      <c r="M136" s="370" t="s">
        <v>2409</v>
      </c>
      <c r="N136" s="370">
        <v>1300</v>
      </c>
      <c r="O136" s="370">
        <v>95</v>
      </c>
      <c r="P136" s="370">
        <v>0</v>
      </c>
      <c r="Q136" s="370">
        <v>0</v>
      </c>
      <c r="R136" s="370">
        <v>0</v>
      </c>
      <c r="S136" s="370">
        <v>0</v>
      </c>
      <c r="T136" s="370">
        <v>0</v>
      </c>
      <c r="U136" s="370">
        <v>0</v>
      </c>
      <c r="V136" s="370">
        <f t="shared" si="37"/>
        <v>95</v>
      </c>
      <c r="W136" s="370">
        <v>0</v>
      </c>
      <c r="X136" s="370">
        <v>0</v>
      </c>
      <c r="Y136" s="370">
        <f t="shared" si="21"/>
        <v>0</v>
      </c>
      <c r="Z136" s="370">
        <v>10</v>
      </c>
      <c r="AA136" s="370">
        <v>7</v>
      </c>
      <c r="AB136" s="370">
        <f t="shared" si="22"/>
        <v>17</v>
      </c>
      <c r="AC136" s="370">
        <v>3</v>
      </c>
      <c r="AD136" s="370">
        <v>14</v>
      </c>
      <c r="AE136" s="370">
        <f t="shared" si="23"/>
        <v>17</v>
      </c>
      <c r="AF136" s="370">
        <v>7</v>
      </c>
      <c r="AG136" s="370">
        <v>5</v>
      </c>
      <c r="AH136" s="370">
        <f t="shared" si="24"/>
        <v>12</v>
      </c>
      <c r="AI136" s="370">
        <v>9</v>
      </c>
      <c r="AJ136" s="370">
        <v>11</v>
      </c>
      <c r="AK136" s="370">
        <f t="shared" si="25"/>
        <v>20</v>
      </c>
      <c r="AL136" s="370">
        <v>9</v>
      </c>
      <c r="AM136" s="370">
        <v>6</v>
      </c>
      <c r="AN136" s="370">
        <f t="shared" si="26"/>
        <v>15</v>
      </c>
      <c r="AO136" s="370">
        <v>6</v>
      </c>
      <c r="AP136" s="370">
        <v>5</v>
      </c>
      <c r="AQ136" s="370">
        <f t="shared" si="27"/>
        <v>11</v>
      </c>
      <c r="AR136" s="370">
        <v>1</v>
      </c>
      <c r="AS136" s="370">
        <v>1</v>
      </c>
      <c r="AT136" s="370">
        <f t="shared" si="28"/>
        <v>2</v>
      </c>
      <c r="AU136" s="370">
        <v>1</v>
      </c>
      <c r="AV136" s="370">
        <v>0</v>
      </c>
      <c r="AW136" s="370">
        <f t="shared" si="29"/>
        <v>1</v>
      </c>
      <c r="AX136" s="370">
        <v>0</v>
      </c>
      <c r="AY136" s="370">
        <v>0</v>
      </c>
      <c r="AZ136" s="370">
        <f t="shared" si="30"/>
        <v>0</v>
      </c>
      <c r="BA136" s="370">
        <v>0</v>
      </c>
      <c r="BB136" s="370">
        <v>0</v>
      </c>
      <c r="BC136" s="370">
        <f t="shared" si="31"/>
        <v>0</v>
      </c>
      <c r="BD136" s="370">
        <v>0</v>
      </c>
      <c r="BE136" s="370">
        <v>0</v>
      </c>
      <c r="BF136" s="370">
        <f t="shared" si="32"/>
        <v>0</v>
      </c>
      <c r="BG136" s="370">
        <v>0</v>
      </c>
      <c r="BH136" s="370">
        <v>0</v>
      </c>
      <c r="BI136" s="370">
        <f t="shared" si="33"/>
        <v>0</v>
      </c>
      <c r="BJ136" s="370">
        <v>0</v>
      </c>
      <c r="BK136" s="370">
        <v>0</v>
      </c>
      <c r="BL136" s="370">
        <f t="shared" si="34"/>
        <v>0</v>
      </c>
      <c r="BM136" s="370">
        <v>0</v>
      </c>
      <c r="BN136" s="370">
        <v>0</v>
      </c>
      <c r="BO136" s="370">
        <f t="shared" si="35"/>
        <v>0</v>
      </c>
      <c r="BP136" s="370">
        <v>0</v>
      </c>
      <c r="BQ136" s="370">
        <v>0</v>
      </c>
      <c r="BR136" s="370">
        <v>0</v>
      </c>
      <c r="BS136" s="370">
        <v>0</v>
      </c>
      <c r="BT136" s="370">
        <v>0</v>
      </c>
      <c r="BU136" s="370">
        <v>0</v>
      </c>
      <c r="BV136" s="370">
        <v>0</v>
      </c>
      <c r="BW136" s="370">
        <v>0</v>
      </c>
      <c r="BX136" s="370">
        <v>0</v>
      </c>
      <c r="BY136" s="370">
        <v>0</v>
      </c>
      <c r="BZ136" s="370">
        <v>0</v>
      </c>
      <c r="CA136" s="370">
        <v>0</v>
      </c>
    </row>
    <row r="137" spans="1:79" s="371" customFormat="1" hidden="1">
      <c r="A137" s="370">
        <f t="shared" si="36"/>
        <v>122</v>
      </c>
      <c r="B137" s="370" t="s">
        <v>820</v>
      </c>
      <c r="C137" s="370" t="s">
        <v>821</v>
      </c>
      <c r="D137" s="370" t="s">
        <v>822</v>
      </c>
      <c r="E137" s="370" t="s">
        <v>822</v>
      </c>
      <c r="F137" s="370" t="s">
        <v>89</v>
      </c>
      <c r="G137" s="370" t="s">
        <v>126</v>
      </c>
      <c r="H137" s="370" t="s">
        <v>615</v>
      </c>
      <c r="I137" s="370" t="s">
        <v>615</v>
      </c>
      <c r="J137" s="370">
        <v>2</v>
      </c>
      <c r="K137" s="370" t="s">
        <v>2455</v>
      </c>
      <c r="L137" s="370">
        <v>31572</v>
      </c>
      <c r="M137" s="370" t="s">
        <v>2409</v>
      </c>
      <c r="N137" s="370">
        <v>1300</v>
      </c>
      <c r="O137" s="370">
        <v>99</v>
      </c>
      <c r="P137" s="370">
        <v>0</v>
      </c>
      <c r="Q137" s="370">
        <v>0</v>
      </c>
      <c r="R137" s="370">
        <v>0</v>
      </c>
      <c r="S137" s="370">
        <v>0</v>
      </c>
      <c r="T137" s="370">
        <v>0</v>
      </c>
      <c r="U137" s="370">
        <v>0</v>
      </c>
      <c r="V137" s="370">
        <f t="shared" si="37"/>
        <v>99</v>
      </c>
      <c r="W137" s="370">
        <v>0</v>
      </c>
      <c r="X137" s="370">
        <v>0</v>
      </c>
      <c r="Y137" s="370">
        <f t="shared" si="21"/>
        <v>0</v>
      </c>
      <c r="Z137" s="370">
        <v>10</v>
      </c>
      <c r="AA137" s="370">
        <v>4</v>
      </c>
      <c r="AB137" s="370">
        <f t="shared" si="22"/>
        <v>14</v>
      </c>
      <c r="AC137" s="370">
        <v>7</v>
      </c>
      <c r="AD137" s="370">
        <v>9</v>
      </c>
      <c r="AE137" s="370">
        <f t="shared" si="23"/>
        <v>16</v>
      </c>
      <c r="AF137" s="370">
        <v>6</v>
      </c>
      <c r="AG137" s="370">
        <v>11</v>
      </c>
      <c r="AH137" s="370">
        <f t="shared" si="24"/>
        <v>17</v>
      </c>
      <c r="AI137" s="370">
        <v>5</v>
      </c>
      <c r="AJ137" s="370">
        <v>10</v>
      </c>
      <c r="AK137" s="370">
        <f t="shared" si="25"/>
        <v>15</v>
      </c>
      <c r="AL137" s="370">
        <v>9</v>
      </c>
      <c r="AM137" s="370">
        <v>5</v>
      </c>
      <c r="AN137" s="370">
        <f t="shared" si="26"/>
        <v>14</v>
      </c>
      <c r="AO137" s="370">
        <v>9</v>
      </c>
      <c r="AP137" s="370">
        <v>5</v>
      </c>
      <c r="AQ137" s="370">
        <f t="shared" si="27"/>
        <v>14</v>
      </c>
      <c r="AR137" s="370">
        <v>3</v>
      </c>
      <c r="AS137" s="370">
        <v>3</v>
      </c>
      <c r="AT137" s="370">
        <f t="shared" si="28"/>
        <v>6</v>
      </c>
      <c r="AU137" s="370">
        <v>2</v>
      </c>
      <c r="AV137" s="370">
        <v>0</v>
      </c>
      <c r="AW137" s="370">
        <f t="shared" si="29"/>
        <v>2</v>
      </c>
      <c r="AX137" s="370">
        <v>1</v>
      </c>
      <c r="AY137" s="370">
        <v>0</v>
      </c>
      <c r="AZ137" s="370">
        <f t="shared" si="30"/>
        <v>1</v>
      </c>
      <c r="BA137" s="370">
        <v>0</v>
      </c>
      <c r="BB137" s="370">
        <v>0</v>
      </c>
      <c r="BC137" s="370">
        <f t="shared" si="31"/>
        <v>0</v>
      </c>
      <c r="BD137" s="370">
        <v>0</v>
      </c>
      <c r="BE137" s="370">
        <v>0</v>
      </c>
      <c r="BF137" s="370">
        <f t="shared" si="32"/>
        <v>0</v>
      </c>
      <c r="BG137" s="370">
        <v>0</v>
      </c>
      <c r="BH137" s="370">
        <v>0</v>
      </c>
      <c r="BI137" s="370">
        <f t="shared" si="33"/>
        <v>0</v>
      </c>
      <c r="BJ137" s="370">
        <v>0</v>
      </c>
      <c r="BK137" s="370">
        <v>0</v>
      </c>
      <c r="BL137" s="370">
        <f t="shared" si="34"/>
        <v>0</v>
      </c>
      <c r="BM137" s="370">
        <v>0</v>
      </c>
      <c r="BN137" s="370">
        <v>0</v>
      </c>
      <c r="BO137" s="370">
        <f t="shared" si="35"/>
        <v>0</v>
      </c>
      <c r="BP137" s="370">
        <v>0</v>
      </c>
      <c r="BQ137" s="370">
        <v>0</v>
      </c>
      <c r="BR137" s="370">
        <v>0</v>
      </c>
      <c r="BS137" s="370">
        <v>0</v>
      </c>
      <c r="BT137" s="370">
        <v>0</v>
      </c>
      <c r="BU137" s="370">
        <v>0</v>
      </c>
      <c r="BV137" s="370">
        <v>0</v>
      </c>
      <c r="BW137" s="370">
        <v>0</v>
      </c>
      <c r="BX137" s="370">
        <v>0</v>
      </c>
      <c r="BY137" s="370">
        <v>0</v>
      </c>
      <c r="BZ137" s="370">
        <v>0</v>
      </c>
      <c r="CA137" s="370">
        <v>0</v>
      </c>
    </row>
    <row r="138" spans="1:79" s="371" customFormat="1" hidden="1">
      <c r="A138" s="370">
        <f t="shared" si="36"/>
        <v>123</v>
      </c>
      <c r="B138" s="370" t="s">
        <v>829</v>
      </c>
      <c r="C138" s="370" t="s">
        <v>830</v>
      </c>
      <c r="D138" s="370" t="s">
        <v>2456</v>
      </c>
      <c r="E138" s="370" t="s">
        <v>831</v>
      </c>
      <c r="F138" s="370" t="s">
        <v>89</v>
      </c>
      <c r="G138" s="370" t="s">
        <v>126</v>
      </c>
      <c r="H138" s="370" t="s">
        <v>615</v>
      </c>
      <c r="I138" s="370" t="s">
        <v>615</v>
      </c>
      <c r="J138" s="370">
        <v>2</v>
      </c>
      <c r="K138" s="370" t="s">
        <v>2410</v>
      </c>
      <c r="L138" s="370">
        <v>31503</v>
      </c>
      <c r="M138" s="370" t="s">
        <v>2419</v>
      </c>
      <c r="N138" s="370">
        <v>0</v>
      </c>
      <c r="O138" s="370">
        <v>40</v>
      </c>
      <c r="P138" s="370">
        <v>0</v>
      </c>
      <c r="Q138" s="370">
        <v>0</v>
      </c>
      <c r="R138" s="370">
        <v>0</v>
      </c>
      <c r="S138" s="370">
        <v>0</v>
      </c>
      <c r="T138" s="370">
        <v>0</v>
      </c>
      <c r="U138" s="370">
        <v>0</v>
      </c>
      <c r="V138" s="370">
        <f t="shared" si="37"/>
        <v>40</v>
      </c>
      <c r="W138" s="370">
        <v>0</v>
      </c>
      <c r="X138" s="370">
        <v>0</v>
      </c>
      <c r="Y138" s="370">
        <f t="shared" si="21"/>
        <v>0</v>
      </c>
      <c r="Z138" s="370">
        <v>2</v>
      </c>
      <c r="AA138" s="370">
        <v>0</v>
      </c>
      <c r="AB138" s="370">
        <f t="shared" si="22"/>
        <v>2</v>
      </c>
      <c r="AC138" s="370">
        <v>2</v>
      </c>
      <c r="AD138" s="370">
        <v>3</v>
      </c>
      <c r="AE138" s="370">
        <f t="shared" si="23"/>
        <v>5</v>
      </c>
      <c r="AF138" s="370">
        <v>5</v>
      </c>
      <c r="AG138" s="370">
        <v>6</v>
      </c>
      <c r="AH138" s="370">
        <f t="shared" si="24"/>
        <v>11</v>
      </c>
      <c r="AI138" s="370">
        <v>7</v>
      </c>
      <c r="AJ138" s="370">
        <v>3</v>
      </c>
      <c r="AK138" s="370">
        <f t="shared" si="25"/>
        <v>10</v>
      </c>
      <c r="AL138" s="370">
        <v>4</v>
      </c>
      <c r="AM138" s="370">
        <v>1</v>
      </c>
      <c r="AN138" s="370">
        <f t="shared" si="26"/>
        <v>5</v>
      </c>
      <c r="AO138" s="370">
        <v>2</v>
      </c>
      <c r="AP138" s="370">
        <v>3</v>
      </c>
      <c r="AQ138" s="370">
        <f t="shared" si="27"/>
        <v>5</v>
      </c>
      <c r="AR138" s="370">
        <v>1</v>
      </c>
      <c r="AS138" s="370">
        <v>1</v>
      </c>
      <c r="AT138" s="370">
        <f t="shared" si="28"/>
        <v>2</v>
      </c>
      <c r="AU138" s="370">
        <v>0</v>
      </c>
      <c r="AV138" s="370">
        <v>0</v>
      </c>
      <c r="AW138" s="370">
        <f t="shared" si="29"/>
        <v>0</v>
      </c>
      <c r="AX138" s="370">
        <v>0</v>
      </c>
      <c r="AY138" s="370">
        <v>0</v>
      </c>
      <c r="AZ138" s="370">
        <f t="shared" si="30"/>
        <v>0</v>
      </c>
      <c r="BA138" s="370">
        <v>0</v>
      </c>
      <c r="BB138" s="370">
        <v>0</v>
      </c>
      <c r="BC138" s="370">
        <f t="shared" si="31"/>
        <v>0</v>
      </c>
      <c r="BD138" s="370">
        <v>0</v>
      </c>
      <c r="BE138" s="370">
        <v>0</v>
      </c>
      <c r="BF138" s="370">
        <f t="shared" si="32"/>
        <v>0</v>
      </c>
      <c r="BG138" s="370">
        <v>0</v>
      </c>
      <c r="BH138" s="370">
        <v>0</v>
      </c>
      <c r="BI138" s="370">
        <f t="shared" si="33"/>
        <v>0</v>
      </c>
      <c r="BJ138" s="370">
        <v>0</v>
      </c>
      <c r="BK138" s="370">
        <v>0</v>
      </c>
      <c r="BL138" s="370">
        <f t="shared" si="34"/>
        <v>0</v>
      </c>
      <c r="BM138" s="370">
        <v>0</v>
      </c>
      <c r="BN138" s="370">
        <v>0</v>
      </c>
      <c r="BO138" s="370">
        <f t="shared" si="35"/>
        <v>0</v>
      </c>
      <c r="BP138" s="370">
        <v>0</v>
      </c>
      <c r="BQ138" s="370">
        <v>0</v>
      </c>
      <c r="BR138" s="370">
        <v>0</v>
      </c>
      <c r="BS138" s="370">
        <v>0</v>
      </c>
      <c r="BT138" s="370">
        <v>0</v>
      </c>
      <c r="BU138" s="370">
        <v>0</v>
      </c>
      <c r="BV138" s="370">
        <v>0</v>
      </c>
      <c r="BW138" s="370">
        <v>0</v>
      </c>
      <c r="BX138" s="370">
        <v>0</v>
      </c>
      <c r="BY138" s="370">
        <v>0</v>
      </c>
      <c r="BZ138" s="370">
        <v>0</v>
      </c>
      <c r="CA138" s="370">
        <v>0</v>
      </c>
    </row>
    <row r="139" spans="1:79" s="371" customFormat="1" hidden="1">
      <c r="A139" s="370">
        <f t="shared" si="36"/>
        <v>124</v>
      </c>
      <c r="B139" s="370" t="s">
        <v>817</v>
      </c>
      <c r="C139" s="370" t="s">
        <v>818</v>
      </c>
      <c r="D139" s="370" t="s">
        <v>1574</v>
      </c>
      <c r="E139" s="370" t="s">
        <v>819</v>
      </c>
      <c r="F139" s="370" t="s">
        <v>89</v>
      </c>
      <c r="G139" s="370" t="s">
        <v>126</v>
      </c>
      <c r="H139" s="370" t="s">
        <v>615</v>
      </c>
      <c r="I139" s="370" t="s">
        <v>615</v>
      </c>
      <c r="J139" s="370">
        <v>2</v>
      </c>
      <c r="K139" s="370" t="s">
        <v>2457</v>
      </c>
      <c r="L139" s="370">
        <v>31517</v>
      </c>
      <c r="M139" s="370" t="s">
        <v>2419</v>
      </c>
      <c r="N139" s="370">
        <v>0</v>
      </c>
      <c r="O139" s="370">
        <v>45</v>
      </c>
      <c r="P139" s="370">
        <v>0</v>
      </c>
      <c r="Q139" s="370">
        <v>0</v>
      </c>
      <c r="R139" s="370">
        <v>0</v>
      </c>
      <c r="S139" s="370">
        <v>0</v>
      </c>
      <c r="T139" s="370">
        <v>0</v>
      </c>
      <c r="U139" s="370">
        <v>0</v>
      </c>
      <c r="V139" s="370">
        <f t="shared" si="37"/>
        <v>45</v>
      </c>
      <c r="W139" s="370">
        <v>0</v>
      </c>
      <c r="X139" s="370">
        <v>0</v>
      </c>
      <c r="Y139" s="370">
        <f t="shared" si="21"/>
        <v>0</v>
      </c>
      <c r="Z139" s="370">
        <v>4</v>
      </c>
      <c r="AA139" s="370">
        <v>2</v>
      </c>
      <c r="AB139" s="370">
        <f t="shared" si="22"/>
        <v>6</v>
      </c>
      <c r="AC139" s="370">
        <v>7</v>
      </c>
      <c r="AD139" s="370">
        <v>5</v>
      </c>
      <c r="AE139" s="370">
        <f t="shared" si="23"/>
        <v>12</v>
      </c>
      <c r="AF139" s="370">
        <v>0</v>
      </c>
      <c r="AG139" s="370">
        <v>4</v>
      </c>
      <c r="AH139" s="370">
        <f t="shared" si="24"/>
        <v>4</v>
      </c>
      <c r="AI139" s="370">
        <v>4</v>
      </c>
      <c r="AJ139" s="370">
        <v>3</v>
      </c>
      <c r="AK139" s="370">
        <f t="shared" si="25"/>
        <v>7</v>
      </c>
      <c r="AL139" s="370">
        <v>1</v>
      </c>
      <c r="AM139" s="370">
        <v>4</v>
      </c>
      <c r="AN139" s="370">
        <f t="shared" si="26"/>
        <v>5</v>
      </c>
      <c r="AO139" s="370">
        <v>5</v>
      </c>
      <c r="AP139" s="370">
        <v>4</v>
      </c>
      <c r="AQ139" s="370">
        <f t="shared" si="27"/>
        <v>9</v>
      </c>
      <c r="AR139" s="370">
        <v>0</v>
      </c>
      <c r="AS139" s="370">
        <v>1</v>
      </c>
      <c r="AT139" s="370">
        <f t="shared" si="28"/>
        <v>1</v>
      </c>
      <c r="AU139" s="370">
        <v>0</v>
      </c>
      <c r="AV139" s="370">
        <v>0</v>
      </c>
      <c r="AW139" s="370">
        <f t="shared" si="29"/>
        <v>0</v>
      </c>
      <c r="AX139" s="370">
        <v>0</v>
      </c>
      <c r="AY139" s="370">
        <v>1</v>
      </c>
      <c r="AZ139" s="370">
        <f t="shared" si="30"/>
        <v>1</v>
      </c>
      <c r="BA139" s="370">
        <v>0</v>
      </c>
      <c r="BB139" s="370">
        <v>0</v>
      </c>
      <c r="BC139" s="370">
        <f t="shared" si="31"/>
        <v>0</v>
      </c>
      <c r="BD139" s="370">
        <v>0</v>
      </c>
      <c r="BE139" s="370">
        <v>0</v>
      </c>
      <c r="BF139" s="370">
        <f t="shared" si="32"/>
        <v>0</v>
      </c>
      <c r="BG139" s="370">
        <v>0</v>
      </c>
      <c r="BH139" s="370">
        <v>0</v>
      </c>
      <c r="BI139" s="370">
        <f t="shared" si="33"/>
        <v>0</v>
      </c>
      <c r="BJ139" s="370">
        <v>0</v>
      </c>
      <c r="BK139" s="370">
        <v>0</v>
      </c>
      <c r="BL139" s="370">
        <f t="shared" si="34"/>
        <v>0</v>
      </c>
      <c r="BM139" s="370">
        <v>0</v>
      </c>
      <c r="BN139" s="370">
        <v>0</v>
      </c>
      <c r="BO139" s="370">
        <f t="shared" si="35"/>
        <v>0</v>
      </c>
      <c r="BP139" s="370">
        <v>0</v>
      </c>
      <c r="BQ139" s="370">
        <v>0</v>
      </c>
      <c r="BR139" s="370">
        <v>0</v>
      </c>
      <c r="BS139" s="370">
        <v>0</v>
      </c>
      <c r="BT139" s="370">
        <v>0</v>
      </c>
      <c r="BU139" s="370">
        <v>0</v>
      </c>
      <c r="BV139" s="370">
        <v>0</v>
      </c>
      <c r="BW139" s="370">
        <v>0</v>
      </c>
      <c r="BX139" s="370">
        <v>0</v>
      </c>
      <c r="BY139" s="370">
        <v>0</v>
      </c>
      <c r="BZ139" s="370">
        <v>0</v>
      </c>
      <c r="CA139" s="370">
        <v>0</v>
      </c>
    </row>
    <row r="140" spans="1:79" s="371" customFormat="1" hidden="1">
      <c r="A140" s="370">
        <f t="shared" ref="A140:A203" si="44">A139+1</f>
        <v>125</v>
      </c>
      <c r="B140" s="370" t="s">
        <v>835</v>
      </c>
      <c r="C140" s="370" t="s">
        <v>836</v>
      </c>
      <c r="D140" s="370" t="s">
        <v>1559</v>
      </c>
      <c r="E140" s="370" t="s">
        <v>825</v>
      </c>
      <c r="F140" s="370" t="s">
        <v>89</v>
      </c>
      <c r="G140" s="370" t="s">
        <v>126</v>
      </c>
      <c r="H140" s="370" t="s">
        <v>615</v>
      </c>
      <c r="I140" s="370" t="s">
        <v>615</v>
      </c>
      <c r="J140" s="370">
        <v>2</v>
      </c>
      <c r="K140" s="370" t="s">
        <v>2410</v>
      </c>
      <c r="L140" s="370">
        <v>31778</v>
      </c>
      <c r="M140" s="370" t="s">
        <v>2419</v>
      </c>
      <c r="N140" s="370">
        <v>0</v>
      </c>
      <c r="O140" s="370">
        <v>179</v>
      </c>
      <c r="P140" s="370">
        <v>4</v>
      </c>
      <c r="Q140" s="370">
        <v>0</v>
      </c>
      <c r="R140" s="370">
        <v>0</v>
      </c>
      <c r="S140" s="370">
        <v>0</v>
      </c>
      <c r="T140" s="370">
        <v>0</v>
      </c>
      <c r="U140" s="370">
        <v>0</v>
      </c>
      <c r="V140" s="370">
        <f t="shared" si="37"/>
        <v>183</v>
      </c>
      <c r="W140" s="370">
        <v>0</v>
      </c>
      <c r="X140" s="370">
        <v>1</v>
      </c>
      <c r="Y140" s="370">
        <f t="shared" si="21"/>
        <v>1</v>
      </c>
      <c r="Z140" s="370">
        <v>11</v>
      </c>
      <c r="AA140" s="370">
        <v>9</v>
      </c>
      <c r="AB140" s="370">
        <f t="shared" si="22"/>
        <v>20</v>
      </c>
      <c r="AC140" s="370">
        <v>12</v>
      </c>
      <c r="AD140" s="370">
        <v>12</v>
      </c>
      <c r="AE140" s="370">
        <f t="shared" si="23"/>
        <v>24</v>
      </c>
      <c r="AF140" s="370">
        <v>25</v>
      </c>
      <c r="AG140" s="370">
        <v>12</v>
      </c>
      <c r="AH140" s="370">
        <f t="shared" si="24"/>
        <v>37</v>
      </c>
      <c r="AI140" s="370">
        <v>13</v>
      </c>
      <c r="AJ140" s="370">
        <v>15</v>
      </c>
      <c r="AK140" s="370">
        <f t="shared" si="25"/>
        <v>28</v>
      </c>
      <c r="AL140" s="370">
        <v>16</v>
      </c>
      <c r="AM140" s="370">
        <v>13</v>
      </c>
      <c r="AN140" s="370">
        <f t="shared" si="26"/>
        <v>29</v>
      </c>
      <c r="AO140" s="370">
        <v>19</v>
      </c>
      <c r="AP140" s="370">
        <v>14</v>
      </c>
      <c r="AQ140" s="370">
        <f t="shared" si="27"/>
        <v>33</v>
      </c>
      <c r="AR140" s="370">
        <v>7</v>
      </c>
      <c r="AS140" s="370">
        <v>2</v>
      </c>
      <c r="AT140" s="370">
        <f t="shared" si="28"/>
        <v>9</v>
      </c>
      <c r="AU140" s="370">
        <v>2</v>
      </c>
      <c r="AV140" s="370">
        <v>0</v>
      </c>
      <c r="AW140" s="370">
        <f t="shared" si="29"/>
        <v>2</v>
      </c>
      <c r="AX140" s="370">
        <v>0</v>
      </c>
      <c r="AY140" s="370">
        <v>0</v>
      </c>
      <c r="AZ140" s="370">
        <f t="shared" si="30"/>
        <v>0</v>
      </c>
      <c r="BA140" s="370">
        <v>0</v>
      </c>
      <c r="BB140" s="370">
        <v>0</v>
      </c>
      <c r="BC140" s="370">
        <f t="shared" si="31"/>
        <v>0</v>
      </c>
      <c r="BD140" s="370">
        <v>0</v>
      </c>
      <c r="BE140" s="370">
        <v>0</v>
      </c>
      <c r="BF140" s="370">
        <f t="shared" si="32"/>
        <v>0</v>
      </c>
      <c r="BG140" s="370">
        <v>0</v>
      </c>
      <c r="BH140" s="370">
        <v>0</v>
      </c>
      <c r="BI140" s="370">
        <f t="shared" si="33"/>
        <v>0</v>
      </c>
      <c r="BJ140" s="370">
        <v>0</v>
      </c>
      <c r="BK140" s="370">
        <v>0</v>
      </c>
      <c r="BL140" s="370">
        <f t="shared" si="34"/>
        <v>0</v>
      </c>
      <c r="BM140" s="370">
        <v>0</v>
      </c>
      <c r="BN140" s="370">
        <v>0</v>
      </c>
      <c r="BO140" s="370">
        <f t="shared" si="35"/>
        <v>0</v>
      </c>
      <c r="BP140" s="370">
        <v>2</v>
      </c>
      <c r="BQ140" s="370">
        <v>1</v>
      </c>
      <c r="BR140" s="370">
        <v>0</v>
      </c>
      <c r="BS140" s="370">
        <v>0</v>
      </c>
      <c r="BT140" s="370">
        <v>0</v>
      </c>
      <c r="BU140" s="370">
        <v>0</v>
      </c>
      <c r="BV140" s="370">
        <v>0</v>
      </c>
      <c r="BW140" s="370">
        <v>0</v>
      </c>
      <c r="BX140" s="370">
        <v>0</v>
      </c>
      <c r="BY140" s="370">
        <v>0</v>
      </c>
      <c r="BZ140" s="370">
        <v>0</v>
      </c>
      <c r="CA140" s="370">
        <v>0</v>
      </c>
    </row>
    <row r="141" spans="1:79" s="371" customFormat="1" hidden="1">
      <c r="A141" s="370">
        <f t="shared" si="44"/>
        <v>126</v>
      </c>
      <c r="B141" s="370" t="s">
        <v>823</v>
      </c>
      <c r="C141" s="370" t="s">
        <v>824</v>
      </c>
      <c r="D141" s="370" t="s">
        <v>1562</v>
      </c>
      <c r="E141" s="370" t="s">
        <v>825</v>
      </c>
      <c r="F141" s="370" t="s">
        <v>89</v>
      </c>
      <c r="G141" s="370" t="s">
        <v>126</v>
      </c>
      <c r="H141" s="370" t="s">
        <v>615</v>
      </c>
      <c r="I141" s="370" t="s">
        <v>615</v>
      </c>
      <c r="J141" s="370">
        <v>2</v>
      </c>
      <c r="K141" s="370" t="s">
        <v>2410</v>
      </c>
      <c r="L141" s="370">
        <v>33055</v>
      </c>
      <c r="M141" s="370" t="s">
        <v>2419</v>
      </c>
      <c r="N141" s="370">
        <v>0</v>
      </c>
      <c r="O141" s="370">
        <v>72</v>
      </c>
      <c r="P141" s="370">
        <v>0</v>
      </c>
      <c r="Q141" s="370">
        <v>0</v>
      </c>
      <c r="R141" s="370">
        <v>0</v>
      </c>
      <c r="S141" s="370">
        <v>0</v>
      </c>
      <c r="T141" s="370">
        <v>0</v>
      </c>
      <c r="U141" s="370">
        <v>0</v>
      </c>
      <c r="V141" s="370">
        <f t="shared" si="37"/>
        <v>72</v>
      </c>
      <c r="W141" s="370">
        <v>0</v>
      </c>
      <c r="X141" s="370">
        <v>0</v>
      </c>
      <c r="Y141" s="370">
        <f t="shared" ref="Y141:Y206" si="45">SUM(W141:X141)</f>
        <v>0</v>
      </c>
      <c r="Z141" s="370">
        <v>4</v>
      </c>
      <c r="AA141" s="370">
        <v>6</v>
      </c>
      <c r="AB141" s="370">
        <f t="shared" ref="AB141:AB206" si="46">SUM(Z141:AA141)</f>
        <v>10</v>
      </c>
      <c r="AC141" s="370">
        <v>2</v>
      </c>
      <c r="AD141" s="370">
        <v>4</v>
      </c>
      <c r="AE141" s="370">
        <f t="shared" ref="AE141:AE206" si="47">SUM(AC141:AD141)</f>
        <v>6</v>
      </c>
      <c r="AF141" s="370">
        <v>5</v>
      </c>
      <c r="AG141" s="370">
        <v>7</v>
      </c>
      <c r="AH141" s="370">
        <f t="shared" ref="AH141:AH206" si="48">SUM(AF141:AG141)</f>
        <v>12</v>
      </c>
      <c r="AI141" s="370">
        <v>11</v>
      </c>
      <c r="AJ141" s="370">
        <v>4</v>
      </c>
      <c r="AK141" s="370">
        <f t="shared" ref="AK141:AK206" si="49">SUM(AI141:AJ141)</f>
        <v>15</v>
      </c>
      <c r="AL141" s="370">
        <v>5</v>
      </c>
      <c r="AM141" s="370">
        <v>4</v>
      </c>
      <c r="AN141" s="370">
        <f t="shared" ref="AN141:AN206" si="50">SUM(AL141:AM141)</f>
        <v>9</v>
      </c>
      <c r="AO141" s="370">
        <v>6</v>
      </c>
      <c r="AP141" s="370">
        <v>4</v>
      </c>
      <c r="AQ141" s="370">
        <f t="shared" ref="AQ141:AQ206" si="51">SUM(AO141:AP141)</f>
        <v>10</v>
      </c>
      <c r="AR141" s="370">
        <v>3</v>
      </c>
      <c r="AS141" s="370">
        <v>2</v>
      </c>
      <c r="AT141" s="370">
        <f t="shared" ref="AT141:AT206" si="52">SUM(AR141:AS141)</f>
        <v>5</v>
      </c>
      <c r="AU141" s="370">
        <v>2</v>
      </c>
      <c r="AV141" s="370">
        <v>2</v>
      </c>
      <c r="AW141" s="370">
        <f t="shared" ref="AW141:AW206" si="53">SUM(AU141:AV141)</f>
        <v>4</v>
      </c>
      <c r="AX141" s="370">
        <v>0</v>
      </c>
      <c r="AY141" s="370">
        <v>0</v>
      </c>
      <c r="AZ141" s="370">
        <f t="shared" ref="AZ141:AZ206" si="54">SUM(AX141:AY141)</f>
        <v>0</v>
      </c>
      <c r="BA141" s="370">
        <v>1</v>
      </c>
      <c r="BB141" s="370">
        <v>0</v>
      </c>
      <c r="BC141" s="370">
        <f t="shared" ref="BC141:BC206" si="55">SUM(BA141:BB141)</f>
        <v>1</v>
      </c>
      <c r="BD141" s="370">
        <v>0</v>
      </c>
      <c r="BE141" s="370">
        <v>0</v>
      </c>
      <c r="BF141" s="370">
        <f t="shared" ref="BF141:BF206" si="56">SUM(BD141:BE141)</f>
        <v>0</v>
      </c>
      <c r="BG141" s="370">
        <v>0</v>
      </c>
      <c r="BH141" s="370">
        <v>0</v>
      </c>
      <c r="BI141" s="370">
        <f t="shared" ref="BI141:BI206" si="57">SUM(BG141:BH141)</f>
        <v>0</v>
      </c>
      <c r="BJ141" s="370">
        <v>0</v>
      </c>
      <c r="BK141" s="370">
        <v>0</v>
      </c>
      <c r="BL141" s="370">
        <f t="shared" ref="BL141:BL206" si="58">SUM(BJ141:BK141)</f>
        <v>0</v>
      </c>
      <c r="BM141" s="370">
        <v>0</v>
      </c>
      <c r="BN141" s="370">
        <v>0</v>
      </c>
      <c r="BO141" s="370">
        <f t="shared" ref="BO141:BO206" si="59">SUM(BM141:BN141)</f>
        <v>0</v>
      </c>
      <c r="BP141" s="370">
        <v>0</v>
      </c>
      <c r="BQ141" s="370">
        <v>1</v>
      </c>
      <c r="BR141" s="370">
        <v>1</v>
      </c>
      <c r="BS141" s="370">
        <v>0</v>
      </c>
      <c r="BT141" s="370">
        <v>0</v>
      </c>
      <c r="BU141" s="370">
        <v>0</v>
      </c>
      <c r="BV141" s="370">
        <v>0</v>
      </c>
      <c r="BW141" s="370">
        <v>0</v>
      </c>
      <c r="BX141" s="370">
        <v>0</v>
      </c>
      <c r="BY141" s="370">
        <v>0</v>
      </c>
      <c r="BZ141" s="370">
        <v>0</v>
      </c>
      <c r="CA141" s="370">
        <v>0</v>
      </c>
    </row>
    <row r="142" spans="1:79" s="371" customFormat="1" hidden="1">
      <c r="A142" s="370">
        <f t="shared" si="44"/>
        <v>127</v>
      </c>
      <c r="B142" s="370" t="s">
        <v>804</v>
      </c>
      <c r="C142" s="370" t="s">
        <v>805</v>
      </c>
      <c r="D142" s="370" t="s">
        <v>331</v>
      </c>
      <c r="E142" s="370" t="s">
        <v>806</v>
      </c>
      <c r="F142" s="370" t="s">
        <v>89</v>
      </c>
      <c r="G142" s="370" t="s">
        <v>126</v>
      </c>
      <c r="H142" s="370" t="s">
        <v>615</v>
      </c>
      <c r="I142" s="370" t="s">
        <v>615</v>
      </c>
      <c r="J142" s="370">
        <v>2</v>
      </c>
      <c r="K142" s="370" t="s">
        <v>2458</v>
      </c>
      <c r="L142" s="370">
        <v>32933</v>
      </c>
      <c r="M142" s="370" t="s">
        <v>2419</v>
      </c>
      <c r="N142" s="370">
        <v>0</v>
      </c>
      <c r="O142" s="370">
        <v>92</v>
      </c>
      <c r="P142" s="370">
        <v>7</v>
      </c>
      <c r="Q142" s="370">
        <v>0</v>
      </c>
      <c r="R142" s="370">
        <v>0</v>
      </c>
      <c r="S142" s="370">
        <v>0</v>
      </c>
      <c r="T142" s="370">
        <v>0</v>
      </c>
      <c r="U142" s="370">
        <v>0</v>
      </c>
      <c r="V142" s="370">
        <f t="shared" si="37"/>
        <v>99</v>
      </c>
      <c r="W142" s="370">
        <v>0</v>
      </c>
      <c r="X142" s="370">
        <v>0</v>
      </c>
      <c r="Y142" s="370">
        <f t="shared" si="45"/>
        <v>0</v>
      </c>
      <c r="Z142" s="370">
        <v>6</v>
      </c>
      <c r="AA142" s="370">
        <v>3</v>
      </c>
      <c r="AB142" s="370">
        <f t="shared" si="46"/>
        <v>9</v>
      </c>
      <c r="AC142" s="370">
        <v>10</v>
      </c>
      <c r="AD142" s="370">
        <v>10</v>
      </c>
      <c r="AE142" s="370">
        <f t="shared" si="47"/>
        <v>20</v>
      </c>
      <c r="AF142" s="370">
        <v>6</v>
      </c>
      <c r="AG142" s="370">
        <v>4</v>
      </c>
      <c r="AH142" s="370">
        <f t="shared" si="48"/>
        <v>10</v>
      </c>
      <c r="AI142" s="370">
        <v>10</v>
      </c>
      <c r="AJ142" s="370">
        <v>4</v>
      </c>
      <c r="AK142" s="370">
        <f t="shared" si="49"/>
        <v>14</v>
      </c>
      <c r="AL142" s="370">
        <v>11</v>
      </c>
      <c r="AM142" s="370">
        <v>9</v>
      </c>
      <c r="AN142" s="370">
        <f t="shared" si="50"/>
        <v>20</v>
      </c>
      <c r="AO142" s="370">
        <v>7</v>
      </c>
      <c r="AP142" s="370">
        <v>8</v>
      </c>
      <c r="AQ142" s="370">
        <f t="shared" si="51"/>
        <v>15</v>
      </c>
      <c r="AR142" s="370">
        <v>6</v>
      </c>
      <c r="AS142" s="370">
        <v>4</v>
      </c>
      <c r="AT142" s="370">
        <f t="shared" si="52"/>
        <v>10</v>
      </c>
      <c r="AU142" s="370">
        <v>0</v>
      </c>
      <c r="AV142" s="370">
        <v>1</v>
      </c>
      <c r="AW142" s="370">
        <f t="shared" si="53"/>
        <v>1</v>
      </c>
      <c r="AX142" s="370">
        <v>0</v>
      </c>
      <c r="AY142" s="370">
        <v>0</v>
      </c>
      <c r="AZ142" s="370">
        <f t="shared" si="54"/>
        <v>0</v>
      </c>
      <c r="BA142" s="370">
        <v>0</v>
      </c>
      <c r="BB142" s="370">
        <v>0</v>
      </c>
      <c r="BC142" s="370">
        <f t="shared" si="55"/>
        <v>0</v>
      </c>
      <c r="BD142" s="370">
        <v>0</v>
      </c>
      <c r="BE142" s="370">
        <v>0</v>
      </c>
      <c r="BF142" s="370">
        <f t="shared" si="56"/>
        <v>0</v>
      </c>
      <c r="BG142" s="370">
        <v>0</v>
      </c>
      <c r="BH142" s="370">
        <v>0</v>
      </c>
      <c r="BI142" s="370">
        <f t="shared" si="57"/>
        <v>0</v>
      </c>
      <c r="BJ142" s="370">
        <v>0</v>
      </c>
      <c r="BK142" s="370">
        <v>0</v>
      </c>
      <c r="BL142" s="370">
        <f t="shared" si="58"/>
        <v>0</v>
      </c>
      <c r="BM142" s="370">
        <v>0</v>
      </c>
      <c r="BN142" s="370">
        <v>0</v>
      </c>
      <c r="BO142" s="370">
        <f t="shared" si="59"/>
        <v>0</v>
      </c>
      <c r="BP142" s="370">
        <v>0</v>
      </c>
      <c r="BQ142" s="370">
        <v>0</v>
      </c>
      <c r="BR142" s="370">
        <v>0</v>
      </c>
      <c r="BS142" s="370">
        <v>0</v>
      </c>
      <c r="BT142" s="370">
        <v>0</v>
      </c>
      <c r="BU142" s="370">
        <v>0</v>
      </c>
      <c r="BV142" s="370">
        <v>0</v>
      </c>
      <c r="BW142" s="370">
        <v>0</v>
      </c>
      <c r="BX142" s="370">
        <v>0</v>
      </c>
      <c r="BY142" s="370">
        <v>0</v>
      </c>
      <c r="BZ142" s="370">
        <v>0</v>
      </c>
      <c r="CA142" s="370">
        <v>0</v>
      </c>
    </row>
    <row r="143" spans="1:79" s="371" customFormat="1" hidden="1">
      <c r="A143" s="370">
        <f t="shared" si="44"/>
        <v>128</v>
      </c>
      <c r="B143" s="370" t="s">
        <v>839</v>
      </c>
      <c r="C143" s="370" t="s">
        <v>840</v>
      </c>
      <c r="D143" s="370" t="s">
        <v>1561</v>
      </c>
      <c r="E143" s="370" t="s">
        <v>841</v>
      </c>
      <c r="F143" s="370" t="s">
        <v>89</v>
      </c>
      <c r="G143" s="370" t="s">
        <v>126</v>
      </c>
      <c r="H143" s="370" t="s">
        <v>615</v>
      </c>
      <c r="I143" s="370" t="s">
        <v>615</v>
      </c>
      <c r="J143" s="370">
        <v>2</v>
      </c>
      <c r="K143" s="370" t="s">
        <v>2408</v>
      </c>
      <c r="L143" s="370">
        <v>33301</v>
      </c>
      <c r="M143" s="370" t="s">
        <v>2419</v>
      </c>
      <c r="N143" s="370">
        <v>0</v>
      </c>
      <c r="O143" s="370">
        <v>196</v>
      </c>
      <c r="P143" s="370">
        <v>6</v>
      </c>
      <c r="Q143" s="370">
        <v>2</v>
      </c>
      <c r="R143" s="370">
        <v>0</v>
      </c>
      <c r="S143" s="370">
        <v>0</v>
      </c>
      <c r="T143" s="370">
        <v>0</v>
      </c>
      <c r="U143" s="370">
        <v>0</v>
      </c>
      <c r="V143" s="370">
        <f t="shared" si="37"/>
        <v>204</v>
      </c>
      <c r="W143" s="370">
        <v>0</v>
      </c>
      <c r="X143" s="370">
        <v>2</v>
      </c>
      <c r="Y143" s="370">
        <f t="shared" si="45"/>
        <v>2</v>
      </c>
      <c r="Z143" s="370">
        <v>11</v>
      </c>
      <c r="AA143" s="370">
        <v>8</v>
      </c>
      <c r="AB143" s="370">
        <f t="shared" si="46"/>
        <v>19</v>
      </c>
      <c r="AC143" s="370">
        <v>15</v>
      </c>
      <c r="AD143" s="370">
        <v>14</v>
      </c>
      <c r="AE143" s="370">
        <f t="shared" si="47"/>
        <v>29</v>
      </c>
      <c r="AF143" s="370">
        <v>25</v>
      </c>
      <c r="AG143" s="370">
        <v>10</v>
      </c>
      <c r="AH143" s="370">
        <f t="shared" si="48"/>
        <v>35</v>
      </c>
      <c r="AI143" s="370">
        <v>15</v>
      </c>
      <c r="AJ143" s="370">
        <v>13</v>
      </c>
      <c r="AK143" s="370">
        <f t="shared" si="49"/>
        <v>28</v>
      </c>
      <c r="AL143" s="370">
        <v>17</v>
      </c>
      <c r="AM143" s="370">
        <v>17</v>
      </c>
      <c r="AN143" s="370">
        <f t="shared" si="50"/>
        <v>34</v>
      </c>
      <c r="AO143" s="370">
        <v>22</v>
      </c>
      <c r="AP143" s="370">
        <v>15</v>
      </c>
      <c r="AQ143" s="370">
        <f t="shared" si="51"/>
        <v>37</v>
      </c>
      <c r="AR143" s="370">
        <v>10</v>
      </c>
      <c r="AS143" s="370">
        <v>6</v>
      </c>
      <c r="AT143" s="370">
        <f t="shared" si="52"/>
        <v>16</v>
      </c>
      <c r="AU143" s="370">
        <v>1</v>
      </c>
      <c r="AV143" s="370">
        <v>3</v>
      </c>
      <c r="AW143" s="370">
        <f t="shared" si="53"/>
        <v>4</v>
      </c>
      <c r="AX143" s="370">
        <v>0</v>
      </c>
      <c r="AY143" s="370">
        <v>0</v>
      </c>
      <c r="AZ143" s="370">
        <f t="shared" si="54"/>
        <v>0</v>
      </c>
      <c r="BA143" s="370">
        <v>0</v>
      </c>
      <c r="BB143" s="370">
        <v>0</v>
      </c>
      <c r="BC143" s="370">
        <f t="shared" si="55"/>
        <v>0</v>
      </c>
      <c r="BD143" s="370">
        <v>0</v>
      </c>
      <c r="BE143" s="370">
        <v>0</v>
      </c>
      <c r="BF143" s="370">
        <f t="shared" si="56"/>
        <v>0</v>
      </c>
      <c r="BG143" s="370">
        <v>0</v>
      </c>
      <c r="BH143" s="370">
        <v>0</v>
      </c>
      <c r="BI143" s="370">
        <f t="shared" si="57"/>
        <v>0</v>
      </c>
      <c r="BJ143" s="370">
        <v>0</v>
      </c>
      <c r="BK143" s="370">
        <v>0</v>
      </c>
      <c r="BL143" s="370">
        <f t="shared" si="58"/>
        <v>0</v>
      </c>
      <c r="BM143" s="370">
        <v>0</v>
      </c>
      <c r="BN143" s="370">
        <v>0</v>
      </c>
      <c r="BO143" s="370">
        <f t="shared" si="59"/>
        <v>0</v>
      </c>
      <c r="BP143" s="370">
        <v>0</v>
      </c>
      <c r="BQ143" s="370">
        <v>0</v>
      </c>
      <c r="BR143" s="370">
        <v>0</v>
      </c>
      <c r="BS143" s="370">
        <v>0</v>
      </c>
      <c r="BT143" s="370">
        <v>0</v>
      </c>
      <c r="BU143" s="370">
        <v>0</v>
      </c>
      <c r="BV143" s="370">
        <v>0</v>
      </c>
      <c r="BW143" s="370">
        <v>0</v>
      </c>
      <c r="BX143" s="370">
        <v>0</v>
      </c>
      <c r="BY143" s="370">
        <v>0</v>
      </c>
      <c r="BZ143" s="370">
        <v>0</v>
      </c>
      <c r="CA143" s="370">
        <v>0</v>
      </c>
    </row>
    <row r="144" spans="1:79" s="371" customFormat="1" hidden="1">
      <c r="A144" s="370">
        <f t="shared" si="44"/>
        <v>129</v>
      </c>
      <c r="B144" s="370" t="s">
        <v>857</v>
      </c>
      <c r="C144" s="370" t="s">
        <v>858</v>
      </c>
      <c r="D144" s="370" t="s">
        <v>1573</v>
      </c>
      <c r="E144" s="370" t="s">
        <v>822</v>
      </c>
      <c r="F144" s="370" t="s">
        <v>89</v>
      </c>
      <c r="G144" s="370" t="s">
        <v>126</v>
      </c>
      <c r="H144" s="370" t="s">
        <v>615</v>
      </c>
      <c r="I144" s="370" t="s">
        <v>615</v>
      </c>
      <c r="J144" s="370">
        <v>2</v>
      </c>
      <c r="K144" s="370" t="s">
        <v>2459</v>
      </c>
      <c r="L144" s="370">
        <v>33604</v>
      </c>
      <c r="M144" s="370" t="s">
        <v>2409</v>
      </c>
      <c r="N144" s="370">
        <v>1300</v>
      </c>
      <c r="O144" s="370">
        <v>145</v>
      </c>
      <c r="P144" s="370">
        <v>3</v>
      </c>
      <c r="Q144" s="370">
        <v>0</v>
      </c>
      <c r="R144" s="370">
        <v>0</v>
      </c>
      <c r="S144" s="370">
        <v>0</v>
      </c>
      <c r="T144" s="370">
        <v>0</v>
      </c>
      <c r="U144" s="370">
        <v>0</v>
      </c>
      <c r="V144" s="370">
        <f t="shared" si="37"/>
        <v>148</v>
      </c>
      <c r="W144" s="370">
        <v>0</v>
      </c>
      <c r="X144" s="370">
        <v>0</v>
      </c>
      <c r="Y144" s="370">
        <f t="shared" si="45"/>
        <v>0</v>
      </c>
      <c r="Z144" s="370">
        <v>5</v>
      </c>
      <c r="AA144" s="370">
        <v>9</v>
      </c>
      <c r="AB144" s="370">
        <f t="shared" si="46"/>
        <v>14</v>
      </c>
      <c r="AC144" s="370">
        <v>6</v>
      </c>
      <c r="AD144" s="370">
        <v>13</v>
      </c>
      <c r="AE144" s="370">
        <f t="shared" si="47"/>
        <v>19</v>
      </c>
      <c r="AF144" s="370">
        <v>18</v>
      </c>
      <c r="AG144" s="370">
        <v>15</v>
      </c>
      <c r="AH144" s="370">
        <f t="shared" si="48"/>
        <v>33</v>
      </c>
      <c r="AI144" s="370">
        <v>16</v>
      </c>
      <c r="AJ144" s="370">
        <v>8</v>
      </c>
      <c r="AK144" s="370">
        <f t="shared" si="49"/>
        <v>24</v>
      </c>
      <c r="AL144" s="370">
        <v>12</v>
      </c>
      <c r="AM144" s="370">
        <v>8</v>
      </c>
      <c r="AN144" s="370">
        <f t="shared" si="50"/>
        <v>20</v>
      </c>
      <c r="AO144" s="370">
        <v>9</v>
      </c>
      <c r="AP144" s="370">
        <v>11</v>
      </c>
      <c r="AQ144" s="370">
        <f t="shared" si="51"/>
        <v>20</v>
      </c>
      <c r="AR144" s="370">
        <v>8</v>
      </c>
      <c r="AS144" s="370">
        <v>5</v>
      </c>
      <c r="AT144" s="370">
        <f t="shared" si="52"/>
        <v>13</v>
      </c>
      <c r="AU144" s="370">
        <v>2</v>
      </c>
      <c r="AV144" s="370">
        <v>3</v>
      </c>
      <c r="AW144" s="370">
        <f t="shared" si="53"/>
        <v>5</v>
      </c>
      <c r="AX144" s="370">
        <v>0</v>
      </c>
      <c r="AY144" s="370">
        <v>0</v>
      </c>
      <c r="AZ144" s="370">
        <f t="shared" si="54"/>
        <v>0</v>
      </c>
      <c r="BA144" s="370">
        <v>0</v>
      </c>
      <c r="BB144" s="370">
        <v>0</v>
      </c>
      <c r="BC144" s="370">
        <f t="shared" si="55"/>
        <v>0</v>
      </c>
      <c r="BD144" s="370">
        <v>0</v>
      </c>
      <c r="BE144" s="370">
        <v>0</v>
      </c>
      <c r="BF144" s="370">
        <f t="shared" si="56"/>
        <v>0</v>
      </c>
      <c r="BG144" s="370">
        <v>0</v>
      </c>
      <c r="BH144" s="370">
        <v>0</v>
      </c>
      <c r="BI144" s="370">
        <f t="shared" si="57"/>
        <v>0</v>
      </c>
      <c r="BJ144" s="370">
        <v>0</v>
      </c>
      <c r="BK144" s="370">
        <v>0</v>
      </c>
      <c r="BL144" s="370">
        <f t="shared" si="58"/>
        <v>0</v>
      </c>
      <c r="BM144" s="370">
        <v>0</v>
      </c>
      <c r="BN144" s="370">
        <v>0</v>
      </c>
      <c r="BO144" s="370">
        <f t="shared" si="59"/>
        <v>0</v>
      </c>
      <c r="BP144" s="370">
        <v>2</v>
      </c>
      <c r="BQ144" s="370">
        <v>0</v>
      </c>
      <c r="BR144" s="370">
        <v>0</v>
      </c>
      <c r="BS144" s="370">
        <v>0</v>
      </c>
      <c r="BT144" s="370">
        <v>0</v>
      </c>
      <c r="BU144" s="370">
        <v>0</v>
      </c>
      <c r="BV144" s="370">
        <v>0</v>
      </c>
      <c r="BW144" s="370">
        <v>0</v>
      </c>
      <c r="BX144" s="370">
        <v>0</v>
      </c>
      <c r="BY144" s="370">
        <v>0</v>
      </c>
      <c r="BZ144" s="370">
        <v>0</v>
      </c>
      <c r="CA144" s="370">
        <v>0</v>
      </c>
    </row>
    <row r="145" spans="1:79" s="371" customFormat="1" hidden="1">
      <c r="A145" s="370">
        <f t="shared" si="44"/>
        <v>130</v>
      </c>
      <c r="B145" s="370" t="s">
        <v>889</v>
      </c>
      <c r="C145" s="370" t="s">
        <v>890</v>
      </c>
      <c r="D145" s="370" t="s">
        <v>1585</v>
      </c>
      <c r="E145" s="370" t="s">
        <v>806</v>
      </c>
      <c r="F145" s="370" t="s">
        <v>89</v>
      </c>
      <c r="G145" s="370" t="s">
        <v>126</v>
      </c>
      <c r="H145" s="370" t="s">
        <v>615</v>
      </c>
      <c r="I145" s="370" t="s">
        <v>615</v>
      </c>
      <c r="J145" s="370">
        <v>2</v>
      </c>
      <c r="K145" s="370" t="s">
        <v>2410</v>
      </c>
      <c r="L145" s="370">
        <v>34564</v>
      </c>
      <c r="M145" s="370" t="s">
        <v>2419</v>
      </c>
      <c r="N145" s="370">
        <v>0</v>
      </c>
      <c r="O145" s="370">
        <v>114</v>
      </c>
      <c r="P145" s="370">
        <v>0</v>
      </c>
      <c r="Q145" s="370">
        <v>0</v>
      </c>
      <c r="R145" s="370">
        <v>0</v>
      </c>
      <c r="S145" s="370">
        <v>0</v>
      </c>
      <c r="T145" s="370">
        <v>0</v>
      </c>
      <c r="U145" s="370">
        <v>0</v>
      </c>
      <c r="V145" s="370">
        <f t="shared" ref="V145:V211" si="60">SUM(O145:U145)</f>
        <v>114</v>
      </c>
      <c r="W145" s="370">
        <v>0</v>
      </c>
      <c r="X145" s="370">
        <v>0</v>
      </c>
      <c r="Y145" s="370">
        <f t="shared" si="45"/>
        <v>0</v>
      </c>
      <c r="Z145" s="370">
        <v>10</v>
      </c>
      <c r="AA145" s="370">
        <v>5</v>
      </c>
      <c r="AB145" s="370">
        <f t="shared" si="46"/>
        <v>15</v>
      </c>
      <c r="AC145" s="370">
        <v>12</v>
      </c>
      <c r="AD145" s="370">
        <v>6</v>
      </c>
      <c r="AE145" s="370">
        <f t="shared" si="47"/>
        <v>18</v>
      </c>
      <c r="AF145" s="370">
        <v>11</v>
      </c>
      <c r="AG145" s="370">
        <v>10</v>
      </c>
      <c r="AH145" s="370">
        <f t="shared" si="48"/>
        <v>21</v>
      </c>
      <c r="AI145" s="370">
        <v>8</v>
      </c>
      <c r="AJ145" s="370">
        <v>6</v>
      </c>
      <c r="AK145" s="370">
        <f t="shared" si="49"/>
        <v>14</v>
      </c>
      <c r="AL145" s="370">
        <v>10</v>
      </c>
      <c r="AM145" s="370">
        <v>6</v>
      </c>
      <c r="AN145" s="370">
        <f t="shared" si="50"/>
        <v>16</v>
      </c>
      <c r="AO145" s="370">
        <v>4</v>
      </c>
      <c r="AP145" s="370">
        <v>10</v>
      </c>
      <c r="AQ145" s="370">
        <f t="shared" si="51"/>
        <v>14</v>
      </c>
      <c r="AR145" s="370">
        <v>11</v>
      </c>
      <c r="AS145" s="370">
        <v>3</v>
      </c>
      <c r="AT145" s="370">
        <f t="shared" si="52"/>
        <v>14</v>
      </c>
      <c r="AU145" s="370">
        <v>0</v>
      </c>
      <c r="AV145" s="370">
        <v>1</v>
      </c>
      <c r="AW145" s="370">
        <f t="shared" si="53"/>
        <v>1</v>
      </c>
      <c r="AX145" s="370">
        <v>0</v>
      </c>
      <c r="AY145" s="370">
        <v>0</v>
      </c>
      <c r="AZ145" s="370">
        <f t="shared" si="54"/>
        <v>0</v>
      </c>
      <c r="BA145" s="370">
        <v>1</v>
      </c>
      <c r="BB145" s="370">
        <v>0</v>
      </c>
      <c r="BC145" s="370">
        <f t="shared" si="55"/>
        <v>1</v>
      </c>
      <c r="BD145" s="370">
        <v>0</v>
      </c>
      <c r="BE145" s="370">
        <v>0</v>
      </c>
      <c r="BF145" s="370">
        <f t="shared" si="56"/>
        <v>0</v>
      </c>
      <c r="BG145" s="370">
        <v>0</v>
      </c>
      <c r="BH145" s="370">
        <v>0</v>
      </c>
      <c r="BI145" s="370">
        <f t="shared" si="57"/>
        <v>0</v>
      </c>
      <c r="BJ145" s="370">
        <v>0</v>
      </c>
      <c r="BK145" s="370">
        <v>0</v>
      </c>
      <c r="BL145" s="370">
        <f t="shared" si="58"/>
        <v>0</v>
      </c>
      <c r="BM145" s="370">
        <v>0</v>
      </c>
      <c r="BN145" s="370">
        <v>0</v>
      </c>
      <c r="BO145" s="370">
        <f t="shared" si="59"/>
        <v>0</v>
      </c>
      <c r="BP145" s="370">
        <v>0</v>
      </c>
      <c r="BQ145" s="370">
        <v>0</v>
      </c>
      <c r="BR145" s="370">
        <v>0</v>
      </c>
      <c r="BS145" s="370">
        <v>0</v>
      </c>
      <c r="BT145" s="370">
        <v>0</v>
      </c>
      <c r="BU145" s="370">
        <v>0</v>
      </c>
      <c r="BV145" s="370">
        <v>0</v>
      </c>
      <c r="BW145" s="370">
        <v>0</v>
      </c>
      <c r="BX145" s="370">
        <v>0</v>
      </c>
      <c r="BY145" s="370">
        <v>0</v>
      </c>
      <c r="BZ145" s="370">
        <v>0</v>
      </c>
      <c r="CA145" s="370">
        <v>0</v>
      </c>
    </row>
    <row r="146" spans="1:79" s="371" customFormat="1" hidden="1">
      <c r="A146" s="370">
        <f t="shared" si="44"/>
        <v>131</v>
      </c>
      <c r="B146" s="370" t="s">
        <v>852</v>
      </c>
      <c r="C146" s="370" t="s">
        <v>853</v>
      </c>
      <c r="D146" s="370" t="s">
        <v>1584</v>
      </c>
      <c r="E146" s="370" t="s">
        <v>800</v>
      </c>
      <c r="F146" s="370" t="s">
        <v>89</v>
      </c>
      <c r="G146" s="370" t="s">
        <v>126</v>
      </c>
      <c r="H146" s="370" t="s">
        <v>615</v>
      </c>
      <c r="I146" s="370" t="s">
        <v>615</v>
      </c>
      <c r="J146" s="370">
        <v>2</v>
      </c>
      <c r="K146" s="370" t="s">
        <v>2410</v>
      </c>
      <c r="L146" s="370">
        <v>34335</v>
      </c>
      <c r="M146" s="370" t="s">
        <v>2419</v>
      </c>
      <c r="N146" s="370">
        <v>0</v>
      </c>
      <c r="O146" s="370">
        <v>118</v>
      </c>
      <c r="P146" s="370">
        <v>1</v>
      </c>
      <c r="Q146" s="370">
        <v>0</v>
      </c>
      <c r="R146" s="370">
        <v>0</v>
      </c>
      <c r="S146" s="370">
        <v>0</v>
      </c>
      <c r="T146" s="370">
        <v>0</v>
      </c>
      <c r="U146" s="370">
        <v>0</v>
      </c>
      <c r="V146" s="370">
        <f t="shared" si="60"/>
        <v>119</v>
      </c>
      <c r="W146" s="370">
        <v>0</v>
      </c>
      <c r="X146" s="370">
        <v>0</v>
      </c>
      <c r="Y146" s="370">
        <f t="shared" si="45"/>
        <v>0</v>
      </c>
      <c r="Z146" s="370">
        <v>2</v>
      </c>
      <c r="AA146" s="370">
        <v>10</v>
      </c>
      <c r="AB146" s="370">
        <f t="shared" si="46"/>
        <v>12</v>
      </c>
      <c r="AC146" s="370">
        <v>7</v>
      </c>
      <c r="AD146" s="370">
        <v>5</v>
      </c>
      <c r="AE146" s="370">
        <f t="shared" si="47"/>
        <v>12</v>
      </c>
      <c r="AF146" s="370">
        <v>9</v>
      </c>
      <c r="AG146" s="370">
        <v>7</v>
      </c>
      <c r="AH146" s="370">
        <f t="shared" si="48"/>
        <v>16</v>
      </c>
      <c r="AI146" s="370">
        <v>15</v>
      </c>
      <c r="AJ146" s="370">
        <v>8</v>
      </c>
      <c r="AK146" s="370">
        <f t="shared" si="49"/>
        <v>23</v>
      </c>
      <c r="AL146" s="370">
        <v>10</v>
      </c>
      <c r="AM146" s="370">
        <v>11</v>
      </c>
      <c r="AN146" s="370">
        <f t="shared" si="50"/>
        <v>21</v>
      </c>
      <c r="AO146" s="370">
        <v>7</v>
      </c>
      <c r="AP146" s="370">
        <v>13</v>
      </c>
      <c r="AQ146" s="370">
        <f t="shared" si="51"/>
        <v>20</v>
      </c>
      <c r="AR146" s="370">
        <v>8</v>
      </c>
      <c r="AS146" s="370">
        <v>1</v>
      </c>
      <c r="AT146" s="370">
        <f t="shared" si="52"/>
        <v>9</v>
      </c>
      <c r="AU146" s="370">
        <v>4</v>
      </c>
      <c r="AV146" s="370">
        <v>1</v>
      </c>
      <c r="AW146" s="370">
        <f t="shared" si="53"/>
        <v>5</v>
      </c>
      <c r="AX146" s="370">
        <v>0</v>
      </c>
      <c r="AY146" s="370">
        <v>0</v>
      </c>
      <c r="AZ146" s="370">
        <f t="shared" si="54"/>
        <v>0</v>
      </c>
      <c r="BA146" s="370">
        <v>0</v>
      </c>
      <c r="BB146" s="370">
        <v>0</v>
      </c>
      <c r="BC146" s="370">
        <f t="shared" si="55"/>
        <v>0</v>
      </c>
      <c r="BD146" s="370">
        <v>1</v>
      </c>
      <c r="BE146" s="370">
        <v>0</v>
      </c>
      <c r="BF146" s="370">
        <f t="shared" si="56"/>
        <v>1</v>
      </c>
      <c r="BG146" s="370">
        <v>0</v>
      </c>
      <c r="BH146" s="370">
        <v>0</v>
      </c>
      <c r="BI146" s="370">
        <f t="shared" si="57"/>
        <v>0</v>
      </c>
      <c r="BJ146" s="370">
        <v>0</v>
      </c>
      <c r="BK146" s="370">
        <v>0</v>
      </c>
      <c r="BL146" s="370">
        <f t="shared" si="58"/>
        <v>0</v>
      </c>
      <c r="BM146" s="370">
        <v>0</v>
      </c>
      <c r="BN146" s="370">
        <v>0</v>
      </c>
      <c r="BO146" s="370">
        <f t="shared" si="59"/>
        <v>0</v>
      </c>
      <c r="BP146" s="370">
        <v>0</v>
      </c>
      <c r="BQ146" s="370">
        <v>0</v>
      </c>
      <c r="BR146" s="370">
        <v>0</v>
      </c>
      <c r="BS146" s="370">
        <v>0</v>
      </c>
      <c r="BT146" s="370">
        <v>0</v>
      </c>
      <c r="BU146" s="370">
        <v>0</v>
      </c>
      <c r="BV146" s="370">
        <v>0</v>
      </c>
      <c r="BW146" s="370">
        <v>0</v>
      </c>
      <c r="BX146" s="370">
        <v>0</v>
      </c>
      <c r="BY146" s="370">
        <v>0</v>
      </c>
      <c r="BZ146" s="370">
        <v>0</v>
      </c>
      <c r="CA146" s="370">
        <v>0</v>
      </c>
    </row>
    <row r="147" spans="1:79" s="371" customFormat="1" hidden="1">
      <c r="A147" s="370">
        <f t="shared" si="44"/>
        <v>132</v>
      </c>
      <c r="B147" s="370" t="s">
        <v>801</v>
      </c>
      <c r="C147" s="370" t="s">
        <v>802</v>
      </c>
      <c r="D147" s="370" t="s">
        <v>803</v>
      </c>
      <c r="E147" s="370" t="s">
        <v>803</v>
      </c>
      <c r="F147" s="370" t="s">
        <v>89</v>
      </c>
      <c r="G147" s="370" t="s">
        <v>126</v>
      </c>
      <c r="H147" s="370" t="s">
        <v>615</v>
      </c>
      <c r="I147" s="370" t="s">
        <v>615</v>
      </c>
      <c r="J147" s="370">
        <v>2</v>
      </c>
      <c r="K147" s="370" t="s">
        <v>2460</v>
      </c>
      <c r="L147" s="370">
        <v>34516</v>
      </c>
      <c r="M147" s="370" t="s">
        <v>2419</v>
      </c>
      <c r="N147" s="370">
        <v>0</v>
      </c>
      <c r="O147" s="370">
        <v>120</v>
      </c>
      <c r="P147" s="370">
        <v>2</v>
      </c>
      <c r="Q147" s="370">
        <v>0</v>
      </c>
      <c r="R147" s="370">
        <v>0</v>
      </c>
      <c r="S147" s="370">
        <v>0</v>
      </c>
      <c r="T147" s="370">
        <v>0</v>
      </c>
      <c r="U147" s="370">
        <v>0</v>
      </c>
      <c r="V147" s="370">
        <f t="shared" si="60"/>
        <v>122</v>
      </c>
      <c r="W147" s="370">
        <v>0</v>
      </c>
      <c r="X147" s="370">
        <v>0</v>
      </c>
      <c r="Y147" s="370">
        <f t="shared" si="45"/>
        <v>0</v>
      </c>
      <c r="Z147" s="370">
        <v>6</v>
      </c>
      <c r="AA147" s="370">
        <v>1</v>
      </c>
      <c r="AB147" s="370">
        <f t="shared" si="46"/>
        <v>7</v>
      </c>
      <c r="AC147" s="370">
        <v>13</v>
      </c>
      <c r="AD147" s="370">
        <v>10</v>
      </c>
      <c r="AE147" s="370">
        <f t="shared" si="47"/>
        <v>23</v>
      </c>
      <c r="AF147" s="370">
        <v>13</v>
      </c>
      <c r="AG147" s="370">
        <v>10</v>
      </c>
      <c r="AH147" s="370">
        <f t="shared" si="48"/>
        <v>23</v>
      </c>
      <c r="AI147" s="370">
        <v>12</v>
      </c>
      <c r="AJ147" s="370">
        <v>14</v>
      </c>
      <c r="AK147" s="370">
        <f t="shared" si="49"/>
        <v>26</v>
      </c>
      <c r="AL147" s="370">
        <v>6</v>
      </c>
      <c r="AM147" s="370">
        <v>7</v>
      </c>
      <c r="AN147" s="370">
        <f t="shared" si="50"/>
        <v>13</v>
      </c>
      <c r="AO147" s="370">
        <v>6</v>
      </c>
      <c r="AP147" s="370">
        <v>15</v>
      </c>
      <c r="AQ147" s="370">
        <f t="shared" si="51"/>
        <v>21</v>
      </c>
      <c r="AR147" s="370">
        <v>7</v>
      </c>
      <c r="AS147" s="370">
        <v>2</v>
      </c>
      <c r="AT147" s="370">
        <f t="shared" si="52"/>
        <v>9</v>
      </c>
      <c r="AU147" s="370">
        <v>0</v>
      </c>
      <c r="AV147" s="370">
        <v>0</v>
      </c>
      <c r="AW147" s="370">
        <f t="shared" si="53"/>
        <v>0</v>
      </c>
      <c r="AX147" s="370">
        <v>0</v>
      </c>
      <c r="AY147" s="370">
        <v>0</v>
      </c>
      <c r="AZ147" s="370">
        <f t="shared" si="54"/>
        <v>0</v>
      </c>
      <c r="BA147" s="370">
        <v>0</v>
      </c>
      <c r="BB147" s="370">
        <v>0</v>
      </c>
      <c r="BC147" s="370">
        <f t="shared" si="55"/>
        <v>0</v>
      </c>
      <c r="BD147" s="370">
        <v>0</v>
      </c>
      <c r="BE147" s="370">
        <v>0</v>
      </c>
      <c r="BF147" s="370">
        <f t="shared" si="56"/>
        <v>0</v>
      </c>
      <c r="BG147" s="370">
        <v>0</v>
      </c>
      <c r="BH147" s="370">
        <v>0</v>
      </c>
      <c r="BI147" s="370">
        <f t="shared" si="57"/>
        <v>0</v>
      </c>
      <c r="BJ147" s="370">
        <v>0</v>
      </c>
      <c r="BK147" s="370">
        <v>0</v>
      </c>
      <c r="BL147" s="370">
        <f t="shared" si="58"/>
        <v>0</v>
      </c>
      <c r="BM147" s="370">
        <v>0</v>
      </c>
      <c r="BN147" s="370">
        <v>0</v>
      </c>
      <c r="BO147" s="370">
        <f t="shared" si="59"/>
        <v>0</v>
      </c>
      <c r="BP147" s="370">
        <v>0</v>
      </c>
      <c r="BQ147" s="370">
        <v>0</v>
      </c>
      <c r="BR147" s="370">
        <v>0</v>
      </c>
      <c r="BS147" s="370">
        <v>0</v>
      </c>
      <c r="BT147" s="370">
        <v>0</v>
      </c>
      <c r="BU147" s="370">
        <v>0</v>
      </c>
      <c r="BV147" s="370">
        <v>0</v>
      </c>
      <c r="BW147" s="370">
        <v>0</v>
      </c>
      <c r="BX147" s="370">
        <v>0</v>
      </c>
      <c r="BY147" s="370">
        <v>0</v>
      </c>
      <c r="BZ147" s="370">
        <v>0</v>
      </c>
      <c r="CA147" s="370">
        <v>0</v>
      </c>
    </row>
    <row r="148" spans="1:79" s="371" customFormat="1" hidden="1">
      <c r="A148" s="370">
        <f t="shared" si="44"/>
        <v>133</v>
      </c>
      <c r="B148" s="370" t="s">
        <v>807</v>
      </c>
      <c r="C148" s="370" t="s">
        <v>808</v>
      </c>
      <c r="D148" s="370" t="s">
        <v>1567</v>
      </c>
      <c r="E148" s="370" t="s">
        <v>341</v>
      </c>
      <c r="F148" s="370" t="s">
        <v>89</v>
      </c>
      <c r="G148" s="370" t="s">
        <v>126</v>
      </c>
      <c r="H148" s="370" t="s">
        <v>615</v>
      </c>
      <c r="I148" s="370" t="s">
        <v>615</v>
      </c>
      <c r="J148" s="370">
        <v>2</v>
      </c>
      <c r="K148" s="370" t="s">
        <v>2461</v>
      </c>
      <c r="L148" s="370">
        <v>36951</v>
      </c>
      <c r="M148" s="370" t="s">
        <v>2409</v>
      </c>
      <c r="N148" s="370">
        <v>900</v>
      </c>
      <c r="O148" s="370">
        <v>122</v>
      </c>
      <c r="P148" s="370">
        <v>0</v>
      </c>
      <c r="Q148" s="370">
        <v>0</v>
      </c>
      <c r="R148" s="370">
        <v>0</v>
      </c>
      <c r="S148" s="370">
        <v>0</v>
      </c>
      <c r="T148" s="370">
        <v>0</v>
      </c>
      <c r="U148" s="370">
        <v>0</v>
      </c>
      <c r="V148" s="370">
        <f t="shared" si="60"/>
        <v>122</v>
      </c>
      <c r="W148" s="370">
        <v>0</v>
      </c>
      <c r="X148" s="370">
        <v>0</v>
      </c>
      <c r="Y148" s="370">
        <f t="shared" si="45"/>
        <v>0</v>
      </c>
      <c r="Z148" s="370">
        <v>7</v>
      </c>
      <c r="AA148" s="370">
        <v>10</v>
      </c>
      <c r="AB148" s="370">
        <f t="shared" si="46"/>
        <v>17</v>
      </c>
      <c r="AC148" s="370">
        <v>11</v>
      </c>
      <c r="AD148" s="370">
        <v>8</v>
      </c>
      <c r="AE148" s="370">
        <f t="shared" si="47"/>
        <v>19</v>
      </c>
      <c r="AF148" s="370">
        <v>9</v>
      </c>
      <c r="AG148" s="370">
        <v>7</v>
      </c>
      <c r="AH148" s="370">
        <f t="shared" si="48"/>
        <v>16</v>
      </c>
      <c r="AI148" s="370">
        <v>8</v>
      </c>
      <c r="AJ148" s="370">
        <v>14</v>
      </c>
      <c r="AK148" s="370">
        <f t="shared" si="49"/>
        <v>22</v>
      </c>
      <c r="AL148" s="370">
        <v>9</v>
      </c>
      <c r="AM148" s="370">
        <v>5</v>
      </c>
      <c r="AN148" s="370">
        <f t="shared" si="50"/>
        <v>14</v>
      </c>
      <c r="AO148" s="370">
        <v>9</v>
      </c>
      <c r="AP148" s="370">
        <v>5</v>
      </c>
      <c r="AQ148" s="370">
        <f t="shared" si="51"/>
        <v>14</v>
      </c>
      <c r="AR148" s="370">
        <v>3</v>
      </c>
      <c r="AS148" s="370">
        <v>7</v>
      </c>
      <c r="AT148" s="370">
        <f t="shared" si="52"/>
        <v>10</v>
      </c>
      <c r="AU148" s="370">
        <v>4</v>
      </c>
      <c r="AV148" s="370">
        <v>4</v>
      </c>
      <c r="AW148" s="370">
        <f t="shared" si="53"/>
        <v>8</v>
      </c>
      <c r="AX148" s="370">
        <v>0</v>
      </c>
      <c r="AY148" s="370">
        <v>1</v>
      </c>
      <c r="AZ148" s="370">
        <f t="shared" si="54"/>
        <v>1</v>
      </c>
      <c r="BA148" s="370">
        <v>0</v>
      </c>
      <c r="BB148" s="370">
        <v>0</v>
      </c>
      <c r="BC148" s="370">
        <f t="shared" si="55"/>
        <v>0</v>
      </c>
      <c r="BD148" s="370">
        <v>1</v>
      </c>
      <c r="BE148" s="370">
        <v>0</v>
      </c>
      <c r="BF148" s="370">
        <f t="shared" si="56"/>
        <v>1</v>
      </c>
      <c r="BG148" s="370">
        <v>0</v>
      </c>
      <c r="BH148" s="370">
        <v>0</v>
      </c>
      <c r="BI148" s="370">
        <f t="shared" si="57"/>
        <v>0</v>
      </c>
      <c r="BJ148" s="370">
        <v>0</v>
      </c>
      <c r="BK148" s="370">
        <v>0</v>
      </c>
      <c r="BL148" s="370">
        <f t="shared" si="58"/>
        <v>0</v>
      </c>
      <c r="BM148" s="370">
        <v>0</v>
      </c>
      <c r="BN148" s="370">
        <v>0</v>
      </c>
      <c r="BO148" s="370">
        <f t="shared" si="59"/>
        <v>0</v>
      </c>
      <c r="BP148" s="370">
        <v>2</v>
      </c>
      <c r="BQ148" s="370">
        <v>1</v>
      </c>
      <c r="BR148" s="370">
        <v>2</v>
      </c>
      <c r="BS148" s="370">
        <v>2</v>
      </c>
      <c r="BT148" s="370">
        <v>0</v>
      </c>
      <c r="BU148" s="370">
        <v>0</v>
      </c>
      <c r="BV148" s="370">
        <v>0</v>
      </c>
      <c r="BW148" s="370">
        <v>0</v>
      </c>
      <c r="BX148" s="370">
        <v>0</v>
      </c>
      <c r="BY148" s="370">
        <v>0</v>
      </c>
      <c r="BZ148" s="370">
        <v>0</v>
      </c>
      <c r="CA148" s="370">
        <v>0</v>
      </c>
    </row>
    <row r="149" spans="1:79" s="371" customFormat="1" hidden="1">
      <c r="A149" s="370">
        <f t="shared" si="44"/>
        <v>134</v>
      </c>
      <c r="B149" s="370" t="s">
        <v>873</v>
      </c>
      <c r="C149" s="370" t="s">
        <v>874</v>
      </c>
      <c r="D149" s="370" t="s">
        <v>1558</v>
      </c>
      <c r="E149" s="370" t="s">
        <v>875</v>
      </c>
      <c r="F149" s="370" t="s">
        <v>89</v>
      </c>
      <c r="G149" s="370" t="s">
        <v>126</v>
      </c>
      <c r="H149" s="370" t="s">
        <v>615</v>
      </c>
      <c r="I149" s="370" t="s">
        <v>615</v>
      </c>
      <c r="J149" s="370">
        <v>2</v>
      </c>
      <c r="K149" s="370" t="s">
        <v>2410</v>
      </c>
      <c r="L149" s="370">
        <v>40360</v>
      </c>
      <c r="M149" s="370" t="s">
        <v>2419</v>
      </c>
      <c r="N149" s="370">
        <v>0</v>
      </c>
      <c r="O149" s="370">
        <v>27</v>
      </c>
      <c r="P149" s="370">
        <v>8</v>
      </c>
      <c r="Q149" s="370">
        <v>0</v>
      </c>
      <c r="R149" s="370">
        <v>0</v>
      </c>
      <c r="S149" s="370">
        <v>0</v>
      </c>
      <c r="T149" s="370">
        <v>0</v>
      </c>
      <c r="U149" s="370">
        <v>0</v>
      </c>
      <c r="V149" s="370">
        <f t="shared" si="60"/>
        <v>35</v>
      </c>
      <c r="W149" s="370">
        <v>0</v>
      </c>
      <c r="X149" s="370">
        <v>0</v>
      </c>
      <c r="Y149" s="370">
        <f t="shared" si="45"/>
        <v>0</v>
      </c>
      <c r="Z149" s="370">
        <v>1</v>
      </c>
      <c r="AA149" s="370">
        <v>0</v>
      </c>
      <c r="AB149" s="370">
        <f t="shared" si="46"/>
        <v>1</v>
      </c>
      <c r="AC149" s="370">
        <v>5</v>
      </c>
      <c r="AD149" s="370">
        <v>0</v>
      </c>
      <c r="AE149" s="370">
        <f t="shared" si="47"/>
        <v>5</v>
      </c>
      <c r="AF149" s="370">
        <v>6</v>
      </c>
      <c r="AG149" s="370">
        <v>2</v>
      </c>
      <c r="AH149" s="370">
        <f t="shared" si="48"/>
        <v>8</v>
      </c>
      <c r="AI149" s="370">
        <v>6</v>
      </c>
      <c r="AJ149" s="370">
        <v>2</v>
      </c>
      <c r="AK149" s="370">
        <f t="shared" si="49"/>
        <v>8</v>
      </c>
      <c r="AL149" s="370">
        <v>4</v>
      </c>
      <c r="AM149" s="370">
        <v>0</v>
      </c>
      <c r="AN149" s="370">
        <f t="shared" si="50"/>
        <v>4</v>
      </c>
      <c r="AO149" s="370">
        <v>4</v>
      </c>
      <c r="AP149" s="370">
        <v>1</v>
      </c>
      <c r="AQ149" s="370">
        <f t="shared" si="51"/>
        <v>5</v>
      </c>
      <c r="AR149" s="370">
        <v>0</v>
      </c>
      <c r="AS149" s="370">
        <v>2</v>
      </c>
      <c r="AT149" s="370">
        <f t="shared" si="52"/>
        <v>2</v>
      </c>
      <c r="AU149" s="370">
        <v>1</v>
      </c>
      <c r="AV149" s="370">
        <v>1</v>
      </c>
      <c r="AW149" s="370">
        <f t="shared" si="53"/>
        <v>2</v>
      </c>
      <c r="AX149" s="370">
        <v>0</v>
      </c>
      <c r="AY149" s="370">
        <v>0</v>
      </c>
      <c r="AZ149" s="370">
        <f t="shared" si="54"/>
        <v>0</v>
      </c>
      <c r="BA149" s="370">
        <v>0</v>
      </c>
      <c r="BB149" s="370">
        <v>0</v>
      </c>
      <c r="BC149" s="370">
        <f t="shared" si="55"/>
        <v>0</v>
      </c>
      <c r="BD149" s="370">
        <v>0</v>
      </c>
      <c r="BE149" s="370">
        <v>0</v>
      </c>
      <c r="BF149" s="370">
        <f t="shared" si="56"/>
        <v>0</v>
      </c>
      <c r="BG149" s="370">
        <v>0</v>
      </c>
      <c r="BH149" s="370">
        <v>0</v>
      </c>
      <c r="BI149" s="370">
        <f t="shared" si="57"/>
        <v>0</v>
      </c>
      <c r="BJ149" s="370">
        <v>0</v>
      </c>
      <c r="BK149" s="370">
        <v>0</v>
      </c>
      <c r="BL149" s="370">
        <f t="shared" si="58"/>
        <v>0</v>
      </c>
      <c r="BM149" s="370">
        <v>0</v>
      </c>
      <c r="BN149" s="370">
        <v>0</v>
      </c>
      <c r="BO149" s="370">
        <f t="shared" si="59"/>
        <v>0</v>
      </c>
      <c r="BP149" s="370">
        <v>3</v>
      </c>
      <c r="BQ149" s="370">
        <v>0</v>
      </c>
      <c r="BR149" s="370">
        <v>0</v>
      </c>
      <c r="BS149" s="370">
        <v>0</v>
      </c>
      <c r="BT149" s="370">
        <v>0</v>
      </c>
      <c r="BU149" s="370">
        <v>0</v>
      </c>
      <c r="BV149" s="370">
        <v>0</v>
      </c>
      <c r="BW149" s="370">
        <v>0</v>
      </c>
      <c r="BX149" s="370">
        <v>0</v>
      </c>
      <c r="BY149" s="370">
        <v>0</v>
      </c>
      <c r="BZ149" s="370">
        <v>0</v>
      </c>
      <c r="CA149" s="370">
        <v>0</v>
      </c>
    </row>
    <row r="150" spans="1:79" s="371" customFormat="1" hidden="1">
      <c r="A150" s="370">
        <f t="shared" si="44"/>
        <v>135</v>
      </c>
      <c r="B150" s="370" t="s">
        <v>881</v>
      </c>
      <c r="C150" s="370" t="s">
        <v>882</v>
      </c>
      <c r="D150" s="370" t="s">
        <v>819</v>
      </c>
      <c r="E150" s="370" t="s">
        <v>883</v>
      </c>
      <c r="F150" s="370" t="s">
        <v>89</v>
      </c>
      <c r="G150" s="370" t="s">
        <v>126</v>
      </c>
      <c r="H150" s="370" t="s">
        <v>615</v>
      </c>
      <c r="I150" s="370" t="s">
        <v>615</v>
      </c>
      <c r="J150" s="370">
        <v>2</v>
      </c>
      <c r="K150" s="370" t="s">
        <v>2462</v>
      </c>
      <c r="L150" s="370">
        <v>30498</v>
      </c>
      <c r="M150" s="370" t="s">
        <v>2409</v>
      </c>
      <c r="N150" s="370">
        <v>900</v>
      </c>
      <c r="O150" s="370">
        <v>82</v>
      </c>
      <c r="P150" s="370">
        <v>0</v>
      </c>
      <c r="Q150" s="370">
        <v>0</v>
      </c>
      <c r="R150" s="370">
        <v>0</v>
      </c>
      <c r="S150" s="370">
        <v>0</v>
      </c>
      <c r="T150" s="370">
        <v>0</v>
      </c>
      <c r="U150" s="370">
        <v>0</v>
      </c>
      <c r="V150" s="370">
        <f t="shared" si="60"/>
        <v>82</v>
      </c>
      <c r="W150" s="370">
        <v>0</v>
      </c>
      <c r="X150" s="370">
        <v>0</v>
      </c>
      <c r="Y150" s="370">
        <f t="shared" si="45"/>
        <v>0</v>
      </c>
      <c r="Z150" s="370">
        <v>3</v>
      </c>
      <c r="AA150" s="370">
        <v>7</v>
      </c>
      <c r="AB150" s="370">
        <f t="shared" si="46"/>
        <v>10</v>
      </c>
      <c r="AC150" s="370">
        <v>7</v>
      </c>
      <c r="AD150" s="370">
        <v>6</v>
      </c>
      <c r="AE150" s="370">
        <f t="shared" si="47"/>
        <v>13</v>
      </c>
      <c r="AF150" s="370">
        <v>7</v>
      </c>
      <c r="AG150" s="370">
        <v>7</v>
      </c>
      <c r="AH150" s="370">
        <f t="shared" si="48"/>
        <v>14</v>
      </c>
      <c r="AI150" s="370">
        <v>7</v>
      </c>
      <c r="AJ150" s="370">
        <v>6</v>
      </c>
      <c r="AK150" s="370">
        <f t="shared" si="49"/>
        <v>13</v>
      </c>
      <c r="AL150" s="370">
        <v>6</v>
      </c>
      <c r="AM150" s="370">
        <v>6</v>
      </c>
      <c r="AN150" s="370">
        <f t="shared" si="50"/>
        <v>12</v>
      </c>
      <c r="AO150" s="370">
        <v>6</v>
      </c>
      <c r="AP150" s="370">
        <v>7</v>
      </c>
      <c r="AQ150" s="370">
        <f t="shared" si="51"/>
        <v>13</v>
      </c>
      <c r="AR150" s="370">
        <v>1</v>
      </c>
      <c r="AS150" s="370">
        <v>2</v>
      </c>
      <c r="AT150" s="370">
        <f t="shared" si="52"/>
        <v>3</v>
      </c>
      <c r="AU150" s="370">
        <v>3</v>
      </c>
      <c r="AV150" s="370">
        <v>0</v>
      </c>
      <c r="AW150" s="370">
        <f t="shared" si="53"/>
        <v>3</v>
      </c>
      <c r="AX150" s="370">
        <v>1</v>
      </c>
      <c r="AY150" s="370">
        <v>0</v>
      </c>
      <c r="AZ150" s="370">
        <f t="shared" si="54"/>
        <v>1</v>
      </c>
      <c r="BA150" s="370">
        <v>0</v>
      </c>
      <c r="BB150" s="370">
        <v>0</v>
      </c>
      <c r="BC150" s="370">
        <f t="shared" si="55"/>
        <v>0</v>
      </c>
      <c r="BD150" s="370">
        <v>0</v>
      </c>
      <c r="BE150" s="370">
        <v>0</v>
      </c>
      <c r="BF150" s="370">
        <f t="shared" si="56"/>
        <v>0</v>
      </c>
      <c r="BG150" s="370">
        <v>0</v>
      </c>
      <c r="BH150" s="370">
        <v>0</v>
      </c>
      <c r="BI150" s="370">
        <f t="shared" si="57"/>
        <v>0</v>
      </c>
      <c r="BJ150" s="370">
        <v>0</v>
      </c>
      <c r="BK150" s="370">
        <v>0</v>
      </c>
      <c r="BL150" s="370">
        <f t="shared" si="58"/>
        <v>0</v>
      </c>
      <c r="BM150" s="370">
        <v>0</v>
      </c>
      <c r="BN150" s="370">
        <v>0</v>
      </c>
      <c r="BO150" s="370">
        <f t="shared" si="59"/>
        <v>0</v>
      </c>
      <c r="BP150" s="370">
        <v>0</v>
      </c>
      <c r="BQ150" s="370">
        <v>0</v>
      </c>
      <c r="BR150" s="370">
        <v>0</v>
      </c>
      <c r="BS150" s="370">
        <v>0</v>
      </c>
      <c r="BT150" s="370">
        <v>0</v>
      </c>
      <c r="BU150" s="370">
        <v>0</v>
      </c>
      <c r="BV150" s="370">
        <v>0</v>
      </c>
      <c r="BW150" s="370">
        <v>0</v>
      </c>
      <c r="BX150" s="370">
        <v>0</v>
      </c>
      <c r="BY150" s="370">
        <v>0</v>
      </c>
      <c r="BZ150" s="370">
        <v>0</v>
      </c>
      <c r="CA150" s="370">
        <v>0</v>
      </c>
    </row>
    <row r="151" spans="1:79" s="371" customFormat="1" hidden="1">
      <c r="A151" s="370">
        <f t="shared" si="44"/>
        <v>136</v>
      </c>
      <c r="B151" s="370" t="s">
        <v>842</v>
      </c>
      <c r="C151" s="370" t="s">
        <v>843</v>
      </c>
      <c r="D151" s="370" t="s">
        <v>1571</v>
      </c>
      <c r="E151" s="370" t="s">
        <v>338</v>
      </c>
      <c r="F151" s="370" t="s">
        <v>89</v>
      </c>
      <c r="G151" s="370" t="s">
        <v>126</v>
      </c>
      <c r="H151" s="370" t="s">
        <v>615</v>
      </c>
      <c r="I151" s="370" t="s">
        <v>615</v>
      </c>
      <c r="J151" s="370">
        <v>2</v>
      </c>
      <c r="K151" s="370" t="s">
        <v>2463</v>
      </c>
      <c r="L151" s="370">
        <v>24998</v>
      </c>
      <c r="M151" s="370" t="s">
        <v>2409</v>
      </c>
      <c r="N151" s="370">
        <v>900</v>
      </c>
      <c r="O151" s="370">
        <v>72</v>
      </c>
      <c r="P151" s="370">
        <v>0</v>
      </c>
      <c r="Q151" s="370">
        <v>0</v>
      </c>
      <c r="R151" s="370">
        <v>0</v>
      </c>
      <c r="S151" s="370">
        <v>0</v>
      </c>
      <c r="T151" s="370">
        <v>0</v>
      </c>
      <c r="U151" s="370">
        <v>0</v>
      </c>
      <c r="V151" s="370">
        <f t="shared" si="60"/>
        <v>72</v>
      </c>
      <c r="W151" s="370">
        <v>0</v>
      </c>
      <c r="X151" s="370">
        <v>0</v>
      </c>
      <c r="Y151" s="370">
        <f t="shared" si="45"/>
        <v>0</v>
      </c>
      <c r="Z151" s="370">
        <v>7</v>
      </c>
      <c r="AA151" s="370">
        <v>4</v>
      </c>
      <c r="AB151" s="370">
        <f t="shared" si="46"/>
        <v>11</v>
      </c>
      <c r="AC151" s="370">
        <v>3</v>
      </c>
      <c r="AD151" s="370">
        <v>7</v>
      </c>
      <c r="AE151" s="370">
        <f t="shared" si="47"/>
        <v>10</v>
      </c>
      <c r="AF151" s="370">
        <v>6</v>
      </c>
      <c r="AG151" s="370">
        <v>7</v>
      </c>
      <c r="AH151" s="370">
        <f t="shared" si="48"/>
        <v>13</v>
      </c>
      <c r="AI151" s="370">
        <v>6</v>
      </c>
      <c r="AJ151" s="370">
        <v>7</v>
      </c>
      <c r="AK151" s="370">
        <f t="shared" si="49"/>
        <v>13</v>
      </c>
      <c r="AL151" s="370">
        <v>7</v>
      </c>
      <c r="AM151" s="370">
        <v>4</v>
      </c>
      <c r="AN151" s="370">
        <f t="shared" si="50"/>
        <v>11</v>
      </c>
      <c r="AO151" s="370">
        <v>3</v>
      </c>
      <c r="AP151" s="370">
        <v>6</v>
      </c>
      <c r="AQ151" s="370">
        <f t="shared" si="51"/>
        <v>9</v>
      </c>
      <c r="AR151" s="370">
        <v>1</v>
      </c>
      <c r="AS151" s="370">
        <v>2</v>
      </c>
      <c r="AT151" s="370">
        <f t="shared" si="52"/>
        <v>3</v>
      </c>
      <c r="AU151" s="370">
        <v>2</v>
      </c>
      <c r="AV151" s="370">
        <v>0</v>
      </c>
      <c r="AW151" s="370">
        <f t="shared" si="53"/>
        <v>2</v>
      </c>
      <c r="AX151" s="370">
        <v>0</v>
      </c>
      <c r="AY151" s="370">
        <v>0</v>
      </c>
      <c r="AZ151" s="370">
        <f t="shared" si="54"/>
        <v>0</v>
      </c>
      <c r="BA151" s="370">
        <v>0</v>
      </c>
      <c r="BB151" s="370">
        <v>0</v>
      </c>
      <c r="BC151" s="370">
        <f t="shared" si="55"/>
        <v>0</v>
      </c>
      <c r="BD151" s="370">
        <v>0</v>
      </c>
      <c r="BE151" s="370">
        <v>0</v>
      </c>
      <c r="BF151" s="370">
        <f t="shared" si="56"/>
        <v>0</v>
      </c>
      <c r="BG151" s="370">
        <v>0</v>
      </c>
      <c r="BH151" s="370">
        <v>0</v>
      </c>
      <c r="BI151" s="370">
        <f t="shared" si="57"/>
        <v>0</v>
      </c>
      <c r="BJ151" s="370">
        <v>0</v>
      </c>
      <c r="BK151" s="370">
        <v>0</v>
      </c>
      <c r="BL151" s="370">
        <f t="shared" si="58"/>
        <v>0</v>
      </c>
      <c r="BM151" s="370">
        <v>0</v>
      </c>
      <c r="BN151" s="370">
        <v>0</v>
      </c>
      <c r="BO151" s="370">
        <f t="shared" si="59"/>
        <v>0</v>
      </c>
      <c r="BP151" s="370">
        <v>0</v>
      </c>
      <c r="BQ151" s="370">
        <v>1</v>
      </c>
      <c r="BR151" s="370">
        <v>1</v>
      </c>
      <c r="BS151" s="370">
        <v>0</v>
      </c>
      <c r="BT151" s="370">
        <v>0</v>
      </c>
      <c r="BU151" s="370">
        <v>0</v>
      </c>
      <c r="BV151" s="370">
        <v>2</v>
      </c>
      <c r="BW151" s="370">
        <v>0</v>
      </c>
      <c r="BX151" s="370">
        <v>0</v>
      </c>
      <c r="BY151" s="370">
        <v>0</v>
      </c>
      <c r="BZ151" s="370">
        <v>0</v>
      </c>
      <c r="CA151" s="370">
        <v>0</v>
      </c>
    </row>
    <row r="152" spans="1:79" s="371" customFormat="1" hidden="1">
      <c r="A152" s="370">
        <f t="shared" si="44"/>
        <v>137</v>
      </c>
      <c r="B152" s="370" t="s">
        <v>884</v>
      </c>
      <c r="C152" s="370" t="s">
        <v>885</v>
      </c>
      <c r="D152" s="370" t="s">
        <v>864</v>
      </c>
      <c r="E152" s="370" t="s">
        <v>864</v>
      </c>
      <c r="F152" s="370" t="s">
        <v>89</v>
      </c>
      <c r="G152" s="370" t="s">
        <v>126</v>
      </c>
      <c r="H152" s="370" t="s">
        <v>615</v>
      </c>
      <c r="I152" s="370" t="s">
        <v>615</v>
      </c>
      <c r="J152" s="370">
        <v>2</v>
      </c>
      <c r="K152" s="370" t="s">
        <v>2410</v>
      </c>
      <c r="L152" s="370">
        <v>27499</v>
      </c>
      <c r="M152" s="370" t="s">
        <v>2409</v>
      </c>
      <c r="N152" s="370">
        <v>900</v>
      </c>
      <c r="O152" s="370">
        <v>105</v>
      </c>
      <c r="P152" s="370">
        <v>1</v>
      </c>
      <c r="Q152" s="370">
        <v>0</v>
      </c>
      <c r="R152" s="370">
        <v>0</v>
      </c>
      <c r="S152" s="370">
        <v>0</v>
      </c>
      <c r="T152" s="370">
        <v>0</v>
      </c>
      <c r="U152" s="370">
        <v>0</v>
      </c>
      <c r="V152" s="370">
        <f t="shared" si="60"/>
        <v>106</v>
      </c>
      <c r="W152" s="370">
        <v>0</v>
      </c>
      <c r="X152" s="370">
        <v>0</v>
      </c>
      <c r="Y152" s="370">
        <f t="shared" si="45"/>
        <v>0</v>
      </c>
      <c r="Z152" s="370">
        <v>6</v>
      </c>
      <c r="AA152" s="370">
        <v>12</v>
      </c>
      <c r="AB152" s="370">
        <f t="shared" si="46"/>
        <v>18</v>
      </c>
      <c r="AC152" s="370">
        <v>11</v>
      </c>
      <c r="AD152" s="370">
        <v>11</v>
      </c>
      <c r="AE152" s="370">
        <f t="shared" si="47"/>
        <v>22</v>
      </c>
      <c r="AF152" s="370">
        <v>13</v>
      </c>
      <c r="AG152" s="370">
        <v>9</v>
      </c>
      <c r="AH152" s="370">
        <f t="shared" si="48"/>
        <v>22</v>
      </c>
      <c r="AI152" s="370">
        <v>5</v>
      </c>
      <c r="AJ152" s="370">
        <v>4</v>
      </c>
      <c r="AK152" s="370">
        <f t="shared" si="49"/>
        <v>9</v>
      </c>
      <c r="AL152" s="370">
        <v>8</v>
      </c>
      <c r="AM152" s="370">
        <v>8</v>
      </c>
      <c r="AN152" s="370">
        <f t="shared" si="50"/>
        <v>16</v>
      </c>
      <c r="AO152" s="370">
        <v>5</v>
      </c>
      <c r="AP152" s="370">
        <v>8</v>
      </c>
      <c r="AQ152" s="370">
        <f t="shared" si="51"/>
        <v>13</v>
      </c>
      <c r="AR152" s="370">
        <v>4</v>
      </c>
      <c r="AS152" s="370">
        <v>1</v>
      </c>
      <c r="AT152" s="370">
        <f t="shared" si="52"/>
        <v>5</v>
      </c>
      <c r="AU152" s="370">
        <v>0</v>
      </c>
      <c r="AV152" s="370">
        <v>0</v>
      </c>
      <c r="AW152" s="370">
        <f t="shared" si="53"/>
        <v>0</v>
      </c>
      <c r="AX152" s="370">
        <v>1</v>
      </c>
      <c r="AY152" s="370">
        <v>0</v>
      </c>
      <c r="AZ152" s="370">
        <f t="shared" si="54"/>
        <v>1</v>
      </c>
      <c r="BA152" s="370">
        <v>0</v>
      </c>
      <c r="BB152" s="370">
        <v>0</v>
      </c>
      <c r="BC152" s="370">
        <f t="shared" si="55"/>
        <v>0</v>
      </c>
      <c r="BD152" s="370">
        <v>0</v>
      </c>
      <c r="BE152" s="370">
        <v>0</v>
      </c>
      <c r="BF152" s="370">
        <f t="shared" si="56"/>
        <v>0</v>
      </c>
      <c r="BG152" s="370">
        <v>0</v>
      </c>
      <c r="BH152" s="370">
        <v>0</v>
      </c>
      <c r="BI152" s="370">
        <f t="shared" si="57"/>
        <v>0</v>
      </c>
      <c r="BJ152" s="370">
        <v>0</v>
      </c>
      <c r="BK152" s="370">
        <v>0</v>
      </c>
      <c r="BL152" s="370">
        <f t="shared" si="58"/>
        <v>0</v>
      </c>
      <c r="BM152" s="370">
        <v>0</v>
      </c>
      <c r="BN152" s="370">
        <v>0</v>
      </c>
      <c r="BO152" s="370">
        <f t="shared" si="59"/>
        <v>0</v>
      </c>
      <c r="BP152" s="370">
        <v>0</v>
      </c>
      <c r="BQ152" s="370">
        <v>0</v>
      </c>
      <c r="BR152" s="370">
        <v>0</v>
      </c>
      <c r="BS152" s="370">
        <v>0</v>
      </c>
      <c r="BT152" s="370">
        <v>0</v>
      </c>
      <c r="BU152" s="370">
        <v>0</v>
      </c>
      <c r="BV152" s="370">
        <v>0</v>
      </c>
      <c r="BW152" s="370">
        <v>0</v>
      </c>
      <c r="BX152" s="370">
        <v>0</v>
      </c>
      <c r="BY152" s="370">
        <v>0</v>
      </c>
      <c r="BZ152" s="370">
        <v>0</v>
      </c>
      <c r="CA152" s="370">
        <v>0</v>
      </c>
    </row>
    <row r="153" spans="1:79" s="371" customFormat="1" hidden="1">
      <c r="A153" s="370">
        <f t="shared" si="44"/>
        <v>138</v>
      </c>
      <c r="B153" s="370" t="s">
        <v>870</v>
      </c>
      <c r="C153" s="370" t="s">
        <v>871</v>
      </c>
      <c r="D153" s="370" t="s">
        <v>1565</v>
      </c>
      <c r="E153" s="370" t="s">
        <v>872</v>
      </c>
      <c r="F153" s="370" t="s">
        <v>89</v>
      </c>
      <c r="G153" s="370" t="s">
        <v>126</v>
      </c>
      <c r="H153" s="370" t="s">
        <v>615</v>
      </c>
      <c r="I153" s="370" t="s">
        <v>615</v>
      </c>
      <c r="J153" s="370">
        <v>2</v>
      </c>
      <c r="K153" s="370" t="s">
        <v>615</v>
      </c>
      <c r="L153" s="370">
        <v>27760</v>
      </c>
      <c r="M153" s="370" t="s">
        <v>2409</v>
      </c>
      <c r="N153" s="370">
        <v>450</v>
      </c>
      <c r="O153" s="370">
        <v>165</v>
      </c>
      <c r="P153" s="370">
        <v>0</v>
      </c>
      <c r="Q153" s="370">
        <v>0</v>
      </c>
      <c r="R153" s="370">
        <v>0</v>
      </c>
      <c r="S153" s="370">
        <v>0</v>
      </c>
      <c r="T153" s="370">
        <v>0</v>
      </c>
      <c r="U153" s="370">
        <v>0</v>
      </c>
      <c r="V153" s="370">
        <f t="shared" si="60"/>
        <v>165</v>
      </c>
      <c r="W153" s="370">
        <v>0</v>
      </c>
      <c r="X153" s="370">
        <v>0</v>
      </c>
      <c r="Y153" s="370">
        <f t="shared" si="45"/>
        <v>0</v>
      </c>
      <c r="Z153" s="370">
        <v>7</v>
      </c>
      <c r="AA153" s="370">
        <v>14</v>
      </c>
      <c r="AB153" s="370">
        <f t="shared" si="46"/>
        <v>21</v>
      </c>
      <c r="AC153" s="370">
        <v>16</v>
      </c>
      <c r="AD153" s="370">
        <v>21</v>
      </c>
      <c r="AE153" s="370">
        <f t="shared" si="47"/>
        <v>37</v>
      </c>
      <c r="AF153" s="370">
        <v>10</v>
      </c>
      <c r="AG153" s="370">
        <v>10</v>
      </c>
      <c r="AH153" s="370">
        <f t="shared" si="48"/>
        <v>20</v>
      </c>
      <c r="AI153" s="370">
        <v>15</v>
      </c>
      <c r="AJ153" s="370">
        <v>7</v>
      </c>
      <c r="AK153" s="370">
        <f t="shared" si="49"/>
        <v>22</v>
      </c>
      <c r="AL153" s="370">
        <v>8</v>
      </c>
      <c r="AM153" s="370">
        <v>8</v>
      </c>
      <c r="AN153" s="370">
        <f t="shared" si="50"/>
        <v>16</v>
      </c>
      <c r="AO153" s="370">
        <v>15</v>
      </c>
      <c r="AP153" s="370">
        <v>11</v>
      </c>
      <c r="AQ153" s="370">
        <f t="shared" si="51"/>
        <v>26</v>
      </c>
      <c r="AR153" s="370">
        <v>4</v>
      </c>
      <c r="AS153" s="370">
        <v>7</v>
      </c>
      <c r="AT153" s="370">
        <f t="shared" si="52"/>
        <v>11</v>
      </c>
      <c r="AU153" s="370">
        <v>7</v>
      </c>
      <c r="AV153" s="370">
        <v>2</v>
      </c>
      <c r="AW153" s="370">
        <f t="shared" si="53"/>
        <v>9</v>
      </c>
      <c r="AX153" s="370">
        <v>1</v>
      </c>
      <c r="AY153" s="370">
        <v>0</v>
      </c>
      <c r="AZ153" s="370">
        <f t="shared" si="54"/>
        <v>1</v>
      </c>
      <c r="BA153" s="370">
        <v>1</v>
      </c>
      <c r="BB153" s="370">
        <v>1</v>
      </c>
      <c r="BC153" s="370">
        <f t="shared" si="55"/>
        <v>2</v>
      </c>
      <c r="BD153" s="370">
        <v>0</v>
      </c>
      <c r="BE153" s="370">
        <v>0</v>
      </c>
      <c r="BF153" s="370">
        <f t="shared" si="56"/>
        <v>0</v>
      </c>
      <c r="BG153" s="370">
        <v>0</v>
      </c>
      <c r="BH153" s="370">
        <v>0</v>
      </c>
      <c r="BI153" s="370">
        <f t="shared" si="57"/>
        <v>0</v>
      </c>
      <c r="BJ153" s="370">
        <v>0</v>
      </c>
      <c r="BK153" s="370">
        <v>0</v>
      </c>
      <c r="BL153" s="370">
        <f t="shared" si="58"/>
        <v>0</v>
      </c>
      <c r="BM153" s="370">
        <v>0</v>
      </c>
      <c r="BN153" s="370">
        <v>0</v>
      </c>
      <c r="BO153" s="370">
        <f t="shared" si="59"/>
        <v>0</v>
      </c>
      <c r="BP153" s="370">
        <v>0</v>
      </c>
      <c r="BQ153" s="370">
        <v>0</v>
      </c>
      <c r="BR153" s="370">
        <v>1</v>
      </c>
      <c r="BS153" s="370">
        <v>0</v>
      </c>
      <c r="BT153" s="370">
        <v>0</v>
      </c>
      <c r="BU153" s="370">
        <v>0</v>
      </c>
      <c r="BV153" s="370">
        <v>0</v>
      </c>
      <c r="BW153" s="370">
        <v>0</v>
      </c>
      <c r="BX153" s="370">
        <v>0</v>
      </c>
      <c r="BY153" s="370">
        <v>0</v>
      </c>
      <c r="BZ153" s="370">
        <v>0</v>
      </c>
      <c r="CA153" s="370">
        <v>1</v>
      </c>
    </row>
    <row r="154" spans="1:79" s="371" customFormat="1" hidden="1">
      <c r="A154" s="370">
        <f t="shared" si="44"/>
        <v>139</v>
      </c>
      <c r="B154" s="370" t="s">
        <v>815</v>
      </c>
      <c r="C154" s="370" t="s">
        <v>816</v>
      </c>
      <c r="D154" s="370" t="s">
        <v>1572</v>
      </c>
      <c r="E154" s="370" t="s">
        <v>338</v>
      </c>
      <c r="F154" s="370" t="s">
        <v>89</v>
      </c>
      <c r="G154" s="370" t="s">
        <v>126</v>
      </c>
      <c r="H154" s="370" t="s">
        <v>615</v>
      </c>
      <c r="I154" s="370" t="s">
        <v>615</v>
      </c>
      <c r="J154" s="370">
        <v>2</v>
      </c>
      <c r="K154" s="370" t="s">
        <v>2410</v>
      </c>
      <c r="L154" s="370">
        <v>28491</v>
      </c>
      <c r="M154" s="370" t="s">
        <v>2409</v>
      </c>
      <c r="N154" s="370">
        <v>900</v>
      </c>
      <c r="O154" s="370">
        <v>113</v>
      </c>
      <c r="P154" s="370">
        <v>0</v>
      </c>
      <c r="Q154" s="370">
        <v>0</v>
      </c>
      <c r="R154" s="370">
        <v>0</v>
      </c>
      <c r="S154" s="370">
        <v>0</v>
      </c>
      <c r="T154" s="370">
        <v>0</v>
      </c>
      <c r="U154" s="370">
        <v>0</v>
      </c>
      <c r="V154" s="370">
        <f t="shared" si="60"/>
        <v>113</v>
      </c>
      <c r="W154" s="370">
        <v>0</v>
      </c>
      <c r="X154" s="370">
        <v>0</v>
      </c>
      <c r="Y154" s="370">
        <f t="shared" si="45"/>
        <v>0</v>
      </c>
      <c r="Z154" s="370">
        <v>3</v>
      </c>
      <c r="AA154" s="370">
        <v>8</v>
      </c>
      <c r="AB154" s="370">
        <f t="shared" si="46"/>
        <v>11</v>
      </c>
      <c r="AC154" s="370">
        <v>14</v>
      </c>
      <c r="AD154" s="370">
        <v>11</v>
      </c>
      <c r="AE154" s="370">
        <f t="shared" si="47"/>
        <v>25</v>
      </c>
      <c r="AF154" s="370">
        <v>7</v>
      </c>
      <c r="AG154" s="370">
        <v>7</v>
      </c>
      <c r="AH154" s="370">
        <f t="shared" si="48"/>
        <v>14</v>
      </c>
      <c r="AI154" s="370">
        <v>11</v>
      </c>
      <c r="AJ154" s="370">
        <v>14</v>
      </c>
      <c r="AK154" s="370">
        <f t="shared" si="49"/>
        <v>25</v>
      </c>
      <c r="AL154" s="370">
        <v>5</v>
      </c>
      <c r="AM154" s="370">
        <v>9</v>
      </c>
      <c r="AN154" s="370">
        <f t="shared" si="50"/>
        <v>14</v>
      </c>
      <c r="AO154" s="370">
        <v>13</v>
      </c>
      <c r="AP154" s="370">
        <v>6</v>
      </c>
      <c r="AQ154" s="370">
        <f t="shared" si="51"/>
        <v>19</v>
      </c>
      <c r="AR154" s="370">
        <v>3</v>
      </c>
      <c r="AS154" s="370">
        <v>2</v>
      </c>
      <c r="AT154" s="370">
        <f t="shared" si="52"/>
        <v>5</v>
      </c>
      <c r="AU154" s="370">
        <v>0</v>
      </c>
      <c r="AV154" s="370">
        <v>0</v>
      </c>
      <c r="AW154" s="370">
        <f t="shared" si="53"/>
        <v>0</v>
      </c>
      <c r="AX154" s="370">
        <v>0</v>
      </c>
      <c r="AY154" s="370">
        <v>0</v>
      </c>
      <c r="AZ154" s="370">
        <f t="shared" si="54"/>
        <v>0</v>
      </c>
      <c r="BA154" s="370">
        <v>0</v>
      </c>
      <c r="BB154" s="370">
        <v>0</v>
      </c>
      <c r="BC154" s="370">
        <f t="shared" si="55"/>
        <v>0</v>
      </c>
      <c r="BD154" s="370">
        <v>0</v>
      </c>
      <c r="BE154" s="370">
        <v>0</v>
      </c>
      <c r="BF154" s="370">
        <f t="shared" si="56"/>
        <v>0</v>
      </c>
      <c r="BG154" s="370">
        <v>0</v>
      </c>
      <c r="BH154" s="370">
        <v>0</v>
      </c>
      <c r="BI154" s="370">
        <f t="shared" si="57"/>
        <v>0</v>
      </c>
      <c r="BJ154" s="370">
        <v>0</v>
      </c>
      <c r="BK154" s="370">
        <v>0</v>
      </c>
      <c r="BL154" s="370">
        <f t="shared" si="58"/>
        <v>0</v>
      </c>
      <c r="BM154" s="370">
        <v>0</v>
      </c>
      <c r="BN154" s="370">
        <v>0</v>
      </c>
      <c r="BO154" s="370">
        <f t="shared" si="59"/>
        <v>0</v>
      </c>
      <c r="BP154" s="370">
        <v>0</v>
      </c>
      <c r="BQ154" s="370">
        <v>0</v>
      </c>
      <c r="BR154" s="370">
        <v>0</v>
      </c>
      <c r="BS154" s="370">
        <v>0</v>
      </c>
      <c r="BT154" s="370">
        <v>0</v>
      </c>
      <c r="BU154" s="370">
        <v>0</v>
      </c>
      <c r="BV154" s="370">
        <v>0</v>
      </c>
      <c r="BW154" s="370">
        <v>0</v>
      </c>
      <c r="BX154" s="370">
        <v>0</v>
      </c>
      <c r="BY154" s="370">
        <v>0</v>
      </c>
      <c r="BZ154" s="370">
        <v>0</v>
      </c>
      <c r="CA154" s="370">
        <v>0</v>
      </c>
    </row>
    <row r="155" spans="1:79" s="371" customFormat="1" hidden="1">
      <c r="A155" s="370">
        <f t="shared" si="44"/>
        <v>140</v>
      </c>
      <c r="B155" s="370" t="s">
        <v>826</v>
      </c>
      <c r="C155" s="370" t="s">
        <v>827</v>
      </c>
      <c r="D155" s="370" t="s">
        <v>869</v>
      </c>
      <c r="E155" s="370" t="s">
        <v>828</v>
      </c>
      <c r="F155" s="370" t="s">
        <v>89</v>
      </c>
      <c r="G155" s="370" t="s">
        <v>126</v>
      </c>
      <c r="H155" s="370" t="s">
        <v>615</v>
      </c>
      <c r="I155" s="370" t="s">
        <v>615</v>
      </c>
      <c r="J155" s="370">
        <v>2</v>
      </c>
      <c r="K155" s="370" t="s">
        <v>2464</v>
      </c>
      <c r="L155" s="370">
        <v>35261</v>
      </c>
      <c r="M155" s="370" t="s">
        <v>2409</v>
      </c>
      <c r="N155" s="370">
        <v>1300</v>
      </c>
      <c r="O155" s="370">
        <v>227</v>
      </c>
      <c r="P155" s="370">
        <v>48</v>
      </c>
      <c r="Q155" s="370">
        <v>1</v>
      </c>
      <c r="R155" s="370">
        <v>0</v>
      </c>
      <c r="S155" s="370">
        <v>0</v>
      </c>
      <c r="T155" s="370">
        <v>0</v>
      </c>
      <c r="U155" s="370">
        <v>0</v>
      </c>
      <c r="V155" s="370">
        <f t="shared" si="60"/>
        <v>276</v>
      </c>
      <c r="W155" s="370">
        <v>0</v>
      </c>
      <c r="X155" s="370">
        <v>1</v>
      </c>
      <c r="Y155" s="370">
        <f t="shared" si="45"/>
        <v>1</v>
      </c>
      <c r="Z155" s="370">
        <v>8</v>
      </c>
      <c r="AA155" s="370">
        <v>13</v>
      </c>
      <c r="AB155" s="370">
        <f t="shared" si="46"/>
        <v>21</v>
      </c>
      <c r="AC155" s="370">
        <v>22</v>
      </c>
      <c r="AD155" s="370">
        <v>26</v>
      </c>
      <c r="AE155" s="370">
        <f t="shared" si="47"/>
        <v>48</v>
      </c>
      <c r="AF155" s="370">
        <v>31</v>
      </c>
      <c r="AG155" s="370">
        <v>31</v>
      </c>
      <c r="AH155" s="370">
        <f t="shared" si="48"/>
        <v>62</v>
      </c>
      <c r="AI155" s="370">
        <v>28</v>
      </c>
      <c r="AJ155" s="370">
        <v>29</v>
      </c>
      <c r="AK155" s="370">
        <f t="shared" si="49"/>
        <v>57</v>
      </c>
      <c r="AL155" s="370">
        <v>15</v>
      </c>
      <c r="AM155" s="370">
        <v>15</v>
      </c>
      <c r="AN155" s="370">
        <f t="shared" si="50"/>
        <v>30</v>
      </c>
      <c r="AO155" s="370">
        <v>12</v>
      </c>
      <c r="AP155" s="370">
        <v>15</v>
      </c>
      <c r="AQ155" s="370">
        <f t="shared" si="51"/>
        <v>27</v>
      </c>
      <c r="AR155" s="370">
        <v>9</v>
      </c>
      <c r="AS155" s="370">
        <v>9</v>
      </c>
      <c r="AT155" s="370">
        <f t="shared" si="52"/>
        <v>18</v>
      </c>
      <c r="AU155" s="370">
        <v>5</v>
      </c>
      <c r="AV155" s="370">
        <v>4</v>
      </c>
      <c r="AW155" s="370">
        <f t="shared" si="53"/>
        <v>9</v>
      </c>
      <c r="AX155" s="370">
        <v>0</v>
      </c>
      <c r="AY155" s="370">
        <v>0</v>
      </c>
      <c r="AZ155" s="370">
        <f t="shared" si="54"/>
        <v>0</v>
      </c>
      <c r="BA155" s="370">
        <v>1</v>
      </c>
      <c r="BB155" s="370">
        <v>1</v>
      </c>
      <c r="BC155" s="370">
        <f t="shared" si="55"/>
        <v>2</v>
      </c>
      <c r="BD155" s="370">
        <v>0</v>
      </c>
      <c r="BE155" s="370">
        <v>1</v>
      </c>
      <c r="BF155" s="370">
        <f t="shared" si="56"/>
        <v>1</v>
      </c>
      <c r="BG155" s="370">
        <v>0</v>
      </c>
      <c r="BH155" s="370">
        <v>0</v>
      </c>
      <c r="BI155" s="370">
        <f t="shared" si="57"/>
        <v>0</v>
      </c>
      <c r="BJ155" s="370">
        <v>0</v>
      </c>
      <c r="BK155" s="370">
        <v>0</v>
      </c>
      <c r="BL155" s="370">
        <f t="shared" si="58"/>
        <v>0</v>
      </c>
      <c r="BM155" s="370">
        <v>0</v>
      </c>
      <c r="BN155" s="370">
        <v>0</v>
      </c>
      <c r="BO155" s="370">
        <f t="shared" si="59"/>
        <v>0</v>
      </c>
      <c r="BP155" s="370">
        <v>0</v>
      </c>
      <c r="BQ155" s="370">
        <v>0</v>
      </c>
      <c r="BR155" s="370">
        <v>0</v>
      </c>
      <c r="BS155" s="370">
        <v>0</v>
      </c>
      <c r="BT155" s="370">
        <v>0</v>
      </c>
      <c r="BU155" s="370">
        <v>0</v>
      </c>
      <c r="BV155" s="370">
        <v>0</v>
      </c>
      <c r="BW155" s="370">
        <v>0</v>
      </c>
      <c r="BX155" s="370">
        <v>0</v>
      </c>
      <c r="BY155" s="370">
        <v>0</v>
      </c>
      <c r="BZ155" s="370">
        <v>0</v>
      </c>
      <c r="CA155" s="370">
        <v>0</v>
      </c>
    </row>
    <row r="156" spans="1:79" s="371" customFormat="1" hidden="1">
      <c r="A156" s="370">
        <f t="shared" si="44"/>
        <v>141</v>
      </c>
      <c r="B156" s="370" t="s">
        <v>795</v>
      </c>
      <c r="C156" s="370" t="s">
        <v>796</v>
      </c>
      <c r="D156" s="370" t="s">
        <v>1557</v>
      </c>
      <c r="E156" s="370" t="s">
        <v>797</v>
      </c>
      <c r="F156" s="370" t="s">
        <v>89</v>
      </c>
      <c r="G156" s="370" t="s">
        <v>126</v>
      </c>
      <c r="H156" s="370" t="s">
        <v>615</v>
      </c>
      <c r="I156" s="370" t="s">
        <v>615</v>
      </c>
      <c r="J156" s="370">
        <v>2</v>
      </c>
      <c r="K156" s="370" t="s">
        <v>2421</v>
      </c>
      <c r="L156" s="370">
        <v>30112</v>
      </c>
      <c r="M156" s="370" t="s">
        <v>2409</v>
      </c>
      <c r="N156" s="370">
        <v>900</v>
      </c>
      <c r="O156" s="370">
        <v>102</v>
      </c>
      <c r="P156" s="370">
        <v>2</v>
      </c>
      <c r="Q156" s="370">
        <v>0</v>
      </c>
      <c r="R156" s="370">
        <v>0</v>
      </c>
      <c r="S156" s="370">
        <v>0</v>
      </c>
      <c r="T156" s="370">
        <v>0</v>
      </c>
      <c r="U156" s="370">
        <v>0</v>
      </c>
      <c r="V156" s="370">
        <f t="shared" si="60"/>
        <v>104</v>
      </c>
      <c r="W156" s="370">
        <v>0</v>
      </c>
      <c r="X156" s="370">
        <v>0</v>
      </c>
      <c r="Y156" s="370">
        <f t="shared" si="45"/>
        <v>0</v>
      </c>
      <c r="Z156" s="370">
        <v>2</v>
      </c>
      <c r="AA156" s="370">
        <v>7</v>
      </c>
      <c r="AB156" s="370">
        <f t="shared" si="46"/>
        <v>9</v>
      </c>
      <c r="AC156" s="370">
        <v>11</v>
      </c>
      <c r="AD156" s="370">
        <v>9</v>
      </c>
      <c r="AE156" s="370">
        <f t="shared" si="47"/>
        <v>20</v>
      </c>
      <c r="AF156" s="370">
        <v>7</v>
      </c>
      <c r="AG156" s="370">
        <v>8</v>
      </c>
      <c r="AH156" s="370">
        <f t="shared" si="48"/>
        <v>15</v>
      </c>
      <c r="AI156" s="370">
        <v>5</v>
      </c>
      <c r="AJ156" s="370">
        <v>9</v>
      </c>
      <c r="AK156" s="370">
        <f t="shared" si="49"/>
        <v>14</v>
      </c>
      <c r="AL156" s="370">
        <v>12</v>
      </c>
      <c r="AM156" s="370">
        <v>8</v>
      </c>
      <c r="AN156" s="370">
        <f t="shared" si="50"/>
        <v>20</v>
      </c>
      <c r="AO156" s="370">
        <v>6</v>
      </c>
      <c r="AP156" s="370">
        <v>9</v>
      </c>
      <c r="AQ156" s="370">
        <f t="shared" si="51"/>
        <v>15</v>
      </c>
      <c r="AR156" s="370">
        <v>6</v>
      </c>
      <c r="AS156" s="370">
        <v>1</v>
      </c>
      <c r="AT156" s="370">
        <f t="shared" si="52"/>
        <v>7</v>
      </c>
      <c r="AU156" s="370">
        <v>3</v>
      </c>
      <c r="AV156" s="370">
        <v>0</v>
      </c>
      <c r="AW156" s="370">
        <f t="shared" si="53"/>
        <v>3</v>
      </c>
      <c r="AX156" s="370">
        <v>1</v>
      </c>
      <c r="AY156" s="370">
        <v>0</v>
      </c>
      <c r="AZ156" s="370">
        <f t="shared" si="54"/>
        <v>1</v>
      </c>
      <c r="BA156" s="370">
        <v>0</v>
      </c>
      <c r="BB156" s="370">
        <v>0</v>
      </c>
      <c r="BC156" s="370">
        <f t="shared" si="55"/>
        <v>0</v>
      </c>
      <c r="BD156" s="370">
        <v>0</v>
      </c>
      <c r="BE156" s="370">
        <v>0</v>
      </c>
      <c r="BF156" s="370">
        <f t="shared" si="56"/>
        <v>0</v>
      </c>
      <c r="BG156" s="370">
        <v>0</v>
      </c>
      <c r="BH156" s="370">
        <v>0</v>
      </c>
      <c r="BI156" s="370">
        <f t="shared" si="57"/>
        <v>0</v>
      </c>
      <c r="BJ156" s="370">
        <v>0</v>
      </c>
      <c r="BK156" s="370">
        <v>0</v>
      </c>
      <c r="BL156" s="370">
        <f t="shared" si="58"/>
        <v>0</v>
      </c>
      <c r="BM156" s="370">
        <v>0</v>
      </c>
      <c r="BN156" s="370">
        <v>0</v>
      </c>
      <c r="BO156" s="370">
        <f t="shared" si="59"/>
        <v>0</v>
      </c>
      <c r="BP156" s="370">
        <v>0</v>
      </c>
      <c r="BQ156" s="370">
        <v>0</v>
      </c>
      <c r="BR156" s="370">
        <v>0</v>
      </c>
      <c r="BS156" s="370">
        <v>0</v>
      </c>
      <c r="BT156" s="370">
        <v>0</v>
      </c>
      <c r="BU156" s="370">
        <v>0</v>
      </c>
      <c r="BV156" s="370">
        <v>0</v>
      </c>
      <c r="BW156" s="370">
        <v>0</v>
      </c>
      <c r="BX156" s="370">
        <v>0</v>
      </c>
      <c r="BY156" s="370">
        <v>0</v>
      </c>
      <c r="BZ156" s="370">
        <v>0</v>
      </c>
      <c r="CA156" s="370">
        <v>0</v>
      </c>
    </row>
    <row r="157" spans="1:79" s="371" customFormat="1" hidden="1">
      <c r="A157" s="370">
        <f t="shared" si="44"/>
        <v>142</v>
      </c>
      <c r="B157" s="370" t="s">
        <v>798</v>
      </c>
      <c r="C157" s="370" t="s">
        <v>799</v>
      </c>
      <c r="D157" s="370" t="s">
        <v>1564</v>
      </c>
      <c r="E157" s="370" t="s">
        <v>800</v>
      </c>
      <c r="F157" s="370" t="s">
        <v>89</v>
      </c>
      <c r="G157" s="370" t="s">
        <v>126</v>
      </c>
      <c r="H157" s="370" t="s">
        <v>615</v>
      </c>
      <c r="I157" s="370" t="s">
        <v>615</v>
      </c>
      <c r="J157" s="370">
        <v>2</v>
      </c>
      <c r="K157" s="370" t="s">
        <v>2410</v>
      </c>
      <c r="L157" s="370">
        <v>31413</v>
      </c>
      <c r="M157" s="370" t="s">
        <v>2409</v>
      </c>
      <c r="N157" s="370">
        <v>900</v>
      </c>
      <c r="O157" s="370">
        <v>136</v>
      </c>
      <c r="P157" s="370">
        <v>0</v>
      </c>
      <c r="Q157" s="370">
        <v>0</v>
      </c>
      <c r="R157" s="370">
        <v>0</v>
      </c>
      <c r="S157" s="370">
        <v>0</v>
      </c>
      <c r="T157" s="370">
        <v>0</v>
      </c>
      <c r="U157" s="370">
        <v>0</v>
      </c>
      <c r="V157" s="370">
        <f t="shared" si="60"/>
        <v>136</v>
      </c>
      <c r="W157" s="370">
        <v>0</v>
      </c>
      <c r="X157" s="370">
        <v>0</v>
      </c>
      <c r="Y157" s="370">
        <f t="shared" si="45"/>
        <v>0</v>
      </c>
      <c r="Z157" s="370">
        <v>5</v>
      </c>
      <c r="AA157" s="370">
        <v>6</v>
      </c>
      <c r="AB157" s="370">
        <f t="shared" si="46"/>
        <v>11</v>
      </c>
      <c r="AC157" s="370">
        <v>9</v>
      </c>
      <c r="AD157" s="370">
        <v>8</v>
      </c>
      <c r="AE157" s="370">
        <f t="shared" si="47"/>
        <v>17</v>
      </c>
      <c r="AF157" s="370">
        <v>15</v>
      </c>
      <c r="AG157" s="370">
        <v>10</v>
      </c>
      <c r="AH157" s="370">
        <f t="shared" si="48"/>
        <v>25</v>
      </c>
      <c r="AI157" s="370">
        <v>15</v>
      </c>
      <c r="AJ157" s="370">
        <v>7</v>
      </c>
      <c r="AK157" s="370">
        <f t="shared" si="49"/>
        <v>22</v>
      </c>
      <c r="AL157" s="370">
        <v>8</v>
      </c>
      <c r="AM157" s="370">
        <v>13</v>
      </c>
      <c r="AN157" s="370">
        <f t="shared" si="50"/>
        <v>21</v>
      </c>
      <c r="AO157" s="370">
        <v>13</v>
      </c>
      <c r="AP157" s="370">
        <v>12</v>
      </c>
      <c r="AQ157" s="370">
        <f t="shared" si="51"/>
        <v>25</v>
      </c>
      <c r="AR157" s="370">
        <v>6</v>
      </c>
      <c r="AS157" s="370">
        <v>4</v>
      </c>
      <c r="AT157" s="370">
        <f t="shared" si="52"/>
        <v>10</v>
      </c>
      <c r="AU157" s="370">
        <v>3</v>
      </c>
      <c r="AV157" s="370">
        <v>1</v>
      </c>
      <c r="AW157" s="370">
        <f t="shared" si="53"/>
        <v>4</v>
      </c>
      <c r="AX157" s="370">
        <v>0</v>
      </c>
      <c r="AY157" s="370">
        <v>0</v>
      </c>
      <c r="AZ157" s="370">
        <f t="shared" si="54"/>
        <v>0</v>
      </c>
      <c r="BA157" s="370">
        <v>0</v>
      </c>
      <c r="BB157" s="370">
        <v>1</v>
      </c>
      <c r="BC157" s="370">
        <f t="shared" si="55"/>
        <v>1</v>
      </c>
      <c r="BD157" s="370">
        <v>0</v>
      </c>
      <c r="BE157" s="370">
        <v>0</v>
      </c>
      <c r="BF157" s="370">
        <f t="shared" si="56"/>
        <v>0</v>
      </c>
      <c r="BG157" s="370">
        <v>0</v>
      </c>
      <c r="BH157" s="370">
        <v>0</v>
      </c>
      <c r="BI157" s="370">
        <f t="shared" si="57"/>
        <v>0</v>
      </c>
      <c r="BJ157" s="370">
        <v>0</v>
      </c>
      <c r="BK157" s="370">
        <v>0</v>
      </c>
      <c r="BL157" s="370">
        <f t="shared" si="58"/>
        <v>0</v>
      </c>
      <c r="BM157" s="370">
        <v>0</v>
      </c>
      <c r="BN157" s="370">
        <v>0</v>
      </c>
      <c r="BO157" s="370">
        <f t="shared" si="59"/>
        <v>0</v>
      </c>
      <c r="BP157" s="370">
        <v>2</v>
      </c>
      <c r="BQ157" s="370">
        <v>1</v>
      </c>
      <c r="BR157" s="370">
        <v>4</v>
      </c>
      <c r="BS157" s="370">
        <v>0</v>
      </c>
      <c r="BT157" s="370">
        <v>0</v>
      </c>
      <c r="BU157" s="370">
        <v>2</v>
      </c>
      <c r="BV157" s="370">
        <v>2</v>
      </c>
      <c r="BW157" s="370">
        <v>1</v>
      </c>
      <c r="BX157" s="370">
        <v>2</v>
      </c>
      <c r="BY157" s="370">
        <v>2</v>
      </c>
      <c r="BZ157" s="370">
        <v>0</v>
      </c>
      <c r="CA157" s="370">
        <v>0</v>
      </c>
    </row>
    <row r="158" spans="1:79" s="371" customFormat="1" hidden="1">
      <c r="A158" s="370">
        <f t="shared" si="44"/>
        <v>143</v>
      </c>
      <c r="B158" s="370" t="s">
        <v>859</v>
      </c>
      <c r="C158" s="370" t="s">
        <v>860</v>
      </c>
      <c r="D158" s="370" t="s">
        <v>1576</v>
      </c>
      <c r="E158" s="370" t="s">
        <v>861</v>
      </c>
      <c r="F158" s="370" t="s">
        <v>89</v>
      </c>
      <c r="G158" s="370" t="s">
        <v>126</v>
      </c>
      <c r="H158" s="370" t="s">
        <v>615</v>
      </c>
      <c r="I158" s="370" t="s">
        <v>615</v>
      </c>
      <c r="J158" s="370">
        <v>2</v>
      </c>
      <c r="K158" s="370" t="s">
        <v>2410</v>
      </c>
      <c r="L158" s="370">
        <v>31413</v>
      </c>
      <c r="M158" s="370" t="s">
        <v>2409</v>
      </c>
      <c r="N158" s="370">
        <v>1300</v>
      </c>
      <c r="O158" s="370">
        <v>75</v>
      </c>
      <c r="P158" s="370">
        <v>0</v>
      </c>
      <c r="Q158" s="370">
        <v>0</v>
      </c>
      <c r="R158" s="370">
        <v>0</v>
      </c>
      <c r="S158" s="370">
        <v>0</v>
      </c>
      <c r="T158" s="370">
        <v>0</v>
      </c>
      <c r="U158" s="370">
        <v>0</v>
      </c>
      <c r="V158" s="370">
        <f t="shared" si="60"/>
        <v>75</v>
      </c>
      <c r="W158" s="370">
        <v>1</v>
      </c>
      <c r="X158" s="370">
        <v>0</v>
      </c>
      <c r="Y158" s="370">
        <f t="shared" si="45"/>
        <v>1</v>
      </c>
      <c r="Z158" s="370">
        <v>4</v>
      </c>
      <c r="AA158" s="370">
        <v>10</v>
      </c>
      <c r="AB158" s="370">
        <f t="shared" si="46"/>
        <v>14</v>
      </c>
      <c r="AC158" s="370">
        <v>5</v>
      </c>
      <c r="AD158" s="370">
        <v>7</v>
      </c>
      <c r="AE158" s="370">
        <f t="shared" si="47"/>
        <v>12</v>
      </c>
      <c r="AF158" s="370">
        <v>13</v>
      </c>
      <c r="AG158" s="370">
        <v>6</v>
      </c>
      <c r="AH158" s="370">
        <f t="shared" si="48"/>
        <v>19</v>
      </c>
      <c r="AI158" s="370">
        <v>7</v>
      </c>
      <c r="AJ158" s="370">
        <v>3</v>
      </c>
      <c r="AK158" s="370">
        <f t="shared" si="49"/>
        <v>10</v>
      </c>
      <c r="AL158" s="370">
        <v>5</v>
      </c>
      <c r="AM158" s="370">
        <v>8</v>
      </c>
      <c r="AN158" s="370">
        <f t="shared" si="50"/>
        <v>13</v>
      </c>
      <c r="AO158" s="370">
        <v>3</v>
      </c>
      <c r="AP158" s="370">
        <v>1</v>
      </c>
      <c r="AQ158" s="370">
        <f t="shared" si="51"/>
        <v>4</v>
      </c>
      <c r="AR158" s="370">
        <v>1</v>
      </c>
      <c r="AS158" s="370">
        <v>0</v>
      </c>
      <c r="AT158" s="370">
        <f t="shared" si="52"/>
        <v>1</v>
      </c>
      <c r="AU158" s="370">
        <v>1</v>
      </c>
      <c r="AV158" s="370">
        <v>0</v>
      </c>
      <c r="AW158" s="370">
        <f t="shared" si="53"/>
        <v>1</v>
      </c>
      <c r="AX158" s="370">
        <v>0</v>
      </c>
      <c r="AY158" s="370">
        <v>0</v>
      </c>
      <c r="AZ158" s="370">
        <f t="shared" si="54"/>
        <v>0</v>
      </c>
      <c r="BA158" s="370">
        <v>0</v>
      </c>
      <c r="BB158" s="370">
        <v>0</v>
      </c>
      <c r="BC158" s="370">
        <f t="shared" si="55"/>
        <v>0</v>
      </c>
      <c r="BD158" s="370">
        <v>0</v>
      </c>
      <c r="BE158" s="370">
        <v>0</v>
      </c>
      <c r="BF158" s="370">
        <f t="shared" si="56"/>
        <v>0</v>
      </c>
      <c r="BG158" s="370">
        <v>0</v>
      </c>
      <c r="BH158" s="370">
        <v>0</v>
      </c>
      <c r="BI158" s="370">
        <f t="shared" si="57"/>
        <v>0</v>
      </c>
      <c r="BJ158" s="370">
        <v>0</v>
      </c>
      <c r="BK158" s="370">
        <v>0</v>
      </c>
      <c r="BL158" s="370">
        <f t="shared" si="58"/>
        <v>0</v>
      </c>
      <c r="BM158" s="370">
        <v>0</v>
      </c>
      <c r="BN158" s="370">
        <v>0</v>
      </c>
      <c r="BO158" s="370">
        <f t="shared" si="59"/>
        <v>0</v>
      </c>
      <c r="BP158" s="370">
        <v>0</v>
      </c>
      <c r="BQ158" s="370">
        <v>0</v>
      </c>
      <c r="BR158" s="370">
        <v>0</v>
      </c>
      <c r="BS158" s="370">
        <v>0</v>
      </c>
      <c r="BT158" s="370">
        <v>0</v>
      </c>
      <c r="BU158" s="370">
        <v>0</v>
      </c>
      <c r="BV158" s="370">
        <v>0</v>
      </c>
      <c r="BW158" s="370">
        <v>0</v>
      </c>
      <c r="BX158" s="370">
        <v>0</v>
      </c>
      <c r="BY158" s="370">
        <v>0</v>
      </c>
      <c r="BZ158" s="370">
        <v>0</v>
      </c>
      <c r="CA158" s="370">
        <v>0</v>
      </c>
    </row>
    <row r="159" spans="1:79" s="371" customFormat="1" hidden="1">
      <c r="A159" s="370">
        <f t="shared" si="44"/>
        <v>144</v>
      </c>
      <c r="B159" s="370" t="s">
        <v>879</v>
      </c>
      <c r="C159" s="370" t="s">
        <v>880</v>
      </c>
      <c r="D159" s="370" t="s">
        <v>2465</v>
      </c>
      <c r="E159" s="370" t="s">
        <v>331</v>
      </c>
      <c r="F159" s="370" t="s">
        <v>89</v>
      </c>
      <c r="G159" s="370" t="s">
        <v>126</v>
      </c>
      <c r="H159" s="370" t="s">
        <v>615</v>
      </c>
      <c r="I159" s="370" t="s">
        <v>615</v>
      </c>
      <c r="J159" s="370">
        <v>2</v>
      </c>
      <c r="K159" s="370" t="s">
        <v>2410</v>
      </c>
      <c r="L159" s="370">
        <v>3654</v>
      </c>
      <c r="M159" s="370" t="s">
        <v>2419</v>
      </c>
      <c r="N159" s="370">
        <v>0</v>
      </c>
      <c r="O159" s="370">
        <v>49</v>
      </c>
      <c r="P159" s="370">
        <v>42</v>
      </c>
      <c r="Q159" s="370">
        <v>2</v>
      </c>
      <c r="R159" s="370">
        <v>0</v>
      </c>
      <c r="S159" s="370">
        <v>0</v>
      </c>
      <c r="T159" s="370">
        <v>0</v>
      </c>
      <c r="U159" s="370">
        <v>0</v>
      </c>
      <c r="V159" s="370">
        <f t="shared" si="60"/>
        <v>93</v>
      </c>
      <c r="W159" s="370">
        <v>0</v>
      </c>
      <c r="X159" s="370">
        <v>0</v>
      </c>
      <c r="Y159" s="370">
        <f t="shared" si="45"/>
        <v>0</v>
      </c>
      <c r="Z159" s="370">
        <v>7</v>
      </c>
      <c r="AA159" s="370">
        <v>6</v>
      </c>
      <c r="AB159" s="370">
        <f t="shared" si="46"/>
        <v>13</v>
      </c>
      <c r="AC159" s="370">
        <v>7</v>
      </c>
      <c r="AD159" s="370">
        <v>7</v>
      </c>
      <c r="AE159" s="370">
        <f t="shared" si="47"/>
        <v>14</v>
      </c>
      <c r="AF159" s="370">
        <v>3</v>
      </c>
      <c r="AG159" s="370">
        <v>8</v>
      </c>
      <c r="AH159" s="370">
        <f t="shared" si="48"/>
        <v>11</v>
      </c>
      <c r="AI159" s="370">
        <v>7</v>
      </c>
      <c r="AJ159" s="370">
        <v>5</v>
      </c>
      <c r="AK159" s="370">
        <f t="shared" si="49"/>
        <v>12</v>
      </c>
      <c r="AL159" s="370">
        <v>7</v>
      </c>
      <c r="AM159" s="370">
        <v>6</v>
      </c>
      <c r="AN159" s="370">
        <f t="shared" si="50"/>
        <v>13</v>
      </c>
      <c r="AO159" s="370">
        <v>9</v>
      </c>
      <c r="AP159" s="370">
        <v>3</v>
      </c>
      <c r="AQ159" s="370">
        <f t="shared" si="51"/>
        <v>12</v>
      </c>
      <c r="AR159" s="370">
        <v>10</v>
      </c>
      <c r="AS159" s="370">
        <v>3</v>
      </c>
      <c r="AT159" s="370">
        <f t="shared" si="52"/>
        <v>13</v>
      </c>
      <c r="AU159" s="370">
        <v>2</v>
      </c>
      <c r="AV159" s="370">
        <v>2</v>
      </c>
      <c r="AW159" s="370">
        <f t="shared" si="53"/>
        <v>4</v>
      </c>
      <c r="AX159" s="370">
        <v>0</v>
      </c>
      <c r="AY159" s="370">
        <v>1</v>
      </c>
      <c r="AZ159" s="370">
        <f t="shared" si="54"/>
        <v>1</v>
      </c>
      <c r="BA159" s="370">
        <v>0</v>
      </c>
      <c r="BB159" s="370">
        <v>0</v>
      </c>
      <c r="BC159" s="370">
        <f t="shared" si="55"/>
        <v>0</v>
      </c>
      <c r="BD159" s="370">
        <v>0</v>
      </c>
      <c r="BE159" s="370">
        <v>0</v>
      </c>
      <c r="BF159" s="370">
        <f t="shared" si="56"/>
        <v>0</v>
      </c>
      <c r="BG159" s="370">
        <v>0</v>
      </c>
      <c r="BH159" s="370">
        <v>0</v>
      </c>
      <c r="BI159" s="370">
        <f t="shared" si="57"/>
        <v>0</v>
      </c>
      <c r="BJ159" s="370">
        <v>0</v>
      </c>
      <c r="BK159" s="370">
        <v>0</v>
      </c>
      <c r="BL159" s="370">
        <f t="shared" si="58"/>
        <v>0</v>
      </c>
      <c r="BM159" s="370">
        <v>0</v>
      </c>
      <c r="BN159" s="370">
        <v>0</v>
      </c>
      <c r="BO159" s="370">
        <f t="shared" si="59"/>
        <v>0</v>
      </c>
      <c r="BP159" s="370">
        <v>0</v>
      </c>
      <c r="BQ159" s="370">
        <v>0</v>
      </c>
      <c r="BR159" s="370">
        <v>0</v>
      </c>
      <c r="BS159" s="370">
        <v>0</v>
      </c>
      <c r="BT159" s="370">
        <v>0</v>
      </c>
      <c r="BU159" s="370">
        <v>0</v>
      </c>
      <c r="BV159" s="370">
        <v>0</v>
      </c>
      <c r="BW159" s="370">
        <v>0</v>
      </c>
      <c r="BX159" s="370">
        <v>0</v>
      </c>
      <c r="BY159" s="370">
        <v>0</v>
      </c>
      <c r="BZ159" s="370">
        <v>0</v>
      </c>
      <c r="CA159" s="370">
        <v>1</v>
      </c>
    </row>
    <row r="160" spans="1:79" s="371" customFormat="1" hidden="1">
      <c r="A160" s="370">
        <f t="shared" si="44"/>
        <v>145</v>
      </c>
      <c r="B160" s="370" t="s">
        <v>849</v>
      </c>
      <c r="C160" s="370" t="s">
        <v>850</v>
      </c>
      <c r="D160" s="370" t="s">
        <v>1578</v>
      </c>
      <c r="E160" s="370" t="s">
        <v>851</v>
      </c>
      <c r="F160" s="370" t="s">
        <v>89</v>
      </c>
      <c r="G160" s="370" t="s">
        <v>126</v>
      </c>
      <c r="H160" s="370" t="s">
        <v>615</v>
      </c>
      <c r="I160" s="370" t="s">
        <v>615</v>
      </c>
      <c r="J160" s="370">
        <v>2</v>
      </c>
      <c r="K160" s="370" t="s">
        <v>2466</v>
      </c>
      <c r="L160" s="370">
        <v>3654</v>
      </c>
      <c r="M160" s="370" t="s">
        <v>2409</v>
      </c>
      <c r="N160" s="370">
        <v>900</v>
      </c>
      <c r="O160" s="370">
        <v>95</v>
      </c>
      <c r="P160" s="370">
        <v>0</v>
      </c>
      <c r="Q160" s="370">
        <v>0</v>
      </c>
      <c r="R160" s="370">
        <v>0</v>
      </c>
      <c r="S160" s="370">
        <v>0</v>
      </c>
      <c r="T160" s="370">
        <v>0</v>
      </c>
      <c r="U160" s="370">
        <v>0</v>
      </c>
      <c r="V160" s="370">
        <f t="shared" si="60"/>
        <v>95</v>
      </c>
      <c r="W160" s="370">
        <v>0</v>
      </c>
      <c r="X160" s="370">
        <v>1</v>
      </c>
      <c r="Y160" s="370">
        <f t="shared" si="45"/>
        <v>1</v>
      </c>
      <c r="Z160" s="370">
        <v>11</v>
      </c>
      <c r="AA160" s="370">
        <v>7</v>
      </c>
      <c r="AB160" s="370">
        <f t="shared" si="46"/>
        <v>18</v>
      </c>
      <c r="AC160" s="370">
        <v>11</v>
      </c>
      <c r="AD160" s="370">
        <v>6</v>
      </c>
      <c r="AE160" s="370">
        <f t="shared" si="47"/>
        <v>17</v>
      </c>
      <c r="AF160" s="370">
        <v>7</v>
      </c>
      <c r="AG160" s="370">
        <v>5</v>
      </c>
      <c r="AH160" s="370">
        <f t="shared" si="48"/>
        <v>12</v>
      </c>
      <c r="AI160" s="370">
        <v>5</v>
      </c>
      <c r="AJ160" s="370">
        <v>6</v>
      </c>
      <c r="AK160" s="370">
        <f t="shared" si="49"/>
        <v>11</v>
      </c>
      <c r="AL160" s="370">
        <v>10</v>
      </c>
      <c r="AM160" s="370">
        <v>5</v>
      </c>
      <c r="AN160" s="370">
        <f t="shared" si="50"/>
        <v>15</v>
      </c>
      <c r="AO160" s="370">
        <v>5</v>
      </c>
      <c r="AP160" s="370">
        <v>8</v>
      </c>
      <c r="AQ160" s="370">
        <f t="shared" si="51"/>
        <v>13</v>
      </c>
      <c r="AR160" s="370">
        <v>6</v>
      </c>
      <c r="AS160" s="370">
        <v>1</v>
      </c>
      <c r="AT160" s="370">
        <f t="shared" si="52"/>
        <v>7</v>
      </c>
      <c r="AU160" s="370">
        <v>1</v>
      </c>
      <c r="AV160" s="370">
        <v>0</v>
      </c>
      <c r="AW160" s="370">
        <f t="shared" si="53"/>
        <v>1</v>
      </c>
      <c r="AX160" s="370">
        <v>0</v>
      </c>
      <c r="AY160" s="370">
        <v>0</v>
      </c>
      <c r="AZ160" s="370">
        <f t="shared" si="54"/>
        <v>0</v>
      </c>
      <c r="BA160" s="370">
        <v>0</v>
      </c>
      <c r="BB160" s="370">
        <v>0</v>
      </c>
      <c r="BC160" s="370">
        <f t="shared" si="55"/>
        <v>0</v>
      </c>
      <c r="BD160" s="370">
        <v>0</v>
      </c>
      <c r="BE160" s="370">
        <v>0</v>
      </c>
      <c r="BF160" s="370">
        <f t="shared" si="56"/>
        <v>0</v>
      </c>
      <c r="BG160" s="370">
        <v>0</v>
      </c>
      <c r="BH160" s="370">
        <v>0</v>
      </c>
      <c r="BI160" s="370">
        <f t="shared" si="57"/>
        <v>0</v>
      </c>
      <c r="BJ160" s="370">
        <v>0</v>
      </c>
      <c r="BK160" s="370">
        <v>0</v>
      </c>
      <c r="BL160" s="370">
        <f t="shared" si="58"/>
        <v>0</v>
      </c>
      <c r="BM160" s="370">
        <v>0</v>
      </c>
      <c r="BN160" s="370">
        <v>0</v>
      </c>
      <c r="BO160" s="370">
        <f t="shared" si="59"/>
        <v>0</v>
      </c>
      <c r="BP160" s="370">
        <v>3</v>
      </c>
      <c r="BQ160" s="370">
        <v>0</v>
      </c>
      <c r="BR160" s="370">
        <v>0</v>
      </c>
      <c r="BS160" s="370">
        <v>0</v>
      </c>
      <c r="BT160" s="370">
        <v>0</v>
      </c>
      <c r="BU160" s="370">
        <v>0</v>
      </c>
      <c r="BV160" s="370">
        <v>0</v>
      </c>
      <c r="BW160" s="370">
        <v>0</v>
      </c>
      <c r="BX160" s="370">
        <v>0</v>
      </c>
      <c r="BY160" s="370">
        <v>0</v>
      </c>
      <c r="BZ160" s="370">
        <v>0</v>
      </c>
      <c r="CA160" s="370">
        <v>0</v>
      </c>
    </row>
    <row r="161" spans="1:79" s="371" customFormat="1" hidden="1">
      <c r="A161" s="370">
        <f t="shared" si="44"/>
        <v>146</v>
      </c>
      <c r="B161" s="370" t="s">
        <v>837</v>
      </c>
      <c r="C161" s="370" t="s">
        <v>838</v>
      </c>
      <c r="D161" s="370" t="s">
        <v>838</v>
      </c>
      <c r="E161" s="370" t="s">
        <v>822</v>
      </c>
      <c r="F161" s="370" t="s">
        <v>89</v>
      </c>
      <c r="G161" s="370" t="s">
        <v>126</v>
      </c>
      <c r="H161" s="370" t="s">
        <v>615</v>
      </c>
      <c r="I161" s="370" t="s">
        <v>615</v>
      </c>
      <c r="J161" s="370">
        <v>2</v>
      </c>
      <c r="K161" s="370" t="s">
        <v>2467</v>
      </c>
      <c r="L161" s="370">
        <v>42250</v>
      </c>
      <c r="M161" s="370" t="s">
        <v>2419</v>
      </c>
      <c r="N161" s="370">
        <v>0</v>
      </c>
      <c r="O161" s="370">
        <v>68</v>
      </c>
      <c r="P161" s="370">
        <v>17</v>
      </c>
      <c r="Q161" s="370">
        <v>0</v>
      </c>
      <c r="R161" s="370">
        <v>0</v>
      </c>
      <c r="S161" s="370">
        <v>0</v>
      </c>
      <c r="T161" s="370">
        <v>0</v>
      </c>
      <c r="U161" s="370">
        <v>0</v>
      </c>
      <c r="V161" s="370">
        <f t="shared" si="60"/>
        <v>85</v>
      </c>
      <c r="W161" s="370">
        <v>0</v>
      </c>
      <c r="X161" s="370">
        <v>0</v>
      </c>
      <c r="Y161" s="370">
        <f t="shared" si="45"/>
        <v>0</v>
      </c>
      <c r="Z161" s="370">
        <v>0</v>
      </c>
      <c r="AA161" s="370">
        <v>5</v>
      </c>
      <c r="AB161" s="370">
        <f t="shared" si="46"/>
        <v>5</v>
      </c>
      <c r="AC161" s="370">
        <v>5</v>
      </c>
      <c r="AD161" s="370">
        <v>8</v>
      </c>
      <c r="AE161" s="370">
        <f t="shared" si="47"/>
        <v>13</v>
      </c>
      <c r="AF161" s="370">
        <v>5</v>
      </c>
      <c r="AG161" s="370">
        <v>7</v>
      </c>
      <c r="AH161" s="370">
        <f t="shared" si="48"/>
        <v>12</v>
      </c>
      <c r="AI161" s="370">
        <v>9</v>
      </c>
      <c r="AJ161" s="370">
        <v>8</v>
      </c>
      <c r="AK161" s="370">
        <f t="shared" si="49"/>
        <v>17</v>
      </c>
      <c r="AL161" s="370">
        <v>3</v>
      </c>
      <c r="AM161" s="370">
        <v>5</v>
      </c>
      <c r="AN161" s="370">
        <f t="shared" si="50"/>
        <v>8</v>
      </c>
      <c r="AO161" s="370">
        <v>6</v>
      </c>
      <c r="AP161" s="370">
        <v>5</v>
      </c>
      <c r="AQ161" s="370">
        <f t="shared" si="51"/>
        <v>11</v>
      </c>
      <c r="AR161" s="370">
        <v>8</v>
      </c>
      <c r="AS161" s="370">
        <v>7</v>
      </c>
      <c r="AT161" s="370">
        <f t="shared" si="52"/>
        <v>15</v>
      </c>
      <c r="AU161" s="370">
        <v>3</v>
      </c>
      <c r="AV161" s="370">
        <v>0</v>
      </c>
      <c r="AW161" s="370">
        <f t="shared" si="53"/>
        <v>3</v>
      </c>
      <c r="AX161" s="370">
        <v>1</v>
      </c>
      <c r="AY161" s="370">
        <v>0</v>
      </c>
      <c r="AZ161" s="370">
        <f t="shared" si="54"/>
        <v>1</v>
      </c>
      <c r="BA161" s="370">
        <v>0</v>
      </c>
      <c r="BB161" s="370">
        <v>0</v>
      </c>
      <c r="BC161" s="370">
        <f t="shared" si="55"/>
        <v>0</v>
      </c>
      <c r="BD161" s="370">
        <v>0</v>
      </c>
      <c r="BE161" s="370">
        <v>0</v>
      </c>
      <c r="BF161" s="370">
        <f t="shared" si="56"/>
        <v>0</v>
      </c>
      <c r="BG161" s="370">
        <v>0</v>
      </c>
      <c r="BH161" s="370">
        <v>0</v>
      </c>
      <c r="BI161" s="370">
        <f t="shared" si="57"/>
        <v>0</v>
      </c>
      <c r="BJ161" s="370">
        <v>0</v>
      </c>
      <c r="BK161" s="370">
        <v>0</v>
      </c>
      <c r="BL161" s="370">
        <f t="shared" si="58"/>
        <v>0</v>
      </c>
      <c r="BM161" s="370">
        <v>0</v>
      </c>
      <c r="BN161" s="370">
        <v>0</v>
      </c>
      <c r="BO161" s="370">
        <f t="shared" si="59"/>
        <v>0</v>
      </c>
      <c r="BP161" s="370">
        <v>1</v>
      </c>
      <c r="BQ161" s="370">
        <v>1</v>
      </c>
      <c r="BR161" s="370">
        <v>0</v>
      </c>
      <c r="BS161" s="370">
        <v>0</v>
      </c>
      <c r="BT161" s="370">
        <v>0</v>
      </c>
      <c r="BU161" s="370">
        <v>0</v>
      </c>
      <c r="BV161" s="370">
        <v>0</v>
      </c>
      <c r="BW161" s="370">
        <v>0</v>
      </c>
      <c r="BX161" s="370">
        <v>0</v>
      </c>
      <c r="BY161" s="370">
        <v>0</v>
      </c>
      <c r="BZ161" s="370">
        <v>0</v>
      </c>
      <c r="CA161" s="370">
        <v>0</v>
      </c>
    </row>
    <row r="162" spans="1:79" s="371" customFormat="1" hidden="1">
      <c r="A162" s="370">
        <f t="shared" si="44"/>
        <v>147</v>
      </c>
      <c r="B162" s="370" t="s">
        <v>844</v>
      </c>
      <c r="C162" s="370" t="s">
        <v>845</v>
      </c>
      <c r="D162" s="370" t="s">
        <v>803</v>
      </c>
      <c r="E162" s="370" t="s">
        <v>803</v>
      </c>
      <c r="F162" s="370" t="s">
        <v>89</v>
      </c>
      <c r="G162" s="370" t="s">
        <v>126</v>
      </c>
      <c r="H162" s="370" t="s">
        <v>615</v>
      </c>
      <c r="I162" s="370" t="s">
        <v>615</v>
      </c>
      <c r="J162" s="370">
        <v>2</v>
      </c>
      <c r="K162" s="370" t="s">
        <v>2468</v>
      </c>
      <c r="L162" s="370">
        <v>41487</v>
      </c>
      <c r="M162" s="370" t="s">
        <v>2419</v>
      </c>
      <c r="N162" s="370">
        <v>0</v>
      </c>
      <c r="O162" s="370">
        <v>89</v>
      </c>
      <c r="P162" s="370">
        <v>57</v>
      </c>
      <c r="Q162" s="370">
        <v>1</v>
      </c>
      <c r="R162" s="370">
        <v>0</v>
      </c>
      <c r="S162" s="370">
        <v>0</v>
      </c>
      <c r="T162" s="370">
        <v>0</v>
      </c>
      <c r="U162" s="370">
        <v>0</v>
      </c>
      <c r="V162" s="370">
        <f t="shared" si="60"/>
        <v>147</v>
      </c>
      <c r="W162" s="370">
        <v>0</v>
      </c>
      <c r="X162" s="370">
        <v>0</v>
      </c>
      <c r="Y162" s="370">
        <f t="shared" si="45"/>
        <v>0</v>
      </c>
      <c r="Z162" s="370">
        <v>6</v>
      </c>
      <c r="AA162" s="370">
        <v>9</v>
      </c>
      <c r="AB162" s="370">
        <f t="shared" si="46"/>
        <v>15</v>
      </c>
      <c r="AC162" s="370">
        <v>5</v>
      </c>
      <c r="AD162" s="370">
        <v>14</v>
      </c>
      <c r="AE162" s="370">
        <f t="shared" si="47"/>
        <v>19</v>
      </c>
      <c r="AF162" s="370">
        <v>15</v>
      </c>
      <c r="AG162" s="370">
        <v>8</v>
      </c>
      <c r="AH162" s="370">
        <f t="shared" si="48"/>
        <v>23</v>
      </c>
      <c r="AI162" s="370">
        <v>16</v>
      </c>
      <c r="AJ162" s="370">
        <v>8</v>
      </c>
      <c r="AK162" s="370">
        <f t="shared" si="49"/>
        <v>24</v>
      </c>
      <c r="AL162" s="370">
        <v>11</v>
      </c>
      <c r="AM162" s="370">
        <v>14</v>
      </c>
      <c r="AN162" s="370">
        <f t="shared" si="50"/>
        <v>25</v>
      </c>
      <c r="AO162" s="370">
        <v>10</v>
      </c>
      <c r="AP162" s="370">
        <v>10</v>
      </c>
      <c r="AQ162" s="370">
        <f t="shared" si="51"/>
        <v>20</v>
      </c>
      <c r="AR162" s="370">
        <v>10</v>
      </c>
      <c r="AS162" s="370">
        <v>3</v>
      </c>
      <c r="AT162" s="370">
        <f t="shared" si="52"/>
        <v>13</v>
      </c>
      <c r="AU162" s="370">
        <v>4</v>
      </c>
      <c r="AV162" s="370">
        <v>1</v>
      </c>
      <c r="AW162" s="370">
        <f t="shared" si="53"/>
        <v>5</v>
      </c>
      <c r="AX162" s="370">
        <v>2</v>
      </c>
      <c r="AY162" s="370">
        <v>1</v>
      </c>
      <c r="AZ162" s="370">
        <f t="shared" si="54"/>
        <v>3</v>
      </c>
      <c r="BA162" s="370">
        <v>0</v>
      </c>
      <c r="BB162" s="370">
        <v>0</v>
      </c>
      <c r="BC162" s="370">
        <f t="shared" si="55"/>
        <v>0</v>
      </c>
      <c r="BD162" s="370">
        <v>0</v>
      </c>
      <c r="BE162" s="370">
        <v>0</v>
      </c>
      <c r="BF162" s="370">
        <f t="shared" si="56"/>
        <v>0</v>
      </c>
      <c r="BG162" s="370">
        <v>0</v>
      </c>
      <c r="BH162" s="370">
        <v>0</v>
      </c>
      <c r="BI162" s="370">
        <f t="shared" si="57"/>
        <v>0</v>
      </c>
      <c r="BJ162" s="370">
        <v>0</v>
      </c>
      <c r="BK162" s="370">
        <v>0</v>
      </c>
      <c r="BL162" s="370">
        <f t="shared" si="58"/>
        <v>0</v>
      </c>
      <c r="BM162" s="370">
        <v>0</v>
      </c>
      <c r="BN162" s="370">
        <v>0</v>
      </c>
      <c r="BO162" s="370">
        <f t="shared" si="59"/>
        <v>0</v>
      </c>
      <c r="BP162" s="370">
        <v>0</v>
      </c>
      <c r="BQ162" s="370">
        <v>0</v>
      </c>
      <c r="BR162" s="370">
        <v>0</v>
      </c>
      <c r="BS162" s="370">
        <v>0</v>
      </c>
      <c r="BT162" s="370">
        <v>0</v>
      </c>
      <c r="BU162" s="370">
        <v>0</v>
      </c>
      <c r="BV162" s="370">
        <v>0</v>
      </c>
      <c r="BW162" s="370">
        <v>0</v>
      </c>
      <c r="BX162" s="370">
        <v>0</v>
      </c>
      <c r="BY162" s="370">
        <v>0</v>
      </c>
      <c r="BZ162" s="370">
        <v>0</v>
      </c>
      <c r="CA162" s="370">
        <v>0</v>
      </c>
    </row>
    <row r="163" spans="1:79" s="371" customFormat="1" hidden="1">
      <c r="A163" s="370">
        <f t="shared" si="44"/>
        <v>148</v>
      </c>
      <c r="B163" s="370" t="s">
        <v>867</v>
      </c>
      <c r="C163" s="370" t="s">
        <v>868</v>
      </c>
      <c r="D163" s="370" t="s">
        <v>2469</v>
      </c>
      <c r="E163" s="370" t="s">
        <v>869</v>
      </c>
      <c r="F163" s="370" t="s">
        <v>89</v>
      </c>
      <c r="G163" s="370" t="s">
        <v>126</v>
      </c>
      <c r="H163" s="370" t="s">
        <v>615</v>
      </c>
      <c r="I163" s="370" t="s">
        <v>615</v>
      </c>
      <c r="J163" s="370">
        <v>2</v>
      </c>
      <c r="K163" s="370" t="s">
        <v>2470</v>
      </c>
      <c r="L163" s="370" t="s">
        <v>615</v>
      </c>
      <c r="M163" s="370" t="s">
        <v>2419</v>
      </c>
      <c r="N163" s="370">
        <v>0</v>
      </c>
      <c r="O163" s="370">
        <v>86</v>
      </c>
      <c r="P163" s="370">
        <v>103</v>
      </c>
      <c r="Q163" s="370">
        <v>3</v>
      </c>
      <c r="R163" s="370">
        <v>0</v>
      </c>
      <c r="S163" s="370">
        <v>0</v>
      </c>
      <c r="T163" s="370">
        <v>0</v>
      </c>
      <c r="U163" s="370">
        <v>0</v>
      </c>
      <c r="V163" s="370">
        <f t="shared" si="60"/>
        <v>192</v>
      </c>
      <c r="W163" s="370">
        <v>0</v>
      </c>
      <c r="X163" s="370">
        <v>0</v>
      </c>
      <c r="Y163" s="370">
        <f t="shared" si="45"/>
        <v>0</v>
      </c>
      <c r="Z163" s="370">
        <v>8</v>
      </c>
      <c r="AA163" s="370">
        <v>2</v>
      </c>
      <c r="AB163" s="370">
        <f t="shared" si="46"/>
        <v>10</v>
      </c>
      <c r="AC163" s="370">
        <v>27</v>
      </c>
      <c r="AD163" s="370">
        <v>21</v>
      </c>
      <c r="AE163" s="370">
        <f t="shared" si="47"/>
        <v>48</v>
      </c>
      <c r="AF163" s="370">
        <v>16</v>
      </c>
      <c r="AG163" s="370">
        <v>16</v>
      </c>
      <c r="AH163" s="370">
        <f t="shared" si="48"/>
        <v>32</v>
      </c>
      <c r="AI163" s="370">
        <v>6</v>
      </c>
      <c r="AJ163" s="370">
        <v>13</v>
      </c>
      <c r="AK163" s="370">
        <f t="shared" si="49"/>
        <v>19</v>
      </c>
      <c r="AL163" s="370">
        <v>19</v>
      </c>
      <c r="AM163" s="370">
        <v>15</v>
      </c>
      <c r="AN163" s="370">
        <f t="shared" si="50"/>
        <v>34</v>
      </c>
      <c r="AO163" s="370">
        <v>19</v>
      </c>
      <c r="AP163" s="370">
        <v>7</v>
      </c>
      <c r="AQ163" s="370">
        <f t="shared" si="51"/>
        <v>26</v>
      </c>
      <c r="AR163" s="370">
        <v>7</v>
      </c>
      <c r="AS163" s="370">
        <v>6</v>
      </c>
      <c r="AT163" s="370">
        <f t="shared" si="52"/>
        <v>13</v>
      </c>
      <c r="AU163" s="370">
        <v>4</v>
      </c>
      <c r="AV163" s="370">
        <v>3</v>
      </c>
      <c r="AW163" s="370">
        <f t="shared" si="53"/>
        <v>7</v>
      </c>
      <c r="AX163" s="370">
        <v>2</v>
      </c>
      <c r="AY163" s="370">
        <v>0</v>
      </c>
      <c r="AZ163" s="370">
        <f t="shared" si="54"/>
        <v>2</v>
      </c>
      <c r="BA163" s="370">
        <v>0</v>
      </c>
      <c r="BB163" s="370">
        <v>1</v>
      </c>
      <c r="BC163" s="370">
        <f t="shared" si="55"/>
        <v>1</v>
      </c>
      <c r="BD163" s="370">
        <v>0</v>
      </c>
      <c r="BE163" s="370">
        <v>0</v>
      </c>
      <c r="BF163" s="370">
        <f t="shared" si="56"/>
        <v>0</v>
      </c>
      <c r="BG163" s="370">
        <v>0</v>
      </c>
      <c r="BH163" s="370">
        <v>0</v>
      </c>
      <c r="BI163" s="370">
        <f t="shared" si="57"/>
        <v>0</v>
      </c>
      <c r="BJ163" s="370">
        <v>0</v>
      </c>
      <c r="BK163" s="370">
        <v>0</v>
      </c>
      <c r="BL163" s="370">
        <f t="shared" si="58"/>
        <v>0</v>
      </c>
      <c r="BM163" s="370">
        <v>0</v>
      </c>
      <c r="BN163" s="370">
        <v>0</v>
      </c>
      <c r="BO163" s="370">
        <f t="shared" si="59"/>
        <v>0</v>
      </c>
      <c r="BP163" s="370">
        <v>0</v>
      </c>
      <c r="BQ163" s="370">
        <v>0</v>
      </c>
      <c r="BR163" s="370">
        <v>0</v>
      </c>
      <c r="BS163" s="370">
        <v>0</v>
      </c>
      <c r="BT163" s="370">
        <v>0</v>
      </c>
      <c r="BU163" s="370">
        <v>0</v>
      </c>
      <c r="BV163" s="370">
        <v>0</v>
      </c>
      <c r="BW163" s="370">
        <v>0</v>
      </c>
      <c r="BX163" s="370">
        <v>0</v>
      </c>
      <c r="BY163" s="370">
        <v>0</v>
      </c>
      <c r="BZ163" s="370">
        <v>0</v>
      </c>
      <c r="CA163" s="370">
        <v>0</v>
      </c>
    </row>
    <row r="164" spans="1:79" s="371" customFormat="1" hidden="1">
      <c r="A164" s="370">
        <f t="shared" si="44"/>
        <v>149</v>
      </c>
      <c r="B164" s="370" t="s">
        <v>809</v>
      </c>
      <c r="C164" s="370" t="s">
        <v>810</v>
      </c>
      <c r="D164" s="370" t="s">
        <v>2471</v>
      </c>
      <c r="E164" s="370" t="s">
        <v>811</v>
      </c>
      <c r="F164" s="370" t="s">
        <v>89</v>
      </c>
      <c r="G164" s="370" t="s">
        <v>126</v>
      </c>
      <c r="H164" s="370" t="s">
        <v>615</v>
      </c>
      <c r="I164" s="370" t="s">
        <v>615</v>
      </c>
      <c r="J164" s="370">
        <v>2</v>
      </c>
      <c r="K164" s="370" t="s">
        <v>2472</v>
      </c>
      <c r="L164" s="370">
        <v>42261</v>
      </c>
      <c r="M164" s="370" t="s">
        <v>2419</v>
      </c>
      <c r="N164" s="370">
        <v>0</v>
      </c>
      <c r="O164" s="370">
        <v>47</v>
      </c>
      <c r="P164" s="370">
        <v>0</v>
      </c>
      <c r="Q164" s="370">
        <v>0</v>
      </c>
      <c r="R164" s="370">
        <v>0</v>
      </c>
      <c r="S164" s="370">
        <v>0</v>
      </c>
      <c r="T164" s="370">
        <v>0</v>
      </c>
      <c r="U164" s="370">
        <v>0</v>
      </c>
      <c r="V164" s="370">
        <f t="shared" si="60"/>
        <v>47</v>
      </c>
      <c r="W164" s="370">
        <v>0</v>
      </c>
      <c r="X164" s="370">
        <v>1</v>
      </c>
      <c r="Y164" s="370">
        <f t="shared" si="45"/>
        <v>1</v>
      </c>
      <c r="Z164" s="370">
        <v>2</v>
      </c>
      <c r="AA164" s="370">
        <v>4</v>
      </c>
      <c r="AB164" s="370">
        <f t="shared" si="46"/>
        <v>6</v>
      </c>
      <c r="AC164" s="370">
        <v>8</v>
      </c>
      <c r="AD164" s="370">
        <v>5</v>
      </c>
      <c r="AE164" s="370">
        <f t="shared" si="47"/>
        <v>13</v>
      </c>
      <c r="AF164" s="370">
        <v>6</v>
      </c>
      <c r="AG164" s="370">
        <v>2</v>
      </c>
      <c r="AH164" s="370">
        <f t="shared" si="48"/>
        <v>8</v>
      </c>
      <c r="AI164" s="370">
        <v>3</v>
      </c>
      <c r="AJ164" s="370">
        <v>9</v>
      </c>
      <c r="AK164" s="370">
        <f t="shared" si="49"/>
        <v>12</v>
      </c>
      <c r="AL164" s="370">
        <v>4</v>
      </c>
      <c r="AM164" s="370">
        <v>1</v>
      </c>
      <c r="AN164" s="370">
        <f t="shared" si="50"/>
        <v>5</v>
      </c>
      <c r="AO164" s="370">
        <v>1</v>
      </c>
      <c r="AP164" s="370">
        <v>1</v>
      </c>
      <c r="AQ164" s="370">
        <f t="shared" si="51"/>
        <v>2</v>
      </c>
      <c r="AR164" s="370">
        <v>0</v>
      </c>
      <c r="AS164" s="370">
        <v>0</v>
      </c>
      <c r="AT164" s="370">
        <f t="shared" si="52"/>
        <v>0</v>
      </c>
      <c r="AU164" s="370">
        <v>0</v>
      </c>
      <c r="AV164" s="370">
        <v>0</v>
      </c>
      <c r="AW164" s="370">
        <f t="shared" si="53"/>
        <v>0</v>
      </c>
      <c r="AX164" s="370">
        <v>0</v>
      </c>
      <c r="AY164" s="370">
        <v>0</v>
      </c>
      <c r="AZ164" s="370">
        <f t="shared" si="54"/>
        <v>0</v>
      </c>
      <c r="BA164" s="370">
        <v>0</v>
      </c>
      <c r="BB164" s="370">
        <v>0</v>
      </c>
      <c r="BC164" s="370">
        <f t="shared" si="55"/>
        <v>0</v>
      </c>
      <c r="BD164" s="370">
        <v>0</v>
      </c>
      <c r="BE164" s="370">
        <v>0</v>
      </c>
      <c r="BF164" s="370">
        <f t="shared" si="56"/>
        <v>0</v>
      </c>
      <c r="BG164" s="370">
        <v>0</v>
      </c>
      <c r="BH164" s="370">
        <v>0</v>
      </c>
      <c r="BI164" s="370">
        <f t="shared" si="57"/>
        <v>0</v>
      </c>
      <c r="BJ164" s="370">
        <v>0</v>
      </c>
      <c r="BK164" s="370">
        <v>0</v>
      </c>
      <c r="BL164" s="370">
        <f t="shared" si="58"/>
        <v>0</v>
      </c>
      <c r="BM164" s="370">
        <v>0</v>
      </c>
      <c r="BN164" s="370">
        <v>0</v>
      </c>
      <c r="BO164" s="370">
        <f t="shared" si="59"/>
        <v>0</v>
      </c>
      <c r="BP164" s="370">
        <v>1</v>
      </c>
      <c r="BQ164" s="370">
        <v>0</v>
      </c>
      <c r="BR164" s="370">
        <v>0</v>
      </c>
      <c r="BS164" s="370">
        <v>0</v>
      </c>
      <c r="BT164" s="370">
        <v>0</v>
      </c>
      <c r="BU164" s="370">
        <v>0</v>
      </c>
      <c r="BV164" s="370">
        <v>0</v>
      </c>
      <c r="BW164" s="370">
        <v>0</v>
      </c>
      <c r="BX164" s="370">
        <v>0</v>
      </c>
      <c r="BY164" s="370">
        <v>0</v>
      </c>
      <c r="BZ164" s="370">
        <v>0</v>
      </c>
      <c r="CA164" s="370">
        <v>0</v>
      </c>
    </row>
    <row r="165" spans="1:79" s="371" customFormat="1" ht="24.75" customHeight="1">
      <c r="A165" s="370">
        <v>6</v>
      </c>
      <c r="B165" s="370"/>
      <c r="C165" s="370" t="str">
        <f>F165</f>
        <v>Kec. Mandiangin</v>
      </c>
      <c r="D165" s="370"/>
      <c r="E165" s="370"/>
      <c r="F165" s="370" t="str">
        <f>F164</f>
        <v>Kec. Mandiangin</v>
      </c>
      <c r="G165" s="370"/>
      <c r="H165" s="370"/>
      <c r="I165" s="370"/>
      <c r="J165" s="370"/>
      <c r="K165" s="370"/>
      <c r="L165" s="370"/>
      <c r="M165" s="370"/>
      <c r="N165" s="370"/>
      <c r="O165" s="370">
        <f>SUM(O128:O164)-3</f>
        <v>4087</v>
      </c>
      <c r="P165" s="370">
        <f t="shared" ref="P165:BS165" si="61">SUM(P128:P164)</f>
        <v>312</v>
      </c>
      <c r="Q165" s="370">
        <f t="shared" si="61"/>
        <v>9</v>
      </c>
      <c r="R165" s="370">
        <f t="shared" si="61"/>
        <v>0</v>
      </c>
      <c r="S165" s="370">
        <f t="shared" si="61"/>
        <v>0</v>
      </c>
      <c r="T165" s="370">
        <f t="shared" si="61"/>
        <v>0</v>
      </c>
      <c r="U165" s="370">
        <f t="shared" si="61"/>
        <v>0</v>
      </c>
      <c r="V165" s="370">
        <f>SUM(O165:U165)</f>
        <v>4408</v>
      </c>
      <c r="W165" s="370">
        <f t="shared" si="61"/>
        <v>1</v>
      </c>
      <c r="X165" s="370">
        <f t="shared" si="61"/>
        <v>7</v>
      </c>
      <c r="Y165" s="370">
        <f t="shared" si="61"/>
        <v>8</v>
      </c>
      <c r="Z165" s="370">
        <f t="shared" si="61"/>
        <v>238</v>
      </c>
      <c r="AA165" s="370">
        <f t="shared" si="61"/>
        <v>257</v>
      </c>
      <c r="AB165" s="370">
        <f t="shared" si="61"/>
        <v>495</v>
      </c>
      <c r="AC165" s="370">
        <f t="shared" si="61"/>
        <v>354</v>
      </c>
      <c r="AD165" s="370">
        <f t="shared" si="61"/>
        <v>364</v>
      </c>
      <c r="AE165" s="370">
        <f t="shared" si="61"/>
        <v>718</v>
      </c>
      <c r="AF165" s="370">
        <f t="shared" si="61"/>
        <v>406</v>
      </c>
      <c r="AG165" s="370">
        <f t="shared" si="61"/>
        <v>353</v>
      </c>
      <c r="AH165" s="370">
        <f t="shared" si="61"/>
        <v>759</v>
      </c>
      <c r="AI165" s="370">
        <f t="shared" si="61"/>
        <v>385</v>
      </c>
      <c r="AJ165" s="370">
        <f t="shared" si="61"/>
        <v>340</v>
      </c>
      <c r="AK165" s="370">
        <f t="shared" si="61"/>
        <v>725</v>
      </c>
      <c r="AL165" s="370">
        <f t="shared" si="61"/>
        <v>343</v>
      </c>
      <c r="AM165" s="370">
        <f t="shared" si="61"/>
        <v>315</v>
      </c>
      <c r="AN165" s="370">
        <f t="shared" si="61"/>
        <v>658</v>
      </c>
      <c r="AO165" s="370">
        <f t="shared" si="61"/>
        <v>316</v>
      </c>
      <c r="AP165" s="370">
        <f t="shared" si="61"/>
        <v>304</v>
      </c>
      <c r="AQ165" s="370">
        <f t="shared" si="61"/>
        <v>620</v>
      </c>
      <c r="AR165" s="370">
        <f t="shared" si="61"/>
        <v>183</v>
      </c>
      <c r="AS165" s="370">
        <f t="shared" si="61"/>
        <v>105</v>
      </c>
      <c r="AT165" s="370">
        <f t="shared" si="61"/>
        <v>288</v>
      </c>
      <c r="AU165" s="370">
        <f t="shared" si="61"/>
        <v>73</v>
      </c>
      <c r="AV165" s="370">
        <f t="shared" si="61"/>
        <v>34</v>
      </c>
      <c r="AW165" s="370">
        <f t="shared" si="61"/>
        <v>107</v>
      </c>
      <c r="AX165" s="370">
        <f t="shared" si="61"/>
        <v>13</v>
      </c>
      <c r="AY165" s="370">
        <f t="shared" si="61"/>
        <v>6</v>
      </c>
      <c r="AZ165" s="370">
        <f t="shared" si="61"/>
        <v>19</v>
      </c>
      <c r="BA165" s="370">
        <f t="shared" si="61"/>
        <v>6</v>
      </c>
      <c r="BB165" s="370">
        <f t="shared" si="61"/>
        <v>4</v>
      </c>
      <c r="BC165" s="370">
        <f t="shared" si="61"/>
        <v>10</v>
      </c>
      <c r="BD165" s="370">
        <f t="shared" si="61"/>
        <v>2</v>
      </c>
      <c r="BE165" s="370">
        <f t="shared" si="61"/>
        <v>1</v>
      </c>
      <c r="BF165" s="370">
        <f t="shared" si="61"/>
        <v>3</v>
      </c>
      <c r="BG165" s="370">
        <f t="shared" si="61"/>
        <v>0</v>
      </c>
      <c r="BH165" s="370">
        <f t="shared" si="61"/>
        <v>0</v>
      </c>
      <c r="BI165" s="370">
        <f t="shared" si="61"/>
        <v>0</v>
      </c>
      <c r="BJ165" s="370">
        <f t="shared" si="61"/>
        <v>0</v>
      </c>
      <c r="BK165" s="370">
        <f t="shared" si="61"/>
        <v>1</v>
      </c>
      <c r="BL165" s="370">
        <f t="shared" si="61"/>
        <v>1</v>
      </c>
      <c r="BM165" s="370">
        <f t="shared" si="61"/>
        <v>0</v>
      </c>
      <c r="BN165" s="370">
        <f t="shared" si="61"/>
        <v>0</v>
      </c>
      <c r="BO165" s="370">
        <f t="shared" si="61"/>
        <v>0</v>
      </c>
      <c r="BP165" s="370">
        <f t="shared" si="61"/>
        <v>18</v>
      </c>
      <c r="BQ165" s="370">
        <f t="shared" si="61"/>
        <v>7</v>
      </c>
      <c r="BR165" s="370">
        <f t="shared" si="61"/>
        <v>9</v>
      </c>
      <c r="BS165" s="370">
        <f t="shared" si="61"/>
        <v>2</v>
      </c>
      <c r="BT165" s="370">
        <f t="shared" ref="BT165:CA165" si="62">SUM(BT128:BT164)</f>
        <v>0</v>
      </c>
      <c r="BU165" s="370">
        <f t="shared" si="62"/>
        <v>2</v>
      </c>
      <c r="BV165" s="370">
        <f t="shared" si="62"/>
        <v>4</v>
      </c>
      <c r="BW165" s="370">
        <f t="shared" si="62"/>
        <v>1</v>
      </c>
      <c r="BX165" s="370">
        <f t="shared" si="62"/>
        <v>2</v>
      </c>
      <c r="BY165" s="370">
        <f t="shared" si="62"/>
        <v>2</v>
      </c>
      <c r="BZ165" s="370">
        <f t="shared" si="62"/>
        <v>0</v>
      </c>
      <c r="CA165" s="370">
        <f t="shared" si="62"/>
        <v>2</v>
      </c>
    </row>
    <row r="166" spans="1:79" s="371" customFormat="1" hidden="1">
      <c r="A166" s="370">
        <f>A164+1</f>
        <v>150</v>
      </c>
      <c r="B166" s="370" t="s">
        <v>924</v>
      </c>
      <c r="C166" s="370" t="s">
        <v>925</v>
      </c>
      <c r="D166" s="370" t="s">
        <v>1599</v>
      </c>
      <c r="E166" s="370" t="s">
        <v>926</v>
      </c>
      <c r="F166" s="370" t="s">
        <v>83</v>
      </c>
      <c r="G166" s="370" t="s">
        <v>126</v>
      </c>
      <c r="H166" s="370" t="s">
        <v>615</v>
      </c>
      <c r="I166" s="370" t="s">
        <v>615</v>
      </c>
      <c r="J166" s="370">
        <v>2</v>
      </c>
      <c r="K166" s="370" t="s">
        <v>2410</v>
      </c>
      <c r="L166" s="370">
        <v>27030</v>
      </c>
      <c r="M166" s="370" t="s">
        <v>2409</v>
      </c>
      <c r="N166" s="370">
        <v>450</v>
      </c>
      <c r="O166" s="370">
        <v>203</v>
      </c>
      <c r="P166" s="370">
        <v>0</v>
      </c>
      <c r="Q166" s="370">
        <v>0</v>
      </c>
      <c r="R166" s="370">
        <v>0</v>
      </c>
      <c r="S166" s="370">
        <v>0</v>
      </c>
      <c r="T166" s="370">
        <v>0</v>
      </c>
      <c r="U166" s="370">
        <v>0</v>
      </c>
      <c r="V166" s="370">
        <f t="shared" si="60"/>
        <v>203</v>
      </c>
      <c r="W166" s="370">
        <v>0</v>
      </c>
      <c r="X166" s="370">
        <v>0</v>
      </c>
      <c r="Y166" s="370">
        <f t="shared" si="45"/>
        <v>0</v>
      </c>
      <c r="Z166" s="370">
        <v>8</v>
      </c>
      <c r="AA166" s="370">
        <v>13</v>
      </c>
      <c r="AB166" s="370">
        <f t="shared" si="46"/>
        <v>21</v>
      </c>
      <c r="AC166" s="370">
        <v>18</v>
      </c>
      <c r="AD166" s="370">
        <v>13</v>
      </c>
      <c r="AE166" s="370">
        <f t="shared" si="47"/>
        <v>31</v>
      </c>
      <c r="AF166" s="370">
        <v>18</v>
      </c>
      <c r="AG166" s="370">
        <v>10</v>
      </c>
      <c r="AH166" s="370">
        <f t="shared" si="48"/>
        <v>28</v>
      </c>
      <c r="AI166" s="370">
        <v>19</v>
      </c>
      <c r="AJ166" s="370">
        <v>7</v>
      </c>
      <c r="AK166" s="370">
        <f t="shared" si="49"/>
        <v>26</v>
      </c>
      <c r="AL166" s="370">
        <v>19</v>
      </c>
      <c r="AM166" s="370">
        <v>15</v>
      </c>
      <c r="AN166" s="370">
        <f t="shared" si="50"/>
        <v>34</v>
      </c>
      <c r="AO166" s="370">
        <v>29</v>
      </c>
      <c r="AP166" s="370">
        <v>24</v>
      </c>
      <c r="AQ166" s="370">
        <f t="shared" si="51"/>
        <v>53</v>
      </c>
      <c r="AR166" s="370">
        <v>4</v>
      </c>
      <c r="AS166" s="370">
        <v>3</v>
      </c>
      <c r="AT166" s="370">
        <f t="shared" si="52"/>
        <v>7</v>
      </c>
      <c r="AU166" s="370">
        <v>2</v>
      </c>
      <c r="AV166" s="370">
        <v>0</v>
      </c>
      <c r="AW166" s="370">
        <f t="shared" si="53"/>
        <v>2</v>
      </c>
      <c r="AX166" s="370">
        <v>0</v>
      </c>
      <c r="AY166" s="370">
        <v>1</v>
      </c>
      <c r="AZ166" s="370">
        <f t="shared" si="54"/>
        <v>1</v>
      </c>
      <c r="BA166" s="370">
        <v>0</v>
      </c>
      <c r="BB166" s="370">
        <v>0</v>
      </c>
      <c r="BC166" s="370">
        <f t="shared" si="55"/>
        <v>0</v>
      </c>
      <c r="BD166" s="370">
        <v>0</v>
      </c>
      <c r="BE166" s="370">
        <v>0</v>
      </c>
      <c r="BF166" s="370">
        <f t="shared" si="56"/>
        <v>0</v>
      </c>
      <c r="BG166" s="370">
        <v>0</v>
      </c>
      <c r="BH166" s="370">
        <v>0</v>
      </c>
      <c r="BI166" s="370">
        <f t="shared" si="57"/>
        <v>0</v>
      </c>
      <c r="BJ166" s="370">
        <v>0</v>
      </c>
      <c r="BK166" s="370">
        <v>0</v>
      </c>
      <c r="BL166" s="370">
        <f t="shared" si="58"/>
        <v>0</v>
      </c>
      <c r="BM166" s="370">
        <v>0</v>
      </c>
      <c r="BN166" s="370">
        <v>0</v>
      </c>
      <c r="BO166" s="370">
        <f t="shared" si="59"/>
        <v>0</v>
      </c>
      <c r="BP166" s="370">
        <v>0</v>
      </c>
      <c r="BQ166" s="370">
        <v>0</v>
      </c>
      <c r="BR166" s="370">
        <v>0</v>
      </c>
      <c r="BS166" s="370">
        <v>0</v>
      </c>
      <c r="BT166" s="370">
        <v>0</v>
      </c>
      <c r="BU166" s="370">
        <v>0</v>
      </c>
      <c r="BV166" s="370">
        <v>0</v>
      </c>
      <c r="BW166" s="370">
        <v>0</v>
      </c>
      <c r="BX166" s="370">
        <v>3</v>
      </c>
      <c r="BY166" s="370">
        <v>3</v>
      </c>
      <c r="BZ166" s="370">
        <v>0</v>
      </c>
      <c r="CA166" s="370">
        <v>0</v>
      </c>
    </row>
    <row r="167" spans="1:79" s="371" customFormat="1" hidden="1">
      <c r="A167" s="370">
        <f t="shared" si="44"/>
        <v>151</v>
      </c>
      <c r="B167" s="370" t="s">
        <v>927</v>
      </c>
      <c r="C167" s="370" t="s">
        <v>928</v>
      </c>
      <c r="D167" s="370" t="s">
        <v>1596</v>
      </c>
      <c r="E167" s="370" t="s">
        <v>929</v>
      </c>
      <c r="F167" s="370" t="s">
        <v>83</v>
      </c>
      <c r="G167" s="370" t="s">
        <v>126</v>
      </c>
      <c r="H167" s="370" t="s">
        <v>615</v>
      </c>
      <c r="I167" s="370" t="s">
        <v>615</v>
      </c>
      <c r="J167" s="370">
        <v>2</v>
      </c>
      <c r="K167" s="370" t="s">
        <v>2473</v>
      </c>
      <c r="L167" s="370">
        <v>23561</v>
      </c>
      <c r="M167" s="370" t="s">
        <v>2409</v>
      </c>
      <c r="N167" s="370">
        <v>900</v>
      </c>
      <c r="O167" s="370">
        <v>175</v>
      </c>
      <c r="P167" s="370">
        <v>0</v>
      </c>
      <c r="Q167" s="370">
        <v>0</v>
      </c>
      <c r="R167" s="370">
        <v>0</v>
      </c>
      <c r="S167" s="370">
        <v>0</v>
      </c>
      <c r="T167" s="370">
        <v>0</v>
      </c>
      <c r="U167" s="370">
        <v>0</v>
      </c>
      <c r="V167" s="370">
        <f t="shared" si="60"/>
        <v>175</v>
      </c>
      <c r="W167" s="370">
        <v>0</v>
      </c>
      <c r="X167" s="370">
        <v>1</v>
      </c>
      <c r="Y167" s="370">
        <f t="shared" si="45"/>
        <v>1</v>
      </c>
      <c r="Z167" s="370">
        <v>11</v>
      </c>
      <c r="AA167" s="370">
        <v>10</v>
      </c>
      <c r="AB167" s="370">
        <f t="shared" si="46"/>
        <v>21</v>
      </c>
      <c r="AC167" s="370">
        <v>23</v>
      </c>
      <c r="AD167" s="370">
        <v>13</v>
      </c>
      <c r="AE167" s="370">
        <f t="shared" si="47"/>
        <v>36</v>
      </c>
      <c r="AF167" s="370">
        <v>18</v>
      </c>
      <c r="AG167" s="370">
        <v>21</v>
      </c>
      <c r="AH167" s="370">
        <f t="shared" si="48"/>
        <v>39</v>
      </c>
      <c r="AI167" s="370">
        <v>5</v>
      </c>
      <c r="AJ167" s="370">
        <v>3</v>
      </c>
      <c r="AK167" s="370">
        <f t="shared" si="49"/>
        <v>8</v>
      </c>
      <c r="AL167" s="370">
        <v>8</v>
      </c>
      <c r="AM167" s="370">
        <v>8</v>
      </c>
      <c r="AN167" s="370">
        <f t="shared" si="50"/>
        <v>16</v>
      </c>
      <c r="AO167" s="370">
        <v>6</v>
      </c>
      <c r="AP167" s="370">
        <v>5</v>
      </c>
      <c r="AQ167" s="370">
        <f t="shared" si="51"/>
        <v>11</v>
      </c>
      <c r="AR167" s="370">
        <v>9</v>
      </c>
      <c r="AS167" s="370">
        <v>7</v>
      </c>
      <c r="AT167" s="370">
        <f t="shared" si="52"/>
        <v>16</v>
      </c>
      <c r="AU167" s="370">
        <v>8</v>
      </c>
      <c r="AV167" s="370">
        <v>7</v>
      </c>
      <c r="AW167" s="370">
        <f t="shared" si="53"/>
        <v>15</v>
      </c>
      <c r="AX167" s="370">
        <v>2</v>
      </c>
      <c r="AY167" s="370">
        <v>1</v>
      </c>
      <c r="AZ167" s="370">
        <f t="shared" si="54"/>
        <v>3</v>
      </c>
      <c r="BA167" s="370">
        <v>4</v>
      </c>
      <c r="BB167" s="370">
        <v>3</v>
      </c>
      <c r="BC167" s="370">
        <f t="shared" si="55"/>
        <v>7</v>
      </c>
      <c r="BD167" s="370">
        <v>1</v>
      </c>
      <c r="BE167" s="370">
        <v>1</v>
      </c>
      <c r="BF167" s="370">
        <f t="shared" si="56"/>
        <v>2</v>
      </c>
      <c r="BG167" s="370">
        <v>0</v>
      </c>
      <c r="BH167" s="370">
        <v>0</v>
      </c>
      <c r="BI167" s="370">
        <f t="shared" si="57"/>
        <v>0</v>
      </c>
      <c r="BJ167" s="370">
        <v>0</v>
      </c>
      <c r="BK167" s="370">
        <v>0</v>
      </c>
      <c r="BL167" s="370">
        <f t="shared" si="58"/>
        <v>0</v>
      </c>
      <c r="BM167" s="370">
        <v>0</v>
      </c>
      <c r="BN167" s="370">
        <v>0</v>
      </c>
      <c r="BO167" s="370">
        <f t="shared" si="59"/>
        <v>0</v>
      </c>
      <c r="BP167" s="370">
        <v>4</v>
      </c>
      <c r="BQ167" s="370">
        <v>0</v>
      </c>
      <c r="BR167" s="370">
        <v>1</v>
      </c>
      <c r="BS167" s="370">
        <v>0</v>
      </c>
      <c r="BT167" s="370">
        <v>0</v>
      </c>
      <c r="BU167" s="370">
        <v>0</v>
      </c>
      <c r="BV167" s="370">
        <v>0</v>
      </c>
      <c r="BW167" s="370">
        <v>0</v>
      </c>
      <c r="BX167" s="370">
        <v>0</v>
      </c>
      <c r="BY167" s="370">
        <v>0</v>
      </c>
      <c r="BZ167" s="370">
        <v>0</v>
      </c>
      <c r="CA167" s="370">
        <v>0</v>
      </c>
    </row>
    <row r="168" spans="1:79" s="371" customFormat="1" hidden="1">
      <c r="A168" s="370">
        <f t="shared" si="44"/>
        <v>152</v>
      </c>
      <c r="B168" s="370" t="s">
        <v>932</v>
      </c>
      <c r="C168" s="370" t="s">
        <v>933</v>
      </c>
      <c r="D168" s="370" t="s">
        <v>1605</v>
      </c>
      <c r="E168" s="370" t="s">
        <v>371</v>
      </c>
      <c r="F168" s="370" t="s">
        <v>83</v>
      </c>
      <c r="G168" s="370" t="s">
        <v>126</v>
      </c>
      <c r="H168" s="370" t="s">
        <v>615</v>
      </c>
      <c r="I168" s="370" t="s">
        <v>615</v>
      </c>
      <c r="J168" s="370">
        <v>2</v>
      </c>
      <c r="K168" s="370" t="s">
        <v>2410</v>
      </c>
      <c r="L168" s="370">
        <v>27760</v>
      </c>
      <c r="M168" s="370" t="s">
        <v>2409</v>
      </c>
      <c r="N168" s="370">
        <v>450</v>
      </c>
      <c r="O168" s="370">
        <v>168</v>
      </c>
      <c r="P168" s="370">
        <v>0</v>
      </c>
      <c r="Q168" s="370">
        <v>0</v>
      </c>
      <c r="R168" s="370">
        <v>0</v>
      </c>
      <c r="S168" s="370">
        <v>0</v>
      </c>
      <c r="T168" s="370">
        <v>0</v>
      </c>
      <c r="U168" s="370">
        <v>0</v>
      </c>
      <c r="V168" s="370">
        <f t="shared" si="60"/>
        <v>168</v>
      </c>
      <c r="W168" s="370">
        <v>0</v>
      </c>
      <c r="X168" s="370">
        <v>0</v>
      </c>
      <c r="Y168" s="370">
        <f t="shared" si="45"/>
        <v>0</v>
      </c>
      <c r="Z168" s="370">
        <v>9</v>
      </c>
      <c r="AA168" s="370">
        <v>19</v>
      </c>
      <c r="AB168" s="370">
        <f t="shared" si="46"/>
        <v>28</v>
      </c>
      <c r="AC168" s="370">
        <v>12</v>
      </c>
      <c r="AD168" s="370">
        <v>13</v>
      </c>
      <c r="AE168" s="370">
        <f t="shared" si="47"/>
        <v>25</v>
      </c>
      <c r="AF168" s="370">
        <v>14</v>
      </c>
      <c r="AG168" s="370">
        <v>9</v>
      </c>
      <c r="AH168" s="370">
        <f t="shared" si="48"/>
        <v>23</v>
      </c>
      <c r="AI168" s="370">
        <v>10</v>
      </c>
      <c r="AJ168" s="370">
        <v>9</v>
      </c>
      <c r="AK168" s="370">
        <f t="shared" si="49"/>
        <v>19</v>
      </c>
      <c r="AL168" s="370">
        <v>8</v>
      </c>
      <c r="AM168" s="370">
        <v>10</v>
      </c>
      <c r="AN168" s="370">
        <f t="shared" si="50"/>
        <v>18</v>
      </c>
      <c r="AO168" s="370">
        <v>16</v>
      </c>
      <c r="AP168" s="370">
        <v>14</v>
      </c>
      <c r="AQ168" s="370">
        <f t="shared" si="51"/>
        <v>30</v>
      </c>
      <c r="AR168" s="370">
        <v>9</v>
      </c>
      <c r="AS168" s="370">
        <v>2</v>
      </c>
      <c r="AT168" s="370">
        <f t="shared" si="52"/>
        <v>11</v>
      </c>
      <c r="AU168" s="370">
        <v>10</v>
      </c>
      <c r="AV168" s="370">
        <v>1</v>
      </c>
      <c r="AW168" s="370">
        <f t="shared" si="53"/>
        <v>11</v>
      </c>
      <c r="AX168" s="370">
        <v>1</v>
      </c>
      <c r="AY168" s="370">
        <v>1</v>
      </c>
      <c r="AZ168" s="370">
        <f t="shared" si="54"/>
        <v>2</v>
      </c>
      <c r="BA168" s="370">
        <v>0</v>
      </c>
      <c r="BB168" s="370">
        <v>0</v>
      </c>
      <c r="BC168" s="370">
        <f t="shared" si="55"/>
        <v>0</v>
      </c>
      <c r="BD168" s="370">
        <v>0</v>
      </c>
      <c r="BE168" s="370">
        <v>0</v>
      </c>
      <c r="BF168" s="370">
        <f t="shared" si="56"/>
        <v>0</v>
      </c>
      <c r="BG168" s="370">
        <v>1</v>
      </c>
      <c r="BH168" s="370">
        <v>0</v>
      </c>
      <c r="BI168" s="370">
        <f t="shared" si="57"/>
        <v>1</v>
      </c>
      <c r="BJ168" s="370">
        <v>0</v>
      </c>
      <c r="BK168" s="370">
        <v>0</v>
      </c>
      <c r="BL168" s="370">
        <f t="shared" si="58"/>
        <v>0</v>
      </c>
      <c r="BM168" s="370">
        <v>0</v>
      </c>
      <c r="BN168" s="370">
        <v>0</v>
      </c>
      <c r="BO168" s="370">
        <f t="shared" si="59"/>
        <v>0</v>
      </c>
      <c r="BP168" s="370">
        <v>0</v>
      </c>
      <c r="BQ168" s="370">
        <v>0</v>
      </c>
      <c r="BR168" s="370">
        <v>0</v>
      </c>
      <c r="BS168" s="370">
        <v>0</v>
      </c>
      <c r="BT168" s="370">
        <v>0</v>
      </c>
      <c r="BU168" s="370">
        <v>0</v>
      </c>
      <c r="BV168" s="370">
        <v>0</v>
      </c>
      <c r="BW168" s="370">
        <v>0</v>
      </c>
      <c r="BX168" s="370">
        <v>7</v>
      </c>
      <c r="BY168" s="370">
        <v>1</v>
      </c>
      <c r="BZ168" s="370">
        <v>0</v>
      </c>
      <c r="CA168" s="370">
        <v>0</v>
      </c>
    </row>
    <row r="169" spans="1:79" s="371" customFormat="1" hidden="1">
      <c r="A169" s="370">
        <f t="shared" si="44"/>
        <v>153</v>
      </c>
      <c r="B169" s="370" t="s">
        <v>915</v>
      </c>
      <c r="C169" s="370" t="s">
        <v>916</v>
      </c>
      <c r="D169" s="370" t="s">
        <v>1601</v>
      </c>
      <c r="E169" s="370" t="s">
        <v>917</v>
      </c>
      <c r="F169" s="370" t="s">
        <v>83</v>
      </c>
      <c r="G169" s="370" t="s">
        <v>126</v>
      </c>
      <c r="H169" s="370" t="s">
        <v>615</v>
      </c>
      <c r="I169" s="370" t="s">
        <v>615</v>
      </c>
      <c r="J169" s="370">
        <v>2</v>
      </c>
      <c r="K169" s="370" t="s">
        <v>2410</v>
      </c>
      <c r="L169" s="370">
        <v>27760</v>
      </c>
      <c r="M169" s="370" t="s">
        <v>2409</v>
      </c>
      <c r="N169" s="370">
        <v>900</v>
      </c>
      <c r="O169" s="370">
        <v>282</v>
      </c>
      <c r="P169" s="370">
        <v>4</v>
      </c>
      <c r="Q169" s="370">
        <v>0</v>
      </c>
      <c r="R169" s="370">
        <v>0</v>
      </c>
      <c r="S169" s="370">
        <v>0</v>
      </c>
      <c r="T169" s="370">
        <v>0</v>
      </c>
      <c r="U169" s="370">
        <v>0</v>
      </c>
      <c r="V169" s="370">
        <f t="shared" si="60"/>
        <v>286</v>
      </c>
      <c r="W169" s="370">
        <v>2</v>
      </c>
      <c r="X169" s="370">
        <v>0</v>
      </c>
      <c r="Y169" s="370">
        <f t="shared" si="45"/>
        <v>2</v>
      </c>
      <c r="Z169" s="370">
        <v>17</v>
      </c>
      <c r="AA169" s="370">
        <v>21</v>
      </c>
      <c r="AB169" s="370">
        <f t="shared" si="46"/>
        <v>38</v>
      </c>
      <c r="AC169" s="370">
        <v>28</v>
      </c>
      <c r="AD169" s="370">
        <v>25</v>
      </c>
      <c r="AE169" s="370">
        <f t="shared" si="47"/>
        <v>53</v>
      </c>
      <c r="AF169" s="370">
        <v>22</v>
      </c>
      <c r="AG169" s="370">
        <v>24</v>
      </c>
      <c r="AH169" s="370">
        <f t="shared" si="48"/>
        <v>46</v>
      </c>
      <c r="AI169" s="370">
        <v>24</v>
      </c>
      <c r="AJ169" s="370">
        <v>19</v>
      </c>
      <c r="AK169" s="370">
        <f t="shared" si="49"/>
        <v>43</v>
      </c>
      <c r="AL169" s="370">
        <v>18</v>
      </c>
      <c r="AM169" s="370">
        <v>27</v>
      </c>
      <c r="AN169" s="370">
        <f t="shared" si="50"/>
        <v>45</v>
      </c>
      <c r="AO169" s="370">
        <v>22</v>
      </c>
      <c r="AP169" s="370">
        <v>17</v>
      </c>
      <c r="AQ169" s="370">
        <f t="shared" si="51"/>
        <v>39</v>
      </c>
      <c r="AR169" s="370">
        <v>10</v>
      </c>
      <c r="AS169" s="370">
        <v>6</v>
      </c>
      <c r="AT169" s="370">
        <f t="shared" si="52"/>
        <v>16</v>
      </c>
      <c r="AU169" s="370">
        <v>1</v>
      </c>
      <c r="AV169" s="370">
        <v>2</v>
      </c>
      <c r="AW169" s="370">
        <f t="shared" si="53"/>
        <v>3</v>
      </c>
      <c r="AX169" s="370">
        <v>1</v>
      </c>
      <c r="AY169" s="370">
        <v>0</v>
      </c>
      <c r="AZ169" s="370">
        <f t="shared" si="54"/>
        <v>1</v>
      </c>
      <c r="BA169" s="370">
        <v>0</v>
      </c>
      <c r="BB169" s="370">
        <v>0</v>
      </c>
      <c r="BC169" s="370">
        <f t="shared" si="55"/>
        <v>0</v>
      </c>
      <c r="BD169" s="370">
        <v>0</v>
      </c>
      <c r="BE169" s="370">
        <v>0</v>
      </c>
      <c r="BF169" s="370">
        <f t="shared" si="56"/>
        <v>0</v>
      </c>
      <c r="BG169" s="370">
        <v>0</v>
      </c>
      <c r="BH169" s="370">
        <v>0</v>
      </c>
      <c r="BI169" s="370">
        <f t="shared" si="57"/>
        <v>0</v>
      </c>
      <c r="BJ169" s="370">
        <v>0</v>
      </c>
      <c r="BK169" s="370">
        <v>0</v>
      </c>
      <c r="BL169" s="370">
        <f t="shared" si="58"/>
        <v>0</v>
      </c>
      <c r="BM169" s="370">
        <v>0</v>
      </c>
      <c r="BN169" s="370">
        <v>0</v>
      </c>
      <c r="BO169" s="370">
        <f t="shared" si="59"/>
        <v>0</v>
      </c>
      <c r="BP169" s="370">
        <v>5</v>
      </c>
      <c r="BQ169" s="370">
        <v>1</v>
      </c>
      <c r="BR169" s="370">
        <v>0</v>
      </c>
      <c r="BS169" s="370">
        <v>1</v>
      </c>
      <c r="BT169" s="370">
        <v>1</v>
      </c>
      <c r="BU169" s="370">
        <v>1</v>
      </c>
      <c r="BV169" s="370">
        <v>0</v>
      </c>
      <c r="BW169" s="370">
        <v>0</v>
      </c>
      <c r="BX169" s="370">
        <v>0</v>
      </c>
      <c r="BY169" s="370">
        <v>0</v>
      </c>
      <c r="BZ169" s="370">
        <v>0</v>
      </c>
      <c r="CA169" s="370">
        <v>0</v>
      </c>
    </row>
    <row r="170" spans="1:79" s="371" customFormat="1" hidden="1">
      <c r="A170" s="370">
        <f t="shared" si="44"/>
        <v>154</v>
      </c>
      <c r="B170" s="370" t="s">
        <v>935</v>
      </c>
      <c r="C170" s="370" t="s">
        <v>936</v>
      </c>
      <c r="D170" s="370" t="s">
        <v>1600</v>
      </c>
      <c r="E170" s="370" t="s">
        <v>937</v>
      </c>
      <c r="F170" s="370" t="s">
        <v>83</v>
      </c>
      <c r="G170" s="370" t="s">
        <v>126</v>
      </c>
      <c r="H170" s="370" t="s">
        <v>615</v>
      </c>
      <c r="I170" s="370" t="s">
        <v>615</v>
      </c>
      <c r="J170" s="370">
        <v>2</v>
      </c>
      <c r="K170" s="370" t="s">
        <v>2410</v>
      </c>
      <c r="L170" s="370">
        <v>27030</v>
      </c>
      <c r="M170" s="370" t="s">
        <v>2409</v>
      </c>
      <c r="N170" s="370">
        <v>900</v>
      </c>
      <c r="O170" s="370">
        <v>304</v>
      </c>
      <c r="P170" s="370">
        <v>21</v>
      </c>
      <c r="Q170" s="370">
        <v>2</v>
      </c>
      <c r="R170" s="370">
        <v>0</v>
      </c>
      <c r="S170" s="370">
        <v>0</v>
      </c>
      <c r="T170" s="370">
        <v>0</v>
      </c>
      <c r="U170" s="370">
        <v>0</v>
      </c>
      <c r="V170" s="370">
        <f t="shared" si="60"/>
        <v>327</v>
      </c>
      <c r="W170" s="370">
        <v>0</v>
      </c>
      <c r="X170" s="370">
        <v>0</v>
      </c>
      <c r="Y170" s="370">
        <f t="shared" si="45"/>
        <v>0</v>
      </c>
      <c r="Z170" s="370">
        <v>18</v>
      </c>
      <c r="AA170" s="370">
        <v>20</v>
      </c>
      <c r="AB170" s="370">
        <f t="shared" si="46"/>
        <v>38</v>
      </c>
      <c r="AC170" s="370">
        <v>26</v>
      </c>
      <c r="AD170" s="370">
        <v>21</v>
      </c>
      <c r="AE170" s="370">
        <f t="shared" si="47"/>
        <v>47</v>
      </c>
      <c r="AF170" s="370">
        <v>28</v>
      </c>
      <c r="AG170" s="370">
        <v>20</v>
      </c>
      <c r="AH170" s="370">
        <f t="shared" si="48"/>
        <v>48</v>
      </c>
      <c r="AI170" s="370">
        <v>31</v>
      </c>
      <c r="AJ170" s="370">
        <v>27</v>
      </c>
      <c r="AK170" s="370">
        <f t="shared" si="49"/>
        <v>58</v>
      </c>
      <c r="AL170" s="370">
        <v>23</v>
      </c>
      <c r="AM170" s="370">
        <v>22</v>
      </c>
      <c r="AN170" s="370">
        <f t="shared" si="50"/>
        <v>45</v>
      </c>
      <c r="AO170" s="370">
        <v>29</v>
      </c>
      <c r="AP170" s="370">
        <v>21</v>
      </c>
      <c r="AQ170" s="370">
        <f t="shared" si="51"/>
        <v>50</v>
      </c>
      <c r="AR170" s="370">
        <v>16</v>
      </c>
      <c r="AS170" s="370">
        <v>12</v>
      </c>
      <c r="AT170" s="370">
        <f t="shared" si="52"/>
        <v>28</v>
      </c>
      <c r="AU170" s="370">
        <v>6</v>
      </c>
      <c r="AV170" s="370">
        <v>3</v>
      </c>
      <c r="AW170" s="370">
        <f t="shared" si="53"/>
        <v>9</v>
      </c>
      <c r="AX170" s="370">
        <v>0</v>
      </c>
      <c r="AY170" s="370">
        <v>1</v>
      </c>
      <c r="AZ170" s="370">
        <f t="shared" si="54"/>
        <v>1</v>
      </c>
      <c r="BA170" s="370">
        <v>2</v>
      </c>
      <c r="BB170" s="370">
        <v>1</v>
      </c>
      <c r="BC170" s="370">
        <f t="shared" si="55"/>
        <v>3</v>
      </c>
      <c r="BD170" s="370">
        <v>0</v>
      </c>
      <c r="BE170" s="370">
        <v>0</v>
      </c>
      <c r="BF170" s="370">
        <f t="shared" si="56"/>
        <v>0</v>
      </c>
      <c r="BG170" s="370">
        <v>0</v>
      </c>
      <c r="BH170" s="370">
        <v>0</v>
      </c>
      <c r="BI170" s="370">
        <f t="shared" si="57"/>
        <v>0</v>
      </c>
      <c r="BJ170" s="370">
        <v>0</v>
      </c>
      <c r="BK170" s="370">
        <v>0</v>
      </c>
      <c r="BL170" s="370">
        <f t="shared" si="58"/>
        <v>0</v>
      </c>
      <c r="BM170" s="370">
        <v>0</v>
      </c>
      <c r="BN170" s="370">
        <v>0</v>
      </c>
      <c r="BO170" s="370">
        <f t="shared" si="59"/>
        <v>0</v>
      </c>
      <c r="BP170" s="370">
        <v>2</v>
      </c>
      <c r="BQ170" s="370">
        <v>0</v>
      </c>
      <c r="BR170" s="370">
        <v>0</v>
      </c>
      <c r="BS170" s="370">
        <v>4</v>
      </c>
      <c r="BT170" s="370">
        <v>0</v>
      </c>
      <c r="BU170" s="370">
        <v>0</v>
      </c>
      <c r="BV170" s="370">
        <v>0</v>
      </c>
      <c r="BW170" s="370">
        <v>0</v>
      </c>
      <c r="BX170" s="370">
        <v>0</v>
      </c>
      <c r="BY170" s="370">
        <v>0</v>
      </c>
      <c r="BZ170" s="370">
        <v>0</v>
      </c>
      <c r="CA170" s="370">
        <v>0</v>
      </c>
    </row>
    <row r="171" spans="1:79" s="371" customFormat="1" hidden="1">
      <c r="A171" s="370">
        <f t="shared" si="44"/>
        <v>155</v>
      </c>
      <c r="B171" s="370" t="s">
        <v>903</v>
      </c>
      <c r="C171" s="370" t="s">
        <v>904</v>
      </c>
      <c r="D171" s="370" t="s">
        <v>905</v>
      </c>
      <c r="E171" s="370" t="s">
        <v>905</v>
      </c>
      <c r="F171" s="370" t="s">
        <v>83</v>
      </c>
      <c r="G171" s="370" t="s">
        <v>126</v>
      </c>
      <c r="H171" s="370" t="s">
        <v>615</v>
      </c>
      <c r="I171" s="370" t="s">
        <v>615</v>
      </c>
      <c r="J171" s="370">
        <v>2</v>
      </c>
      <c r="K171" s="370" t="s">
        <v>2474</v>
      </c>
      <c r="L171" s="370">
        <v>28856</v>
      </c>
      <c r="M171" s="370" t="s">
        <v>2419</v>
      </c>
      <c r="N171" s="370">
        <v>0</v>
      </c>
      <c r="O171" s="370">
        <v>137</v>
      </c>
      <c r="P171" s="370">
        <v>2</v>
      </c>
      <c r="Q171" s="370">
        <v>0</v>
      </c>
      <c r="R171" s="370">
        <v>0</v>
      </c>
      <c r="S171" s="370">
        <v>0</v>
      </c>
      <c r="T171" s="370">
        <v>0</v>
      </c>
      <c r="U171" s="370">
        <v>0</v>
      </c>
      <c r="V171" s="370">
        <f t="shared" si="60"/>
        <v>139</v>
      </c>
      <c r="W171" s="370">
        <v>0</v>
      </c>
      <c r="X171" s="370">
        <v>0</v>
      </c>
      <c r="Y171" s="370">
        <f t="shared" si="45"/>
        <v>0</v>
      </c>
      <c r="Z171" s="370">
        <v>10</v>
      </c>
      <c r="AA171" s="370">
        <v>5</v>
      </c>
      <c r="AB171" s="370">
        <f t="shared" si="46"/>
        <v>15</v>
      </c>
      <c r="AC171" s="370">
        <v>15</v>
      </c>
      <c r="AD171" s="370">
        <v>11</v>
      </c>
      <c r="AE171" s="370">
        <f t="shared" si="47"/>
        <v>26</v>
      </c>
      <c r="AF171" s="370">
        <v>13</v>
      </c>
      <c r="AG171" s="370">
        <v>12</v>
      </c>
      <c r="AH171" s="370">
        <f t="shared" si="48"/>
        <v>25</v>
      </c>
      <c r="AI171" s="370">
        <v>9</v>
      </c>
      <c r="AJ171" s="370">
        <v>17</v>
      </c>
      <c r="AK171" s="370">
        <f t="shared" si="49"/>
        <v>26</v>
      </c>
      <c r="AL171" s="370">
        <v>8</v>
      </c>
      <c r="AM171" s="370">
        <v>6</v>
      </c>
      <c r="AN171" s="370">
        <f t="shared" si="50"/>
        <v>14</v>
      </c>
      <c r="AO171" s="370">
        <v>8</v>
      </c>
      <c r="AP171" s="370">
        <v>9</v>
      </c>
      <c r="AQ171" s="370">
        <f t="shared" si="51"/>
        <v>17</v>
      </c>
      <c r="AR171" s="370">
        <v>8</v>
      </c>
      <c r="AS171" s="370">
        <v>5</v>
      </c>
      <c r="AT171" s="370">
        <f t="shared" si="52"/>
        <v>13</v>
      </c>
      <c r="AU171" s="370">
        <v>1</v>
      </c>
      <c r="AV171" s="370">
        <v>1</v>
      </c>
      <c r="AW171" s="370">
        <f t="shared" si="53"/>
        <v>2</v>
      </c>
      <c r="AX171" s="370">
        <v>1</v>
      </c>
      <c r="AY171" s="370">
        <v>0</v>
      </c>
      <c r="AZ171" s="370">
        <f t="shared" si="54"/>
        <v>1</v>
      </c>
      <c r="BA171" s="370">
        <v>0</v>
      </c>
      <c r="BB171" s="370">
        <v>0</v>
      </c>
      <c r="BC171" s="370">
        <f t="shared" si="55"/>
        <v>0</v>
      </c>
      <c r="BD171" s="370">
        <v>0</v>
      </c>
      <c r="BE171" s="370">
        <v>0</v>
      </c>
      <c r="BF171" s="370">
        <f t="shared" si="56"/>
        <v>0</v>
      </c>
      <c r="BG171" s="370">
        <v>0</v>
      </c>
      <c r="BH171" s="370">
        <v>0</v>
      </c>
      <c r="BI171" s="370">
        <f t="shared" si="57"/>
        <v>0</v>
      </c>
      <c r="BJ171" s="370">
        <v>0</v>
      </c>
      <c r="BK171" s="370">
        <v>0</v>
      </c>
      <c r="BL171" s="370">
        <f t="shared" si="58"/>
        <v>0</v>
      </c>
      <c r="BM171" s="370">
        <v>0</v>
      </c>
      <c r="BN171" s="370">
        <v>0</v>
      </c>
      <c r="BO171" s="370">
        <f t="shared" si="59"/>
        <v>0</v>
      </c>
      <c r="BP171" s="370">
        <v>0</v>
      </c>
      <c r="BQ171" s="370">
        <v>0</v>
      </c>
      <c r="BR171" s="370">
        <v>0</v>
      </c>
      <c r="BS171" s="370">
        <v>0</v>
      </c>
      <c r="BT171" s="370">
        <v>0</v>
      </c>
      <c r="BU171" s="370">
        <v>0</v>
      </c>
      <c r="BV171" s="370">
        <v>0</v>
      </c>
      <c r="BW171" s="370">
        <v>0</v>
      </c>
      <c r="BX171" s="370">
        <v>0</v>
      </c>
      <c r="BY171" s="370">
        <v>0</v>
      </c>
      <c r="BZ171" s="370">
        <v>0</v>
      </c>
      <c r="CA171" s="370">
        <v>0</v>
      </c>
    </row>
    <row r="172" spans="1:79" s="371" customFormat="1" hidden="1">
      <c r="A172" s="370">
        <f t="shared" si="44"/>
        <v>156</v>
      </c>
      <c r="B172" s="370" t="s">
        <v>912</v>
      </c>
      <c r="C172" s="370" t="s">
        <v>913</v>
      </c>
      <c r="D172" s="370" t="s">
        <v>914</v>
      </c>
      <c r="E172" s="370" t="s">
        <v>914</v>
      </c>
      <c r="F172" s="370" t="s">
        <v>83</v>
      </c>
      <c r="G172" s="370" t="s">
        <v>126</v>
      </c>
      <c r="H172" s="370" t="s">
        <v>615</v>
      </c>
      <c r="I172" s="370" t="s">
        <v>615</v>
      </c>
      <c r="J172" s="370">
        <v>2</v>
      </c>
      <c r="K172" s="370" t="s">
        <v>2421</v>
      </c>
      <c r="L172" s="370">
        <v>29952</v>
      </c>
      <c r="M172" s="370" t="s">
        <v>2415</v>
      </c>
      <c r="N172" s="370">
        <v>100</v>
      </c>
      <c r="O172" s="370">
        <v>173</v>
      </c>
      <c r="P172" s="370">
        <v>0</v>
      </c>
      <c r="Q172" s="370">
        <v>0</v>
      </c>
      <c r="R172" s="370">
        <v>0</v>
      </c>
      <c r="S172" s="370">
        <v>0</v>
      </c>
      <c r="T172" s="370">
        <v>0</v>
      </c>
      <c r="U172" s="370">
        <v>0</v>
      </c>
      <c r="V172" s="370">
        <f t="shared" si="60"/>
        <v>173</v>
      </c>
      <c r="W172" s="370">
        <v>0</v>
      </c>
      <c r="X172" s="370">
        <v>0</v>
      </c>
      <c r="Y172" s="370">
        <f t="shared" si="45"/>
        <v>0</v>
      </c>
      <c r="Z172" s="370">
        <v>11</v>
      </c>
      <c r="AA172" s="370">
        <v>14</v>
      </c>
      <c r="AB172" s="370">
        <f t="shared" si="46"/>
        <v>25</v>
      </c>
      <c r="AC172" s="370">
        <v>12</v>
      </c>
      <c r="AD172" s="370">
        <v>14</v>
      </c>
      <c r="AE172" s="370">
        <f t="shared" si="47"/>
        <v>26</v>
      </c>
      <c r="AF172" s="370">
        <v>13</v>
      </c>
      <c r="AG172" s="370">
        <v>13</v>
      </c>
      <c r="AH172" s="370">
        <f t="shared" si="48"/>
        <v>26</v>
      </c>
      <c r="AI172" s="370">
        <v>14</v>
      </c>
      <c r="AJ172" s="370">
        <v>11</v>
      </c>
      <c r="AK172" s="370">
        <f t="shared" si="49"/>
        <v>25</v>
      </c>
      <c r="AL172" s="370">
        <v>8</v>
      </c>
      <c r="AM172" s="370">
        <v>15</v>
      </c>
      <c r="AN172" s="370">
        <f t="shared" si="50"/>
        <v>23</v>
      </c>
      <c r="AO172" s="370">
        <v>9</v>
      </c>
      <c r="AP172" s="370">
        <v>8</v>
      </c>
      <c r="AQ172" s="370">
        <f t="shared" si="51"/>
        <v>17</v>
      </c>
      <c r="AR172" s="370">
        <v>12</v>
      </c>
      <c r="AS172" s="370">
        <v>7</v>
      </c>
      <c r="AT172" s="370">
        <f t="shared" si="52"/>
        <v>19</v>
      </c>
      <c r="AU172" s="370">
        <v>5</v>
      </c>
      <c r="AV172" s="370">
        <v>1</v>
      </c>
      <c r="AW172" s="370">
        <f t="shared" si="53"/>
        <v>6</v>
      </c>
      <c r="AX172" s="370">
        <v>0</v>
      </c>
      <c r="AY172" s="370">
        <v>2</v>
      </c>
      <c r="AZ172" s="370">
        <f t="shared" si="54"/>
        <v>2</v>
      </c>
      <c r="BA172" s="370">
        <v>0</v>
      </c>
      <c r="BB172" s="370">
        <v>1</v>
      </c>
      <c r="BC172" s="370">
        <f t="shared" si="55"/>
        <v>1</v>
      </c>
      <c r="BD172" s="370">
        <v>0</v>
      </c>
      <c r="BE172" s="370">
        <v>1</v>
      </c>
      <c r="BF172" s="370">
        <f t="shared" si="56"/>
        <v>1</v>
      </c>
      <c r="BG172" s="370">
        <v>2</v>
      </c>
      <c r="BH172" s="370">
        <v>0</v>
      </c>
      <c r="BI172" s="370">
        <f t="shared" si="57"/>
        <v>2</v>
      </c>
      <c r="BJ172" s="370">
        <v>0</v>
      </c>
      <c r="BK172" s="370">
        <v>0</v>
      </c>
      <c r="BL172" s="370">
        <f t="shared" si="58"/>
        <v>0</v>
      </c>
      <c r="BM172" s="370">
        <v>0</v>
      </c>
      <c r="BN172" s="370">
        <v>0</v>
      </c>
      <c r="BO172" s="370">
        <f t="shared" si="59"/>
        <v>0</v>
      </c>
      <c r="BP172" s="370">
        <v>0</v>
      </c>
      <c r="BQ172" s="370">
        <v>0</v>
      </c>
      <c r="BR172" s="370">
        <v>0</v>
      </c>
      <c r="BS172" s="370">
        <v>0</v>
      </c>
      <c r="BT172" s="370">
        <v>0</v>
      </c>
      <c r="BU172" s="370">
        <v>0</v>
      </c>
      <c r="BV172" s="370">
        <v>0</v>
      </c>
      <c r="BW172" s="370">
        <v>0</v>
      </c>
      <c r="BX172" s="370">
        <v>3</v>
      </c>
      <c r="BY172" s="370">
        <v>3</v>
      </c>
      <c r="BZ172" s="370">
        <v>0</v>
      </c>
      <c r="CA172" s="370">
        <v>0</v>
      </c>
    </row>
    <row r="173" spans="1:79" s="371" customFormat="1" hidden="1">
      <c r="A173" s="370">
        <f t="shared" si="44"/>
        <v>157</v>
      </c>
      <c r="B173" s="370" t="s">
        <v>891</v>
      </c>
      <c r="C173" s="370" t="s">
        <v>892</v>
      </c>
      <c r="D173" s="370" t="s">
        <v>1593</v>
      </c>
      <c r="E173" s="370" t="s">
        <v>893</v>
      </c>
      <c r="F173" s="370" t="s">
        <v>83</v>
      </c>
      <c r="G173" s="370" t="s">
        <v>126</v>
      </c>
      <c r="H173" s="370" t="s">
        <v>615</v>
      </c>
      <c r="I173" s="370" t="s">
        <v>615</v>
      </c>
      <c r="J173" s="370">
        <v>2</v>
      </c>
      <c r="K173" s="370" t="s">
        <v>2410</v>
      </c>
      <c r="L173" s="370">
        <v>38535</v>
      </c>
      <c r="M173" s="370" t="s">
        <v>2409</v>
      </c>
      <c r="N173" s="370">
        <v>900</v>
      </c>
      <c r="O173" s="370">
        <v>154</v>
      </c>
      <c r="P173" s="370">
        <v>0</v>
      </c>
      <c r="Q173" s="370">
        <v>0</v>
      </c>
      <c r="R173" s="370">
        <v>0</v>
      </c>
      <c r="S173" s="370">
        <v>0</v>
      </c>
      <c r="T173" s="370">
        <v>0</v>
      </c>
      <c r="U173" s="370">
        <v>0</v>
      </c>
      <c r="V173" s="370">
        <f t="shared" si="60"/>
        <v>154</v>
      </c>
      <c r="W173" s="370">
        <v>3</v>
      </c>
      <c r="X173" s="370">
        <v>5</v>
      </c>
      <c r="Y173" s="370">
        <f t="shared" si="45"/>
        <v>8</v>
      </c>
      <c r="Z173" s="370">
        <v>10</v>
      </c>
      <c r="AA173" s="370">
        <v>7</v>
      </c>
      <c r="AB173" s="370">
        <f t="shared" si="46"/>
        <v>17</v>
      </c>
      <c r="AC173" s="370">
        <v>15</v>
      </c>
      <c r="AD173" s="370">
        <v>11</v>
      </c>
      <c r="AE173" s="370">
        <f t="shared" si="47"/>
        <v>26</v>
      </c>
      <c r="AF173" s="370">
        <v>14</v>
      </c>
      <c r="AG173" s="370">
        <v>14</v>
      </c>
      <c r="AH173" s="370">
        <f t="shared" si="48"/>
        <v>28</v>
      </c>
      <c r="AI173" s="370">
        <v>13</v>
      </c>
      <c r="AJ173" s="370">
        <v>15</v>
      </c>
      <c r="AK173" s="370">
        <f t="shared" si="49"/>
        <v>28</v>
      </c>
      <c r="AL173" s="370">
        <v>12</v>
      </c>
      <c r="AM173" s="370">
        <v>14</v>
      </c>
      <c r="AN173" s="370">
        <f t="shared" si="50"/>
        <v>26</v>
      </c>
      <c r="AO173" s="370">
        <v>3</v>
      </c>
      <c r="AP173" s="370">
        <v>6</v>
      </c>
      <c r="AQ173" s="370">
        <f t="shared" si="51"/>
        <v>9</v>
      </c>
      <c r="AR173" s="370">
        <v>6</v>
      </c>
      <c r="AS173" s="370">
        <v>4</v>
      </c>
      <c r="AT173" s="370">
        <f t="shared" si="52"/>
        <v>10</v>
      </c>
      <c r="AU173" s="370">
        <v>1</v>
      </c>
      <c r="AV173" s="370">
        <v>1</v>
      </c>
      <c r="AW173" s="370">
        <f t="shared" si="53"/>
        <v>2</v>
      </c>
      <c r="AX173" s="370">
        <v>0</v>
      </c>
      <c r="AY173" s="370">
        <v>0</v>
      </c>
      <c r="AZ173" s="370">
        <f t="shared" si="54"/>
        <v>0</v>
      </c>
      <c r="BA173" s="370">
        <v>0</v>
      </c>
      <c r="BB173" s="370">
        <v>0</v>
      </c>
      <c r="BC173" s="370">
        <f t="shared" si="55"/>
        <v>0</v>
      </c>
      <c r="BD173" s="370">
        <v>0</v>
      </c>
      <c r="BE173" s="370">
        <v>0</v>
      </c>
      <c r="BF173" s="370">
        <f t="shared" si="56"/>
        <v>0</v>
      </c>
      <c r="BG173" s="370">
        <v>0</v>
      </c>
      <c r="BH173" s="370">
        <v>0</v>
      </c>
      <c r="BI173" s="370">
        <f t="shared" si="57"/>
        <v>0</v>
      </c>
      <c r="BJ173" s="370">
        <v>0</v>
      </c>
      <c r="BK173" s="370">
        <v>0</v>
      </c>
      <c r="BL173" s="370">
        <f t="shared" si="58"/>
        <v>0</v>
      </c>
      <c r="BM173" s="370">
        <v>0</v>
      </c>
      <c r="BN173" s="370">
        <v>0</v>
      </c>
      <c r="BO173" s="370">
        <f t="shared" si="59"/>
        <v>0</v>
      </c>
      <c r="BP173" s="370">
        <v>2</v>
      </c>
      <c r="BQ173" s="370">
        <v>0</v>
      </c>
      <c r="BR173" s="370">
        <v>0</v>
      </c>
      <c r="BS173" s="370">
        <v>0</v>
      </c>
      <c r="BT173" s="370">
        <v>2</v>
      </c>
      <c r="BU173" s="370">
        <v>0</v>
      </c>
      <c r="BV173" s="370">
        <v>1</v>
      </c>
      <c r="BW173" s="370">
        <v>0</v>
      </c>
      <c r="BX173" s="370">
        <v>1</v>
      </c>
      <c r="BY173" s="370">
        <v>0</v>
      </c>
      <c r="BZ173" s="370">
        <v>0</v>
      </c>
      <c r="CA173" s="370">
        <v>0</v>
      </c>
    </row>
    <row r="174" spans="1:79" s="371" customFormat="1" hidden="1">
      <c r="A174" s="370">
        <f t="shared" si="44"/>
        <v>158</v>
      </c>
      <c r="B174" s="370" t="s">
        <v>930</v>
      </c>
      <c r="C174" s="370" t="s">
        <v>1604</v>
      </c>
      <c r="D174" s="370" t="s">
        <v>931</v>
      </c>
      <c r="E174" s="370" t="s">
        <v>931</v>
      </c>
      <c r="F174" s="370" t="s">
        <v>83</v>
      </c>
      <c r="G174" s="370" t="s">
        <v>126</v>
      </c>
      <c r="H174" s="370" t="s">
        <v>615</v>
      </c>
      <c r="I174" s="370" t="s">
        <v>615</v>
      </c>
      <c r="J174" s="370">
        <v>2</v>
      </c>
      <c r="K174" s="370" t="s">
        <v>2410</v>
      </c>
      <c r="L174" s="370">
        <v>39650</v>
      </c>
      <c r="M174" s="370" t="s">
        <v>2419</v>
      </c>
      <c r="N174" s="370">
        <v>0</v>
      </c>
      <c r="O174" s="370">
        <v>101</v>
      </c>
      <c r="P174" s="370">
        <v>1</v>
      </c>
      <c r="Q174" s="370">
        <v>0</v>
      </c>
      <c r="R174" s="370">
        <v>0</v>
      </c>
      <c r="S174" s="370">
        <v>0</v>
      </c>
      <c r="T174" s="370">
        <v>0</v>
      </c>
      <c r="U174" s="370">
        <v>0</v>
      </c>
      <c r="V174" s="370">
        <f t="shared" si="60"/>
        <v>102</v>
      </c>
      <c r="W174" s="370">
        <v>0</v>
      </c>
      <c r="X174" s="370">
        <v>0</v>
      </c>
      <c r="Y174" s="370">
        <f t="shared" si="45"/>
        <v>0</v>
      </c>
      <c r="Z174" s="370">
        <v>7</v>
      </c>
      <c r="AA174" s="370">
        <v>4</v>
      </c>
      <c r="AB174" s="370">
        <f t="shared" si="46"/>
        <v>11</v>
      </c>
      <c r="AC174" s="370">
        <v>8</v>
      </c>
      <c r="AD174" s="370">
        <v>5</v>
      </c>
      <c r="AE174" s="370">
        <f t="shared" si="47"/>
        <v>13</v>
      </c>
      <c r="AF174" s="370">
        <v>5</v>
      </c>
      <c r="AG174" s="370">
        <v>5</v>
      </c>
      <c r="AH174" s="370">
        <f t="shared" si="48"/>
        <v>10</v>
      </c>
      <c r="AI174" s="370">
        <v>14</v>
      </c>
      <c r="AJ174" s="370">
        <v>5</v>
      </c>
      <c r="AK174" s="370">
        <f t="shared" si="49"/>
        <v>19</v>
      </c>
      <c r="AL174" s="370">
        <v>9</v>
      </c>
      <c r="AM174" s="370">
        <v>6</v>
      </c>
      <c r="AN174" s="370">
        <f t="shared" si="50"/>
        <v>15</v>
      </c>
      <c r="AO174" s="370">
        <v>4</v>
      </c>
      <c r="AP174" s="370">
        <v>5</v>
      </c>
      <c r="AQ174" s="370">
        <f t="shared" si="51"/>
        <v>9</v>
      </c>
      <c r="AR174" s="370">
        <v>9</v>
      </c>
      <c r="AS174" s="370">
        <v>1</v>
      </c>
      <c r="AT174" s="370">
        <f t="shared" si="52"/>
        <v>10</v>
      </c>
      <c r="AU174" s="370">
        <v>7</v>
      </c>
      <c r="AV174" s="370">
        <v>1</v>
      </c>
      <c r="AW174" s="370">
        <f t="shared" si="53"/>
        <v>8</v>
      </c>
      <c r="AX174" s="370">
        <v>4</v>
      </c>
      <c r="AY174" s="370">
        <v>1</v>
      </c>
      <c r="AZ174" s="370">
        <f t="shared" si="54"/>
        <v>5</v>
      </c>
      <c r="BA174" s="370">
        <v>1</v>
      </c>
      <c r="BB174" s="370">
        <v>1</v>
      </c>
      <c r="BC174" s="370">
        <f t="shared" si="55"/>
        <v>2</v>
      </c>
      <c r="BD174" s="370">
        <v>0</v>
      </c>
      <c r="BE174" s="370">
        <v>0</v>
      </c>
      <c r="BF174" s="370">
        <f t="shared" si="56"/>
        <v>0</v>
      </c>
      <c r="BG174" s="370">
        <v>0</v>
      </c>
      <c r="BH174" s="370">
        <v>0</v>
      </c>
      <c r="BI174" s="370">
        <f t="shared" si="57"/>
        <v>0</v>
      </c>
      <c r="BJ174" s="370">
        <v>0</v>
      </c>
      <c r="BK174" s="370">
        <v>0</v>
      </c>
      <c r="BL174" s="370">
        <f t="shared" si="58"/>
        <v>0</v>
      </c>
      <c r="BM174" s="370">
        <v>0</v>
      </c>
      <c r="BN174" s="370">
        <v>0</v>
      </c>
      <c r="BO174" s="370">
        <f t="shared" si="59"/>
        <v>0</v>
      </c>
      <c r="BP174" s="370">
        <v>4</v>
      </c>
      <c r="BQ174" s="370">
        <v>1</v>
      </c>
      <c r="BR174" s="370">
        <v>2</v>
      </c>
      <c r="BS174" s="370">
        <v>1</v>
      </c>
      <c r="BT174" s="370">
        <v>1</v>
      </c>
      <c r="BU174" s="370">
        <v>1</v>
      </c>
      <c r="BV174" s="370">
        <v>1</v>
      </c>
      <c r="BW174" s="370">
        <v>0</v>
      </c>
      <c r="BX174" s="370">
        <v>0</v>
      </c>
      <c r="BY174" s="370">
        <v>1</v>
      </c>
      <c r="BZ174" s="370">
        <v>0</v>
      </c>
      <c r="CA174" s="370">
        <v>0</v>
      </c>
    </row>
    <row r="175" spans="1:79" s="371" customFormat="1" hidden="1">
      <c r="A175" s="370">
        <f t="shared" si="44"/>
        <v>159</v>
      </c>
      <c r="B175" s="370" t="s">
        <v>906</v>
      </c>
      <c r="C175" s="370" t="s">
        <v>907</v>
      </c>
      <c r="D175" s="370" t="s">
        <v>1602</v>
      </c>
      <c r="E175" s="370" t="s">
        <v>908</v>
      </c>
      <c r="F175" s="370" t="s">
        <v>83</v>
      </c>
      <c r="G175" s="370" t="s">
        <v>126</v>
      </c>
      <c r="H175" s="370" t="s">
        <v>615</v>
      </c>
      <c r="I175" s="370" t="s">
        <v>615</v>
      </c>
      <c r="J175" s="370">
        <v>2</v>
      </c>
      <c r="K175" s="370" t="s">
        <v>2410</v>
      </c>
      <c r="L175" s="370">
        <v>39814</v>
      </c>
      <c r="M175" s="370" t="s">
        <v>2409</v>
      </c>
      <c r="N175" s="370">
        <v>0</v>
      </c>
      <c r="O175" s="370">
        <v>114</v>
      </c>
      <c r="P175" s="370">
        <v>0</v>
      </c>
      <c r="Q175" s="370">
        <v>0</v>
      </c>
      <c r="R175" s="370">
        <v>0</v>
      </c>
      <c r="S175" s="370">
        <v>0</v>
      </c>
      <c r="T175" s="370">
        <v>0</v>
      </c>
      <c r="U175" s="370">
        <v>0</v>
      </c>
      <c r="V175" s="370">
        <f t="shared" si="60"/>
        <v>114</v>
      </c>
      <c r="W175" s="370">
        <v>0</v>
      </c>
      <c r="X175" s="370">
        <v>1</v>
      </c>
      <c r="Y175" s="370">
        <f t="shared" si="45"/>
        <v>1</v>
      </c>
      <c r="Z175" s="370">
        <v>8</v>
      </c>
      <c r="AA175" s="370">
        <v>6</v>
      </c>
      <c r="AB175" s="370">
        <f t="shared" si="46"/>
        <v>14</v>
      </c>
      <c r="AC175" s="370">
        <v>9</v>
      </c>
      <c r="AD175" s="370">
        <v>11</v>
      </c>
      <c r="AE175" s="370">
        <f t="shared" si="47"/>
        <v>20</v>
      </c>
      <c r="AF175" s="370">
        <v>12</v>
      </c>
      <c r="AG175" s="370">
        <v>5</v>
      </c>
      <c r="AH175" s="370">
        <f t="shared" si="48"/>
        <v>17</v>
      </c>
      <c r="AI175" s="370">
        <v>10</v>
      </c>
      <c r="AJ175" s="370">
        <v>8</v>
      </c>
      <c r="AK175" s="370">
        <f t="shared" si="49"/>
        <v>18</v>
      </c>
      <c r="AL175" s="370">
        <v>13</v>
      </c>
      <c r="AM175" s="370">
        <v>12</v>
      </c>
      <c r="AN175" s="370">
        <f t="shared" si="50"/>
        <v>25</v>
      </c>
      <c r="AO175" s="370">
        <v>4</v>
      </c>
      <c r="AP175" s="370">
        <v>6</v>
      </c>
      <c r="AQ175" s="370">
        <f t="shared" si="51"/>
        <v>10</v>
      </c>
      <c r="AR175" s="370">
        <v>2</v>
      </c>
      <c r="AS175" s="370">
        <v>3</v>
      </c>
      <c r="AT175" s="370">
        <f t="shared" si="52"/>
        <v>5</v>
      </c>
      <c r="AU175" s="370">
        <v>1</v>
      </c>
      <c r="AV175" s="370">
        <v>2</v>
      </c>
      <c r="AW175" s="370">
        <f t="shared" si="53"/>
        <v>3</v>
      </c>
      <c r="AX175" s="370">
        <v>0</v>
      </c>
      <c r="AY175" s="370">
        <v>0</v>
      </c>
      <c r="AZ175" s="370">
        <f t="shared" si="54"/>
        <v>0</v>
      </c>
      <c r="BA175" s="370">
        <v>0</v>
      </c>
      <c r="BB175" s="370">
        <v>0</v>
      </c>
      <c r="BC175" s="370">
        <f t="shared" si="55"/>
        <v>0</v>
      </c>
      <c r="BD175" s="370">
        <v>0</v>
      </c>
      <c r="BE175" s="370">
        <v>1</v>
      </c>
      <c r="BF175" s="370">
        <f t="shared" si="56"/>
        <v>1</v>
      </c>
      <c r="BG175" s="370">
        <v>0</v>
      </c>
      <c r="BH175" s="370">
        <v>0</v>
      </c>
      <c r="BI175" s="370">
        <f t="shared" si="57"/>
        <v>0</v>
      </c>
      <c r="BJ175" s="370">
        <v>0</v>
      </c>
      <c r="BK175" s="370">
        <v>0</v>
      </c>
      <c r="BL175" s="370">
        <f t="shared" si="58"/>
        <v>0</v>
      </c>
      <c r="BM175" s="370">
        <v>0</v>
      </c>
      <c r="BN175" s="370">
        <v>0</v>
      </c>
      <c r="BO175" s="370">
        <f t="shared" si="59"/>
        <v>0</v>
      </c>
      <c r="BP175" s="370">
        <v>0</v>
      </c>
      <c r="BQ175" s="370">
        <v>0</v>
      </c>
      <c r="BR175" s="370">
        <v>0</v>
      </c>
      <c r="BS175" s="370">
        <v>0</v>
      </c>
      <c r="BT175" s="370">
        <v>0</v>
      </c>
      <c r="BU175" s="370">
        <v>0</v>
      </c>
      <c r="BV175" s="370">
        <v>0</v>
      </c>
      <c r="BW175" s="370">
        <v>0</v>
      </c>
      <c r="BX175" s="370">
        <v>0</v>
      </c>
      <c r="BY175" s="370">
        <v>0</v>
      </c>
      <c r="BZ175" s="370">
        <v>0</v>
      </c>
      <c r="CA175" s="370">
        <v>0</v>
      </c>
    </row>
    <row r="176" spans="1:79" s="371" customFormat="1" hidden="1">
      <c r="A176" s="370">
        <f t="shared" si="44"/>
        <v>160</v>
      </c>
      <c r="B176" s="370" t="s">
        <v>897</v>
      </c>
      <c r="C176" s="370" t="s">
        <v>898</v>
      </c>
      <c r="D176" s="370" t="s">
        <v>1597</v>
      </c>
      <c r="E176" s="370" t="s">
        <v>899</v>
      </c>
      <c r="F176" s="370" t="s">
        <v>83</v>
      </c>
      <c r="G176" s="370" t="s">
        <v>126</v>
      </c>
      <c r="H176" s="370" t="s">
        <v>615</v>
      </c>
      <c r="I176" s="370" t="s">
        <v>615</v>
      </c>
      <c r="J176" s="370">
        <v>2</v>
      </c>
      <c r="K176" s="370" t="s">
        <v>2410</v>
      </c>
      <c r="L176" s="370" t="s">
        <v>615</v>
      </c>
      <c r="M176" s="370" t="s">
        <v>2419</v>
      </c>
      <c r="N176" s="370">
        <v>0</v>
      </c>
      <c r="O176" s="370">
        <v>188</v>
      </c>
      <c r="P176" s="370">
        <v>2</v>
      </c>
      <c r="Q176" s="370">
        <v>2</v>
      </c>
      <c r="R176" s="370">
        <v>0</v>
      </c>
      <c r="S176" s="370">
        <v>0</v>
      </c>
      <c r="T176" s="370">
        <v>0</v>
      </c>
      <c r="U176" s="370">
        <v>0</v>
      </c>
      <c r="V176" s="370">
        <f t="shared" si="60"/>
        <v>192</v>
      </c>
      <c r="W176" s="370">
        <v>0</v>
      </c>
      <c r="X176" s="370">
        <v>0</v>
      </c>
      <c r="Y176" s="370">
        <f t="shared" si="45"/>
        <v>0</v>
      </c>
      <c r="Z176" s="370">
        <v>7</v>
      </c>
      <c r="AA176" s="370">
        <v>12</v>
      </c>
      <c r="AB176" s="370">
        <f t="shared" si="46"/>
        <v>19</v>
      </c>
      <c r="AC176" s="370">
        <v>11</v>
      </c>
      <c r="AD176" s="370">
        <v>20</v>
      </c>
      <c r="AE176" s="370">
        <f t="shared" si="47"/>
        <v>31</v>
      </c>
      <c r="AF176" s="370">
        <v>25</v>
      </c>
      <c r="AG176" s="370">
        <v>17</v>
      </c>
      <c r="AH176" s="370">
        <f t="shared" si="48"/>
        <v>42</v>
      </c>
      <c r="AI176" s="370">
        <v>25</v>
      </c>
      <c r="AJ176" s="370">
        <v>16</v>
      </c>
      <c r="AK176" s="370">
        <f t="shared" si="49"/>
        <v>41</v>
      </c>
      <c r="AL176" s="370">
        <v>8</v>
      </c>
      <c r="AM176" s="370">
        <v>10</v>
      </c>
      <c r="AN176" s="370">
        <f t="shared" si="50"/>
        <v>18</v>
      </c>
      <c r="AO176" s="370">
        <v>13</v>
      </c>
      <c r="AP176" s="370">
        <v>13</v>
      </c>
      <c r="AQ176" s="370">
        <f t="shared" si="51"/>
        <v>26</v>
      </c>
      <c r="AR176" s="370">
        <v>5</v>
      </c>
      <c r="AS176" s="370">
        <v>4</v>
      </c>
      <c r="AT176" s="370">
        <f t="shared" si="52"/>
        <v>9</v>
      </c>
      <c r="AU176" s="370">
        <v>1</v>
      </c>
      <c r="AV176" s="370">
        <v>2</v>
      </c>
      <c r="AW176" s="370">
        <f t="shared" si="53"/>
        <v>3</v>
      </c>
      <c r="AX176" s="370">
        <v>1</v>
      </c>
      <c r="AY176" s="370">
        <v>2</v>
      </c>
      <c r="AZ176" s="370">
        <f t="shared" si="54"/>
        <v>3</v>
      </c>
      <c r="BA176" s="370">
        <v>0</v>
      </c>
      <c r="BB176" s="370">
        <v>0</v>
      </c>
      <c r="BC176" s="370">
        <f t="shared" si="55"/>
        <v>0</v>
      </c>
      <c r="BD176" s="370">
        <v>0</v>
      </c>
      <c r="BE176" s="370">
        <v>0</v>
      </c>
      <c r="BF176" s="370">
        <f t="shared" si="56"/>
        <v>0</v>
      </c>
      <c r="BG176" s="370">
        <v>0</v>
      </c>
      <c r="BH176" s="370">
        <v>0</v>
      </c>
      <c r="BI176" s="370">
        <f t="shared" si="57"/>
        <v>0</v>
      </c>
      <c r="BJ176" s="370">
        <v>0</v>
      </c>
      <c r="BK176" s="370">
        <v>0</v>
      </c>
      <c r="BL176" s="370">
        <f t="shared" si="58"/>
        <v>0</v>
      </c>
      <c r="BM176" s="370">
        <v>0</v>
      </c>
      <c r="BN176" s="370">
        <v>0</v>
      </c>
      <c r="BO176" s="370">
        <f t="shared" si="59"/>
        <v>0</v>
      </c>
      <c r="BP176" s="370">
        <v>0</v>
      </c>
      <c r="BQ176" s="370">
        <v>0</v>
      </c>
      <c r="BR176" s="370">
        <v>0</v>
      </c>
      <c r="BS176" s="370">
        <v>0</v>
      </c>
      <c r="BT176" s="370">
        <v>1</v>
      </c>
      <c r="BU176" s="370">
        <v>0</v>
      </c>
      <c r="BV176" s="370">
        <v>1</v>
      </c>
      <c r="BW176" s="370">
        <v>0</v>
      </c>
      <c r="BX176" s="370">
        <v>0</v>
      </c>
      <c r="BY176" s="370">
        <v>0</v>
      </c>
      <c r="BZ176" s="370">
        <v>0</v>
      </c>
      <c r="CA176" s="370">
        <v>0</v>
      </c>
    </row>
    <row r="177" spans="1:79" s="371" customFormat="1" hidden="1">
      <c r="A177" s="370">
        <f t="shared" si="44"/>
        <v>161</v>
      </c>
      <c r="B177" s="370" t="s">
        <v>909</v>
      </c>
      <c r="C177" s="370" t="s">
        <v>910</v>
      </c>
      <c r="D177" s="370" t="s">
        <v>1603</v>
      </c>
      <c r="E177" s="370" t="s">
        <v>911</v>
      </c>
      <c r="F177" s="370" t="s">
        <v>83</v>
      </c>
      <c r="G177" s="370" t="s">
        <v>126</v>
      </c>
      <c r="H177" s="370" t="s">
        <v>615</v>
      </c>
      <c r="I177" s="370" t="s">
        <v>615</v>
      </c>
      <c r="J177" s="370">
        <v>2</v>
      </c>
      <c r="K177" s="370" t="s">
        <v>2432</v>
      </c>
      <c r="L177" s="370">
        <v>3654</v>
      </c>
      <c r="M177" s="370" t="s">
        <v>2419</v>
      </c>
      <c r="N177" s="370">
        <v>0</v>
      </c>
      <c r="O177" s="370">
        <v>174</v>
      </c>
      <c r="P177" s="370">
        <v>1</v>
      </c>
      <c r="Q177" s="370">
        <v>0</v>
      </c>
      <c r="R177" s="370">
        <v>0</v>
      </c>
      <c r="S177" s="370">
        <v>0</v>
      </c>
      <c r="T177" s="370">
        <v>0</v>
      </c>
      <c r="U177" s="370">
        <v>0</v>
      </c>
      <c r="V177" s="370">
        <f t="shared" si="60"/>
        <v>175</v>
      </c>
      <c r="W177" s="370">
        <v>0</v>
      </c>
      <c r="X177" s="370">
        <v>0</v>
      </c>
      <c r="Y177" s="370">
        <f t="shared" si="45"/>
        <v>0</v>
      </c>
      <c r="Z177" s="370">
        <v>3</v>
      </c>
      <c r="AA177" s="370">
        <v>1</v>
      </c>
      <c r="AB177" s="370">
        <f t="shared" si="46"/>
        <v>4</v>
      </c>
      <c r="AC177" s="370">
        <v>8</v>
      </c>
      <c r="AD177" s="370">
        <v>9</v>
      </c>
      <c r="AE177" s="370">
        <f t="shared" si="47"/>
        <v>17</v>
      </c>
      <c r="AF177" s="370">
        <v>15</v>
      </c>
      <c r="AG177" s="370">
        <v>20</v>
      </c>
      <c r="AH177" s="370">
        <f t="shared" si="48"/>
        <v>35</v>
      </c>
      <c r="AI177" s="370">
        <v>18</v>
      </c>
      <c r="AJ177" s="370">
        <v>11</v>
      </c>
      <c r="AK177" s="370">
        <f t="shared" si="49"/>
        <v>29</v>
      </c>
      <c r="AL177" s="370">
        <v>5</v>
      </c>
      <c r="AM177" s="370">
        <v>5</v>
      </c>
      <c r="AN177" s="370">
        <f t="shared" si="50"/>
        <v>10</v>
      </c>
      <c r="AO177" s="370">
        <v>11</v>
      </c>
      <c r="AP177" s="370">
        <v>11</v>
      </c>
      <c r="AQ177" s="370">
        <f t="shared" si="51"/>
        <v>22</v>
      </c>
      <c r="AR177" s="370">
        <v>17</v>
      </c>
      <c r="AS177" s="370">
        <v>8</v>
      </c>
      <c r="AT177" s="370">
        <f t="shared" si="52"/>
        <v>25</v>
      </c>
      <c r="AU177" s="370">
        <v>11</v>
      </c>
      <c r="AV177" s="370">
        <v>3</v>
      </c>
      <c r="AW177" s="370">
        <f t="shared" si="53"/>
        <v>14</v>
      </c>
      <c r="AX177" s="370">
        <v>6</v>
      </c>
      <c r="AY177" s="370">
        <v>3</v>
      </c>
      <c r="AZ177" s="370">
        <f t="shared" si="54"/>
        <v>9</v>
      </c>
      <c r="BA177" s="370">
        <v>3</v>
      </c>
      <c r="BB177" s="370">
        <v>2</v>
      </c>
      <c r="BC177" s="370">
        <f t="shared" si="55"/>
        <v>5</v>
      </c>
      <c r="BD177" s="370">
        <v>1</v>
      </c>
      <c r="BE177" s="370">
        <v>0</v>
      </c>
      <c r="BF177" s="370">
        <f t="shared" si="56"/>
        <v>1</v>
      </c>
      <c r="BG177" s="370">
        <v>3</v>
      </c>
      <c r="BH177" s="370">
        <v>1</v>
      </c>
      <c r="BI177" s="370">
        <f t="shared" si="57"/>
        <v>4</v>
      </c>
      <c r="BJ177" s="370">
        <v>0</v>
      </c>
      <c r="BK177" s="370">
        <v>0</v>
      </c>
      <c r="BL177" s="370">
        <f t="shared" si="58"/>
        <v>0</v>
      </c>
      <c r="BM177" s="370">
        <v>0</v>
      </c>
      <c r="BN177" s="370">
        <v>0</v>
      </c>
      <c r="BO177" s="370">
        <f t="shared" si="59"/>
        <v>0</v>
      </c>
      <c r="BP177" s="370">
        <v>0</v>
      </c>
      <c r="BQ177" s="370">
        <v>0</v>
      </c>
      <c r="BR177" s="370">
        <v>0</v>
      </c>
      <c r="BS177" s="370">
        <v>0</v>
      </c>
      <c r="BT177" s="370">
        <v>0</v>
      </c>
      <c r="BU177" s="370">
        <v>0</v>
      </c>
      <c r="BV177" s="370">
        <v>0</v>
      </c>
      <c r="BW177" s="370">
        <v>0</v>
      </c>
      <c r="BX177" s="370">
        <v>0</v>
      </c>
      <c r="BY177" s="370">
        <v>0</v>
      </c>
      <c r="BZ177" s="370">
        <v>0</v>
      </c>
      <c r="CA177" s="370">
        <v>0</v>
      </c>
    </row>
    <row r="178" spans="1:79" s="371" customFormat="1" hidden="1">
      <c r="A178" s="370">
        <f t="shared" si="44"/>
        <v>162</v>
      </c>
      <c r="B178" s="370" t="s">
        <v>900</v>
      </c>
      <c r="C178" s="370" t="s">
        <v>901</v>
      </c>
      <c r="D178" s="370" t="s">
        <v>1598</v>
      </c>
      <c r="E178" s="370" t="s">
        <v>902</v>
      </c>
      <c r="F178" s="370" t="s">
        <v>83</v>
      </c>
      <c r="G178" s="370" t="s">
        <v>126</v>
      </c>
      <c r="H178" s="370" t="s">
        <v>615</v>
      </c>
      <c r="I178" s="370" t="s">
        <v>615</v>
      </c>
      <c r="J178" s="370">
        <v>2</v>
      </c>
      <c r="K178" s="370" t="s">
        <v>2432</v>
      </c>
      <c r="L178" s="370">
        <v>35799</v>
      </c>
      <c r="M178" s="370" t="s">
        <v>2409</v>
      </c>
      <c r="N178" s="370">
        <v>900</v>
      </c>
      <c r="O178" s="370">
        <v>225</v>
      </c>
      <c r="P178" s="370">
        <v>12</v>
      </c>
      <c r="Q178" s="370">
        <v>0</v>
      </c>
      <c r="R178" s="370">
        <v>0</v>
      </c>
      <c r="S178" s="370">
        <v>0</v>
      </c>
      <c r="T178" s="370">
        <v>0</v>
      </c>
      <c r="U178" s="370">
        <v>0</v>
      </c>
      <c r="V178" s="370">
        <f t="shared" si="60"/>
        <v>237</v>
      </c>
      <c r="W178" s="370">
        <v>0</v>
      </c>
      <c r="X178" s="370">
        <v>0</v>
      </c>
      <c r="Y178" s="370">
        <f t="shared" si="45"/>
        <v>0</v>
      </c>
      <c r="Z178" s="370">
        <v>14</v>
      </c>
      <c r="AA178" s="370">
        <v>18</v>
      </c>
      <c r="AB178" s="370">
        <f t="shared" si="46"/>
        <v>32</v>
      </c>
      <c r="AC178" s="370">
        <v>8</v>
      </c>
      <c r="AD178" s="370">
        <v>17</v>
      </c>
      <c r="AE178" s="370">
        <f t="shared" si="47"/>
        <v>25</v>
      </c>
      <c r="AF178" s="370">
        <v>16</v>
      </c>
      <c r="AG178" s="370">
        <v>21</v>
      </c>
      <c r="AH178" s="370">
        <f t="shared" si="48"/>
        <v>37</v>
      </c>
      <c r="AI178" s="370">
        <v>20</v>
      </c>
      <c r="AJ178" s="370">
        <v>21</v>
      </c>
      <c r="AK178" s="370">
        <f t="shared" si="49"/>
        <v>41</v>
      </c>
      <c r="AL178" s="370">
        <v>15</v>
      </c>
      <c r="AM178" s="370">
        <v>13</v>
      </c>
      <c r="AN178" s="370">
        <f t="shared" si="50"/>
        <v>28</v>
      </c>
      <c r="AO178" s="370">
        <v>20</v>
      </c>
      <c r="AP178" s="370">
        <v>25</v>
      </c>
      <c r="AQ178" s="370">
        <f t="shared" si="51"/>
        <v>45</v>
      </c>
      <c r="AR178" s="370">
        <v>9</v>
      </c>
      <c r="AS178" s="370">
        <v>7</v>
      </c>
      <c r="AT178" s="370">
        <f t="shared" si="52"/>
        <v>16</v>
      </c>
      <c r="AU178" s="370">
        <v>7</v>
      </c>
      <c r="AV178" s="370">
        <v>3</v>
      </c>
      <c r="AW178" s="370">
        <f t="shared" si="53"/>
        <v>10</v>
      </c>
      <c r="AX178" s="370">
        <v>1</v>
      </c>
      <c r="AY178" s="370">
        <v>1</v>
      </c>
      <c r="AZ178" s="370">
        <f t="shared" si="54"/>
        <v>2</v>
      </c>
      <c r="BA178" s="370">
        <v>0</v>
      </c>
      <c r="BB178" s="370">
        <v>0</v>
      </c>
      <c r="BC178" s="370">
        <f t="shared" si="55"/>
        <v>0</v>
      </c>
      <c r="BD178" s="370">
        <v>1</v>
      </c>
      <c r="BE178" s="370">
        <v>0</v>
      </c>
      <c r="BF178" s="370">
        <f t="shared" si="56"/>
        <v>1</v>
      </c>
      <c r="BG178" s="370">
        <v>0</v>
      </c>
      <c r="BH178" s="370">
        <v>0</v>
      </c>
      <c r="BI178" s="370">
        <f t="shared" si="57"/>
        <v>0</v>
      </c>
      <c r="BJ178" s="370">
        <v>0</v>
      </c>
      <c r="BK178" s="370">
        <v>0</v>
      </c>
      <c r="BL178" s="370">
        <f t="shared" si="58"/>
        <v>0</v>
      </c>
      <c r="BM178" s="370">
        <v>0</v>
      </c>
      <c r="BN178" s="370">
        <v>0</v>
      </c>
      <c r="BO178" s="370">
        <f t="shared" si="59"/>
        <v>0</v>
      </c>
      <c r="BP178" s="370">
        <v>1</v>
      </c>
      <c r="BQ178" s="370">
        <v>0</v>
      </c>
      <c r="BR178" s="370">
        <v>0</v>
      </c>
      <c r="BS178" s="370">
        <v>1</v>
      </c>
      <c r="BT178" s="370">
        <v>0</v>
      </c>
      <c r="BU178" s="370">
        <v>1</v>
      </c>
      <c r="BV178" s="370">
        <v>0</v>
      </c>
      <c r="BW178" s="370">
        <v>0</v>
      </c>
      <c r="BX178" s="370">
        <v>0</v>
      </c>
      <c r="BY178" s="370">
        <v>0</v>
      </c>
      <c r="BZ178" s="370">
        <v>0</v>
      </c>
      <c r="CA178" s="370">
        <v>0</v>
      </c>
    </row>
    <row r="179" spans="1:79" s="371" customFormat="1" hidden="1">
      <c r="A179" s="370">
        <f t="shared" si="44"/>
        <v>163</v>
      </c>
      <c r="B179" s="370" t="s">
        <v>921</v>
      </c>
      <c r="C179" s="370" t="s">
        <v>922</v>
      </c>
      <c r="D179" s="370" t="s">
        <v>1592</v>
      </c>
      <c r="E179" s="370" t="s">
        <v>923</v>
      </c>
      <c r="F179" s="370" t="s">
        <v>83</v>
      </c>
      <c r="G179" s="370" t="s">
        <v>126</v>
      </c>
      <c r="H179" s="370" t="s">
        <v>615</v>
      </c>
      <c r="I179" s="370" t="s">
        <v>615</v>
      </c>
      <c r="J179" s="370">
        <v>2</v>
      </c>
      <c r="K179" s="370" t="s">
        <v>2410</v>
      </c>
      <c r="L179" s="370">
        <v>35952</v>
      </c>
      <c r="M179" s="370" t="s">
        <v>2419</v>
      </c>
      <c r="N179" s="370">
        <v>0</v>
      </c>
      <c r="O179" s="370">
        <v>138</v>
      </c>
      <c r="P179" s="370">
        <v>2</v>
      </c>
      <c r="Q179" s="370">
        <v>0</v>
      </c>
      <c r="R179" s="370">
        <v>0</v>
      </c>
      <c r="S179" s="370">
        <v>0</v>
      </c>
      <c r="T179" s="370">
        <v>0</v>
      </c>
      <c r="U179" s="370">
        <v>0</v>
      </c>
      <c r="V179" s="370">
        <f t="shared" si="60"/>
        <v>140</v>
      </c>
      <c r="W179" s="370">
        <v>0</v>
      </c>
      <c r="X179" s="370">
        <v>0</v>
      </c>
      <c r="Y179" s="370">
        <f t="shared" si="45"/>
        <v>0</v>
      </c>
      <c r="Z179" s="370">
        <v>8</v>
      </c>
      <c r="AA179" s="370">
        <v>2</v>
      </c>
      <c r="AB179" s="370">
        <f t="shared" si="46"/>
        <v>10</v>
      </c>
      <c r="AC179" s="370">
        <v>8</v>
      </c>
      <c r="AD179" s="370">
        <v>9</v>
      </c>
      <c r="AE179" s="370">
        <f t="shared" si="47"/>
        <v>17</v>
      </c>
      <c r="AF179" s="370">
        <v>11</v>
      </c>
      <c r="AG179" s="370">
        <v>16</v>
      </c>
      <c r="AH179" s="370">
        <f t="shared" si="48"/>
        <v>27</v>
      </c>
      <c r="AI179" s="370">
        <v>12</v>
      </c>
      <c r="AJ179" s="370">
        <v>9</v>
      </c>
      <c r="AK179" s="370">
        <f t="shared" si="49"/>
        <v>21</v>
      </c>
      <c r="AL179" s="370">
        <v>10</v>
      </c>
      <c r="AM179" s="370">
        <v>10</v>
      </c>
      <c r="AN179" s="370">
        <f t="shared" si="50"/>
        <v>20</v>
      </c>
      <c r="AO179" s="370">
        <v>13</v>
      </c>
      <c r="AP179" s="370">
        <v>11</v>
      </c>
      <c r="AQ179" s="370">
        <f t="shared" si="51"/>
        <v>24</v>
      </c>
      <c r="AR179" s="370">
        <v>5</v>
      </c>
      <c r="AS179" s="370">
        <v>9</v>
      </c>
      <c r="AT179" s="370">
        <f t="shared" si="52"/>
        <v>14</v>
      </c>
      <c r="AU179" s="370">
        <v>4</v>
      </c>
      <c r="AV179" s="370">
        <v>2</v>
      </c>
      <c r="AW179" s="370">
        <f t="shared" si="53"/>
        <v>6</v>
      </c>
      <c r="AX179" s="370">
        <v>1</v>
      </c>
      <c r="AY179" s="370">
        <v>0</v>
      </c>
      <c r="AZ179" s="370">
        <f t="shared" si="54"/>
        <v>1</v>
      </c>
      <c r="BA179" s="370">
        <v>0</v>
      </c>
      <c r="BB179" s="370">
        <v>0</v>
      </c>
      <c r="BC179" s="370">
        <f t="shared" si="55"/>
        <v>0</v>
      </c>
      <c r="BD179" s="370">
        <v>0</v>
      </c>
      <c r="BE179" s="370">
        <v>0</v>
      </c>
      <c r="BF179" s="370">
        <f t="shared" si="56"/>
        <v>0</v>
      </c>
      <c r="BG179" s="370">
        <v>0</v>
      </c>
      <c r="BH179" s="370">
        <v>0</v>
      </c>
      <c r="BI179" s="370">
        <f t="shared" si="57"/>
        <v>0</v>
      </c>
      <c r="BJ179" s="370">
        <v>0</v>
      </c>
      <c r="BK179" s="370">
        <v>0</v>
      </c>
      <c r="BL179" s="370">
        <f t="shared" si="58"/>
        <v>0</v>
      </c>
      <c r="BM179" s="370">
        <v>0</v>
      </c>
      <c r="BN179" s="370">
        <v>0</v>
      </c>
      <c r="BO179" s="370">
        <f t="shared" si="59"/>
        <v>0</v>
      </c>
      <c r="BP179" s="370">
        <v>0</v>
      </c>
      <c r="BQ179" s="370">
        <v>0</v>
      </c>
      <c r="BR179" s="370">
        <v>0</v>
      </c>
      <c r="BS179" s="370">
        <v>0</v>
      </c>
      <c r="BT179" s="370">
        <v>0</v>
      </c>
      <c r="BU179" s="370">
        <v>0</v>
      </c>
      <c r="BV179" s="370">
        <v>0</v>
      </c>
      <c r="BW179" s="370">
        <v>0</v>
      </c>
      <c r="BX179" s="370">
        <v>0</v>
      </c>
      <c r="BY179" s="370">
        <v>0</v>
      </c>
      <c r="BZ179" s="370">
        <v>0</v>
      </c>
      <c r="CA179" s="370">
        <v>0</v>
      </c>
    </row>
    <row r="180" spans="1:79" s="371" customFormat="1" hidden="1">
      <c r="A180" s="370">
        <f t="shared" si="44"/>
        <v>164</v>
      </c>
      <c r="B180" s="370" t="s">
        <v>934</v>
      </c>
      <c r="C180" s="370" t="s">
        <v>1606</v>
      </c>
      <c r="D180" s="370" t="s">
        <v>1607</v>
      </c>
      <c r="E180" s="370" t="s">
        <v>189</v>
      </c>
      <c r="F180" s="370" t="s">
        <v>83</v>
      </c>
      <c r="G180" s="370" t="s">
        <v>127</v>
      </c>
      <c r="H180" s="370" t="s">
        <v>615</v>
      </c>
      <c r="I180" s="370" t="s">
        <v>615</v>
      </c>
      <c r="J180" s="370">
        <v>2</v>
      </c>
      <c r="K180" s="370" t="s">
        <v>2475</v>
      </c>
      <c r="L180" s="370">
        <v>39616</v>
      </c>
      <c r="M180" s="370" t="s">
        <v>2415</v>
      </c>
      <c r="N180" s="370">
        <v>1200</v>
      </c>
      <c r="O180" s="370">
        <v>193</v>
      </c>
      <c r="P180" s="370">
        <v>32</v>
      </c>
      <c r="Q180" s="370">
        <v>2</v>
      </c>
      <c r="R180" s="370">
        <v>0</v>
      </c>
      <c r="S180" s="370">
        <v>0</v>
      </c>
      <c r="T180" s="370">
        <v>0</v>
      </c>
      <c r="U180" s="370">
        <v>0</v>
      </c>
      <c r="V180" s="370">
        <f t="shared" si="60"/>
        <v>227</v>
      </c>
      <c r="W180" s="370">
        <v>2</v>
      </c>
      <c r="X180" s="370">
        <v>0</v>
      </c>
      <c r="Y180" s="370">
        <f t="shared" si="45"/>
        <v>2</v>
      </c>
      <c r="Z180" s="370">
        <v>14</v>
      </c>
      <c r="AA180" s="370">
        <v>13</v>
      </c>
      <c r="AB180" s="370">
        <f t="shared" si="46"/>
        <v>27</v>
      </c>
      <c r="AC180" s="370">
        <v>23</v>
      </c>
      <c r="AD180" s="370">
        <v>18</v>
      </c>
      <c r="AE180" s="370">
        <f t="shared" si="47"/>
        <v>41</v>
      </c>
      <c r="AF180" s="370">
        <v>20</v>
      </c>
      <c r="AG180" s="370">
        <v>18</v>
      </c>
      <c r="AH180" s="370">
        <f t="shared" si="48"/>
        <v>38</v>
      </c>
      <c r="AI180" s="370">
        <v>17</v>
      </c>
      <c r="AJ180" s="370">
        <v>18</v>
      </c>
      <c r="AK180" s="370">
        <f t="shared" si="49"/>
        <v>35</v>
      </c>
      <c r="AL180" s="370">
        <v>18</v>
      </c>
      <c r="AM180" s="370">
        <v>12</v>
      </c>
      <c r="AN180" s="370">
        <f t="shared" si="50"/>
        <v>30</v>
      </c>
      <c r="AO180" s="370">
        <v>15</v>
      </c>
      <c r="AP180" s="370">
        <v>11</v>
      </c>
      <c r="AQ180" s="370">
        <f t="shared" si="51"/>
        <v>26</v>
      </c>
      <c r="AR180" s="370">
        <v>13</v>
      </c>
      <c r="AS180" s="370">
        <v>5</v>
      </c>
      <c r="AT180" s="370">
        <f t="shared" si="52"/>
        <v>18</v>
      </c>
      <c r="AU180" s="370">
        <v>4</v>
      </c>
      <c r="AV180" s="370">
        <v>1</v>
      </c>
      <c r="AW180" s="370">
        <f t="shared" si="53"/>
        <v>5</v>
      </c>
      <c r="AX180" s="370">
        <v>1</v>
      </c>
      <c r="AY180" s="370">
        <v>3</v>
      </c>
      <c r="AZ180" s="370">
        <f t="shared" si="54"/>
        <v>4</v>
      </c>
      <c r="BA180" s="370">
        <v>1</v>
      </c>
      <c r="BB180" s="370">
        <v>0</v>
      </c>
      <c r="BC180" s="370">
        <f t="shared" si="55"/>
        <v>1</v>
      </c>
      <c r="BD180" s="370">
        <v>0</v>
      </c>
      <c r="BE180" s="370">
        <v>0</v>
      </c>
      <c r="BF180" s="370">
        <f t="shared" si="56"/>
        <v>0</v>
      </c>
      <c r="BG180" s="370">
        <v>0</v>
      </c>
      <c r="BH180" s="370">
        <v>0</v>
      </c>
      <c r="BI180" s="370">
        <f t="shared" si="57"/>
        <v>0</v>
      </c>
      <c r="BJ180" s="370">
        <v>0</v>
      </c>
      <c r="BK180" s="370">
        <v>0</v>
      </c>
      <c r="BL180" s="370">
        <f t="shared" si="58"/>
        <v>0</v>
      </c>
      <c r="BM180" s="370">
        <v>0</v>
      </c>
      <c r="BN180" s="370">
        <v>0</v>
      </c>
      <c r="BO180" s="370">
        <f t="shared" si="59"/>
        <v>0</v>
      </c>
      <c r="BP180" s="370">
        <v>0</v>
      </c>
      <c r="BQ180" s="370">
        <v>0</v>
      </c>
      <c r="BR180" s="370">
        <v>0</v>
      </c>
      <c r="BS180" s="370">
        <v>0</v>
      </c>
      <c r="BT180" s="370">
        <v>0</v>
      </c>
      <c r="BU180" s="370">
        <v>0</v>
      </c>
      <c r="BV180" s="370">
        <v>0</v>
      </c>
      <c r="BW180" s="370">
        <v>0</v>
      </c>
      <c r="BX180" s="370">
        <v>0</v>
      </c>
      <c r="BY180" s="370">
        <v>0</v>
      </c>
      <c r="BZ180" s="370">
        <v>0</v>
      </c>
      <c r="CA180" s="370">
        <v>0</v>
      </c>
    </row>
    <row r="181" spans="1:79" s="371" customFormat="1" hidden="1">
      <c r="A181" s="370">
        <f t="shared" si="44"/>
        <v>165</v>
      </c>
      <c r="B181" s="370" t="s">
        <v>894</v>
      </c>
      <c r="C181" s="370" t="s">
        <v>895</v>
      </c>
      <c r="D181" s="370" t="s">
        <v>1595</v>
      </c>
      <c r="E181" s="370" t="s">
        <v>896</v>
      </c>
      <c r="F181" s="370" t="s">
        <v>83</v>
      </c>
      <c r="G181" s="370" t="s">
        <v>126</v>
      </c>
      <c r="H181" s="370" t="s">
        <v>615</v>
      </c>
      <c r="I181" s="370" t="s">
        <v>615</v>
      </c>
      <c r="J181" s="370">
        <v>2</v>
      </c>
      <c r="K181" s="370" t="s">
        <v>2410</v>
      </c>
      <c r="L181" s="370">
        <v>29437</v>
      </c>
      <c r="M181" s="370" t="s">
        <v>2419</v>
      </c>
      <c r="N181" s="370">
        <v>0</v>
      </c>
      <c r="O181" s="370">
        <v>192</v>
      </c>
      <c r="P181" s="370">
        <v>0</v>
      </c>
      <c r="Q181" s="370">
        <v>0</v>
      </c>
      <c r="R181" s="370">
        <v>0</v>
      </c>
      <c r="S181" s="370">
        <v>0</v>
      </c>
      <c r="T181" s="370">
        <v>0</v>
      </c>
      <c r="U181" s="370">
        <v>0</v>
      </c>
      <c r="V181" s="370">
        <f t="shared" si="60"/>
        <v>192</v>
      </c>
      <c r="W181" s="370">
        <v>0</v>
      </c>
      <c r="X181" s="370">
        <v>0</v>
      </c>
      <c r="Y181" s="370">
        <f t="shared" si="45"/>
        <v>0</v>
      </c>
      <c r="Z181" s="370">
        <v>5</v>
      </c>
      <c r="AA181" s="370">
        <v>6</v>
      </c>
      <c r="AB181" s="370">
        <f t="shared" si="46"/>
        <v>11</v>
      </c>
      <c r="AC181" s="370">
        <v>14</v>
      </c>
      <c r="AD181" s="370">
        <v>15</v>
      </c>
      <c r="AE181" s="370">
        <f t="shared" si="47"/>
        <v>29</v>
      </c>
      <c r="AF181" s="370">
        <v>13</v>
      </c>
      <c r="AG181" s="370">
        <v>15</v>
      </c>
      <c r="AH181" s="370">
        <f t="shared" si="48"/>
        <v>28</v>
      </c>
      <c r="AI181" s="370">
        <v>20</v>
      </c>
      <c r="AJ181" s="370">
        <v>9</v>
      </c>
      <c r="AK181" s="370">
        <f t="shared" si="49"/>
        <v>29</v>
      </c>
      <c r="AL181" s="370">
        <v>12</v>
      </c>
      <c r="AM181" s="370">
        <v>22</v>
      </c>
      <c r="AN181" s="370">
        <f t="shared" si="50"/>
        <v>34</v>
      </c>
      <c r="AO181" s="370">
        <v>18</v>
      </c>
      <c r="AP181" s="370">
        <v>14</v>
      </c>
      <c r="AQ181" s="370">
        <f t="shared" si="51"/>
        <v>32</v>
      </c>
      <c r="AR181" s="370">
        <v>10</v>
      </c>
      <c r="AS181" s="370">
        <v>6</v>
      </c>
      <c r="AT181" s="370">
        <f t="shared" si="52"/>
        <v>16</v>
      </c>
      <c r="AU181" s="370">
        <v>6</v>
      </c>
      <c r="AV181" s="370">
        <v>3</v>
      </c>
      <c r="AW181" s="370">
        <f t="shared" si="53"/>
        <v>9</v>
      </c>
      <c r="AX181" s="370">
        <v>2</v>
      </c>
      <c r="AY181" s="370">
        <v>2</v>
      </c>
      <c r="AZ181" s="370">
        <f t="shared" si="54"/>
        <v>4</v>
      </c>
      <c r="BA181" s="370">
        <v>0</v>
      </c>
      <c r="BB181" s="370">
        <v>0</v>
      </c>
      <c r="BC181" s="370">
        <f t="shared" si="55"/>
        <v>0</v>
      </c>
      <c r="BD181" s="370">
        <v>0</v>
      </c>
      <c r="BE181" s="370">
        <v>0</v>
      </c>
      <c r="BF181" s="370">
        <f t="shared" si="56"/>
        <v>0</v>
      </c>
      <c r="BG181" s="370">
        <v>0</v>
      </c>
      <c r="BH181" s="370">
        <v>0</v>
      </c>
      <c r="BI181" s="370">
        <f t="shared" si="57"/>
        <v>0</v>
      </c>
      <c r="BJ181" s="370">
        <v>0</v>
      </c>
      <c r="BK181" s="370">
        <v>0</v>
      </c>
      <c r="BL181" s="370">
        <f t="shared" si="58"/>
        <v>0</v>
      </c>
      <c r="BM181" s="370">
        <v>0</v>
      </c>
      <c r="BN181" s="370">
        <v>0</v>
      </c>
      <c r="BO181" s="370">
        <f t="shared" si="59"/>
        <v>0</v>
      </c>
      <c r="BP181" s="370">
        <v>0</v>
      </c>
      <c r="BQ181" s="370">
        <v>0</v>
      </c>
      <c r="BR181" s="370">
        <v>0</v>
      </c>
      <c r="BS181" s="370">
        <v>0</v>
      </c>
      <c r="BT181" s="370">
        <v>0</v>
      </c>
      <c r="BU181" s="370">
        <v>0</v>
      </c>
      <c r="BV181" s="370">
        <v>0</v>
      </c>
      <c r="BW181" s="370">
        <v>0</v>
      </c>
      <c r="BX181" s="370">
        <v>0</v>
      </c>
      <c r="BY181" s="370">
        <v>0</v>
      </c>
      <c r="BZ181" s="370">
        <v>0</v>
      </c>
      <c r="CA181" s="370">
        <v>0</v>
      </c>
    </row>
    <row r="182" spans="1:79" s="371" customFormat="1" hidden="1">
      <c r="A182" s="370">
        <f t="shared" si="44"/>
        <v>166</v>
      </c>
      <c r="B182" s="370" t="s">
        <v>918</v>
      </c>
      <c r="C182" s="370" t="s">
        <v>919</v>
      </c>
      <c r="D182" s="370" t="s">
        <v>920</v>
      </c>
      <c r="E182" s="370" t="s">
        <v>920</v>
      </c>
      <c r="F182" s="370" t="s">
        <v>83</v>
      </c>
      <c r="G182" s="370" t="s">
        <v>126</v>
      </c>
      <c r="H182" s="370" t="s">
        <v>615</v>
      </c>
      <c r="I182" s="370" t="s">
        <v>615</v>
      </c>
      <c r="J182" s="370">
        <v>2</v>
      </c>
      <c r="K182" s="370" t="s">
        <v>2432</v>
      </c>
      <c r="L182" s="370">
        <v>29281</v>
      </c>
      <c r="M182" s="370" t="s">
        <v>2419</v>
      </c>
      <c r="N182" s="370">
        <v>0</v>
      </c>
      <c r="O182" s="370">
        <v>136</v>
      </c>
      <c r="P182" s="370">
        <v>2</v>
      </c>
      <c r="Q182" s="370">
        <v>0</v>
      </c>
      <c r="R182" s="370">
        <v>0</v>
      </c>
      <c r="S182" s="370">
        <v>0</v>
      </c>
      <c r="T182" s="370">
        <v>0</v>
      </c>
      <c r="U182" s="370">
        <v>0</v>
      </c>
      <c r="V182" s="370">
        <f t="shared" si="60"/>
        <v>138</v>
      </c>
      <c r="W182" s="370">
        <v>0</v>
      </c>
      <c r="X182" s="370">
        <v>0</v>
      </c>
      <c r="Y182" s="370">
        <f t="shared" si="45"/>
        <v>0</v>
      </c>
      <c r="Z182" s="370">
        <v>0</v>
      </c>
      <c r="AA182" s="370">
        <v>0</v>
      </c>
      <c r="AB182" s="370">
        <f t="shared" si="46"/>
        <v>0</v>
      </c>
      <c r="AC182" s="370">
        <v>5</v>
      </c>
      <c r="AD182" s="370">
        <v>4</v>
      </c>
      <c r="AE182" s="370">
        <f t="shared" si="47"/>
        <v>9</v>
      </c>
      <c r="AF182" s="370">
        <v>11</v>
      </c>
      <c r="AG182" s="370">
        <v>16</v>
      </c>
      <c r="AH182" s="370">
        <f t="shared" si="48"/>
        <v>27</v>
      </c>
      <c r="AI182" s="370">
        <v>10</v>
      </c>
      <c r="AJ182" s="370">
        <v>9</v>
      </c>
      <c r="AK182" s="370">
        <f t="shared" si="49"/>
        <v>19</v>
      </c>
      <c r="AL182" s="370">
        <v>3</v>
      </c>
      <c r="AM182" s="370">
        <v>5</v>
      </c>
      <c r="AN182" s="370">
        <f t="shared" si="50"/>
        <v>8</v>
      </c>
      <c r="AO182" s="370">
        <v>10</v>
      </c>
      <c r="AP182" s="370">
        <v>10</v>
      </c>
      <c r="AQ182" s="370">
        <f t="shared" si="51"/>
        <v>20</v>
      </c>
      <c r="AR182" s="370">
        <v>10</v>
      </c>
      <c r="AS182" s="370">
        <v>5</v>
      </c>
      <c r="AT182" s="370">
        <f t="shared" si="52"/>
        <v>15</v>
      </c>
      <c r="AU182" s="370">
        <v>6</v>
      </c>
      <c r="AV182" s="370">
        <v>10</v>
      </c>
      <c r="AW182" s="370">
        <f t="shared" si="53"/>
        <v>16</v>
      </c>
      <c r="AX182" s="370">
        <v>1</v>
      </c>
      <c r="AY182" s="370">
        <v>2</v>
      </c>
      <c r="AZ182" s="370">
        <f t="shared" si="54"/>
        <v>3</v>
      </c>
      <c r="BA182" s="370">
        <v>1</v>
      </c>
      <c r="BB182" s="370">
        <v>2</v>
      </c>
      <c r="BC182" s="370">
        <f t="shared" si="55"/>
        <v>3</v>
      </c>
      <c r="BD182" s="370">
        <v>3</v>
      </c>
      <c r="BE182" s="370">
        <v>8</v>
      </c>
      <c r="BF182" s="370">
        <f t="shared" si="56"/>
        <v>11</v>
      </c>
      <c r="BG182" s="370">
        <v>2</v>
      </c>
      <c r="BH182" s="370">
        <v>3</v>
      </c>
      <c r="BI182" s="370">
        <f t="shared" si="57"/>
        <v>5</v>
      </c>
      <c r="BJ182" s="370">
        <v>0</v>
      </c>
      <c r="BK182" s="370">
        <v>1</v>
      </c>
      <c r="BL182" s="370">
        <f t="shared" si="58"/>
        <v>1</v>
      </c>
      <c r="BM182" s="370">
        <v>1</v>
      </c>
      <c r="BN182" s="370">
        <v>0</v>
      </c>
      <c r="BO182" s="370">
        <f t="shared" si="59"/>
        <v>1</v>
      </c>
      <c r="BP182" s="370">
        <v>0</v>
      </c>
      <c r="BQ182" s="370">
        <v>1</v>
      </c>
      <c r="BR182" s="370">
        <v>0</v>
      </c>
      <c r="BS182" s="370">
        <v>0</v>
      </c>
      <c r="BT182" s="370">
        <v>0</v>
      </c>
      <c r="BU182" s="370">
        <v>0</v>
      </c>
      <c r="BV182" s="370">
        <v>0</v>
      </c>
      <c r="BW182" s="370">
        <v>0</v>
      </c>
      <c r="BX182" s="370">
        <v>0</v>
      </c>
      <c r="BY182" s="370">
        <v>0</v>
      </c>
      <c r="BZ182" s="370">
        <v>0</v>
      </c>
      <c r="CA182" s="370">
        <v>0</v>
      </c>
    </row>
    <row r="183" spans="1:79" s="371" customFormat="1" ht="24" customHeight="1">
      <c r="A183" s="370">
        <v>7</v>
      </c>
      <c r="B183" s="370"/>
      <c r="C183" s="370" t="str">
        <f>F183</f>
        <v>Kec. Pauh</v>
      </c>
      <c r="D183" s="370"/>
      <c r="E183" s="370"/>
      <c r="F183" s="370" t="str">
        <f>F182</f>
        <v>Kec. Pauh</v>
      </c>
      <c r="G183" s="370"/>
      <c r="H183" s="370"/>
      <c r="I183" s="370"/>
      <c r="J183" s="370"/>
      <c r="K183" s="370"/>
      <c r="L183" s="370"/>
      <c r="M183" s="370"/>
      <c r="N183" s="370"/>
      <c r="O183" s="370">
        <f>SUM(O166:O182)+3</f>
        <v>3060</v>
      </c>
      <c r="P183" s="370">
        <f t="shared" ref="P183:BS183" si="63">SUM(P166:P182)</f>
        <v>79</v>
      </c>
      <c r="Q183" s="370">
        <f t="shared" si="63"/>
        <v>6</v>
      </c>
      <c r="R183" s="370">
        <f t="shared" si="63"/>
        <v>0</v>
      </c>
      <c r="S183" s="370">
        <f t="shared" si="63"/>
        <v>0</v>
      </c>
      <c r="T183" s="370">
        <f t="shared" si="63"/>
        <v>0</v>
      </c>
      <c r="U183" s="370">
        <f t="shared" si="63"/>
        <v>0</v>
      </c>
      <c r="V183" s="370">
        <f>SUM(O183:U183)</f>
        <v>3145</v>
      </c>
      <c r="W183" s="370">
        <f t="shared" si="63"/>
        <v>7</v>
      </c>
      <c r="X183" s="370">
        <f t="shared" si="63"/>
        <v>7</v>
      </c>
      <c r="Y183" s="370">
        <f t="shared" si="63"/>
        <v>14</v>
      </c>
      <c r="Z183" s="370">
        <f t="shared" si="63"/>
        <v>160</v>
      </c>
      <c r="AA183" s="370">
        <f t="shared" si="63"/>
        <v>171</v>
      </c>
      <c r="AB183" s="370">
        <f t="shared" si="63"/>
        <v>331</v>
      </c>
      <c r="AC183" s="370">
        <f t="shared" si="63"/>
        <v>243</v>
      </c>
      <c r="AD183" s="370">
        <f t="shared" si="63"/>
        <v>229</v>
      </c>
      <c r="AE183" s="370">
        <f t="shared" si="63"/>
        <v>472</v>
      </c>
      <c r="AF183" s="370">
        <f t="shared" si="63"/>
        <v>268</v>
      </c>
      <c r="AG183" s="370">
        <f t="shared" si="63"/>
        <v>256</v>
      </c>
      <c r="AH183" s="370">
        <f t="shared" si="63"/>
        <v>524</v>
      </c>
      <c r="AI183" s="370">
        <f t="shared" si="63"/>
        <v>271</v>
      </c>
      <c r="AJ183" s="370">
        <f t="shared" si="63"/>
        <v>214</v>
      </c>
      <c r="AK183" s="370">
        <f t="shared" si="63"/>
        <v>485</v>
      </c>
      <c r="AL183" s="370">
        <f t="shared" si="63"/>
        <v>197</v>
      </c>
      <c r="AM183" s="370">
        <f t="shared" si="63"/>
        <v>212</v>
      </c>
      <c r="AN183" s="370">
        <f t="shared" si="63"/>
        <v>409</v>
      </c>
      <c r="AO183" s="370">
        <f t="shared" si="63"/>
        <v>230</v>
      </c>
      <c r="AP183" s="370">
        <f t="shared" si="63"/>
        <v>210</v>
      </c>
      <c r="AQ183" s="370">
        <f t="shared" si="63"/>
        <v>440</v>
      </c>
      <c r="AR183" s="370">
        <f t="shared" si="63"/>
        <v>154</v>
      </c>
      <c r="AS183" s="370">
        <f t="shared" si="63"/>
        <v>94</v>
      </c>
      <c r="AT183" s="370">
        <f t="shared" si="63"/>
        <v>248</v>
      </c>
      <c r="AU183" s="370">
        <f t="shared" si="63"/>
        <v>81</v>
      </c>
      <c r="AV183" s="370">
        <f t="shared" si="63"/>
        <v>43</v>
      </c>
      <c r="AW183" s="370">
        <f t="shared" si="63"/>
        <v>124</v>
      </c>
      <c r="AX183" s="370">
        <f t="shared" si="63"/>
        <v>22</v>
      </c>
      <c r="AY183" s="370">
        <f t="shared" si="63"/>
        <v>20</v>
      </c>
      <c r="AZ183" s="370">
        <f t="shared" si="63"/>
        <v>42</v>
      </c>
      <c r="BA183" s="370">
        <f t="shared" si="63"/>
        <v>12</v>
      </c>
      <c r="BB183" s="370">
        <f t="shared" si="63"/>
        <v>10</v>
      </c>
      <c r="BC183" s="370">
        <f t="shared" si="63"/>
        <v>22</v>
      </c>
      <c r="BD183" s="370">
        <f t="shared" si="63"/>
        <v>6</v>
      </c>
      <c r="BE183" s="370">
        <f t="shared" si="63"/>
        <v>11</v>
      </c>
      <c r="BF183" s="370">
        <f t="shared" si="63"/>
        <v>17</v>
      </c>
      <c r="BG183" s="370">
        <f t="shared" si="63"/>
        <v>8</v>
      </c>
      <c r="BH183" s="370">
        <f t="shared" si="63"/>
        <v>4</v>
      </c>
      <c r="BI183" s="370">
        <f t="shared" si="63"/>
        <v>12</v>
      </c>
      <c r="BJ183" s="370">
        <f t="shared" si="63"/>
        <v>0</v>
      </c>
      <c r="BK183" s="370">
        <f t="shared" si="63"/>
        <v>1</v>
      </c>
      <c r="BL183" s="370">
        <f t="shared" si="63"/>
        <v>1</v>
      </c>
      <c r="BM183" s="370">
        <f t="shared" si="63"/>
        <v>1</v>
      </c>
      <c r="BN183" s="370">
        <f t="shared" si="63"/>
        <v>0</v>
      </c>
      <c r="BO183" s="370">
        <f t="shared" si="63"/>
        <v>1</v>
      </c>
      <c r="BP183" s="370">
        <f t="shared" si="63"/>
        <v>18</v>
      </c>
      <c r="BQ183" s="370">
        <f t="shared" si="63"/>
        <v>3</v>
      </c>
      <c r="BR183" s="370">
        <f t="shared" si="63"/>
        <v>3</v>
      </c>
      <c r="BS183" s="370">
        <f t="shared" si="63"/>
        <v>7</v>
      </c>
      <c r="BT183" s="370">
        <f t="shared" ref="BT183:CA183" si="64">SUM(BT166:BT182)</f>
        <v>5</v>
      </c>
      <c r="BU183" s="370">
        <f t="shared" si="64"/>
        <v>3</v>
      </c>
      <c r="BV183" s="370">
        <f t="shared" si="64"/>
        <v>3</v>
      </c>
      <c r="BW183" s="370">
        <f t="shared" si="64"/>
        <v>0</v>
      </c>
      <c r="BX183" s="370">
        <f t="shared" si="64"/>
        <v>14</v>
      </c>
      <c r="BY183" s="370">
        <f t="shared" si="64"/>
        <v>8</v>
      </c>
      <c r="BZ183" s="370">
        <f t="shared" si="64"/>
        <v>0</v>
      </c>
      <c r="CA183" s="370">
        <f t="shared" si="64"/>
        <v>0</v>
      </c>
    </row>
    <row r="184" spans="1:79" s="371" customFormat="1" hidden="1">
      <c r="A184" s="370">
        <f>A182+1</f>
        <v>167</v>
      </c>
      <c r="B184" s="370" t="s">
        <v>965</v>
      </c>
      <c r="C184" s="370" t="s">
        <v>966</v>
      </c>
      <c r="D184" s="370" t="s">
        <v>323</v>
      </c>
      <c r="E184" s="370" t="s">
        <v>977</v>
      </c>
      <c r="F184" s="370" t="s">
        <v>90</v>
      </c>
      <c r="G184" s="370" t="s">
        <v>126</v>
      </c>
      <c r="H184" s="370" t="s">
        <v>615</v>
      </c>
      <c r="I184" s="370" t="s">
        <v>615</v>
      </c>
      <c r="J184" s="370">
        <v>2</v>
      </c>
      <c r="K184" s="370" t="s">
        <v>2410</v>
      </c>
      <c r="L184" s="370">
        <v>23091</v>
      </c>
      <c r="M184" s="370" t="s">
        <v>2409</v>
      </c>
      <c r="N184" s="370">
        <v>0</v>
      </c>
      <c r="O184" s="370">
        <v>205</v>
      </c>
      <c r="P184" s="370">
        <v>0</v>
      </c>
      <c r="Q184" s="370">
        <v>0</v>
      </c>
      <c r="R184" s="370">
        <v>0</v>
      </c>
      <c r="S184" s="370">
        <v>0</v>
      </c>
      <c r="T184" s="370">
        <v>0</v>
      </c>
      <c r="U184" s="370">
        <v>0</v>
      </c>
      <c r="V184" s="370">
        <f t="shared" si="60"/>
        <v>205</v>
      </c>
      <c r="W184" s="370">
        <v>0</v>
      </c>
      <c r="X184" s="370">
        <v>1</v>
      </c>
      <c r="Y184" s="370">
        <f t="shared" si="45"/>
        <v>1</v>
      </c>
      <c r="Z184" s="370">
        <v>16</v>
      </c>
      <c r="AA184" s="370">
        <v>20</v>
      </c>
      <c r="AB184" s="370">
        <f t="shared" si="46"/>
        <v>36</v>
      </c>
      <c r="AC184" s="370">
        <v>12</v>
      </c>
      <c r="AD184" s="370">
        <v>7</v>
      </c>
      <c r="AE184" s="370">
        <f t="shared" si="47"/>
        <v>19</v>
      </c>
      <c r="AF184" s="370">
        <v>16</v>
      </c>
      <c r="AG184" s="370">
        <v>16</v>
      </c>
      <c r="AH184" s="370">
        <f t="shared" si="48"/>
        <v>32</v>
      </c>
      <c r="AI184" s="370">
        <v>21</v>
      </c>
      <c r="AJ184" s="370">
        <v>13</v>
      </c>
      <c r="AK184" s="370">
        <f t="shared" si="49"/>
        <v>34</v>
      </c>
      <c r="AL184" s="370">
        <v>24</v>
      </c>
      <c r="AM184" s="370">
        <v>17</v>
      </c>
      <c r="AN184" s="370">
        <f t="shared" si="50"/>
        <v>41</v>
      </c>
      <c r="AO184" s="370">
        <v>14</v>
      </c>
      <c r="AP184" s="370">
        <v>13</v>
      </c>
      <c r="AQ184" s="370">
        <f t="shared" si="51"/>
        <v>27</v>
      </c>
      <c r="AR184" s="370">
        <v>6</v>
      </c>
      <c r="AS184" s="370">
        <v>5</v>
      </c>
      <c r="AT184" s="370">
        <f t="shared" si="52"/>
        <v>11</v>
      </c>
      <c r="AU184" s="370">
        <v>3</v>
      </c>
      <c r="AV184" s="370">
        <v>1</v>
      </c>
      <c r="AW184" s="370">
        <f t="shared" si="53"/>
        <v>4</v>
      </c>
      <c r="AX184" s="370">
        <v>0</v>
      </c>
      <c r="AY184" s="370">
        <v>0</v>
      </c>
      <c r="AZ184" s="370">
        <f t="shared" si="54"/>
        <v>0</v>
      </c>
      <c r="BA184" s="370">
        <v>0</v>
      </c>
      <c r="BB184" s="370">
        <v>0</v>
      </c>
      <c r="BC184" s="370">
        <f t="shared" si="55"/>
        <v>0</v>
      </c>
      <c r="BD184" s="370">
        <v>0</v>
      </c>
      <c r="BE184" s="370">
        <v>0</v>
      </c>
      <c r="BF184" s="370">
        <f t="shared" si="56"/>
        <v>0</v>
      </c>
      <c r="BG184" s="370">
        <v>0</v>
      </c>
      <c r="BH184" s="370">
        <v>0</v>
      </c>
      <c r="BI184" s="370">
        <f t="shared" si="57"/>
        <v>0</v>
      </c>
      <c r="BJ184" s="370">
        <v>0</v>
      </c>
      <c r="BK184" s="370">
        <v>0</v>
      </c>
      <c r="BL184" s="370">
        <f t="shared" si="58"/>
        <v>0</v>
      </c>
      <c r="BM184" s="370">
        <v>0</v>
      </c>
      <c r="BN184" s="370">
        <v>0</v>
      </c>
      <c r="BO184" s="370">
        <f t="shared" si="59"/>
        <v>0</v>
      </c>
      <c r="BP184" s="370">
        <v>0</v>
      </c>
      <c r="BQ184" s="370">
        <v>0</v>
      </c>
      <c r="BR184" s="370">
        <v>0</v>
      </c>
      <c r="BS184" s="370">
        <v>0</v>
      </c>
      <c r="BT184" s="370">
        <v>0</v>
      </c>
      <c r="BU184" s="370">
        <v>0</v>
      </c>
      <c r="BV184" s="370">
        <v>0</v>
      </c>
      <c r="BW184" s="370">
        <v>0</v>
      </c>
      <c r="BX184" s="370">
        <v>0</v>
      </c>
      <c r="BY184" s="370">
        <v>0</v>
      </c>
      <c r="BZ184" s="370">
        <v>0</v>
      </c>
      <c r="CA184" s="370">
        <v>0</v>
      </c>
    </row>
    <row r="185" spans="1:79" s="371" customFormat="1" hidden="1">
      <c r="A185" s="370">
        <f t="shared" si="44"/>
        <v>168</v>
      </c>
      <c r="B185" s="370" t="s">
        <v>938</v>
      </c>
      <c r="C185" s="370" t="s">
        <v>939</v>
      </c>
      <c r="D185" s="370" t="s">
        <v>1614</v>
      </c>
      <c r="E185" s="370" t="s">
        <v>940</v>
      </c>
      <c r="F185" s="370" t="s">
        <v>90</v>
      </c>
      <c r="G185" s="370" t="s">
        <v>126</v>
      </c>
      <c r="H185" s="370" t="s">
        <v>615</v>
      </c>
      <c r="I185" s="370" t="s">
        <v>615</v>
      </c>
      <c r="J185" s="370">
        <v>2</v>
      </c>
      <c r="K185" s="370" t="s">
        <v>2410</v>
      </c>
      <c r="L185" s="370">
        <v>28126</v>
      </c>
      <c r="M185" s="370" t="s">
        <v>2409</v>
      </c>
      <c r="N185" s="370">
        <v>900</v>
      </c>
      <c r="O185" s="370">
        <v>202</v>
      </c>
      <c r="P185" s="370">
        <v>20</v>
      </c>
      <c r="Q185" s="370">
        <v>2</v>
      </c>
      <c r="R185" s="370">
        <v>0</v>
      </c>
      <c r="S185" s="370">
        <v>0</v>
      </c>
      <c r="T185" s="370">
        <v>0</v>
      </c>
      <c r="U185" s="370">
        <v>0</v>
      </c>
      <c r="V185" s="370">
        <f t="shared" si="60"/>
        <v>224</v>
      </c>
      <c r="W185" s="370">
        <v>0</v>
      </c>
      <c r="X185" s="370">
        <v>0</v>
      </c>
      <c r="Y185" s="370">
        <f t="shared" si="45"/>
        <v>0</v>
      </c>
      <c r="Z185" s="370">
        <v>10</v>
      </c>
      <c r="AA185" s="370">
        <v>8</v>
      </c>
      <c r="AB185" s="370">
        <f t="shared" si="46"/>
        <v>18</v>
      </c>
      <c r="AC185" s="370">
        <v>23</v>
      </c>
      <c r="AD185" s="370">
        <v>17</v>
      </c>
      <c r="AE185" s="370">
        <f t="shared" si="47"/>
        <v>40</v>
      </c>
      <c r="AF185" s="370">
        <v>22</v>
      </c>
      <c r="AG185" s="370">
        <v>19</v>
      </c>
      <c r="AH185" s="370">
        <f t="shared" si="48"/>
        <v>41</v>
      </c>
      <c r="AI185" s="370">
        <v>17</v>
      </c>
      <c r="AJ185" s="370">
        <v>18</v>
      </c>
      <c r="AK185" s="370">
        <f t="shared" si="49"/>
        <v>35</v>
      </c>
      <c r="AL185" s="370">
        <v>21</v>
      </c>
      <c r="AM185" s="370">
        <v>15</v>
      </c>
      <c r="AN185" s="370">
        <f t="shared" si="50"/>
        <v>36</v>
      </c>
      <c r="AO185" s="370">
        <v>8</v>
      </c>
      <c r="AP185" s="370">
        <v>17</v>
      </c>
      <c r="AQ185" s="370">
        <f t="shared" si="51"/>
        <v>25</v>
      </c>
      <c r="AR185" s="370">
        <v>14</v>
      </c>
      <c r="AS185" s="370">
        <v>7</v>
      </c>
      <c r="AT185" s="370">
        <f t="shared" si="52"/>
        <v>21</v>
      </c>
      <c r="AU185" s="370">
        <v>3</v>
      </c>
      <c r="AV185" s="370">
        <v>2</v>
      </c>
      <c r="AW185" s="370">
        <f t="shared" si="53"/>
        <v>5</v>
      </c>
      <c r="AX185" s="370">
        <v>2</v>
      </c>
      <c r="AY185" s="370">
        <v>1</v>
      </c>
      <c r="AZ185" s="370">
        <f t="shared" si="54"/>
        <v>3</v>
      </c>
      <c r="BA185" s="370">
        <v>0</v>
      </c>
      <c r="BB185" s="370">
        <v>0</v>
      </c>
      <c r="BC185" s="370">
        <f t="shared" si="55"/>
        <v>0</v>
      </c>
      <c r="BD185" s="370">
        <v>0</v>
      </c>
      <c r="BE185" s="370">
        <v>0</v>
      </c>
      <c r="BF185" s="370">
        <f t="shared" si="56"/>
        <v>0</v>
      </c>
      <c r="BG185" s="370">
        <v>0</v>
      </c>
      <c r="BH185" s="370">
        <v>0</v>
      </c>
      <c r="BI185" s="370">
        <f t="shared" si="57"/>
        <v>0</v>
      </c>
      <c r="BJ185" s="370">
        <v>0</v>
      </c>
      <c r="BK185" s="370">
        <v>0</v>
      </c>
      <c r="BL185" s="370">
        <f t="shared" si="58"/>
        <v>0</v>
      </c>
      <c r="BM185" s="370">
        <v>0</v>
      </c>
      <c r="BN185" s="370">
        <v>0</v>
      </c>
      <c r="BO185" s="370">
        <f t="shared" si="59"/>
        <v>0</v>
      </c>
      <c r="BP185" s="370">
        <v>3</v>
      </c>
      <c r="BQ185" s="370">
        <v>0</v>
      </c>
      <c r="BR185" s="370">
        <v>0</v>
      </c>
      <c r="BS185" s="370">
        <v>0</v>
      </c>
      <c r="BT185" s="370">
        <v>3</v>
      </c>
      <c r="BU185" s="370">
        <v>1</v>
      </c>
      <c r="BV185" s="370">
        <v>0</v>
      </c>
      <c r="BW185" s="370">
        <v>0</v>
      </c>
      <c r="BX185" s="370">
        <v>0</v>
      </c>
      <c r="BY185" s="370">
        <v>0</v>
      </c>
      <c r="BZ185" s="370">
        <v>1</v>
      </c>
      <c r="CA185" s="370">
        <v>0</v>
      </c>
    </row>
    <row r="186" spans="1:79" s="371" customFormat="1" hidden="1">
      <c r="A186" s="370">
        <f t="shared" si="44"/>
        <v>169</v>
      </c>
      <c r="B186" s="370" t="s">
        <v>978</v>
      </c>
      <c r="C186" s="370" t="s">
        <v>979</v>
      </c>
      <c r="D186" s="370" t="s">
        <v>2476</v>
      </c>
      <c r="E186" s="370" t="s">
        <v>980</v>
      </c>
      <c r="F186" s="370" t="s">
        <v>90</v>
      </c>
      <c r="G186" s="370" t="s">
        <v>126</v>
      </c>
      <c r="H186" s="370" t="s">
        <v>615</v>
      </c>
      <c r="I186" s="370" t="s">
        <v>615</v>
      </c>
      <c r="J186" s="370">
        <v>2</v>
      </c>
      <c r="K186" s="370" t="s">
        <v>2410</v>
      </c>
      <c r="L186" s="370" t="s">
        <v>615</v>
      </c>
      <c r="M186" s="370" t="s">
        <v>2409</v>
      </c>
      <c r="N186" s="370">
        <v>900</v>
      </c>
      <c r="O186" s="370">
        <v>279</v>
      </c>
      <c r="P186" s="370">
        <v>0</v>
      </c>
      <c r="Q186" s="370">
        <v>3</v>
      </c>
      <c r="R186" s="370">
        <v>0</v>
      </c>
      <c r="S186" s="370">
        <v>1</v>
      </c>
      <c r="T186" s="370">
        <v>0</v>
      </c>
      <c r="U186" s="370">
        <v>0</v>
      </c>
      <c r="V186" s="370">
        <f t="shared" si="60"/>
        <v>283</v>
      </c>
      <c r="W186" s="370">
        <v>0</v>
      </c>
      <c r="X186" s="370">
        <v>0</v>
      </c>
      <c r="Y186" s="370">
        <f t="shared" si="45"/>
        <v>0</v>
      </c>
      <c r="Z186" s="370">
        <v>21</v>
      </c>
      <c r="AA186" s="370">
        <v>18</v>
      </c>
      <c r="AB186" s="370">
        <f t="shared" si="46"/>
        <v>39</v>
      </c>
      <c r="AC186" s="370">
        <v>24</v>
      </c>
      <c r="AD186" s="370">
        <v>26</v>
      </c>
      <c r="AE186" s="370">
        <f t="shared" si="47"/>
        <v>50</v>
      </c>
      <c r="AF186" s="370">
        <v>22</v>
      </c>
      <c r="AG186" s="370">
        <v>28</v>
      </c>
      <c r="AH186" s="370">
        <f t="shared" si="48"/>
        <v>50</v>
      </c>
      <c r="AI186" s="370">
        <v>11</v>
      </c>
      <c r="AJ186" s="370">
        <v>22</v>
      </c>
      <c r="AK186" s="370">
        <f t="shared" si="49"/>
        <v>33</v>
      </c>
      <c r="AL186" s="370">
        <v>24</v>
      </c>
      <c r="AM186" s="370">
        <v>27</v>
      </c>
      <c r="AN186" s="370">
        <f t="shared" si="50"/>
        <v>51</v>
      </c>
      <c r="AO186" s="370">
        <v>14</v>
      </c>
      <c r="AP186" s="370">
        <v>21</v>
      </c>
      <c r="AQ186" s="370">
        <f t="shared" si="51"/>
        <v>35</v>
      </c>
      <c r="AR186" s="370">
        <v>14</v>
      </c>
      <c r="AS186" s="370">
        <v>10</v>
      </c>
      <c r="AT186" s="370">
        <f t="shared" si="52"/>
        <v>24</v>
      </c>
      <c r="AU186" s="370">
        <v>1</v>
      </c>
      <c r="AV186" s="370">
        <v>0</v>
      </c>
      <c r="AW186" s="370">
        <f t="shared" si="53"/>
        <v>1</v>
      </c>
      <c r="AX186" s="370">
        <v>0</v>
      </c>
      <c r="AY186" s="370">
        <v>0</v>
      </c>
      <c r="AZ186" s="370">
        <f t="shared" si="54"/>
        <v>0</v>
      </c>
      <c r="BA186" s="370">
        <v>0</v>
      </c>
      <c r="BB186" s="370">
        <v>0</v>
      </c>
      <c r="BC186" s="370">
        <f t="shared" si="55"/>
        <v>0</v>
      </c>
      <c r="BD186" s="370">
        <v>0</v>
      </c>
      <c r="BE186" s="370">
        <v>0</v>
      </c>
      <c r="BF186" s="370">
        <f t="shared" si="56"/>
        <v>0</v>
      </c>
      <c r="BG186" s="370">
        <v>0</v>
      </c>
      <c r="BH186" s="370">
        <v>0</v>
      </c>
      <c r="BI186" s="370">
        <f t="shared" si="57"/>
        <v>0</v>
      </c>
      <c r="BJ186" s="370">
        <v>0</v>
      </c>
      <c r="BK186" s="370">
        <v>0</v>
      </c>
      <c r="BL186" s="370">
        <f t="shared" si="58"/>
        <v>0</v>
      </c>
      <c r="BM186" s="370">
        <v>0</v>
      </c>
      <c r="BN186" s="370">
        <v>0</v>
      </c>
      <c r="BO186" s="370">
        <f t="shared" si="59"/>
        <v>0</v>
      </c>
      <c r="BP186" s="370">
        <v>4</v>
      </c>
      <c r="BQ186" s="370">
        <v>1</v>
      </c>
      <c r="BR186" s="370">
        <v>1</v>
      </c>
      <c r="BS186" s="370">
        <v>1</v>
      </c>
      <c r="BT186" s="370">
        <v>2</v>
      </c>
      <c r="BU186" s="370">
        <v>2</v>
      </c>
      <c r="BV186" s="370">
        <v>0</v>
      </c>
      <c r="BW186" s="370">
        <v>0</v>
      </c>
      <c r="BX186" s="370">
        <v>0</v>
      </c>
      <c r="BY186" s="370">
        <v>0</v>
      </c>
      <c r="BZ186" s="370">
        <v>0</v>
      </c>
      <c r="CA186" s="370">
        <v>0</v>
      </c>
    </row>
    <row r="187" spans="1:79" s="371" customFormat="1" hidden="1">
      <c r="A187" s="370">
        <f t="shared" si="44"/>
        <v>170</v>
      </c>
      <c r="B187" s="370" t="s">
        <v>984</v>
      </c>
      <c r="C187" s="370" t="s">
        <v>985</v>
      </c>
      <c r="D187" s="370" t="s">
        <v>1620</v>
      </c>
      <c r="E187" s="370" t="s">
        <v>986</v>
      </c>
      <c r="F187" s="370" t="s">
        <v>90</v>
      </c>
      <c r="G187" s="370" t="s">
        <v>126</v>
      </c>
      <c r="H187" s="370" t="s">
        <v>615</v>
      </c>
      <c r="I187" s="370" t="s">
        <v>615</v>
      </c>
      <c r="J187" s="370">
        <v>2</v>
      </c>
      <c r="K187" s="370" t="s">
        <v>2410</v>
      </c>
      <c r="L187" s="370">
        <v>29860</v>
      </c>
      <c r="M187" s="370" t="s">
        <v>2409</v>
      </c>
      <c r="N187" s="370">
        <v>900</v>
      </c>
      <c r="O187" s="370">
        <v>129</v>
      </c>
      <c r="P187" s="370">
        <v>0</v>
      </c>
      <c r="Q187" s="370">
        <v>0</v>
      </c>
      <c r="R187" s="370">
        <v>0</v>
      </c>
      <c r="S187" s="370">
        <v>0</v>
      </c>
      <c r="T187" s="370">
        <v>0</v>
      </c>
      <c r="U187" s="370">
        <v>0</v>
      </c>
      <c r="V187" s="370">
        <f t="shared" si="60"/>
        <v>129</v>
      </c>
      <c r="W187" s="370">
        <v>0</v>
      </c>
      <c r="X187" s="370">
        <v>0</v>
      </c>
      <c r="Y187" s="370">
        <f t="shared" si="45"/>
        <v>0</v>
      </c>
      <c r="Z187" s="370">
        <v>4</v>
      </c>
      <c r="AA187" s="370">
        <v>2</v>
      </c>
      <c r="AB187" s="370">
        <f t="shared" si="46"/>
        <v>6</v>
      </c>
      <c r="AC187" s="370">
        <v>2</v>
      </c>
      <c r="AD187" s="370">
        <v>13</v>
      </c>
      <c r="AE187" s="370">
        <f t="shared" si="47"/>
        <v>15</v>
      </c>
      <c r="AF187" s="370">
        <v>12</v>
      </c>
      <c r="AG187" s="370">
        <v>16</v>
      </c>
      <c r="AH187" s="370">
        <f t="shared" si="48"/>
        <v>28</v>
      </c>
      <c r="AI187" s="370">
        <v>12</v>
      </c>
      <c r="AJ187" s="370">
        <v>4</v>
      </c>
      <c r="AK187" s="370">
        <f t="shared" si="49"/>
        <v>16</v>
      </c>
      <c r="AL187" s="370">
        <v>8</v>
      </c>
      <c r="AM187" s="370">
        <v>11</v>
      </c>
      <c r="AN187" s="370">
        <f t="shared" si="50"/>
        <v>19</v>
      </c>
      <c r="AO187" s="370">
        <v>14</v>
      </c>
      <c r="AP187" s="370">
        <v>12</v>
      </c>
      <c r="AQ187" s="370">
        <f t="shared" si="51"/>
        <v>26</v>
      </c>
      <c r="AR187" s="370">
        <v>12</v>
      </c>
      <c r="AS187" s="370">
        <v>3</v>
      </c>
      <c r="AT187" s="370">
        <f t="shared" si="52"/>
        <v>15</v>
      </c>
      <c r="AU187" s="370">
        <v>2</v>
      </c>
      <c r="AV187" s="370">
        <v>1</v>
      </c>
      <c r="AW187" s="370">
        <f t="shared" si="53"/>
        <v>3</v>
      </c>
      <c r="AX187" s="370">
        <v>1</v>
      </c>
      <c r="AY187" s="370">
        <v>0</v>
      </c>
      <c r="AZ187" s="370">
        <f t="shared" si="54"/>
        <v>1</v>
      </c>
      <c r="BA187" s="370">
        <v>0</v>
      </c>
      <c r="BB187" s="370">
        <v>0</v>
      </c>
      <c r="BC187" s="370">
        <f t="shared" si="55"/>
        <v>0</v>
      </c>
      <c r="BD187" s="370">
        <v>0</v>
      </c>
      <c r="BE187" s="370">
        <v>0</v>
      </c>
      <c r="BF187" s="370">
        <f t="shared" si="56"/>
        <v>0</v>
      </c>
      <c r="BG187" s="370">
        <v>0</v>
      </c>
      <c r="BH187" s="370">
        <v>0</v>
      </c>
      <c r="BI187" s="370">
        <f t="shared" si="57"/>
        <v>0</v>
      </c>
      <c r="BJ187" s="370">
        <v>0</v>
      </c>
      <c r="BK187" s="370">
        <v>0</v>
      </c>
      <c r="BL187" s="370">
        <f t="shared" si="58"/>
        <v>0</v>
      </c>
      <c r="BM187" s="370">
        <v>0</v>
      </c>
      <c r="BN187" s="370">
        <v>0</v>
      </c>
      <c r="BO187" s="370">
        <f t="shared" si="59"/>
        <v>0</v>
      </c>
      <c r="BP187" s="370">
        <v>0</v>
      </c>
      <c r="BQ187" s="370">
        <v>0</v>
      </c>
      <c r="BR187" s="370">
        <v>0</v>
      </c>
      <c r="BS187" s="370">
        <v>0</v>
      </c>
      <c r="BT187" s="370">
        <v>0</v>
      </c>
      <c r="BU187" s="370">
        <v>0</v>
      </c>
      <c r="BV187" s="370">
        <v>0</v>
      </c>
      <c r="BW187" s="370">
        <v>0</v>
      </c>
      <c r="BX187" s="370">
        <v>0</v>
      </c>
      <c r="BY187" s="370">
        <v>0</v>
      </c>
      <c r="BZ187" s="370">
        <v>0</v>
      </c>
      <c r="CA187" s="370">
        <v>0</v>
      </c>
    </row>
    <row r="188" spans="1:79" s="371" customFormat="1" hidden="1">
      <c r="A188" s="370">
        <f t="shared" si="44"/>
        <v>171</v>
      </c>
      <c r="B188" s="370" t="s">
        <v>970</v>
      </c>
      <c r="C188" s="370" t="s">
        <v>971</v>
      </c>
      <c r="D188" s="370" t="s">
        <v>2477</v>
      </c>
      <c r="E188" s="370" t="s">
        <v>972</v>
      </c>
      <c r="F188" s="370" t="s">
        <v>90</v>
      </c>
      <c r="G188" s="370" t="s">
        <v>126</v>
      </c>
      <c r="H188" s="370" t="s">
        <v>615</v>
      </c>
      <c r="I188" s="370" t="s">
        <v>615</v>
      </c>
      <c r="J188" s="370">
        <v>2</v>
      </c>
      <c r="K188" s="370" t="s">
        <v>2410</v>
      </c>
      <c r="L188" s="370">
        <v>29773</v>
      </c>
      <c r="M188" s="370" t="s">
        <v>2409</v>
      </c>
      <c r="N188" s="370">
        <v>900</v>
      </c>
      <c r="O188" s="370">
        <v>266</v>
      </c>
      <c r="P188" s="370">
        <v>12</v>
      </c>
      <c r="Q188" s="370">
        <v>2</v>
      </c>
      <c r="R188" s="370">
        <v>0</v>
      </c>
      <c r="S188" s="370">
        <v>0</v>
      </c>
      <c r="T188" s="370">
        <v>0</v>
      </c>
      <c r="U188" s="370">
        <v>0</v>
      </c>
      <c r="V188" s="370">
        <f t="shared" si="60"/>
        <v>280</v>
      </c>
      <c r="W188" s="370">
        <v>0</v>
      </c>
      <c r="X188" s="370">
        <v>0</v>
      </c>
      <c r="Y188" s="370">
        <f t="shared" si="45"/>
        <v>0</v>
      </c>
      <c r="Z188" s="370">
        <v>19</v>
      </c>
      <c r="AA188" s="370">
        <v>14</v>
      </c>
      <c r="AB188" s="370">
        <f t="shared" si="46"/>
        <v>33</v>
      </c>
      <c r="AC188" s="370">
        <v>23</v>
      </c>
      <c r="AD188" s="370">
        <v>24</v>
      </c>
      <c r="AE188" s="370">
        <f t="shared" si="47"/>
        <v>47</v>
      </c>
      <c r="AF188" s="370">
        <v>19</v>
      </c>
      <c r="AG188" s="370">
        <v>19</v>
      </c>
      <c r="AH188" s="370">
        <f t="shared" si="48"/>
        <v>38</v>
      </c>
      <c r="AI188" s="370">
        <v>22</v>
      </c>
      <c r="AJ188" s="370">
        <v>30</v>
      </c>
      <c r="AK188" s="370">
        <f t="shared" si="49"/>
        <v>52</v>
      </c>
      <c r="AL188" s="370">
        <v>26</v>
      </c>
      <c r="AM188" s="370">
        <v>20</v>
      </c>
      <c r="AN188" s="370">
        <f t="shared" si="50"/>
        <v>46</v>
      </c>
      <c r="AO188" s="370">
        <v>29</v>
      </c>
      <c r="AP188" s="370">
        <v>25</v>
      </c>
      <c r="AQ188" s="370">
        <f t="shared" si="51"/>
        <v>54</v>
      </c>
      <c r="AR188" s="370">
        <v>2</v>
      </c>
      <c r="AS188" s="370">
        <v>5</v>
      </c>
      <c r="AT188" s="370">
        <f t="shared" si="52"/>
        <v>7</v>
      </c>
      <c r="AU188" s="370">
        <v>3</v>
      </c>
      <c r="AV188" s="370">
        <v>0</v>
      </c>
      <c r="AW188" s="370">
        <f t="shared" si="53"/>
        <v>3</v>
      </c>
      <c r="AX188" s="370">
        <v>0</v>
      </c>
      <c r="AY188" s="370">
        <v>0</v>
      </c>
      <c r="AZ188" s="370">
        <f t="shared" si="54"/>
        <v>0</v>
      </c>
      <c r="BA188" s="370">
        <v>0</v>
      </c>
      <c r="BB188" s="370">
        <v>0</v>
      </c>
      <c r="BC188" s="370">
        <f t="shared" si="55"/>
        <v>0</v>
      </c>
      <c r="BD188" s="370">
        <v>0</v>
      </c>
      <c r="BE188" s="370">
        <v>0</v>
      </c>
      <c r="BF188" s="370">
        <f t="shared" si="56"/>
        <v>0</v>
      </c>
      <c r="BG188" s="370">
        <v>0</v>
      </c>
      <c r="BH188" s="370">
        <v>0</v>
      </c>
      <c r="BI188" s="370">
        <f t="shared" si="57"/>
        <v>0</v>
      </c>
      <c r="BJ188" s="370">
        <v>0</v>
      </c>
      <c r="BK188" s="370">
        <v>0</v>
      </c>
      <c r="BL188" s="370">
        <f t="shared" si="58"/>
        <v>0</v>
      </c>
      <c r="BM188" s="370">
        <v>0</v>
      </c>
      <c r="BN188" s="370">
        <v>0</v>
      </c>
      <c r="BO188" s="370">
        <f t="shared" si="59"/>
        <v>0</v>
      </c>
      <c r="BP188" s="370">
        <v>2</v>
      </c>
      <c r="BQ188" s="370">
        <v>1</v>
      </c>
      <c r="BR188" s="370">
        <v>0</v>
      </c>
      <c r="BS188" s="370">
        <v>0</v>
      </c>
      <c r="BT188" s="370">
        <v>0</v>
      </c>
      <c r="BU188" s="370">
        <v>1</v>
      </c>
      <c r="BV188" s="370">
        <v>0</v>
      </c>
      <c r="BW188" s="370">
        <v>0</v>
      </c>
      <c r="BX188" s="370">
        <v>0</v>
      </c>
      <c r="BY188" s="370">
        <v>0</v>
      </c>
      <c r="BZ188" s="370">
        <v>0</v>
      </c>
      <c r="CA188" s="370">
        <v>0</v>
      </c>
    </row>
    <row r="189" spans="1:79" s="371" customFormat="1" hidden="1">
      <c r="A189" s="370">
        <f t="shared" si="44"/>
        <v>172</v>
      </c>
      <c r="B189" s="370" t="s">
        <v>956</v>
      </c>
      <c r="C189" s="370" t="s">
        <v>957</v>
      </c>
      <c r="D189" s="370" t="s">
        <v>1618</v>
      </c>
      <c r="E189" s="370" t="s">
        <v>958</v>
      </c>
      <c r="F189" s="370" t="s">
        <v>90</v>
      </c>
      <c r="G189" s="370" t="s">
        <v>126</v>
      </c>
      <c r="H189" s="370" t="s">
        <v>615</v>
      </c>
      <c r="I189" s="370" t="s">
        <v>615</v>
      </c>
      <c r="J189" s="370">
        <v>2</v>
      </c>
      <c r="K189" s="370" t="s">
        <v>2478</v>
      </c>
      <c r="L189" s="370">
        <v>29587</v>
      </c>
      <c r="M189" s="370" t="s">
        <v>2419</v>
      </c>
      <c r="N189" s="370">
        <v>1</v>
      </c>
      <c r="O189" s="370">
        <v>62</v>
      </c>
      <c r="P189" s="370">
        <v>0</v>
      </c>
      <c r="Q189" s="370">
        <v>0</v>
      </c>
      <c r="R189" s="370">
        <v>0</v>
      </c>
      <c r="S189" s="370">
        <v>0</v>
      </c>
      <c r="T189" s="370">
        <v>0</v>
      </c>
      <c r="U189" s="370">
        <v>0</v>
      </c>
      <c r="V189" s="370">
        <f t="shared" si="60"/>
        <v>62</v>
      </c>
      <c r="W189" s="370">
        <v>0</v>
      </c>
      <c r="X189" s="370">
        <v>0</v>
      </c>
      <c r="Y189" s="370">
        <f t="shared" si="45"/>
        <v>0</v>
      </c>
      <c r="Z189" s="370">
        <v>4</v>
      </c>
      <c r="AA189" s="370">
        <v>3</v>
      </c>
      <c r="AB189" s="370">
        <f t="shared" si="46"/>
        <v>7</v>
      </c>
      <c r="AC189" s="370">
        <v>3</v>
      </c>
      <c r="AD189" s="370">
        <v>4</v>
      </c>
      <c r="AE189" s="370">
        <f t="shared" si="47"/>
        <v>7</v>
      </c>
      <c r="AF189" s="370">
        <v>5</v>
      </c>
      <c r="AG189" s="370">
        <v>6</v>
      </c>
      <c r="AH189" s="370">
        <f t="shared" si="48"/>
        <v>11</v>
      </c>
      <c r="AI189" s="370">
        <v>6</v>
      </c>
      <c r="AJ189" s="370">
        <v>3</v>
      </c>
      <c r="AK189" s="370">
        <f t="shared" si="49"/>
        <v>9</v>
      </c>
      <c r="AL189" s="370">
        <v>6</v>
      </c>
      <c r="AM189" s="370">
        <v>7</v>
      </c>
      <c r="AN189" s="370">
        <f t="shared" si="50"/>
        <v>13</v>
      </c>
      <c r="AO189" s="370">
        <v>7</v>
      </c>
      <c r="AP189" s="370">
        <v>3</v>
      </c>
      <c r="AQ189" s="370">
        <f t="shared" si="51"/>
        <v>10</v>
      </c>
      <c r="AR189" s="370">
        <v>3</v>
      </c>
      <c r="AS189" s="370">
        <v>0</v>
      </c>
      <c r="AT189" s="370">
        <f t="shared" si="52"/>
        <v>3</v>
      </c>
      <c r="AU189" s="370">
        <v>0</v>
      </c>
      <c r="AV189" s="370">
        <v>2</v>
      </c>
      <c r="AW189" s="370">
        <f t="shared" si="53"/>
        <v>2</v>
      </c>
      <c r="AX189" s="370">
        <v>0</v>
      </c>
      <c r="AY189" s="370">
        <v>0</v>
      </c>
      <c r="AZ189" s="370">
        <f t="shared" si="54"/>
        <v>0</v>
      </c>
      <c r="BA189" s="370">
        <v>0</v>
      </c>
      <c r="BB189" s="370">
        <v>0</v>
      </c>
      <c r="BC189" s="370">
        <f t="shared" si="55"/>
        <v>0</v>
      </c>
      <c r="BD189" s="370">
        <v>0</v>
      </c>
      <c r="BE189" s="370">
        <v>0</v>
      </c>
      <c r="BF189" s="370">
        <f t="shared" si="56"/>
        <v>0</v>
      </c>
      <c r="BG189" s="370">
        <v>0</v>
      </c>
      <c r="BH189" s="370">
        <v>0</v>
      </c>
      <c r="BI189" s="370">
        <f t="shared" si="57"/>
        <v>0</v>
      </c>
      <c r="BJ189" s="370">
        <v>0</v>
      </c>
      <c r="BK189" s="370">
        <v>0</v>
      </c>
      <c r="BL189" s="370">
        <f t="shared" si="58"/>
        <v>0</v>
      </c>
      <c r="BM189" s="370">
        <v>0</v>
      </c>
      <c r="BN189" s="370">
        <v>0</v>
      </c>
      <c r="BO189" s="370">
        <f t="shared" si="59"/>
        <v>0</v>
      </c>
      <c r="BP189" s="370">
        <v>1</v>
      </c>
      <c r="BQ189" s="370">
        <v>0</v>
      </c>
      <c r="BR189" s="370">
        <v>1</v>
      </c>
      <c r="BS189" s="370">
        <v>1</v>
      </c>
      <c r="BT189" s="370">
        <v>0</v>
      </c>
      <c r="BU189" s="370">
        <v>0</v>
      </c>
      <c r="BV189" s="370">
        <v>0</v>
      </c>
      <c r="BW189" s="370">
        <v>0</v>
      </c>
      <c r="BX189" s="370">
        <v>0</v>
      </c>
      <c r="BY189" s="370">
        <v>0</v>
      </c>
      <c r="BZ189" s="370">
        <v>0</v>
      </c>
      <c r="CA189" s="370">
        <v>0</v>
      </c>
    </row>
    <row r="190" spans="1:79" s="371" customFormat="1" hidden="1">
      <c r="A190" s="370">
        <f t="shared" si="44"/>
        <v>173</v>
      </c>
      <c r="B190" s="370" t="s">
        <v>947</v>
      </c>
      <c r="C190" s="370" t="s">
        <v>948</v>
      </c>
      <c r="D190" s="370" t="s">
        <v>1610</v>
      </c>
      <c r="E190" s="370" t="s">
        <v>949</v>
      </c>
      <c r="F190" s="370" t="s">
        <v>90</v>
      </c>
      <c r="G190" s="370" t="s">
        <v>126</v>
      </c>
      <c r="H190" s="370" t="s">
        <v>615</v>
      </c>
      <c r="I190" s="370" t="s">
        <v>615</v>
      </c>
      <c r="J190" s="370">
        <v>2</v>
      </c>
      <c r="K190" s="370" t="s">
        <v>2410</v>
      </c>
      <c r="L190" s="370">
        <v>34203</v>
      </c>
      <c r="M190" s="370" t="s">
        <v>2409</v>
      </c>
      <c r="N190" s="370">
        <v>1200</v>
      </c>
      <c r="O190" s="370">
        <v>113</v>
      </c>
      <c r="P190" s="370">
        <v>0</v>
      </c>
      <c r="Q190" s="370">
        <v>0</v>
      </c>
      <c r="R190" s="370">
        <v>0</v>
      </c>
      <c r="S190" s="370">
        <v>0</v>
      </c>
      <c r="T190" s="370">
        <v>0</v>
      </c>
      <c r="U190" s="370">
        <v>0</v>
      </c>
      <c r="V190" s="370">
        <f t="shared" si="60"/>
        <v>113</v>
      </c>
      <c r="W190" s="370">
        <v>0</v>
      </c>
      <c r="X190" s="370">
        <v>1</v>
      </c>
      <c r="Y190" s="370">
        <f t="shared" si="45"/>
        <v>1</v>
      </c>
      <c r="Z190" s="370">
        <v>8</v>
      </c>
      <c r="AA190" s="370">
        <v>9</v>
      </c>
      <c r="AB190" s="370">
        <f t="shared" si="46"/>
        <v>17</v>
      </c>
      <c r="AC190" s="370">
        <v>12</v>
      </c>
      <c r="AD190" s="370">
        <v>13</v>
      </c>
      <c r="AE190" s="370">
        <f t="shared" si="47"/>
        <v>25</v>
      </c>
      <c r="AF190" s="370">
        <v>4</v>
      </c>
      <c r="AG190" s="370">
        <v>9</v>
      </c>
      <c r="AH190" s="370">
        <f t="shared" si="48"/>
        <v>13</v>
      </c>
      <c r="AI190" s="370">
        <v>6</v>
      </c>
      <c r="AJ190" s="370">
        <v>8</v>
      </c>
      <c r="AK190" s="370">
        <f t="shared" si="49"/>
        <v>14</v>
      </c>
      <c r="AL190" s="370">
        <v>11</v>
      </c>
      <c r="AM190" s="370">
        <v>7</v>
      </c>
      <c r="AN190" s="370">
        <f t="shared" si="50"/>
        <v>18</v>
      </c>
      <c r="AO190" s="370">
        <v>10</v>
      </c>
      <c r="AP190" s="370">
        <v>9</v>
      </c>
      <c r="AQ190" s="370">
        <f t="shared" si="51"/>
        <v>19</v>
      </c>
      <c r="AR190" s="370">
        <v>1</v>
      </c>
      <c r="AS190" s="370">
        <v>5</v>
      </c>
      <c r="AT190" s="370">
        <f t="shared" si="52"/>
        <v>6</v>
      </c>
      <c r="AU190" s="370">
        <v>0</v>
      </c>
      <c r="AV190" s="370">
        <v>0</v>
      </c>
      <c r="AW190" s="370">
        <f t="shared" si="53"/>
        <v>0</v>
      </c>
      <c r="AX190" s="370">
        <v>0</v>
      </c>
      <c r="AY190" s="370">
        <v>0</v>
      </c>
      <c r="AZ190" s="370">
        <f t="shared" si="54"/>
        <v>0</v>
      </c>
      <c r="BA190" s="370">
        <v>0</v>
      </c>
      <c r="BB190" s="370">
        <v>0</v>
      </c>
      <c r="BC190" s="370">
        <f t="shared" si="55"/>
        <v>0</v>
      </c>
      <c r="BD190" s="370">
        <v>0</v>
      </c>
      <c r="BE190" s="370">
        <v>0</v>
      </c>
      <c r="BF190" s="370">
        <f t="shared" si="56"/>
        <v>0</v>
      </c>
      <c r="BG190" s="370">
        <v>0</v>
      </c>
      <c r="BH190" s="370">
        <v>0</v>
      </c>
      <c r="BI190" s="370">
        <f t="shared" si="57"/>
        <v>0</v>
      </c>
      <c r="BJ190" s="370">
        <v>0</v>
      </c>
      <c r="BK190" s="370">
        <v>0</v>
      </c>
      <c r="BL190" s="370">
        <f t="shared" si="58"/>
        <v>0</v>
      </c>
      <c r="BM190" s="370">
        <v>0</v>
      </c>
      <c r="BN190" s="370">
        <v>0</v>
      </c>
      <c r="BO190" s="370">
        <f t="shared" si="59"/>
        <v>0</v>
      </c>
      <c r="BP190" s="370">
        <v>4</v>
      </c>
      <c r="BQ190" s="370">
        <v>0</v>
      </c>
      <c r="BR190" s="370">
        <v>0</v>
      </c>
      <c r="BS190" s="370">
        <v>1</v>
      </c>
      <c r="BT190" s="370">
        <v>0</v>
      </c>
      <c r="BU190" s="370">
        <v>0</v>
      </c>
      <c r="BV190" s="370">
        <v>0</v>
      </c>
      <c r="BW190" s="370">
        <v>0</v>
      </c>
      <c r="BX190" s="370">
        <v>0</v>
      </c>
      <c r="BY190" s="370">
        <v>0</v>
      </c>
      <c r="BZ190" s="370">
        <v>0</v>
      </c>
      <c r="CA190" s="370">
        <v>0</v>
      </c>
    </row>
    <row r="191" spans="1:79" s="371" customFormat="1" hidden="1">
      <c r="A191" s="370">
        <f t="shared" si="44"/>
        <v>174</v>
      </c>
      <c r="B191" s="370" t="s">
        <v>962</v>
      </c>
      <c r="C191" s="370" t="s">
        <v>963</v>
      </c>
      <c r="D191" s="370" t="s">
        <v>2479</v>
      </c>
      <c r="E191" s="370" t="s">
        <v>964</v>
      </c>
      <c r="F191" s="370" t="s">
        <v>90</v>
      </c>
      <c r="G191" s="370" t="s">
        <v>126</v>
      </c>
      <c r="H191" s="370" t="s">
        <v>615</v>
      </c>
      <c r="I191" s="370" t="s">
        <v>615</v>
      </c>
      <c r="J191" s="370">
        <v>2</v>
      </c>
      <c r="K191" s="370" t="s">
        <v>2480</v>
      </c>
      <c r="L191" s="370">
        <v>37622</v>
      </c>
      <c r="M191" s="370" t="s">
        <v>2409</v>
      </c>
      <c r="N191" s="370">
        <v>900</v>
      </c>
      <c r="O191" s="370">
        <v>116</v>
      </c>
      <c r="P191" s="370">
        <v>0</v>
      </c>
      <c r="Q191" s="370">
        <v>0</v>
      </c>
      <c r="R191" s="370">
        <v>0</v>
      </c>
      <c r="S191" s="370">
        <v>0</v>
      </c>
      <c r="T191" s="370">
        <v>0</v>
      </c>
      <c r="U191" s="370">
        <v>0</v>
      </c>
      <c r="V191" s="370">
        <f t="shared" si="60"/>
        <v>116</v>
      </c>
      <c r="W191" s="370">
        <v>1</v>
      </c>
      <c r="X191" s="370">
        <v>0</v>
      </c>
      <c r="Y191" s="370">
        <f t="shared" si="45"/>
        <v>1</v>
      </c>
      <c r="Z191" s="370">
        <v>10</v>
      </c>
      <c r="AA191" s="370">
        <v>11</v>
      </c>
      <c r="AB191" s="370">
        <f t="shared" si="46"/>
        <v>21</v>
      </c>
      <c r="AC191" s="370">
        <v>3</v>
      </c>
      <c r="AD191" s="370">
        <v>4</v>
      </c>
      <c r="AE191" s="370">
        <f t="shared" si="47"/>
        <v>7</v>
      </c>
      <c r="AF191" s="370">
        <v>13</v>
      </c>
      <c r="AG191" s="370">
        <v>8</v>
      </c>
      <c r="AH191" s="370">
        <f t="shared" si="48"/>
        <v>21</v>
      </c>
      <c r="AI191" s="370">
        <v>4</v>
      </c>
      <c r="AJ191" s="370">
        <v>7</v>
      </c>
      <c r="AK191" s="370">
        <f t="shared" si="49"/>
        <v>11</v>
      </c>
      <c r="AL191" s="370">
        <v>13</v>
      </c>
      <c r="AM191" s="370">
        <v>15</v>
      </c>
      <c r="AN191" s="370">
        <f t="shared" si="50"/>
        <v>28</v>
      </c>
      <c r="AO191" s="370">
        <v>11</v>
      </c>
      <c r="AP191" s="370">
        <v>6</v>
      </c>
      <c r="AQ191" s="370">
        <f t="shared" si="51"/>
        <v>17</v>
      </c>
      <c r="AR191" s="370">
        <v>8</v>
      </c>
      <c r="AS191" s="370">
        <v>2</v>
      </c>
      <c r="AT191" s="370">
        <f t="shared" si="52"/>
        <v>10</v>
      </c>
      <c r="AU191" s="370">
        <v>0</v>
      </c>
      <c r="AV191" s="370">
        <v>0</v>
      </c>
      <c r="AW191" s="370">
        <f t="shared" si="53"/>
        <v>0</v>
      </c>
      <c r="AX191" s="370">
        <v>0</v>
      </c>
      <c r="AY191" s="370">
        <v>0</v>
      </c>
      <c r="AZ191" s="370">
        <f t="shared" si="54"/>
        <v>0</v>
      </c>
      <c r="BA191" s="370">
        <v>0</v>
      </c>
      <c r="BB191" s="370">
        <v>0</v>
      </c>
      <c r="BC191" s="370">
        <f t="shared" si="55"/>
        <v>0</v>
      </c>
      <c r="BD191" s="370">
        <v>0</v>
      </c>
      <c r="BE191" s="370">
        <v>0</v>
      </c>
      <c r="BF191" s="370">
        <f t="shared" si="56"/>
        <v>0</v>
      </c>
      <c r="BG191" s="370">
        <v>0</v>
      </c>
      <c r="BH191" s="370">
        <v>0</v>
      </c>
      <c r="BI191" s="370">
        <f t="shared" si="57"/>
        <v>0</v>
      </c>
      <c r="BJ191" s="370">
        <v>0</v>
      </c>
      <c r="BK191" s="370">
        <v>0</v>
      </c>
      <c r="BL191" s="370">
        <f t="shared" si="58"/>
        <v>0</v>
      </c>
      <c r="BM191" s="370">
        <v>0</v>
      </c>
      <c r="BN191" s="370">
        <v>0</v>
      </c>
      <c r="BO191" s="370">
        <f t="shared" si="59"/>
        <v>0</v>
      </c>
      <c r="BP191" s="370">
        <v>1</v>
      </c>
      <c r="BQ191" s="370">
        <v>0</v>
      </c>
      <c r="BR191" s="370">
        <v>0</v>
      </c>
      <c r="BS191" s="370">
        <v>0</v>
      </c>
      <c r="BT191" s="370">
        <v>0</v>
      </c>
      <c r="BU191" s="370">
        <v>1</v>
      </c>
      <c r="BV191" s="370">
        <v>0</v>
      </c>
      <c r="BW191" s="370">
        <v>0</v>
      </c>
      <c r="BX191" s="370">
        <v>0</v>
      </c>
      <c r="BY191" s="370">
        <v>0</v>
      </c>
      <c r="BZ191" s="370">
        <v>0</v>
      </c>
      <c r="CA191" s="370">
        <v>0</v>
      </c>
    </row>
    <row r="192" spans="1:79" s="371" customFormat="1" hidden="1">
      <c r="A192" s="370">
        <f t="shared" si="44"/>
        <v>175</v>
      </c>
      <c r="B192" s="370" t="s">
        <v>990</v>
      </c>
      <c r="C192" s="370" t="s">
        <v>991</v>
      </c>
      <c r="D192" s="370" t="s">
        <v>992</v>
      </c>
      <c r="E192" s="370" t="s">
        <v>992</v>
      </c>
      <c r="F192" s="370" t="s">
        <v>90</v>
      </c>
      <c r="G192" s="370" t="s">
        <v>126</v>
      </c>
      <c r="H192" s="370" t="s">
        <v>615</v>
      </c>
      <c r="I192" s="370" t="s">
        <v>615</v>
      </c>
      <c r="J192" s="370">
        <v>2</v>
      </c>
      <c r="K192" s="370" t="s">
        <v>2410</v>
      </c>
      <c r="L192" s="370">
        <v>39309</v>
      </c>
      <c r="M192" s="370" t="s">
        <v>2409</v>
      </c>
      <c r="N192" s="370">
        <v>0</v>
      </c>
      <c r="O192" s="370">
        <v>110</v>
      </c>
      <c r="P192" s="370">
        <v>0</v>
      </c>
      <c r="Q192" s="370">
        <v>0</v>
      </c>
      <c r="R192" s="370">
        <v>0</v>
      </c>
      <c r="S192" s="370">
        <v>0</v>
      </c>
      <c r="T192" s="370">
        <v>0</v>
      </c>
      <c r="U192" s="370">
        <v>0</v>
      </c>
      <c r="V192" s="370">
        <f t="shared" si="60"/>
        <v>110</v>
      </c>
      <c r="W192" s="370">
        <v>0</v>
      </c>
      <c r="X192" s="370">
        <v>0</v>
      </c>
      <c r="Y192" s="370">
        <f t="shared" si="45"/>
        <v>0</v>
      </c>
      <c r="Z192" s="370">
        <v>8</v>
      </c>
      <c r="AA192" s="370">
        <v>8</v>
      </c>
      <c r="AB192" s="370">
        <f t="shared" si="46"/>
        <v>16</v>
      </c>
      <c r="AC192" s="370">
        <v>15</v>
      </c>
      <c r="AD192" s="370">
        <v>7</v>
      </c>
      <c r="AE192" s="370">
        <f t="shared" si="47"/>
        <v>22</v>
      </c>
      <c r="AF192" s="370">
        <v>6</v>
      </c>
      <c r="AG192" s="370">
        <v>11</v>
      </c>
      <c r="AH192" s="370">
        <f t="shared" si="48"/>
        <v>17</v>
      </c>
      <c r="AI192" s="370">
        <v>11</v>
      </c>
      <c r="AJ192" s="370">
        <v>9</v>
      </c>
      <c r="AK192" s="370">
        <f t="shared" si="49"/>
        <v>20</v>
      </c>
      <c r="AL192" s="370">
        <v>9</v>
      </c>
      <c r="AM192" s="370">
        <v>10</v>
      </c>
      <c r="AN192" s="370">
        <f t="shared" si="50"/>
        <v>19</v>
      </c>
      <c r="AO192" s="370">
        <v>5</v>
      </c>
      <c r="AP192" s="370">
        <v>5</v>
      </c>
      <c r="AQ192" s="370">
        <f t="shared" si="51"/>
        <v>10</v>
      </c>
      <c r="AR192" s="370">
        <v>0</v>
      </c>
      <c r="AS192" s="370">
        <v>5</v>
      </c>
      <c r="AT192" s="370">
        <f t="shared" si="52"/>
        <v>5</v>
      </c>
      <c r="AU192" s="370">
        <v>0</v>
      </c>
      <c r="AV192" s="370">
        <v>0</v>
      </c>
      <c r="AW192" s="370">
        <f t="shared" si="53"/>
        <v>0</v>
      </c>
      <c r="AX192" s="370">
        <v>0</v>
      </c>
      <c r="AY192" s="370">
        <v>1</v>
      </c>
      <c r="AZ192" s="370">
        <f t="shared" si="54"/>
        <v>1</v>
      </c>
      <c r="BA192" s="370">
        <v>0</v>
      </c>
      <c r="BB192" s="370">
        <v>0</v>
      </c>
      <c r="BC192" s="370">
        <f t="shared" si="55"/>
        <v>0</v>
      </c>
      <c r="BD192" s="370">
        <v>0</v>
      </c>
      <c r="BE192" s="370">
        <v>0</v>
      </c>
      <c r="BF192" s="370">
        <f t="shared" si="56"/>
        <v>0</v>
      </c>
      <c r="BG192" s="370">
        <v>0</v>
      </c>
      <c r="BH192" s="370">
        <v>0</v>
      </c>
      <c r="BI192" s="370">
        <f t="shared" si="57"/>
        <v>0</v>
      </c>
      <c r="BJ192" s="370">
        <v>0</v>
      </c>
      <c r="BK192" s="370">
        <v>0</v>
      </c>
      <c r="BL192" s="370">
        <f t="shared" si="58"/>
        <v>0</v>
      </c>
      <c r="BM192" s="370">
        <v>0</v>
      </c>
      <c r="BN192" s="370">
        <v>0</v>
      </c>
      <c r="BO192" s="370">
        <f t="shared" si="59"/>
        <v>0</v>
      </c>
      <c r="BP192" s="370">
        <v>1</v>
      </c>
      <c r="BQ192" s="370">
        <v>0</v>
      </c>
      <c r="BR192" s="370">
        <v>0</v>
      </c>
      <c r="BS192" s="370">
        <v>0</v>
      </c>
      <c r="BT192" s="370">
        <v>0</v>
      </c>
      <c r="BU192" s="370">
        <v>0</v>
      </c>
      <c r="BV192" s="370">
        <v>0</v>
      </c>
      <c r="BW192" s="370">
        <v>0</v>
      </c>
      <c r="BX192" s="370">
        <v>0</v>
      </c>
      <c r="BY192" s="370">
        <v>0</v>
      </c>
      <c r="BZ192" s="370">
        <v>0</v>
      </c>
      <c r="CA192" s="370">
        <v>0</v>
      </c>
    </row>
    <row r="193" spans="1:79" s="371" customFormat="1" hidden="1">
      <c r="A193" s="370">
        <f t="shared" si="44"/>
        <v>176</v>
      </c>
      <c r="B193" s="370" t="s">
        <v>941</v>
      </c>
      <c r="C193" s="370" t="s">
        <v>942</v>
      </c>
      <c r="D193" s="370" t="s">
        <v>2481</v>
      </c>
      <c r="E193" s="370" t="s">
        <v>943</v>
      </c>
      <c r="F193" s="370" t="s">
        <v>90</v>
      </c>
      <c r="G193" s="370" t="s">
        <v>126</v>
      </c>
      <c r="H193" s="370" t="s">
        <v>615</v>
      </c>
      <c r="I193" s="370" t="s">
        <v>615</v>
      </c>
      <c r="J193" s="370">
        <v>2</v>
      </c>
      <c r="K193" s="370" t="s">
        <v>2478</v>
      </c>
      <c r="L193" s="370">
        <v>10562</v>
      </c>
      <c r="M193" s="370" t="s">
        <v>2409</v>
      </c>
      <c r="N193" s="370">
        <v>900</v>
      </c>
      <c r="O193" s="370">
        <v>183</v>
      </c>
      <c r="P193" s="370">
        <v>1</v>
      </c>
      <c r="Q193" s="370">
        <v>0</v>
      </c>
      <c r="R193" s="370">
        <v>0</v>
      </c>
      <c r="S193" s="370">
        <v>0</v>
      </c>
      <c r="T193" s="370">
        <v>0</v>
      </c>
      <c r="U193" s="370">
        <v>0</v>
      </c>
      <c r="V193" s="370">
        <f t="shared" si="60"/>
        <v>184</v>
      </c>
      <c r="W193" s="370">
        <v>0</v>
      </c>
      <c r="X193" s="370">
        <v>0</v>
      </c>
      <c r="Y193" s="370">
        <f t="shared" si="45"/>
        <v>0</v>
      </c>
      <c r="Z193" s="370">
        <v>18</v>
      </c>
      <c r="AA193" s="370">
        <v>10</v>
      </c>
      <c r="AB193" s="370">
        <f t="shared" si="46"/>
        <v>28</v>
      </c>
      <c r="AC193" s="370">
        <v>11</v>
      </c>
      <c r="AD193" s="370">
        <v>24</v>
      </c>
      <c r="AE193" s="370">
        <f t="shared" si="47"/>
        <v>35</v>
      </c>
      <c r="AF193" s="370">
        <v>21</v>
      </c>
      <c r="AG193" s="370">
        <v>15</v>
      </c>
      <c r="AH193" s="370">
        <f t="shared" si="48"/>
        <v>36</v>
      </c>
      <c r="AI193" s="370">
        <v>14</v>
      </c>
      <c r="AJ193" s="370">
        <v>14</v>
      </c>
      <c r="AK193" s="370">
        <f t="shared" si="49"/>
        <v>28</v>
      </c>
      <c r="AL193" s="370">
        <v>16</v>
      </c>
      <c r="AM193" s="370">
        <v>10</v>
      </c>
      <c r="AN193" s="370">
        <f t="shared" si="50"/>
        <v>26</v>
      </c>
      <c r="AO193" s="370">
        <v>9</v>
      </c>
      <c r="AP193" s="370">
        <v>16</v>
      </c>
      <c r="AQ193" s="370">
        <f t="shared" si="51"/>
        <v>25</v>
      </c>
      <c r="AR193" s="370">
        <v>1</v>
      </c>
      <c r="AS193" s="370">
        <v>3</v>
      </c>
      <c r="AT193" s="370">
        <f t="shared" si="52"/>
        <v>4</v>
      </c>
      <c r="AU193" s="370">
        <v>0</v>
      </c>
      <c r="AV193" s="370">
        <v>1</v>
      </c>
      <c r="AW193" s="370">
        <f t="shared" si="53"/>
        <v>1</v>
      </c>
      <c r="AX193" s="370">
        <v>1</v>
      </c>
      <c r="AY193" s="370">
        <v>0</v>
      </c>
      <c r="AZ193" s="370">
        <f t="shared" si="54"/>
        <v>1</v>
      </c>
      <c r="BA193" s="370">
        <v>0</v>
      </c>
      <c r="BB193" s="370">
        <v>0</v>
      </c>
      <c r="BC193" s="370">
        <f t="shared" si="55"/>
        <v>0</v>
      </c>
      <c r="BD193" s="370">
        <v>0</v>
      </c>
      <c r="BE193" s="370">
        <v>0</v>
      </c>
      <c r="BF193" s="370">
        <f t="shared" si="56"/>
        <v>0</v>
      </c>
      <c r="BG193" s="370">
        <v>0</v>
      </c>
      <c r="BH193" s="370">
        <v>0</v>
      </c>
      <c r="BI193" s="370">
        <f t="shared" si="57"/>
        <v>0</v>
      </c>
      <c r="BJ193" s="370">
        <v>0</v>
      </c>
      <c r="BK193" s="370">
        <v>0</v>
      </c>
      <c r="BL193" s="370">
        <f t="shared" si="58"/>
        <v>0</v>
      </c>
      <c r="BM193" s="370">
        <v>0</v>
      </c>
      <c r="BN193" s="370">
        <v>0</v>
      </c>
      <c r="BO193" s="370">
        <f t="shared" si="59"/>
        <v>0</v>
      </c>
      <c r="BP193" s="370">
        <v>3</v>
      </c>
      <c r="BQ193" s="370">
        <v>0</v>
      </c>
      <c r="BR193" s="370">
        <v>2</v>
      </c>
      <c r="BS193" s="370">
        <v>3</v>
      </c>
      <c r="BT193" s="370">
        <v>0</v>
      </c>
      <c r="BU193" s="370">
        <v>0</v>
      </c>
      <c r="BV193" s="370">
        <v>0</v>
      </c>
      <c r="BW193" s="370">
        <v>0</v>
      </c>
      <c r="BX193" s="370">
        <v>0</v>
      </c>
      <c r="BY193" s="370">
        <v>0</v>
      </c>
      <c r="BZ193" s="370">
        <v>0</v>
      </c>
      <c r="CA193" s="370">
        <v>0</v>
      </c>
    </row>
    <row r="194" spans="1:79" s="371" customFormat="1" hidden="1">
      <c r="A194" s="370">
        <f t="shared" si="44"/>
        <v>177</v>
      </c>
      <c r="B194" s="370" t="s">
        <v>993</v>
      </c>
      <c r="C194" s="370" t="s">
        <v>994</v>
      </c>
      <c r="D194" s="370" t="s">
        <v>1616</v>
      </c>
      <c r="E194" s="370" t="s">
        <v>995</v>
      </c>
      <c r="F194" s="370" t="s">
        <v>90</v>
      </c>
      <c r="G194" s="370" t="s">
        <v>126</v>
      </c>
      <c r="H194" s="370" t="s">
        <v>615</v>
      </c>
      <c r="I194" s="370" t="s">
        <v>615</v>
      </c>
      <c r="J194" s="370">
        <v>2</v>
      </c>
      <c r="K194" s="370" t="s">
        <v>2410</v>
      </c>
      <c r="L194" s="370">
        <v>39623</v>
      </c>
      <c r="M194" s="370" t="s">
        <v>2409</v>
      </c>
      <c r="N194" s="370">
        <v>900</v>
      </c>
      <c r="O194" s="370">
        <v>95</v>
      </c>
      <c r="P194" s="370">
        <v>0</v>
      </c>
      <c r="Q194" s="370">
        <v>0</v>
      </c>
      <c r="R194" s="370">
        <v>0</v>
      </c>
      <c r="S194" s="370">
        <v>0</v>
      </c>
      <c r="T194" s="370">
        <v>0</v>
      </c>
      <c r="U194" s="370">
        <v>0</v>
      </c>
      <c r="V194" s="370">
        <f t="shared" si="60"/>
        <v>95</v>
      </c>
      <c r="W194" s="370">
        <v>1</v>
      </c>
      <c r="X194" s="370">
        <v>0</v>
      </c>
      <c r="Y194" s="370">
        <f t="shared" si="45"/>
        <v>1</v>
      </c>
      <c r="Z194" s="370">
        <v>8</v>
      </c>
      <c r="AA194" s="370">
        <v>10</v>
      </c>
      <c r="AB194" s="370">
        <f t="shared" si="46"/>
        <v>18</v>
      </c>
      <c r="AC194" s="370">
        <v>6</v>
      </c>
      <c r="AD194" s="370">
        <v>9</v>
      </c>
      <c r="AE194" s="370">
        <f t="shared" si="47"/>
        <v>15</v>
      </c>
      <c r="AF194" s="370">
        <v>3</v>
      </c>
      <c r="AG194" s="370">
        <v>7</v>
      </c>
      <c r="AH194" s="370">
        <f t="shared" si="48"/>
        <v>10</v>
      </c>
      <c r="AI194" s="370">
        <v>9</v>
      </c>
      <c r="AJ194" s="370">
        <v>11</v>
      </c>
      <c r="AK194" s="370">
        <f t="shared" si="49"/>
        <v>20</v>
      </c>
      <c r="AL194" s="370">
        <v>7</v>
      </c>
      <c r="AM194" s="370">
        <v>8</v>
      </c>
      <c r="AN194" s="370">
        <f t="shared" si="50"/>
        <v>15</v>
      </c>
      <c r="AO194" s="370">
        <v>6</v>
      </c>
      <c r="AP194" s="370">
        <v>5</v>
      </c>
      <c r="AQ194" s="370">
        <f t="shared" si="51"/>
        <v>11</v>
      </c>
      <c r="AR194" s="370">
        <v>4</v>
      </c>
      <c r="AS194" s="370">
        <v>1</v>
      </c>
      <c r="AT194" s="370">
        <f t="shared" si="52"/>
        <v>5</v>
      </c>
      <c r="AU194" s="370">
        <v>0</v>
      </c>
      <c r="AV194" s="370">
        <v>0</v>
      </c>
      <c r="AW194" s="370">
        <f t="shared" si="53"/>
        <v>0</v>
      </c>
      <c r="AX194" s="370">
        <v>0</v>
      </c>
      <c r="AY194" s="370">
        <v>0</v>
      </c>
      <c r="AZ194" s="370">
        <f t="shared" si="54"/>
        <v>0</v>
      </c>
      <c r="BA194" s="370">
        <v>0</v>
      </c>
      <c r="BB194" s="370">
        <v>0</v>
      </c>
      <c r="BC194" s="370">
        <f t="shared" si="55"/>
        <v>0</v>
      </c>
      <c r="BD194" s="370">
        <v>0</v>
      </c>
      <c r="BE194" s="370">
        <v>0</v>
      </c>
      <c r="BF194" s="370">
        <f t="shared" si="56"/>
        <v>0</v>
      </c>
      <c r="BG194" s="370">
        <v>0</v>
      </c>
      <c r="BH194" s="370">
        <v>0</v>
      </c>
      <c r="BI194" s="370">
        <f t="shared" si="57"/>
        <v>0</v>
      </c>
      <c r="BJ194" s="370">
        <v>0</v>
      </c>
      <c r="BK194" s="370">
        <v>0</v>
      </c>
      <c r="BL194" s="370">
        <f t="shared" si="58"/>
        <v>0</v>
      </c>
      <c r="BM194" s="370">
        <v>0</v>
      </c>
      <c r="BN194" s="370">
        <v>0</v>
      </c>
      <c r="BO194" s="370">
        <f t="shared" si="59"/>
        <v>0</v>
      </c>
      <c r="BP194" s="370">
        <v>0</v>
      </c>
      <c r="BQ194" s="370">
        <v>0</v>
      </c>
      <c r="BR194" s="370">
        <v>0</v>
      </c>
      <c r="BS194" s="370">
        <v>0</v>
      </c>
      <c r="BT194" s="370">
        <v>0</v>
      </c>
      <c r="BU194" s="370">
        <v>0</v>
      </c>
      <c r="BV194" s="370">
        <v>0</v>
      </c>
      <c r="BW194" s="370">
        <v>0</v>
      </c>
      <c r="BX194" s="370">
        <v>0</v>
      </c>
      <c r="BY194" s="370">
        <v>0</v>
      </c>
      <c r="BZ194" s="370">
        <v>0</v>
      </c>
      <c r="CA194" s="370">
        <v>0</v>
      </c>
    </row>
    <row r="195" spans="1:79" s="371" customFormat="1" hidden="1">
      <c r="A195" s="370">
        <f t="shared" si="44"/>
        <v>178</v>
      </c>
      <c r="B195" s="370" t="s">
        <v>959</v>
      </c>
      <c r="C195" s="370" t="s">
        <v>960</v>
      </c>
      <c r="D195" s="370" t="s">
        <v>1612</v>
      </c>
      <c r="E195" s="370" t="s">
        <v>961</v>
      </c>
      <c r="F195" s="370" t="s">
        <v>90</v>
      </c>
      <c r="G195" s="370" t="s">
        <v>126</v>
      </c>
      <c r="H195" s="370" t="s">
        <v>615</v>
      </c>
      <c r="I195" s="370" t="s">
        <v>615</v>
      </c>
      <c r="J195" s="370">
        <v>2</v>
      </c>
      <c r="K195" s="370" t="s">
        <v>2410</v>
      </c>
      <c r="L195" s="370">
        <v>27485</v>
      </c>
      <c r="M195" s="370" t="s">
        <v>2409</v>
      </c>
      <c r="N195" s="370">
        <v>900</v>
      </c>
      <c r="O195" s="370">
        <v>263</v>
      </c>
      <c r="P195" s="370">
        <v>0</v>
      </c>
      <c r="Q195" s="370">
        <v>0</v>
      </c>
      <c r="R195" s="370">
        <v>0</v>
      </c>
      <c r="S195" s="370">
        <v>0</v>
      </c>
      <c r="T195" s="370">
        <v>0</v>
      </c>
      <c r="U195" s="370">
        <v>0</v>
      </c>
      <c r="V195" s="370">
        <f t="shared" si="60"/>
        <v>263</v>
      </c>
      <c r="W195" s="370">
        <v>2</v>
      </c>
      <c r="X195" s="370">
        <v>1</v>
      </c>
      <c r="Y195" s="370">
        <f t="shared" si="45"/>
        <v>3</v>
      </c>
      <c r="Z195" s="370">
        <v>16</v>
      </c>
      <c r="AA195" s="370">
        <v>19</v>
      </c>
      <c r="AB195" s="370">
        <f t="shared" si="46"/>
        <v>35</v>
      </c>
      <c r="AC195" s="370">
        <v>29</v>
      </c>
      <c r="AD195" s="370">
        <v>21</v>
      </c>
      <c r="AE195" s="370">
        <f t="shared" si="47"/>
        <v>50</v>
      </c>
      <c r="AF195" s="370">
        <v>22</v>
      </c>
      <c r="AG195" s="370">
        <v>20</v>
      </c>
      <c r="AH195" s="370">
        <f t="shared" si="48"/>
        <v>42</v>
      </c>
      <c r="AI195" s="370">
        <v>22</v>
      </c>
      <c r="AJ195" s="370">
        <v>23</v>
      </c>
      <c r="AK195" s="370">
        <f t="shared" si="49"/>
        <v>45</v>
      </c>
      <c r="AL195" s="370">
        <v>21</v>
      </c>
      <c r="AM195" s="370">
        <v>19</v>
      </c>
      <c r="AN195" s="370">
        <f t="shared" si="50"/>
        <v>40</v>
      </c>
      <c r="AO195" s="370">
        <v>16</v>
      </c>
      <c r="AP195" s="370">
        <v>16</v>
      </c>
      <c r="AQ195" s="370">
        <f t="shared" si="51"/>
        <v>32</v>
      </c>
      <c r="AR195" s="370">
        <v>5</v>
      </c>
      <c r="AS195" s="370">
        <v>5</v>
      </c>
      <c r="AT195" s="370">
        <f t="shared" si="52"/>
        <v>10</v>
      </c>
      <c r="AU195" s="370">
        <v>4</v>
      </c>
      <c r="AV195" s="370">
        <v>1</v>
      </c>
      <c r="AW195" s="370">
        <f t="shared" si="53"/>
        <v>5</v>
      </c>
      <c r="AX195" s="370">
        <v>0</v>
      </c>
      <c r="AY195" s="370">
        <v>1</v>
      </c>
      <c r="AZ195" s="370">
        <f t="shared" si="54"/>
        <v>1</v>
      </c>
      <c r="BA195" s="370">
        <v>0</v>
      </c>
      <c r="BB195" s="370">
        <v>0</v>
      </c>
      <c r="BC195" s="370">
        <f t="shared" si="55"/>
        <v>0</v>
      </c>
      <c r="BD195" s="370">
        <v>0</v>
      </c>
      <c r="BE195" s="370">
        <v>0</v>
      </c>
      <c r="BF195" s="370">
        <f t="shared" si="56"/>
        <v>0</v>
      </c>
      <c r="BG195" s="370">
        <v>0</v>
      </c>
      <c r="BH195" s="370">
        <v>0</v>
      </c>
      <c r="BI195" s="370">
        <f t="shared" si="57"/>
        <v>0</v>
      </c>
      <c r="BJ195" s="370">
        <v>0</v>
      </c>
      <c r="BK195" s="370">
        <v>0</v>
      </c>
      <c r="BL195" s="370">
        <f t="shared" si="58"/>
        <v>0</v>
      </c>
      <c r="BM195" s="370">
        <v>0</v>
      </c>
      <c r="BN195" s="370">
        <v>0</v>
      </c>
      <c r="BO195" s="370">
        <f t="shared" si="59"/>
        <v>0</v>
      </c>
      <c r="BP195" s="370">
        <v>0</v>
      </c>
      <c r="BQ195" s="370">
        <v>0</v>
      </c>
      <c r="BR195" s="370">
        <v>0</v>
      </c>
      <c r="BS195" s="370">
        <v>0</v>
      </c>
      <c r="BT195" s="370">
        <v>0</v>
      </c>
      <c r="BU195" s="370">
        <v>0</v>
      </c>
      <c r="BV195" s="370">
        <v>0</v>
      </c>
      <c r="BW195" s="370">
        <v>0</v>
      </c>
      <c r="BX195" s="370">
        <v>0</v>
      </c>
      <c r="BY195" s="370">
        <v>0</v>
      </c>
      <c r="BZ195" s="370">
        <v>0</v>
      </c>
      <c r="CA195" s="370">
        <v>0</v>
      </c>
    </row>
    <row r="196" spans="1:79" s="371" customFormat="1" hidden="1">
      <c r="A196" s="370">
        <f t="shared" si="44"/>
        <v>179</v>
      </c>
      <c r="B196" s="370" t="s">
        <v>996</v>
      </c>
      <c r="C196" s="370" t="s">
        <v>997</v>
      </c>
      <c r="D196" s="370" t="s">
        <v>216</v>
      </c>
      <c r="E196" s="370" t="s">
        <v>216</v>
      </c>
      <c r="F196" s="370" t="s">
        <v>90</v>
      </c>
      <c r="G196" s="370" t="s">
        <v>126</v>
      </c>
      <c r="H196" s="370" t="s">
        <v>615</v>
      </c>
      <c r="I196" s="370" t="s">
        <v>615</v>
      </c>
      <c r="J196" s="370">
        <v>2</v>
      </c>
      <c r="K196" s="370" t="s">
        <v>2410</v>
      </c>
      <c r="L196" s="370" t="s">
        <v>615</v>
      </c>
      <c r="M196" s="370" t="s">
        <v>2409</v>
      </c>
      <c r="N196" s="370">
        <v>90</v>
      </c>
      <c r="O196" s="370">
        <v>192</v>
      </c>
      <c r="P196" s="370">
        <v>0</v>
      </c>
      <c r="Q196" s="370">
        <v>0</v>
      </c>
      <c r="R196" s="370">
        <v>1</v>
      </c>
      <c r="S196" s="370">
        <v>0</v>
      </c>
      <c r="T196" s="370">
        <v>0</v>
      </c>
      <c r="U196" s="370">
        <v>0</v>
      </c>
      <c r="V196" s="370">
        <f t="shared" si="60"/>
        <v>193</v>
      </c>
      <c r="W196" s="370">
        <v>0</v>
      </c>
      <c r="X196" s="370">
        <v>0</v>
      </c>
      <c r="Y196" s="370">
        <f t="shared" si="45"/>
        <v>0</v>
      </c>
      <c r="Z196" s="370">
        <v>10</v>
      </c>
      <c r="AA196" s="370">
        <v>9</v>
      </c>
      <c r="AB196" s="370">
        <f t="shared" si="46"/>
        <v>19</v>
      </c>
      <c r="AC196" s="370">
        <v>8</v>
      </c>
      <c r="AD196" s="370">
        <v>18</v>
      </c>
      <c r="AE196" s="370">
        <f t="shared" si="47"/>
        <v>26</v>
      </c>
      <c r="AF196" s="370">
        <v>18</v>
      </c>
      <c r="AG196" s="370">
        <v>22</v>
      </c>
      <c r="AH196" s="370">
        <f t="shared" si="48"/>
        <v>40</v>
      </c>
      <c r="AI196" s="370">
        <v>10</v>
      </c>
      <c r="AJ196" s="370">
        <v>12</v>
      </c>
      <c r="AK196" s="370">
        <f t="shared" si="49"/>
        <v>22</v>
      </c>
      <c r="AL196" s="370">
        <v>19</v>
      </c>
      <c r="AM196" s="370">
        <v>14</v>
      </c>
      <c r="AN196" s="370">
        <f t="shared" si="50"/>
        <v>33</v>
      </c>
      <c r="AO196" s="370">
        <v>22</v>
      </c>
      <c r="AP196" s="370">
        <v>19</v>
      </c>
      <c r="AQ196" s="370">
        <f t="shared" si="51"/>
        <v>41</v>
      </c>
      <c r="AR196" s="370">
        <v>3</v>
      </c>
      <c r="AS196" s="370">
        <v>3</v>
      </c>
      <c r="AT196" s="370">
        <f t="shared" si="52"/>
        <v>6</v>
      </c>
      <c r="AU196" s="370">
        <v>2</v>
      </c>
      <c r="AV196" s="370">
        <v>4</v>
      </c>
      <c r="AW196" s="370">
        <f t="shared" si="53"/>
        <v>6</v>
      </c>
      <c r="AX196" s="370">
        <v>0</v>
      </c>
      <c r="AY196" s="370">
        <v>0</v>
      </c>
      <c r="AZ196" s="370">
        <f t="shared" si="54"/>
        <v>0</v>
      </c>
      <c r="BA196" s="370">
        <v>0</v>
      </c>
      <c r="BB196" s="370">
        <v>0</v>
      </c>
      <c r="BC196" s="370">
        <f t="shared" si="55"/>
        <v>0</v>
      </c>
      <c r="BD196" s="370">
        <v>0</v>
      </c>
      <c r="BE196" s="370">
        <v>0</v>
      </c>
      <c r="BF196" s="370">
        <f t="shared" si="56"/>
        <v>0</v>
      </c>
      <c r="BG196" s="370">
        <v>0</v>
      </c>
      <c r="BH196" s="370">
        <v>0</v>
      </c>
      <c r="BI196" s="370">
        <f t="shared" si="57"/>
        <v>0</v>
      </c>
      <c r="BJ196" s="370">
        <v>0</v>
      </c>
      <c r="BK196" s="370">
        <v>0</v>
      </c>
      <c r="BL196" s="370">
        <f t="shared" si="58"/>
        <v>0</v>
      </c>
      <c r="BM196" s="370">
        <v>0</v>
      </c>
      <c r="BN196" s="370">
        <v>0</v>
      </c>
      <c r="BO196" s="370">
        <f t="shared" si="59"/>
        <v>0</v>
      </c>
      <c r="BP196" s="370">
        <v>0</v>
      </c>
      <c r="BQ196" s="370">
        <v>0</v>
      </c>
      <c r="BR196" s="370">
        <v>0</v>
      </c>
      <c r="BS196" s="370">
        <v>0</v>
      </c>
      <c r="BT196" s="370">
        <v>0</v>
      </c>
      <c r="BU196" s="370">
        <v>0</v>
      </c>
      <c r="BV196" s="370">
        <v>0</v>
      </c>
      <c r="BW196" s="370">
        <v>0</v>
      </c>
      <c r="BX196" s="370">
        <v>0</v>
      </c>
      <c r="BY196" s="370">
        <v>0</v>
      </c>
      <c r="BZ196" s="370">
        <v>0</v>
      </c>
      <c r="CA196" s="370">
        <v>0</v>
      </c>
    </row>
    <row r="197" spans="1:79" s="371" customFormat="1" hidden="1">
      <c r="A197" s="370">
        <f t="shared" si="44"/>
        <v>180</v>
      </c>
      <c r="B197" s="370" t="s">
        <v>1000</v>
      </c>
      <c r="C197" s="370" t="s">
        <v>1001</v>
      </c>
      <c r="D197" s="370" t="s">
        <v>1621</v>
      </c>
      <c r="E197" s="370" t="s">
        <v>1002</v>
      </c>
      <c r="F197" s="370" t="s">
        <v>90</v>
      </c>
      <c r="G197" s="370" t="s">
        <v>126</v>
      </c>
      <c r="H197" s="370" t="s">
        <v>615</v>
      </c>
      <c r="I197" s="370" t="s">
        <v>615</v>
      </c>
      <c r="J197" s="370">
        <v>2</v>
      </c>
      <c r="K197" s="370" t="s">
        <v>2410</v>
      </c>
      <c r="L197" s="370">
        <v>28126</v>
      </c>
      <c r="M197" s="370" t="s">
        <v>2409</v>
      </c>
      <c r="N197" s="370">
        <v>900</v>
      </c>
      <c r="O197" s="370">
        <v>88</v>
      </c>
      <c r="P197" s="370">
        <v>0</v>
      </c>
      <c r="Q197" s="370">
        <v>0</v>
      </c>
      <c r="R197" s="370">
        <v>0</v>
      </c>
      <c r="S197" s="370">
        <v>0</v>
      </c>
      <c r="T197" s="370">
        <v>0</v>
      </c>
      <c r="U197" s="370">
        <v>0</v>
      </c>
      <c r="V197" s="370">
        <f t="shared" si="60"/>
        <v>88</v>
      </c>
      <c r="W197" s="370">
        <v>0</v>
      </c>
      <c r="X197" s="370">
        <v>0</v>
      </c>
      <c r="Y197" s="370">
        <f t="shared" si="45"/>
        <v>0</v>
      </c>
      <c r="Z197" s="370">
        <v>6</v>
      </c>
      <c r="AA197" s="370">
        <v>7</v>
      </c>
      <c r="AB197" s="370">
        <f t="shared" si="46"/>
        <v>13</v>
      </c>
      <c r="AC197" s="370">
        <v>3</v>
      </c>
      <c r="AD197" s="370">
        <v>9</v>
      </c>
      <c r="AE197" s="370">
        <f t="shared" si="47"/>
        <v>12</v>
      </c>
      <c r="AF197" s="370">
        <v>10</v>
      </c>
      <c r="AG197" s="370">
        <v>11</v>
      </c>
      <c r="AH197" s="370">
        <f t="shared" si="48"/>
        <v>21</v>
      </c>
      <c r="AI197" s="370">
        <v>6</v>
      </c>
      <c r="AJ197" s="370">
        <v>8</v>
      </c>
      <c r="AK197" s="370">
        <f t="shared" si="49"/>
        <v>14</v>
      </c>
      <c r="AL197" s="370">
        <v>2</v>
      </c>
      <c r="AM197" s="370">
        <v>9</v>
      </c>
      <c r="AN197" s="370">
        <f t="shared" si="50"/>
        <v>11</v>
      </c>
      <c r="AO197" s="370">
        <v>2</v>
      </c>
      <c r="AP197" s="370">
        <v>3</v>
      </c>
      <c r="AQ197" s="370">
        <f t="shared" si="51"/>
        <v>5</v>
      </c>
      <c r="AR197" s="370">
        <v>5</v>
      </c>
      <c r="AS197" s="370">
        <v>5</v>
      </c>
      <c r="AT197" s="370">
        <f t="shared" si="52"/>
        <v>10</v>
      </c>
      <c r="AU197" s="370">
        <v>1</v>
      </c>
      <c r="AV197" s="370">
        <v>0</v>
      </c>
      <c r="AW197" s="370">
        <f t="shared" si="53"/>
        <v>1</v>
      </c>
      <c r="AX197" s="370">
        <v>1</v>
      </c>
      <c r="AY197" s="370">
        <v>0</v>
      </c>
      <c r="AZ197" s="370">
        <f t="shared" si="54"/>
        <v>1</v>
      </c>
      <c r="BA197" s="370">
        <v>0</v>
      </c>
      <c r="BB197" s="370">
        <v>0</v>
      </c>
      <c r="BC197" s="370">
        <f t="shared" si="55"/>
        <v>0</v>
      </c>
      <c r="BD197" s="370">
        <v>0</v>
      </c>
      <c r="BE197" s="370">
        <v>0</v>
      </c>
      <c r="BF197" s="370">
        <f t="shared" si="56"/>
        <v>0</v>
      </c>
      <c r="BG197" s="370">
        <v>0</v>
      </c>
      <c r="BH197" s="370">
        <v>0</v>
      </c>
      <c r="BI197" s="370">
        <f t="shared" si="57"/>
        <v>0</v>
      </c>
      <c r="BJ197" s="370">
        <v>0</v>
      </c>
      <c r="BK197" s="370">
        <v>0</v>
      </c>
      <c r="BL197" s="370">
        <f t="shared" si="58"/>
        <v>0</v>
      </c>
      <c r="BM197" s="370">
        <v>0</v>
      </c>
      <c r="BN197" s="370">
        <v>0</v>
      </c>
      <c r="BO197" s="370">
        <f t="shared" si="59"/>
        <v>0</v>
      </c>
      <c r="BP197" s="370">
        <v>0</v>
      </c>
      <c r="BQ197" s="370">
        <v>0</v>
      </c>
      <c r="BR197" s="370">
        <v>0</v>
      </c>
      <c r="BS197" s="370">
        <v>0</v>
      </c>
      <c r="BT197" s="370">
        <v>0</v>
      </c>
      <c r="BU197" s="370">
        <v>0</v>
      </c>
      <c r="BV197" s="370">
        <v>0</v>
      </c>
      <c r="BW197" s="370">
        <v>0</v>
      </c>
      <c r="BX197" s="370">
        <v>0</v>
      </c>
      <c r="BY197" s="370">
        <v>0</v>
      </c>
      <c r="BZ197" s="370">
        <v>0</v>
      </c>
      <c r="CA197" s="370">
        <v>0</v>
      </c>
    </row>
    <row r="198" spans="1:79" s="371" customFormat="1" hidden="1">
      <c r="A198" s="370">
        <f t="shared" si="44"/>
        <v>181</v>
      </c>
      <c r="B198" s="370" t="s">
        <v>975</v>
      </c>
      <c r="C198" s="370" t="s">
        <v>976</v>
      </c>
      <c r="D198" s="370" t="s">
        <v>1609</v>
      </c>
      <c r="E198" s="370" t="s">
        <v>977</v>
      </c>
      <c r="F198" s="370" t="s">
        <v>90</v>
      </c>
      <c r="G198" s="370" t="s">
        <v>126</v>
      </c>
      <c r="H198" s="370" t="s">
        <v>615</v>
      </c>
      <c r="I198" s="370" t="s">
        <v>615</v>
      </c>
      <c r="J198" s="370">
        <v>2</v>
      </c>
      <c r="K198" s="370" t="s">
        <v>2410</v>
      </c>
      <c r="L198" s="370">
        <v>28856</v>
      </c>
      <c r="M198" s="370" t="s">
        <v>2409</v>
      </c>
      <c r="N198" s="370">
        <v>900</v>
      </c>
      <c r="O198" s="370">
        <v>144</v>
      </c>
      <c r="P198" s="370">
        <v>1</v>
      </c>
      <c r="Q198" s="370">
        <v>0</v>
      </c>
      <c r="R198" s="370">
        <v>0</v>
      </c>
      <c r="S198" s="370">
        <v>0</v>
      </c>
      <c r="T198" s="370">
        <v>0</v>
      </c>
      <c r="U198" s="370">
        <v>0</v>
      </c>
      <c r="V198" s="370">
        <f t="shared" si="60"/>
        <v>145</v>
      </c>
      <c r="W198" s="370">
        <v>0</v>
      </c>
      <c r="X198" s="370">
        <v>0</v>
      </c>
      <c r="Y198" s="370">
        <f t="shared" si="45"/>
        <v>0</v>
      </c>
      <c r="Z198" s="370">
        <v>8</v>
      </c>
      <c r="AA198" s="370">
        <v>7</v>
      </c>
      <c r="AB198" s="370">
        <f t="shared" si="46"/>
        <v>15</v>
      </c>
      <c r="AC198" s="370">
        <v>18</v>
      </c>
      <c r="AD198" s="370">
        <v>16</v>
      </c>
      <c r="AE198" s="370">
        <f t="shared" si="47"/>
        <v>34</v>
      </c>
      <c r="AF198" s="370">
        <v>11</v>
      </c>
      <c r="AG198" s="370">
        <v>10</v>
      </c>
      <c r="AH198" s="370">
        <f t="shared" si="48"/>
        <v>21</v>
      </c>
      <c r="AI198" s="370">
        <v>16</v>
      </c>
      <c r="AJ198" s="370">
        <v>12</v>
      </c>
      <c r="AK198" s="370">
        <f t="shared" si="49"/>
        <v>28</v>
      </c>
      <c r="AL198" s="370">
        <v>8</v>
      </c>
      <c r="AM198" s="370">
        <v>11</v>
      </c>
      <c r="AN198" s="370">
        <f t="shared" si="50"/>
        <v>19</v>
      </c>
      <c r="AO198" s="370">
        <v>9</v>
      </c>
      <c r="AP198" s="370">
        <v>10</v>
      </c>
      <c r="AQ198" s="370">
        <f t="shared" si="51"/>
        <v>19</v>
      </c>
      <c r="AR198" s="370">
        <v>5</v>
      </c>
      <c r="AS198" s="370">
        <v>2</v>
      </c>
      <c r="AT198" s="370">
        <f t="shared" si="52"/>
        <v>7</v>
      </c>
      <c r="AU198" s="370">
        <v>2</v>
      </c>
      <c r="AV198" s="370">
        <v>0</v>
      </c>
      <c r="AW198" s="370">
        <f t="shared" si="53"/>
        <v>2</v>
      </c>
      <c r="AX198" s="370">
        <v>0</v>
      </c>
      <c r="AY198" s="370">
        <v>0</v>
      </c>
      <c r="AZ198" s="370">
        <f t="shared" si="54"/>
        <v>0</v>
      </c>
      <c r="BA198" s="370">
        <v>0</v>
      </c>
      <c r="BB198" s="370">
        <v>0</v>
      </c>
      <c r="BC198" s="370">
        <f t="shared" si="55"/>
        <v>0</v>
      </c>
      <c r="BD198" s="370">
        <v>0</v>
      </c>
      <c r="BE198" s="370">
        <v>0</v>
      </c>
      <c r="BF198" s="370">
        <f t="shared" si="56"/>
        <v>0</v>
      </c>
      <c r="BG198" s="370">
        <v>0</v>
      </c>
      <c r="BH198" s="370">
        <v>0</v>
      </c>
      <c r="BI198" s="370">
        <f t="shared" si="57"/>
        <v>0</v>
      </c>
      <c r="BJ198" s="370">
        <v>0</v>
      </c>
      <c r="BK198" s="370">
        <v>0</v>
      </c>
      <c r="BL198" s="370">
        <f t="shared" si="58"/>
        <v>0</v>
      </c>
      <c r="BM198" s="370">
        <v>0</v>
      </c>
      <c r="BN198" s="370">
        <v>0</v>
      </c>
      <c r="BO198" s="370">
        <f t="shared" si="59"/>
        <v>0</v>
      </c>
      <c r="BP198" s="370">
        <v>1</v>
      </c>
      <c r="BQ198" s="370">
        <v>0</v>
      </c>
      <c r="BR198" s="370">
        <v>0</v>
      </c>
      <c r="BS198" s="370">
        <v>2</v>
      </c>
      <c r="BT198" s="370">
        <v>0</v>
      </c>
      <c r="BU198" s="370">
        <v>0</v>
      </c>
      <c r="BV198" s="370">
        <v>0</v>
      </c>
      <c r="BW198" s="370">
        <v>0</v>
      </c>
      <c r="BX198" s="370">
        <v>0</v>
      </c>
      <c r="BY198" s="370">
        <v>0</v>
      </c>
      <c r="BZ198" s="370">
        <v>0</v>
      </c>
      <c r="CA198" s="370">
        <v>0</v>
      </c>
    </row>
    <row r="199" spans="1:79" s="371" customFormat="1" hidden="1">
      <c r="A199" s="370">
        <f t="shared" si="44"/>
        <v>182</v>
      </c>
      <c r="B199" s="370" t="s">
        <v>953</v>
      </c>
      <c r="C199" s="370" t="s">
        <v>954</v>
      </c>
      <c r="D199" s="370" t="s">
        <v>2482</v>
      </c>
      <c r="E199" s="370" t="s">
        <v>955</v>
      </c>
      <c r="F199" s="370" t="s">
        <v>90</v>
      </c>
      <c r="G199" s="370" t="s">
        <v>126</v>
      </c>
      <c r="H199" s="370" t="s">
        <v>615</v>
      </c>
      <c r="I199" s="370" t="s">
        <v>615</v>
      </c>
      <c r="J199" s="370">
        <v>2</v>
      </c>
      <c r="K199" s="370" t="s">
        <v>2410</v>
      </c>
      <c r="L199" s="370" t="s">
        <v>615</v>
      </c>
      <c r="M199" s="370" t="s">
        <v>2409</v>
      </c>
      <c r="N199" s="370">
        <v>900</v>
      </c>
      <c r="O199" s="370">
        <v>170</v>
      </c>
      <c r="P199" s="370">
        <v>0</v>
      </c>
      <c r="Q199" s="370">
        <v>0</v>
      </c>
      <c r="R199" s="370">
        <v>0</v>
      </c>
      <c r="S199" s="370">
        <v>0</v>
      </c>
      <c r="T199" s="370">
        <v>0</v>
      </c>
      <c r="U199" s="370">
        <v>0</v>
      </c>
      <c r="V199" s="370">
        <f t="shared" si="60"/>
        <v>170</v>
      </c>
      <c r="W199" s="370">
        <v>0</v>
      </c>
      <c r="X199" s="370">
        <v>1</v>
      </c>
      <c r="Y199" s="370">
        <f t="shared" si="45"/>
        <v>1</v>
      </c>
      <c r="Z199" s="370">
        <v>6</v>
      </c>
      <c r="AA199" s="370">
        <v>12</v>
      </c>
      <c r="AB199" s="370">
        <f t="shared" si="46"/>
        <v>18</v>
      </c>
      <c r="AC199" s="370">
        <v>17</v>
      </c>
      <c r="AD199" s="370">
        <v>19</v>
      </c>
      <c r="AE199" s="370">
        <f t="shared" si="47"/>
        <v>36</v>
      </c>
      <c r="AF199" s="370">
        <v>12</v>
      </c>
      <c r="AG199" s="370">
        <v>16</v>
      </c>
      <c r="AH199" s="370">
        <f t="shared" si="48"/>
        <v>28</v>
      </c>
      <c r="AI199" s="370">
        <v>16</v>
      </c>
      <c r="AJ199" s="370">
        <v>10</v>
      </c>
      <c r="AK199" s="370">
        <f t="shared" si="49"/>
        <v>26</v>
      </c>
      <c r="AL199" s="370">
        <v>14</v>
      </c>
      <c r="AM199" s="370">
        <v>9</v>
      </c>
      <c r="AN199" s="370">
        <f t="shared" si="50"/>
        <v>23</v>
      </c>
      <c r="AO199" s="370">
        <v>10</v>
      </c>
      <c r="AP199" s="370">
        <v>10</v>
      </c>
      <c r="AQ199" s="370">
        <f t="shared" si="51"/>
        <v>20</v>
      </c>
      <c r="AR199" s="370">
        <v>8</v>
      </c>
      <c r="AS199" s="370">
        <v>8</v>
      </c>
      <c r="AT199" s="370">
        <f t="shared" si="52"/>
        <v>16</v>
      </c>
      <c r="AU199" s="370">
        <v>0</v>
      </c>
      <c r="AV199" s="370">
        <v>0</v>
      </c>
      <c r="AW199" s="370">
        <f t="shared" si="53"/>
        <v>0</v>
      </c>
      <c r="AX199" s="370">
        <v>2</v>
      </c>
      <c r="AY199" s="370">
        <v>0</v>
      </c>
      <c r="AZ199" s="370">
        <f t="shared" si="54"/>
        <v>2</v>
      </c>
      <c r="BA199" s="370">
        <v>0</v>
      </c>
      <c r="BB199" s="370">
        <v>0</v>
      </c>
      <c r="BC199" s="370">
        <f t="shared" si="55"/>
        <v>0</v>
      </c>
      <c r="BD199" s="370">
        <v>0</v>
      </c>
      <c r="BE199" s="370">
        <v>0</v>
      </c>
      <c r="BF199" s="370">
        <f t="shared" si="56"/>
        <v>0</v>
      </c>
      <c r="BG199" s="370">
        <v>0</v>
      </c>
      <c r="BH199" s="370">
        <v>0</v>
      </c>
      <c r="BI199" s="370">
        <f t="shared" si="57"/>
        <v>0</v>
      </c>
      <c r="BJ199" s="370">
        <v>0</v>
      </c>
      <c r="BK199" s="370">
        <v>0</v>
      </c>
      <c r="BL199" s="370">
        <f t="shared" si="58"/>
        <v>0</v>
      </c>
      <c r="BM199" s="370">
        <v>0</v>
      </c>
      <c r="BN199" s="370">
        <v>0</v>
      </c>
      <c r="BO199" s="370">
        <f t="shared" si="59"/>
        <v>0</v>
      </c>
      <c r="BP199" s="370">
        <v>0</v>
      </c>
      <c r="BQ199" s="370">
        <v>0</v>
      </c>
      <c r="BR199" s="370">
        <v>0</v>
      </c>
      <c r="BS199" s="370">
        <v>0</v>
      </c>
      <c r="BT199" s="370">
        <v>0</v>
      </c>
      <c r="BU199" s="370">
        <v>0</v>
      </c>
      <c r="BV199" s="370">
        <v>0</v>
      </c>
      <c r="BW199" s="370">
        <v>0</v>
      </c>
      <c r="BX199" s="370">
        <v>0</v>
      </c>
      <c r="BY199" s="370">
        <v>0</v>
      </c>
      <c r="BZ199" s="370">
        <v>0</v>
      </c>
      <c r="CA199" s="370">
        <v>0</v>
      </c>
    </row>
    <row r="200" spans="1:79" s="371" customFormat="1" hidden="1">
      <c r="A200" s="370">
        <f t="shared" si="44"/>
        <v>183</v>
      </c>
      <c r="B200" s="370" t="s">
        <v>973</v>
      </c>
      <c r="C200" s="370" t="s">
        <v>974</v>
      </c>
      <c r="D200" s="370" t="s">
        <v>1623</v>
      </c>
      <c r="E200" s="370" t="s">
        <v>952</v>
      </c>
      <c r="F200" s="370" t="s">
        <v>90</v>
      </c>
      <c r="G200" s="370" t="s">
        <v>126</v>
      </c>
      <c r="H200" s="370" t="s">
        <v>615</v>
      </c>
      <c r="I200" s="370" t="s">
        <v>615</v>
      </c>
      <c r="J200" s="370">
        <v>2</v>
      </c>
      <c r="K200" s="370" t="s">
        <v>2410</v>
      </c>
      <c r="L200" s="370">
        <v>29221</v>
      </c>
      <c r="M200" s="370" t="s">
        <v>2409</v>
      </c>
      <c r="N200" s="370">
        <v>900</v>
      </c>
      <c r="O200" s="370">
        <v>121</v>
      </c>
      <c r="P200" s="370">
        <v>0</v>
      </c>
      <c r="Q200" s="370">
        <v>0</v>
      </c>
      <c r="R200" s="370">
        <v>0</v>
      </c>
      <c r="S200" s="370">
        <v>0</v>
      </c>
      <c r="T200" s="370">
        <v>0</v>
      </c>
      <c r="U200" s="370">
        <v>0</v>
      </c>
      <c r="V200" s="370">
        <f t="shared" si="60"/>
        <v>121</v>
      </c>
      <c r="W200" s="370">
        <v>0</v>
      </c>
      <c r="X200" s="370">
        <v>0</v>
      </c>
      <c r="Y200" s="370">
        <f t="shared" si="45"/>
        <v>0</v>
      </c>
      <c r="Z200" s="370">
        <v>2</v>
      </c>
      <c r="AA200" s="370">
        <v>4</v>
      </c>
      <c r="AB200" s="370">
        <f t="shared" si="46"/>
        <v>6</v>
      </c>
      <c r="AC200" s="370">
        <v>12</v>
      </c>
      <c r="AD200" s="370">
        <v>7</v>
      </c>
      <c r="AE200" s="370">
        <f t="shared" si="47"/>
        <v>19</v>
      </c>
      <c r="AF200" s="370">
        <v>10</v>
      </c>
      <c r="AG200" s="370">
        <v>10</v>
      </c>
      <c r="AH200" s="370">
        <f t="shared" si="48"/>
        <v>20</v>
      </c>
      <c r="AI200" s="370">
        <v>12</v>
      </c>
      <c r="AJ200" s="370">
        <v>8</v>
      </c>
      <c r="AK200" s="370">
        <f t="shared" si="49"/>
        <v>20</v>
      </c>
      <c r="AL200" s="370">
        <v>11</v>
      </c>
      <c r="AM200" s="370">
        <v>7</v>
      </c>
      <c r="AN200" s="370">
        <f t="shared" si="50"/>
        <v>18</v>
      </c>
      <c r="AO200" s="370">
        <v>5</v>
      </c>
      <c r="AP200" s="370">
        <v>10</v>
      </c>
      <c r="AQ200" s="370">
        <f t="shared" si="51"/>
        <v>15</v>
      </c>
      <c r="AR200" s="370">
        <v>9</v>
      </c>
      <c r="AS200" s="370">
        <v>8</v>
      </c>
      <c r="AT200" s="370">
        <f t="shared" si="52"/>
        <v>17</v>
      </c>
      <c r="AU200" s="370">
        <v>3</v>
      </c>
      <c r="AV200" s="370">
        <v>2</v>
      </c>
      <c r="AW200" s="370">
        <f t="shared" si="53"/>
        <v>5</v>
      </c>
      <c r="AX200" s="370">
        <v>0</v>
      </c>
      <c r="AY200" s="370">
        <v>0</v>
      </c>
      <c r="AZ200" s="370">
        <f t="shared" si="54"/>
        <v>0</v>
      </c>
      <c r="BA200" s="370">
        <v>0</v>
      </c>
      <c r="BB200" s="370">
        <v>1</v>
      </c>
      <c r="BC200" s="370">
        <f t="shared" si="55"/>
        <v>1</v>
      </c>
      <c r="BD200" s="370">
        <v>0</v>
      </c>
      <c r="BE200" s="370">
        <v>0</v>
      </c>
      <c r="BF200" s="370">
        <f t="shared" si="56"/>
        <v>0</v>
      </c>
      <c r="BG200" s="370">
        <v>0</v>
      </c>
      <c r="BH200" s="370">
        <v>0</v>
      </c>
      <c r="BI200" s="370">
        <f t="shared" si="57"/>
        <v>0</v>
      </c>
      <c r="BJ200" s="370">
        <v>0</v>
      </c>
      <c r="BK200" s="370">
        <v>0</v>
      </c>
      <c r="BL200" s="370">
        <f t="shared" si="58"/>
        <v>0</v>
      </c>
      <c r="BM200" s="370">
        <v>0</v>
      </c>
      <c r="BN200" s="370">
        <v>0</v>
      </c>
      <c r="BO200" s="370">
        <f t="shared" si="59"/>
        <v>0</v>
      </c>
      <c r="BP200" s="370">
        <v>2</v>
      </c>
      <c r="BQ200" s="370">
        <v>0</v>
      </c>
      <c r="BR200" s="370">
        <v>2</v>
      </c>
      <c r="BS200" s="370">
        <v>1</v>
      </c>
      <c r="BT200" s="370">
        <v>1</v>
      </c>
      <c r="BU200" s="370">
        <v>0</v>
      </c>
      <c r="BV200" s="370">
        <v>0</v>
      </c>
      <c r="BW200" s="370">
        <v>0</v>
      </c>
      <c r="BX200" s="370">
        <v>1</v>
      </c>
      <c r="BY200" s="370">
        <v>3</v>
      </c>
      <c r="BZ200" s="370">
        <v>0</v>
      </c>
      <c r="CA200" s="370">
        <v>0</v>
      </c>
    </row>
    <row r="201" spans="1:79" s="371" customFormat="1" hidden="1">
      <c r="A201" s="370">
        <f t="shared" si="44"/>
        <v>184</v>
      </c>
      <c r="B201" s="370" t="s">
        <v>944</v>
      </c>
      <c r="C201" s="370" t="s">
        <v>945</v>
      </c>
      <c r="D201" s="370" t="s">
        <v>221</v>
      </c>
      <c r="E201" s="370" t="s">
        <v>946</v>
      </c>
      <c r="F201" s="370" t="s">
        <v>90</v>
      </c>
      <c r="G201" s="370" t="s">
        <v>126</v>
      </c>
      <c r="H201" s="370" t="s">
        <v>615</v>
      </c>
      <c r="I201" s="370" t="s">
        <v>615</v>
      </c>
      <c r="J201" s="370">
        <v>2</v>
      </c>
      <c r="K201" s="370" t="s">
        <v>2410</v>
      </c>
      <c r="L201" s="370">
        <v>29587</v>
      </c>
      <c r="M201" s="370" t="s">
        <v>2409</v>
      </c>
      <c r="N201" s="370">
        <v>900</v>
      </c>
      <c r="O201" s="370">
        <v>345</v>
      </c>
      <c r="P201" s="370">
        <v>11</v>
      </c>
      <c r="Q201" s="370">
        <v>1</v>
      </c>
      <c r="R201" s="370">
        <v>0</v>
      </c>
      <c r="S201" s="370">
        <v>0</v>
      </c>
      <c r="T201" s="370">
        <v>0</v>
      </c>
      <c r="U201" s="370">
        <v>0</v>
      </c>
      <c r="V201" s="370">
        <f t="shared" si="60"/>
        <v>357</v>
      </c>
      <c r="W201" s="370">
        <v>0</v>
      </c>
      <c r="X201" s="370">
        <v>0</v>
      </c>
      <c r="Y201" s="370">
        <f t="shared" si="45"/>
        <v>0</v>
      </c>
      <c r="Z201" s="370">
        <v>29</v>
      </c>
      <c r="AA201" s="370">
        <v>24</v>
      </c>
      <c r="AB201" s="370">
        <f t="shared" si="46"/>
        <v>53</v>
      </c>
      <c r="AC201" s="370">
        <v>41</v>
      </c>
      <c r="AD201" s="370">
        <v>26</v>
      </c>
      <c r="AE201" s="370">
        <f t="shared" si="47"/>
        <v>67</v>
      </c>
      <c r="AF201" s="370">
        <v>22</v>
      </c>
      <c r="AG201" s="370">
        <v>20</v>
      </c>
      <c r="AH201" s="370">
        <f t="shared" si="48"/>
        <v>42</v>
      </c>
      <c r="AI201" s="370">
        <v>38</v>
      </c>
      <c r="AJ201" s="370">
        <v>27</v>
      </c>
      <c r="AK201" s="370">
        <f t="shared" si="49"/>
        <v>65</v>
      </c>
      <c r="AL201" s="370">
        <v>24</v>
      </c>
      <c r="AM201" s="370">
        <v>24</v>
      </c>
      <c r="AN201" s="370">
        <f t="shared" si="50"/>
        <v>48</v>
      </c>
      <c r="AO201" s="370">
        <v>25</v>
      </c>
      <c r="AP201" s="370">
        <v>24</v>
      </c>
      <c r="AQ201" s="370">
        <f t="shared" si="51"/>
        <v>49</v>
      </c>
      <c r="AR201" s="370">
        <v>12</v>
      </c>
      <c r="AS201" s="370">
        <v>12</v>
      </c>
      <c r="AT201" s="370">
        <f t="shared" si="52"/>
        <v>24</v>
      </c>
      <c r="AU201" s="370">
        <v>5</v>
      </c>
      <c r="AV201" s="370">
        <v>1</v>
      </c>
      <c r="AW201" s="370">
        <f t="shared" si="53"/>
        <v>6</v>
      </c>
      <c r="AX201" s="370">
        <v>0</v>
      </c>
      <c r="AY201" s="370">
        <v>0</v>
      </c>
      <c r="AZ201" s="370">
        <f t="shared" si="54"/>
        <v>0</v>
      </c>
      <c r="BA201" s="370">
        <v>1</v>
      </c>
      <c r="BB201" s="370">
        <v>2</v>
      </c>
      <c r="BC201" s="370">
        <f t="shared" si="55"/>
        <v>3</v>
      </c>
      <c r="BD201" s="370">
        <v>0</v>
      </c>
      <c r="BE201" s="370">
        <v>0</v>
      </c>
      <c r="BF201" s="370">
        <f t="shared" si="56"/>
        <v>0</v>
      </c>
      <c r="BG201" s="370">
        <v>0</v>
      </c>
      <c r="BH201" s="370">
        <v>0</v>
      </c>
      <c r="BI201" s="370">
        <f t="shared" si="57"/>
        <v>0</v>
      </c>
      <c r="BJ201" s="370">
        <v>0</v>
      </c>
      <c r="BK201" s="370">
        <v>0</v>
      </c>
      <c r="BL201" s="370">
        <f t="shared" si="58"/>
        <v>0</v>
      </c>
      <c r="BM201" s="370">
        <v>0</v>
      </c>
      <c r="BN201" s="370">
        <v>0</v>
      </c>
      <c r="BO201" s="370">
        <f t="shared" si="59"/>
        <v>0</v>
      </c>
      <c r="BP201" s="370">
        <v>7</v>
      </c>
      <c r="BQ201" s="370">
        <v>1</v>
      </c>
      <c r="BR201" s="370">
        <v>0</v>
      </c>
      <c r="BS201" s="370">
        <v>0</v>
      </c>
      <c r="BT201" s="370">
        <v>0</v>
      </c>
      <c r="BU201" s="370">
        <v>0</v>
      </c>
      <c r="BV201" s="370">
        <v>0</v>
      </c>
      <c r="BW201" s="370">
        <v>0</v>
      </c>
      <c r="BX201" s="370">
        <v>0</v>
      </c>
      <c r="BY201" s="370">
        <v>0</v>
      </c>
      <c r="BZ201" s="370">
        <v>0</v>
      </c>
      <c r="CA201" s="370">
        <v>0</v>
      </c>
    </row>
    <row r="202" spans="1:79" s="371" customFormat="1" hidden="1">
      <c r="A202" s="370">
        <f t="shared" si="44"/>
        <v>185</v>
      </c>
      <c r="B202" s="370" t="s">
        <v>987</v>
      </c>
      <c r="C202" s="370" t="s">
        <v>988</v>
      </c>
      <c r="D202" s="370" t="s">
        <v>1624</v>
      </c>
      <c r="E202" s="370" t="s">
        <v>989</v>
      </c>
      <c r="F202" s="370" t="s">
        <v>90</v>
      </c>
      <c r="G202" s="370" t="s">
        <v>126</v>
      </c>
      <c r="H202" s="370" t="s">
        <v>615</v>
      </c>
      <c r="I202" s="370" t="s">
        <v>615</v>
      </c>
      <c r="J202" s="370">
        <v>2</v>
      </c>
      <c r="K202" s="370" t="s">
        <v>2410</v>
      </c>
      <c r="L202" s="370">
        <v>3654</v>
      </c>
      <c r="M202" s="370" t="s">
        <v>2419</v>
      </c>
      <c r="N202" s="370">
        <v>0</v>
      </c>
      <c r="O202" s="370">
        <v>86</v>
      </c>
      <c r="P202" s="370">
        <v>0</v>
      </c>
      <c r="Q202" s="370">
        <v>0</v>
      </c>
      <c r="R202" s="370">
        <v>0</v>
      </c>
      <c r="S202" s="370">
        <v>0</v>
      </c>
      <c r="T202" s="370">
        <v>0</v>
      </c>
      <c r="U202" s="370">
        <v>0</v>
      </c>
      <c r="V202" s="370">
        <f t="shared" si="60"/>
        <v>86</v>
      </c>
      <c r="W202" s="370">
        <v>0</v>
      </c>
      <c r="X202" s="370">
        <v>0</v>
      </c>
      <c r="Y202" s="370">
        <f t="shared" si="45"/>
        <v>0</v>
      </c>
      <c r="Z202" s="370">
        <v>3</v>
      </c>
      <c r="AA202" s="370">
        <v>4</v>
      </c>
      <c r="AB202" s="370">
        <f t="shared" si="46"/>
        <v>7</v>
      </c>
      <c r="AC202" s="370">
        <v>6</v>
      </c>
      <c r="AD202" s="370">
        <v>11</v>
      </c>
      <c r="AE202" s="370">
        <f t="shared" si="47"/>
        <v>17</v>
      </c>
      <c r="AF202" s="370">
        <v>9</v>
      </c>
      <c r="AG202" s="370">
        <v>4</v>
      </c>
      <c r="AH202" s="370">
        <f t="shared" si="48"/>
        <v>13</v>
      </c>
      <c r="AI202" s="370">
        <v>7</v>
      </c>
      <c r="AJ202" s="370">
        <v>11</v>
      </c>
      <c r="AK202" s="370">
        <f t="shared" si="49"/>
        <v>18</v>
      </c>
      <c r="AL202" s="370">
        <v>5</v>
      </c>
      <c r="AM202" s="370">
        <v>6</v>
      </c>
      <c r="AN202" s="370">
        <f t="shared" si="50"/>
        <v>11</v>
      </c>
      <c r="AO202" s="370">
        <v>5</v>
      </c>
      <c r="AP202" s="370">
        <v>6</v>
      </c>
      <c r="AQ202" s="370">
        <f t="shared" si="51"/>
        <v>11</v>
      </c>
      <c r="AR202" s="370">
        <v>4</v>
      </c>
      <c r="AS202" s="370">
        <v>3</v>
      </c>
      <c r="AT202" s="370">
        <f t="shared" si="52"/>
        <v>7</v>
      </c>
      <c r="AU202" s="370">
        <v>1</v>
      </c>
      <c r="AV202" s="370">
        <v>1</v>
      </c>
      <c r="AW202" s="370">
        <f t="shared" si="53"/>
        <v>2</v>
      </c>
      <c r="AX202" s="370">
        <v>0</v>
      </c>
      <c r="AY202" s="370">
        <v>0</v>
      </c>
      <c r="AZ202" s="370">
        <f t="shared" si="54"/>
        <v>0</v>
      </c>
      <c r="BA202" s="370">
        <v>0</v>
      </c>
      <c r="BB202" s="370">
        <v>0</v>
      </c>
      <c r="BC202" s="370">
        <f t="shared" si="55"/>
        <v>0</v>
      </c>
      <c r="BD202" s="370">
        <v>0</v>
      </c>
      <c r="BE202" s="370">
        <v>0</v>
      </c>
      <c r="BF202" s="370">
        <f t="shared" si="56"/>
        <v>0</v>
      </c>
      <c r="BG202" s="370">
        <v>0</v>
      </c>
      <c r="BH202" s="370">
        <v>0</v>
      </c>
      <c r="BI202" s="370">
        <f t="shared" si="57"/>
        <v>0</v>
      </c>
      <c r="BJ202" s="370">
        <v>0</v>
      </c>
      <c r="BK202" s="370">
        <v>0</v>
      </c>
      <c r="BL202" s="370">
        <f t="shared" si="58"/>
        <v>0</v>
      </c>
      <c r="BM202" s="370">
        <v>0</v>
      </c>
      <c r="BN202" s="370">
        <v>0</v>
      </c>
      <c r="BO202" s="370">
        <f t="shared" si="59"/>
        <v>0</v>
      </c>
      <c r="BP202" s="370">
        <v>0</v>
      </c>
      <c r="BQ202" s="370">
        <v>0</v>
      </c>
      <c r="BR202" s="370">
        <v>0</v>
      </c>
      <c r="BS202" s="370">
        <v>0</v>
      </c>
      <c r="BT202" s="370">
        <v>0</v>
      </c>
      <c r="BU202" s="370">
        <v>0</v>
      </c>
      <c r="BV202" s="370">
        <v>0</v>
      </c>
      <c r="BW202" s="370">
        <v>0</v>
      </c>
      <c r="BX202" s="370">
        <v>0</v>
      </c>
      <c r="BY202" s="370">
        <v>0</v>
      </c>
      <c r="BZ202" s="370">
        <v>0</v>
      </c>
      <c r="CA202" s="370">
        <v>0</v>
      </c>
    </row>
    <row r="203" spans="1:79" s="371" customFormat="1" hidden="1">
      <c r="A203" s="370">
        <f t="shared" si="44"/>
        <v>186</v>
      </c>
      <c r="B203" s="370" t="s">
        <v>981</v>
      </c>
      <c r="C203" s="370" t="s">
        <v>982</v>
      </c>
      <c r="D203" s="370" t="s">
        <v>219</v>
      </c>
      <c r="E203" s="370" t="s">
        <v>983</v>
      </c>
      <c r="F203" s="370" t="s">
        <v>90</v>
      </c>
      <c r="G203" s="370" t="s">
        <v>126</v>
      </c>
      <c r="H203" s="370" t="s">
        <v>615</v>
      </c>
      <c r="I203" s="370" t="s">
        <v>615</v>
      </c>
      <c r="J203" s="370">
        <v>2</v>
      </c>
      <c r="K203" s="370" t="s">
        <v>2483</v>
      </c>
      <c r="L203" s="370">
        <v>35625</v>
      </c>
      <c r="M203" s="370" t="s">
        <v>2419</v>
      </c>
      <c r="N203" s="370">
        <v>0</v>
      </c>
      <c r="O203" s="370">
        <v>83</v>
      </c>
      <c r="P203" s="370">
        <v>1</v>
      </c>
      <c r="Q203" s="370">
        <v>0</v>
      </c>
      <c r="R203" s="370">
        <v>0</v>
      </c>
      <c r="S203" s="370">
        <v>0</v>
      </c>
      <c r="T203" s="370">
        <v>0</v>
      </c>
      <c r="U203" s="370">
        <v>0</v>
      </c>
      <c r="V203" s="370">
        <f t="shared" si="60"/>
        <v>84</v>
      </c>
      <c r="W203" s="370">
        <v>0</v>
      </c>
      <c r="X203" s="370">
        <v>0</v>
      </c>
      <c r="Y203" s="370">
        <f t="shared" si="45"/>
        <v>0</v>
      </c>
      <c r="Z203" s="370">
        <v>6</v>
      </c>
      <c r="AA203" s="370">
        <v>3</v>
      </c>
      <c r="AB203" s="370">
        <f t="shared" si="46"/>
        <v>9</v>
      </c>
      <c r="AC203" s="370">
        <v>7</v>
      </c>
      <c r="AD203" s="370">
        <v>3</v>
      </c>
      <c r="AE203" s="370">
        <f t="shared" si="47"/>
        <v>10</v>
      </c>
      <c r="AF203" s="370">
        <v>4</v>
      </c>
      <c r="AG203" s="370">
        <v>7</v>
      </c>
      <c r="AH203" s="370">
        <f t="shared" si="48"/>
        <v>11</v>
      </c>
      <c r="AI203" s="370">
        <v>8</v>
      </c>
      <c r="AJ203" s="370">
        <v>8</v>
      </c>
      <c r="AK203" s="370">
        <f t="shared" si="49"/>
        <v>16</v>
      </c>
      <c r="AL203" s="370">
        <v>6</v>
      </c>
      <c r="AM203" s="370">
        <v>9</v>
      </c>
      <c r="AN203" s="370">
        <f t="shared" si="50"/>
        <v>15</v>
      </c>
      <c r="AO203" s="370">
        <v>4</v>
      </c>
      <c r="AP203" s="370">
        <v>9</v>
      </c>
      <c r="AQ203" s="370">
        <f t="shared" si="51"/>
        <v>13</v>
      </c>
      <c r="AR203" s="370">
        <v>4</v>
      </c>
      <c r="AS203" s="370">
        <v>3</v>
      </c>
      <c r="AT203" s="370">
        <f t="shared" si="52"/>
        <v>7</v>
      </c>
      <c r="AU203" s="370">
        <v>2</v>
      </c>
      <c r="AV203" s="370">
        <v>0</v>
      </c>
      <c r="AW203" s="370">
        <f t="shared" si="53"/>
        <v>2</v>
      </c>
      <c r="AX203" s="370">
        <v>0</v>
      </c>
      <c r="AY203" s="370">
        <v>0</v>
      </c>
      <c r="AZ203" s="370">
        <f t="shared" si="54"/>
        <v>0</v>
      </c>
      <c r="BA203" s="370">
        <v>0</v>
      </c>
      <c r="BB203" s="370">
        <v>1</v>
      </c>
      <c r="BC203" s="370">
        <f t="shared" si="55"/>
        <v>1</v>
      </c>
      <c r="BD203" s="370">
        <v>0</v>
      </c>
      <c r="BE203" s="370">
        <v>0</v>
      </c>
      <c r="BF203" s="370">
        <f t="shared" si="56"/>
        <v>0</v>
      </c>
      <c r="BG203" s="370">
        <v>0</v>
      </c>
      <c r="BH203" s="370">
        <v>0</v>
      </c>
      <c r="BI203" s="370">
        <f t="shared" si="57"/>
        <v>0</v>
      </c>
      <c r="BJ203" s="370">
        <v>0</v>
      </c>
      <c r="BK203" s="370">
        <v>0</v>
      </c>
      <c r="BL203" s="370">
        <f t="shared" si="58"/>
        <v>0</v>
      </c>
      <c r="BM203" s="370">
        <v>0</v>
      </c>
      <c r="BN203" s="370">
        <v>0</v>
      </c>
      <c r="BO203" s="370">
        <f t="shared" si="59"/>
        <v>0</v>
      </c>
      <c r="BP203" s="370">
        <v>0</v>
      </c>
      <c r="BQ203" s="370">
        <v>0</v>
      </c>
      <c r="BR203" s="370">
        <v>0</v>
      </c>
      <c r="BS203" s="370">
        <v>0</v>
      </c>
      <c r="BT203" s="370">
        <v>0</v>
      </c>
      <c r="BU203" s="370">
        <v>0</v>
      </c>
      <c r="BV203" s="370">
        <v>0</v>
      </c>
      <c r="BW203" s="370">
        <v>0</v>
      </c>
      <c r="BX203" s="370">
        <v>0</v>
      </c>
      <c r="BY203" s="370">
        <v>0</v>
      </c>
      <c r="BZ203" s="370">
        <v>0</v>
      </c>
      <c r="CA203" s="370">
        <v>0</v>
      </c>
    </row>
    <row r="204" spans="1:79" s="371" customFormat="1" hidden="1">
      <c r="A204" s="370">
        <f t="shared" ref="A204:A255" si="65">A203+1</f>
        <v>187</v>
      </c>
      <c r="B204" s="370" t="s">
        <v>950</v>
      </c>
      <c r="C204" s="370" t="s">
        <v>951</v>
      </c>
      <c r="D204" s="370" t="s">
        <v>1611</v>
      </c>
      <c r="E204" s="370" t="s">
        <v>952</v>
      </c>
      <c r="F204" s="370" t="s">
        <v>90</v>
      </c>
      <c r="G204" s="370" t="s">
        <v>126</v>
      </c>
      <c r="H204" s="370" t="s">
        <v>615</v>
      </c>
      <c r="I204" s="370" t="s">
        <v>615</v>
      </c>
      <c r="J204" s="370">
        <v>2</v>
      </c>
      <c r="K204" s="370" t="s">
        <v>2484</v>
      </c>
      <c r="L204" s="370">
        <v>38260</v>
      </c>
      <c r="M204" s="370" t="s">
        <v>2409</v>
      </c>
      <c r="N204" s="370">
        <v>900</v>
      </c>
      <c r="O204" s="370">
        <v>143</v>
      </c>
      <c r="P204" s="370">
        <v>0</v>
      </c>
      <c r="Q204" s="370">
        <v>8</v>
      </c>
      <c r="R204" s="370">
        <v>0</v>
      </c>
      <c r="S204" s="370">
        <v>0</v>
      </c>
      <c r="T204" s="370">
        <v>0</v>
      </c>
      <c r="U204" s="370">
        <v>0</v>
      </c>
      <c r="V204" s="370">
        <f t="shared" si="60"/>
        <v>151</v>
      </c>
      <c r="W204" s="370">
        <v>0</v>
      </c>
      <c r="X204" s="370">
        <v>0</v>
      </c>
      <c r="Y204" s="370">
        <f t="shared" si="45"/>
        <v>0</v>
      </c>
      <c r="Z204" s="370">
        <v>8</v>
      </c>
      <c r="AA204" s="370">
        <v>11</v>
      </c>
      <c r="AB204" s="370">
        <f t="shared" si="46"/>
        <v>19</v>
      </c>
      <c r="AC204" s="370">
        <v>9</v>
      </c>
      <c r="AD204" s="370">
        <v>15</v>
      </c>
      <c r="AE204" s="370">
        <f t="shared" si="47"/>
        <v>24</v>
      </c>
      <c r="AF204" s="370">
        <v>12</v>
      </c>
      <c r="AG204" s="370">
        <v>15</v>
      </c>
      <c r="AH204" s="370">
        <f t="shared" si="48"/>
        <v>27</v>
      </c>
      <c r="AI204" s="370">
        <v>12</v>
      </c>
      <c r="AJ204" s="370">
        <v>17</v>
      </c>
      <c r="AK204" s="370">
        <f t="shared" si="49"/>
        <v>29</v>
      </c>
      <c r="AL204" s="370">
        <v>7</v>
      </c>
      <c r="AM204" s="370">
        <v>16</v>
      </c>
      <c r="AN204" s="370">
        <f t="shared" si="50"/>
        <v>23</v>
      </c>
      <c r="AO204" s="370">
        <v>12</v>
      </c>
      <c r="AP204" s="370">
        <v>8</v>
      </c>
      <c r="AQ204" s="370">
        <f t="shared" si="51"/>
        <v>20</v>
      </c>
      <c r="AR204" s="370">
        <v>3</v>
      </c>
      <c r="AS204" s="370">
        <v>3</v>
      </c>
      <c r="AT204" s="370">
        <f t="shared" si="52"/>
        <v>6</v>
      </c>
      <c r="AU204" s="370">
        <v>2</v>
      </c>
      <c r="AV204" s="370">
        <v>1</v>
      </c>
      <c r="AW204" s="370">
        <f t="shared" si="53"/>
        <v>3</v>
      </c>
      <c r="AX204" s="370">
        <v>0</v>
      </c>
      <c r="AY204" s="370">
        <v>0</v>
      </c>
      <c r="AZ204" s="370">
        <f t="shared" si="54"/>
        <v>0</v>
      </c>
      <c r="BA204" s="370">
        <v>0</v>
      </c>
      <c r="BB204" s="370">
        <v>0</v>
      </c>
      <c r="BC204" s="370">
        <f t="shared" si="55"/>
        <v>0</v>
      </c>
      <c r="BD204" s="370">
        <v>0</v>
      </c>
      <c r="BE204" s="370">
        <v>0</v>
      </c>
      <c r="BF204" s="370">
        <f t="shared" si="56"/>
        <v>0</v>
      </c>
      <c r="BG204" s="370">
        <v>0</v>
      </c>
      <c r="BH204" s="370">
        <v>0</v>
      </c>
      <c r="BI204" s="370">
        <f t="shared" si="57"/>
        <v>0</v>
      </c>
      <c r="BJ204" s="370">
        <v>0</v>
      </c>
      <c r="BK204" s="370">
        <v>0</v>
      </c>
      <c r="BL204" s="370">
        <f t="shared" si="58"/>
        <v>0</v>
      </c>
      <c r="BM204" s="370">
        <v>0</v>
      </c>
      <c r="BN204" s="370">
        <v>0</v>
      </c>
      <c r="BO204" s="370">
        <f t="shared" si="59"/>
        <v>0</v>
      </c>
      <c r="BP204" s="370">
        <v>1</v>
      </c>
      <c r="BQ204" s="370">
        <v>1</v>
      </c>
      <c r="BR204" s="370">
        <v>1</v>
      </c>
      <c r="BS204" s="370">
        <v>1</v>
      </c>
      <c r="BT204" s="370">
        <v>2</v>
      </c>
      <c r="BU204" s="370">
        <v>0</v>
      </c>
      <c r="BV204" s="370">
        <v>1</v>
      </c>
      <c r="BW204" s="370">
        <v>0</v>
      </c>
      <c r="BX204" s="370">
        <v>0</v>
      </c>
      <c r="BY204" s="370">
        <v>0</v>
      </c>
      <c r="BZ204" s="370">
        <v>0</v>
      </c>
      <c r="CA204" s="370">
        <v>0</v>
      </c>
    </row>
    <row r="205" spans="1:79" s="371" customFormat="1" hidden="1">
      <c r="A205" s="370">
        <f t="shared" si="65"/>
        <v>188</v>
      </c>
      <c r="B205" s="370" t="s">
        <v>967</v>
      </c>
      <c r="C205" s="370" t="s">
        <v>968</v>
      </c>
      <c r="D205" s="370" t="s">
        <v>2485</v>
      </c>
      <c r="E205" s="370" t="s">
        <v>969</v>
      </c>
      <c r="F205" s="370" t="s">
        <v>90</v>
      </c>
      <c r="G205" s="370" t="s">
        <v>126</v>
      </c>
      <c r="H205" s="370" t="s">
        <v>615</v>
      </c>
      <c r="I205" s="370" t="s">
        <v>615</v>
      </c>
      <c r="J205" s="370">
        <v>2</v>
      </c>
      <c r="K205" s="370" t="s">
        <v>2486</v>
      </c>
      <c r="L205" s="370">
        <v>42096</v>
      </c>
      <c r="M205" s="370" t="s">
        <v>2409</v>
      </c>
      <c r="N205" s="370">
        <v>900</v>
      </c>
      <c r="O205" s="370">
        <v>34</v>
      </c>
      <c r="P205" s="370">
        <v>0</v>
      </c>
      <c r="Q205" s="370">
        <v>0</v>
      </c>
      <c r="R205" s="370">
        <v>0</v>
      </c>
      <c r="S205" s="370">
        <v>0</v>
      </c>
      <c r="T205" s="370">
        <v>0</v>
      </c>
      <c r="U205" s="370">
        <v>0</v>
      </c>
      <c r="V205" s="370">
        <f t="shared" si="60"/>
        <v>34</v>
      </c>
      <c r="W205" s="370">
        <v>0</v>
      </c>
      <c r="X205" s="370">
        <v>0</v>
      </c>
      <c r="Y205" s="370">
        <f t="shared" si="45"/>
        <v>0</v>
      </c>
      <c r="Z205" s="370">
        <v>2</v>
      </c>
      <c r="AA205" s="370">
        <v>4</v>
      </c>
      <c r="AB205" s="370">
        <f t="shared" si="46"/>
        <v>6</v>
      </c>
      <c r="AC205" s="370">
        <v>3</v>
      </c>
      <c r="AD205" s="370">
        <v>4</v>
      </c>
      <c r="AE205" s="370">
        <f t="shared" si="47"/>
        <v>7</v>
      </c>
      <c r="AF205" s="370">
        <v>5</v>
      </c>
      <c r="AG205" s="370">
        <v>2</v>
      </c>
      <c r="AH205" s="370">
        <f t="shared" si="48"/>
        <v>7</v>
      </c>
      <c r="AI205" s="370">
        <v>4</v>
      </c>
      <c r="AJ205" s="370">
        <v>1</v>
      </c>
      <c r="AK205" s="370">
        <f t="shared" si="49"/>
        <v>5</v>
      </c>
      <c r="AL205" s="370">
        <v>3</v>
      </c>
      <c r="AM205" s="370">
        <v>5</v>
      </c>
      <c r="AN205" s="370">
        <f t="shared" si="50"/>
        <v>8</v>
      </c>
      <c r="AO205" s="370">
        <v>1</v>
      </c>
      <c r="AP205" s="370">
        <v>0</v>
      </c>
      <c r="AQ205" s="370">
        <f t="shared" si="51"/>
        <v>1</v>
      </c>
      <c r="AR205" s="370">
        <v>0</v>
      </c>
      <c r="AS205" s="370">
        <v>0</v>
      </c>
      <c r="AT205" s="370">
        <f t="shared" si="52"/>
        <v>0</v>
      </c>
      <c r="AU205" s="370">
        <v>0</v>
      </c>
      <c r="AV205" s="370">
        <v>0</v>
      </c>
      <c r="AW205" s="370">
        <f t="shared" si="53"/>
        <v>0</v>
      </c>
      <c r="AX205" s="370">
        <v>0</v>
      </c>
      <c r="AY205" s="370">
        <v>0</v>
      </c>
      <c r="AZ205" s="370">
        <f t="shared" si="54"/>
        <v>0</v>
      </c>
      <c r="BA205" s="370">
        <v>0</v>
      </c>
      <c r="BB205" s="370">
        <v>0</v>
      </c>
      <c r="BC205" s="370">
        <f t="shared" si="55"/>
        <v>0</v>
      </c>
      <c r="BD205" s="370">
        <v>0</v>
      </c>
      <c r="BE205" s="370">
        <v>0</v>
      </c>
      <c r="BF205" s="370">
        <f t="shared" si="56"/>
        <v>0</v>
      </c>
      <c r="BG205" s="370">
        <v>0</v>
      </c>
      <c r="BH205" s="370">
        <v>0</v>
      </c>
      <c r="BI205" s="370">
        <f t="shared" si="57"/>
        <v>0</v>
      </c>
      <c r="BJ205" s="370">
        <v>0</v>
      </c>
      <c r="BK205" s="370">
        <v>0</v>
      </c>
      <c r="BL205" s="370">
        <f t="shared" si="58"/>
        <v>0</v>
      </c>
      <c r="BM205" s="370">
        <v>0</v>
      </c>
      <c r="BN205" s="370">
        <v>0</v>
      </c>
      <c r="BO205" s="370">
        <f t="shared" si="59"/>
        <v>0</v>
      </c>
      <c r="BP205" s="370">
        <v>2</v>
      </c>
      <c r="BQ205" s="370">
        <v>0</v>
      </c>
      <c r="BR205" s="370">
        <v>0</v>
      </c>
      <c r="BS205" s="370">
        <v>0</v>
      </c>
      <c r="BT205" s="370">
        <v>0</v>
      </c>
      <c r="BU205" s="370">
        <v>0</v>
      </c>
      <c r="BV205" s="370">
        <v>0</v>
      </c>
      <c r="BW205" s="370">
        <v>0</v>
      </c>
      <c r="BX205" s="370">
        <v>0</v>
      </c>
      <c r="BY205" s="370">
        <v>0</v>
      </c>
      <c r="BZ205" s="370">
        <v>0</v>
      </c>
      <c r="CA205" s="370">
        <v>0</v>
      </c>
    </row>
    <row r="206" spans="1:79" s="371" customFormat="1" hidden="1">
      <c r="A206" s="370">
        <f t="shared" si="65"/>
        <v>189</v>
      </c>
      <c r="B206" s="370" t="s">
        <v>998</v>
      </c>
      <c r="C206" s="370" t="s">
        <v>999</v>
      </c>
      <c r="D206" s="370" t="s">
        <v>1625</v>
      </c>
      <c r="E206" s="370" t="s">
        <v>952</v>
      </c>
      <c r="F206" s="370" t="s">
        <v>90</v>
      </c>
      <c r="G206" s="370" t="s">
        <v>126</v>
      </c>
      <c r="H206" s="370" t="s">
        <v>615</v>
      </c>
      <c r="I206" s="370" t="s">
        <v>615</v>
      </c>
      <c r="J206" s="370">
        <v>2</v>
      </c>
      <c r="K206" s="370" t="s">
        <v>2487</v>
      </c>
      <c r="L206" s="370">
        <v>41891</v>
      </c>
      <c r="M206" s="370" t="s">
        <v>2409</v>
      </c>
      <c r="N206" s="370">
        <v>900</v>
      </c>
      <c r="O206" s="370">
        <v>90</v>
      </c>
      <c r="P206" s="370">
        <v>0</v>
      </c>
      <c r="Q206" s="370">
        <v>0</v>
      </c>
      <c r="R206" s="370">
        <v>0</v>
      </c>
      <c r="S206" s="370">
        <v>0</v>
      </c>
      <c r="T206" s="370">
        <v>0</v>
      </c>
      <c r="U206" s="370">
        <v>0</v>
      </c>
      <c r="V206" s="370">
        <f t="shared" si="60"/>
        <v>90</v>
      </c>
      <c r="W206" s="370">
        <v>0</v>
      </c>
      <c r="X206" s="370">
        <v>0</v>
      </c>
      <c r="Y206" s="370">
        <f t="shared" si="45"/>
        <v>0</v>
      </c>
      <c r="Z206" s="370">
        <v>4</v>
      </c>
      <c r="AA206" s="370">
        <v>6</v>
      </c>
      <c r="AB206" s="370">
        <f t="shared" si="46"/>
        <v>10</v>
      </c>
      <c r="AC206" s="370">
        <v>8</v>
      </c>
      <c r="AD206" s="370">
        <v>8</v>
      </c>
      <c r="AE206" s="370">
        <f t="shared" si="47"/>
        <v>16</v>
      </c>
      <c r="AF206" s="370">
        <v>6</v>
      </c>
      <c r="AG206" s="370">
        <v>13</v>
      </c>
      <c r="AH206" s="370">
        <f t="shared" si="48"/>
        <v>19</v>
      </c>
      <c r="AI206" s="370">
        <v>6</v>
      </c>
      <c r="AJ206" s="370">
        <v>6</v>
      </c>
      <c r="AK206" s="370">
        <f t="shared" si="49"/>
        <v>12</v>
      </c>
      <c r="AL206" s="370">
        <v>8</v>
      </c>
      <c r="AM206" s="370">
        <v>15</v>
      </c>
      <c r="AN206" s="370">
        <f t="shared" si="50"/>
        <v>23</v>
      </c>
      <c r="AO206" s="370">
        <v>5</v>
      </c>
      <c r="AP206" s="370">
        <v>4</v>
      </c>
      <c r="AQ206" s="370">
        <f t="shared" si="51"/>
        <v>9</v>
      </c>
      <c r="AR206" s="370">
        <v>1</v>
      </c>
      <c r="AS206" s="370">
        <v>0</v>
      </c>
      <c r="AT206" s="370">
        <f t="shared" si="52"/>
        <v>1</v>
      </c>
      <c r="AU206" s="370">
        <v>0</v>
      </c>
      <c r="AV206" s="370">
        <v>0</v>
      </c>
      <c r="AW206" s="370">
        <f t="shared" si="53"/>
        <v>0</v>
      </c>
      <c r="AX206" s="370">
        <v>0</v>
      </c>
      <c r="AY206" s="370">
        <v>0</v>
      </c>
      <c r="AZ206" s="370">
        <f t="shared" si="54"/>
        <v>0</v>
      </c>
      <c r="BA206" s="370">
        <v>0</v>
      </c>
      <c r="BB206" s="370">
        <v>0</v>
      </c>
      <c r="BC206" s="370">
        <f t="shared" si="55"/>
        <v>0</v>
      </c>
      <c r="BD206" s="370">
        <v>0</v>
      </c>
      <c r="BE206" s="370">
        <v>0</v>
      </c>
      <c r="BF206" s="370">
        <f t="shared" si="56"/>
        <v>0</v>
      </c>
      <c r="BG206" s="370">
        <v>0</v>
      </c>
      <c r="BH206" s="370">
        <v>0</v>
      </c>
      <c r="BI206" s="370">
        <f t="shared" si="57"/>
        <v>0</v>
      </c>
      <c r="BJ206" s="370">
        <v>0</v>
      </c>
      <c r="BK206" s="370">
        <v>0</v>
      </c>
      <c r="BL206" s="370">
        <f t="shared" si="58"/>
        <v>0</v>
      </c>
      <c r="BM206" s="370">
        <v>0</v>
      </c>
      <c r="BN206" s="370">
        <v>0</v>
      </c>
      <c r="BO206" s="370">
        <f t="shared" si="59"/>
        <v>0</v>
      </c>
      <c r="BP206" s="370">
        <v>1</v>
      </c>
      <c r="BQ206" s="370">
        <v>1</v>
      </c>
      <c r="BR206" s="370">
        <v>1</v>
      </c>
      <c r="BS206" s="370">
        <v>1</v>
      </c>
      <c r="BT206" s="370">
        <v>1</v>
      </c>
      <c r="BU206" s="370">
        <v>0</v>
      </c>
      <c r="BV206" s="370">
        <v>0</v>
      </c>
      <c r="BW206" s="370">
        <v>0</v>
      </c>
      <c r="BX206" s="370">
        <v>0</v>
      </c>
      <c r="BY206" s="370">
        <v>0</v>
      </c>
      <c r="BZ206" s="370">
        <v>0</v>
      </c>
      <c r="CA206" s="370">
        <v>0</v>
      </c>
    </row>
    <row r="207" spans="1:79" s="371" customFormat="1" ht="21.75" customHeight="1">
      <c r="A207" s="370">
        <v>8</v>
      </c>
      <c r="B207" s="370"/>
      <c r="C207" s="370" t="str">
        <f>F207</f>
        <v>Kec. Pelawan</v>
      </c>
      <c r="D207" s="370"/>
      <c r="E207" s="370"/>
      <c r="F207" s="370" t="str">
        <f>F206</f>
        <v>Kec. Pelawan</v>
      </c>
      <c r="G207" s="370"/>
      <c r="H207" s="370"/>
      <c r="I207" s="370"/>
      <c r="J207" s="370"/>
      <c r="K207" s="370"/>
      <c r="L207" s="370"/>
      <c r="M207" s="370"/>
      <c r="N207" s="370"/>
      <c r="O207" s="370">
        <f>SUM(O184:O206)+15</f>
        <v>3534</v>
      </c>
      <c r="P207" s="370">
        <f t="shared" ref="P207:BS207" si="66">SUM(P184:P206)</f>
        <v>46</v>
      </c>
      <c r="Q207" s="370">
        <f t="shared" si="66"/>
        <v>16</v>
      </c>
      <c r="R207" s="370">
        <f t="shared" si="66"/>
        <v>1</v>
      </c>
      <c r="S207" s="370">
        <f t="shared" si="66"/>
        <v>1</v>
      </c>
      <c r="T207" s="370">
        <f t="shared" si="66"/>
        <v>0</v>
      </c>
      <c r="U207" s="370">
        <f t="shared" si="66"/>
        <v>0</v>
      </c>
      <c r="V207" s="370">
        <f>SUM(O207:U207)</f>
        <v>3598</v>
      </c>
      <c r="W207" s="370">
        <f t="shared" si="66"/>
        <v>4</v>
      </c>
      <c r="X207" s="370">
        <f t="shared" si="66"/>
        <v>4</v>
      </c>
      <c r="Y207" s="370">
        <f t="shared" si="66"/>
        <v>8</v>
      </c>
      <c r="Z207" s="370">
        <f t="shared" si="66"/>
        <v>226</v>
      </c>
      <c r="AA207" s="370">
        <f t="shared" si="66"/>
        <v>223</v>
      </c>
      <c r="AB207" s="370">
        <f t="shared" si="66"/>
        <v>449</v>
      </c>
      <c r="AC207" s="370">
        <f t="shared" si="66"/>
        <v>295</v>
      </c>
      <c r="AD207" s="370">
        <f t="shared" si="66"/>
        <v>305</v>
      </c>
      <c r="AE207" s="370">
        <f t="shared" si="66"/>
        <v>600</v>
      </c>
      <c r="AF207" s="370">
        <f t="shared" si="66"/>
        <v>284</v>
      </c>
      <c r="AG207" s="370">
        <f t="shared" si="66"/>
        <v>304</v>
      </c>
      <c r="AH207" s="370">
        <f t="shared" si="66"/>
        <v>588</v>
      </c>
      <c r="AI207" s="370">
        <f t="shared" si="66"/>
        <v>290</v>
      </c>
      <c r="AJ207" s="370">
        <f t="shared" si="66"/>
        <v>282</v>
      </c>
      <c r="AK207" s="370">
        <f t="shared" si="66"/>
        <v>572</v>
      </c>
      <c r="AL207" s="370">
        <f t="shared" si="66"/>
        <v>293</v>
      </c>
      <c r="AM207" s="370">
        <f t="shared" si="66"/>
        <v>291</v>
      </c>
      <c r="AN207" s="370">
        <f t="shared" si="66"/>
        <v>584</v>
      </c>
      <c r="AO207" s="370">
        <f t="shared" si="66"/>
        <v>243</v>
      </c>
      <c r="AP207" s="370">
        <f t="shared" si="66"/>
        <v>251</v>
      </c>
      <c r="AQ207" s="370">
        <f t="shared" si="66"/>
        <v>494</v>
      </c>
      <c r="AR207" s="370">
        <f t="shared" si="66"/>
        <v>124</v>
      </c>
      <c r="AS207" s="370">
        <f t="shared" si="66"/>
        <v>98</v>
      </c>
      <c r="AT207" s="370">
        <f t="shared" si="66"/>
        <v>222</v>
      </c>
      <c r="AU207" s="370">
        <f t="shared" si="66"/>
        <v>34</v>
      </c>
      <c r="AV207" s="370">
        <f t="shared" si="66"/>
        <v>17</v>
      </c>
      <c r="AW207" s="370">
        <f t="shared" si="66"/>
        <v>51</v>
      </c>
      <c r="AX207" s="370">
        <f t="shared" si="66"/>
        <v>7</v>
      </c>
      <c r="AY207" s="370">
        <f t="shared" si="66"/>
        <v>3</v>
      </c>
      <c r="AZ207" s="370">
        <f t="shared" si="66"/>
        <v>10</v>
      </c>
      <c r="BA207" s="370">
        <f t="shared" si="66"/>
        <v>1</v>
      </c>
      <c r="BB207" s="370">
        <f t="shared" si="66"/>
        <v>4</v>
      </c>
      <c r="BC207" s="370">
        <f t="shared" si="66"/>
        <v>5</v>
      </c>
      <c r="BD207" s="370">
        <f t="shared" si="66"/>
        <v>0</v>
      </c>
      <c r="BE207" s="370">
        <f t="shared" si="66"/>
        <v>0</v>
      </c>
      <c r="BF207" s="370">
        <f t="shared" si="66"/>
        <v>0</v>
      </c>
      <c r="BG207" s="370">
        <f t="shared" si="66"/>
        <v>0</v>
      </c>
      <c r="BH207" s="370">
        <f t="shared" si="66"/>
        <v>0</v>
      </c>
      <c r="BI207" s="370">
        <f t="shared" si="66"/>
        <v>0</v>
      </c>
      <c r="BJ207" s="370">
        <f t="shared" si="66"/>
        <v>0</v>
      </c>
      <c r="BK207" s="370">
        <f t="shared" si="66"/>
        <v>0</v>
      </c>
      <c r="BL207" s="370">
        <f t="shared" si="66"/>
        <v>0</v>
      </c>
      <c r="BM207" s="370">
        <f t="shared" si="66"/>
        <v>0</v>
      </c>
      <c r="BN207" s="370">
        <f t="shared" si="66"/>
        <v>0</v>
      </c>
      <c r="BO207" s="370">
        <f t="shared" si="66"/>
        <v>0</v>
      </c>
      <c r="BP207" s="370">
        <f t="shared" si="66"/>
        <v>33</v>
      </c>
      <c r="BQ207" s="370">
        <f t="shared" si="66"/>
        <v>5</v>
      </c>
      <c r="BR207" s="370">
        <f t="shared" si="66"/>
        <v>8</v>
      </c>
      <c r="BS207" s="370">
        <f t="shared" si="66"/>
        <v>11</v>
      </c>
      <c r="BT207" s="370">
        <f t="shared" ref="BT207:CA207" si="67">SUM(BT184:BT206)</f>
        <v>9</v>
      </c>
      <c r="BU207" s="370">
        <f t="shared" si="67"/>
        <v>5</v>
      </c>
      <c r="BV207" s="370">
        <f t="shared" si="67"/>
        <v>1</v>
      </c>
      <c r="BW207" s="370">
        <f t="shared" si="67"/>
        <v>0</v>
      </c>
      <c r="BX207" s="370">
        <f t="shared" si="67"/>
        <v>1</v>
      </c>
      <c r="BY207" s="370">
        <f t="shared" si="67"/>
        <v>3</v>
      </c>
      <c r="BZ207" s="370">
        <f t="shared" si="67"/>
        <v>1</v>
      </c>
      <c r="CA207" s="370">
        <f t="shared" si="67"/>
        <v>0</v>
      </c>
    </row>
    <row r="208" spans="1:79" s="371" customFormat="1" hidden="1">
      <c r="A208" s="370">
        <f>A206+1</f>
        <v>190</v>
      </c>
      <c r="B208" s="370" t="s">
        <v>1064</v>
      </c>
      <c r="C208" s="370" t="s">
        <v>1065</v>
      </c>
      <c r="D208" s="370" t="s">
        <v>2488</v>
      </c>
      <c r="E208" s="370" t="s">
        <v>1060</v>
      </c>
      <c r="F208" s="370" t="s">
        <v>84</v>
      </c>
      <c r="G208" s="370" t="s">
        <v>127</v>
      </c>
      <c r="H208" s="370" t="s">
        <v>615</v>
      </c>
      <c r="I208" s="370" t="s">
        <v>615</v>
      </c>
      <c r="J208" s="370">
        <v>2</v>
      </c>
      <c r="K208" s="370" t="s">
        <v>2489</v>
      </c>
      <c r="L208" s="370">
        <v>38718</v>
      </c>
      <c r="M208" s="370" t="s">
        <v>2409</v>
      </c>
      <c r="N208" s="370">
        <v>0</v>
      </c>
      <c r="O208" s="370">
        <v>34</v>
      </c>
      <c r="P208" s="370">
        <v>0</v>
      </c>
      <c r="Q208" s="370">
        <v>0</v>
      </c>
      <c r="R208" s="370">
        <v>0</v>
      </c>
      <c r="S208" s="370">
        <v>0</v>
      </c>
      <c r="T208" s="370">
        <v>0</v>
      </c>
      <c r="U208" s="370">
        <v>0</v>
      </c>
      <c r="V208" s="370">
        <f t="shared" si="60"/>
        <v>34</v>
      </c>
      <c r="W208" s="370">
        <v>0</v>
      </c>
      <c r="X208" s="370">
        <v>0</v>
      </c>
      <c r="Y208" s="370">
        <f t="shared" ref="Y208:Y255" si="68">SUM(W208:X208)</f>
        <v>0</v>
      </c>
      <c r="Z208" s="370">
        <v>2</v>
      </c>
      <c r="AA208" s="370">
        <v>4</v>
      </c>
      <c r="AB208" s="370">
        <f t="shared" ref="AB208:AB255" si="69">SUM(Z208:AA208)</f>
        <v>6</v>
      </c>
      <c r="AC208" s="370">
        <v>2</v>
      </c>
      <c r="AD208" s="370">
        <v>0</v>
      </c>
      <c r="AE208" s="370">
        <f t="shared" ref="AE208:AE255" si="70">SUM(AC208:AD208)</f>
        <v>2</v>
      </c>
      <c r="AF208" s="370">
        <v>3</v>
      </c>
      <c r="AG208" s="370">
        <v>2</v>
      </c>
      <c r="AH208" s="370">
        <f t="shared" ref="AH208:AH255" si="71">SUM(AF208:AG208)</f>
        <v>5</v>
      </c>
      <c r="AI208" s="370">
        <v>1</v>
      </c>
      <c r="AJ208" s="370">
        <v>2</v>
      </c>
      <c r="AK208" s="370">
        <f t="shared" ref="AK208:AK255" si="72">SUM(AI208:AJ208)</f>
        <v>3</v>
      </c>
      <c r="AL208" s="370">
        <v>0</v>
      </c>
      <c r="AM208" s="370">
        <v>2</v>
      </c>
      <c r="AN208" s="370">
        <f t="shared" ref="AN208:AN255" si="73">SUM(AL208:AM208)</f>
        <v>2</v>
      </c>
      <c r="AO208" s="370">
        <v>9</v>
      </c>
      <c r="AP208" s="370">
        <v>0</v>
      </c>
      <c r="AQ208" s="370">
        <f t="shared" ref="AQ208:AQ255" si="74">SUM(AO208:AP208)</f>
        <v>9</v>
      </c>
      <c r="AR208" s="370">
        <v>1</v>
      </c>
      <c r="AS208" s="370">
        <v>1</v>
      </c>
      <c r="AT208" s="370">
        <f t="shared" ref="AT208:AT255" si="75">SUM(AR208:AS208)</f>
        <v>2</v>
      </c>
      <c r="AU208" s="370">
        <v>1</v>
      </c>
      <c r="AV208" s="370">
        <v>1</v>
      </c>
      <c r="AW208" s="370">
        <f t="shared" ref="AW208:AW255" si="76">SUM(AU208:AV208)</f>
        <v>2</v>
      </c>
      <c r="AX208" s="370">
        <v>0</v>
      </c>
      <c r="AY208" s="370">
        <v>0</v>
      </c>
      <c r="AZ208" s="370">
        <f t="shared" ref="AZ208:AZ255" si="77">SUM(AX208:AY208)</f>
        <v>0</v>
      </c>
      <c r="BA208" s="370">
        <v>3</v>
      </c>
      <c r="BB208" s="370">
        <v>0</v>
      </c>
      <c r="BC208" s="370">
        <f t="shared" ref="BC208:BC255" si="78">SUM(BA208:BB208)</f>
        <v>3</v>
      </c>
      <c r="BD208" s="370">
        <v>0</v>
      </c>
      <c r="BE208" s="370">
        <v>0</v>
      </c>
      <c r="BF208" s="370">
        <f t="shared" ref="BF208:BF255" si="79">SUM(BD208:BE208)</f>
        <v>0</v>
      </c>
      <c r="BG208" s="370">
        <v>0</v>
      </c>
      <c r="BH208" s="370">
        <v>0</v>
      </c>
      <c r="BI208" s="370">
        <f t="shared" ref="BI208:BI255" si="80">SUM(BG208:BH208)</f>
        <v>0</v>
      </c>
      <c r="BJ208" s="370">
        <v>0</v>
      </c>
      <c r="BK208" s="370">
        <v>0</v>
      </c>
      <c r="BL208" s="370">
        <f t="shared" ref="BL208:BL255" si="81">SUM(BJ208:BK208)</f>
        <v>0</v>
      </c>
      <c r="BM208" s="370">
        <v>0</v>
      </c>
      <c r="BN208" s="370">
        <v>0</v>
      </c>
      <c r="BO208" s="370">
        <f t="shared" ref="BO208:BO255" si="82">SUM(BM208:BN208)</f>
        <v>0</v>
      </c>
      <c r="BP208" s="370">
        <v>0</v>
      </c>
      <c r="BQ208" s="370">
        <v>0</v>
      </c>
      <c r="BR208" s="370">
        <v>0</v>
      </c>
      <c r="BS208" s="370">
        <v>0</v>
      </c>
      <c r="BT208" s="370">
        <v>0</v>
      </c>
      <c r="BU208" s="370">
        <v>0</v>
      </c>
      <c r="BV208" s="370">
        <v>0</v>
      </c>
      <c r="BW208" s="370">
        <v>0</v>
      </c>
      <c r="BX208" s="370">
        <v>0</v>
      </c>
      <c r="BY208" s="370">
        <v>0</v>
      </c>
      <c r="BZ208" s="370">
        <v>0</v>
      </c>
      <c r="CA208" s="370">
        <v>0</v>
      </c>
    </row>
    <row r="209" spans="1:79" s="371" customFormat="1" hidden="1">
      <c r="A209" s="370">
        <f t="shared" si="65"/>
        <v>191</v>
      </c>
      <c r="B209" s="370" t="s">
        <v>1009</v>
      </c>
      <c r="C209" s="370" t="s">
        <v>1010</v>
      </c>
      <c r="D209" s="370" t="s">
        <v>2490</v>
      </c>
      <c r="E209" s="370" t="s">
        <v>1011</v>
      </c>
      <c r="F209" s="370" t="s">
        <v>84</v>
      </c>
      <c r="G209" s="370" t="s">
        <v>127</v>
      </c>
      <c r="H209" s="370" t="s">
        <v>615</v>
      </c>
      <c r="I209" s="370" t="s">
        <v>615</v>
      </c>
      <c r="J209" s="370">
        <v>2</v>
      </c>
      <c r="K209" s="370" t="s">
        <v>2491</v>
      </c>
      <c r="L209" s="370">
        <v>42131</v>
      </c>
      <c r="M209" s="370" t="s">
        <v>2409</v>
      </c>
      <c r="N209" s="370">
        <v>900</v>
      </c>
      <c r="O209" s="370">
        <v>99</v>
      </c>
      <c r="P209" s="370">
        <v>0</v>
      </c>
      <c r="Q209" s="370">
        <v>0</v>
      </c>
      <c r="R209" s="370">
        <v>0</v>
      </c>
      <c r="S209" s="370">
        <v>0</v>
      </c>
      <c r="T209" s="370">
        <v>0</v>
      </c>
      <c r="U209" s="370">
        <v>0</v>
      </c>
      <c r="V209" s="370">
        <f t="shared" si="60"/>
        <v>99</v>
      </c>
      <c r="W209" s="370">
        <v>0</v>
      </c>
      <c r="X209" s="370">
        <v>0</v>
      </c>
      <c r="Y209" s="370">
        <f t="shared" si="68"/>
        <v>0</v>
      </c>
      <c r="Z209" s="370">
        <v>20</v>
      </c>
      <c r="AA209" s="370">
        <v>22</v>
      </c>
      <c r="AB209" s="370">
        <f t="shared" si="69"/>
        <v>42</v>
      </c>
      <c r="AC209" s="370">
        <v>19</v>
      </c>
      <c r="AD209" s="370">
        <v>13</v>
      </c>
      <c r="AE209" s="370">
        <f t="shared" si="70"/>
        <v>32</v>
      </c>
      <c r="AF209" s="370">
        <v>12</v>
      </c>
      <c r="AG209" s="370">
        <v>9</v>
      </c>
      <c r="AH209" s="370">
        <f t="shared" si="71"/>
        <v>21</v>
      </c>
      <c r="AI209" s="370">
        <v>2</v>
      </c>
      <c r="AJ209" s="370">
        <v>1</v>
      </c>
      <c r="AK209" s="370">
        <f t="shared" si="72"/>
        <v>3</v>
      </c>
      <c r="AL209" s="370">
        <v>0</v>
      </c>
      <c r="AM209" s="370">
        <v>0</v>
      </c>
      <c r="AN209" s="370">
        <f t="shared" si="73"/>
        <v>0</v>
      </c>
      <c r="AO209" s="370">
        <v>1</v>
      </c>
      <c r="AP209" s="370">
        <v>0</v>
      </c>
      <c r="AQ209" s="370">
        <f t="shared" si="74"/>
        <v>1</v>
      </c>
      <c r="AR209" s="370">
        <v>0</v>
      </c>
      <c r="AS209" s="370">
        <v>0</v>
      </c>
      <c r="AT209" s="370">
        <f t="shared" si="75"/>
        <v>0</v>
      </c>
      <c r="AU209" s="370">
        <v>0</v>
      </c>
      <c r="AV209" s="370">
        <v>0</v>
      </c>
      <c r="AW209" s="370">
        <f t="shared" si="76"/>
        <v>0</v>
      </c>
      <c r="AX209" s="370">
        <v>0</v>
      </c>
      <c r="AY209" s="370">
        <v>0</v>
      </c>
      <c r="AZ209" s="370">
        <f t="shared" si="77"/>
        <v>0</v>
      </c>
      <c r="BA209" s="370">
        <v>0</v>
      </c>
      <c r="BB209" s="370">
        <v>0</v>
      </c>
      <c r="BC209" s="370">
        <f t="shared" si="78"/>
        <v>0</v>
      </c>
      <c r="BD209" s="370">
        <v>0</v>
      </c>
      <c r="BE209" s="370">
        <v>0</v>
      </c>
      <c r="BF209" s="370">
        <f t="shared" si="79"/>
        <v>0</v>
      </c>
      <c r="BG209" s="370">
        <v>0</v>
      </c>
      <c r="BH209" s="370">
        <v>0</v>
      </c>
      <c r="BI209" s="370">
        <f t="shared" si="80"/>
        <v>0</v>
      </c>
      <c r="BJ209" s="370">
        <v>0</v>
      </c>
      <c r="BK209" s="370">
        <v>0</v>
      </c>
      <c r="BL209" s="370">
        <f t="shared" si="81"/>
        <v>0</v>
      </c>
      <c r="BM209" s="370">
        <v>0</v>
      </c>
      <c r="BN209" s="370">
        <v>0</v>
      </c>
      <c r="BO209" s="370">
        <f t="shared" si="82"/>
        <v>0</v>
      </c>
      <c r="BP209" s="370">
        <v>0</v>
      </c>
      <c r="BQ209" s="370">
        <v>0</v>
      </c>
      <c r="BR209" s="370">
        <v>0</v>
      </c>
      <c r="BS209" s="370">
        <v>0</v>
      </c>
      <c r="BT209" s="370">
        <v>0</v>
      </c>
      <c r="BU209" s="370">
        <v>0</v>
      </c>
      <c r="BV209" s="370">
        <v>0</v>
      </c>
      <c r="BW209" s="370">
        <v>0</v>
      </c>
      <c r="BX209" s="370">
        <v>0</v>
      </c>
      <c r="BY209" s="370">
        <v>0</v>
      </c>
      <c r="BZ209" s="370">
        <v>0</v>
      </c>
      <c r="CA209" s="370">
        <v>0</v>
      </c>
    </row>
    <row r="210" spans="1:79" s="371" customFormat="1" hidden="1">
      <c r="A210" s="370">
        <f t="shared" si="65"/>
        <v>192</v>
      </c>
      <c r="B210" s="370" t="s">
        <v>1040</v>
      </c>
      <c r="C210" s="370" t="s">
        <v>1041</v>
      </c>
      <c r="D210" s="370" t="s">
        <v>1643</v>
      </c>
      <c r="E210" s="370" t="s">
        <v>1032</v>
      </c>
      <c r="F210" s="370" t="s">
        <v>84</v>
      </c>
      <c r="G210" s="370" t="s">
        <v>126</v>
      </c>
      <c r="H210" s="370" t="s">
        <v>615</v>
      </c>
      <c r="I210" s="370" t="s">
        <v>615</v>
      </c>
      <c r="J210" s="370">
        <v>2</v>
      </c>
      <c r="K210" s="370" t="s">
        <v>2410</v>
      </c>
      <c r="L210" s="370">
        <v>26807</v>
      </c>
      <c r="M210" s="370" t="s">
        <v>2409</v>
      </c>
      <c r="N210" s="370">
        <v>1300</v>
      </c>
      <c r="O210" s="370">
        <v>471</v>
      </c>
      <c r="P210" s="370">
        <v>0</v>
      </c>
      <c r="Q210" s="370">
        <v>0</v>
      </c>
      <c r="R210" s="370">
        <v>0</v>
      </c>
      <c r="S210" s="370">
        <v>0</v>
      </c>
      <c r="T210" s="370">
        <v>0</v>
      </c>
      <c r="U210" s="370">
        <v>0</v>
      </c>
      <c r="V210" s="370">
        <f t="shared" si="60"/>
        <v>471</v>
      </c>
      <c r="W210" s="370">
        <v>0</v>
      </c>
      <c r="X210" s="370">
        <v>0</v>
      </c>
      <c r="Y210" s="370">
        <f t="shared" si="68"/>
        <v>0</v>
      </c>
      <c r="Z210" s="370">
        <v>35</v>
      </c>
      <c r="AA210" s="370">
        <v>31</v>
      </c>
      <c r="AB210" s="370">
        <f t="shared" si="69"/>
        <v>66</v>
      </c>
      <c r="AC210" s="370">
        <v>38</v>
      </c>
      <c r="AD210" s="370">
        <v>47</v>
      </c>
      <c r="AE210" s="370">
        <f t="shared" si="70"/>
        <v>85</v>
      </c>
      <c r="AF210" s="370">
        <v>49</v>
      </c>
      <c r="AG210" s="370">
        <v>40</v>
      </c>
      <c r="AH210" s="370">
        <f t="shared" si="71"/>
        <v>89</v>
      </c>
      <c r="AI210" s="370">
        <v>61</v>
      </c>
      <c r="AJ210" s="370">
        <v>37</v>
      </c>
      <c r="AK210" s="370">
        <f t="shared" si="72"/>
        <v>98</v>
      </c>
      <c r="AL210" s="370">
        <v>38</v>
      </c>
      <c r="AM210" s="370">
        <v>33</v>
      </c>
      <c r="AN210" s="370">
        <f t="shared" si="73"/>
        <v>71</v>
      </c>
      <c r="AO210" s="370">
        <v>29</v>
      </c>
      <c r="AP210" s="370">
        <v>20</v>
      </c>
      <c r="AQ210" s="370">
        <f t="shared" si="74"/>
        <v>49</v>
      </c>
      <c r="AR210" s="370">
        <v>7</v>
      </c>
      <c r="AS210" s="370">
        <v>4</v>
      </c>
      <c r="AT210" s="370">
        <f t="shared" si="75"/>
        <v>11</v>
      </c>
      <c r="AU210" s="370">
        <v>0</v>
      </c>
      <c r="AV210" s="370">
        <v>1</v>
      </c>
      <c r="AW210" s="370">
        <f t="shared" si="76"/>
        <v>1</v>
      </c>
      <c r="AX210" s="370">
        <v>1</v>
      </c>
      <c r="AY210" s="370">
        <v>0</v>
      </c>
      <c r="AZ210" s="370">
        <f t="shared" si="77"/>
        <v>1</v>
      </c>
      <c r="BA210" s="370">
        <v>0</v>
      </c>
      <c r="BB210" s="370">
        <v>0</v>
      </c>
      <c r="BC210" s="370">
        <f t="shared" si="78"/>
        <v>0</v>
      </c>
      <c r="BD210" s="370">
        <v>0</v>
      </c>
      <c r="BE210" s="370">
        <v>0</v>
      </c>
      <c r="BF210" s="370">
        <f t="shared" si="79"/>
        <v>0</v>
      </c>
      <c r="BG210" s="370">
        <v>0</v>
      </c>
      <c r="BH210" s="370">
        <v>0</v>
      </c>
      <c r="BI210" s="370">
        <f t="shared" si="80"/>
        <v>0</v>
      </c>
      <c r="BJ210" s="370">
        <v>0</v>
      </c>
      <c r="BK210" s="370">
        <v>0</v>
      </c>
      <c r="BL210" s="370">
        <f t="shared" si="81"/>
        <v>0</v>
      </c>
      <c r="BM210" s="370">
        <v>0</v>
      </c>
      <c r="BN210" s="370">
        <v>0</v>
      </c>
      <c r="BO210" s="370">
        <f t="shared" si="82"/>
        <v>0</v>
      </c>
      <c r="BP210" s="370">
        <v>0</v>
      </c>
      <c r="BQ210" s="370">
        <v>0</v>
      </c>
      <c r="BR210" s="370">
        <v>0</v>
      </c>
      <c r="BS210" s="370">
        <v>0</v>
      </c>
      <c r="BT210" s="370">
        <v>0</v>
      </c>
      <c r="BU210" s="370">
        <v>0</v>
      </c>
      <c r="BV210" s="370">
        <v>0</v>
      </c>
      <c r="BW210" s="370">
        <v>0</v>
      </c>
      <c r="BX210" s="370">
        <v>0</v>
      </c>
      <c r="BY210" s="370">
        <v>0</v>
      </c>
      <c r="BZ210" s="370">
        <v>0</v>
      </c>
      <c r="CA210" s="370">
        <v>0</v>
      </c>
    </row>
    <row r="211" spans="1:79" s="371" customFormat="1" hidden="1">
      <c r="A211" s="370">
        <f t="shared" si="65"/>
        <v>193</v>
      </c>
      <c r="B211" s="370" t="s">
        <v>1030</v>
      </c>
      <c r="C211" s="370" t="s">
        <v>1031</v>
      </c>
      <c r="D211" s="370" t="s">
        <v>1638</v>
      </c>
      <c r="E211" s="370" t="s">
        <v>1032</v>
      </c>
      <c r="F211" s="370" t="s">
        <v>84</v>
      </c>
      <c r="G211" s="370" t="s">
        <v>126</v>
      </c>
      <c r="H211" s="370" t="s">
        <v>615</v>
      </c>
      <c r="I211" s="370" t="s">
        <v>615</v>
      </c>
      <c r="J211" s="370">
        <v>2</v>
      </c>
      <c r="K211" s="370" t="s">
        <v>2492</v>
      </c>
      <c r="L211" s="370">
        <v>3654</v>
      </c>
      <c r="M211" s="370" t="s">
        <v>2409</v>
      </c>
      <c r="N211" s="370">
        <v>1300</v>
      </c>
      <c r="O211" s="370">
        <v>519</v>
      </c>
      <c r="P211" s="370">
        <v>1</v>
      </c>
      <c r="Q211" s="370">
        <v>0</v>
      </c>
      <c r="R211" s="370">
        <v>0</v>
      </c>
      <c r="S211" s="370">
        <v>3</v>
      </c>
      <c r="T211" s="370">
        <v>0</v>
      </c>
      <c r="U211" s="370">
        <v>0</v>
      </c>
      <c r="V211" s="370">
        <f t="shared" si="60"/>
        <v>523</v>
      </c>
      <c r="W211" s="370">
        <v>0</v>
      </c>
      <c r="X211" s="370">
        <v>0</v>
      </c>
      <c r="Y211" s="370">
        <f t="shared" si="68"/>
        <v>0</v>
      </c>
      <c r="Z211" s="370">
        <v>37</v>
      </c>
      <c r="AA211" s="370">
        <v>33</v>
      </c>
      <c r="AB211" s="370">
        <f t="shared" si="69"/>
        <v>70</v>
      </c>
      <c r="AC211" s="370">
        <v>52</v>
      </c>
      <c r="AD211" s="370">
        <v>49</v>
      </c>
      <c r="AE211" s="370">
        <f t="shared" si="70"/>
        <v>101</v>
      </c>
      <c r="AF211" s="370">
        <v>47</v>
      </c>
      <c r="AG211" s="370">
        <v>41</v>
      </c>
      <c r="AH211" s="370">
        <f t="shared" si="71"/>
        <v>88</v>
      </c>
      <c r="AI211" s="370">
        <v>31</v>
      </c>
      <c r="AJ211" s="370">
        <v>56</v>
      </c>
      <c r="AK211" s="370">
        <f t="shared" si="72"/>
        <v>87</v>
      </c>
      <c r="AL211" s="370">
        <v>38</v>
      </c>
      <c r="AM211" s="370">
        <v>49</v>
      </c>
      <c r="AN211" s="370">
        <f t="shared" si="73"/>
        <v>87</v>
      </c>
      <c r="AO211" s="370">
        <v>39</v>
      </c>
      <c r="AP211" s="370">
        <v>36</v>
      </c>
      <c r="AQ211" s="370">
        <f t="shared" si="74"/>
        <v>75</v>
      </c>
      <c r="AR211" s="370">
        <v>10</v>
      </c>
      <c r="AS211" s="370">
        <v>4</v>
      </c>
      <c r="AT211" s="370">
        <f t="shared" si="75"/>
        <v>14</v>
      </c>
      <c r="AU211" s="370">
        <v>0</v>
      </c>
      <c r="AV211" s="370">
        <v>1</v>
      </c>
      <c r="AW211" s="370">
        <f t="shared" si="76"/>
        <v>1</v>
      </c>
      <c r="AX211" s="370">
        <v>0</v>
      </c>
      <c r="AY211" s="370">
        <v>0</v>
      </c>
      <c r="AZ211" s="370">
        <f t="shared" si="77"/>
        <v>0</v>
      </c>
      <c r="BA211" s="370">
        <v>0</v>
      </c>
      <c r="BB211" s="370">
        <v>0</v>
      </c>
      <c r="BC211" s="370">
        <f t="shared" si="78"/>
        <v>0</v>
      </c>
      <c r="BD211" s="370">
        <v>0</v>
      </c>
      <c r="BE211" s="370">
        <v>0</v>
      </c>
      <c r="BF211" s="370">
        <f t="shared" si="79"/>
        <v>0</v>
      </c>
      <c r="BG211" s="370">
        <v>0</v>
      </c>
      <c r="BH211" s="370">
        <v>0</v>
      </c>
      <c r="BI211" s="370">
        <f t="shared" si="80"/>
        <v>0</v>
      </c>
      <c r="BJ211" s="370">
        <v>0</v>
      </c>
      <c r="BK211" s="370">
        <v>0</v>
      </c>
      <c r="BL211" s="370">
        <f t="shared" si="81"/>
        <v>0</v>
      </c>
      <c r="BM211" s="370">
        <v>0</v>
      </c>
      <c r="BN211" s="370">
        <v>0</v>
      </c>
      <c r="BO211" s="370">
        <f t="shared" si="82"/>
        <v>0</v>
      </c>
      <c r="BP211" s="370">
        <v>0</v>
      </c>
      <c r="BQ211" s="370">
        <v>0</v>
      </c>
      <c r="BR211" s="370">
        <v>0</v>
      </c>
      <c r="BS211" s="370">
        <v>0</v>
      </c>
      <c r="BT211" s="370">
        <v>0</v>
      </c>
      <c r="BU211" s="370">
        <v>0</v>
      </c>
      <c r="BV211" s="370">
        <v>0</v>
      </c>
      <c r="BW211" s="370">
        <v>0</v>
      </c>
      <c r="BX211" s="370">
        <v>0</v>
      </c>
      <c r="BY211" s="370">
        <v>0</v>
      </c>
      <c r="BZ211" s="370">
        <v>0</v>
      </c>
      <c r="CA211" s="370">
        <v>0</v>
      </c>
    </row>
    <row r="212" spans="1:79" s="371" customFormat="1" hidden="1">
      <c r="A212" s="370">
        <f t="shared" si="65"/>
        <v>194</v>
      </c>
      <c r="B212" s="370" t="s">
        <v>1056</v>
      </c>
      <c r="C212" s="370" t="s">
        <v>1057</v>
      </c>
      <c r="D212" s="370" t="s">
        <v>1649</v>
      </c>
      <c r="E212" s="370" t="s">
        <v>1032</v>
      </c>
      <c r="F212" s="370" t="s">
        <v>84</v>
      </c>
      <c r="G212" s="370" t="s">
        <v>126</v>
      </c>
      <c r="H212" s="370" t="s">
        <v>615</v>
      </c>
      <c r="I212" s="370" t="s">
        <v>615</v>
      </c>
      <c r="J212" s="370">
        <v>2</v>
      </c>
      <c r="K212" s="370" t="s">
        <v>2410</v>
      </c>
      <c r="L212" s="370">
        <v>29587</v>
      </c>
      <c r="M212" s="370" t="s">
        <v>2409</v>
      </c>
      <c r="N212" s="370">
        <v>900</v>
      </c>
      <c r="O212" s="370">
        <v>584</v>
      </c>
      <c r="P212" s="370">
        <v>15</v>
      </c>
      <c r="Q212" s="370">
        <v>4</v>
      </c>
      <c r="R212" s="370">
        <v>0</v>
      </c>
      <c r="S212" s="370">
        <v>1</v>
      </c>
      <c r="T212" s="370">
        <v>0</v>
      </c>
      <c r="U212" s="370">
        <v>0</v>
      </c>
      <c r="V212" s="370">
        <f t="shared" ref="V212:V255" si="83">SUM(O212:U212)</f>
        <v>604</v>
      </c>
      <c r="W212" s="370">
        <v>0</v>
      </c>
      <c r="X212" s="370">
        <v>0</v>
      </c>
      <c r="Y212" s="370">
        <f t="shared" si="68"/>
        <v>0</v>
      </c>
      <c r="Z212" s="370">
        <v>29</v>
      </c>
      <c r="AA212" s="370">
        <v>42</v>
      </c>
      <c r="AB212" s="370">
        <f t="shared" si="69"/>
        <v>71</v>
      </c>
      <c r="AC212" s="370">
        <v>40</v>
      </c>
      <c r="AD212" s="370">
        <v>63</v>
      </c>
      <c r="AE212" s="370">
        <f t="shared" si="70"/>
        <v>103</v>
      </c>
      <c r="AF212" s="370">
        <v>73</v>
      </c>
      <c r="AG212" s="370">
        <v>63</v>
      </c>
      <c r="AH212" s="370">
        <f t="shared" si="71"/>
        <v>136</v>
      </c>
      <c r="AI212" s="370">
        <v>55</v>
      </c>
      <c r="AJ212" s="370">
        <v>52</v>
      </c>
      <c r="AK212" s="370">
        <f t="shared" si="72"/>
        <v>107</v>
      </c>
      <c r="AL212" s="370">
        <v>45</v>
      </c>
      <c r="AM212" s="370">
        <v>41</v>
      </c>
      <c r="AN212" s="370">
        <f t="shared" si="73"/>
        <v>86</v>
      </c>
      <c r="AO212" s="370">
        <v>43</v>
      </c>
      <c r="AP212" s="370">
        <v>45</v>
      </c>
      <c r="AQ212" s="370">
        <f t="shared" si="74"/>
        <v>88</v>
      </c>
      <c r="AR212" s="370">
        <v>3</v>
      </c>
      <c r="AS212" s="370">
        <v>9</v>
      </c>
      <c r="AT212" s="370">
        <f t="shared" si="75"/>
        <v>12</v>
      </c>
      <c r="AU212" s="370">
        <v>0</v>
      </c>
      <c r="AV212" s="370">
        <v>0</v>
      </c>
      <c r="AW212" s="370">
        <f t="shared" si="76"/>
        <v>0</v>
      </c>
      <c r="AX212" s="370">
        <v>1</v>
      </c>
      <c r="AY212" s="370">
        <v>0</v>
      </c>
      <c r="AZ212" s="370">
        <f t="shared" si="77"/>
        <v>1</v>
      </c>
      <c r="BA212" s="370">
        <v>0</v>
      </c>
      <c r="BB212" s="370">
        <v>0</v>
      </c>
      <c r="BC212" s="370">
        <f t="shared" si="78"/>
        <v>0</v>
      </c>
      <c r="BD212" s="370">
        <v>0</v>
      </c>
      <c r="BE212" s="370">
        <v>0</v>
      </c>
      <c r="BF212" s="370">
        <f t="shared" si="79"/>
        <v>0</v>
      </c>
      <c r="BG212" s="370">
        <v>0</v>
      </c>
      <c r="BH212" s="370">
        <v>0</v>
      </c>
      <c r="BI212" s="370">
        <f t="shared" si="80"/>
        <v>0</v>
      </c>
      <c r="BJ212" s="370">
        <v>0</v>
      </c>
      <c r="BK212" s="370">
        <v>0</v>
      </c>
      <c r="BL212" s="370">
        <f t="shared" si="81"/>
        <v>0</v>
      </c>
      <c r="BM212" s="370">
        <v>0</v>
      </c>
      <c r="BN212" s="370">
        <v>0</v>
      </c>
      <c r="BO212" s="370">
        <f t="shared" si="82"/>
        <v>0</v>
      </c>
      <c r="BP212" s="370">
        <v>1</v>
      </c>
      <c r="BQ212" s="370">
        <v>0</v>
      </c>
      <c r="BR212" s="370">
        <v>0</v>
      </c>
      <c r="BS212" s="370">
        <v>0</v>
      </c>
      <c r="BT212" s="370">
        <v>0</v>
      </c>
      <c r="BU212" s="370">
        <v>0</v>
      </c>
      <c r="BV212" s="370">
        <v>0</v>
      </c>
      <c r="BW212" s="370">
        <v>0</v>
      </c>
      <c r="BX212" s="370">
        <v>0</v>
      </c>
      <c r="BY212" s="370">
        <v>0</v>
      </c>
      <c r="BZ212" s="370">
        <v>0</v>
      </c>
      <c r="CA212" s="370">
        <v>0</v>
      </c>
    </row>
    <row r="213" spans="1:79" s="371" customFormat="1" hidden="1">
      <c r="A213" s="370">
        <f t="shared" si="65"/>
        <v>195</v>
      </c>
      <c r="B213" s="370" t="s">
        <v>1024</v>
      </c>
      <c r="C213" s="370" t="s">
        <v>1025</v>
      </c>
      <c r="D213" s="370" t="s">
        <v>1641</v>
      </c>
      <c r="E213" s="370" t="s">
        <v>1026</v>
      </c>
      <c r="F213" s="370" t="s">
        <v>84</v>
      </c>
      <c r="G213" s="370" t="s">
        <v>126</v>
      </c>
      <c r="H213" s="370" t="s">
        <v>615</v>
      </c>
      <c r="I213" s="370" t="s">
        <v>615</v>
      </c>
      <c r="J213" s="370">
        <v>2</v>
      </c>
      <c r="K213" s="370" t="s">
        <v>2410</v>
      </c>
      <c r="L213" s="370" t="s">
        <v>615</v>
      </c>
      <c r="M213" s="370" t="s">
        <v>2409</v>
      </c>
      <c r="N213" s="370">
        <v>900</v>
      </c>
      <c r="O213" s="370">
        <v>93</v>
      </c>
      <c r="P213" s="370">
        <v>0</v>
      </c>
      <c r="Q213" s="370">
        <v>0</v>
      </c>
      <c r="R213" s="370">
        <v>0</v>
      </c>
      <c r="S213" s="370">
        <v>0</v>
      </c>
      <c r="T213" s="370">
        <v>0</v>
      </c>
      <c r="U213" s="370">
        <v>0</v>
      </c>
      <c r="V213" s="370">
        <f t="shared" si="83"/>
        <v>93</v>
      </c>
      <c r="W213" s="370">
        <v>1</v>
      </c>
      <c r="X213" s="370">
        <v>0</v>
      </c>
      <c r="Y213" s="370">
        <f t="shared" si="68"/>
        <v>1</v>
      </c>
      <c r="Z213" s="370">
        <v>5</v>
      </c>
      <c r="AA213" s="370">
        <v>2</v>
      </c>
      <c r="AB213" s="370">
        <f t="shared" si="69"/>
        <v>7</v>
      </c>
      <c r="AC213" s="370">
        <v>8</v>
      </c>
      <c r="AD213" s="370">
        <v>10</v>
      </c>
      <c r="AE213" s="370">
        <f t="shared" si="70"/>
        <v>18</v>
      </c>
      <c r="AF213" s="370">
        <v>5</v>
      </c>
      <c r="AG213" s="370">
        <v>7</v>
      </c>
      <c r="AH213" s="370">
        <f t="shared" si="71"/>
        <v>12</v>
      </c>
      <c r="AI213" s="370">
        <v>12</v>
      </c>
      <c r="AJ213" s="370">
        <v>5</v>
      </c>
      <c r="AK213" s="370">
        <f t="shared" si="72"/>
        <v>17</v>
      </c>
      <c r="AL213" s="370">
        <v>6</v>
      </c>
      <c r="AM213" s="370">
        <v>11</v>
      </c>
      <c r="AN213" s="370">
        <f t="shared" si="73"/>
        <v>17</v>
      </c>
      <c r="AO213" s="370">
        <v>7</v>
      </c>
      <c r="AP213" s="370">
        <v>8</v>
      </c>
      <c r="AQ213" s="370">
        <f t="shared" si="74"/>
        <v>15</v>
      </c>
      <c r="AR213" s="370">
        <v>1</v>
      </c>
      <c r="AS213" s="370">
        <v>2</v>
      </c>
      <c r="AT213" s="370">
        <f t="shared" si="75"/>
        <v>3</v>
      </c>
      <c r="AU213" s="370">
        <v>2</v>
      </c>
      <c r="AV213" s="370">
        <v>0</v>
      </c>
      <c r="AW213" s="370">
        <f t="shared" si="76"/>
        <v>2</v>
      </c>
      <c r="AX213" s="370">
        <v>1</v>
      </c>
      <c r="AY213" s="370">
        <v>0</v>
      </c>
      <c r="AZ213" s="370">
        <f t="shared" si="77"/>
        <v>1</v>
      </c>
      <c r="BA213" s="370">
        <v>0</v>
      </c>
      <c r="BB213" s="370">
        <v>0</v>
      </c>
      <c r="BC213" s="370">
        <f t="shared" si="78"/>
        <v>0</v>
      </c>
      <c r="BD213" s="370">
        <v>0</v>
      </c>
      <c r="BE213" s="370">
        <v>0</v>
      </c>
      <c r="BF213" s="370">
        <f t="shared" si="79"/>
        <v>0</v>
      </c>
      <c r="BG213" s="370">
        <v>0</v>
      </c>
      <c r="BH213" s="370">
        <v>0</v>
      </c>
      <c r="BI213" s="370">
        <f t="shared" si="80"/>
        <v>0</v>
      </c>
      <c r="BJ213" s="370">
        <v>0</v>
      </c>
      <c r="BK213" s="370">
        <v>0</v>
      </c>
      <c r="BL213" s="370">
        <f t="shared" si="81"/>
        <v>0</v>
      </c>
      <c r="BM213" s="370">
        <v>0</v>
      </c>
      <c r="BN213" s="370">
        <v>0</v>
      </c>
      <c r="BO213" s="370">
        <f t="shared" si="82"/>
        <v>0</v>
      </c>
      <c r="BP213" s="370">
        <v>0</v>
      </c>
      <c r="BQ213" s="370">
        <v>0</v>
      </c>
      <c r="BR213" s="370">
        <v>0</v>
      </c>
      <c r="BS213" s="370">
        <v>0</v>
      </c>
      <c r="BT213" s="370">
        <v>0</v>
      </c>
      <c r="BU213" s="370">
        <v>0</v>
      </c>
      <c r="BV213" s="370">
        <v>0</v>
      </c>
      <c r="BW213" s="370">
        <v>0</v>
      </c>
      <c r="BX213" s="370">
        <v>0</v>
      </c>
      <c r="BY213" s="370">
        <v>0</v>
      </c>
      <c r="BZ213" s="370">
        <v>0</v>
      </c>
      <c r="CA213" s="370">
        <v>0</v>
      </c>
    </row>
    <row r="214" spans="1:79" s="371" customFormat="1" hidden="1">
      <c r="A214" s="370">
        <f t="shared" si="65"/>
        <v>196</v>
      </c>
      <c r="B214" s="370" t="s">
        <v>1015</v>
      </c>
      <c r="C214" s="370" t="s">
        <v>1016</v>
      </c>
      <c r="D214" s="370" t="s">
        <v>1628</v>
      </c>
      <c r="E214" s="370" t="s">
        <v>1017</v>
      </c>
      <c r="F214" s="370" t="s">
        <v>84</v>
      </c>
      <c r="G214" s="370" t="s">
        <v>126</v>
      </c>
      <c r="H214" s="370" t="s">
        <v>615</v>
      </c>
      <c r="I214" s="370" t="s">
        <v>615</v>
      </c>
      <c r="J214" s="370">
        <v>2</v>
      </c>
      <c r="K214" s="370" t="s">
        <v>2410</v>
      </c>
      <c r="L214" s="370">
        <v>3654</v>
      </c>
      <c r="M214" s="370" t="s">
        <v>2409</v>
      </c>
      <c r="N214" s="370">
        <v>900</v>
      </c>
      <c r="O214" s="370">
        <v>474</v>
      </c>
      <c r="P214" s="370">
        <v>16</v>
      </c>
      <c r="Q214" s="370">
        <v>4</v>
      </c>
      <c r="R214" s="370">
        <v>0</v>
      </c>
      <c r="S214" s="370">
        <v>0</v>
      </c>
      <c r="T214" s="370">
        <v>0</v>
      </c>
      <c r="U214" s="370">
        <v>0</v>
      </c>
      <c r="V214" s="370">
        <f t="shared" si="83"/>
        <v>494</v>
      </c>
      <c r="W214" s="370">
        <v>0</v>
      </c>
      <c r="X214" s="370">
        <v>0</v>
      </c>
      <c r="Y214" s="370">
        <f t="shared" si="68"/>
        <v>0</v>
      </c>
      <c r="Z214" s="370">
        <v>29</v>
      </c>
      <c r="AA214" s="370">
        <v>30</v>
      </c>
      <c r="AB214" s="370">
        <f t="shared" si="69"/>
        <v>59</v>
      </c>
      <c r="AC214" s="370">
        <v>46</v>
      </c>
      <c r="AD214" s="370">
        <v>35</v>
      </c>
      <c r="AE214" s="370">
        <f t="shared" si="70"/>
        <v>81</v>
      </c>
      <c r="AF214" s="370">
        <v>54</v>
      </c>
      <c r="AG214" s="370">
        <v>39</v>
      </c>
      <c r="AH214" s="370">
        <f t="shared" si="71"/>
        <v>93</v>
      </c>
      <c r="AI214" s="370">
        <v>49</v>
      </c>
      <c r="AJ214" s="370">
        <v>35</v>
      </c>
      <c r="AK214" s="370">
        <f t="shared" si="72"/>
        <v>84</v>
      </c>
      <c r="AL214" s="370">
        <v>49</v>
      </c>
      <c r="AM214" s="370">
        <v>26</v>
      </c>
      <c r="AN214" s="370">
        <f t="shared" si="73"/>
        <v>75</v>
      </c>
      <c r="AO214" s="370">
        <v>45</v>
      </c>
      <c r="AP214" s="370">
        <v>39</v>
      </c>
      <c r="AQ214" s="370">
        <f t="shared" si="74"/>
        <v>84</v>
      </c>
      <c r="AR214" s="370">
        <v>11</v>
      </c>
      <c r="AS214" s="370">
        <v>5</v>
      </c>
      <c r="AT214" s="370">
        <f t="shared" si="75"/>
        <v>16</v>
      </c>
      <c r="AU214" s="370">
        <v>0</v>
      </c>
      <c r="AV214" s="370">
        <v>2</v>
      </c>
      <c r="AW214" s="370">
        <f t="shared" si="76"/>
        <v>2</v>
      </c>
      <c r="AX214" s="370">
        <v>0</v>
      </c>
      <c r="AY214" s="370">
        <v>0</v>
      </c>
      <c r="AZ214" s="370">
        <f t="shared" si="77"/>
        <v>0</v>
      </c>
      <c r="BA214" s="370">
        <v>0</v>
      </c>
      <c r="BB214" s="370">
        <v>0</v>
      </c>
      <c r="BC214" s="370">
        <f t="shared" si="78"/>
        <v>0</v>
      </c>
      <c r="BD214" s="370">
        <v>0</v>
      </c>
      <c r="BE214" s="370">
        <v>0</v>
      </c>
      <c r="BF214" s="370">
        <f t="shared" si="79"/>
        <v>0</v>
      </c>
      <c r="BG214" s="370">
        <v>0</v>
      </c>
      <c r="BH214" s="370">
        <v>0</v>
      </c>
      <c r="BI214" s="370">
        <f t="shared" si="80"/>
        <v>0</v>
      </c>
      <c r="BJ214" s="370">
        <v>0</v>
      </c>
      <c r="BK214" s="370">
        <v>0</v>
      </c>
      <c r="BL214" s="370">
        <f t="shared" si="81"/>
        <v>0</v>
      </c>
      <c r="BM214" s="370">
        <v>0</v>
      </c>
      <c r="BN214" s="370">
        <v>0</v>
      </c>
      <c r="BO214" s="370">
        <f t="shared" si="82"/>
        <v>0</v>
      </c>
      <c r="BP214" s="370">
        <v>1</v>
      </c>
      <c r="BQ214" s="370">
        <v>0</v>
      </c>
      <c r="BR214" s="370">
        <v>0</v>
      </c>
      <c r="BS214" s="370">
        <v>0</v>
      </c>
      <c r="BT214" s="370">
        <v>0</v>
      </c>
      <c r="BU214" s="370">
        <v>0</v>
      </c>
      <c r="BV214" s="370">
        <v>0</v>
      </c>
      <c r="BW214" s="370">
        <v>0</v>
      </c>
      <c r="BX214" s="370">
        <v>0</v>
      </c>
      <c r="BY214" s="370">
        <v>0</v>
      </c>
      <c r="BZ214" s="370">
        <v>0</v>
      </c>
      <c r="CA214" s="370">
        <v>0</v>
      </c>
    </row>
    <row r="215" spans="1:79" s="371" customFormat="1" hidden="1">
      <c r="A215" s="370">
        <f t="shared" si="65"/>
        <v>197</v>
      </c>
      <c r="B215" s="370" t="s">
        <v>1003</v>
      </c>
      <c r="C215" s="370" t="s">
        <v>1004</v>
      </c>
      <c r="D215" s="370" t="s">
        <v>1640</v>
      </c>
      <c r="E215" s="370" t="s">
        <v>1005</v>
      </c>
      <c r="F215" s="370" t="s">
        <v>84</v>
      </c>
      <c r="G215" s="370" t="s">
        <v>126</v>
      </c>
      <c r="H215" s="370" t="s">
        <v>615</v>
      </c>
      <c r="I215" s="370" t="s">
        <v>615</v>
      </c>
      <c r="J215" s="370">
        <v>2</v>
      </c>
      <c r="K215" s="370" t="s">
        <v>2410</v>
      </c>
      <c r="L215" s="370">
        <v>28490</v>
      </c>
      <c r="M215" s="370" t="s">
        <v>2409</v>
      </c>
      <c r="N215" s="370">
        <v>900</v>
      </c>
      <c r="O215" s="370">
        <v>201</v>
      </c>
      <c r="P215" s="370">
        <v>1</v>
      </c>
      <c r="Q215" s="370">
        <v>0</v>
      </c>
      <c r="R215" s="370">
        <v>0</v>
      </c>
      <c r="S215" s="370">
        <v>0</v>
      </c>
      <c r="T215" s="370">
        <v>0</v>
      </c>
      <c r="U215" s="370">
        <v>0</v>
      </c>
      <c r="V215" s="370">
        <f t="shared" si="83"/>
        <v>202</v>
      </c>
      <c r="W215" s="370">
        <v>1</v>
      </c>
      <c r="X215" s="370">
        <v>0</v>
      </c>
      <c r="Y215" s="370">
        <f t="shared" si="68"/>
        <v>1</v>
      </c>
      <c r="Z215" s="370">
        <v>5</v>
      </c>
      <c r="AA215" s="370">
        <v>5</v>
      </c>
      <c r="AB215" s="370">
        <f t="shared" si="69"/>
        <v>10</v>
      </c>
      <c r="AC215" s="370">
        <v>20</v>
      </c>
      <c r="AD215" s="370">
        <v>19</v>
      </c>
      <c r="AE215" s="370">
        <f t="shared" si="70"/>
        <v>39</v>
      </c>
      <c r="AF215" s="370">
        <v>19</v>
      </c>
      <c r="AG215" s="370">
        <v>19</v>
      </c>
      <c r="AH215" s="370">
        <f t="shared" si="71"/>
        <v>38</v>
      </c>
      <c r="AI215" s="370">
        <v>16</v>
      </c>
      <c r="AJ215" s="370">
        <v>18</v>
      </c>
      <c r="AK215" s="370">
        <f t="shared" si="72"/>
        <v>34</v>
      </c>
      <c r="AL215" s="370">
        <v>13</v>
      </c>
      <c r="AM215" s="370">
        <v>19</v>
      </c>
      <c r="AN215" s="370">
        <f t="shared" si="73"/>
        <v>32</v>
      </c>
      <c r="AO215" s="370">
        <v>14</v>
      </c>
      <c r="AP215" s="370">
        <v>13</v>
      </c>
      <c r="AQ215" s="370">
        <f t="shared" si="74"/>
        <v>27</v>
      </c>
      <c r="AR215" s="370">
        <v>9</v>
      </c>
      <c r="AS215" s="370">
        <v>10</v>
      </c>
      <c r="AT215" s="370">
        <f t="shared" si="75"/>
        <v>19</v>
      </c>
      <c r="AU215" s="370">
        <v>1</v>
      </c>
      <c r="AV215" s="370">
        <v>0</v>
      </c>
      <c r="AW215" s="370">
        <f t="shared" si="76"/>
        <v>1</v>
      </c>
      <c r="AX215" s="370">
        <v>0</v>
      </c>
      <c r="AY215" s="370">
        <v>1</v>
      </c>
      <c r="AZ215" s="370">
        <f t="shared" si="77"/>
        <v>1</v>
      </c>
      <c r="BA215" s="370">
        <v>0</v>
      </c>
      <c r="BB215" s="370">
        <v>0</v>
      </c>
      <c r="BC215" s="370">
        <f t="shared" si="78"/>
        <v>0</v>
      </c>
      <c r="BD215" s="370">
        <v>0</v>
      </c>
      <c r="BE215" s="370">
        <v>0</v>
      </c>
      <c r="BF215" s="370">
        <f t="shared" si="79"/>
        <v>0</v>
      </c>
      <c r="BG215" s="370">
        <v>0</v>
      </c>
      <c r="BH215" s="370">
        <v>0</v>
      </c>
      <c r="BI215" s="370">
        <f t="shared" si="80"/>
        <v>0</v>
      </c>
      <c r="BJ215" s="370">
        <v>0</v>
      </c>
      <c r="BK215" s="370">
        <v>0</v>
      </c>
      <c r="BL215" s="370">
        <f t="shared" si="81"/>
        <v>0</v>
      </c>
      <c r="BM215" s="370">
        <v>0</v>
      </c>
      <c r="BN215" s="370">
        <v>0</v>
      </c>
      <c r="BO215" s="370">
        <f t="shared" si="82"/>
        <v>0</v>
      </c>
      <c r="BP215" s="370">
        <v>3</v>
      </c>
      <c r="BQ215" s="370">
        <v>2</v>
      </c>
      <c r="BR215" s="370">
        <v>0</v>
      </c>
      <c r="BS215" s="370">
        <v>0</v>
      </c>
      <c r="BT215" s="370">
        <v>0</v>
      </c>
      <c r="BU215" s="370">
        <v>0</v>
      </c>
      <c r="BV215" s="370">
        <v>0</v>
      </c>
      <c r="BW215" s="370">
        <v>0</v>
      </c>
      <c r="BX215" s="370">
        <v>0</v>
      </c>
      <c r="BY215" s="370">
        <v>0</v>
      </c>
      <c r="BZ215" s="370">
        <v>0</v>
      </c>
      <c r="CA215" s="370">
        <v>0</v>
      </c>
    </row>
    <row r="216" spans="1:79" s="371" customFormat="1" hidden="1">
      <c r="A216" s="370">
        <f t="shared" si="65"/>
        <v>198</v>
      </c>
      <c r="B216" s="370" t="s">
        <v>1033</v>
      </c>
      <c r="C216" s="370" t="s">
        <v>1034</v>
      </c>
      <c r="D216" s="370" t="s">
        <v>1639</v>
      </c>
      <c r="E216" s="370" t="s">
        <v>1017</v>
      </c>
      <c r="F216" s="370" t="s">
        <v>84</v>
      </c>
      <c r="G216" s="370" t="s">
        <v>126</v>
      </c>
      <c r="H216" s="370" t="s">
        <v>615</v>
      </c>
      <c r="I216" s="370" t="s">
        <v>615</v>
      </c>
      <c r="J216" s="370">
        <v>2</v>
      </c>
      <c r="K216" s="370" t="s">
        <v>2410</v>
      </c>
      <c r="L216" s="370">
        <v>3654</v>
      </c>
      <c r="M216" s="370" t="s">
        <v>2409</v>
      </c>
      <c r="N216" s="370">
        <v>1300</v>
      </c>
      <c r="O216" s="370">
        <v>446</v>
      </c>
      <c r="P216" s="370">
        <v>45</v>
      </c>
      <c r="Q216" s="370">
        <v>4</v>
      </c>
      <c r="R216" s="370">
        <v>0</v>
      </c>
      <c r="S216" s="370">
        <v>1</v>
      </c>
      <c r="T216" s="370">
        <v>0</v>
      </c>
      <c r="U216" s="370">
        <v>0</v>
      </c>
      <c r="V216" s="370">
        <f t="shared" si="83"/>
        <v>496</v>
      </c>
      <c r="W216" s="370">
        <v>0</v>
      </c>
      <c r="X216" s="370">
        <v>0</v>
      </c>
      <c r="Y216" s="370">
        <f t="shared" si="68"/>
        <v>0</v>
      </c>
      <c r="Z216" s="370">
        <v>35</v>
      </c>
      <c r="AA216" s="370">
        <v>35</v>
      </c>
      <c r="AB216" s="370">
        <f t="shared" si="69"/>
        <v>70</v>
      </c>
      <c r="AC216" s="370">
        <v>46</v>
      </c>
      <c r="AD216" s="370">
        <v>60</v>
      </c>
      <c r="AE216" s="370">
        <f t="shared" si="70"/>
        <v>106</v>
      </c>
      <c r="AF216" s="370">
        <v>51</v>
      </c>
      <c r="AG216" s="370">
        <v>50</v>
      </c>
      <c r="AH216" s="370">
        <f t="shared" si="71"/>
        <v>101</v>
      </c>
      <c r="AI216" s="370">
        <v>39</v>
      </c>
      <c r="AJ216" s="370">
        <v>34</v>
      </c>
      <c r="AK216" s="370">
        <f t="shared" si="72"/>
        <v>73</v>
      </c>
      <c r="AL216" s="370">
        <v>22</v>
      </c>
      <c r="AM216" s="370">
        <v>35</v>
      </c>
      <c r="AN216" s="370">
        <f t="shared" si="73"/>
        <v>57</v>
      </c>
      <c r="AO216" s="370">
        <v>21</v>
      </c>
      <c r="AP216" s="370">
        <v>29</v>
      </c>
      <c r="AQ216" s="370">
        <f t="shared" si="74"/>
        <v>50</v>
      </c>
      <c r="AR216" s="370">
        <v>19</v>
      </c>
      <c r="AS216" s="370">
        <v>15</v>
      </c>
      <c r="AT216" s="370">
        <f t="shared" si="75"/>
        <v>34</v>
      </c>
      <c r="AU216" s="370">
        <v>2</v>
      </c>
      <c r="AV216" s="370">
        <v>2</v>
      </c>
      <c r="AW216" s="370">
        <f t="shared" si="76"/>
        <v>4</v>
      </c>
      <c r="AX216" s="370">
        <v>1</v>
      </c>
      <c r="AY216" s="370">
        <v>0</v>
      </c>
      <c r="AZ216" s="370">
        <f t="shared" si="77"/>
        <v>1</v>
      </c>
      <c r="BA216" s="370">
        <v>0</v>
      </c>
      <c r="BB216" s="370">
        <v>0</v>
      </c>
      <c r="BC216" s="370">
        <f t="shared" si="78"/>
        <v>0</v>
      </c>
      <c r="BD216" s="370">
        <v>0</v>
      </c>
      <c r="BE216" s="370">
        <v>0</v>
      </c>
      <c r="BF216" s="370">
        <f t="shared" si="79"/>
        <v>0</v>
      </c>
      <c r="BG216" s="370">
        <v>0</v>
      </c>
      <c r="BH216" s="370">
        <v>0</v>
      </c>
      <c r="BI216" s="370">
        <f t="shared" si="80"/>
        <v>0</v>
      </c>
      <c r="BJ216" s="370">
        <v>0</v>
      </c>
      <c r="BK216" s="370">
        <v>0</v>
      </c>
      <c r="BL216" s="370">
        <f t="shared" si="81"/>
        <v>0</v>
      </c>
      <c r="BM216" s="370">
        <v>0</v>
      </c>
      <c r="BN216" s="370">
        <v>0</v>
      </c>
      <c r="BO216" s="370">
        <f t="shared" si="82"/>
        <v>0</v>
      </c>
      <c r="BP216" s="370">
        <v>2</v>
      </c>
      <c r="BQ216" s="370">
        <v>2</v>
      </c>
      <c r="BR216" s="370">
        <v>0</v>
      </c>
      <c r="BS216" s="370">
        <v>1</v>
      </c>
      <c r="BT216" s="370">
        <v>0</v>
      </c>
      <c r="BU216" s="370">
        <v>0</v>
      </c>
      <c r="BV216" s="370">
        <v>0</v>
      </c>
      <c r="BW216" s="370">
        <v>0</v>
      </c>
      <c r="BX216" s="370">
        <v>0</v>
      </c>
      <c r="BY216" s="370">
        <v>0</v>
      </c>
      <c r="BZ216" s="370">
        <v>0</v>
      </c>
      <c r="CA216" s="370">
        <v>0</v>
      </c>
    </row>
    <row r="217" spans="1:79" s="371" customFormat="1" hidden="1">
      <c r="A217" s="370">
        <f t="shared" si="65"/>
        <v>199</v>
      </c>
      <c r="B217" s="370" t="s">
        <v>1066</v>
      </c>
      <c r="C217" s="370" t="s">
        <v>1067</v>
      </c>
      <c r="D217" s="370" t="s">
        <v>1641</v>
      </c>
      <c r="E217" s="370" t="s">
        <v>1026</v>
      </c>
      <c r="F217" s="370" t="s">
        <v>84</v>
      </c>
      <c r="G217" s="370" t="s">
        <v>126</v>
      </c>
      <c r="H217" s="370" t="s">
        <v>615</v>
      </c>
      <c r="I217" s="370" t="s">
        <v>615</v>
      </c>
      <c r="J217" s="370">
        <v>2</v>
      </c>
      <c r="K217" s="370" t="s">
        <v>2410</v>
      </c>
      <c r="L217" s="370">
        <v>29952</v>
      </c>
      <c r="M217" s="370" t="s">
        <v>2409</v>
      </c>
      <c r="N217" s="370">
        <v>900</v>
      </c>
      <c r="O217" s="370">
        <v>225</v>
      </c>
      <c r="P217" s="370">
        <v>0</v>
      </c>
      <c r="Q217" s="370">
        <v>0</v>
      </c>
      <c r="R217" s="370">
        <v>0</v>
      </c>
      <c r="S217" s="370">
        <v>0</v>
      </c>
      <c r="T217" s="370">
        <v>0</v>
      </c>
      <c r="U217" s="370">
        <v>0</v>
      </c>
      <c r="V217" s="370">
        <f t="shared" si="83"/>
        <v>225</v>
      </c>
      <c r="W217" s="370">
        <v>1</v>
      </c>
      <c r="X217" s="370">
        <v>0</v>
      </c>
      <c r="Y217" s="370">
        <f t="shared" si="68"/>
        <v>1</v>
      </c>
      <c r="Z217" s="370">
        <v>25</v>
      </c>
      <c r="AA217" s="370">
        <v>13</v>
      </c>
      <c r="AB217" s="370">
        <f t="shared" si="69"/>
        <v>38</v>
      </c>
      <c r="AC217" s="370">
        <v>24</v>
      </c>
      <c r="AD217" s="370">
        <v>27</v>
      </c>
      <c r="AE217" s="370">
        <f t="shared" si="70"/>
        <v>51</v>
      </c>
      <c r="AF217" s="370">
        <v>18</v>
      </c>
      <c r="AG217" s="370">
        <v>17</v>
      </c>
      <c r="AH217" s="370">
        <f t="shared" si="71"/>
        <v>35</v>
      </c>
      <c r="AI217" s="370">
        <v>19</v>
      </c>
      <c r="AJ217" s="370">
        <v>11</v>
      </c>
      <c r="AK217" s="370">
        <f t="shared" si="72"/>
        <v>30</v>
      </c>
      <c r="AL217" s="370">
        <v>15</v>
      </c>
      <c r="AM217" s="370">
        <v>13</v>
      </c>
      <c r="AN217" s="370">
        <f t="shared" si="73"/>
        <v>28</v>
      </c>
      <c r="AO217" s="370">
        <v>15</v>
      </c>
      <c r="AP217" s="370">
        <v>14</v>
      </c>
      <c r="AQ217" s="370">
        <f t="shared" si="74"/>
        <v>29</v>
      </c>
      <c r="AR217" s="370">
        <v>5</v>
      </c>
      <c r="AS217" s="370">
        <v>6</v>
      </c>
      <c r="AT217" s="370">
        <f t="shared" si="75"/>
        <v>11</v>
      </c>
      <c r="AU217" s="370">
        <v>1</v>
      </c>
      <c r="AV217" s="370">
        <v>1</v>
      </c>
      <c r="AW217" s="370">
        <f t="shared" si="76"/>
        <v>2</v>
      </c>
      <c r="AX217" s="370">
        <v>0</v>
      </c>
      <c r="AY217" s="370">
        <v>0</v>
      </c>
      <c r="AZ217" s="370">
        <f t="shared" si="77"/>
        <v>0</v>
      </c>
      <c r="BA217" s="370">
        <v>0</v>
      </c>
      <c r="BB217" s="370">
        <v>0</v>
      </c>
      <c r="BC217" s="370">
        <f t="shared" si="78"/>
        <v>0</v>
      </c>
      <c r="BD217" s="370">
        <v>0</v>
      </c>
      <c r="BE217" s="370">
        <v>0</v>
      </c>
      <c r="BF217" s="370">
        <f t="shared" si="79"/>
        <v>0</v>
      </c>
      <c r="BG217" s="370">
        <v>0</v>
      </c>
      <c r="BH217" s="370">
        <v>0</v>
      </c>
      <c r="BI217" s="370">
        <f t="shared" si="80"/>
        <v>0</v>
      </c>
      <c r="BJ217" s="370">
        <v>0</v>
      </c>
      <c r="BK217" s="370">
        <v>0</v>
      </c>
      <c r="BL217" s="370">
        <f t="shared" si="81"/>
        <v>0</v>
      </c>
      <c r="BM217" s="370">
        <v>0</v>
      </c>
      <c r="BN217" s="370">
        <v>0</v>
      </c>
      <c r="BO217" s="370">
        <f t="shared" si="82"/>
        <v>0</v>
      </c>
      <c r="BP217" s="370">
        <v>1</v>
      </c>
      <c r="BQ217" s="370">
        <v>1</v>
      </c>
      <c r="BR217" s="370">
        <v>0</v>
      </c>
      <c r="BS217" s="370">
        <v>0</v>
      </c>
      <c r="BT217" s="370">
        <v>0</v>
      </c>
      <c r="BU217" s="370">
        <v>0</v>
      </c>
      <c r="BV217" s="370">
        <v>0</v>
      </c>
      <c r="BW217" s="370">
        <v>0</v>
      </c>
      <c r="BX217" s="370">
        <v>0</v>
      </c>
      <c r="BY217" s="370">
        <v>0</v>
      </c>
      <c r="BZ217" s="370">
        <v>0</v>
      </c>
      <c r="CA217" s="370">
        <v>0</v>
      </c>
    </row>
    <row r="218" spans="1:79" s="371" customFormat="1" hidden="1">
      <c r="A218" s="370">
        <f t="shared" si="65"/>
        <v>200</v>
      </c>
      <c r="B218" s="370" t="s">
        <v>1042</v>
      </c>
      <c r="C218" s="370" t="s">
        <v>1043</v>
      </c>
      <c r="D218" s="370" t="s">
        <v>2493</v>
      </c>
      <c r="E218" s="370" t="s">
        <v>1044</v>
      </c>
      <c r="F218" s="370" t="s">
        <v>84</v>
      </c>
      <c r="G218" s="370" t="s">
        <v>126</v>
      </c>
      <c r="H218" s="370" t="s">
        <v>615</v>
      </c>
      <c r="I218" s="370" t="s">
        <v>615</v>
      </c>
      <c r="J218" s="370">
        <v>2</v>
      </c>
      <c r="K218" s="370" t="s">
        <v>2410</v>
      </c>
      <c r="L218" s="370">
        <v>30013</v>
      </c>
      <c r="M218" s="370" t="s">
        <v>2409</v>
      </c>
      <c r="N218" s="370">
        <v>900</v>
      </c>
      <c r="O218" s="370">
        <v>184</v>
      </c>
      <c r="P218" s="370">
        <v>0</v>
      </c>
      <c r="Q218" s="370">
        <v>1</v>
      </c>
      <c r="R218" s="370">
        <v>0</v>
      </c>
      <c r="S218" s="370">
        <v>0</v>
      </c>
      <c r="T218" s="370">
        <v>0</v>
      </c>
      <c r="U218" s="370">
        <v>0</v>
      </c>
      <c r="V218" s="370">
        <f t="shared" si="83"/>
        <v>185</v>
      </c>
      <c r="W218" s="370">
        <v>0</v>
      </c>
      <c r="X218" s="370">
        <v>1</v>
      </c>
      <c r="Y218" s="370">
        <f t="shared" si="68"/>
        <v>1</v>
      </c>
      <c r="Z218" s="370">
        <v>14</v>
      </c>
      <c r="AA218" s="370">
        <v>15</v>
      </c>
      <c r="AB218" s="370">
        <f t="shared" si="69"/>
        <v>29</v>
      </c>
      <c r="AC218" s="370">
        <v>14</v>
      </c>
      <c r="AD218" s="370">
        <v>8</v>
      </c>
      <c r="AE218" s="370">
        <f t="shared" si="70"/>
        <v>22</v>
      </c>
      <c r="AF218" s="370">
        <v>16</v>
      </c>
      <c r="AG218" s="370">
        <v>16</v>
      </c>
      <c r="AH218" s="370">
        <f t="shared" si="71"/>
        <v>32</v>
      </c>
      <c r="AI218" s="370">
        <v>18</v>
      </c>
      <c r="AJ218" s="370">
        <v>14</v>
      </c>
      <c r="AK218" s="370">
        <f t="shared" si="72"/>
        <v>32</v>
      </c>
      <c r="AL218" s="370">
        <v>15</v>
      </c>
      <c r="AM218" s="370">
        <v>18</v>
      </c>
      <c r="AN218" s="370">
        <f t="shared" si="73"/>
        <v>33</v>
      </c>
      <c r="AO218" s="370">
        <v>9</v>
      </c>
      <c r="AP218" s="370">
        <v>12</v>
      </c>
      <c r="AQ218" s="370">
        <f t="shared" si="74"/>
        <v>21</v>
      </c>
      <c r="AR218" s="370">
        <v>6</v>
      </c>
      <c r="AS218" s="370">
        <v>3</v>
      </c>
      <c r="AT218" s="370">
        <f t="shared" si="75"/>
        <v>9</v>
      </c>
      <c r="AU218" s="370">
        <v>3</v>
      </c>
      <c r="AV218" s="370">
        <v>2</v>
      </c>
      <c r="AW218" s="370">
        <f t="shared" si="76"/>
        <v>5</v>
      </c>
      <c r="AX218" s="370">
        <v>1</v>
      </c>
      <c r="AY218" s="370">
        <v>0</v>
      </c>
      <c r="AZ218" s="370">
        <f t="shared" si="77"/>
        <v>1</v>
      </c>
      <c r="BA218" s="370">
        <v>0</v>
      </c>
      <c r="BB218" s="370">
        <v>0</v>
      </c>
      <c r="BC218" s="370">
        <f t="shared" si="78"/>
        <v>0</v>
      </c>
      <c r="BD218" s="370">
        <v>0</v>
      </c>
      <c r="BE218" s="370">
        <v>0</v>
      </c>
      <c r="BF218" s="370">
        <f t="shared" si="79"/>
        <v>0</v>
      </c>
      <c r="BG218" s="370">
        <v>0</v>
      </c>
      <c r="BH218" s="370">
        <v>0</v>
      </c>
      <c r="BI218" s="370">
        <f t="shared" si="80"/>
        <v>0</v>
      </c>
      <c r="BJ218" s="370">
        <v>0</v>
      </c>
      <c r="BK218" s="370">
        <v>0</v>
      </c>
      <c r="BL218" s="370">
        <f t="shared" si="81"/>
        <v>0</v>
      </c>
      <c r="BM218" s="370">
        <v>0</v>
      </c>
      <c r="BN218" s="370">
        <v>0</v>
      </c>
      <c r="BO218" s="370">
        <f t="shared" si="82"/>
        <v>0</v>
      </c>
      <c r="BP218" s="370">
        <v>1</v>
      </c>
      <c r="BQ218" s="370">
        <v>0</v>
      </c>
      <c r="BR218" s="370">
        <v>0</v>
      </c>
      <c r="BS218" s="370">
        <v>0</v>
      </c>
      <c r="BT218" s="370">
        <v>0</v>
      </c>
      <c r="BU218" s="370">
        <v>0</v>
      </c>
      <c r="BV218" s="370">
        <v>0</v>
      </c>
      <c r="BW218" s="370">
        <v>0</v>
      </c>
      <c r="BX218" s="370">
        <v>0</v>
      </c>
      <c r="BY218" s="370">
        <v>0</v>
      </c>
      <c r="BZ218" s="370">
        <v>0</v>
      </c>
      <c r="CA218" s="370">
        <v>0</v>
      </c>
    </row>
    <row r="219" spans="1:79" s="371" customFormat="1" hidden="1">
      <c r="A219" s="370">
        <f t="shared" si="65"/>
        <v>201</v>
      </c>
      <c r="B219" s="370" t="s">
        <v>1051</v>
      </c>
      <c r="C219" s="370" t="s">
        <v>1052</v>
      </c>
      <c r="D219" s="370" t="s">
        <v>1642</v>
      </c>
      <c r="E219" s="370" t="s">
        <v>1053</v>
      </c>
      <c r="F219" s="370" t="s">
        <v>84</v>
      </c>
      <c r="G219" s="370" t="s">
        <v>126</v>
      </c>
      <c r="H219" s="370" t="s">
        <v>615</v>
      </c>
      <c r="I219" s="370" t="s">
        <v>615</v>
      </c>
      <c r="J219" s="370">
        <v>2</v>
      </c>
      <c r="K219" s="370" t="s">
        <v>2410</v>
      </c>
      <c r="L219" s="370">
        <v>30022</v>
      </c>
      <c r="M219" s="370" t="s">
        <v>2409</v>
      </c>
      <c r="N219" s="370">
        <v>900</v>
      </c>
      <c r="O219" s="370">
        <v>105</v>
      </c>
      <c r="P219" s="370">
        <v>11</v>
      </c>
      <c r="Q219" s="370">
        <v>0</v>
      </c>
      <c r="R219" s="370">
        <v>0</v>
      </c>
      <c r="S219" s="370">
        <v>0</v>
      </c>
      <c r="T219" s="370">
        <v>0</v>
      </c>
      <c r="U219" s="370">
        <v>0</v>
      </c>
      <c r="V219" s="370">
        <f t="shared" si="83"/>
        <v>116</v>
      </c>
      <c r="W219" s="370">
        <v>0</v>
      </c>
      <c r="X219" s="370">
        <v>0</v>
      </c>
      <c r="Y219" s="370">
        <f t="shared" si="68"/>
        <v>0</v>
      </c>
      <c r="Z219" s="370">
        <v>6</v>
      </c>
      <c r="AA219" s="370">
        <v>6</v>
      </c>
      <c r="AB219" s="370">
        <f t="shared" si="69"/>
        <v>12</v>
      </c>
      <c r="AC219" s="370">
        <v>11</v>
      </c>
      <c r="AD219" s="370">
        <v>5</v>
      </c>
      <c r="AE219" s="370">
        <f t="shared" si="70"/>
        <v>16</v>
      </c>
      <c r="AF219" s="370">
        <v>9</v>
      </c>
      <c r="AG219" s="370">
        <v>9</v>
      </c>
      <c r="AH219" s="370">
        <f t="shared" si="71"/>
        <v>18</v>
      </c>
      <c r="AI219" s="370">
        <v>10</v>
      </c>
      <c r="AJ219" s="370">
        <v>8</v>
      </c>
      <c r="AK219" s="370">
        <f t="shared" si="72"/>
        <v>18</v>
      </c>
      <c r="AL219" s="370">
        <v>13</v>
      </c>
      <c r="AM219" s="370">
        <v>12</v>
      </c>
      <c r="AN219" s="370">
        <f t="shared" si="73"/>
        <v>25</v>
      </c>
      <c r="AO219" s="370">
        <v>12</v>
      </c>
      <c r="AP219" s="370">
        <v>6</v>
      </c>
      <c r="AQ219" s="370">
        <f t="shared" si="74"/>
        <v>18</v>
      </c>
      <c r="AR219" s="370">
        <v>5</v>
      </c>
      <c r="AS219" s="370">
        <v>2</v>
      </c>
      <c r="AT219" s="370">
        <f t="shared" si="75"/>
        <v>7</v>
      </c>
      <c r="AU219" s="370">
        <v>2</v>
      </c>
      <c r="AV219" s="370">
        <v>0</v>
      </c>
      <c r="AW219" s="370">
        <f t="shared" si="76"/>
        <v>2</v>
      </c>
      <c r="AX219" s="370">
        <v>0</v>
      </c>
      <c r="AY219" s="370">
        <v>0</v>
      </c>
      <c r="AZ219" s="370">
        <f t="shared" si="77"/>
        <v>0</v>
      </c>
      <c r="BA219" s="370">
        <v>0</v>
      </c>
      <c r="BB219" s="370">
        <v>0</v>
      </c>
      <c r="BC219" s="370">
        <f t="shared" si="78"/>
        <v>0</v>
      </c>
      <c r="BD219" s="370">
        <v>0</v>
      </c>
      <c r="BE219" s="370">
        <v>0</v>
      </c>
      <c r="BF219" s="370">
        <f t="shared" si="79"/>
        <v>0</v>
      </c>
      <c r="BG219" s="370">
        <v>0</v>
      </c>
      <c r="BH219" s="370">
        <v>0</v>
      </c>
      <c r="BI219" s="370">
        <f t="shared" si="80"/>
        <v>0</v>
      </c>
      <c r="BJ219" s="370">
        <v>0</v>
      </c>
      <c r="BK219" s="370">
        <v>0</v>
      </c>
      <c r="BL219" s="370">
        <f t="shared" si="81"/>
        <v>0</v>
      </c>
      <c r="BM219" s="370">
        <v>0</v>
      </c>
      <c r="BN219" s="370">
        <v>0</v>
      </c>
      <c r="BO219" s="370">
        <f t="shared" si="82"/>
        <v>0</v>
      </c>
      <c r="BP219" s="370">
        <v>1</v>
      </c>
      <c r="BQ219" s="370">
        <v>1</v>
      </c>
      <c r="BR219" s="370">
        <v>0</v>
      </c>
      <c r="BS219" s="370">
        <v>0</v>
      </c>
      <c r="BT219" s="370">
        <v>0</v>
      </c>
      <c r="BU219" s="370">
        <v>0</v>
      </c>
      <c r="BV219" s="370">
        <v>0</v>
      </c>
      <c r="BW219" s="370">
        <v>0</v>
      </c>
      <c r="BX219" s="370">
        <v>0</v>
      </c>
      <c r="BY219" s="370">
        <v>0</v>
      </c>
      <c r="BZ219" s="370">
        <v>0</v>
      </c>
      <c r="CA219" s="370">
        <v>0</v>
      </c>
    </row>
    <row r="220" spans="1:79" s="371" customFormat="1" hidden="1">
      <c r="A220" s="370">
        <f t="shared" si="65"/>
        <v>202</v>
      </c>
      <c r="B220" s="370" t="s">
        <v>1012</v>
      </c>
      <c r="C220" s="370" t="s">
        <v>1013</v>
      </c>
      <c r="D220" s="370" t="s">
        <v>1641</v>
      </c>
      <c r="E220" s="370" t="s">
        <v>1014</v>
      </c>
      <c r="F220" s="370" t="s">
        <v>84</v>
      </c>
      <c r="G220" s="370" t="s">
        <v>126</v>
      </c>
      <c r="H220" s="370" t="s">
        <v>615</v>
      </c>
      <c r="I220" s="370" t="s">
        <v>615</v>
      </c>
      <c r="J220" s="370">
        <v>2</v>
      </c>
      <c r="K220" s="370" t="s">
        <v>2494</v>
      </c>
      <c r="L220" s="370">
        <v>29952</v>
      </c>
      <c r="M220" s="370" t="s">
        <v>2409</v>
      </c>
      <c r="N220" s="370">
        <v>900</v>
      </c>
      <c r="O220" s="370">
        <v>137</v>
      </c>
      <c r="P220" s="370">
        <v>0</v>
      </c>
      <c r="Q220" s="370">
        <v>0</v>
      </c>
      <c r="R220" s="370">
        <v>0</v>
      </c>
      <c r="S220" s="370">
        <v>0</v>
      </c>
      <c r="T220" s="370">
        <v>0</v>
      </c>
      <c r="U220" s="370">
        <v>0</v>
      </c>
      <c r="V220" s="370">
        <f t="shared" si="83"/>
        <v>137</v>
      </c>
      <c r="W220" s="370">
        <v>0</v>
      </c>
      <c r="X220" s="370">
        <v>0</v>
      </c>
      <c r="Y220" s="370">
        <f t="shared" si="68"/>
        <v>0</v>
      </c>
      <c r="Z220" s="370">
        <v>10</v>
      </c>
      <c r="AA220" s="370">
        <v>7</v>
      </c>
      <c r="AB220" s="370">
        <f t="shared" si="69"/>
        <v>17</v>
      </c>
      <c r="AC220" s="370">
        <v>14</v>
      </c>
      <c r="AD220" s="370">
        <v>17</v>
      </c>
      <c r="AE220" s="370">
        <f t="shared" si="70"/>
        <v>31</v>
      </c>
      <c r="AF220" s="370">
        <v>17</v>
      </c>
      <c r="AG220" s="370">
        <v>10</v>
      </c>
      <c r="AH220" s="370">
        <f t="shared" si="71"/>
        <v>27</v>
      </c>
      <c r="AI220" s="370">
        <v>11</v>
      </c>
      <c r="AJ220" s="370">
        <v>8</v>
      </c>
      <c r="AK220" s="370">
        <f t="shared" si="72"/>
        <v>19</v>
      </c>
      <c r="AL220" s="370">
        <v>8</v>
      </c>
      <c r="AM220" s="370">
        <v>9</v>
      </c>
      <c r="AN220" s="370">
        <f t="shared" si="73"/>
        <v>17</v>
      </c>
      <c r="AO220" s="370">
        <v>5</v>
      </c>
      <c r="AP220" s="370">
        <v>9</v>
      </c>
      <c r="AQ220" s="370">
        <f t="shared" si="74"/>
        <v>14</v>
      </c>
      <c r="AR220" s="370">
        <v>3</v>
      </c>
      <c r="AS220" s="370">
        <v>7</v>
      </c>
      <c r="AT220" s="370">
        <f t="shared" si="75"/>
        <v>10</v>
      </c>
      <c r="AU220" s="370">
        <v>1</v>
      </c>
      <c r="AV220" s="370">
        <v>1</v>
      </c>
      <c r="AW220" s="370">
        <f t="shared" si="76"/>
        <v>2</v>
      </c>
      <c r="AX220" s="370">
        <v>0</v>
      </c>
      <c r="AY220" s="370">
        <v>0</v>
      </c>
      <c r="AZ220" s="370">
        <f t="shared" si="77"/>
        <v>0</v>
      </c>
      <c r="BA220" s="370">
        <v>0</v>
      </c>
      <c r="BB220" s="370">
        <v>0</v>
      </c>
      <c r="BC220" s="370">
        <f t="shared" si="78"/>
        <v>0</v>
      </c>
      <c r="BD220" s="370">
        <v>0</v>
      </c>
      <c r="BE220" s="370">
        <v>0</v>
      </c>
      <c r="BF220" s="370">
        <f t="shared" si="79"/>
        <v>0</v>
      </c>
      <c r="BG220" s="370">
        <v>0</v>
      </c>
      <c r="BH220" s="370">
        <v>0</v>
      </c>
      <c r="BI220" s="370">
        <f t="shared" si="80"/>
        <v>0</v>
      </c>
      <c r="BJ220" s="370">
        <v>0</v>
      </c>
      <c r="BK220" s="370">
        <v>0</v>
      </c>
      <c r="BL220" s="370">
        <f t="shared" si="81"/>
        <v>0</v>
      </c>
      <c r="BM220" s="370">
        <v>0</v>
      </c>
      <c r="BN220" s="370">
        <v>0</v>
      </c>
      <c r="BO220" s="370">
        <f t="shared" si="82"/>
        <v>0</v>
      </c>
      <c r="BP220" s="370">
        <v>4</v>
      </c>
      <c r="BQ220" s="370">
        <v>1</v>
      </c>
      <c r="BR220" s="370">
        <v>1</v>
      </c>
      <c r="BS220" s="370">
        <v>0</v>
      </c>
      <c r="BT220" s="370">
        <v>0</v>
      </c>
      <c r="BU220" s="370">
        <v>0</v>
      </c>
      <c r="BV220" s="370">
        <v>0</v>
      </c>
      <c r="BW220" s="370">
        <v>0</v>
      </c>
      <c r="BX220" s="370">
        <v>0</v>
      </c>
      <c r="BY220" s="370">
        <v>0</v>
      </c>
      <c r="BZ220" s="370">
        <v>0</v>
      </c>
      <c r="CA220" s="370">
        <v>0</v>
      </c>
    </row>
    <row r="221" spans="1:79" s="371" customFormat="1" hidden="1">
      <c r="A221" s="370">
        <f t="shared" si="65"/>
        <v>203</v>
      </c>
      <c r="B221" s="370" t="s">
        <v>1027</v>
      </c>
      <c r="C221" s="370" t="s">
        <v>1028</v>
      </c>
      <c r="D221" s="370" t="s">
        <v>1635</v>
      </c>
      <c r="E221" s="370" t="s">
        <v>1029</v>
      </c>
      <c r="F221" s="370" t="s">
        <v>84</v>
      </c>
      <c r="G221" s="370" t="s">
        <v>126</v>
      </c>
      <c r="H221" s="370" t="s">
        <v>615</v>
      </c>
      <c r="I221" s="370" t="s">
        <v>615</v>
      </c>
      <c r="J221" s="370">
        <v>2</v>
      </c>
      <c r="K221" s="370" t="s">
        <v>2410</v>
      </c>
      <c r="L221" s="370">
        <v>30166</v>
      </c>
      <c r="M221" s="370" t="s">
        <v>2409</v>
      </c>
      <c r="N221" s="370">
        <v>900</v>
      </c>
      <c r="O221" s="370">
        <v>109</v>
      </c>
      <c r="P221" s="370">
        <v>3</v>
      </c>
      <c r="Q221" s="370">
        <v>0</v>
      </c>
      <c r="R221" s="370">
        <v>0</v>
      </c>
      <c r="S221" s="370">
        <v>1</v>
      </c>
      <c r="T221" s="370">
        <v>0</v>
      </c>
      <c r="U221" s="370">
        <v>0</v>
      </c>
      <c r="V221" s="370">
        <f t="shared" si="83"/>
        <v>113</v>
      </c>
      <c r="W221" s="370">
        <v>0</v>
      </c>
      <c r="X221" s="370">
        <v>0</v>
      </c>
      <c r="Y221" s="370">
        <f t="shared" si="68"/>
        <v>0</v>
      </c>
      <c r="Z221" s="370">
        <v>12</v>
      </c>
      <c r="AA221" s="370">
        <v>13</v>
      </c>
      <c r="AB221" s="370">
        <f t="shared" si="69"/>
        <v>25</v>
      </c>
      <c r="AC221" s="370">
        <v>6</v>
      </c>
      <c r="AD221" s="370">
        <v>12</v>
      </c>
      <c r="AE221" s="370">
        <f t="shared" si="70"/>
        <v>18</v>
      </c>
      <c r="AF221" s="370">
        <v>12</v>
      </c>
      <c r="AG221" s="370">
        <v>8</v>
      </c>
      <c r="AH221" s="370">
        <f t="shared" si="71"/>
        <v>20</v>
      </c>
      <c r="AI221" s="370">
        <v>9</v>
      </c>
      <c r="AJ221" s="370">
        <v>7</v>
      </c>
      <c r="AK221" s="370">
        <f t="shared" si="72"/>
        <v>16</v>
      </c>
      <c r="AL221" s="370">
        <v>9</v>
      </c>
      <c r="AM221" s="370">
        <v>6</v>
      </c>
      <c r="AN221" s="370">
        <f t="shared" si="73"/>
        <v>15</v>
      </c>
      <c r="AO221" s="370">
        <v>8</v>
      </c>
      <c r="AP221" s="370">
        <v>7</v>
      </c>
      <c r="AQ221" s="370">
        <f t="shared" si="74"/>
        <v>15</v>
      </c>
      <c r="AR221" s="370">
        <v>3</v>
      </c>
      <c r="AS221" s="370">
        <v>0</v>
      </c>
      <c r="AT221" s="370">
        <f t="shared" si="75"/>
        <v>3</v>
      </c>
      <c r="AU221" s="370">
        <v>0</v>
      </c>
      <c r="AV221" s="370">
        <v>1</v>
      </c>
      <c r="AW221" s="370">
        <f t="shared" si="76"/>
        <v>1</v>
      </c>
      <c r="AX221" s="370">
        <v>0</v>
      </c>
      <c r="AY221" s="370">
        <v>0</v>
      </c>
      <c r="AZ221" s="370">
        <f t="shared" si="77"/>
        <v>0</v>
      </c>
      <c r="BA221" s="370">
        <v>0</v>
      </c>
      <c r="BB221" s="370">
        <v>0</v>
      </c>
      <c r="BC221" s="370">
        <f t="shared" si="78"/>
        <v>0</v>
      </c>
      <c r="BD221" s="370">
        <v>0</v>
      </c>
      <c r="BE221" s="370">
        <v>0</v>
      </c>
      <c r="BF221" s="370">
        <f t="shared" si="79"/>
        <v>0</v>
      </c>
      <c r="BG221" s="370">
        <v>0</v>
      </c>
      <c r="BH221" s="370">
        <v>0</v>
      </c>
      <c r="BI221" s="370">
        <f t="shared" si="80"/>
        <v>0</v>
      </c>
      <c r="BJ221" s="370">
        <v>0</v>
      </c>
      <c r="BK221" s="370">
        <v>0</v>
      </c>
      <c r="BL221" s="370">
        <f t="shared" si="81"/>
        <v>0</v>
      </c>
      <c r="BM221" s="370">
        <v>0</v>
      </c>
      <c r="BN221" s="370">
        <v>0</v>
      </c>
      <c r="BO221" s="370">
        <f t="shared" si="82"/>
        <v>0</v>
      </c>
      <c r="BP221" s="370">
        <v>0</v>
      </c>
      <c r="BQ221" s="370">
        <v>0</v>
      </c>
      <c r="BR221" s="370">
        <v>0</v>
      </c>
      <c r="BS221" s="370">
        <v>0</v>
      </c>
      <c r="BT221" s="370">
        <v>0</v>
      </c>
      <c r="BU221" s="370">
        <v>0</v>
      </c>
      <c r="BV221" s="370">
        <v>0</v>
      </c>
      <c r="BW221" s="370">
        <v>0</v>
      </c>
      <c r="BX221" s="370">
        <v>0</v>
      </c>
      <c r="BY221" s="370">
        <v>0</v>
      </c>
      <c r="BZ221" s="370">
        <v>0</v>
      </c>
      <c r="CA221" s="370">
        <v>0</v>
      </c>
    </row>
    <row r="222" spans="1:79" s="371" customFormat="1" hidden="1">
      <c r="A222" s="370">
        <f t="shared" si="65"/>
        <v>204</v>
      </c>
      <c r="B222" s="370" t="s">
        <v>1058</v>
      </c>
      <c r="C222" s="370" t="s">
        <v>1059</v>
      </c>
      <c r="D222" s="370" t="s">
        <v>2495</v>
      </c>
      <c r="E222" s="370" t="s">
        <v>1060</v>
      </c>
      <c r="F222" s="370" t="s">
        <v>84</v>
      </c>
      <c r="G222" s="370" t="s">
        <v>126</v>
      </c>
      <c r="H222" s="370" t="s">
        <v>615</v>
      </c>
      <c r="I222" s="370" t="s">
        <v>615</v>
      </c>
      <c r="J222" s="370">
        <v>2</v>
      </c>
      <c r="K222" s="370" t="s">
        <v>2410</v>
      </c>
      <c r="L222" s="370">
        <v>39539</v>
      </c>
      <c r="M222" s="370" t="s">
        <v>2409</v>
      </c>
      <c r="N222" s="370">
        <v>900</v>
      </c>
      <c r="O222" s="370">
        <v>138</v>
      </c>
      <c r="P222" s="370">
        <v>20</v>
      </c>
      <c r="Q222" s="370">
        <v>2</v>
      </c>
      <c r="R222" s="370">
        <v>0</v>
      </c>
      <c r="S222" s="370">
        <v>0</v>
      </c>
      <c r="T222" s="370">
        <v>0</v>
      </c>
      <c r="U222" s="370">
        <v>0</v>
      </c>
      <c r="V222" s="370">
        <f t="shared" si="83"/>
        <v>160</v>
      </c>
      <c r="W222" s="370">
        <v>0</v>
      </c>
      <c r="X222" s="370">
        <v>1</v>
      </c>
      <c r="Y222" s="370">
        <f t="shared" si="68"/>
        <v>1</v>
      </c>
      <c r="Z222" s="370">
        <v>9</v>
      </c>
      <c r="AA222" s="370">
        <v>12</v>
      </c>
      <c r="AB222" s="370">
        <f t="shared" si="69"/>
        <v>21</v>
      </c>
      <c r="AC222" s="370">
        <v>16</v>
      </c>
      <c r="AD222" s="370">
        <v>3</v>
      </c>
      <c r="AE222" s="370">
        <f t="shared" si="70"/>
        <v>19</v>
      </c>
      <c r="AF222" s="370">
        <v>18</v>
      </c>
      <c r="AG222" s="370">
        <v>16</v>
      </c>
      <c r="AH222" s="370">
        <f t="shared" si="71"/>
        <v>34</v>
      </c>
      <c r="AI222" s="370">
        <v>12</v>
      </c>
      <c r="AJ222" s="370">
        <v>13</v>
      </c>
      <c r="AK222" s="370">
        <f t="shared" si="72"/>
        <v>25</v>
      </c>
      <c r="AL222" s="370">
        <v>11</v>
      </c>
      <c r="AM222" s="370">
        <v>7</v>
      </c>
      <c r="AN222" s="370">
        <f t="shared" si="73"/>
        <v>18</v>
      </c>
      <c r="AO222" s="370">
        <v>18</v>
      </c>
      <c r="AP222" s="370">
        <v>6</v>
      </c>
      <c r="AQ222" s="370">
        <f t="shared" si="74"/>
        <v>24</v>
      </c>
      <c r="AR222" s="370">
        <v>6</v>
      </c>
      <c r="AS222" s="370">
        <v>8</v>
      </c>
      <c r="AT222" s="370">
        <f t="shared" si="75"/>
        <v>14</v>
      </c>
      <c r="AU222" s="370">
        <v>2</v>
      </c>
      <c r="AV222" s="370">
        <v>1</v>
      </c>
      <c r="AW222" s="370">
        <f t="shared" si="76"/>
        <v>3</v>
      </c>
      <c r="AX222" s="370">
        <v>0</v>
      </c>
      <c r="AY222" s="370">
        <v>1</v>
      </c>
      <c r="AZ222" s="370">
        <f t="shared" si="77"/>
        <v>1</v>
      </c>
      <c r="BA222" s="370">
        <v>0</v>
      </c>
      <c r="BB222" s="370">
        <v>0</v>
      </c>
      <c r="BC222" s="370">
        <f t="shared" si="78"/>
        <v>0</v>
      </c>
      <c r="BD222" s="370">
        <v>0</v>
      </c>
      <c r="BE222" s="370">
        <v>0</v>
      </c>
      <c r="BF222" s="370">
        <f t="shared" si="79"/>
        <v>0</v>
      </c>
      <c r="BG222" s="370">
        <v>0</v>
      </c>
      <c r="BH222" s="370">
        <v>0</v>
      </c>
      <c r="BI222" s="370">
        <f t="shared" si="80"/>
        <v>0</v>
      </c>
      <c r="BJ222" s="370">
        <v>0</v>
      </c>
      <c r="BK222" s="370">
        <v>0</v>
      </c>
      <c r="BL222" s="370">
        <f t="shared" si="81"/>
        <v>0</v>
      </c>
      <c r="BM222" s="370">
        <v>0</v>
      </c>
      <c r="BN222" s="370">
        <v>0</v>
      </c>
      <c r="BO222" s="370">
        <f t="shared" si="82"/>
        <v>0</v>
      </c>
      <c r="BP222" s="370">
        <v>1</v>
      </c>
      <c r="BQ222" s="370">
        <v>0</v>
      </c>
      <c r="BR222" s="370">
        <v>0</v>
      </c>
      <c r="BS222" s="370">
        <v>0</v>
      </c>
      <c r="BT222" s="370">
        <v>0</v>
      </c>
      <c r="BU222" s="370">
        <v>0</v>
      </c>
      <c r="BV222" s="370">
        <v>0</v>
      </c>
      <c r="BW222" s="370">
        <v>0</v>
      </c>
      <c r="BX222" s="370">
        <v>0</v>
      </c>
      <c r="BY222" s="370">
        <v>0</v>
      </c>
      <c r="BZ222" s="370">
        <v>0</v>
      </c>
      <c r="CA222" s="370">
        <v>0</v>
      </c>
    </row>
    <row r="223" spans="1:79" s="371" customFormat="1" hidden="1">
      <c r="A223" s="370">
        <f t="shared" si="65"/>
        <v>205</v>
      </c>
      <c r="B223" s="370" t="s">
        <v>1061</v>
      </c>
      <c r="C223" s="370" t="s">
        <v>1062</v>
      </c>
      <c r="D223" s="370" t="s">
        <v>2496</v>
      </c>
      <c r="E223" s="370" t="s">
        <v>1063</v>
      </c>
      <c r="F223" s="370" t="s">
        <v>84</v>
      </c>
      <c r="G223" s="370" t="s">
        <v>126</v>
      </c>
      <c r="H223" s="370" t="s">
        <v>615</v>
      </c>
      <c r="I223" s="370" t="s">
        <v>615</v>
      </c>
      <c r="J223" s="370">
        <v>2</v>
      </c>
      <c r="K223" s="370" t="s">
        <v>2410</v>
      </c>
      <c r="L223" s="370" t="s">
        <v>615</v>
      </c>
      <c r="M223" s="370" t="s">
        <v>788</v>
      </c>
      <c r="N223" s="370">
        <v>0</v>
      </c>
      <c r="O223" s="370">
        <v>62</v>
      </c>
      <c r="P223" s="370">
        <v>0</v>
      </c>
      <c r="Q223" s="370">
        <v>0</v>
      </c>
      <c r="R223" s="370">
        <v>0</v>
      </c>
      <c r="S223" s="370">
        <v>0</v>
      </c>
      <c r="T223" s="370">
        <v>0</v>
      </c>
      <c r="U223" s="370">
        <v>0</v>
      </c>
      <c r="V223" s="370">
        <f t="shared" si="83"/>
        <v>62</v>
      </c>
      <c r="W223" s="370">
        <v>1</v>
      </c>
      <c r="X223" s="370">
        <v>0</v>
      </c>
      <c r="Y223" s="370">
        <f t="shared" si="68"/>
        <v>1</v>
      </c>
      <c r="Z223" s="370">
        <v>2</v>
      </c>
      <c r="AA223" s="370">
        <v>6</v>
      </c>
      <c r="AB223" s="370">
        <f t="shared" si="69"/>
        <v>8</v>
      </c>
      <c r="AC223" s="370">
        <v>5</v>
      </c>
      <c r="AD223" s="370">
        <v>6</v>
      </c>
      <c r="AE223" s="370">
        <f t="shared" si="70"/>
        <v>11</v>
      </c>
      <c r="AF223" s="370">
        <v>5</v>
      </c>
      <c r="AG223" s="370">
        <v>4</v>
      </c>
      <c r="AH223" s="370">
        <f t="shared" si="71"/>
        <v>9</v>
      </c>
      <c r="AI223" s="370">
        <v>2</v>
      </c>
      <c r="AJ223" s="370">
        <v>3</v>
      </c>
      <c r="AK223" s="370">
        <f t="shared" si="72"/>
        <v>5</v>
      </c>
      <c r="AL223" s="370">
        <v>7</v>
      </c>
      <c r="AM223" s="370">
        <v>11</v>
      </c>
      <c r="AN223" s="370">
        <f t="shared" si="73"/>
        <v>18</v>
      </c>
      <c r="AO223" s="370">
        <v>6</v>
      </c>
      <c r="AP223" s="370">
        <v>2</v>
      </c>
      <c r="AQ223" s="370">
        <f t="shared" si="74"/>
        <v>8</v>
      </c>
      <c r="AR223" s="370">
        <v>1</v>
      </c>
      <c r="AS223" s="370">
        <v>1</v>
      </c>
      <c r="AT223" s="370">
        <f t="shared" si="75"/>
        <v>2</v>
      </c>
      <c r="AU223" s="370">
        <v>0</v>
      </c>
      <c r="AV223" s="370">
        <v>0</v>
      </c>
      <c r="AW223" s="370">
        <f t="shared" si="76"/>
        <v>0</v>
      </c>
      <c r="AX223" s="370">
        <v>0</v>
      </c>
      <c r="AY223" s="370">
        <v>0</v>
      </c>
      <c r="AZ223" s="370">
        <f t="shared" si="77"/>
        <v>0</v>
      </c>
      <c r="BA223" s="370">
        <v>0</v>
      </c>
      <c r="BB223" s="370">
        <v>0</v>
      </c>
      <c r="BC223" s="370">
        <f t="shared" si="78"/>
        <v>0</v>
      </c>
      <c r="BD223" s="370">
        <v>0</v>
      </c>
      <c r="BE223" s="370">
        <v>0</v>
      </c>
      <c r="BF223" s="370">
        <f t="shared" si="79"/>
        <v>0</v>
      </c>
      <c r="BG223" s="370">
        <v>0</v>
      </c>
      <c r="BH223" s="370">
        <v>0</v>
      </c>
      <c r="BI223" s="370">
        <f t="shared" si="80"/>
        <v>0</v>
      </c>
      <c r="BJ223" s="370">
        <v>0</v>
      </c>
      <c r="BK223" s="370">
        <v>0</v>
      </c>
      <c r="BL223" s="370">
        <f t="shared" si="81"/>
        <v>0</v>
      </c>
      <c r="BM223" s="370">
        <v>0</v>
      </c>
      <c r="BN223" s="370">
        <v>0</v>
      </c>
      <c r="BO223" s="370">
        <f t="shared" si="82"/>
        <v>0</v>
      </c>
      <c r="BP223" s="370">
        <v>0</v>
      </c>
      <c r="BQ223" s="370">
        <v>1</v>
      </c>
      <c r="BR223" s="370">
        <v>0</v>
      </c>
      <c r="BS223" s="370">
        <v>1</v>
      </c>
      <c r="BT223" s="370">
        <v>0</v>
      </c>
      <c r="BU223" s="370">
        <v>0</v>
      </c>
      <c r="BV223" s="370">
        <v>0</v>
      </c>
      <c r="BW223" s="370">
        <v>0</v>
      </c>
      <c r="BX223" s="370">
        <v>0</v>
      </c>
      <c r="BY223" s="370">
        <v>0</v>
      </c>
      <c r="BZ223" s="370">
        <v>0</v>
      </c>
      <c r="CA223" s="370">
        <v>0</v>
      </c>
    </row>
    <row r="224" spans="1:79" s="371" customFormat="1" hidden="1">
      <c r="A224" s="370">
        <f t="shared" si="65"/>
        <v>206</v>
      </c>
      <c r="B224" s="370" t="s">
        <v>1018</v>
      </c>
      <c r="C224" s="370" t="s">
        <v>1019</v>
      </c>
      <c r="D224" s="370" t="s">
        <v>1632</v>
      </c>
      <c r="E224" s="370" t="s">
        <v>1020</v>
      </c>
      <c r="F224" s="370" t="s">
        <v>84</v>
      </c>
      <c r="G224" s="370" t="s">
        <v>126</v>
      </c>
      <c r="H224" s="370" t="s">
        <v>615</v>
      </c>
      <c r="I224" s="370" t="s">
        <v>615</v>
      </c>
      <c r="J224" s="370">
        <v>2</v>
      </c>
      <c r="K224" s="370" t="s">
        <v>2410</v>
      </c>
      <c r="L224" s="370">
        <v>26665</v>
      </c>
      <c r="M224" s="370" t="s">
        <v>2409</v>
      </c>
      <c r="N224" s="370">
        <v>2000</v>
      </c>
      <c r="O224" s="370">
        <v>280</v>
      </c>
      <c r="P224" s="370">
        <v>4</v>
      </c>
      <c r="Q224" s="370">
        <v>0</v>
      </c>
      <c r="R224" s="370">
        <v>0</v>
      </c>
      <c r="S224" s="370">
        <v>0</v>
      </c>
      <c r="T224" s="370">
        <v>0</v>
      </c>
      <c r="U224" s="370">
        <v>0</v>
      </c>
      <c r="V224" s="370">
        <f t="shared" si="83"/>
        <v>284</v>
      </c>
      <c r="W224" s="370">
        <v>0</v>
      </c>
      <c r="X224" s="370">
        <v>0</v>
      </c>
      <c r="Y224" s="370">
        <f t="shared" si="68"/>
        <v>0</v>
      </c>
      <c r="Z224" s="370">
        <v>19</v>
      </c>
      <c r="AA224" s="370">
        <v>17</v>
      </c>
      <c r="AB224" s="370">
        <f t="shared" si="69"/>
        <v>36</v>
      </c>
      <c r="AC224" s="370">
        <v>22</v>
      </c>
      <c r="AD224" s="370">
        <v>34</v>
      </c>
      <c r="AE224" s="370">
        <f t="shared" si="70"/>
        <v>56</v>
      </c>
      <c r="AF224" s="370">
        <v>29</v>
      </c>
      <c r="AG224" s="370">
        <v>28</v>
      </c>
      <c r="AH224" s="370">
        <f t="shared" si="71"/>
        <v>57</v>
      </c>
      <c r="AI224" s="370">
        <v>20</v>
      </c>
      <c r="AJ224" s="370">
        <v>24</v>
      </c>
      <c r="AK224" s="370">
        <f t="shared" si="72"/>
        <v>44</v>
      </c>
      <c r="AL224" s="370">
        <v>32</v>
      </c>
      <c r="AM224" s="370">
        <v>20</v>
      </c>
      <c r="AN224" s="370">
        <f t="shared" si="73"/>
        <v>52</v>
      </c>
      <c r="AO224" s="370">
        <v>7</v>
      </c>
      <c r="AP224" s="370">
        <v>15</v>
      </c>
      <c r="AQ224" s="370">
        <f t="shared" si="74"/>
        <v>22</v>
      </c>
      <c r="AR224" s="370">
        <v>9</v>
      </c>
      <c r="AS224" s="370">
        <v>4</v>
      </c>
      <c r="AT224" s="370">
        <f t="shared" si="75"/>
        <v>13</v>
      </c>
      <c r="AU224" s="370">
        <v>2</v>
      </c>
      <c r="AV224" s="370">
        <v>0</v>
      </c>
      <c r="AW224" s="370">
        <f t="shared" si="76"/>
        <v>2</v>
      </c>
      <c r="AX224" s="370">
        <v>1</v>
      </c>
      <c r="AY224" s="370">
        <v>0</v>
      </c>
      <c r="AZ224" s="370">
        <f t="shared" si="77"/>
        <v>1</v>
      </c>
      <c r="BA224" s="370">
        <v>0</v>
      </c>
      <c r="BB224" s="370">
        <v>0</v>
      </c>
      <c r="BC224" s="370">
        <f t="shared" si="78"/>
        <v>0</v>
      </c>
      <c r="BD224" s="370">
        <v>1</v>
      </c>
      <c r="BE224" s="370">
        <v>0</v>
      </c>
      <c r="BF224" s="370">
        <f t="shared" si="79"/>
        <v>1</v>
      </c>
      <c r="BG224" s="370">
        <v>0</v>
      </c>
      <c r="BH224" s="370">
        <v>0</v>
      </c>
      <c r="BI224" s="370">
        <f t="shared" si="80"/>
        <v>0</v>
      </c>
      <c r="BJ224" s="370">
        <v>0</v>
      </c>
      <c r="BK224" s="370">
        <v>0</v>
      </c>
      <c r="BL224" s="370">
        <f t="shared" si="81"/>
        <v>0</v>
      </c>
      <c r="BM224" s="370">
        <v>0</v>
      </c>
      <c r="BN224" s="370">
        <v>0</v>
      </c>
      <c r="BO224" s="370">
        <f t="shared" si="82"/>
        <v>0</v>
      </c>
      <c r="BP224" s="370">
        <v>1</v>
      </c>
      <c r="BQ224" s="370">
        <v>2</v>
      </c>
      <c r="BR224" s="370">
        <v>0</v>
      </c>
      <c r="BS224" s="370">
        <v>0</v>
      </c>
      <c r="BT224" s="370">
        <v>0</v>
      </c>
      <c r="BU224" s="370">
        <v>0</v>
      </c>
      <c r="BV224" s="370">
        <v>1</v>
      </c>
      <c r="BW224" s="370">
        <v>0</v>
      </c>
      <c r="BX224" s="370">
        <v>0</v>
      </c>
      <c r="BY224" s="370">
        <v>0</v>
      </c>
      <c r="BZ224" s="370">
        <v>0</v>
      </c>
      <c r="CA224" s="370">
        <v>0</v>
      </c>
    </row>
    <row r="225" spans="1:79" s="371" customFormat="1" hidden="1">
      <c r="A225" s="370">
        <f t="shared" si="65"/>
        <v>207</v>
      </c>
      <c r="B225" s="370" t="s">
        <v>1048</v>
      </c>
      <c r="C225" s="370" t="s">
        <v>1049</v>
      </c>
      <c r="D225" s="370" t="s">
        <v>1637</v>
      </c>
      <c r="E225" s="370" t="s">
        <v>1050</v>
      </c>
      <c r="F225" s="370" t="s">
        <v>84</v>
      </c>
      <c r="G225" s="370" t="s">
        <v>126</v>
      </c>
      <c r="H225" s="370" t="s">
        <v>615</v>
      </c>
      <c r="I225" s="370" t="s">
        <v>615</v>
      </c>
      <c r="J225" s="370">
        <v>2</v>
      </c>
      <c r="K225" s="370" t="s">
        <v>2494</v>
      </c>
      <c r="L225" s="370">
        <v>30317</v>
      </c>
      <c r="M225" s="370" t="s">
        <v>2409</v>
      </c>
      <c r="N225" s="370">
        <v>900</v>
      </c>
      <c r="O225" s="370">
        <v>267</v>
      </c>
      <c r="P225" s="370">
        <v>3</v>
      </c>
      <c r="Q225" s="370">
        <v>0</v>
      </c>
      <c r="R225" s="370">
        <v>0</v>
      </c>
      <c r="S225" s="370">
        <v>0</v>
      </c>
      <c r="T225" s="370">
        <v>0</v>
      </c>
      <c r="U225" s="370">
        <v>0</v>
      </c>
      <c r="V225" s="370">
        <f t="shared" si="83"/>
        <v>270</v>
      </c>
      <c r="W225" s="370">
        <v>0</v>
      </c>
      <c r="X225" s="370">
        <v>0</v>
      </c>
      <c r="Y225" s="370">
        <f t="shared" si="68"/>
        <v>0</v>
      </c>
      <c r="Z225" s="370">
        <v>11</v>
      </c>
      <c r="AA225" s="370">
        <v>17</v>
      </c>
      <c r="AB225" s="370">
        <f t="shared" si="69"/>
        <v>28</v>
      </c>
      <c r="AC225" s="370">
        <v>25</v>
      </c>
      <c r="AD225" s="370">
        <v>21</v>
      </c>
      <c r="AE225" s="370">
        <f t="shared" si="70"/>
        <v>46</v>
      </c>
      <c r="AF225" s="370">
        <v>26</v>
      </c>
      <c r="AG225" s="370">
        <v>12</v>
      </c>
      <c r="AH225" s="370">
        <f t="shared" si="71"/>
        <v>38</v>
      </c>
      <c r="AI225" s="370">
        <v>26</v>
      </c>
      <c r="AJ225" s="370">
        <v>21</v>
      </c>
      <c r="AK225" s="370">
        <f t="shared" si="72"/>
        <v>47</v>
      </c>
      <c r="AL225" s="370">
        <v>26</v>
      </c>
      <c r="AM225" s="370">
        <v>15</v>
      </c>
      <c r="AN225" s="370">
        <f t="shared" si="73"/>
        <v>41</v>
      </c>
      <c r="AO225" s="370">
        <v>17</v>
      </c>
      <c r="AP225" s="370">
        <v>19</v>
      </c>
      <c r="AQ225" s="370">
        <f t="shared" si="74"/>
        <v>36</v>
      </c>
      <c r="AR225" s="370">
        <v>15</v>
      </c>
      <c r="AS225" s="370">
        <v>9</v>
      </c>
      <c r="AT225" s="370">
        <f t="shared" si="75"/>
        <v>24</v>
      </c>
      <c r="AU225" s="370">
        <v>6</v>
      </c>
      <c r="AV225" s="370">
        <v>2</v>
      </c>
      <c r="AW225" s="370">
        <f t="shared" si="76"/>
        <v>8</v>
      </c>
      <c r="AX225" s="370">
        <v>0</v>
      </c>
      <c r="AY225" s="370">
        <v>1</v>
      </c>
      <c r="AZ225" s="370">
        <f t="shared" si="77"/>
        <v>1</v>
      </c>
      <c r="BA225" s="370">
        <v>1</v>
      </c>
      <c r="BB225" s="370">
        <v>0</v>
      </c>
      <c r="BC225" s="370">
        <f t="shared" si="78"/>
        <v>1</v>
      </c>
      <c r="BD225" s="370">
        <v>0</v>
      </c>
      <c r="BE225" s="370">
        <v>0</v>
      </c>
      <c r="BF225" s="370">
        <f t="shared" si="79"/>
        <v>0</v>
      </c>
      <c r="BG225" s="370">
        <v>0</v>
      </c>
      <c r="BH225" s="370">
        <v>0</v>
      </c>
      <c r="BI225" s="370">
        <f t="shared" si="80"/>
        <v>0</v>
      </c>
      <c r="BJ225" s="370">
        <v>0</v>
      </c>
      <c r="BK225" s="370">
        <v>0</v>
      </c>
      <c r="BL225" s="370">
        <f t="shared" si="81"/>
        <v>0</v>
      </c>
      <c r="BM225" s="370">
        <v>0</v>
      </c>
      <c r="BN225" s="370">
        <v>0</v>
      </c>
      <c r="BO225" s="370">
        <f t="shared" si="82"/>
        <v>0</v>
      </c>
      <c r="BP225" s="370">
        <v>0</v>
      </c>
      <c r="BQ225" s="370">
        <v>0</v>
      </c>
      <c r="BR225" s="370">
        <v>0</v>
      </c>
      <c r="BS225" s="370">
        <v>0</v>
      </c>
      <c r="BT225" s="370">
        <v>0</v>
      </c>
      <c r="BU225" s="370">
        <v>0</v>
      </c>
      <c r="BV225" s="370">
        <v>0</v>
      </c>
      <c r="BW225" s="370">
        <v>0</v>
      </c>
      <c r="BX225" s="370">
        <v>0</v>
      </c>
      <c r="BY225" s="370">
        <v>0</v>
      </c>
      <c r="BZ225" s="370">
        <v>0</v>
      </c>
      <c r="CA225" s="370">
        <v>0</v>
      </c>
    </row>
    <row r="226" spans="1:79" s="371" customFormat="1" hidden="1">
      <c r="A226" s="370">
        <f t="shared" si="65"/>
        <v>208</v>
      </c>
      <c r="B226" s="370" t="s">
        <v>1037</v>
      </c>
      <c r="C226" s="370" t="s">
        <v>1038</v>
      </c>
      <c r="D226" s="370" t="s">
        <v>1644</v>
      </c>
      <c r="E226" s="370" t="s">
        <v>1039</v>
      </c>
      <c r="F226" s="370" t="s">
        <v>84</v>
      </c>
      <c r="G226" s="370" t="s">
        <v>126</v>
      </c>
      <c r="H226" s="370" t="s">
        <v>615</v>
      </c>
      <c r="I226" s="370" t="s">
        <v>615</v>
      </c>
      <c r="J226" s="370">
        <v>2</v>
      </c>
      <c r="K226" s="370" t="s">
        <v>2410</v>
      </c>
      <c r="L226" s="370">
        <v>35431</v>
      </c>
      <c r="M226" s="370" t="s">
        <v>2409</v>
      </c>
      <c r="N226" s="370">
        <v>2200</v>
      </c>
      <c r="O226" s="370">
        <v>162</v>
      </c>
      <c r="P226" s="370">
        <v>0</v>
      </c>
      <c r="Q226" s="370">
        <v>0</v>
      </c>
      <c r="R226" s="370">
        <v>0</v>
      </c>
      <c r="S226" s="370">
        <v>0</v>
      </c>
      <c r="T226" s="370">
        <v>0</v>
      </c>
      <c r="U226" s="370">
        <v>0</v>
      </c>
      <c r="V226" s="370">
        <f t="shared" si="83"/>
        <v>162</v>
      </c>
      <c r="W226" s="370">
        <v>0</v>
      </c>
      <c r="X226" s="370">
        <v>1</v>
      </c>
      <c r="Y226" s="370">
        <f t="shared" si="68"/>
        <v>1</v>
      </c>
      <c r="Z226" s="370">
        <v>8</v>
      </c>
      <c r="AA226" s="370">
        <v>13</v>
      </c>
      <c r="AB226" s="370">
        <f t="shared" si="69"/>
        <v>21</v>
      </c>
      <c r="AC226" s="370">
        <v>12</v>
      </c>
      <c r="AD226" s="370">
        <v>13</v>
      </c>
      <c r="AE226" s="370">
        <f t="shared" si="70"/>
        <v>25</v>
      </c>
      <c r="AF226" s="370">
        <v>16</v>
      </c>
      <c r="AG226" s="370">
        <v>12</v>
      </c>
      <c r="AH226" s="370">
        <f t="shared" si="71"/>
        <v>28</v>
      </c>
      <c r="AI226" s="370">
        <v>10</v>
      </c>
      <c r="AJ226" s="370">
        <v>17</v>
      </c>
      <c r="AK226" s="370">
        <f t="shared" si="72"/>
        <v>27</v>
      </c>
      <c r="AL226" s="370">
        <v>16</v>
      </c>
      <c r="AM226" s="370">
        <v>10</v>
      </c>
      <c r="AN226" s="370">
        <f t="shared" si="73"/>
        <v>26</v>
      </c>
      <c r="AO226" s="370">
        <v>13</v>
      </c>
      <c r="AP226" s="370">
        <v>7</v>
      </c>
      <c r="AQ226" s="370">
        <f t="shared" si="74"/>
        <v>20</v>
      </c>
      <c r="AR226" s="370">
        <v>4</v>
      </c>
      <c r="AS226" s="370">
        <v>1</v>
      </c>
      <c r="AT226" s="370">
        <f t="shared" si="75"/>
        <v>5</v>
      </c>
      <c r="AU226" s="370">
        <v>4</v>
      </c>
      <c r="AV226" s="370">
        <v>4</v>
      </c>
      <c r="AW226" s="370">
        <f t="shared" si="76"/>
        <v>8</v>
      </c>
      <c r="AX226" s="370">
        <v>1</v>
      </c>
      <c r="AY226" s="370">
        <v>0</v>
      </c>
      <c r="AZ226" s="370">
        <f t="shared" si="77"/>
        <v>1</v>
      </c>
      <c r="BA226" s="370">
        <v>0</v>
      </c>
      <c r="BB226" s="370">
        <v>0</v>
      </c>
      <c r="BC226" s="370">
        <f t="shared" si="78"/>
        <v>0</v>
      </c>
      <c r="BD226" s="370">
        <v>0</v>
      </c>
      <c r="BE226" s="370">
        <v>0</v>
      </c>
      <c r="BF226" s="370">
        <f t="shared" si="79"/>
        <v>0</v>
      </c>
      <c r="BG226" s="370">
        <v>0</v>
      </c>
      <c r="BH226" s="370">
        <v>0</v>
      </c>
      <c r="BI226" s="370">
        <f t="shared" si="80"/>
        <v>0</v>
      </c>
      <c r="BJ226" s="370">
        <v>0</v>
      </c>
      <c r="BK226" s="370">
        <v>0</v>
      </c>
      <c r="BL226" s="370">
        <f t="shared" si="81"/>
        <v>0</v>
      </c>
      <c r="BM226" s="370">
        <v>0</v>
      </c>
      <c r="BN226" s="370">
        <v>0</v>
      </c>
      <c r="BO226" s="370">
        <f t="shared" si="82"/>
        <v>0</v>
      </c>
      <c r="BP226" s="370">
        <v>0</v>
      </c>
      <c r="BQ226" s="370">
        <v>0</v>
      </c>
      <c r="BR226" s="370">
        <v>0</v>
      </c>
      <c r="BS226" s="370">
        <v>0</v>
      </c>
      <c r="BT226" s="370">
        <v>0</v>
      </c>
      <c r="BU226" s="370">
        <v>0</v>
      </c>
      <c r="BV226" s="370">
        <v>0</v>
      </c>
      <c r="BW226" s="370">
        <v>0</v>
      </c>
      <c r="BX226" s="370">
        <v>0</v>
      </c>
      <c r="BY226" s="370">
        <v>0</v>
      </c>
      <c r="BZ226" s="370">
        <v>0</v>
      </c>
      <c r="CA226" s="370">
        <v>0</v>
      </c>
    </row>
    <row r="227" spans="1:79" s="371" customFormat="1" hidden="1">
      <c r="A227" s="370">
        <f t="shared" si="65"/>
        <v>209</v>
      </c>
      <c r="B227" s="370" t="s">
        <v>1021</v>
      </c>
      <c r="C227" s="370" t="s">
        <v>1022</v>
      </c>
      <c r="D227" s="370" t="s">
        <v>1646</v>
      </c>
      <c r="E227" s="370" t="s">
        <v>1023</v>
      </c>
      <c r="F227" s="370" t="s">
        <v>84</v>
      </c>
      <c r="G227" s="370" t="s">
        <v>126</v>
      </c>
      <c r="H227" s="370" t="s">
        <v>615</v>
      </c>
      <c r="I227" s="370" t="s">
        <v>615</v>
      </c>
      <c r="J227" s="370">
        <v>2</v>
      </c>
      <c r="K227" s="370" t="s">
        <v>2410</v>
      </c>
      <c r="L227" s="370">
        <v>29229</v>
      </c>
      <c r="M227" s="370" t="s">
        <v>2409</v>
      </c>
      <c r="N227" s="370">
        <v>900</v>
      </c>
      <c r="O227" s="370">
        <v>434</v>
      </c>
      <c r="P227" s="370">
        <v>0</v>
      </c>
      <c r="Q227" s="370">
        <v>0</v>
      </c>
      <c r="R227" s="370">
        <v>0</v>
      </c>
      <c r="S227" s="370">
        <v>0</v>
      </c>
      <c r="T227" s="370">
        <v>0</v>
      </c>
      <c r="U227" s="370">
        <v>0</v>
      </c>
      <c r="V227" s="370">
        <f t="shared" si="83"/>
        <v>434</v>
      </c>
      <c r="W227" s="370">
        <v>0</v>
      </c>
      <c r="X227" s="370">
        <v>1</v>
      </c>
      <c r="Y227" s="370">
        <f t="shared" si="68"/>
        <v>1</v>
      </c>
      <c r="Z227" s="370">
        <v>23</v>
      </c>
      <c r="AA227" s="370">
        <v>18</v>
      </c>
      <c r="AB227" s="370">
        <f t="shared" si="69"/>
        <v>41</v>
      </c>
      <c r="AC227" s="370">
        <v>41</v>
      </c>
      <c r="AD227" s="370">
        <v>35</v>
      </c>
      <c r="AE227" s="370">
        <f t="shared" si="70"/>
        <v>76</v>
      </c>
      <c r="AF227" s="370">
        <v>42</v>
      </c>
      <c r="AG227" s="370">
        <v>49</v>
      </c>
      <c r="AH227" s="370">
        <f t="shared" si="71"/>
        <v>91</v>
      </c>
      <c r="AI227" s="370">
        <v>31</v>
      </c>
      <c r="AJ227" s="370">
        <v>34</v>
      </c>
      <c r="AK227" s="370">
        <f t="shared" si="72"/>
        <v>65</v>
      </c>
      <c r="AL227" s="370">
        <v>31</v>
      </c>
      <c r="AM227" s="370">
        <v>36</v>
      </c>
      <c r="AN227" s="370">
        <f t="shared" si="73"/>
        <v>67</v>
      </c>
      <c r="AO227" s="370">
        <v>30</v>
      </c>
      <c r="AP227" s="370">
        <v>25</v>
      </c>
      <c r="AQ227" s="370">
        <f t="shared" si="74"/>
        <v>55</v>
      </c>
      <c r="AR227" s="370">
        <v>12</v>
      </c>
      <c r="AS227" s="370">
        <v>14</v>
      </c>
      <c r="AT227" s="370">
        <f t="shared" si="75"/>
        <v>26</v>
      </c>
      <c r="AU227" s="370">
        <v>9</v>
      </c>
      <c r="AV227" s="370">
        <v>1</v>
      </c>
      <c r="AW227" s="370">
        <f t="shared" si="76"/>
        <v>10</v>
      </c>
      <c r="AX227" s="370">
        <v>0</v>
      </c>
      <c r="AY227" s="370">
        <v>1</v>
      </c>
      <c r="AZ227" s="370">
        <f t="shared" si="77"/>
        <v>1</v>
      </c>
      <c r="BA227" s="370">
        <v>1</v>
      </c>
      <c r="BB227" s="370">
        <v>0</v>
      </c>
      <c r="BC227" s="370">
        <f t="shared" si="78"/>
        <v>1</v>
      </c>
      <c r="BD227" s="370">
        <v>0</v>
      </c>
      <c r="BE227" s="370">
        <v>0</v>
      </c>
      <c r="BF227" s="370">
        <f t="shared" si="79"/>
        <v>0</v>
      </c>
      <c r="BG227" s="370">
        <v>0</v>
      </c>
      <c r="BH227" s="370">
        <v>0</v>
      </c>
      <c r="BI227" s="370">
        <f t="shared" si="80"/>
        <v>0</v>
      </c>
      <c r="BJ227" s="370">
        <v>0</v>
      </c>
      <c r="BK227" s="370">
        <v>0</v>
      </c>
      <c r="BL227" s="370">
        <f t="shared" si="81"/>
        <v>0</v>
      </c>
      <c r="BM227" s="370">
        <v>0</v>
      </c>
      <c r="BN227" s="370">
        <v>0</v>
      </c>
      <c r="BO227" s="370">
        <f t="shared" si="82"/>
        <v>0</v>
      </c>
      <c r="BP227" s="370">
        <v>3</v>
      </c>
      <c r="BQ227" s="370">
        <v>3</v>
      </c>
      <c r="BR227" s="370">
        <v>1</v>
      </c>
      <c r="BS227" s="370">
        <v>1</v>
      </c>
      <c r="BT227" s="370">
        <v>0</v>
      </c>
      <c r="BU227" s="370">
        <v>0</v>
      </c>
      <c r="BV227" s="370">
        <v>0</v>
      </c>
      <c r="BW227" s="370">
        <v>0</v>
      </c>
      <c r="BX227" s="370">
        <v>0</v>
      </c>
      <c r="BY227" s="370">
        <v>0</v>
      </c>
      <c r="BZ227" s="370">
        <v>0</v>
      </c>
      <c r="CA227" s="370">
        <v>0</v>
      </c>
    </row>
    <row r="228" spans="1:79" s="371" customFormat="1" hidden="1">
      <c r="A228" s="370">
        <f t="shared" si="65"/>
        <v>210</v>
      </c>
      <c r="B228" s="370" t="s">
        <v>1071</v>
      </c>
      <c r="C228" s="370" t="s">
        <v>1072</v>
      </c>
      <c r="D228" s="370" t="s">
        <v>1645</v>
      </c>
      <c r="E228" s="370" t="s">
        <v>1063</v>
      </c>
      <c r="F228" s="370" t="s">
        <v>84</v>
      </c>
      <c r="G228" s="370" t="s">
        <v>126</v>
      </c>
      <c r="H228" s="370" t="s">
        <v>615</v>
      </c>
      <c r="I228" s="370" t="s">
        <v>615</v>
      </c>
      <c r="J228" s="370">
        <v>2</v>
      </c>
      <c r="K228" s="370" t="s">
        <v>2410</v>
      </c>
      <c r="L228" s="370">
        <v>28856</v>
      </c>
      <c r="M228" s="370" t="s">
        <v>2409</v>
      </c>
      <c r="N228" s="370">
        <v>1300</v>
      </c>
      <c r="O228" s="370">
        <v>106</v>
      </c>
      <c r="P228" s="370">
        <v>0</v>
      </c>
      <c r="Q228" s="370">
        <v>0</v>
      </c>
      <c r="R228" s="370">
        <v>0</v>
      </c>
      <c r="S228" s="370">
        <v>0</v>
      </c>
      <c r="T228" s="370">
        <v>0</v>
      </c>
      <c r="U228" s="370">
        <v>0</v>
      </c>
      <c r="V228" s="370">
        <f t="shared" si="83"/>
        <v>106</v>
      </c>
      <c r="W228" s="370">
        <v>0</v>
      </c>
      <c r="X228" s="370">
        <v>0</v>
      </c>
      <c r="Y228" s="370">
        <f t="shared" si="68"/>
        <v>0</v>
      </c>
      <c r="Z228" s="370">
        <v>14</v>
      </c>
      <c r="AA228" s="370">
        <v>3</v>
      </c>
      <c r="AB228" s="370">
        <f t="shared" si="69"/>
        <v>17</v>
      </c>
      <c r="AC228" s="370">
        <v>6</v>
      </c>
      <c r="AD228" s="370">
        <v>4</v>
      </c>
      <c r="AE228" s="370">
        <f t="shared" si="70"/>
        <v>10</v>
      </c>
      <c r="AF228" s="370">
        <v>9</v>
      </c>
      <c r="AG228" s="370">
        <v>5</v>
      </c>
      <c r="AH228" s="370">
        <f t="shared" si="71"/>
        <v>14</v>
      </c>
      <c r="AI228" s="370">
        <v>11</v>
      </c>
      <c r="AJ228" s="370">
        <v>11</v>
      </c>
      <c r="AK228" s="370">
        <f t="shared" si="72"/>
        <v>22</v>
      </c>
      <c r="AL228" s="370">
        <v>8</v>
      </c>
      <c r="AM228" s="370">
        <v>7</v>
      </c>
      <c r="AN228" s="370">
        <f t="shared" si="73"/>
        <v>15</v>
      </c>
      <c r="AO228" s="370">
        <v>10</v>
      </c>
      <c r="AP228" s="370">
        <v>10</v>
      </c>
      <c r="AQ228" s="370">
        <f t="shared" si="74"/>
        <v>20</v>
      </c>
      <c r="AR228" s="370">
        <v>4</v>
      </c>
      <c r="AS228" s="370">
        <v>1</v>
      </c>
      <c r="AT228" s="370">
        <f t="shared" si="75"/>
        <v>5</v>
      </c>
      <c r="AU228" s="370">
        <v>1</v>
      </c>
      <c r="AV228" s="370">
        <v>2</v>
      </c>
      <c r="AW228" s="370">
        <f t="shared" si="76"/>
        <v>3</v>
      </c>
      <c r="AX228" s="370">
        <v>0</v>
      </c>
      <c r="AY228" s="370">
        <v>0</v>
      </c>
      <c r="AZ228" s="370">
        <f t="shared" si="77"/>
        <v>0</v>
      </c>
      <c r="BA228" s="370">
        <v>0</v>
      </c>
      <c r="BB228" s="370">
        <v>0</v>
      </c>
      <c r="BC228" s="370">
        <f t="shared" si="78"/>
        <v>0</v>
      </c>
      <c r="BD228" s="370">
        <v>0</v>
      </c>
      <c r="BE228" s="370">
        <v>0</v>
      </c>
      <c r="BF228" s="370">
        <f t="shared" si="79"/>
        <v>0</v>
      </c>
      <c r="BG228" s="370">
        <v>0</v>
      </c>
      <c r="BH228" s="370">
        <v>0</v>
      </c>
      <c r="BI228" s="370">
        <f t="shared" si="80"/>
        <v>0</v>
      </c>
      <c r="BJ228" s="370">
        <v>0</v>
      </c>
      <c r="BK228" s="370">
        <v>0</v>
      </c>
      <c r="BL228" s="370">
        <f t="shared" si="81"/>
        <v>0</v>
      </c>
      <c r="BM228" s="370">
        <v>0</v>
      </c>
      <c r="BN228" s="370">
        <v>0</v>
      </c>
      <c r="BO228" s="370">
        <f t="shared" si="82"/>
        <v>0</v>
      </c>
      <c r="BP228" s="370">
        <v>0</v>
      </c>
      <c r="BQ228" s="370">
        <v>0</v>
      </c>
      <c r="BR228" s="370">
        <v>0</v>
      </c>
      <c r="BS228" s="370">
        <v>0</v>
      </c>
      <c r="BT228" s="370">
        <v>0</v>
      </c>
      <c r="BU228" s="370">
        <v>0</v>
      </c>
      <c r="BV228" s="370">
        <v>0</v>
      </c>
      <c r="BW228" s="370">
        <v>0</v>
      </c>
      <c r="BX228" s="370">
        <v>0</v>
      </c>
      <c r="BY228" s="370">
        <v>0</v>
      </c>
      <c r="BZ228" s="370">
        <v>0</v>
      </c>
      <c r="CA228" s="370">
        <v>0</v>
      </c>
    </row>
    <row r="229" spans="1:79" s="371" customFormat="1" hidden="1">
      <c r="A229" s="370">
        <f t="shared" si="65"/>
        <v>211</v>
      </c>
      <c r="B229" s="370" t="s">
        <v>1054</v>
      </c>
      <c r="C229" s="370" t="s">
        <v>1055</v>
      </c>
      <c r="D229" s="370" t="s">
        <v>1647</v>
      </c>
      <c r="E229" s="370" t="s">
        <v>1020</v>
      </c>
      <c r="F229" s="370" t="s">
        <v>84</v>
      </c>
      <c r="G229" s="370" t="s">
        <v>126</v>
      </c>
      <c r="H229" s="370" t="s">
        <v>615</v>
      </c>
      <c r="I229" s="370" t="s">
        <v>615</v>
      </c>
      <c r="J229" s="370">
        <v>2</v>
      </c>
      <c r="K229" s="370" t="s">
        <v>2410</v>
      </c>
      <c r="L229" s="370">
        <v>29221</v>
      </c>
      <c r="M229" s="370" t="s">
        <v>2409</v>
      </c>
      <c r="N229" s="370">
        <v>900</v>
      </c>
      <c r="O229" s="370">
        <v>128</v>
      </c>
      <c r="P229" s="370">
        <v>1</v>
      </c>
      <c r="Q229" s="370">
        <v>0</v>
      </c>
      <c r="R229" s="370">
        <v>0</v>
      </c>
      <c r="S229" s="370">
        <v>0</v>
      </c>
      <c r="T229" s="370">
        <v>0</v>
      </c>
      <c r="U229" s="370">
        <v>0</v>
      </c>
      <c r="V229" s="370">
        <f t="shared" si="83"/>
        <v>129</v>
      </c>
      <c r="W229" s="370">
        <v>1</v>
      </c>
      <c r="X229" s="370">
        <v>0</v>
      </c>
      <c r="Y229" s="370">
        <f t="shared" si="68"/>
        <v>1</v>
      </c>
      <c r="Z229" s="370">
        <v>7</v>
      </c>
      <c r="AA229" s="370">
        <v>11</v>
      </c>
      <c r="AB229" s="370">
        <f t="shared" si="69"/>
        <v>18</v>
      </c>
      <c r="AC229" s="370">
        <v>9</v>
      </c>
      <c r="AD229" s="370">
        <v>6</v>
      </c>
      <c r="AE229" s="370">
        <f t="shared" si="70"/>
        <v>15</v>
      </c>
      <c r="AF229" s="370">
        <v>12</v>
      </c>
      <c r="AG229" s="370">
        <v>9</v>
      </c>
      <c r="AH229" s="370">
        <f t="shared" si="71"/>
        <v>21</v>
      </c>
      <c r="AI229" s="370">
        <v>12</v>
      </c>
      <c r="AJ229" s="370">
        <v>11</v>
      </c>
      <c r="AK229" s="370">
        <f t="shared" si="72"/>
        <v>23</v>
      </c>
      <c r="AL229" s="370">
        <v>13</v>
      </c>
      <c r="AM229" s="370">
        <v>11</v>
      </c>
      <c r="AN229" s="370">
        <f t="shared" si="73"/>
        <v>24</v>
      </c>
      <c r="AO229" s="370">
        <v>7</v>
      </c>
      <c r="AP229" s="370">
        <v>12</v>
      </c>
      <c r="AQ229" s="370">
        <f t="shared" si="74"/>
        <v>19</v>
      </c>
      <c r="AR229" s="370">
        <v>4</v>
      </c>
      <c r="AS229" s="370">
        <v>3</v>
      </c>
      <c r="AT229" s="370">
        <f t="shared" si="75"/>
        <v>7</v>
      </c>
      <c r="AU229" s="370">
        <v>1</v>
      </c>
      <c r="AV229" s="370">
        <v>0</v>
      </c>
      <c r="AW229" s="370">
        <f t="shared" si="76"/>
        <v>1</v>
      </c>
      <c r="AX229" s="370">
        <v>0</v>
      </c>
      <c r="AY229" s="370">
        <v>0</v>
      </c>
      <c r="AZ229" s="370">
        <f t="shared" si="77"/>
        <v>0</v>
      </c>
      <c r="BA229" s="370">
        <v>0</v>
      </c>
      <c r="BB229" s="370">
        <v>0</v>
      </c>
      <c r="BC229" s="370">
        <f t="shared" si="78"/>
        <v>0</v>
      </c>
      <c r="BD229" s="370">
        <v>0</v>
      </c>
      <c r="BE229" s="370">
        <v>0</v>
      </c>
      <c r="BF229" s="370">
        <f t="shared" si="79"/>
        <v>0</v>
      </c>
      <c r="BG229" s="370">
        <v>0</v>
      </c>
      <c r="BH229" s="370">
        <v>0</v>
      </c>
      <c r="BI229" s="370">
        <f t="shared" si="80"/>
        <v>0</v>
      </c>
      <c r="BJ229" s="370">
        <v>0</v>
      </c>
      <c r="BK229" s="370">
        <v>0</v>
      </c>
      <c r="BL229" s="370">
        <f t="shared" si="81"/>
        <v>0</v>
      </c>
      <c r="BM229" s="370">
        <v>0</v>
      </c>
      <c r="BN229" s="370">
        <v>0</v>
      </c>
      <c r="BO229" s="370">
        <f t="shared" si="82"/>
        <v>0</v>
      </c>
      <c r="BP229" s="370">
        <v>0</v>
      </c>
      <c r="BQ229" s="370">
        <v>0</v>
      </c>
      <c r="BR229" s="370">
        <v>0</v>
      </c>
      <c r="BS229" s="370">
        <v>0</v>
      </c>
      <c r="BT229" s="370">
        <v>0</v>
      </c>
      <c r="BU229" s="370">
        <v>0</v>
      </c>
      <c r="BV229" s="370">
        <v>0</v>
      </c>
      <c r="BW229" s="370">
        <v>0</v>
      </c>
      <c r="BX229" s="370">
        <v>0</v>
      </c>
      <c r="BY229" s="370">
        <v>0</v>
      </c>
      <c r="BZ229" s="370">
        <v>0</v>
      </c>
      <c r="CA229" s="370">
        <v>0</v>
      </c>
    </row>
    <row r="230" spans="1:79" s="371" customFormat="1" hidden="1">
      <c r="A230" s="370">
        <f t="shared" si="65"/>
        <v>212</v>
      </c>
      <c r="B230" s="370" t="s">
        <v>1035</v>
      </c>
      <c r="C230" s="370" t="s">
        <v>1036</v>
      </c>
      <c r="D230" s="370" t="s">
        <v>1566</v>
      </c>
      <c r="E230" s="370" t="s">
        <v>181</v>
      </c>
      <c r="F230" s="370" t="s">
        <v>84</v>
      </c>
      <c r="G230" s="370" t="s">
        <v>126</v>
      </c>
      <c r="H230" s="370" t="s">
        <v>615</v>
      </c>
      <c r="I230" s="370" t="s">
        <v>615</v>
      </c>
      <c r="J230" s="370">
        <v>2</v>
      </c>
      <c r="K230" s="370" t="s">
        <v>2410</v>
      </c>
      <c r="L230" s="370">
        <v>29252</v>
      </c>
      <c r="M230" s="370" t="s">
        <v>2409</v>
      </c>
      <c r="N230" s="370">
        <v>1</v>
      </c>
      <c r="O230" s="370">
        <v>191</v>
      </c>
      <c r="P230" s="370">
        <v>0</v>
      </c>
      <c r="Q230" s="370">
        <v>0</v>
      </c>
      <c r="R230" s="370">
        <v>0</v>
      </c>
      <c r="S230" s="370">
        <v>0</v>
      </c>
      <c r="T230" s="370">
        <v>0</v>
      </c>
      <c r="U230" s="370">
        <v>0</v>
      </c>
      <c r="V230" s="370">
        <f t="shared" si="83"/>
        <v>191</v>
      </c>
      <c r="W230" s="370">
        <v>0</v>
      </c>
      <c r="X230" s="370">
        <v>0</v>
      </c>
      <c r="Y230" s="370">
        <f t="shared" si="68"/>
        <v>0</v>
      </c>
      <c r="Z230" s="370">
        <v>18</v>
      </c>
      <c r="AA230" s="370">
        <v>11</v>
      </c>
      <c r="AB230" s="370">
        <f t="shared" si="69"/>
        <v>29</v>
      </c>
      <c r="AC230" s="370">
        <v>15</v>
      </c>
      <c r="AD230" s="370">
        <v>24</v>
      </c>
      <c r="AE230" s="370">
        <f t="shared" si="70"/>
        <v>39</v>
      </c>
      <c r="AF230" s="370">
        <v>18</v>
      </c>
      <c r="AG230" s="370">
        <v>12</v>
      </c>
      <c r="AH230" s="370">
        <f t="shared" si="71"/>
        <v>30</v>
      </c>
      <c r="AI230" s="370">
        <v>13</v>
      </c>
      <c r="AJ230" s="370">
        <v>16</v>
      </c>
      <c r="AK230" s="370">
        <f t="shared" si="72"/>
        <v>29</v>
      </c>
      <c r="AL230" s="370">
        <v>16</v>
      </c>
      <c r="AM230" s="370">
        <v>20</v>
      </c>
      <c r="AN230" s="370">
        <f t="shared" si="73"/>
        <v>36</v>
      </c>
      <c r="AO230" s="370">
        <v>10</v>
      </c>
      <c r="AP230" s="370">
        <v>9</v>
      </c>
      <c r="AQ230" s="370">
        <f t="shared" si="74"/>
        <v>19</v>
      </c>
      <c r="AR230" s="370">
        <v>7</v>
      </c>
      <c r="AS230" s="370">
        <v>2</v>
      </c>
      <c r="AT230" s="370">
        <f t="shared" si="75"/>
        <v>9</v>
      </c>
      <c r="AU230" s="370">
        <v>0</v>
      </c>
      <c r="AV230" s="370">
        <v>0</v>
      </c>
      <c r="AW230" s="370">
        <f t="shared" si="76"/>
        <v>0</v>
      </c>
      <c r="AX230" s="370">
        <v>0</v>
      </c>
      <c r="AY230" s="370">
        <v>0</v>
      </c>
      <c r="AZ230" s="370">
        <f t="shared" si="77"/>
        <v>0</v>
      </c>
      <c r="BA230" s="370">
        <v>0</v>
      </c>
      <c r="BB230" s="370">
        <v>0</v>
      </c>
      <c r="BC230" s="370">
        <f t="shared" si="78"/>
        <v>0</v>
      </c>
      <c r="BD230" s="370">
        <v>0</v>
      </c>
      <c r="BE230" s="370">
        <v>0</v>
      </c>
      <c r="BF230" s="370">
        <f t="shared" si="79"/>
        <v>0</v>
      </c>
      <c r="BG230" s="370">
        <v>0</v>
      </c>
      <c r="BH230" s="370">
        <v>0</v>
      </c>
      <c r="BI230" s="370">
        <f t="shared" si="80"/>
        <v>0</v>
      </c>
      <c r="BJ230" s="370">
        <v>0</v>
      </c>
      <c r="BK230" s="370">
        <v>0</v>
      </c>
      <c r="BL230" s="370">
        <f t="shared" si="81"/>
        <v>0</v>
      </c>
      <c r="BM230" s="370">
        <v>0</v>
      </c>
      <c r="BN230" s="370">
        <v>0</v>
      </c>
      <c r="BO230" s="370">
        <f t="shared" si="82"/>
        <v>0</v>
      </c>
      <c r="BP230" s="370">
        <v>0</v>
      </c>
      <c r="BQ230" s="370">
        <v>0</v>
      </c>
      <c r="BR230" s="370">
        <v>0</v>
      </c>
      <c r="BS230" s="370">
        <v>0</v>
      </c>
      <c r="BT230" s="370">
        <v>0</v>
      </c>
      <c r="BU230" s="370">
        <v>0</v>
      </c>
      <c r="BV230" s="370">
        <v>0</v>
      </c>
      <c r="BW230" s="370">
        <v>0</v>
      </c>
      <c r="BX230" s="370">
        <v>0</v>
      </c>
      <c r="BY230" s="370">
        <v>0</v>
      </c>
      <c r="BZ230" s="370">
        <v>0</v>
      </c>
      <c r="CA230" s="370">
        <v>0</v>
      </c>
    </row>
    <row r="231" spans="1:79" s="371" customFormat="1" hidden="1">
      <c r="A231" s="370">
        <f t="shared" si="65"/>
        <v>213</v>
      </c>
      <c r="B231" s="370" t="s">
        <v>1045</v>
      </c>
      <c r="C231" s="370" t="s">
        <v>1046</v>
      </c>
      <c r="D231" s="370" t="s">
        <v>1634</v>
      </c>
      <c r="E231" s="370" t="s">
        <v>1047</v>
      </c>
      <c r="F231" s="370" t="s">
        <v>84</v>
      </c>
      <c r="G231" s="370" t="s">
        <v>126</v>
      </c>
      <c r="H231" s="370" t="s">
        <v>615</v>
      </c>
      <c r="I231" s="370" t="s">
        <v>615</v>
      </c>
      <c r="J231" s="370">
        <v>2</v>
      </c>
      <c r="K231" s="370" t="s">
        <v>2494</v>
      </c>
      <c r="L231" s="370">
        <v>30317</v>
      </c>
      <c r="M231" s="370" t="s">
        <v>2409</v>
      </c>
      <c r="N231" s="370">
        <v>1500</v>
      </c>
      <c r="O231" s="370">
        <v>140</v>
      </c>
      <c r="P231" s="370">
        <v>0</v>
      </c>
      <c r="Q231" s="370">
        <v>0</v>
      </c>
      <c r="R231" s="370">
        <v>0</v>
      </c>
      <c r="S231" s="370">
        <v>0</v>
      </c>
      <c r="T231" s="370">
        <v>0</v>
      </c>
      <c r="U231" s="370">
        <v>0</v>
      </c>
      <c r="V231" s="370">
        <f t="shared" si="83"/>
        <v>140</v>
      </c>
      <c r="W231" s="370">
        <v>0</v>
      </c>
      <c r="X231" s="370">
        <v>0</v>
      </c>
      <c r="Y231" s="370">
        <f t="shared" si="68"/>
        <v>0</v>
      </c>
      <c r="Z231" s="370">
        <v>13</v>
      </c>
      <c r="AA231" s="370">
        <v>6</v>
      </c>
      <c r="AB231" s="370">
        <f t="shared" si="69"/>
        <v>19</v>
      </c>
      <c r="AC231" s="370">
        <v>18</v>
      </c>
      <c r="AD231" s="370">
        <v>11</v>
      </c>
      <c r="AE231" s="370">
        <f t="shared" si="70"/>
        <v>29</v>
      </c>
      <c r="AF231" s="370">
        <v>12</v>
      </c>
      <c r="AG231" s="370">
        <v>9</v>
      </c>
      <c r="AH231" s="370">
        <f t="shared" si="71"/>
        <v>21</v>
      </c>
      <c r="AI231" s="370">
        <v>15</v>
      </c>
      <c r="AJ231" s="370">
        <v>5</v>
      </c>
      <c r="AK231" s="370">
        <f t="shared" si="72"/>
        <v>20</v>
      </c>
      <c r="AL231" s="370">
        <v>11</v>
      </c>
      <c r="AM231" s="370">
        <v>15</v>
      </c>
      <c r="AN231" s="370">
        <f t="shared" si="73"/>
        <v>26</v>
      </c>
      <c r="AO231" s="370">
        <v>13</v>
      </c>
      <c r="AP231" s="370">
        <v>8</v>
      </c>
      <c r="AQ231" s="370">
        <f t="shared" si="74"/>
        <v>21</v>
      </c>
      <c r="AR231" s="370">
        <v>1</v>
      </c>
      <c r="AS231" s="370">
        <v>2</v>
      </c>
      <c r="AT231" s="370">
        <f t="shared" si="75"/>
        <v>3</v>
      </c>
      <c r="AU231" s="370">
        <v>1</v>
      </c>
      <c r="AV231" s="370">
        <v>0</v>
      </c>
      <c r="AW231" s="370">
        <f t="shared" si="76"/>
        <v>1</v>
      </c>
      <c r="AX231" s="370">
        <v>0</v>
      </c>
      <c r="AY231" s="370">
        <v>0</v>
      </c>
      <c r="AZ231" s="370">
        <f t="shared" si="77"/>
        <v>0</v>
      </c>
      <c r="BA231" s="370">
        <v>0</v>
      </c>
      <c r="BB231" s="370">
        <v>0</v>
      </c>
      <c r="BC231" s="370">
        <f t="shared" si="78"/>
        <v>0</v>
      </c>
      <c r="BD231" s="370">
        <v>0</v>
      </c>
      <c r="BE231" s="370">
        <v>0</v>
      </c>
      <c r="BF231" s="370">
        <f t="shared" si="79"/>
        <v>0</v>
      </c>
      <c r="BG231" s="370">
        <v>0</v>
      </c>
      <c r="BH231" s="370">
        <v>0</v>
      </c>
      <c r="BI231" s="370">
        <f t="shared" si="80"/>
        <v>0</v>
      </c>
      <c r="BJ231" s="370">
        <v>0</v>
      </c>
      <c r="BK231" s="370">
        <v>0</v>
      </c>
      <c r="BL231" s="370">
        <f t="shared" si="81"/>
        <v>0</v>
      </c>
      <c r="BM231" s="370">
        <v>0</v>
      </c>
      <c r="BN231" s="370">
        <v>0</v>
      </c>
      <c r="BO231" s="370">
        <f t="shared" si="82"/>
        <v>0</v>
      </c>
      <c r="BP231" s="370">
        <v>0</v>
      </c>
      <c r="BQ231" s="370">
        <v>0</v>
      </c>
      <c r="BR231" s="370">
        <v>0</v>
      </c>
      <c r="BS231" s="370">
        <v>0</v>
      </c>
      <c r="BT231" s="370">
        <v>0</v>
      </c>
      <c r="BU231" s="370">
        <v>0</v>
      </c>
      <c r="BV231" s="370">
        <v>0</v>
      </c>
      <c r="BW231" s="370">
        <v>0</v>
      </c>
      <c r="BX231" s="370">
        <v>0</v>
      </c>
      <c r="BY231" s="370">
        <v>0</v>
      </c>
      <c r="BZ231" s="370">
        <v>0</v>
      </c>
      <c r="CA231" s="370">
        <v>0</v>
      </c>
    </row>
    <row r="232" spans="1:79" s="371" customFormat="1" hidden="1">
      <c r="A232" s="370">
        <f t="shared" si="65"/>
        <v>214</v>
      </c>
      <c r="B232" s="370" t="s">
        <v>1068</v>
      </c>
      <c r="C232" s="370" t="s">
        <v>1069</v>
      </c>
      <c r="D232" s="370" t="s">
        <v>1060</v>
      </c>
      <c r="E232" s="370" t="s">
        <v>1070</v>
      </c>
      <c r="F232" s="370" t="s">
        <v>84</v>
      </c>
      <c r="G232" s="370" t="s">
        <v>126</v>
      </c>
      <c r="H232" s="370" t="s">
        <v>615</v>
      </c>
      <c r="I232" s="370" t="s">
        <v>615</v>
      </c>
      <c r="J232" s="370">
        <v>2</v>
      </c>
      <c r="K232" s="370" t="s">
        <v>2497</v>
      </c>
      <c r="L232" s="370">
        <v>3654</v>
      </c>
      <c r="M232" s="370" t="s">
        <v>2409</v>
      </c>
      <c r="N232" s="370">
        <v>1300</v>
      </c>
      <c r="O232" s="370">
        <v>110</v>
      </c>
      <c r="P232" s="370">
        <v>7</v>
      </c>
      <c r="Q232" s="370">
        <v>1</v>
      </c>
      <c r="R232" s="370">
        <v>0</v>
      </c>
      <c r="S232" s="370">
        <v>0</v>
      </c>
      <c r="T232" s="370">
        <v>0</v>
      </c>
      <c r="U232" s="370">
        <v>0</v>
      </c>
      <c r="V232" s="370">
        <f t="shared" si="83"/>
        <v>118</v>
      </c>
      <c r="W232" s="370">
        <v>0</v>
      </c>
      <c r="X232" s="370">
        <v>0</v>
      </c>
      <c r="Y232" s="370">
        <f t="shared" si="68"/>
        <v>0</v>
      </c>
      <c r="Z232" s="370">
        <v>5</v>
      </c>
      <c r="AA232" s="370">
        <v>6</v>
      </c>
      <c r="AB232" s="370">
        <f t="shared" si="69"/>
        <v>11</v>
      </c>
      <c r="AC232" s="370">
        <v>10</v>
      </c>
      <c r="AD232" s="370">
        <v>11</v>
      </c>
      <c r="AE232" s="370">
        <f t="shared" si="70"/>
        <v>21</v>
      </c>
      <c r="AF232" s="370">
        <v>7</v>
      </c>
      <c r="AG232" s="370">
        <v>10</v>
      </c>
      <c r="AH232" s="370">
        <f t="shared" si="71"/>
        <v>17</v>
      </c>
      <c r="AI232" s="370">
        <v>13</v>
      </c>
      <c r="AJ232" s="370">
        <v>11</v>
      </c>
      <c r="AK232" s="370">
        <f t="shared" si="72"/>
        <v>24</v>
      </c>
      <c r="AL232" s="370">
        <v>7</v>
      </c>
      <c r="AM232" s="370">
        <v>9</v>
      </c>
      <c r="AN232" s="370">
        <f t="shared" si="73"/>
        <v>16</v>
      </c>
      <c r="AO232" s="370">
        <v>11</v>
      </c>
      <c r="AP232" s="370">
        <v>8</v>
      </c>
      <c r="AQ232" s="370">
        <f t="shared" si="74"/>
        <v>19</v>
      </c>
      <c r="AR232" s="370">
        <v>3</v>
      </c>
      <c r="AS232" s="370">
        <v>4</v>
      </c>
      <c r="AT232" s="370">
        <f t="shared" si="75"/>
        <v>7</v>
      </c>
      <c r="AU232" s="370">
        <v>2</v>
      </c>
      <c r="AV232" s="370">
        <v>1</v>
      </c>
      <c r="AW232" s="370">
        <f t="shared" si="76"/>
        <v>3</v>
      </c>
      <c r="AX232" s="370">
        <v>0</v>
      </c>
      <c r="AY232" s="370">
        <v>0</v>
      </c>
      <c r="AZ232" s="370">
        <f t="shared" si="77"/>
        <v>0</v>
      </c>
      <c r="BA232" s="370">
        <v>0</v>
      </c>
      <c r="BB232" s="370">
        <v>0</v>
      </c>
      <c r="BC232" s="370">
        <f t="shared" si="78"/>
        <v>0</v>
      </c>
      <c r="BD232" s="370">
        <v>0</v>
      </c>
      <c r="BE232" s="370">
        <v>0</v>
      </c>
      <c r="BF232" s="370">
        <f t="shared" si="79"/>
        <v>0</v>
      </c>
      <c r="BG232" s="370">
        <v>0</v>
      </c>
      <c r="BH232" s="370">
        <v>0</v>
      </c>
      <c r="BI232" s="370">
        <f t="shared" si="80"/>
        <v>0</v>
      </c>
      <c r="BJ232" s="370">
        <v>0</v>
      </c>
      <c r="BK232" s="370">
        <v>0</v>
      </c>
      <c r="BL232" s="370">
        <f t="shared" si="81"/>
        <v>0</v>
      </c>
      <c r="BM232" s="370">
        <v>0</v>
      </c>
      <c r="BN232" s="370">
        <v>0</v>
      </c>
      <c r="BO232" s="370">
        <f t="shared" si="82"/>
        <v>0</v>
      </c>
      <c r="BP232" s="370">
        <v>0</v>
      </c>
      <c r="BQ232" s="370">
        <v>0</v>
      </c>
      <c r="BR232" s="370">
        <v>0</v>
      </c>
      <c r="BS232" s="370">
        <v>0</v>
      </c>
      <c r="BT232" s="370">
        <v>0</v>
      </c>
      <c r="BU232" s="370">
        <v>0</v>
      </c>
      <c r="BV232" s="370">
        <v>0</v>
      </c>
      <c r="BW232" s="370">
        <v>0</v>
      </c>
      <c r="BX232" s="370">
        <v>0</v>
      </c>
      <c r="BY232" s="370">
        <v>0</v>
      </c>
      <c r="BZ232" s="370">
        <v>0</v>
      </c>
      <c r="CA232" s="370">
        <v>0</v>
      </c>
    </row>
    <row r="233" spans="1:79" s="371" customFormat="1" hidden="1">
      <c r="A233" s="370">
        <f t="shared" si="65"/>
        <v>215</v>
      </c>
      <c r="B233" s="370" t="s">
        <v>1073</v>
      </c>
      <c r="C233" s="370" t="s">
        <v>1074</v>
      </c>
      <c r="D233" s="370" t="s">
        <v>1650</v>
      </c>
      <c r="E233" s="370" t="s">
        <v>181</v>
      </c>
      <c r="F233" s="370" t="s">
        <v>84</v>
      </c>
      <c r="G233" s="370" t="s">
        <v>126</v>
      </c>
      <c r="H233" s="370" t="s">
        <v>615</v>
      </c>
      <c r="I233" s="370" t="s">
        <v>615</v>
      </c>
      <c r="J233" s="370">
        <v>2</v>
      </c>
      <c r="K233" s="370" t="s">
        <v>2432</v>
      </c>
      <c r="L233" s="370">
        <v>27578</v>
      </c>
      <c r="M233" s="370" t="s">
        <v>2409</v>
      </c>
      <c r="N233" s="370">
        <v>500</v>
      </c>
      <c r="O233" s="370">
        <v>163</v>
      </c>
      <c r="P233" s="370">
        <v>0</v>
      </c>
      <c r="Q233" s="370">
        <v>0</v>
      </c>
      <c r="R233" s="370">
        <v>0</v>
      </c>
      <c r="S233" s="370">
        <v>0</v>
      </c>
      <c r="T233" s="370">
        <v>0</v>
      </c>
      <c r="U233" s="370">
        <v>0</v>
      </c>
      <c r="V233" s="370">
        <f t="shared" si="83"/>
        <v>163</v>
      </c>
      <c r="W233" s="370">
        <v>0</v>
      </c>
      <c r="X233" s="370">
        <v>0</v>
      </c>
      <c r="Y233" s="370">
        <f t="shared" si="68"/>
        <v>0</v>
      </c>
      <c r="Z233" s="370">
        <v>9</v>
      </c>
      <c r="AA233" s="370">
        <v>10</v>
      </c>
      <c r="AB233" s="370">
        <f t="shared" si="69"/>
        <v>19</v>
      </c>
      <c r="AC233" s="370">
        <v>17</v>
      </c>
      <c r="AD233" s="370">
        <v>15</v>
      </c>
      <c r="AE233" s="370">
        <f t="shared" si="70"/>
        <v>32</v>
      </c>
      <c r="AF233" s="370">
        <v>19</v>
      </c>
      <c r="AG233" s="370">
        <v>17</v>
      </c>
      <c r="AH233" s="370">
        <f t="shared" si="71"/>
        <v>36</v>
      </c>
      <c r="AI233" s="370">
        <v>13</v>
      </c>
      <c r="AJ233" s="370">
        <v>10</v>
      </c>
      <c r="AK233" s="370">
        <f t="shared" si="72"/>
        <v>23</v>
      </c>
      <c r="AL233" s="370">
        <v>13</v>
      </c>
      <c r="AM233" s="370">
        <v>12</v>
      </c>
      <c r="AN233" s="370">
        <f t="shared" si="73"/>
        <v>25</v>
      </c>
      <c r="AO233" s="370">
        <v>15</v>
      </c>
      <c r="AP233" s="370">
        <v>6</v>
      </c>
      <c r="AQ233" s="370">
        <f t="shared" si="74"/>
        <v>21</v>
      </c>
      <c r="AR233" s="370">
        <v>4</v>
      </c>
      <c r="AS233" s="370">
        <v>1</v>
      </c>
      <c r="AT233" s="370">
        <f t="shared" si="75"/>
        <v>5</v>
      </c>
      <c r="AU233" s="370">
        <v>2</v>
      </c>
      <c r="AV233" s="370">
        <v>0</v>
      </c>
      <c r="AW233" s="370">
        <f t="shared" si="76"/>
        <v>2</v>
      </c>
      <c r="AX233" s="370">
        <v>0</v>
      </c>
      <c r="AY233" s="370">
        <v>0</v>
      </c>
      <c r="AZ233" s="370">
        <f t="shared" si="77"/>
        <v>0</v>
      </c>
      <c r="BA233" s="370">
        <v>0</v>
      </c>
      <c r="BB233" s="370">
        <v>0</v>
      </c>
      <c r="BC233" s="370">
        <f t="shared" si="78"/>
        <v>0</v>
      </c>
      <c r="BD233" s="370">
        <v>0</v>
      </c>
      <c r="BE233" s="370">
        <v>0</v>
      </c>
      <c r="BF233" s="370">
        <f t="shared" si="79"/>
        <v>0</v>
      </c>
      <c r="BG233" s="370">
        <v>0</v>
      </c>
      <c r="BH233" s="370">
        <v>0</v>
      </c>
      <c r="BI233" s="370">
        <f t="shared" si="80"/>
        <v>0</v>
      </c>
      <c r="BJ233" s="370">
        <v>0</v>
      </c>
      <c r="BK233" s="370">
        <v>0</v>
      </c>
      <c r="BL233" s="370">
        <f t="shared" si="81"/>
        <v>0</v>
      </c>
      <c r="BM233" s="370">
        <v>0</v>
      </c>
      <c r="BN233" s="370">
        <v>0</v>
      </c>
      <c r="BO233" s="370">
        <f t="shared" si="82"/>
        <v>0</v>
      </c>
      <c r="BP233" s="370">
        <v>0</v>
      </c>
      <c r="BQ233" s="370">
        <v>0</v>
      </c>
      <c r="BR233" s="370">
        <v>0</v>
      </c>
      <c r="BS233" s="370">
        <v>0</v>
      </c>
      <c r="BT233" s="370">
        <v>0</v>
      </c>
      <c r="BU233" s="370">
        <v>0</v>
      </c>
      <c r="BV233" s="370">
        <v>0</v>
      </c>
      <c r="BW233" s="370">
        <v>0</v>
      </c>
      <c r="BX233" s="370">
        <v>0</v>
      </c>
      <c r="BY233" s="370">
        <v>0</v>
      </c>
      <c r="BZ233" s="370">
        <v>0</v>
      </c>
      <c r="CA233" s="370">
        <v>0</v>
      </c>
    </row>
    <row r="234" spans="1:79" s="371" customFormat="1" hidden="1">
      <c r="A234" s="370">
        <f t="shared" si="65"/>
        <v>216</v>
      </c>
      <c r="B234" s="370" t="s">
        <v>1006</v>
      </c>
      <c r="C234" s="370" t="s">
        <v>1007</v>
      </c>
      <c r="D234" s="370" t="s">
        <v>1259</v>
      </c>
      <c r="E234" s="370" t="s">
        <v>1008</v>
      </c>
      <c r="F234" s="370" t="s">
        <v>84</v>
      </c>
      <c r="G234" s="370" t="s">
        <v>126</v>
      </c>
      <c r="H234" s="370" t="s">
        <v>615</v>
      </c>
      <c r="I234" s="370" t="s">
        <v>615</v>
      </c>
      <c r="J234" s="370">
        <v>2</v>
      </c>
      <c r="K234" s="370" t="s">
        <v>2498</v>
      </c>
      <c r="L234" s="370">
        <v>38473</v>
      </c>
      <c r="M234" s="370" t="s">
        <v>2409</v>
      </c>
      <c r="N234" s="370">
        <v>900</v>
      </c>
      <c r="O234" s="370">
        <v>79</v>
      </c>
      <c r="P234" s="370">
        <v>1</v>
      </c>
      <c r="Q234" s="370">
        <v>0</v>
      </c>
      <c r="R234" s="370">
        <v>0</v>
      </c>
      <c r="S234" s="370">
        <v>0</v>
      </c>
      <c r="T234" s="370">
        <v>0</v>
      </c>
      <c r="U234" s="370">
        <v>0</v>
      </c>
      <c r="V234" s="370">
        <f t="shared" si="83"/>
        <v>80</v>
      </c>
      <c r="W234" s="370">
        <v>0</v>
      </c>
      <c r="X234" s="370">
        <v>0</v>
      </c>
      <c r="Y234" s="370">
        <f t="shared" si="68"/>
        <v>0</v>
      </c>
      <c r="Z234" s="370">
        <v>2</v>
      </c>
      <c r="AA234" s="370">
        <v>1</v>
      </c>
      <c r="AB234" s="370">
        <f t="shared" si="69"/>
        <v>3</v>
      </c>
      <c r="AC234" s="370">
        <v>3</v>
      </c>
      <c r="AD234" s="370">
        <v>1</v>
      </c>
      <c r="AE234" s="370">
        <f t="shared" si="70"/>
        <v>4</v>
      </c>
      <c r="AF234" s="370">
        <v>4</v>
      </c>
      <c r="AG234" s="370">
        <v>1</v>
      </c>
      <c r="AH234" s="370">
        <f t="shared" si="71"/>
        <v>5</v>
      </c>
      <c r="AI234" s="370">
        <v>2</v>
      </c>
      <c r="AJ234" s="370">
        <v>0</v>
      </c>
      <c r="AK234" s="370">
        <f t="shared" si="72"/>
        <v>2</v>
      </c>
      <c r="AL234" s="370">
        <v>7</v>
      </c>
      <c r="AM234" s="370">
        <v>1</v>
      </c>
      <c r="AN234" s="370">
        <f t="shared" si="73"/>
        <v>8</v>
      </c>
      <c r="AO234" s="370">
        <v>4</v>
      </c>
      <c r="AP234" s="370">
        <v>2</v>
      </c>
      <c r="AQ234" s="370">
        <f t="shared" si="74"/>
        <v>6</v>
      </c>
      <c r="AR234" s="370">
        <v>3</v>
      </c>
      <c r="AS234" s="370">
        <v>3</v>
      </c>
      <c r="AT234" s="370">
        <f t="shared" si="75"/>
        <v>6</v>
      </c>
      <c r="AU234" s="370">
        <v>2</v>
      </c>
      <c r="AV234" s="370">
        <v>3</v>
      </c>
      <c r="AW234" s="370">
        <f t="shared" si="76"/>
        <v>5</v>
      </c>
      <c r="AX234" s="370">
        <v>5</v>
      </c>
      <c r="AY234" s="370">
        <v>6</v>
      </c>
      <c r="AZ234" s="370">
        <f t="shared" si="77"/>
        <v>11</v>
      </c>
      <c r="BA234" s="370">
        <v>6</v>
      </c>
      <c r="BB234" s="370">
        <v>0</v>
      </c>
      <c r="BC234" s="370">
        <f t="shared" si="78"/>
        <v>6</v>
      </c>
      <c r="BD234" s="370">
        <v>3</v>
      </c>
      <c r="BE234" s="370">
        <v>2</v>
      </c>
      <c r="BF234" s="370">
        <f t="shared" si="79"/>
        <v>5</v>
      </c>
      <c r="BG234" s="370">
        <v>3</v>
      </c>
      <c r="BH234" s="370">
        <v>1</v>
      </c>
      <c r="BI234" s="370">
        <f t="shared" si="80"/>
        <v>4</v>
      </c>
      <c r="BJ234" s="370">
        <v>3</v>
      </c>
      <c r="BK234" s="370">
        <v>3</v>
      </c>
      <c r="BL234" s="370">
        <f t="shared" si="81"/>
        <v>6</v>
      </c>
      <c r="BM234" s="370">
        <v>4</v>
      </c>
      <c r="BN234" s="370">
        <v>5</v>
      </c>
      <c r="BO234" s="370">
        <f t="shared" si="82"/>
        <v>9</v>
      </c>
      <c r="BP234" s="370">
        <v>0</v>
      </c>
      <c r="BQ234" s="370">
        <v>0</v>
      </c>
      <c r="BR234" s="370">
        <v>0</v>
      </c>
      <c r="BS234" s="370">
        <v>0</v>
      </c>
      <c r="BT234" s="370">
        <v>0</v>
      </c>
      <c r="BU234" s="370">
        <v>0</v>
      </c>
      <c r="BV234" s="370">
        <v>0</v>
      </c>
      <c r="BW234" s="370">
        <v>0</v>
      </c>
      <c r="BX234" s="370">
        <v>0</v>
      </c>
      <c r="BY234" s="370">
        <v>0</v>
      </c>
      <c r="BZ234" s="370">
        <v>0</v>
      </c>
      <c r="CA234" s="370">
        <v>0</v>
      </c>
    </row>
    <row r="235" spans="1:79" s="371" customFormat="1" ht="24" customHeight="1">
      <c r="A235" s="370">
        <v>9</v>
      </c>
      <c r="B235" s="370"/>
      <c r="C235" s="370" t="str">
        <f>F235</f>
        <v>Kec. Sarolangun</v>
      </c>
      <c r="D235" s="370"/>
      <c r="E235" s="370"/>
      <c r="F235" s="370" t="str">
        <f>F234</f>
        <v>Kec. Sarolangun</v>
      </c>
      <c r="G235" s="370"/>
      <c r="H235" s="370"/>
      <c r="I235" s="370"/>
      <c r="J235" s="370"/>
      <c r="K235" s="370"/>
      <c r="L235" s="370"/>
      <c r="M235" s="370"/>
      <c r="N235" s="370"/>
      <c r="O235" s="370">
        <f>SUM(O208:O234)-43</f>
        <v>5898</v>
      </c>
      <c r="P235" s="370">
        <f t="shared" ref="P235:BS235" si="84">SUM(P208:P234)</f>
        <v>128</v>
      </c>
      <c r="Q235" s="370">
        <f t="shared" si="84"/>
        <v>16</v>
      </c>
      <c r="R235" s="370">
        <f t="shared" si="84"/>
        <v>0</v>
      </c>
      <c r="S235" s="370">
        <f t="shared" si="84"/>
        <v>6</v>
      </c>
      <c r="T235" s="370">
        <f t="shared" si="84"/>
        <v>0</v>
      </c>
      <c r="U235" s="370">
        <f t="shared" si="84"/>
        <v>0</v>
      </c>
      <c r="V235" s="370">
        <f>SUM(O235:U235)</f>
        <v>6048</v>
      </c>
      <c r="W235" s="370">
        <f t="shared" si="84"/>
        <v>5</v>
      </c>
      <c r="X235" s="370">
        <f t="shared" si="84"/>
        <v>4</v>
      </c>
      <c r="Y235" s="370">
        <f t="shared" si="84"/>
        <v>9</v>
      </c>
      <c r="Z235" s="370">
        <f t="shared" si="84"/>
        <v>404</v>
      </c>
      <c r="AA235" s="370">
        <f t="shared" si="84"/>
        <v>389</v>
      </c>
      <c r="AB235" s="370">
        <f t="shared" si="84"/>
        <v>793</v>
      </c>
      <c r="AC235" s="370">
        <f t="shared" si="84"/>
        <v>539</v>
      </c>
      <c r="AD235" s="370">
        <f t="shared" si="84"/>
        <v>549</v>
      </c>
      <c r="AE235" s="370">
        <f t="shared" si="84"/>
        <v>1088</v>
      </c>
      <c r="AF235" s="370">
        <f t="shared" si="84"/>
        <v>602</v>
      </c>
      <c r="AG235" s="370">
        <f t="shared" si="84"/>
        <v>514</v>
      </c>
      <c r="AH235" s="370">
        <f t="shared" si="84"/>
        <v>1116</v>
      </c>
      <c r="AI235" s="370">
        <f t="shared" si="84"/>
        <v>513</v>
      </c>
      <c r="AJ235" s="370">
        <f t="shared" si="84"/>
        <v>464</v>
      </c>
      <c r="AK235" s="370">
        <f t="shared" si="84"/>
        <v>977</v>
      </c>
      <c r="AL235" s="370">
        <f t="shared" si="84"/>
        <v>469</v>
      </c>
      <c r="AM235" s="370">
        <f t="shared" si="84"/>
        <v>448</v>
      </c>
      <c r="AN235" s="370">
        <f t="shared" si="84"/>
        <v>917</v>
      </c>
      <c r="AO235" s="370">
        <f t="shared" si="84"/>
        <v>418</v>
      </c>
      <c r="AP235" s="370">
        <f t="shared" si="84"/>
        <v>367</v>
      </c>
      <c r="AQ235" s="370">
        <f t="shared" si="84"/>
        <v>785</v>
      </c>
      <c r="AR235" s="370">
        <f t="shared" si="84"/>
        <v>156</v>
      </c>
      <c r="AS235" s="370">
        <f t="shared" si="84"/>
        <v>121</v>
      </c>
      <c r="AT235" s="370">
        <f t="shared" si="84"/>
        <v>277</v>
      </c>
      <c r="AU235" s="370">
        <f t="shared" si="84"/>
        <v>45</v>
      </c>
      <c r="AV235" s="370">
        <f t="shared" si="84"/>
        <v>26</v>
      </c>
      <c r="AW235" s="370">
        <f t="shared" si="84"/>
        <v>71</v>
      </c>
      <c r="AX235" s="370">
        <f t="shared" si="84"/>
        <v>12</v>
      </c>
      <c r="AY235" s="370">
        <f t="shared" si="84"/>
        <v>10</v>
      </c>
      <c r="AZ235" s="370">
        <f t="shared" si="84"/>
        <v>22</v>
      </c>
      <c r="BA235" s="370">
        <f t="shared" si="84"/>
        <v>11</v>
      </c>
      <c r="BB235" s="370">
        <f t="shared" si="84"/>
        <v>0</v>
      </c>
      <c r="BC235" s="370">
        <f t="shared" si="84"/>
        <v>11</v>
      </c>
      <c r="BD235" s="370">
        <f t="shared" si="84"/>
        <v>4</v>
      </c>
      <c r="BE235" s="370">
        <f t="shared" si="84"/>
        <v>2</v>
      </c>
      <c r="BF235" s="370">
        <f t="shared" si="84"/>
        <v>6</v>
      </c>
      <c r="BG235" s="370">
        <f t="shared" si="84"/>
        <v>3</v>
      </c>
      <c r="BH235" s="370">
        <f t="shared" si="84"/>
        <v>1</v>
      </c>
      <c r="BI235" s="370">
        <f t="shared" si="84"/>
        <v>4</v>
      </c>
      <c r="BJ235" s="370">
        <f t="shared" si="84"/>
        <v>3</v>
      </c>
      <c r="BK235" s="370">
        <f t="shared" si="84"/>
        <v>3</v>
      </c>
      <c r="BL235" s="370">
        <f t="shared" si="84"/>
        <v>6</v>
      </c>
      <c r="BM235" s="370">
        <f t="shared" si="84"/>
        <v>4</v>
      </c>
      <c r="BN235" s="370">
        <f t="shared" si="84"/>
        <v>5</v>
      </c>
      <c r="BO235" s="370">
        <f t="shared" si="84"/>
        <v>9</v>
      </c>
      <c r="BP235" s="370">
        <f t="shared" si="84"/>
        <v>19</v>
      </c>
      <c r="BQ235" s="370">
        <f t="shared" si="84"/>
        <v>13</v>
      </c>
      <c r="BR235" s="370">
        <f t="shared" si="84"/>
        <v>2</v>
      </c>
      <c r="BS235" s="370">
        <f t="shared" si="84"/>
        <v>3</v>
      </c>
      <c r="BT235" s="370">
        <f t="shared" ref="BT235:CA235" si="85">SUM(BT208:BT234)</f>
        <v>0</v>
      </c>
      <c r="BU235" s="370">
        <f t="shared" si="85"/>
        <v>0</v>
      </c>
      <c r="BV235" s="370">
        <f t="shared" si="85"/>
        <v>1</v>
      </c>
      <c r="BW235" s="370">
        <f t="shared" si="85"/>
        <v>0</v>
      </c>
      <c r="BX235" s="370">
        <f t="shared" si="85"/>
        <v>0</v>
      </c>
      <c r="BY235" s="370">
        <f t="shared" si="85"/>
        <v>0</v>
      </c>
      <c r="BZ235" s="370">
        <f t="shared" si="85"/>
        <v>0</v>
      </c>
      <c r="CA235" s="370">
        <f t="shared" si="85"/>
        <v>0</v>
      </c>
    </row>
    <row r="236" spans="1:79" s="371" customFormat="1" hidden="1">
      <c r="A236" s="370">
        <f>A234+1</f>
        <v>217</v>
      </c>
      <c r="B236" s="370" t="s">
        <v>1119</v>
      </c>
      <c r="C236" s="370" t="s">
        <v>1120</v>
      </c>
      <c r="D236" s="370" t="s">
        <v>259</v>
      </c>
      <c r="E236" s="370" t="s">
        <v>2499</v>
      </c>
      <c r="F236" s="370" t="s">
        <v>85</v>
      </c>
      <c r="G236" s="370" t="s">
        <v>127</v>
      </c>
      <c r="H236" s="370" t="s">
        <v>615</v>
      </c>
      <c r="I236" s="370" t="s">
        <v>615</v>
      </c>
      <c r="J236" s="370">
        <v>2</v>
      </c>
      <c r="K236" s="370" t="s">
        <v>2410</v>
      </c>
      <c r="L236" s="370">
        <v>35431</v>
      </c>
      <c r="M236" s="370" t="s">
        <v>2409</v>
      </c>
      <c r="N236" s="370">
        <v>1300</v>
      </c>
      <c r="O236" s="370">
        <v>141</v>
      </c>
      <c r="P236" s="370">
        <v>0</v>
      </c>
      <c r="Q236" s="370">
        <v>0</v>
      </c>
      <c r="R236" s="370">
        <v>0</v>
      </c>
      <c r="S236" s="370">
        <v>0</v>
      </c>
      <c r="T236" s="370">
        <v>0</v>
      </c>
      <c r="U236" s="370">
        <v>0</v>
      </c>
      <c r="V236" s="370">
        <f t="shared" si="83"/>
        <v>141</v>
      </c>
      <c r="W236" s="370">
        <v>0</v>
      </c>
      <c r="X236" s="370">
        <v>0</v>
      </c>
      <c r="Y236" s="370">
        <f t="shared" si="68"/>
        <v>0</v>
      </c>
      <c r="Z236" s="370">
        <v>11</v>
      </c>
      <c r="AA236" s="370">
        <v>5</v>
      </c>
      <c r="AB236" s="370">
        <f t="shared" si="69"/>
        <v>16</v>
      </c>
      <c r="AC236" s="370">
        <v>14</v>
      </c>
      <c r="AD236" s="370">
        <v>11</v>
      </c>
      <c r="AE236" s="370">
        <f t="shared" si="70"/>
        <v>25</v>
      </c>
      <c r="AF236" s="370">
        <v>12</v>
      </c>
      <c r="AG236" s="370">
        <v>15</v>
      </c>
      <c r="AH236" s="370">
        <f t="shared" si="71"/>
        <v>27</v>
      </c>
      <c r="AI236" s="370">
        <v>8</v>
      </c>
      <c r="AJ236" s="370">
        <v>10</v>
      </c>
      <c r="AK236" s="370">
        <f t="shared" si="72"/>
        <v>18</v>
      </c>
      <c r="AL236" s="370">
        <v>14</v>
      </c>
      <c r="AM236" s="370">
        <v>13</v>
      </c>
      <c r="AN236" s="370">
        <f t="shared" si="73"/>
        <v>27</v>
      </c>
      <c r="AO236" s="370">
        <v>14</v>
      </c>
      <c r="AP236" s="370">
        <v>7</v>
      </c>
      <c r="AQ236" s="370">
        <f t="shared" si="74"/>
        <v>21</v>
      </c>
      <c r="AR236" s="370">
        <v>4</v>
      </c>
      <c r="AS236" s="370">
        <v>3</v>
      </c>
      <c r="AT236" s="370">
        <f t="shared" si="75"/>
        <v>7</v>
      </c>
      <c r="AU236" s="370">
        <v>0</v>
      </c>
      <c r="AV236" s="370">
        <v>0</v>
      </c>
      <c r="AW236" s="370">
        <f t="shared" si="76"/>
        <v>0</v>
      </c>
      <c r="AX236" s="370">
        <v>0</v>
      </c>
      <c r="AY236" s="370">
        <v>0</v>
      </c>
      <c r="AZ236" s="370">
        <f t="shared" si="77"/>
        <v>0</v>
      </c>
      <c r="BA236" s="370">
        <v>0</v>
      </c>
      <c r="BB236" s="370">
        <v>0</v>
      </c>
      <c r="BC236" s="370">
        <f t="shared" si="78"/>
        <v>0</v>
      </c>
      <c r="BD236" s="370">
        <v>0</v>
      </c>
      <c r="BE236" s="370">
        <v>0</v>
      </c>
      <c r="BF236" s="370">
        <f t="shared" si="79"/>
        <v>0</v>
      </c>
      <c r="BG236" s="370">
        <v>0</v>
      </c>
      <c r="BH236" s="370">
        <v>0</v>
      </c>
      <c r="BI236" s="370">
        <f t="shared" si="80"/>
        <v>0</v>
      </c>
      <c r="BJ236" s="370">
        <v>0</v>
      </c>
      <c r="BK236" s="370">
        <v>0</v>
      </c>
      <c r="BL236" s="370">
        <f t="shared" si="81"/>
        <v>0</v>
      </c>
      <c r="BM236" s="370">
        <v>0</v>
      </c>
      <c r="BN236" s="370">
        <v>0</v>
      </c>
      <c r="BO236" s="370">
        <f t="shared" si="82"/>
        <v>0</v>
      </c>
      <c r="BP236" s="370">
        <v>0</v>
      </c>
      <c r="BQ236" s="370">
        <v>0</v>
      </c>
      <c r="BR236" s="370">
        <v>0</v>
      </c>
      <c r="BS236" s="370">
        <v>0</v>
      </c>
      <c r="BT236" s="370">
        <v>0</v>
      </c>
      <c r="BU236" s="370">
        <v>0</v>
      </c>
      <c r="BV236" s="370">
        <v>0</v>
      </c>
      <c r="BW236" s="370">
        <v>0</v>
      </c>
      <c r="BX236" s="370">
        <v>0</v>
      </c>
      <c r="BY236" s="370">
        <v>0</v>
      </c>
      <c r="BZ236" s="370">
        <v>0</v>
      </c>
      <c r="CA236" s="370">
        <v>0</v>
      </c>
    </row>
    <row r="237" spans="1:79" s="371" customFormat="1" hidden="1">
      <c r="A237" s="370">
        <f t="shared" si="65"/>
        <v>218</v>
      </c>
      <c r="B237" s="370" t="s">
        <v>1116</v>
      </c>
      <c r="C237" s="370" t="s">
        <v>1117</v>
      </c>
      <c r="D237" s="370" t="s">
        <v>2500</v>
      </c>
      <c r="E237" s="370" t="s">
        <v>1118</v>
      </c>
      <c r="F237" s="370" t="s">
        <v>85</v>
      </c>
      <c r="G237" s="370" t="s">
        <v>127</v>
      </c>
      <c r="H237" s="370" t="s">
        <v>615</v>
      </c>
      <c r="I237" s="370" t="s">
        <v>615</v>
      </c>
      <c r="J237" s="370">
        <v>2</v>
      </c>
      <c r="K237" s="370" t="s">
        <v>2501</v>
      </c>
      <c r="L237" s="370">
        <v>40732</v>
      </c>
      <c r="M237" s="370" t="s">
        <v>2409</v>
      </c>
      <c r="N237" s="370">
        <v>900</v>
      </c>
      <c r="O237" s="370">
        <v>66</v>
      </c>
      <c r="P237" s="370">
        <v>0</v>
      </c>
      <c r="Q237" s="370">
        <v>0</v>
      </c>
      <c r="R237" s="370">
        <v>0</v>
      </c>
      <c r="S237" s="370">
        <v>0</v>
      </c>
      <c r="T237" s="370">
        <v>0</v>
      </c>
      <c r="U237" s="370">
        <v>0</v>
      </c>
      <c r="V237" s="370">
        <f t="shared" si="83"/>
        <v>66</v>
      </c>
      <c r="W237" s="370">
        <v>0</v>
      </c>
      <c r="X237" s="370">
        <v>0</v>
      </c>
      <c r="Y237" s="370">
        <f t="shared" si="68"/>
        <v>0</v>
      </c>
      <c r="Z237" s="370">
        <v>4</v>
      </c>
      <c r="AA237" s="370">
        <v>2</v>
      </c>
      <c r="AB237" s="370">
        <f t="shared" si="69"/>
        <v>6</v>
      </c>
      <c r="AC237" s="370">
        <v>9</v>
      </c>
      <c r="AD237" s="370">
        <v>0</v>
      </c>
      <c r="AE237" s="370">
        <f t="shared" si="70"/>
        <v>9</v>
      </c>
      <c r="AF237" s="370">
        <v>5</v>
      </c>
      <c r="AG237" s="370">
        <v>2</v>
      </c>
      <c r="AH237" s="370">
        <f t="shared" si="71"/>
        <v>7</v>
      </c>
      <c r="AI237" s="370">
        <v>9</v>
      </c>
      <c r="AJ237" s="370">
        <v>2</v>
      </c>
      <c r="AK237" s="370">
        <f t="shared" si="72"/>
        <v>11</v>
      </c>
      <c r="AL237" s="370">
        <v>5</v>
      </c>
      <c r="AM237" s="370">
        <v>8</v>
      </c>
      <c r="AN237" s="370">
        <f t="shared" si="73"/>
        <v>13</v>
      </c>
      <c r="AO237" s="370">
        <v>2</v>
      </c>
      <c r="AP237" s="370">
        <v>6</v>
      </c>
      <c r="AQ237" s="370">
        <f t="shared" si="74"/>
        <v>8</v>
      </c>
      <c r="AR237" s="370">
        <v>6</v>
      </c>
      <c r="AS237" s="370">
        <v>4</v>
      </c>
      <c r="AT237" s="370">
        <f t="shared" si="75"/>
        <v>10</v>
      </c>
      <c r="AU237" s="370">
        <v>1</v>
      </c>
      <c r="AV237" s="370">
        <v>0</v>
      </c>
      <c r="AW237" s="370">
        <f t="shared" si="76"/>
        <v>1</v>
      </c>
      <c r="AX237" s="370">
        <v>1</v>
      </c>
      <c r="AY237" s="370">
        <v>0</v>
      </c>
      <c r="AZ237" s="370">
        <f t="shared" si="77"/>
        <v>1</v>
      </c>
      <c r="BA237" s="370">
        <v>0</v>
      </c>
      <c r="BB237" s="370">
        <v>0</v>
      </c>
      <c r="BC237" s="370">
        <f t="shared" si="78"/>
        <v>0</v>
      </c>
      <c r="BD237" s="370">
        <v>0</v>
      </c>
      <c r="BE237" s="370">
        <v>0</v>
      </c>
      <c r="BF237" s="370">
        <f t="shared" si="79"/>
        <v>0</v>
      </c>
      <c r="BG237" s="370">
        <v>0</v>
      </c>
      <c r="BH237" s="370">
        <v>0</v>
      </c>
      <c r="BI237" s="370">
        <f t="shared" si="80"/>
        <v>0</v>
      </c>
      <c r="BJ237" s="370">
        <v>0</v>
      </c>
      <c r="BK237" s="370">
        <v>0</v>
      </c>
      <c r="BL237" s="370">
        <f t="shared" si="81"/>
        <v>0</v>
      </c>
      <c r="BM237" s="370">
        <v>0</v>
      </c>
      <c r="BN237" s="370">
        <v>0</v>
      </c>
      <c r="BO237" s="370">
        <f t="shared" si="82"/>
        <v>0</v>
      </c>
      <c r="BP237" s="370">
        <v>0</v>
      </c>
      <c r="BQ237" s="370">
        <v>0</v>
      </c>
      <c r="BR237" s="370">
        <v>0</v>
      </c>
      <c r="BS237" s="370">
        <v>0</v>
      </c>
      <c r="BT237" s="370">
        <v>0</v>
      </c>
      <c r="BU237" s="370">
        <v>0</v>
      </c>
      <c r="BV237" s="370">
        <v>0</v>
      </c>
      <c r="BW237" s="370">
        <v>0</v>
      </c>
      <c r="BX237" s="370">
        <v>0</v>
      </c>
      <c r="BY237" s="370">
        <v>0</v>
      </c>
      <c r="BZ237" s="370">
        <v>0</v>
      </c>
      <c r="CA237" s="370">
        <v>0</v>
      </c>
    </row>
    <row r="238" spans="1:79" s="371" customFormat="1" hidden="1">
      <c r="A238" s="370">
        <f t="shared" si="65"/>
        <v>219</v>
      </c>
      <c r="B238" s="370" t="s">
        <v>1087</v>
      </c>
      <c r="C238" s="370" t="s">
        <v>1088</v>
      </c>
      <c r="D238" s="370" t="s">
        <v>2502</v>
      </c>
      <c r="E238" s="370" t="s">
        <v>262</v>
      </c>
      <c r="F238" s="370" t="s">
        <v>85</v>
      </c>
      <c r="G238" s="370" t="s">
        <v>127</v>
      </c>
      <c r="H238" s="370" t="s">
        <v>615</v>
      </c>
      <c r="I238" s="370" t="s">
        <v>615</v>
      </c>
      <c r="J238" s="370">
        <v>2</v>
      </c>
      <c r="K238" s="370" t="s">
        <v>2503</v>
      </c>
      <c r="L238" s="370">
        <v>41011</v>
      </c>
      <c r="M238" s="370" t="s">
        <v>2419</v>
      </c>
      <c r="N238" s="370">
        <v>0</v>
      </c>
      <c r="O238" s="370">
        <v>79</v>
      </c>
      <c r="P238" s="370">
        <v>0</v>
      </c>
      <c r="Q238" s="370">
        <v>0</v>
      </c>
      <c r="R238" s="370">
        <v>0</v>
      </c>
      <c r="S238" s="370">
        <v>0</v>
      </c>
      <c r="T238" s="370">
        <v>0</v>
      </c>
      <c r="U238" s="370">
        <v>0</v>
      </c>
      <c r="V238" s="370">
        <f t="shared" si="83"/>
        <v>79</v>
      </c>
      <c r="W238" s="370">
        <v>0</v>
      </c>
      <c r="X238" s="370">
        <v>1</v>
      </c>
      <c r="Y238" s="370">
        <f t="shared" si="68"/>
        <v>1</v>
      </c>
      <c r="Z238" s="370">
        <v>9</v>
      </c>
      <c r="AA238" s="370">
        <v>10</v>
      </c>
      <c r="AB238" s="370">
        <f t="shared" si="69"/>
        <v>19</v>
      </c>
      <c r="AC238" s="370">
        <v>10</v>
      </c>
      <c r="AD238" s="370">
        <v>10</v>
      </c>
      <c r="AE238" s="370">
        <f t="shared" si="70"/>
        <v>20</v>
      </c>
      <c r="AF238" s="370">
        <v>7</v>
      </c>
      <c r="AG238" s="370">
        <v>8</v>
      </c>
      <c r="AH238" s="370">
        <f t="shared" si="71"/>
        <v>15</v>
      </c>
      <c r="AI238" s="370">
        <v>4</v>
      </c>
      <c r="AJ238" s="370">
        <v>3</v>
      </c>
      <c r="AK238" s="370">
        <f t="shared" si="72"/>
        <v>7</v>
      </c>
      <c r="AL238" s="370">
        <v>7</v>
      </c>
      <c r="AM238" s="370">
        <v>2</v>
      </c>
      <c r="AN238" s="370">
        <f t="shared" si="73"/>
        <v>9</v>
      </c>
      <c r="AO238" s="370">
        <v>4</v>
      </c>
      <c r="AP238" s="370">
        <v>2</v>
      </c>
      <c r="AQ238" s="370">
        <f t="shared" si="74"/>
        <v>6</v>
      </c>
      <c r="AR238" s="370">
        <v>0</v>
      </c>
      <c r="AS238" s="370">
        <v>1</v>
      </c>
      <c r="AT238" s="370">
        <f t="shared" si="75"/>
        <v>1</v>
      </c>
      <c r="AU238" s="370">
        <v>1</v>
      </c>
      <c r="AV238" s="370">
        <v>0</v>
      </c>
      <c r="AW238" s="370">
        <f t="shared" si="76"/>
        <v>1</v>
      </c>
      <c r="AX238" s="370">
        <v>0</v>
      </c>
      <c r="AY238" s="370">
        <v>0</v>
      </c>
      <c r="AZ238" s="370">
        <f t="shared" si="77"/>
        <v>0</v>
      </c>
      <c r="BA238" s="370">
        <v>0</v>
      </c>
      <c r="BB238" s="370">
        <v>0</v>
      </c>
      <c r="BC238" s="370">
        <f t="shared" si="78"/>
        <v>0</v>
      </c>
      <c r="BD238" s="370">
        <v>0</v>
      </c>
      <c r="BE238" s="370">
        <v>0</v>
      </c>
      <c r="BF238" s="370">
        <f t="shared" si="79"/>
        <v>0</v>
      </c>
      <c r="BG238" s="370">
        <v>0</v>
      </c>
      <c r="BH238" s="370">
        <v>0</v>
      </c>
      <c r="BI238" s="370">
        <f t="shared" si="80"/>
        <v>0</v>
      </c>
      <c r="BJ238" s="370">
        <v>0</v>
      </c>
      <c r="BK238" s="370">
        <v>0</v>
      </c>
      <c r="BL238" s="370">
        <f t="shared" si="81"/>
        <v>0</v>
      </c>
      <c r="BM238" s="370">
        <v>0</v>
      </c>
      <c r="BN238" s="370">
        <v>0</v>
      </c>
      <c r="BO238" s="370">
        <f t="shared" si="82"/>
        <v>0</v>
      </c>
      <c r="BP238" s="370">
        <v>1</v>
      </c>
      <c r="BQ238" s="370">
        <v>1</v>
      </c>
      <c r="BR238" s="370">
        <v>0</v>
      </c>
      <c r="BS238" s="370">
        <v>0</v>
      </c>
      <c r="BT238" s="370">
        <v>0</v>
      </c>
      <c r="BU238" s="370">
        <v>0</v>
      </c>
      <c r="BV238" s="370">
        <v>1</v>
      </c>
      <c r="BW238" s="370">
        <v>0</v>
      </c>
      <c r="BX238" s="370">
        <v>0</v>
      </c>
      <c r="BY238" s="370">
        <v>0</v>
      </c>
      <c r="BZ238" s="370">
        <v>0</v>
      </c>
      <c r="CA238" s="370">
        <v>0</v>
      </c>
    </row>
    <row r="239" spans="1:79" s="371" customFormat="1" hidden="1">
      <c r="A239" s="370">
        <f t="shared" si="65"/>
        <v>220</v>
      </c>
      <c r="B239" s="370" t="s">
        <v>1113</v>
      </c>
      <c r="C239" s="370" t="s">
        <v>1114</v>
      </c>
      <c r="D239" s="370" t="s">
        <v>2504</v>
      </c>
      <c r="E239" s="370" t="s">
        <v>1115</v>
      </c>
      <c r="F239" s="370" t="s">
        <v>85</v>
      </c>
      <c r="G239" s="370" t="s">
        <v>126</v>
      </c>
      <c r="H239" s="370" t="s">
        <v>615</v>
      </c>
      <c r="I239" s="370" t="s">
        <v>615</v>
      </c>
      <c r="J239" s="370">
        <v>2</v>
      </c>
      <c r="K239" s="370" t="s">
        <v>2410</v>
      </c>
      <c r="L239" s="370">
        <v>27760</v>
      </c>
      <c r="M239" s="370" t="s">
        <v>2409</v>
      </c>
      <c r="N239" s="370">
        <v>2200</v>
      </c>
      <c r="O239" s="370">
        <v>642</v>
      </c>
      <c r="P239" s="370">
        <v>37</v>
      </c>
      <c r="Q239" s="370">
        <v>4</v>
      </c>
      <c r="R239" s="370">
        <v>1</v>
      </c>
      <c r="S239" s="370">
        <v>4</v>
      </c>
      <c r="T239" s="370">
        <v>1</v>
      </c>
      <c r="U239" s="370">
        <v>0</v>
      </c>
      <c r="V239" s="370">
        <f t="shared" si="83"/>
        <v>689</v>
      </c>
      <c r="W239" s="370">
        <v>0</v>
      </c>
      <c r="X239" s="370">
        <v>0</v>
      </c>
      <c r="Y239" s="370">
        <f t="shared" si="68"/>
        <v>0</v>
      </c>
      <c r="Z239" s="370">
        <v>41</v>
      </c>
      <c r="AA239" s="370">
        <v>39</v>
      </c>
      <c r="AB239" s="370">
        <f t="shared" si="69"/>
        <v>80</v>
      </c>
      <c r="AC239" s="370">
        <v>62</v>
      </c>
      <c r="AD239" s="370">
        <v>63</v>
      </c>
      <c r="AE239" s="370">
        <f t="shared" si="70"/>
        <v>125</v>
      </c>
      <c r="AF239" s="370">
        <v>65</v>
      </c>
      <c r="AG239" s="370">
        <v>56</v>
      </c>
      <c r="AH239" s="370">
        <f t="shared" si="71"/>
        <v>121</v>
      </c>
      <c r="AI239" s="370">
        <v>57</v>
      </c>
      <c r="AJ239" s="370">
        <v>51</v>
      </c>
      <c r="AK239" s="370">
        <f t="shared" si="72"/>
        <v>108</v>
      </c>
      <c r="AL239" s="370">
        <v>58</v>
      </c>
      <c r="AM239" s="370">
        <v>44</v>
      </c>
      <c r="AN239" s="370">
        <f t="shared" si="73"/>
        <v>102</v>
      </c>
      <c r="AO239" s="370">
        <v>49</v>
      </c>
      <c r="AP239" s="370">
        <v>52</v>
      </c>
      <c r="AQ239" s="370">
        <f t="shared" si="74"/>
        <v>101</v>
      </c>
      <c r="AR239" s="370">
        <v>25</v>
      </c>
      <c r="AS239" s="370">
        <v>16</v>
      </c>
      <c r="AT239" s="370">
        <f t="shared" si="75"/>
        <v>41</v>
      </c>
      <c r="AU239" s="370">
        <v>7</v>
      </c>
      <c r="AV239" s="370">
        <v>2</v>
      </c>
      <c r="AW239" s="370">
        <f t="shared" si="76"/>
        <v>9</v>
      </c>
      <c r="AX239" s="370">
        <v>2</v>
      </c>
      <c r="AY239" s="370">
        <v>0</v>
      </c>
      <c r="AZ239" s="370">
        <f t="shared" si="77"/>
        <v>2</v>
      </c>
      <c r="BA239" s="370">
        <v>0</v>
      </c>
      <c r="BB239" s="370">
        <v>0</v>
      </c>
      <c r="BC239" s="370">
        <f t="shared" si="78"/>
        <v>0</v>
      </c>
      <c r="BD239" s="370">
        <v>0</v>
      </c>
      <c r="BE239" s="370">
        <v>0</v>
      </c>
      <c r="BF239" s="370">
        <f t="shared" si="79"/>
        <v>0</v>
      </c>
      <c r="BG239" s="370">
        <v>0</v>
      </c>
      <c r="BH239" s="370">
        <v>0</v>
      </c>
      <c r="BI239" s="370">
        <f t="shared" si="80"/>
        <v>0</v>
      </c>
      <c r="BJ239" s="370">
        <v>0</v>
      </c>
      <c r="BK239" s="370">
        <v>0</v>
      </c>
      <c r="BL239" s="370">
        <f t="shared" si="81"/>
        <v>0</v>
      </c>
      <c r="BM239" s="370">
        <v>0</v>
      </c>
      <c r="BN239" s="370">
        <v>0</v>
      </c>
      <c r="BO239" s="370">
        <f t="shared" si="82"/>
        <v>0</v>
      </c>
      <c r="BP239" s="370">
        <v>3</v>
      </c>
      <c r="BQ239" s="370">
        <v>0</v>
      </c>
      <c r="BR239" s="370">
        <v>0</v>
      </c>
      <c r="BS239" s="370">
        <v>0</v>
      </c>
      <c r="BT239" s="370">
        <v>1</v>
      </c>
      <c r="BU239" s="370">
        <v>0</v>
      </c>
      <c r="BV239" s="370">
        <v>0</v>
      </c>
      <c r="BW239" s="370">
        <v>0</v>
      </c>
      <c r="BX239" s="370">
        <v>0</v>
      </c>
      <c r="BY239" s="370">
        <v>0</v>
      </c>
      <c r="BZ239" s="370">
        <v>0</v>
      </c>
      <c r="CA239" s="370">
        <v>0</v>
      </c>
    </row>
    <row r="240" spans="1:79" s="371" customFormat="1" hidden="1">
      <c r="A240" s="370">
        <f t="shared" si="65"/>
        <v>221</v>
      </c>
      <c r="B240" s="370" t="s">
        <v>1100</v>
      </c>
      <c r="C240" s="370" t="s">
        <v>1101</v>
      </c>
      <c r="D240" s="370" t="s">
        <v>1662</v>
      </c>
      <c r="E240" s="370" t="s">
        <v>259</v>
      </c>
      <c r="F240" s="370" t="s">
        <v>85</v>
      </c>
      <c r="G240" s="370" t="s">
        <v>126</v>
      </c>
      <c r="H240" s="370" t="s">
        <v>615</v>
      </c>
      <c r="I240" s="370" t="s">
        <v>615</v>
      </c>
      <c r="J240" s="370">
        <v>2</v>
      </c>
      <c r="K240" s="370" t="s">
        <v>2505</v>
      </c>
      <c r="L240" s="370">
        <v>28171</v>
      </c>
      <c r="M240" s="370" t="s">
        <v>2409</v>
      </c>
      <c r="N240" s="370">
        <v>450</v>
      </c>
      <c r="O240" s="370">
        <v>543</v>
      </c>
      <c r="P240" s="370">
        <v>20</v>
      </c>
      <c r="Q240" s="370">
        <v>2</v>
      </c>
      <c r="R240" s="370">
        <v>0</v>
      </c>
      <c r="S240" s="370">
        <v>3</v>
      </c>
      <c r="T240" s="370">
        <v>0</v>
      </c>
      <c r="U240" s="370">
        <v>0</v>
      </c>
      <c r="V240" s="370">
        <f t="shared" si="83"/>
        <v>568</v>
      </c>
      <c r="W240" s="370">
        <v>0</v>
      </c>
      <c r="X240" s="370">
        <v>0</v>
      </c>
      <c r="Y240" s="370">
        <f t="shared" si="68"/>
        <v>0</v>
      </c>
      <c r="Z240" s="370">
        <v>21</v>
      </c>
      <c r="AA240" s="370">
        <v>27</v>
      </c>
      <c r="AB240" s="370">
        <f t="shared" si="69"/>
        <v>48</v>
      </c>
      <c r="AC240" s="370">
        <v>38</v>
      </c>
      <c r="AD240" s="370">
        <v>48</v>
      </c>
      <c r="AE240" s="370">
        <f t="shared" si="70"/>
        <v>86</v>
      </c>
      <c r="AF240" s="370">
        <v>46</v>
      </c>
      <c r="AG240" s="370">
        <v>40</v>
      </c>
      <c r="AH240" s="370">
        <f t="shared" si="71"/>
        <v>86</v>
      </c>
      <c r="AI240" s="370">
        <v>48</v>
      </c>
      <c r="AJ240" s="370">
        <v>40</v>
      </c>
      <c r="AK240" s="370">
        <f t="shared" si="72"/>
        <v>88</v>
      </c>
      <c r="AL240" s="370">
        <v>53</v>
      </c>
      <c r="AM240" s="370">
        <v>44</v>
      </c>
      <c r="AN240" s="370">
        <f t="shared" si="73"/>
        <v>97</v>
      </c>
      <c r="AO240" s="370">
        <v>50</v>
      </c>
      <c r="AP240" s="370">
        <v>47</v>
      </c>
      <c r="AQ240" s="370">
        <f t="shared" si="74"/>
        <v>97</v>
      </c>
      <c r="AR240" s="370">
        <v>27</v>
      </c>
      <c r="AS240" s="370">
        <v>27</v>
      </c>
      <c r="AT240" s="370">
        <f t="shared" si="75"/>
        <v>54</v>
      </c>
      <c r="AU240" s="370">
        <v>6</v>
      </c>
      <c r="AV240" s="370">
        <v>5</v>
      </c>
      <c r="AW240" s="370">
        <f t="shared" si="76"/>
        <v>11</v>
      </c>
      <c r="AX240" s="370">
        <v>1</v>
      </c>
      <c r="AY240" s="370">
        <v>0</v>
      </c>
      <c r="AZ240" s="370">
        <f t="shared" si="77"/>
        <v>1</v>
      </c>
      <c r="BA240" s="370">
        <v>0</v>
      </c>
      <c r="BB240" s="370">
        <v>0</v>
      </c>
      <c r="BC240" s="370">
        <f t="shared" si="78"/>
        <v>0</v>
      </c>
      <c r="BD240" s="370">
        <v>0</v>
      </c>
      <c r="BE240" s="370">
        <v>0</v>
      </c>
      <c r="BF240" s="370">
        <f t="shared" si="79"/>
        <v>0</v>
      </c>
      <c r="BG240" s="370">
        <v>0</v>
      </c>
      <c r="BH240" s="370">
        <v>0</v>
      </c>
      <c r="BI240" s="370">
        <f t="shared" si="80"/>
        <v>0</v>
      </c>
      <c r="BJ240" s="370">
        <v>0</v>
      </c>
      <c r="BK240" s="370">
        <v>0</v>
      </c>
      <c r="BL240" s="370">
        <f t="shared" si="81"/>
        <v>0</v>
      </c>
      <c r="BM240" s="370">
        <v>0</v>
      </c>
      <c r="BN240" s="370">
        <v>0</v>
      </c>
      <c r="BO240" s="370">
        <f t="shared" si="82"/>
        <v>0</v>
      </c>
      <c r="BP240" s="370">
        <v>0</v>
      </c>
      <c r="BQ240" s="370">
        <v>0</v>
      </c>
      <c r="BR240" s="370">
        <v>0</v>
      </c>
      <c r="BS240" s="370">
        <v>0</v>
      </c>
      <c r="BT240" s="370">
        <v>0</v>
      </c>
      <c r="BU240" s="370">
        <v>0</v>
      </c>
      <c r="BV240" s="370">
        <v>0</v>
      </c>
      <c r="BW240" s="370">
        <v>0</v>
      </c>
      <c r="BX240" s="370">
        <v>0</v>
      </c>
      <c r="BY240" s="370">
        <v>0</v>
      </c>
      <c r="BZ240" s="370">
        <v>0</v>
      </c>
      <c r="CA240" s="370">
        <v>0</v>
      </c>
    </row>
    <row r="241" spans="1:79" s="371" customFormat="1" hidden="1">
      <c r="A241" s="370">
        <f t="shared" si="65"/>
        <v>222</v>
      </c>
      <c r="B241" s="370" t="s">
        <v>1084</v>
      </c>
      <c r="C241" s="370" t="s">
        <v>1085</v>
      </c>
      <c r="D241" s="370" t="s">
        <v>1661</v>
      </c>
      <c r="E241" s="370" t="s">
        <v>1086</v>
      </c>
      <c r="F241" s="370" t="s">
        <v>85</v>
      </c>
      <c r="G241" s="370" t="s">
        <v>126</v>
      </c>
      <c r="H241" s="370" t="s">
        <v>615</v>
      </c>
      <c r="I241" s="370" t="s">
        <v>615</v>
      </c>
      <c r="J241" s="370">
        <v>2</v>
      </c>
      <c r="K241" s="370" t="s">
        <v>2506</v>
      </c>
      <c r="L241" s="370">
        <v>28204</v>
      </c>
      <c r="M241" s="370" t="s">
        <v>2409</v>
      </c>
      <c r="N241" s="370">
        <v>1300</v>
      </c>
      <c r="O241" s="370">
        <v>294</v>
      </c>
      <c r="P241" s="370">
        <v>3</v>
      </c>
      <c r="Q241" s="370">
        <v>10</v>
      </c>
      <c r="R241" s="370">
        <v>0</v>
      </c>
      <c r="S241" s="370">
        <v>0</v>
      </c>
      <c r="T241" s="370">
        <v>0</v>
      </c>
      <c r="U241" s="370">
        <v>0</v>
      </c>
      <c r="V241" s="370">
        <f t="shared" si="83"/>
        <v>307</v>
      </c>
      <c r="W241" s="370">
        <v>0</v>
      </c>
      <c r="X241" s="370">
        <v>0</v>
      </c>
      <c r="Y241" s="370">
        <f t="shared" si="68"/>
        <v>0</v>
      </c>
      <c r="Z241" s="370">
        <v>13</v>
      </c>
      <c r="AA241" s="370">
        <v>18</v>
      </c>
      <c r="AB241" s="370">
        <f t="shared" si="69"/>
        <v>31</v>
      </c>
      <c r="AC241" s="370">
        <v>35</v>
      </c>
      <c r="AD241" s="370">
        <v>24</v>
      </c>
      <c r="AE241" s="370">
        <f t="shared" si="70"/>
        <v>59</v>
      </c>
      <c r="AF241" s="370">
        <v>24</v>
      </c>
      <c r="AG241" s="370">
        <v>30</v>
      </c>
      <c r="AH241" s="370">
        <f t="shared" si="71"/>
        <v>54</v>
      </c>
      <c r="AI241" s="370">
        <v>22</v>
      </c>
      <c r="AJ241" s="370">
        <v>21</v>
      </c>
      <c r="AK241" s="370">
        <f t="shared" si="72"/>
        <v>43</v>
      </c>
      <c r="AL241" s="370">
        <v>23</v>
      </c>
      <c r="AM241" s="370">
        <v>19</v>
      </c>
      <c r="AN241" s="370">
        <f t="shared" si="73"/>
        <v>42</v>
      </c>
      <c r="AO241" s="370">
        <v>21</v>
      </c>
      <c r="AP241" s="370">
        <v>19</v>
      </c>
      <c r="AQ241" s="370">
        <f t="shared" si="74"/>
        <v>40</v>
      </c>
      <c r="AR241" s="370">
        <v>13</v>
      </c>
      <c r="AS241" s="370">
        <v>12</v>
      </c>
      <c r="AT241" s="370">
        <f t="shared" si="75"/>
        <v>25</v>
      </c>
      <c r="AU241" s="370">
        <v>9</v>
      </c>
      <c r="AV241" s="370">
        <v>1</v>
      </c>
      <c r="AW241" s="370">
        <f t="shared" si="76"/>
        <v>10</v>
      </c>
      <c r="AX241" s="370">
        <v>3</v>
      </c>
      <c r="AY241" s="370">
        <v>0</v>
      </c>
      <c r="AZ241" s="370">
        <f t="shared" si="77"/>
        <v>3</v>
      </c>
      <c r="BA241" s="370">
        <v>0</v>
      </c>
      <c r="BB241" s="370">
        <v>0</v>
      </c>
      <c r="BC241" s="370">
        <f t="shared" si="78"/>
        <v>0</v>
      </c>
      <c r="BD241" s="370">
        <v>0</v>
      </c>
      <c r="BE241" s="370">
        <v>0</v>
      </c>
      <c r="BF241" s="370">
        <f t="shared" si="79"/>
        <v>0</v>
      </c>
      <c r="BG241" s="370">
        <v>0</v>
      </c>
      <c r="BH241" s="370">
        <v>0</v>
      </c>
      <c r="BI241" s="370">
        <f t="shared" si="80"/>
        <v>0</v>
      </c>
      <c r="BJ241" s="370">
        <v>0</v>
      </c>
      <c r="BK241" s="370">
        <v>0</v>
      </c>
      <c r="BL241" s="370">
        <f t="shared" si="81"/>
        <v>0</v>
      </c>
      <c r="BM241" s="370">
        <v>0</v>
      </c>
      <c r="BN241" s="370">
        <v>0</v>
      </c>
      <c r="BO241" s="370">
        <f t="shared" si="82"/>
        <v>0</v>
      </c>
      <c r="BP241" s="370">
        <v>0</v>
      </c>
      <c r="BQ241" s="370">
        <v>0</v>
      </c>
      <c r="BR241" s="370">
        <v>0</v>
      </c>
      <c r="BS241" s="370">
        <v>0</v>
      </c>
      <c r="BT241" s="370">
        <v>0</v>
      </c>
      <c r="BU241" s="370">
        <v>0</v>
      </c>
      <c r="BV241" s="370">
        <v>0</v>
      </c>
      <c r="BW241" s="370">
        <v>0</v>
      </c>
      <c r="BX241" s="370">
        <v>0</v>
      </c>
      <c r="BY241" s="370">
        <v>0</v>
      </c>
      <c r="BZ241" s="370">
        <v>0</v>
      </c>
      <c r="CA241" s="370">
        <v>0</v>
      </c>
    </row>
    <row r="242" spans="1:79" s="371" customFormat="1" hidden="1">
      <c r="A242" s="370">
        <f t="shared" si="65"/>
        <v>223</v>
      </c>
      <c r="B242" s="370" t="s">
        <v>1081</v>
      </c>
      <c r="C242" s="370" t="s">
        <v>1082</v>
      </c>
      <c r="D242" s="370" t="s">
        <v>1653</v>
      </c>
      <c r="E242" s="370" t="s">
        <v>1083</v>
      </c>
      <c r="F242" s="370" t="s">
        <v>85</v>
      </c>
      <c r="G242" s="370" t="s">
        <v>126</v>
      </c>
      <c r="H242" s="370" t="s">
        <v>615</v>
      </c>
      <c r="I242" s="370" t="s">
        <v>615</v>
      </c>
      <c r="J242" s="370">
        <v>2</v>
      </c>
      <c r="K242" s="370" t="s">
        <v>2410</v>
      </c>
      <c r="L242" s="370">
        <v>29768</v>
      </c>
      <c r="M242" s="370" t="s">
        <v>2409</v>
      </c>
      <c r="N242" s="370">
        <v>1350</v>
      </c>
      <c r="O242" s="370">
        <v>151</v>
      </c>
      <c r="P242" s="370">
        <v>74</v>
      </c>
      <c r="Q242" s="370">
        <v>8</v>
      </c>
      <c r="R242" s="370">
        <v>0</v>
      </c>
      <c r="S242" s="370">
        <v>0</v>
      </c>
      <c r="T242" s="370">
        <v>0</v>
      </c>
      <c r="U242" s="370">
        <v>0</v>
      </c>
      <c r="V242" s="370">
        <f t="shared" si="83"/>
        <v>233</v>
      </c>
      <c r="W242" s="370">
        <v>0</v>
      </c>
      <c r="X242" s="370">
        <v>1</v>
      </c>
      <c r="Y242" s="370">
        <f t="shared" si="68"/>
        <v>1</v>
      </c>
      <c r="Z242" s="370">
        <v>17</v>
      </c>
      <c r="AA242" s="370">
        <v>21</v>
      </c>
      <c r="AB242" s="370">
        <f t="shared" si="69"/>
        <v>38</v>
      </c>
      <c r="AC242" s="370">
        <v>20</v>
      </c>
      <c r="AD242" s="370">
        <v>13</v>
      </c>
      <c r="AE242" s="370">
        <f t="shared" si="70"/>
        <v>33</v>
      </c>
      <c r="AF242" s="370">
        <v>20</v>
      </c>
      <c r="AG242" s="370">
        <v>17</v>
      </c>
      <c r="AH242" s="370">
        <f t="shared" si="71"/>
        <v>37</v>
      </c>
      <c r="AI242" s="370">
        <v>20</v>
      </c>
      <c r="AJ242" s="370">
        <v>23</v>
      </c>
      <c r="AK242" s="370">
        <f t="shared" si="72"/>
        <v>43</v>
      </c>
      <c r="AL242" s="370">
        <v>10</v>
      </c>
      <c r="AM242" s="370">
        <v>15</v>
      </c>
      <c r="AN242" s="370">
        <f t="shared" si="73"/>
        <v>25</v>
      </c>
      <c r="AO242" s="370">
        <v>17</v>
      </c>
      <c r="AP242" s="370">
        <v>11</v>
      </c>
      <c r="AQ242" s="370">
        <f t="shared" si="74"/>
        <v>28</v>
      </c>
      <c r="AR242" s="370">
        <v>8</v>
      </c>
      <c r="AS242" s="370">
        <v>11</v>
      </c>
      <c r="AT242" s="370">
        <f t="shared" si="75"/>
        <v>19</v>
      </c>
      <c r="AU242" s="370">
        <v>5</v>
      </c>
      <c r="AV242" s="370">
        <v>3</v>
      </c>
      <c r="AW242" s="370">
        <f t="shared" si="76"/>
        <v>8</v>
      </c>
      <c r="AX242" s="370">
        <v>1</v>
      </c>
      <c r="AY242" s="370">
        <v>0</v>
      </c>
      <c r="AZ242" s="370">
        <f t="shared" si="77"/>
        <v>1</v>
      </c>
      <c r="BA242" s="370">
        <v>0</v>
      </c>
      <c r="BB242" s="370">
        <v>0</v>
      </c>
      <c r="BC242" s="370">
        <f t="shared" si="78"/>
        <v>0</v>
      </c>
      <c r="BD242" s="370">
        <v>0</v>
      </c>
      <c r="BE242" s="370">
        <v>0</v>
      </c>
      <c r="BF242" s="370">
        <f t="shared" si="79"/>
        <v>0</v>
      </c>
      <c r="BG242" s="370">
        <v>0</v>
      </c>
      <c r="BH242" s="370">
        <v>0</v>
      </c>
      <c r="BI242" s="370">
        <f t="shared" si="80"/>
        <v>0</v>
      </c>
      <c r="BJ242" s="370">
        <v>0</v>
      </c>
      <c r="BK242" s="370">
        <v>0</v>
      </c>
      <c r="BL242" s="370">
        <f t="shared" si="81"/>
        <v>0</v>
      </c>
      <c r="BM242" s="370">
        <v>0</v>
      </c>
      <c r="BN242" s="370">
        <v>0</v>
      </c>
      <c r="BO242" s="370">
        <f t="shared" si="82"/>
        <v>0</v>
      </c>
      <c r="BP242" s="370">
        <v>0</v>
      </c>
      <c r="BQ242" s="370">
        <v>0</v>
      </c>
      <c r="BR242" s="370">
        <v>0</v>
      </c>
      <c r="BS242" s="370">
        <v>0</v>
      </c>
      <c r="BT242" s="370">
        <v>0</v>
      </c>
      <c r="BU242" s="370">
        <v>0</v>
      </c>
      <c r="BV242" s="370">
        <v>0</v>
      </c>
      <c r="BW242" s="370">
        <v>0</v>
      </c>
      <c r="BX242" s="370">
        <v>0</v>
      </c>
      <c r="BY242" s="370">
        <v>0</v>
      </c>
      <c r="BZ242" s="370">
        <v>0</v>
      </c>
      <c r="CA242" s="370">
        <v>0</v>
      </c>
    </row>
    <row r="243" spans="1:79" s="371" customFormat="1" hidden="1">
      <c r="A243" s="370">
        <f t="shared" si="65"/>
        <v>224</v>
      </c>
      <c r="B243" s="370" t="s">
        <v>1102</v>
      </c>
      <c r="C243" s="370" t="s">
        <v>1103</v>
      </c>
      <c r="D243" s="370" t="s">
        <v>1676</v>
      </c>
      <c r="E243" s="370" t="s">
        <v>1104</v>
      </c>
      <c r="F243" s="370" t="s">
        <v>85</v>
      </c>
      <c r="G243" s="370" t="s">
        <v>126</v>
      </c>
      <c r="H243" s="370" t="s">
        <v>615</v>
      </c>
      <c r="I243" s="370" t="s">
        <v>615</v>
      </c>
      <c r="J243" s="370">
        <v>2</v>
      </c>
      <c r="K243" s="370" t="s">
        <v>2410</v>
      </c>
      <c r="L243" s="370">
        <v>28491</v>
      </c>
      <c r="M243" s="370" t="s">
        <v>2409</v>
      </c>
      <c r="N243" s="370">
        <v>1300</v>
      </c>
      <c r="O243" s="370">
        <v>314</v>
      </c>
      <c r="P243" s="370">
        <v>18</v>
      </c>
      <c r="Q243" s="370">
        <v>1</v>
      </c>
      <c r="R243" s="370">
        <v>0</v>
      </c>
      <c r="S243" s="370">
        <v>0</v>
      </c>
      <c r="T243" s="370">
        <v>0</v>
      </c>
      <c r="U243" s="370">
        <v>0</v>
      </c>
      <c r="V243" s="370">
        <f t="shared" si="83"/>
        <v>333</v>
      </c>
      <c r="W243" s="370">
        <v>0</v>
      </c>
      <c r="X243" s="370">
        <v>1</v>
      </c>
      <c r="Y243" s="370">
        <f t="shared" si="68"/>
        <v>1</v>
      </c>
      <c r="Z243" s="370">
        <v>15</v>
      </c>
      <c r="AA243" s="370">
        <v>6</v>
      </c>
      <c r="AB243" s="370">
        <f t="shared" si="69"/>
        <v>21</v>
      </c>
      <c r="AC243" s="370">
        <v>26</v>
      </c>
      <c r="AD243" s="370">
        <v>40</v>
      </c>
      <c r="AE243" s="370">
        <f t="shared" si="70"/>
        <v>66</v>
      </c>
      <c r="AF243" s="370">
        <v>26</v>
      </c>
      <c r="AG243" s="370">
        <v>26</v>
      </c>
      <c r="AH243" s="370">
        <f t="shared" si="71"/>
        <v>52</v>
      </c>
      <c r="AI243" s="370">
        <v>31</v>
      </c>
      <c r="AJ243" s="370">
        <v>22</v>
      </c>
      <c r="AK243" s="370">
        <f t="shared" si="72"/>
        <v>53</v>
      </c>
      <c r="AL243" s="370">
        <v>24</v>
      </c>
      <c r="AM243" s="370">
        <v>21</v>
      </c>
      <c r="AN243" s="370">
        <f t="shared" si="73"/>
        <v>45</v>
      </c>
      <c r="AO243" s="370">
        <v>25</v>
      </c>
      <c r="AP243" s="370">
        <v>22</v>
      </c>
      <c r="AQ243" s="370">
        <f t="shared" si="74"/>
        <v>47</v>
      </c>
      <c r="AR243" s="370">
        <v>15</v>
      </c>
      <c r="AS243" s="370">
        <v>18</v>
      </c>
      <c r="AT243" s="370">
        <f t="shared" si="75"/>
        <v>33</v>
      </c>
      <c r="AU243" s="370">
        <v>7</v>
      </c>
      <c r="AV243" s="370">
        <v>4</v>
      </c>
      <c r="AW243" s="370">
        <f t="shared" si="76"/>
        <v>11</v>
      </c>
      <c r="AX243" s="370">
        <v>1</v>
      </c>
      <c r="AY243" s="370">
        <v>1</v>
      </c>
      <c r="AZ243" s="370">
        <f t="shared" si="77"/>
        <v>2</v>
      </c>
      <c r="BA243" s="370">
        <v>1</v>
      </c>
      <c r="BB243" s="370">
        <v>1</v>
      </c>
      <c r="BC243" s="370">
        <f t="shared" si="78"/>
        <v>2</v>
      </c>
      <c r="BD243" s="370">
        <v>0</v>
      </c>
      <c r="BE243" s="370">
        <v>0</v>
      </c>
      <c r="BF243" s="370">
        <f t="shared" si="79"/>
        <v>0</v>
      </c>
      <c r="BG243" s="370">
        <v>0</v>
      </c>
      <c r="BH243" s="370">
        <v>0</v>
      </c>
      <c r="BI243" s="370">
        <f t="shared" si="80"/>
        <v>0</v>
      </c>
      <c r="BJ243" s="370">
        <v>0</v>
      </c>
      <c r="BK243" s="370">
        <v>0</v>
      </c>
      <c r="BL243" s="370">
        <f t="shared" si="81"/>
        <v>0</v>
      </c>
      <c r="BM243" s="370">
        <v>0</v>
      </c>
      <c r="BN243" s="370">
        <v>0</v>
      </c>
      <c r="BO243" s="370">
        <f t="shared" si="82"/>
        <v>0</v>
      </c>
      <c r="BP243" s="370">
        <v>0</v>
      </c>
      <c r="BQ243" s="370">
        <v>0</v>
      </c>
      <c r="BR243" s="370">
        <v>0</v>
      </c>
      <c r="BS243" s="370">
        <v>0</v>
      </c>
      <c r="BT243" s="370">
        <v>0</v>
      </c>
      <c r="BU243" s="370">
        <v>0</v>
      </c>
      <c r="BV243" s="370">
        <v>0</v>
      </c>
      <c r="BW243" s="370">
        <v>0</v>
      </c>
      <c r="BX243" s="370">
        <v>0</v>
      </c>
      <c r="BY243" s="370">
        <v>0</v>
      </c>
      <c r="BZ243" s="370">
        <v>0</v>
      </c>
      <c r="CA243" s="370">
        <v>0</v>
      </c>
    </row>
    <row r="244" spans="1:79" s="371" customFormat="1" hidden="1">
      <c r="A244" s="370">
        <f t="shared" si="65"/>
        <v>225</v>
      </c>
      <c r="B244" s="370" t="s">
        <v>1098</v>
      </c>
      <c r="C244" s="370" t="s">
        <v>1099</v>
      </c>
      <c r="D244" s="370" t="s">
        <v>1664</v>
      </c>
      <c r="E244" s="370" t="s">
        <v>212</v>
      </c>
      <c r="F244" s="370" t="s">
        <v>85</v>
      </c>
      <c r="G244" s="370" t="s">
        <v>126</v>
      </c>
      <c r="H244" s="370" t="s">
        <v>615</v>
      </c>
      <c r="I244" s="370" t="s">
        <v>615</v>
      </c>
      <c r="J244" s="370">
        <v>2</v>
      </c>
      <c r="K244" s="370" t="s">
        <v>2410</v>
      </c>
      <c r="L244" s="370">
        <v>30498</v>
      </c>
      <c r="M244" s="370" t="s">
        <v>2409</v>
      </c>
      <c r="N244" s="370">
        <v>0</v>
      </c>
      <c r="O244" s="370">
        <v>305</v>
      </c>
      <c r="P244" s="370">
        <v>1</v>
      </c>
      <c r="Q244" s="370">
        <v>0</v>
      </c>
      <c r="R244" s="370">
        <v>0</v>
      </c>
      <c r="S244" s="370">
        <v>0</v>
      </c>
      <c r="T244" s="370">
        <v>0</v>
      </c>
      <c r="U244" s="370">
        <v>0</v>
      </c>
      <c r="V244" s="370">
        <f t="shared" si="83"/>
        <v>306</v>
      </c>
      <c r="W244" s="370">
        <v>0</v>
      </c>
      <c r="X244" s="370">
        <v>1</v>
      </c>
      <c r="Y244" s="370">
        <f t="shared" si="68"/>
        <v>1</v>
      </c>
      <c r="Z244" s="370">
        <v>12</v>
      </c>
      <c r="AA244" s="370">
        <v>20</v>
      </c>
      <c r="AB244" s="370">
        <f t="shared" si="69"/>
        <v>32</v>
      </c>
      <c r="AC244" s="370">
        <v>35</v>
      </c>
      <c r="AD244" s="370">
        <v>26</v>
      </c>
      <c r="AE244" s="370">
        <f t="shared" si="70"/>
        <v>61</v>
      </c>
      <c r="AF244" s="370">
        <v>29</v>
      </c>
      <c r="AG244" s="370">
        <v>18</v>
      </c>
      <c r="AH244" s="370">
        <f t="shared" si="71"/>
        <v>47</v>
      </c>
      <c r="AI244" s="370">
        <v>22</v>
      </c>
      <c r="AJ244" s="370">
        <v>24</v>
      </c>
      <c r="AK244" s="370">
        <f t="shared" si="72"/>
        <v>46</v>
      </c>
      <c r="AL244" s="370">
        <v>18</v>
      </c>
      <c r="AM244" s="370">
        <v>27</v>
      </c>
      <c r="AN244" s="370">
        <f t="shared" si="73"/>
        <v>45</v>
      </c>
      <c r="AO244" s="370">
        <v>33</v>
      </c>
      <c r="AP244" s="370">
        <v>20</v>
      </c>
      <c r="AQ244" s="370">
        <f t="shared" si="74"/>
        <v>53</v>
      </c>
      <c r="AR244" s="370">
        <v>9</v>
      </c>
      <c r="AS244" s="370">
        <v>7</v>
      </c>
      <c r="AT244" s="370">
        <f t="shared" si="75"/>
        <v>16</v>
      </c>
      <c r="AU244" s="370">
        <v>3</v>
      </c>
      <c r="AV244" s="370">
        <v>1</v>
      </c>
      <c r="AW244" s="370">
        <f t="shared" si="76"/>
        <v>4</v>
      </c>
      <c r="AX244" s="370">
        <v>1</v>
      </c>
      <c r="AY244" s="370">
        <v>0</v>
      </c>
      <c r="AZ244" s="370">
        <f t="shared" si="77"/>
        <v>1</v>
      </c>
      <c r="BA244" s="370">
        <v>0</v>
      </c>
      <c r="BB244" s="370">
        <v>0</v>
      </c>
      <c r="BC244" s="370">
        <f t="shared" si="78"/>
        <v>0</v>
      </c>
      <c r="BD244" s="370">
        <v>0</v>
      </c>
      <c r="BE244" s="370">
        <v>0</v>
      </c>
      <c r="BF244" s="370">
        <f t="shared" si="79"/>
        <v>0</v>
      </c>
      <c r="BG244" s="370">
        <v>0</v>
      </c>
      <c r="BH244" s="370">
        <v>0</v>
      </c>
      <c r="BI244" s="370">
        <f t="shared" si="80"/>
        <v>0</v>
      </c>
      <c r="BJ244" s="370">
        <v>0</v>
      </c>
      <c r="BK244" s="370">
        <v>0</v>
      </c>
      <c r="BL244" s="370">
        <f t="shared" si="81"/>
        <v>0</v>
      </c>
      <c r="BM244" s="370">
        <v>0</v>
      </c>
      <c r="BN244" s="370">
        <v>0</v>
      </c>
      <c r="BO244" s="370">
        <f t="shared" si="82"/>
        <v>0</v>
      </c>
      <c r="BP244" s="370">
        <v>8</v>
      </c>
      <c r="BQ244" s="370">
        <v>2</v>
      </c>
      <c r="BR244" s="370">
        <v>2</v>
      </c>
      <c r="BS244" s="370">
        <v>0</v>
      </c>
      <c r="BT244" s="370">
        <v>0</v>
      </c>
      <c r="BU244" s="370">
        <v>0</v>
      </c>
      <c r="BV244" s="370">
        <v>0</v>
      </c>
      <c r="BW244" s="370">
        <v>0</v>
      </c>
      <c r="BX244" s="370">
        <v>0</v>
      </c>
      <c r="BY244" s="370">
        <v>0</v>
      </c>
      <c r="BZ244" s="370">
        <v>0</v>
      </c>
      <c r="CA244" s="370">
        <v>0</v>
      </c>
    </row>
    <row r="245" spans="1:79" s="371" customFormat="1" hidden="1">
      <c r="A245" s="370">
        <f t="shared" si="65"/>
        <v>226</v>
      </c>
      <c r="B245" s="370" t="s">
        <v>1107</v>
      </c>
      <c r="C245" s="370" t="s">
        <v>1108</v>
      </c>
      <c r="D245" s="370" t="s">
        <v>1654</v>
      </c>
      <c r="E245" s="370" t="s">
        <v>1109</v>
      </c>
      <c r="F245" s="370" t="s">
        <v>85</v>
      </c>
      <c r="G245" s="370" t="s">
        <v>126</v>
      </c>
      <c r="H245" s="370" t="s">
        <v>615</v>
      </c>
      <c r="I245" s="370" t="s">
        <v>615</v>
      </c>
      <c r="J245" s="370">
        <v>2</v>
      </c>
      <c r="K245" s="370" t="s">
        <v>2410</v>
      </c>
      <c r="L245" s="370">
        <v>28491</v>
      </c>
      <c r="M245" s="370" t="s">
        <v>2409</v>
      </c>
      <c r="N245" s="370">
        <v>900</v>
      </c>
      <c r="O245" s="370">
        <v>202</v>
      </c>
      <c r="P245" s="370">
        <v>2</v>
      </c>
      <c r="Q245" s="370">
        <v>0</v>
      </c>
      <c r="R245" s="370">
        <v>0</v>
      </c>
      <c r="S245" s="370">
        <v>0</v>
      </c>
      <c r="T245" s="370">
        <v>0</v>
      </c>
      <c r="U245" s="370">
        <v>0</v>
      </c>
      <c r="V245" s="370">
        <f t="shared" si="83"/>
        <v>204</v>
      </c>
      <c r="W245" s="370">
        <v>0</v>
      </c>
      <c r="X245" s="370">
        <v>0</v>
      </c>
      <c r="Y245" s="370">
        <f t="shared" si="68"/>
        <v>0</v>
      </c>
      <c r="Z245" s="370">
        <v>11</v>
      </c>
      <c r="AA245" s="370">
        <v>22</v>
      </c>
      <c r="AB245" s="370">
        <f t="shared" si="69"/>
        <v>33</v>
      </c>
      <c r="AC245" s="370">
        <v>20</v>
      </c>
      <c r="AD245" s="370">
        <v>16</v>
      </c>
      <c r="AE245" s="370">
        <f t="shared" si="70"/>
        <v>36</v>
      </c>
      <c r="AF245" s="370">
        <v>10</v>
      </c>
      <c r="AG245" s="370">
        <v>16</v>
      </c>
      <c r="AH245" s="370">
        <f t="shared" si="71"/>
        <v>26</v>
      </c>
      <c r="AI245" s="370">
        <v>21</v>
      </c>
      <c r="AJ245" s="370">
        <v>17</v>
      </c>
      <c r="AK245" s="370">
        <f t="shared" si="72"/>
        <v>38</v>
      </c>
      <c r="AL245" s="370">
        <v>12</v>
      </c>
      <c r="AM245" s="370">
        <v>15</v>
      </c>
      <c r="AN245" s="370">
        <f t="shared" si="73"/>
        <v>27</v>
      </c>
      <c r="AO245" s="370">
        <v>15</v>
      </c>
      <c r="AP245" s="370">
        <v>14</v>
      </c>
      <c r="AQ245" s="370">
        <f t="shared" si="74"/>
        <v>29</v>
      </c>
      <c r="AR245" s="370">
        <v>8</v>
      </c>
      <c r="AS245" s="370">
        <v>2</v>
      </c>
      <c r="AT245" s="370">
        <f t="shared" si="75"/>
        <v>10</v>
      </c>
      <c r="AU245" s="370">
        <v>3</v>
      </c>
      <c r="AV245" s="370">
        <v>0</v>
      </c>
      <c r="AW245" s="370">
        <f t="shared" si="76"/>
        <v>3</v>
      </c>
      <c r="AX245" s="370">
        <v>0</v>
      </c>
      <c r="AY245" s="370">
        <v>1</v>
      </c>
      <c r="AZ245" s="370">
        <f t="shared" si="77"/>
        <v>1</v>
      </c>
      <c r="BA245" s="370">
        <v>1</v>
      </c>
      <c r="BB245" s="370">
        <v>0</v>
      </c>
      <c r="BC245" s="370">
        <f t="shared" si="78"/>
        <v>1</v>
      </c>
      <c r="BD245" s="370">
        <v>0</v>
      </c>
      <c r="BE245" s="370">
        <v>0</v>
      </c>
      <c r="BF245" s="370">
        <f t="shared" si="79"/>
        <v>0</v>
      </c>
      <c r="BG245" s="370">
        <v>0</v>
      </c>
      <c r="BH245" s="370">
        <v>0</v>
      </c>
      <c r="BI245" s="370">
        <f t="shared" si="80"/>
        <v>0</v>
      </c>
      <c r="BJ245" s="370">
        <v>0</v>
      </c>
      <c r="BK245" s="370">
        <v>0</v>
      </c>
      <c r="BL245" s="370">
        <f t="shared" si="81"/>
        <v>0</v>
      </c>
      <c r="BM245" s="370">
        <v>0</v>
      </c>
      <c r="BN245" s="370">
        <v>0</v>
      </c>
      <c r="BO245" s="370">
        <f t="shared" si="82"/>
        <v>0</v>
      </c>
      <c r="BP245" s="370">
        <v>0</v>
      </c>
      <c r="BQ245" s="370">
        <v>1</v>
      </c>
      <c r="BR245" s="370">
        <v>0</v>
      </c>
      <c r="BS245" s="370">
        <v>0</v>
      </c>
      <c r="BT245" s="370">
        <v>0</v>
      </c>
      <c r="BU245" s="370">
        <v>0</v>
      </c>
      <c r="BV245" s="370">
        <v>0</v>
      </c>
      <c r="BW245" s="370">
        <v>0</v>
      </c>
      <c r="BX245" s="370">
        <v>0</v>
      </c>
      <c r="BY245" s="370">
        <v>0</v>
      </c>
      <c r="BZ245" s="370">
        <v>0</v>
      </c>
      <c r="CA245" s="370">
        <v>0</v>
      </c>
    </row>
    <row r="246" spans="1:79" s="371" customFormat="1" hidden="1">
      <c r="A246" s="370">
        <f t="shared" si="65"/>
        <v>227</v>
      </c>
      <c r="B246" s="370" t="s">
        <v>1127</v>
      </c>
      <c r="C246" s="370" t="s">
        <v>1128</v>
      </c>
      <c r="D246" s="370" t="s">
        <v>2507</v>
      </c>
      <c r="E246" s="370" t="s">
        <v>1129</v>
      </c>
      <c r="F246" s="370" t="s">
        <v>85</v>
      </c>
      <c r="G246" s="370" t="s">
        <v>126</v>
      </c>
      <c r="H246" s="370" t="s">
        <v>615</v>
      </c>
      <c r="I246" s="370" t="s">
        <v>615</v>
      </c>
      <c r="J246" s="370">
        <v>2</v>
      </c>
      <c r="K246" s="370" t="s">
        <v>2410</v>
      </c>
      <c r="L246" s="370" t="s">
        <v>615</v>
      </c>
      <c r="M246" s="370" t="s">
        <v>2409</v>
      </c>
      <c r="N246" s="370">
        <v>900</v>
      </c>
      <c r="O246" s="370">
        <v>205</v>
      </c>
      <c r="P246" s="370">
        <v>2</v>
      </c>
      <c r="Q246" s="370">
        <v>3</v>
      </c>
      <c r="R246" s="370">
        <v>0</v>
      </c>
      <c r="S246" s="370">
        <v>0</v>
      </c>
      <c r="T246" s="370">
        <v>0</v>
      </c>
      <c r="U246" s="370">
        <v>0</v>
      </c>
      <c r="V246" s="370">
        <f t="shared" si="83"/>
        <v>210</v>
      </c>
      <c r="W246" s="370">
        <v>0</v>
      </c>
      <c r="X246" s="370">
        <v>0</v>
      </c>
      <c r="Y246" s="370">
        <f t="shared" si="68"/>
        <v>0</v>
      </c>
      <c r="Z246" s="370">
        <v>2</v>
      </c>
      <c r="AA246" s="370">
        <v>7</v>
      </c>
      <c r="AB246" s="370">
        <f t="shared" si="69"/>
        <v>9</v>
      </c>
      <c r="AC246" s="370">
        <v>7</v>
      </c>
      <c r="AD246" s="370">
        <v>15</v>
      </c>
      <c r="AE246" s="370">
        <f t="shared" si="70"/>
        <v>22</v>
      </c>
      <c r="AF246" s="370">
        <v>15</v>
      </c>
      <c r="AG246" s="370">
        <v>15</v>
      </c>
      <c r="AH246" s="370">
        <f t="shared" si="71"/>
        <v>30</v>
      </c>
      <c r="AI246" s="370">
        <v>19</v>
      </c>
      <c r="AJ246" s="370">
        <v>21</v>
      </c>
      <c r="AK246" s="370">
        <f t="shared" si="72"/>
        <v>40</v>
      </c>
      <c r="AL246" s="370">
        <v>23</v>
      </c>
      <c r="AM246" s="370">
        <v>15</v>
      </c>
      <c r="AN246" s="370">
        <f t="shared" si="73"/>
        <v>38</v>
      </c>
      <c r="AO246" s="370">
        <v>24</v>
      </c>
      <c r="AP246" s="370">
        <v>16</v>
      </c>
      <c r="AQ246" s="370">
        <f t="shared" si="74"/>
        <v>40</v>
      </c>
      <c r="AR246" s="370">
        <v>16</v>
      </c>
      <c r="AS246" s="370">
        <v>6</v>
      </c>
      <c r="AT246" s="370">
        <f t="shared" si="75"/>
        <v>22</v>
      </c>
      <c r="AU246" s="370">
        <v>6</v>
      </c>
      <c r="AV246" s="370">
        <v>3</v>
      </c>
      <c r="AW246" s="370">
        <f t="shared" si="76"/>
        <v>9</v>
      </c>
      <c r="AX246" s="370">
        <v>0</v>
      </c>
      <c r="AY246" s="370">
        <v>0</v>
      </c>
      <c r="AZ246" s="370">
        <f t="shared" si="77"/>
        <v>0</v>
      </c>
      <c r="BA246" s="370">
        <v>0</v>
      </c>
      <c r="BB246" s="370">
        <v>0</v>
      </c>
      <c r="BC246" s="370">
        <f t="shared" si="78"/>
        <v>0</v>
      </c>
      <c r="BD246" s="370">
        <v>0</v>
      </c>
      <c r="BE246" s="370">
        <v>0</v>
      </c>
      <c r="BF246" s="370">
        <f t="shared" si="79"/>
        <v>0</v>
      </c>
      <c r="BG246" s="370">
        <v>0</v>
      </c>
      <c r="BH246" s="370">
        <v>0</v>
      </c>
      <c r="BI246" s="370">
        <f t="shared" si="80"/>
        <v>0</v>
      </c>
      <c r="BJ246" s="370">
        <v>0</v>
      </c>
      <c r="BK246" s="370">
        <v>0</v>
      </c>
      <c r="BL246" s="370">
        <f t="shared" si="81"/>
        <v>0</v>
      </c>
      <c r="BM246" s="370">
        <v>0</v>
      </c>
      <c r="BN246" s="370">
        <v>0</v>
      </c>
      <c r="BO246" s="370">
        <f t="shared" si="82"/>
        <v>0</v>
      </c>
      <c r="BP246" s="370">
        <v>0</v>
      </c>
      <c r="BQ246" s="370">
        <v>0</v>
      </c>
      <c r="BR246" s="370">
        <v>0</v>
      </c>
      <c r="BS246" s="370">
        <v>0</v>
      </c>
      <c r="BT246" s="370">
        <v>0</v>
      </c>
      <c r="BU246" s="370">
        <v>0</v>
      </c>
      <c r="BV246" s="370">
        <v>2</v>
      </c>
      <c r="BW246" s="370">
        <v>2</v>
      </c>
      <c r="BX246" s="370">
        <v>1</v>
      </c>
      <c r="BY246" s="370">
        <v>0</v>
      </c>
      <c r="BZ246" s="370">
        <v>0</v>
      </c>
      <c r="CA246" s="370">
        <v>0</v>
      </c>
    </row>
    <row r="247" spans="1:79" s="371" customFormat="1" hidden="1">
      <c r="A247" s="370">
        <f t="shared" si="65"/>
        <v>228</v>
      </c>
      <c r="B247" s="370" t="s">
        <v>1121</v>
      </c>
      <c r="C247" s="370" t="s">
        <v>1122</v>
      </c>
      <c r="D247" s="370" t="s">
        <v>1658</v>
      </c>
      <c r="E247" s="370" t="s">
        <v>1658</v>
      </c>
      <c r="F247" s="370" t="s">
        <v>85</v>
      </c>
      <c r="G247" s="370" t="s">
        <v>126</v>
      </c>
      <c r="H247" s="370" t="s">
        <v>615</v>
      </c>
      <c r="I247" s="370" t="s">
        <v>615</v>
      </c>
      <c r="J247" s="370">
        <v>2</v>
      </c>
      <c r="K247" s="370" t="s">
        <v>2421</v>
      </c>
      <c r="L247" s="370">
        <v>30011</v>
      </c>
      <c r="M247" s="370" t="s">
        <v>2409</v>
      </c>
      <c r="N247" s="370">
        <v>900</v>
      </c>
      <c r="O247" s="370">
        <v>225</v>
      </c>
      <c r="P247" s="370">
        <v>0</v>
      </c>
      <c r="Q247" s="370">
        <v>0</v>
      </c>
      <c r="R247" s="370">
        <v>0</v>
      </c>
      <c r="S247" s="370">
        <v>0</v>
      </c>
      <c r="T247" s="370">
        <v>0</v>
      </c>
      <c r="U247" s="370">
        <v>0</v>
      </c>
      <c r="V247" s="370">
        <f t="shared" si="83"/>
        <v>225</v>
      </c>
      <c r="W247" s="370">
        <v>0</v>
      </c>
      <c r="X247" s="370">
        <v>0</v>
      </c>
      <c r="Y247" s="370">
        <f t="shared" si="68"/>
        <v>0</v>
      </c>
      <c r="Z247" s="370">
        <v>7</v>
      </c>
      <c r="AA247" s="370">
        <v>14</v>
      </c>
      <c r="AB247" s="370">
        <f t="shared" si="69"/>
        <v>21</v>
      </c>
      <c r="AC247" s="370">
        <v>22</v>
      </c>
      <c r="AD247" s="370">
        <v>15</v>
      </c>
      <c r="AE247" s="370">
        <f t="shared" si="70"/>
        <v>37</v>
      </c>
      <c r="AF247" s="370">
        <v>25</v>
      </c>
      <c r="AG247" s="370">
        <v>15</v>
      </c>
      <c r="AH247" s="370">
        <f t="shared" si="71"/>
        <v>40</v>
      </c>
      <c r="AI247" s="370">
        <v>19</v>
      </c>
      <c r="AJ247" s="370">
        <v>25</v>
      </c>
      <c r="AK247" s="370">
        <f t="shared" si="72"/>
        <v>44</v>
      </c>
      <c r="AL247" s="370">
        <v>12</v>
      </c>
      <c r="AM247" s="370">
        <v>17</v>
      </c>
      <c r="AN247" s="370">
        <f t="shared" si="73"/>
        <v>29</v>
      </c>
      <c r="AO247" s="370">
        <v>12</v>
      </c>
      <c r="AP247" s="370">
        <v>18</v>
      </c>
      <c r="AQ247" s="370">
        <f t="shared" si="74"/>
        <v>30</v>
      </c>
      <c r="AR247" s="370">
        <v>7</v>
      </c>
      <c r="AS247" s="370">
        <v>8</v>
      </c>
      <c r="AT247" s="370">
        <f t="shared" si="75"/>
        <v>15</v>
      </c>
      <c r="AU247" s="370">
        <v>6</v>
      </c>
      <c r="AV247" s="370">
        <v>0</v>
      </c>
      <c r="AW247" s="370">
        <f t="shared" si="76"/>
        <v>6</v>
      </c>
      <c r="AX247" s="370">
        <v>0</v>
      </c>
      <c r="AY247" s="370">
        <v>3</v>
      </c>
      <c r="AZ247" s="370">
        <f t="shared" si="77"/>
        <v>3</v>
      </c>
      <c r="BA247" s="370">
        <v>0</v>
      </c>
      <c r="BB247" s="370">
        <v>0</v>
      </c>
      <c r="BC247" s="370">
        <f t="shared" si="78"/>
        <v>0</v>
      </c>
      <c r="BD247" s="370">
        <v>0</v>
      </c>
      <c r="BE247" s="370">
        <v>0</v>
      </c>
      <c r="BF247" s="370">
        <f t="shared" si="79"/>
        <v>0</v>
      </c>
      <c r="BG247" s="370">
        <v>0</v>
      </c>
      <c r="BH247" s="370">
        <v>0</v>
      </c>
      <c r="BI247" s="370">
        <f t="shared" si="80"/>
        <v>0</v>
      </c>
      <c r="BJ247" s="370">
        <v>0</v>
      </c>
      <c r="BK247" s="370">
        <v>0</v>
      </c>
      <c r="BL247" s="370">
        <f t="shared" si="81"/>
        <v>0</v>
      </c>
      <c r="BM247" s="370">
        <v>0</v>
      </c>
      <c r="BN247" s="370">
        <v>0</v>
      </c>
      <c r="BO247" s="370">
        <f t="shared" si="82"/>
        <v>0</v>
      </c>
      <c r="BP247" s="370">
        <v>0</v>
      </c>
      <c r="BQ247" s="370">
        <v>0</v>
      </c>
      <c r="BR247" s="370">
        <v>0</v>
      </c>
      <c r="BS247" s="370">
        <v>0</v>
      </c>
      <c r="BT247" s="370">
        <v>1</v>
      </c>
      <c r="BU247" s="370">
        <v>0</v>
      </c>
      <c r="BV247" s="370">
        <v>0</v>
      </c>
      <c r="BW247" s="370">
        <v>0</v>
      </c>
      <c r="BX247" s="370">
        <v>0</v>
      </c>
      <c r="BY247" s="370">
        <v>0</v>
      </c>
      <c r="BZ247" s="370">
        <v>0</v>
      </c>
      <c r="CA247" s="370">
        <v>0</v>
      </c>
    </row>
    <row r="248" spans="1:79" s="371" customFormat="1" hidden="1">
      <c r="A248" s="370">
        <f t="shared" si="65"/>
        <v>229</v>
      </c>
      <c r="B248" s="370" t="s">
        <v>1092</v>
      </c>
      <c r="C248" s="370" t="s">
        <v>1093</v>
      </c>
      <c r="D248" s="370" t="s">
        <v>1663</v>
      </c>
      <c r="E248" s="370" t="s">
        <v>1094</v>
      </c>
      <c r="F248" s="370" t="s">
        <v>85</v>
      </c>
      <c r="G248" s="370" t="s">
        <v>126</v>
      </c>
      <c r="H248" s="370" t="s">
        <v>615</v>
      </c>
      <c r="I248" s="370" t="s">
        <v>615</v>
      </c>
      <c r="J248" s="370">
        <v>2</v>
      </c>
      <c r="K248" s="370" t="s">
        <v>2508</v>
      </c>
      <c r="L248" s="370">
        <v>3851</v>
      </c>
      <c r="M248" s="370" t="s">
        <v>2419</v>
      </c>
      <c r="N248" s="370">
        <v>0</v>
      </c>
      <c r="O248" s="370">
        <v>67</v>
      </c>
      <c r="P248" s="370">
        <v>0</v>
      </c>
      <c r="Q248" s="370">
        <v>0</v>
      </c>
      <c r="R248" s="370">
        <v>0</v>
      </c>
      <c r="S248" s="370">
        <v>0</v>
      </c>
      <c r="T248" s="370">
        <v>0</v>
      </c>
      <c r="U248" s="370">
        <v>0</v>
      </c>
      <c r="V248" s="370">
        <f t="shared" si="83"/>
        <v>67</v>
      </c>
      <c r="W248" s="370">
        <v>0</v>
      </c>
      <c r="X248" s="370">
        <v>0</v>
      </c>
      <c r="Y248" s="370">
        <f t="shared" si="68"/>
        <v>0</v>
      </c>
      <c r="Z248" s="370">
        <v>3</v>
      </c>
      <c r="AA248" s="370">
        <v>3</v>
      </c>
      <c r="AB248" s="370">
        <f t="shared" si="69"/>
        <v>6</v>
      </c>
      <c r="AC248" s="370">
        <v>6</v>
      </c>
      <c r="AD248" s="370">
        <v>5</v>
      </c>
      <c r="AE248" s="370">
        <f t="shared" si="70"/>
        <v>11</v>
      </c>
      <c r="AF248" s="370">
        <v>4</v>
      </c>
      <c r="AG248" s="370">
        <v>9</v>
      </c>
      <c r="AH248" s="370">
        <f t="shared" si="71"/>
        <v>13</v>
      </c>
      <c r="AI248" s="370">
        <v>6</v>
      </c>
      <c r="AJ248" s="370">
        <v>3</v>
      </c>
      <c r="AK248" s="370">
        <f t="shared" si="72"/>
        <v>9</v>
      </c>
      <c r="AL248" s="370">
        <v>4</v>
      </c>
      <c r="AM248" s="370">
        <v>3</v>
      </c>
      <c r="AN248" s="370">
        <f t="shared" si="73"/>
        <v>7</v>
      </c>
      <c r="AO248" s="370">
        <v>10</v>
      </c>
      <c r="AP248" s="370">
        <v>3</v>
      </c>
      <c r="AQ248" s="370">
        <f t="shared" si="74"/>
        <v>13</v>
      </c>
      <c r="AR248" s="370">
        <v>2</v>
      </c>
      <c r="AS248" s="370">
        <v>2</v>
      </c>
      <c r="AT248" s="370">
        <f t="shared" si="75"/>
        <v>4</v>
      </c>
      <c r="AU248" s="370">
        <v>3</v>
      </c>
      <c r="AV248" s="370">
        <v>0</v>
      </c>
      <c r="AW248" s="370">
        <f t="shared" si="76"/>
        <v>3</v>
      </c>
      <c r="AX248" s="370">
        <v>1</v>
      </c>
      <c r="AY248" s="370">
        <v>0</v>
      </c>
      <c r="AZ248" s="370">
        <f t="shared" si="77"/>
        <v>1</v>
      </c>
      <c r="BA248" s="370">
        <v>0</v>
      </c>
      <c r="BB248" s="370">
        <v>0</v>
      </c>
      <c r="BC248" s="370">
        <f t="shared" si="78"/>
        <v>0</v>
      </c>
      <c r="BD248" s="370">
        <v>0</v>
      </c>
      <c r="BE248" s="370">
        <v>0</v>
      </c>
      <c r="BF248" s="370">
        <f t="shared" si="79"/>
        <v>0</v>
      </c>
      <c r="BG248" s="370">
        <v>0</v>
      </c>
      <c r="BH248" s="370">
        <v>0</v>
      </c>
      <c r="BI248" s="370">
        <f t="shared" si="80"/>
        <v>0</v>
      </c>
      <c r="BJ248" s="370">
        <v>0</v>
      </c>
      <c r="BK248" s="370">
        <v>0</v>
      </c>
      <c r="BL248" s="370">
        <f t="shared" si="81"/>
        <v>0</v>
      </c>
      <c r="BM248" s="370">
        <v>0</v>
      </c>
      <c r="BN248" s="370">
        <v>0</v>
      </c>
      <c r="BO248" s="370">
        <f t="shared" si="82"/>
        <v>0</v>
      </c>
      <c r="BP248" s="370">
        <v>0</v>
      </c>
      <c r="BQ248" s="370">
        <v>0</v>
      </c>
      <c r="BR248" s="370">
        <v>0</v>
      </c>
      <c r="BS248" s="370">
        <v>0</v>
      </c>
      <c r="BT248" s="370">
        <v>0</v>
      </c>
      <c r="BU248" s="370">
        <v>0</v>
      </c>
      <c r="BV248" s="370">
        <v>0</v>
      </c>
      <c r="BW248" s="370">
        <v>0</v>
      </c>
      <c r="BX248" s="370">
        <v>0</v>
      </c>
      <c r="BY248" s="370">
        <v>0</v>
      </c>
      <c r="BZ248" s="370">
        <v>0</v>
      </c>
      <c r="CA248" s="370">
        <v>0</v>
      </c>
    </row>
    <row r="249" spans="1:79" s="371" customFormat="1" hidden="1">
      <c r="A249" s="370">
        <f t="shared" si="65"/>
        <v>230</v>
      </c>
      <c r="B249" s="370" t="s">
        <v>1105</v>
      </c>
      <c r="C249" s="370" t="s">
        <v>1106</v>
      </c>
      <c r="D249" s="370" t="s">
        <v>1665</v>
      </c>
      <c r="E249" s="370" t="s">
        <v>212</v>
      </c>
      <c r="F249" s="370" t="s">
        <v>85</v>
      </c>
      <c r="G249" s="370" t="s">
        <v>126</v>
      </c>
      <c r="H249" s="370" t="s">
        <v>615</v>
      </c>
      <c r="I249" s="370" t="s">
        <v>615</v>
      </c>
      <c r="J249" s="370">
        <v>2</v>
      </c>
      <c r="K249" s="370" t="s">
        <v>2410</v>
      </c>
      <c r="L249" s="370">
        <v>3654</v>
      </c>
      <c r="M249" s="370" t="s">
        <v>2409</v>
      </c>
      <c r="N249" s="370">
        <v>900</v>
      </c>
      <c r="O249" s="370">
        <v>227</v>
      </c>
      <c r="P249" s="370">
        <v>10</v>
      </c>
      <c r="Q249" s="370">
        <v>4</v>
      </c>
      <c r="R249" s="370">
        <v>0</v>
      </c>
      <c r="S249" s="370">
        <v>0</v>
      </c>
      <c r="T249" s="370">
        <v>0</v>
      </c>
      <c r="U249" s="370">
        <v>0</v>
      </c>
      <c r="V249" s="370">
        <f t="shared" si="83"/>
        <v>241</v>
      </c>
      <c r="W249" s="370">
        <v>0</v>
      </c>
      <c r="X249" s="370">
        <v>0</v>
      </c>
      <c r="Y249" s="370">
        <f t="shared" si="68"/>
        <v>0</v>
      </c>
      <c r="Z249" s="370">
        <v>9</v>
      </c>
      <c r="AA249" s="370">
        <v>5</v>
      </c>
      <c r="AB249" s="370">
        <f t="shared" si="69"/>
        <v>14</v>
      </c>
      <c r="AC249" s="370">
        <v>13</v>
      </c>
      <c r="AD249" s="370">
        <v>22</v>
      </c>
      <c r="AE249" s="370">
        <f t="shared" si="70"/>
        <v>35</v>
      </c>
      <c r="AF249" s="370">
        <v>15</v>
      </c>
      <c r="AG249" s="370">
        <v>26</v>
      </c>
      <c r="AH249" s="370">
        <f t="shared" si="71"/>
        <v>41</v>
      </c>
      <c r="AI249" s="370">
        <v>18</v>
      </c>
      <c r="AJ249" s="370">
        <v>32</v>
      </c>
      <c r="AK249" s="370">
        <f t="shared" si="72"/>
        <v>50</v>
      </c>
      <c r="AL249" s="370">
        <v>23</v>
      </c>
      <c r="AM249" s="370">
        <v>11</v>
      </c>
      <c r="AN249" s="370">
        <f t="shared" si="73"/>
        <v>34</v>
      </c>
      <c r="AO249" s="370">
        <v>18</v>
      </c>
      <c r="AP249" s="370">
        <v>25</v>
      </c>
      <c r="AQ249" s="370">
        <f t="shared" si="74"/>
        <v>43</v>
      </c>
      <c r="AR249" s="370">
        <v>15</v>
      </c>
      <c r="AS249" s="370">
        <v>7</v>
      </c>
      <c r="AT249" s="370">
        <f t="shared" si="75"/>
        <v>22</v>
      </c>
      <c r="AU249" s="370">
        <v>1</v>
      </c>
      <c r="AV249" s="370">
        <v>1</v>
      </c>
      <c r="AW249" s="370">
        <f t="shared" si="76"/>
        <v>2</v>
      </c>
      <c r="AX249" s="370">
        <v>0</v>
      </c>
      <c r="AY249" s="370">
        <v>0</v>
      </c>
      <c r="AZ249" s="370">
        <f t="shared" si="77"/>
        <v>0</v>
      </c>
      <c r="BA249" s="370">
        <v>0</v>
      </c>
      <c r="BB249" s="370">
        <v>0</v>
      </c>
      <c r="BC249" s="370">
        <f t="shared" si="78"/>
        <v>0</v>
      </c>
      <c r="BD249" s="370">
        <v>0</v>
      </c>
      <c r="BE249" s="370">
        <v>0</v>
      </c>
      <c r="BF249" s="370">
        <f t="shared" si="79"/>
        <v>0</v>
      </c>
      <c r="BG249" s="370">
        <v>0</v>
      </c>
      <c r="BH249" s="370">
        <v>0</v>
      </c>
      <c r="BI249" s="370">
        <f t="shared" si="80"/>
        <v>0</v>
      </c>
      <c r="BJ249" s="370">
        <v>0</v>
      </c>
      <c r="BK249" s="370">
        <v>0</v>
      </c>
      <c r="BL249" s="370">
        <f t="shared" si="81"/>
        <v>0</v>
      </c>
      <c r="BM249" s="370">
        <v>0</v>
      </c>
      <c r="BN249" s="370">
        <v>0</v>
      </c>
      <c r="BO249" s="370">
        <f t="shared" si="82"/>
        <v>0</v>
      </c>
      <c r="BP249" s="370">
        <v>0</v>
      </c>
      <c r="BQ249" s="370">
        <v>1</v>
      </c>
      <c r="BR249" s="370">
        <v>1</v>
      </c>
      <c r="BS249" s="370">
        <v>0</v>
      </c>
      <c r="BT249" s="370">
        <v>0</v>
      </c>
      <c r="BU249" s="370">
        <v>0</v>
      </c>
      <c r="BV249" s="370">
        <v>0</v>
      </c>
      <c r="BW249" s="370">
        <v>0</v>
      </c>
      <c r="BX249" s="370">
        <v>0</v>
      </c>
      <c r="BY249" s="370">
        <v>0</v>
      </c>
      <c r="BZ249" s="370">
        <v>0</v>
      </c>
      <c r="CA249" s="370">
        <v>0</v>
      </c>
    </row>
    <row r="250" spans="1:79" s="371" customFormat="1" hidden="1">
      <c r="A250" s="370">
        <f t="shared" si="65"/>
        <v>231</v>
      </c>
      <c r="B250" s="370" t="s">
        <v>1078</v>
      </c>
      <c r="C250" s="370" t="s">
        <v>1079</v>
      </c>
      <c r="D250" s="370" t="s">
        <v>1659</v>
      </c>
      <c r="E250" s="370" t="s">
        <v>1080</v>
      </c>
      <c r="F250" s="370" t="s">
        <v>85</v>
      </c>
      <c r="G250" s="370" t="s">
        <v>126</v>
      </c>
      <c r="H250" s="370" t="s">
        <v>615</v>
      </c>
      <c r="I250" s="370" t="s">
        <v>615</v>
      </c>
      <c r="J250" s="370">
        <v>2</v>
      </c>
      <c r="K250" s="370" t="s">
        <v>2509</v>
      </c>
      <c r="L250" s="370">
        <v>27395</v>
      </c>
      <c r="M250" s="370" t="s">
        <v>2409</v>
      </c>
      <c r="N250" s="370">
        <v>1300</v>
      </c>
      <c r="O250" s="370">
        <v>254</v>
      </c>
      <c r="P250" s="370">
        <v>8</v>
      </c>
      <c r="Q250" s="370">
        <v>4</v>
      </c>
      <c r="R250" s="370">
        <v>0</v>
      </c>
      <c r="S250" s="370">
        <v>0</v>
      </c>
      <c r="T250" s="370">
        <v>0</v>
      </c>
      <c r="U250" s="370">
        <v>0</v>
      </c>
      <c r="V250" s="370">
        <f t="shared" si="83"/>
        <v>266</v>
      </c>
      <c r="W250" s="370">
        <v>0</v>
      </c>
      <c r="X250" s="370">
        <v>0</v>
      </c>
      <c r="Y250" s="370">
        <f t="shared" si="68"/>
        <v>0</v>
      </c>
      <c r="Z250" s="370">
        <v>18</v>
      </c>
      <c r="AA250" s="370">
        <v>11</v>
      </c>
      <c r="AB250" s="370">
        <f t="shared" si="69"/>
        <v>29</v>
      </c>
      <c r="AC250" s="370">
        <v>24</v>
      </c>
      <c r="AD250" s="370">
        <v>22</v>
      </c>
      <c r="AE250" s="370">
        <f t="shared" si="70"/>
        <v>46</v>
      </c>
      <c r="AF250" s="370">
        <v>15</v>
      </c>
      <c r="AG250" s="370">
        <v>28</v>
      </c>
      <c r="AH250" s="370">
        <f t="shared" si="71"/>
        <v>43</v>
      </c>
      <c r="AI250" s="370">
        <v>17</v>
      </c>
      <c r="AJ250" s="370">
        <v>12</v>
      </c>
      <c r="AK250" s="370">
        <f t="shared" si="72"/>
        <v>29</v>
      </c>
      <c r="AL250" s="370">
        <v>24</v>
      </c>
      <c r="AM250" s="370">
        <v>24</v>
      </c>
      <c r="AN250" s="370">
        <f t="shared" si="73"/>
        <v>48</v>
      </c>
      <c r="AO250" s="370">
        <v>18</v>
      </c>
      <c r="AP250" s="370">
        <v>19</v>
      </c>
      <c r="AQ250" s="370">
        <f t="shared" si="74"/>
        <v>37</v>
      </c>
      <c r="AR250" s="370">
        <v>16</v>
      </c>
      <c r="AS250" s="370">
        <v>13</v>
      </c>
      <c r="AT250" s="370">
        <f t="shared" si="75"/>
        <v>29</v>
      </c>
      <c r="AU250" s="370">
        <v>0</v>
      </c>
      <c r="AV250" s="370">
        <v>3</v>
      </c>
      <c r="AW250" s="370">
        <f t="shared" si="76"/>
        <v>3</v>
      </c>
      <c r="AX250" s="370">
        <v>1</v>
      </c>
      <c r="AY250" s="370">
        <v>1</v>
      </c>
      <c r="AZ250" s="370">
        <f t="shared" si="77"/>
        <v>2</v>
      </c>
      <c r="BA250" s="370">
        <v>0</v>
      </c>
      <c r="BB250" s="370">
        <v>0</v>
      </c>
      <c r="BC250" s="370">
        <f t="shared" si="78"/>
        <v>0</v>
      </c>
      <c r="BD250" s="370">
        <v>0</v>
      </c>
      <c r="BE250" s="370">
        <v>0</v>
      </c>
      <c r="BF250" s="370">
        <f t="shared" si="79"/>
        <v>0</v>
      </c>
      <c r="BG250" s="370">
        <v>0</v>
      </c>
      <c r="BH250" s="370">
        <v>0</v>
      </c>
      <c r="BI250" s="370">
        <f t="shared" si="80"/>
        <v>0</v>
      </c>
      <c r="BJ250" s="370">
        <v>0</v>
      </c>
      <c r="BK250" s="370">
        <v>0</v>
      </c>
      <c r="BL250" s="370">
        <f t="shared" si="81"/>
        <v>0</v>
      </c>
      <c r="BM250" s="370">
        <v>0</v>
      </c>
      <c r="BN250" s="370">
        <v>0</v>
      </c>
      <c r="BO250" s="370">
        <f t="shared" si="82"/>
        <v>0</v>
      </c>
      <c r="BP250" s="370">
        <v>4</v>
      </c>
      <c r="BQ250" s="370">
        <v>2</v>
      </c>
      <c r="BR250" s="370">
        <v>2</v>
      </c>
      <c r="BS250" s="370">
        <v>0</v>
      </c>
      <c r="BT250" s="370">
        <v>0</v>
      </c>
      <c r="BU250" s="370">
        <v>1</v>
      </c>
      <c r="BV250" s="370">
        <v>0</v>
      </c>
      <c r="BW250" s="370">
        <v>2</v>
      </c>
      <c r="BX250" s="370">
        <v>0</v>
      </c>
      <c r="BY250" s="370">
        <v>0</v>
      </c>
      <c r="BZ250" s="370">
        <v>0</v>
      </c>
      <c r="CA250" s="370">
        <v>0</v>
      </c>
    </row>
    <row r="251" spans="1:79" s="371" customFormat="1" hidden="1">
      <c r="A251" s="370">
        <f t="shared" si="65"/>
        <v>232</v>
      </c>
      <c r="B251" s="370" t="s">
        <v>1075</v>
      </c>
      <c r="C251" s="370" t="s">
        <v>1076</v>
      </c>
      <c r="D251" s="370" t="s">
        <v>1077</v>
      </c>
      <c r="E251" s="370" t="s">
        <v>1077</v>
      </c>
      <c r="F251" s="370" t="s">
        <v>85</v>
      </c>
      <c r="G251" s="370" t="s">
        <v>126</v>
      </c>
      <c r="H251" s="370" t="s">
        <v>615</v>
      </c>
      <c r="I251" s="370" t="s">
        <v>615</v>
      </c>
      <c r="J251" s="370">
        <v>2</v>
      </c>
      <c r="K251" s="370" t="s">
        <v>2410</v>
      </c>
      <c r="L251" s="370" t="s">
        <v>615</v>
      </c>
      <c r="M251" s="370" t="s">
        <v>2419</v>
      </c>
      <c r="N251" s="370">
        <v>0</v>
      </c>
      <c r="O251" s="370">
        <v>51</v>
      </c>
      <c r="P251" s="370">
        <v>3</v>
      </c>
      <c r="Q251" s="370">
        <v>0</v>
      </c>
      <c r="R251" s="370">
        <v>0</v>
      </c>
      <c r="S251" s="370">
        <v>0</v>
      </c>
      <c r="T251" s="370">
        <v>0</v>
      </c>
      <c r="U251" s="370">
        <v>0</v>
      </c>
      <c r="V251" s="370">
        <f t="shared" si="83"/>
        <v>54</v>
      </c>
      <c r="W251" s="370">
        <v>0</v>
      </c>
      <c r="X251" s="370">
        <v>0</v>
      </c>
      <c r="Y251" s="370">
        <f t="shared" si="68"/>
        <v>0</v>
      </c>
      <c r="Z251" s="370">
        <v>0</v>
      </c>
      <c r="AA251" s="370">
        <v>4</v>
      </c>
      <c r="AB251" s="370">
        <f t="shared" si="69"/>
        <v>4</v>
      </c>
      <c r="AC251" s="370">
        <v>6</v>
      </c>
      <c r="AD251" s="370">
        <v>8</v>
      </c>
      <c r="AE251" s="370">
        <f t="shared" si="70"/>
        <v>14</v>
      </c>
      <c r="AF251" s="370">
        <v>9</v>
      </c>
      <c r="AG251" s="370">
        <v>6</v>
      </c>
      <c r="AH251" s="370">
        <f t="shared" si="71"/>
        <v>15</v>
      </c>
      <c r="AI251" s="370">
        <v>8</v>
      </c>
      <c r="AJ251" s="370">
        <v>8</v>
      </c>
      <c r="AK251" s="370">
        <f t="shared" si="72"/>
        <v>16</v>
      </c>
      <c r="AL251" s="370">
        <v>3</v>
      </c>
      <c r="AM251" s="370">
        <v>2</v>
      </c>
      <c r="AN251" s="370">
        <f t="shared" si="73"/>
        <v>5</v>
      </c>
      <c r="AO251" s="370">
        <v>0</v>
      </c>
      <c r="AP251" s="370">
        <v>0</v>
      </c>
      <c r="AQ251" s="370">
        <f t="shared" si="74"/>
        <v>0</v>
      </c>
      <c r="AR251" s="370">
        <v>0</v>
      </c>
      <c r="AS251" s="370">
        <v>0</v>
      </c>
      <c r="AT251" s="370">
        <f t="shared" si="75"/>
        <v>0</v>
      </c>
      <c r="AU251" s="370">
        <v>0</v>
      </c>
      <c r="AV251" s="370">
        <v>0</v>
      </c>
      <c r="AW251" s="370">
        <f t="shared" si="76"/>
        <v>0</v>
      </c>
      <c r="AX251" s="370">
        <v>0</v>
      </c>
      <c r="AY251" s="370">
        <v>0</v>
      </c>
      <c r="AZ251" s="370">
        <f t="shared" si="77"/>
        <v>0</v>
      </c>
      <c r="BA251" s="370">
        <v>0</v>
      </c>
      <c r="BB251" s="370">
        <v>0</v>
      </c>
      <c r="BC251" s="370">
        <f t="shared" si="78"/>
        <v>0</v>
      </c>
      <c r="BD251" s="370">
        <v>0</v>
      </c>
      <c r="BE251" s="370">
        <v>0</v>
      </c>
      <c r="BF251" s="370">
        <f t="shared" si="79"/>
        <v>0</v>
      </c>
      <c r="BG251" s="370">
        <v>0</v>
      </c>
      <c r="BH251" s="370">
        <v>0</v>
      </c>
      <c r="BI251" s="370">
        <f t="shared" si="80"/>
        <v>0</v>
      </c>
      <c r="BJ251" s="370">
        <v>0</v>
      </c>
      <c r="BK251" s="370">
        <v>0</v>
      </c>
      <c r="BL251" s="370">
        <f t="shared" si="81"/>
        <v>0</v>
      </c>
      <c r="BM251" s="370">
        <v>0</v>
      </c>
      <c r="BN251" s="370">
        <v>0</v>
      </c>
      <c r="BO251" s="370">
        <f t="shared" si="82"/>
        <v>0</v>
      </c>
      <c r="BP251" s="370">
        <v>0</v>
      </c>
      <c r="BQ251" s="370">
        <v>1</v>
      </c>
      <c r="BR251" s="370">
        <v>0</v>
      </c>
      <c r="BS251" s="370">
        <v>0</v>
      </c>
      <c r="BT251" s="370">
        <v>0</v>
      </c>
      <c r="BU251" s="370">
        <v>0</v>
      </c>
      <c r="BV251" s="370">
        <v>0</v>
      </c>
      <c r="BW251" s="370">
        <v>0</v>
      </c>
      <c r="BX251" s="370">
        <v>0</v>
      </c>
      <c r="BY251" s="370">
        <v>0</v>
      </c>
      <c r="BZ251" s="370">
        <v>0</v>
      </c>
      <c r="CA251" s="370">
        <v>0</v>
      </c>
    </row>
    <row r="252" spans="1:79" s="371" customFormat="1" hidden="1">
      <c r="A252" s="370">
        <f t="shared" si="65"/>
        <v>233</v>
      </c>
      <c r="B252" s="370" t="s">
        <v>1110</v>
      </c>
      <c r="C252" s="370" t="s">
        <v>1111</v>
      </c>
      <c r="D252" s="370" t="s">
        <v>1112</v>
      </c>
      <c r="E252" s="370" t="s">
        <v>1112</v>
      </c>
      <c r="F252" s="370" t="s">
        <v>85</v>
      </c>
      <c r="G252" s="370" t="s">
        <v>126</v>
      </c>
      <c r="H252" s="370" t="s">
        <v>615</v>
      </c>
      <c r="I252" s="370" t="s">
        <v>615</v>
      </c>
      <c r="J252" s="370">
        <v>2</v>
      </c>
      <c r="K252" s="370" t="s">
        <v>2410</v>
      </c>
      <c r="L252" s="370" t="s">
        <v>615</v>
      </c>
      <c r="M252" s="370" t="s">
        <v>2419</v>
      </c>
      <c r="N252" s="370">
        <v>0</v>
      </c>
      <c r="O252" s="370">
        <v>26</v>
      </c>
      <c r="P252" s="370">
        <v>0</v>
      </c>
      <c r="Q252" s="370">
        <v>0</v>
      </c>
      <c r="R252" s="370">
        <v>0</v>
      </c>
      <c r="S252" s="370">
        <v>0</v>
      </c>
      <c r="T252" s="370">
        <v>0</v>
      </c>
      <c r="U252" s="370">
        <v>0</v>
      </c>
      <c r="V252" s="370">
        <f t="shared" si="83"/>
        <v>26</v>
      </c>
      <c r="W252" s="370">
        <v>2</v>
      </c>
      <c r="X252" s="370">
        <v>1</v>
      </c>
      <c r="Y252" s="370">
        <f t="shared" si="68"/>
        <v>3</v>
      </c>
      <c r="Z252" s="370">
        <v>4</v>
      </c>
      <c r="AA252" s="370">
        <v>4</v>
      </c>
      <c r="AB252" s="370">
        <f t="shared" si="69"/>
        <v>8</v>
      </c>
      <c r="AC252" s="370">
        <v>3</v>
      </c>
      <c r="AD252" s="370">
        <v>3</v>
      </c>
      <c r="AE252" s="370">
        <f t="shared" si="70"/>
        <v>6</v>
      </c>
      <c r="AF252" s="370">
        <v>4</v>
      </c>
      <c r="AG252" s="370">
        <v>2</v>
      </c>
      <c r="AH252" s="370">
        <f t="shared" si="71"/>
        <v>6</v>
      </c>
      <c r="AI252" s="370">
        <v>1</v>
      </c>
      <c r="AJ252" s="370">
        <v>0</v>
      </c>
      <c r="AK252" s="370">
        <f t="shared" si="72"/>
        <v>1</v>
      </c>
      <c r="AL252" s="370">
        <v>0</v>
      </c>
      <c r="AM252" s="370">
        <v>1</v>
      </c>
      <c r="AN252" s="370">
        <f t="shared" si="73"/>
        <v>1</v>
      </c>
      <c r="AO252" s="370">
        <v>0</v>
      </c>
      <c r="AP252" s="370">
        <v>0</v>
      </c>
      <c r="AQ252" s="370">
        <f t="shared" si="74"/>
        <v>0</v>
      </c>
      <c r="AR252" s="370">
        <v>0</v>
      </c>
      <c r="AS252" s="370">
        <v>0</v>
      </c>
      <c r="AT252" s="370">
        <f t="shared" si="75"/>
        <v>0</v>
      </c>
      <c r="AU252" s="370">
        <v>0</v>
      </c>
      <c r="AV252" s="370">
        <v>0</v>
      </c>
      <c r="AW252" s="370">
        <f t="shared" si="76"/>
        <v>0</v>
      </c>
      <c r="AX252" s="370">
        <v>0</v>
      </c>
      <c r="AY252" s="370">
        <v>1</v>
      </c>
      <c r="AZ252" s="370">
        <f t="shared" si="77"/>
        <v>1</v>
      </c>
      <c r="BA252" s="370">
        <v>0</v>
      </c>
      <c r="BB252" s="370">
        <v>0</v>
      </c>
      <c r="BC252" s="370">
        <f t="shared" si="78"/>
        <v>0</v>
      </c>
      <c r="BD252" s="370">
        <v>0</v>
      </c>
      <c r="BE252" s="370">
        <v>0</v>
      </c>
      <c r="BF252" s="370">
        <f t="shared" si="79"/>
        <v>0</v>
      </c>
      <c r="BG252" s="370">
        <v>0</v>
      </c>
      <c r="BH252" s="370">
        <v>0</v>
      </c>
      <c r="BI252" s="370">
        <f t="shared" si="80"/>
        <v>0</v>
      </c>
      <c r="BJ252" s="370">
        <v>0</v>
      </c>
      <c r="BK252" s="370">
        <v>0</v>
      </c>
      <c r="BL252" s="370">
        <f t="shared" si="81"/>
        <v>0</v>
      </c>
      <c r="BM252" s="370">
        <v>0</v>
      </c>
      <c r="BN252" s="370">
        <v>0</v>
      </c>
      <c r="BO252" s="370">
        <f t="shared" si="82"/>
        <v>0</v>
      </c>
      <c r="BP252" s="370">
        <v>0</v>
      </c>
      <c r="BQ252" s="370">
        <v>0</v>
      </c>
      <c r="BR252" s="370">
        <v>0</v>
      </c>
      <c r="BS252" s="370">
        <v>0</v>
      </c>
      <c r="BT252" s="370">
        <v>0</v>
      </c>
      <c r="BU252" s="370">
        <v>0</v>
      </c>
      <c r="BV252" s="370">
        <v>0</v>
      </c>
      <c r="BW252" s="370">
        <v>0</v>
      </c>
      <c r="BX252" s="370">
        <v>0</v>
      </c>
      <c r="BY252" s="370">
        <v>0</v>
      </c>
      <c r="BZ252" s="370">
        <v>0</v>
      </c>
      <c r="CA252" s="370">
        <v>0</v>
      </c>
    </row>
    <row r="253" spans="1:79" s="371" customFormat="1" hidden="1">
      <c r="A253" s="370">
        <f t="shared" si="65"/>
        <v>234</v>
      </c>
      <c r="B253" s="370" t="s">
        <v>1124</v>
      </c>
      <c r="C253" s="370" t="s">
        <v>1125</v>
      </c>
      <c r="D253" s="370" t="s">
        <v>2510</v>
      </c>
      <c r="E253" s="370" t="s">
        <v>1126</v>
      </c>
      <c r="F253" s="370" t="s">
        <v>85</v>
      </c>
      <c r="G253" s="370" t="s">
        <v>126</v>
      </c>
      <c r="H253" s="370" t="s">
        <v>615</v>
      </c>
      <c r="I253" s="370" t="s">
        <v>615</v>
      </c>
      <c r="J253" s="370">
        <v>2</v>
      </c>
      <c r="K253" s="370" t="s">
        <v>2511</v>
      </c>
      <c r="L253" s="370">
        <v>42276</v>
      </c>
      <c r="M253" s="370" t="s">
        <v>2419</v>
      </c>
      <c r="N253" s="370">
        <v>0</v>
      </c>
      <c r="O253" s="370">
        <v>42</v>
      </c>
      <c r="P253" s="370">
        <v>0</v>
      </c>
      <c r="Q253" s="370">
        <v>0</v>
      </c>
      <c r="R253" s="370">
        <v>0</v>
      </c>
      <c r="S253" s="370">
        <v>0</v>
      </c>
      <c r="T253" s="370">
        <v>0</v>
      </c>
      <c r="U253" s="370">
        <v>0</v>
      </c>
      <c r="V253" s="370">
        <f t="shared" si="83"/>
        <v>42</v>
      </c>
      <c r="W253" s="370">
        <v>0</v>
      </c>
      <c r="X253" s="370">
        <v>1</v>
      </c>
      <c r="Y253" s="370">
        <f t="shared" si="68"/>
        <v>1</v>
      </c>
      <c r="Z253" s="370">
        <v>7</v>
      </c>
      <c r="AA253" s="370">
        <v>5</v>
      </c>
      <c r="AB253" s="370">
        <f t="shared" si="69"/>
        <v>12</v>
      </c>
      <c r="AC253" s="370">
        <v>9</v>
      </c>
      <c r="AD253" s="370">
        <v>11</v>
      </c>
      <c r="AE253" s="370">
        <f t="shared" si="70"/>
        <v>20</v>
      </c>
      <c r="AF253" s="370">
        <v>4</v>
      </c>
      <c r="AG253" s="370">
        <v>4</v>
      </c>
      <c r="AH253" s="370">
        <f t="shared" si="71"/>
        <v>8</v>
      </c>
      <c r="AI253" s="370">
        <v>0</v>
      </c>
      <c r="AJ253" s="370">
        <v>1</v>
      </c>
      <c r="AK253" s="370">
        <f t="shared" si="72"/>
        <v>1</v>
      </c>
      <c r="AL253" s="370">
        <v>0</v>
      </c>
      <c r="AM253" s="370">
        <v>0</v>
      </c>
      <c r="AN253" s="370">
        <f t="shared" si="73"/>
        <v>0</v>
      </c>
      <c r="AO253" s="370">
        <v>0</v>
      </c>
      <c r="AP253" s="370">
        <v>0</v>
      </c>
      <c r="AQ253" s="370">
        <f t="shared" si="74"/>
        <v>0</v>
      </c>
      <c r="AR253" s="370">
        <v>0</v>
      </c>
      <c r="AS253" s="370">
        <v>0</v>
      </c>
      <c r="AT253" s="370">
        <f t="shared" si="75"/>
        <v>0</v>
      </c>
      <c r="AU253" s="370">
        <v>0</v>
      </c>
      <c r="AV253" s="370">
        <v>0</v>
      </c>
      <c r="AW253" s="370">
        <f t="shared" si="76"/>
        <v>0</v>
      </c>
      <c r="AX253" s="370">
        <v>0</v>
      </c>
      <c r="AY253" s="370">
        <v>0</v>
      </c>
      <c r="AZ253" s="370">
        <f t="shared" si="77"/>
        <v>0</v>
      </c>
      <c r="BA253" s="370">
        <v>0</v>
      </c>
      <c r="BB253" s="370">
        <v>0</v>
      </c>
      <c r="BC253" s="370">
        <f t="shared" si="78"/>
        <v>0</v>
      </c>
      <c r="BD253" s="370">
        <v>0</v>
      </c>
      <c r="BE253" s="370">
        <v>0</v>
      </c>
      <c r="BF253" s="370">
        <f t="shared" si="79"/>
        <v>0</v>
      </c>
      <c r="BG253" s="370">
        <v>0</v>
      </c>
      <c r="BH253" s="370">
        <v>0</v>
      </c>
      <c r="BI253" s="370">
        <f t="shared" si="80"/>
        <v>0</v>
      </c>
      <c r="BJ253" s="370">
        <v>0</v>
      </c>
      <c r="BK253" s="370">
        <v>0</v>
      </c>
      <c r="BL253" s="370">
        <f t="shared" si="81"/>
        <v>0</v>
      </c>
      <c r="BM253" s="370">
        <v>0</v>
      </c>
      <c r="BN253" s="370">
        <v>0</v>
      </c>
      <c r="BO253" s="370">
        <f t="shared" si="82"/>
        <v>0</v>
      </c>
      <c r="BP253" s="370">
        <v>0</v>
      </c>
      <c r="BQ253" s="370">
        <v>0</v>
      </c>
      <c r="BR253" s="370">
        <v>0</v>
      </c>
      <c r="BS253" s="370">
        <v>0</v>
      </c>
      <c r="BT253" s="370">
        <v>0</v>
      </c>
      <c r="BU253" s="370">
        <v>0</v>
      </c>
      <c r="BV253" s="370">
        <v>0</v>
      </c>
      <c r="BW253" s="370">
        <v>0</v>
      </c>
      <c r="BX253" s="370">
        <v>0</v>
      </c>
      <c r="BY253" s="370">
        <v>0</v>
      </c>
      <c r="BZ253" s="370">
        <v>0</v>
      </c>
      <c r="CA253" s="370">
        <v>0</v>
      </c>
    </row>
    <row r="254" spans="1:79" s="371" customFormat="1" hidden="1">
      <c r="A254" s="370">
        <f t="shared" si="65"/>
        <v>235</v>
      </c>
      <c r="B254" s="370" t="s">
        <v>1089</v>
      </c>
      <c r="C254" s="370" t="s">
        <v>1090</v>
      </c>
      <c r="D254" s="370" t="s">
        <v>1657</v>
      </c>
      <c r="E254" s="370" t="s">
        <v>1091</v>
      </c>
      <c r="F254" s="370" t="s">
        <v>85</v>
      </c>
      <c r="G254" s="370" t="s">
        <v>126</v>
      </c>
      <c r="H254" s="370" t="s">
        <v>615</v>
      </c>
      <c r="I254" s="370" t="s">
        <v>615</v>
      </c>
      <c r="J254" s="370">
        <v>2</v>
      </c>
      <c r="K254" s="370" t="s">
        <v>2432</v>
      </c>
      <c r="L254" s="370">
        <v>27576</v>
      </c>
      <c r="M254" s="370" t="s">
        <v>2409</v>
      </c>
      <c r="N254" s="370">
        <v>900</v>
      </c>
      <c r="O254" s="370">
        <v>192</v>
      </c>
      <c r="P254" s="370">
        <v>11</v>
      </c>
      <c r="Q254" s="370">
        <v>9</v>
      </c>
      <c r="R254" s="370">
        <v>0</v>
      </c>
      <c r="S254" s="370">
        <v>0</v>
      </c>
      <c r="T254" s="370">
        <v>0</v>
      </c>
      <c r="U254" s="370">
        <v>0</v>
      </c>
      <c r="V254" s="370">
        <f t="shared" si="83"/>
        <v>212</v>
      </c>
      <c r="W254" s="370">
        <v>0</v>
      </c>
      <c r="X254" s="370">
        <v>0</v>
      </c>
      <c r="Y254" s="370">
        <f t="shared" si="68"/>
        <v>0</v>
      </c>
      <c r="Z254" s="370">
        <v>14</v>
      </c>
      <c r="AA254" s="370">
        <v>12</v>
      </c>
      <c r="AB254" s="370">
        <f t="shared" si="69"/>
        <v>26</v>
      </c>
      <c r="AC254" s="370">
        <v>20</v>
      </c>
      <c r="AD254" s="370">
        <v>9</v>
      </c>
      <c r="AE254" s="370">
        <f t="shared" si="70"/>
        <v>29</v>
      </c>
      <c r="AF254" s="370">
        <v>17</v>
      </c>
      <c r="AG254" s="370">
        <v>22</v>
      </c>
      <c r="AH254" s="370">
        <f t="shared" si="71"/>
        <v>39</v>
      </c>
      <c r="AI254" s="370">
        <v>16</v>
      </c>
      <c r="AJ254" s="370">
        <v>19</v>
      </c>
      <c r="AK254" s="370">
        <f t="shared" si="72"/>
        <v>35</v>
      </c>
      <c r="AL254" s="370">
        <v>14</v>
      </c>
      <c r="AM254" s="370">
        <v>14</v>
      </c>
      <c r="AN254" s="370">
        <f t="shared" si="73"/>
        <v>28</v>
      </c>
      <c r="AO254" s="370">
        <v>11</v>
      </c>
      <c r="AP254" s="370">
        <v>21</v>
      </c>
      <c r="AQ254" s="370">
        <f t="shared" si="74"/>
        <v>32</v>
      </c>
      <c r="AR254" s="370">
        <v>11</v>
      </c>
      <c r="AS254" s="370">
        <v>5</v>
      </c>
      <c r="AT254" s="370">
        <f t="shared" si="75"/>
        <v>16</v>
      </c>
      <c r="AU254" s="370">
        <v>4</v>
      </c>
      <c r="AV254" s="370">
        <v>3</v>
      </c>
      <c r="AW254" s="370">
        <f t="shared" si="76"/>
        <v>7</v>
      </c>
      <c r="AX254" s="370">
        <v>0</v>
      </c>
      <c r="AY254" s="370">
        <v>0</v>
      </c>
      <c r="AZ254" s="370">
        <f t="shared" si="77"/>
        <v>0</v>
      </c>
      <c r="BA254" s="370">
        <v>0</v>
      </c>
      <c r="BB254" s="370">
        <v>0</v>
      </c>
      <c r="BC254" s="370">
        <f t="shared" si="78"/>
        <v>0</v>
      </c>
      <c r="BD254" s="370">
        <v>0</v>
      </c>
      <c r="BE254" s="370">
        <v>0</v>
      </c>
      <c r="BF254" s="370">
        <f t="shared" si="79"/>
        <v>0</v>
      </c>
      <c r="BG254" s="370">
        <v>0</v>
      </c>
      <c r="BH254" s="370">
        <v>0</v>
      </c>
      <c r="BI254" s="370">
        <f t="shared" si="80"/>
        <v>0</v>
      </c>
      <c r="BJ254" s="370">
        <v>0</v>
      </c>
      <c r="BK254" s="370">
        <v>0</v>
      </c>
      <c r="BL254" s="370">
        <f t="shared" si="81"/>
        <v>0</v>
      </c>
      <c r="BM254" s="370">
        <v>0</v>
      </c>
      <c r="BN254" s="370">
        <v>0</v>
      </c>
      <c r="BO254" s="370">
        <f t="shared" si="82"/>
        <v>0</v>
      </c>
      <c r="BP254" s="370">
        <v>1</v>
      </c>
      <c r="BQ254" s="370">
        <v>1</v>
      </c>
      <c r="BR254" s="370">
        <v>2</v>
      </c>
      <c r="BS254" s="370">
        <v>1</v>
      </c>
      <c r="BT254" s="370">
        <v>0</v>
      </c>
      <c r="BU254" s="370">
        <v>0</v>
      </c>
      <c r="BV254" s="370">
        <v>0</v>
      </c>
      <c r="BW254" s="370">
        <v>0</v>
      </c>
      <c r="BX254" s="370">
        <v>0</v>
      </c>
      <c r="BY254" s="370">
        <v>0</v>
      </c>
      <c r="BZ254" s="370">
        <v>0</v>
      </c>
      <c r="CA254" s="370">
        <v>0</v>
      </c>
    </row>
    <row r="255" spans="1:79" s="371" customFormat="1" hidden="1">
      <c r="A255" s="370">
        <f t="shared" si="65"/>
        <v>236</v>
      </c>
      <c r="B255" s="370" t="s">
        <v>1095</v>
      </c>
      <c r="C255" s="370" t="s">
        <v>1096</v>
      </c>
      <c r="D255" s="370" t="s">
        <v>1675</v>
      </c>
      <c r="E255" s="370" t="s">
        <v>1097</v>
      </c>
      <c r="F255" s="370" t="s">
        <v>85</v>
      </c>
      <c r="G255" s="370" t="s">
        <v>126</v>
      </c>
      <c r="H255" s="370" t="s">
        <v>615</v>
      </c>
      <c r="I255" s="370" t="s">
        <v>615</v>
      </c>
      <c r="J255" s="370">
        <v>2</v>
      </c>
      <c r="K255" s="370" t="s">
        <v>2410</v>
      </c>
      <c r="L255" s="370">
        <v>35065</v>
      </c>
      <c r="M255" s="370" t="s">
        <v>2409</v>
      </c>
      <c r="N255" s="370">
        <v>900</v>
      </c>
      <c r="O255" s="370">
        <v>231</v>
      </c>
      <c r="P255" s="370">
        <v>9</v>
      </c>
      <c r="Q255" s="370">
        <v>0</v>
      </c>
      <c r="R255" s="370">
        <v>0</v>
      </c>
      <c r="S255" s="370">
        <v>0</v>
      </c>
      <c r="T255" s="370">
        <v>0</v>
      </c>
      <c r="U255" s="370">
        <v>0</v>
      </c>
      <c r="V255" s="370">
        <f t="shared" si="83"/>
        <v>240</v>
      </c>
      <c r="W255" s="370">
        <v>0</v>
      </c>
      <c r="X255" s="370">
        <v>0</v>
      </c>
      <c r="Y255" s="370">
        <f t="shared" si="68"/>
        <v>0</v>
      </c>
      <c r="Z255" s="370">
        <v>16</v>
      </c>
      <c r="AA255" s="370">
        <v>17</v>
      </c>
      <c r="AB255" s="370">
        <f t="shared" si="69"/>
        <v>33</v>
      </c>
      <c r="AC255" s="370">
        <v>25</v>
      </c>
      <c r="AD255" s="370">
        <v>14</v>
      </c>
      <c r="AE255" s="370">
        <f t="shared" si="70"/>
        <v>39</v>
      </c>
      <c r="AF255" s="370">
        <v>14</v>
      </c>
      <c r="AG255" s="370">
        <v>22</v>
      </c>
      <c r="AH255" s="370">
        <f t="shared" si="71"/>
        <v>36</v>
      </c>
      <c r="AI255" s="370">
        <v>23</v>
      </c>
      <c r="AJ255" s="370">
        <v>19</v>
      </c>
      <c r="AK255" s="370">
        <f t="shared" si="72"/>
        <v>42</v>
      </c>
      <c r="AL255" s="370">
        <v>30</v>
      </c>
      <c r="AM255" s="370">
        <v>11</v>
      </c>
      <c r="AN255" s="370">
        <f t="shared" si="73"/>
        <v>41</v>
      </c>
      <c r="AO255" s="370">
        <v>16</v>
      </c>
      <c r="AP255" s="370">
        <v>13</v>
      </c>
      <c r="AQ255" s="370">
        <f t="shared" si="74"/>
        <v>29</v>
      </c>
      <c r="AR255" s="370">
        <v>10</v>
      </c>
      <c r="AS255" s="370">
        <v>5</v>
      </c>
      <c r="AT255" s="370">
        <f t="shared" si="75"/>
        <v>15</v>
      </c>
      <c r="AU255" s="370">
        <v>3</v>
      </c>
      <c r="AV255" s="370">
        <v>2</v>
      </c>
      <c r="AW255" s="370">
        <f t="shared" si="76"/>
        <v>5</v>
      </c>
      <c r="AX255" s="370">
        <v>0</v>
      </c>
      <c r="AY255" s="370">
        <v>0</v>
      </c>
      <c r="AZ255" s="370">
        <f t="shared" si="77"/>
        <v>0</v>
      </c>
      <c r="BA255" s="370">
        <v>0</v>
      </c>
      <c r="BB255" s="370">
        <v>0</v>
      </c>
      <c r="BC255" s="370">
        <f t="shared" si="78"/>
        <v>0</v>
      </c>
      <c r="BD255" s="370">
        <v>0</v>
      </c>
      <c r="BE255" s="370">
        <v>0</v>
      </c>
      <c r="BF255" s="370">
        <f t="shared" si="79"/>
        <v>0</v>
      </c>
      <c r="BG255" s="370">
        <v>0</v>
      </c>
      <c r="BH255" s="370">
        <v>0</v>
      </c>
      <c r="BI255" s="370">
        <f t="shared" si="80"/>
        <v>0</v>
      </c>
      <c r="BJ255" s="370">
        <v>0</v>
      </c>
      <c r="BK255" s="370">
        <v>0</v>
      </c>
      <c r="BL255" s="370">
        <f t="shared" si="81"/>
        <v>0</v>
      </c>
      <c r="BM255" s="370">
        <v>0</v>
      </c>
      <c r="BN255" s="370">
        <v>0</v>
      </c>
      <c r="BO255" s="370">
        <f t="shared" si="82"/>
        <v>0</v>
      </c>
      <c r="BP255" s="370">
        <v>3</v>
      </c>
      <c r="BQ255" s="370">
        <v>0</v>
      </c>
      <c r="BR255" s="370">
        <v>2</v>
      </c>
      <c r="BS255" s="370">
        <v>0</v>
      </c>
      <c r="BT255" s="370">
        <v>0</v>
      </c>
      <c r="BU255" s="370">
        <v>0</v>
      </c>
      <c r="BV255" s="370">
        <v>0</v>
      </c>
      <c r="BW255" s="370">
        <v>0</v>
      </c>
      <c r="BX255" s="370">
        <v>0</v>
      </c>
      <c r="BY255" s="370">
        <v>0</v>
      </c>
      <c r="BZ255" s="370">
        <v>0</v>
      </c>
      <c r="CA255" s="370">
        <v>0</v>
      </c>
    </row>
    <row r="256" spans="1:79" s="371" customFormat="1" ht="22.5" customHeight="1">
      <c r="A256" s="370">
        <v>10</v>
      </c>
      <c r="B256" s="370"/>
      <c r="C256" s="370" t="str">
        <f>F256</f>
        <v>Kec. Singkut</v>
      </c>
      <c r="D256" s="370"/>
      <c r="E256" s="370"/>
      <c r="F256" s="370" t="str">
        <f>F255</f>
        <v>Kec. Singkut</v>
      </c>
      <c r="G256" s="370"/>
      <c r="H256" s="370"/>
      <c r="I256" s="370"/>
      <c r="J256" s="370"/>
      <c r="K256" s="370"/>
      <c r="L256" s="370"/>
      <c r="M256" s="370"/>
      <c r="N256" s="370"/>
      <c r="O256" s="370">
        <f>SUM(O236:O255)+16</f>
        <v>4273</v>
      </c>
      <c r="P256" s="370">
        <f t="shared" ref="P256:BS256" si="86">SUM(P236:P255)</f>
        <v>198</v>
      </c>
      <c r="Q256" s="370">
        <f t="shared" si="86"/>
        <v>45</v>
      </c>
      <c r="R256" s="370">
        <f t="shared" si="86"/>
        <v>1</v>
      </c>
      <c r="S256" s="370">
        <f t="shared" si="86"/>
        <v>7</v>
      </c>
      <c r="T256" s="370">
        <f t="shared" si="86"/>
        <v>1</v>
      </c>
      <c r="U256" s="370">
        <f t="shared" si="86"/>
        <v>0</v>
      </c>
      <c r="V256" s="370">
        <f>SUM(O256:U256)</f>
        <v>4525</v>
      </c>
      <c r="W256" s="370">
        <f t="shared" si="86"/>
        <v>2</v>
      </c>
      <c r="X256" s="370">
        <f t="shared" si="86"/>
        <v>6</v>
      </c>
      <c r="Y256" s="370">
        <f t="shared" si="86"/>
        <v>8</v>
      </c>
      <c r="Z256" s="370">
        <f t="shared" si="86"/>
        <v>234</v>
      </c>
      <c r="AA256" s="370">
        <f t="shared" si="86"/>
        <v>252</v>
      </c>
      <c r="AB256" s="370">
        <f t="shared" si="86"/>
        <v>486</v>
      </c>
      <c r="AC256" s="370">
        <f t="shared" si="86"/>
        <v>404</v>
      </c>
      <c r="AD256" s="370">
        <f t="shared" si="86"/>
        <v>375</v>
      </c>
      <c r="AE256" s="370">
        <f t="shared" si="86"/>
        <v>779</v>
      </c>
      <c r="AF256" s="370">
        <f t="shared" si="86"/>
        <v>366</v>
      </c>
      <c r="AG256" s="370">
        <f t="shared" si="86"/>
        <v>377</v>
      </c>
      <c r="AH256" s="370">
        <f t="shared" si="86"/>
        <v>743</v>
      </c>
      <c r="AI256" s="370">
        <f t="shared" si="86"/>
        <v>369</v>
      </c>
      <c r="AJ256" s="370">
        <f t="shared" si="86"/>
        <v>353</v>
      </c>
      <c r="AK256" s="370">
        <f t="shared" si="86"/>
        <v>722</v>
      </c>
      <c r="AL256" s="370">
        <f t="shared" si="86"/>
        <v>357</v>
      </c>
      <c r="AM256" s="370">
        <f t="shared" si="86"/>
        <v>306</v>
      </c>
      <c r="AN256" s="370">
        <f t="shared" si="86"/>
        <v>663</v>
      </c>
      <c r="AO256" s="370">
        <f t="shared" si="86"/>
        <v>339</v>
      </c>
      <c r="AP256" s="370">
        <f t="shared" si="86"/>
        <v>315</v>
      </c>
      <c r="AQ256" s="370">
        <f t="shared" si="86"/>
        <v>654</v>
      </c>
      <c r="AR256" s="370">
        <f t="shared" si="86"/>
        <v>192</v>
      </c>
      <c r="AS256" s="370">
        <f t="shared" si="86"/>
        <v>147</v>
      </c>
      <c r="AT256" s="370">
        <f t="shared" si="86"/>
        <v>339</v>
      </c>
      <c r="AU256" s="370">
        <f t="shared" si="86"/>
        <v>65</v>
      </c>
      <c r="AV256" s="370">
        <f t="shared" si="86"/>
        <v>28</v>
      </c>
      <c r="AW256" s="370">
        <f t="shared" si="86"/>
        <v>93</v>
      </c>
      <c r="AX256" s="370">
        <f t="shared" si="86"/>
        <v>12</v>
      </c>
      <c r="AY256" s="370">
        <f t="shared" si="86"/>
        <v>7</v>
      </c>
      <c r="AZ256" s="370">
        <f t="shared" si="86"/>
        <v>19</v>
      </c>
      <c r="BA256" s="370">
        <f t="shared" si="86"/>
        <v>2</v>
      </c>
      <c r="BB256" s="370">
        <f t="shared" si="86"/>
        <v>1</v>
      </c>
      <c r="BC256" s="370">
        <f t="shared" si="86"/>
        <v>3</v>
      </c>
      <c r="BD256" s="370">
        <f t="shared" si="86"/>
        <v>0</v>
      </c>
      <c r="BE256" s="370">
        <f t="shared" si="86"/>
        <v>0</v>
      </c>
      <c r="BF256" s="370">
        <f t="shared" si="86"/>
        <v>0</v>
      </c>
      <c r="BG256" s="370">
        <f t="shared" si="86"/>
        <v>0</v>
      </c>
      <c r="BH256" s="370">
        <f t="shared" si="86"/>
        <v>0</v>
      </c>
      <c r="BI256" s="370">
        <f t="shared" si="86"/>
        <v>0</v>
      </c>
      <c r="BJ256" s="370">
        <f t="shared" si="86"/>
        <v>0</v>
      </c>
      <c r="BK256" s="370">
        <f t="shared" si="86"/>
        <v>0</v>
      </c>
      <c r="BL256" s="370">
        <f t="shared" si="86"/>
        <v>0</v>
      </c>
      <c r="BM256" s="370">
        <f t="shared" si="86"/>
        <v>0</v>
      </c>
      <c r="BN256" s="370">
        <f t="shared" si="86"/>
        <v>0</v>
      </c>
      <c r="BO256" s="370">
        <f t="shared" si="86"/>
        <v>0</v>
      </c>
      <c r="BP256" s="370">
        <f t="shared" si="86"/>
        <v>20</v>
      </c>
      <c r="BQ256" s="370">
        <f t="shared" si="86"/>
        <v>9</v>
      </c>
      <c r="BR256" s="370">
        <f t="shared" si="86"/>
        <v>9</v>
      </c>
      <c r="BS256" s="370">
        <f t="shared" si="86"/>
        <v>1</v>
      </c>
      <c r="BT256" s="370">
        <f t="shared" ref="BT256:CA256" si="87">SUM(BT236:BT255)</f>
        <v>2</v>
      </c>
      <c r="BU256" s="370">
        <f t="shared" si="87"/>
        <v>1</v>
      </c>
      <c r="BV256" s="370">
        <f t="shared" si="87"/>
        <v>3</v>
      </c>
      <c r="BW256" s="370">
        <f t="shared" si="87"/>
        <v>4</v>
      </c>
      <c r="BX256" s="370">
        <f t="shared" si="87"/>
        <v>1</v>
      </c>
      <c r="BY256" s="370">
        <f t="shared" si="87"/>
        <v>0</v>
      </c>
      <c r="BZ256" s="370">
        <f t="shared" si="87"/>
        <v>0</v>
      </c>
      <c r="CA256" s="370">
        <f t="shared" si="87"/>
        <v>0</v>
      </c>
    </row>
    <row r="257" spans="1:348" s="622" customFormat="1" ht="23.25" customHeight="1">
      <c r="A257" s="866" t="s">
        <v>165</v>
      </c>
      <c r="B257" s="867"/>
      <c r="C257" s="867"/>
      <c r="D257" s="867"/>
      <c r="E257" s="867"/>
      <c r="F257" s="867"/>
      <c r="G257" s="867"/>
      <c r="H257" s="867"/>
      <c r="I257" s="867"/>
      <c r="J257" s="867"/>
      <c r="K257" s="868"/>
      <c r="L257" s="621"/>
      <c r="M257" s="621"/>
      <c r="N257" s="621"/>
      <c r="O257" s="621">
        <f t="shared" ref="O257:BS257" si="88">O256+O235+O207+O183+O165+O127+O99+O82+O60+O25</f>
        <v>32663</v>
      </c>
      <c r="P257" s="621">
        <f t="shared" si="88"/>
        <v>1034</v>
      </c>
      <c r="Q257" s="621">
        <f t="shared" si="88"/>
        <v>106</v>
      </c>
      <c r="R257" s="621">
        <f t="shared" si="88"/>
        <v>2</v>
      </c>
      <c r="S257" s="621">
        <f t="shared" si="88"/>
        <v>14</v>
      </c>
      <c r="T257" s="621">
        <f t="shared" si="88"/>
        <v>1</v>
      </c>
      <c r="U257" s="621">
        <f t="shared" si="88"/>
        <v>1</v>
      </c>
      <c r="V257" s="621">
        <f t="shared" si="88"/>
        <v>33821</v>
      </c>
      <c r="W257" s="621">
        <f t="shared" si="88"/>
        <v>53</v>
      </c>
      <c r="X257" s="621">
        <f t="shared" si="88"/>
        <v>61</v>
      </c>
      <c r="Y257" s="621">
        <f t="shared" si="88"/>
        <v>114</v>
      </c>
      <c r="Z257" s="621">
        <f t="shared" si="88"/>
        <v>1971</v>
      </c>
      <c r="AA257" s="621">
        <f t="shared" si="88"/>
        <v>1991</v>
      </c>
      <c r="AB257" s="621">
        <f t="shared" si="88"/>
        <v>3962</v>
      </c>
      <c r="AC257" s="621">
        <f t="shared" si="88"/>
        <v>2816</v>
      </c>
      <c r="AD257" s="621">
        <f t="shared" si="88"/>
        <v>2717</v>
      </c>
      <c r="AE257" s="621">
        <f t="shared" si="88"/>
        <v>5533</v>
      </c>
      <c r="AF257" s="621">
        <f t="shared" si="88"/>
        <v>2907</v>
      </c>
      <c r="AG257" s="621">
        <f t="shared" si="88"/>
        <v>2715</v>
      </c>
      <c r="AH257" s="621">
        <f t="shared" si="88"/>
        <v>5622</v>
      </c>
      <c r="AI257" s="621">
        <f t="shared" si="88"/>
        <v>2833</v>
      </c>
      <c r="AJ257" s="621">
        <f t="shared" si="88"/>
        <v>2627</v>
      </c>
      <c r="AK257" s="621">
        <f t="shared" si="88"/>
        <v>5460</v>
      </c>
      <c r="AL257" s="621">
        <f t="shared" si="88"/>
        <v>2641</v>
      </c>
      <c r="AM257" s="621">
        <f t="shared" si="88"/>
        <v>2440</v>
      </c>
      <c r="AN257" s="621">
        <f t="shared" si="88"/>
        <v>5081</v>
      </c>
      <c r="AO257" s="621">
        <f t="shared" si="88"/>
        <v>2517</v>
      </c>
      <c r="AP257" s="621">
        <f t="shared" si="88"/>
        <v>2276</v>
      </c>
      <c r="AQ257" s="621">
        <f t="shared" si="88"/>
        <v>4793</v>
      </c>
      <c r="AR257" s="621">
        <f t="shared" si="88"/>
        <v>1270</v>
      </c>
      <c r="AS257" s="621">
        <f t="shared" si="88"/>
        <v>905</v>
      </c>
      <c r="AT257" s="621">
        <f t="shared" si="88"/>
        <v>2175</v>
      </c>
      <c r="AU257" s="621">
        <f t="shared" si="88"/>
        <v>488</v>
      </c>
      <c r="AV257" s="621">
        <f t="shared" si="88"/>
        <v>260</v>
      </c>
      <c r="AW257" s="621">
        <f t="shared" si="88"/>
        <v>748</v>
      </c>
      <c r="AX257" s="621">
        <f t="shared" si="88"/>
        <v>115</v>
      </c>
      <c r="AY257" s="621">
        <f t="shared" si="88"/>
        <v>77</v>
      </c>
      <c r="AZ257" s="621">
        <f t="shared" si="88"/>
        <v>192</v>
      </c>
      <c r="BA257" s="621">
        <f t="shared" si="88"/>
        <v>48</v>
      </c>
      <c r="BB257" s="621">
        <f t="shared" si="88"/>
        <v>29</v>
      </c>
      <c r="BC257" s="621">
        <f t="shared" si="88"/>
        <v>77</v>
      </c>
      <c r="BD257" s="621">
        <f t="shared" si="88"/>
        <v>18</v>
      </c>
      <c r="BE257" s="621">
        <f t="shared" si="88"/>
        <v>16</v>
      </c>
      <c r="BF257" s="621">
        <f t="shared" si="88"/>
        <v>34</v>
      </c>
      <c r="BG257" s="621">
        <f t="shared" si="88"/>
        <v>14</v>
      </c>
      <c r="BH257" s="621">
        <f t="shared" si="88"/>
        <v>6</v>
      </c>
      <c r="BI257" s="621">
        <f t="shared" si="88"/>
        <v>20</v>
      </c>
      <c r="BJ257" s="621">
        <f t="shared" si="88"/>
        <v>3</v>
      </c>
      <c r="BK257" s="621">
        <f t="shared" si="88"/>
        <v>5</v>
      </c>
      <c r="BL257" s="621">
        <f t="shared" si="88"/>
        <v>8</v>
      </c>
      <c r="BM257" s="621">
        <f t="shared" si="88"/>
        <v>5</v>
      </c>
      <c r="BN257" s="621">
        <f t="shared" si="88"/>
        <v>5</v>
      </c>
      <c r="BO257" s="621">
        <f t="shared" si="88"/>
        <v>10</v>
      </c>
      <c r="BP257" s="621">
        <f t="shared" si="88"/>
        <v>191</v>
      </c>
      <c r="BQ257" s="621">
        <f t="shared" si="88"/>
        <v>73</v>
      </c>
      <c r="BR257" s="621">
        <f t="shared" si="88"/>
        <v>59</v>
      </c>
      <c r="BS257" s="621">
        <f t="shared" si="88"/>
        <v>44</v>
      </c>
      <c r="BT257" s="621">
        <f t="shared" ref="BT257:CA257" si="89">BT256+BT235+BT207+BT183+BT165+BT127+BT99+BT82+BT60+BT25</f>
        <v>43</v>
      </c>
      <c r="BU257" s="621">
        <f t="shared" si="89"/>
        <v>24</v>
      </c>
      <c r="BV257" s="621">
        <f t="shared" si="89"/>
        <v>30</v>
      </c>
      <c r="BW257" s="621">
        <f t="shared" si="89"/>
        <v>10</v>
      </c>
      <c r="BX257" s="621">
        <f t="shared" si="89"/>
        <v>27</v>
      </c>
      <c r="BY257" s="621">
        <f t="shared" si="89"/>
        <v>20</v>
      </c>
      <c r="BZ257" s="621">
        <f t="shared" si="89"/>
        <v>1</v>
      </c>
      <c r="CA257" s="621">
        <f t="shared" si="89"/>
        <v>2</v>
      </c>
    </row>
    <row r="259" spans="1:348" s="351" customFormat="1">
      <c r="A259" s="348"/>
      <c r="B259" s="348"/>
      <c r="C259" s="348"/>
      <c r="D259" s="348"/>
      <c r="E259" s="348"/>
      <c r="F259" s="348"/>
      <c r="G259" s="348"/>
      <c r="H259" s="348"/>
      <c r="I259" s="348"/>
      <c r="J259" s="348"/>
      <c r="K259" s="348"/>
      <c r="L259" s="348"/>
      <c r="M259" s="348"/>
      <c r="N259" s="348"/>
      <c r="O259" s="348"/>
      <c r="P259" s="348"/>
      <c r="Q259" s="348"/>
      <c r="R259" s="348"/>
      <c r="S259" s="348"/>
      <c r="T259" s="348"/>
      <c r="U259" s="348"/>
      <c r="V259" s="348"/>
      <c r="X259" s="860" t="s">
        <v>2512</v>
      </c>
      <c r="Y259" s="861"/>
      <c r="Z259" s="862"/>
      <c r="AB259" s="368" t="s">
        <v>2513</v>
      </c>
      <c r="AC259" s="368"/>
      <c r="AD259" s="368"/>
      <c r="AE259" s="353"/>
      <c r="AF259" s="860" t="s">
        <v>2514</v>
      </c>
      <c r="AG259" s="861"/>
      <c r="AH259" s="862"/>
      <c r="AT259" s="353"/>
      <c r="BP259" s="348"/>
      <c r="BQ259" s="348"/>
      <c r="BR259" s="348"/>
      <c r="BS259" s="348"/>
      <c r="BT259" s="348"/>
      <c r="BU259" s="348"/>
      <c r="BV259" s="348"/>
      <c r="BW259" s="348"/>
      <c r="BX259" s="348"/>
      <c r="BY259" s="348"/>
      <c r="BZ259" s="348"/>
      <c r="CA259" s="348"/>
      <c r="CB259" s="348"/>
      <c r="CC259" s="348"/>
      <c r="CD259" s="348"/>
      <c r="CE259" s="348"/>
      <c r="CF259" s="348"/>
      <c r="CG259" s="348"/>
      <c r="CH259" s="348"/>
      <c r="CI259" s="348"/>
      <c r="CJ259" s="348"/>
      <c r="CK259" s="348"/>
      <c r="CL259" s="348"/>
      <c r="CM259" s="348"/>
      <c r="CN259" s="348"/>
      <c r="CO259" s="348"/>
      <c r="CP259" s="348"/>
      <c r="CQ259" s="348"/>
      <c r="CR259" s="348"/>
      <c r="CS259" s="348"/>
      <c r="CT259" s="348"/>
      <c r="CU259" s="348"/>
      <c r="CV259" s="348"/>
      <c r="CW259" s="348"/>
      <c r="CX259" s="348"/>
      <c r="CY259" s="348"/>
      <c r="CZ259" s="348"/>
      <c r="DA259" s="348"/>
      <c r="DB259" s="348"/>
      <c r="DC259" s="348"/>
      <c r="DD259" s="348"/>
      <c r="DE259" s="348"/>
      <c r="DF259" s="348"/>
      <c r="DG259" s="348"/>
      <c r="DH259" s="348"/>
      <c r="DI259" s="348"/>
      <c r="DJ259" s="348"/>
      <c r="DK259" s="348"/>
      <c r="DL259" s="348"/>
      <c r="DM259" s="348"/>
      <c r="DN259" s="348"/>
      <c r="DO259" s="348"/>
      <c r="DP259" s="348"/>
      <c r="DQ259" s="348"/>
      <c r="DR259" s="348"/>
      <c r="DS259" s="348"/>
      <c r="DT259" s="348"/>
      <c r="DU259" s="348"/>
      <c r="DV259" s="348"/>
      <c r="DW259" s="348"/>
      <c r="DX259" s="348"/>
      <c r="DY259" s="348"/>
      <c r="DZ259" s="348"/>
      <c r="EA259" s="348"/>
      <c r="EB259" s="348"/>
      <c r="EC259" s="348"/>
      <c r="ED259" s="348"/>
      <c r="EE259" s="348"/>
      <c r="EF259" s="348"/>
      <c r="EG259" s="348"/>
      <c r="EH259" s="348"/>
      <c r="EI259" s="348"/>
      <c r="EJ259" s="348"/>
      <c r="EK259" s="348"/>
      <c r="EL259" s="348"/>
      <c r="EM259" s="348"/>
      <c r="EN259" s="348"/>
      <c r="EO259" s="348"/>
      <c r="EP259" s="348"/>
      <c r="EQ259" s="348"/>
      <c r="ER259" s="348"/>
      <c r="ES259" s="348"/>
      <c r="ET259" s="348"/>
      <c r="EU259" s="348"/>
      <c r="EV259" s="348"/>
      <c r="EW259" s="348"/>
      <c r="EX259" s="348"/>
      <c r="EY259" s="348"/>
      <c r="EZ259" s="348"/>
      <c r="FA259" s="348"/>
      <c r="FB259" s="348"/>
      <c r="FC259" s="348"/>
      <c r="FD259" s="348"/>
      <c r="FE259" s="348"/>
      <c r="FF259" s="348"/>
      <c r="FG259" s="348"/>
      <c r="FH259" s="348"/>
      <c r="FI259" s="348"/>
      <c r="FJ259" s="348"/>
      <c r="FK259" s="348"/>
      <c r="FL259" s="348"/>
      <c r="FM259" s="348"/>
      <c r="FN259" s="348"/>
      <c r="FO259" s="348"/>
      <c r="FP259" s="348"/>
      <c r="FQ259" s="348"/>
      <c r="FR259" s="348"/>
      <c r="FS259" s="348"/>
      <c r="FT259" s="348"/>
      <c r="FU259" s="348"/>
      <c r="FV259" s="348"/>
      <c r="FW259" s="348"/>
      <c r="FX259" s="348"/>
      <c r="FY259" s="348"/>
      <c r="FZ259" s="348"/>
      <c r="GA259" s="348"/>
      <c r="GB259" s="348"/>
      <c r="GC259" s="348"/>
      <c r="GD259" s="348"/>
      <c r="GE259" s="348"/>
      <c r="GF259" s="348"/>
      <c r="GG259" s="348"/>
      <c r="GH259" s="348"/>
      <c r="GI259" s="348"/>
      <c r="GJ259" s="348"/>
      <c r="GK259" s="348"/>
      <c r="GL259" s="348"/>
      <c r="GM259" s="348"/>
      <c r="GN259" s="348"/>
      <c r="GO259" s="348"/>
      <c r="GP259" s="348"/>
      <c r="GQ259" s="348"/>
      <c r="GR259" s="348"/>
      <c r="GS259" s="348"/>
      <c r="GT259" s="348"/>
      <c r="GU259" s="348"/>
      <c r="GV259" s="348"/>
      <c r="GW259" s="348"/>
      <c r="GX259" s="348"/>
      <c r="GY259" s="348"/>
      <c r="GZ259" s="348"/>
      <c r="HA259" s="348"/>
      <c r="HB259" s="348"/>
      <c r="HC259" s="348"/>
      <c r="HD259" s="348"/>
      <c r="HE259" s="348"/>
      <c r="HF259" s="348"/>
      <c r="HG259" s="348"/>
      <c r="HH259" s="348"/>
      <c r="HI259" s="348"/>
      <c r="HJ259" s="348"/>
      <c r="HK259" s="348"/>
      <c r="HL259" s="348"/>
      <c r="HM259" s="348"/>
      <c r="HN259" s="348"/>
      <c r="HO259" s="348"/>
      <c r="HP259" s="348"/>
      <c r="HQ259" s="348"/>
      <c r="HR259" s="348"/>
      <c r="HS259" s="348"/>
      <c r="HT259" s="348"/>
      <c r="HU259" s="348"/>
      <c r="HV259" s="348"/>
      <c r="HW259" s="348"/>
      <c r="HX259" s="348"/>
      <c r="HY259" s="348"/>
      <c r="HZ259" s="348"/>
      <c r="IA259" s="348"/>
      <c r="IB259" s="348"/>
      <c r="IC259" s="348"/>
      <c r="ID259" s="348"/>
      <c r="IE259" s="348"/>
      <c r="IF259" s="348"/>
      <c r="IG259" s="348"/>
      <c r="IH259" s="348"/>
      <c r="II259" s="348"/>
      <c r="IJ259" s="348"/>
      <c r="IK259" s="348"/>
      <c r="IL259" s="348"/>
      <c r="IM259" s="348"/>
      <c r="IN259" s="348"/>
      <c r="IO259" s="348"/>
      <c r="IP259" s="348"/>
      <c r="IQ259" s="348"/>
      <c r="IR259" s="348"/>
      <c r="IS259" s="348"/>
      <c r="IT259" s="348"/>
      <c r="IU259" s="348"/>
      <c r="IV259" s="348"/>
      <c r="IW259" s="348"/>
      <c r="IX259" s="348"/>
      <c r="IY259" s="348"/>
      <c r="IZ259" s="348"/>
      <c r="JA259" s="348"/>
      <c r="JB259" s="348"/>
      <c r="JC259" s="348"/>
      <c r="JD259" s="348"/>
      <c r="JE259" s="348"/>
      <c r="JF259" s="348"/>
      <c r="JG259" s="348"/>
      <c r="JH259" s="348"/>
      <c r="JI259" s="348"/>
      <c r="JJ259" s="348"/>
      <c r="JK259" s="348"/>
      <c r="JL259" s="348"/>
      <c r="JM259" s="348"/>
      <c r="JN259" s="348"/>
      <c r="JO259" s="348"/>
      <c r="JP259" s="348"/>
      <c r="JQ259" s="348"/>
      <c r="JR259" s="348"/>
      <c r="JS259" s="348"/>
      <c r="JT259" s="348"/>
      <c r="JU259" s="348"/>
      <c r="JV259" s="348"/>
      <c r="JW259" s="348"/>
      <c r="JX259" s="348"/>
      <c r="JY259" s="348"/>
      <c r="JZ259" s="348"/>
      <c r="KA259" s="348"/>
      <c r="KB259" s="348"/>
      <c r="KC259" s="348"/>
      <c r="KD259" s="348"/>
      <c r="KE259" s="348"/>
      <c r="KF259" s="348"/>
      <c r="KG259" s="348"/>
      <c r="KH259" s="348"/>
      <c r="KI259" s="348"/>
      <c r="KJ259" s="348"/>
      <c r="KK259" s="348"/>
      <c r="KL259" s="348"/>
      <c r="KM259" s="348"/>
      <c r="KN259" s="348"/>
      <c r="KO259" s="348"/>
      <c r="KP259" s="348"/>
      <c r="KQ259" s="348"/>
      <c r="KR259" s="348"/>
      <c r="KS259" s="348"/>
      <c r="KT259" s="348"/>
      <c r="KU259" s="348"/>
      <c r="KV259" s="348"/>
      <c r="KW259" s="348"/>
      <c r="KX259" s="348"/>
      <c r="KY259" s="348"/>
      <c r="KZ259" s="348"/>
      <c r="LA259" s="348"/>
      <c r="LB259" s="348"/>
      <c r="LC259" s="348"/>
      <c r="LD259" s="348"/>
      <c r="LE259" s="348"/>
      <c r="LF259" s="348"/>
      <c r="LG259" s="348"/>
      <c r="LH259" s="348"/>
      <c r="LI259" s="348"/>
      <c r="LJ259" s="348"/>
      <c r="LK259" s="348"/>
      <c r="LL259" s="348"/>
      <c r="LM259" s="348"/>
      <c r="LN259" s="348"/>
      <c r="LO259" s="348"/>
      <c r="LP259" s="348"/>
      <c r="LQ259" s="348"/>
      <c r="LR259" s="348"/>
      <c r="LS259" s="348"/>
      <c r="LT259" s="348"/>
      <c r="LU259" s="348"/>
      <c r="LV259" s="348"/>
      <c r="LW259" s="348"/>
      <c r="LX259" s="348"/>
      <c r="LY259" s="348"/>
      <c r="LZ259" s="348"/>
      <c r="MA259" s="348"/>
      <c r="MB259" s="348"/>
      <c r="MC259" s="348"/>
      <c r="MD259" s="348"/>
      <c r="ME259" s="348"/>
      <c r="MF259" s="348"/>
      <c r="MG259" s="348"/>
      <c r="MH259" s="348"/>
      <c r="MI259" s="348"/>
      <c r="MJ259" s="348"/>
    </row>
    <row r="260" spans="1:348" s="351" customFormat="1">
      <c r="A260" s="348"/>
      <c r="B260" s="348"/>
      <c r="C260" s="348"/>
      <c r="D260" s="348"/>
      <c r="E260" s="348"/>
      <c r="F260" s="348"/>
      <c r="G260" s="348"/>
      <c r="H260" s="348"/>
      <c r="I260" s="348"/>
      <c r="J260" s="348"/>
      <c r="K260" s="348"/>
      <c r="L260" s="348"/>
      <c r="M260" s="348"/>
      <c r="N260" s="348"/>
      <c r="O260" s="348"/>
      <c r="P260" s="348"/>
      <c r="Q260" s="348"/>
      <c r="R260" s="348"/>
      <c r="S260" s="348"/>
      <c r="T260" s="348"/>
      <c r="U260" s="348"/>
      <c r="V260" s="348"/>
      <c r="X260" s="376" t="s">
        <v>95</v>
      </c>
      <c r="Y260" s="859">
        <f>W257+Z257</f>
        <v>2024</v>
      </c>
      <c r="Z260" s="859"/>
      <c r="AB260" s="376" t="s">
        <v>95</v>
      </c>
      <c r="AC260" s="859">
        <f>AC257+AF257+AI257+AL257+AO257+AR257</f>
        <v>14984</v>
      </c>
      <c r="AD260" s="859"/>
      <c r="AE260" s="353"/>
      <c r="AF260" s="376" t="s">
        <v>95</v>
      </c>
      <c r="AG260" s="859">
        <f>AU257+AX257+BA257+BD257+BG257+BJ257+BM257</f>
        <v>691</v>
      </c>
      <c r="AH260" s="859"/>
      <c r="AT260" s="353"/>
      <c r="BP260" s="348"/>
      <c r="BQ260" s="348"/>
      <c r="BR260" s="348"/>
      <c r="BS260" s="348"/>
      <c r="BT260" s="348"/>
      <c r="BU260" s="348"/>
      <c r="BV260" s="348"/>
      <c r="BW260" s="348"/>
      <c r="BX260" s="348"/>
      <c r="BY260" s="348"/>
      <c r="BZ260" s="348"/>
      <c r="CA260" s="348"/>
      <c r="CB260" s="348"/>
      <c r="CC260" s="348"/>
      <c r="CD260" s="348"/>
      <c r="CE260" s="348"/>
      <c r="CF260" s="348"/>
      <c r="CG260" s="348"/>
      <c r="CH260" s="348"/>
      <c r="CI260" s="348"/>
      <c r="CJ260" s="348"/>
      <c r="CK260" s="348"/>
      <c r="CL260" s="348"/>
      <c r="CM260" s="348"/>
      <c r="CN260" s="348"/>
      <c r="CO260" s="348"/>
      <c r="CP260" s="348"/>
      <c r="CQ260" s="348"/>
      <c r="CR260" s="348"/>
      <c r="CS260" s="348"/>
      <c r="CT260" s="348"/>
      <c r="CU260" s="348"/>
      <c r="CV260" s="348"/>
      <c r="CW260" s="348"/>
      <c r="CX260" s="348"/>
      <c r="CY260" s="348"/>
      <c r="CZ260" s="348"/>
      <c r="DA260" s="348"/>
      <c r="DB260" s="348"/>
      <c r="DC260" s="348"/>
      <c r="DD260" s="348"/>
      <c r="DE260" s="348"/>
      <c r="DF260" s="348"/>
      <c r="DG260" s="348"/>
      <c r="DH260" s="348"/>
      <c r="DI260" s="348"/>
      <c r="DJ260" s="348"/>
      <c r="DK260" s="348"/>
      <c r="DL260" s="348"/>
      <c r="DM260" s="348"/>
      <c r="DN260" s="348"/>
      <c r="DO260" s="348"/>
      <c r="DP260" s="348"/>
      <c r="DQ260" s="348"/>
      <c r="DR260" s="348"/>
      <c r="DS260" s="348"/>
      <c r="DT260" s="348"/>
      <c r="DU260" s="348"/>
      <c r="DV260" s="348"/>
      <c r="DW260" s="348"/>
      <c r="DX260" s="348"/>
      <c r="DY260" s="348"/>
      <c r="DZ260" s="348"/>
      <c r="EA260" s="348"/>
      <c r="EB260" s="348"/>
      <c r="EC260" s="348"/>
      <c r="ED260" s="348"/>
      <c r="EE260" s="348"/>
      <c r="EF260" s="348"/>
      <c r="EG260" s="348"/>
      <c r="EH260" s="348"/>
      <c r="EI260" s="348"/>
      <c r="EJ260" s="348"/>
      <c r="EK260" s="348"/>
      <c r="EL260" s="348"/>
      <c r="EM260" s="348"/>
      <c r="EN260" s="348"/>
      <c r="EO260" s="348"/>
      <c r="EP260" s="348"/>
      <c r="EQ260" s="348"/>
      <c r="ER260" s="348"/>
      <c r="ES260" s="348"/>
      <c r="ET260" s="348"/>
      <c r="EU260" s="348"/>
      <c r="EV260" s="348"/>
      <c r="EW260" s="348"/>
      <c r="EX260" s="348"/>
      <c r="EY260" s="348"/>
      <c r="EZ260" s="348"/>
      <c r="FA260" s="348"/>
      <c r="FB260" s="348"/>
      <c r="FC260" s="348"/>
      <c r="FD260" s="348"/>
      <c r="FE260" s="348"/>
      <c r="FF260" s="348"/>
      <c r="FG260" s="348"/>
      <c r="FH260" s="348"/>
      <c r="FI260" s="348"/>
      <c r="FJ260" s="348"/>
      <c r="FK260" s="348"/>
      <c r="FL260" s="348"/>
      <c r="FM260" s="348"/>
      <c r="FN260" s="348"/>
      <c r="FO260" s="348"/>
      <c r="FP260" s="348"/>
      <c r="FQ260" s="348"/>
      <c r="FR260" s="348"/>
      <c r="FS260" s="348"/>
      <c r="FT260" s="348"/>
      <c r="FU260" s="348"/>
      <c r="FV260" s="348"/>
      <c r="FW260" s="348"/>
      <c r="FX260" s="348"/>
      <c r="FY260" s="348"/>
      <c r="FZ260" s="348"/>
      <c r="GA260" s="348"/>
      <c r="GB260" s="348"/>
      <c r="GC260" s="348"/>
      <c r="GD260" s="348"/>
      <c r="GE260" s="348"/>
      <c r="GF260" s="348"/>
      <c r="GG260" s="348"/>
      <c r="GH260" s="348"/>
      <c r="GI260" s="348"/>
      <c r="GJ260" s="348"/>
      <c r="GK260" s="348"/>
      <c r="GL260" s="348"/>
      <c r="GM260" s="348"/>
      <c r="GN260" s="348"/>
      <c r="GO260" s="348"/>
      <c r="GP260" s="348"/>
      <c r="GQ260" s="348"/>
      <c r="GR260" s="348"/>
      <c r="GS260" s="348"/>
      <c r="GT260" s="348"/>
      <c r="GU260" s="348"/>
      <c r="GV260" s="348"/>
      <c r="GW260" s="348"/>
      <c r="GX260" s="348"/>
      <c r="GY260" s="348"/>
      <c r="GZ260" s="348"/>
      <c r="HA260" s="348"/>
      <c r="HB260" s="348"/>
      <c r="HC260" s="348"/>
      <c r="HD260" s="348"/>
      <c r="HE260" s="348"/>
      <c r="HF260" s="348"/>
      <c r="HG260" s="348"/>
      <c r="HH260" s="348"/>
      <c r="HI260" s="348"/>
      <c r="HJ260" s="348"/>
      <c r="HK260" s="348"/>
      <c r="HL260" s="348"/>
      <c r="HM260" s="348"/>
      <c r="HN260" s="348"/>
      <c r="HO260" s="348"/>
      <c r="HP260" s="348"/>
      <c r="HQ260" s="348"/>
      <c r="HR260" s="348"/>
      <c r="HS260" s="348"/>
      <c r="HT260" s="348"/>
      <c r="HU260" s="348"/>
      <c r="HV260" s="348"/>
      <c r="HW260" s="348"/>
      <c r="HX260" s="348"/>
      <c r="HY260" s="348"/>
      <c r="HZ260" s="348"/>
      <c r="IA260" s="348"/>
      <c r="IB260" s="348"/>
      <c r="IC260" s="348"/>
      <c r="ID260" s="348"/>
      <c r="IE260" s="348"/>
      <c r="IF260" s="348"/>
      <c r="IG260" s="348"/>
      <c r="IH260" s="348"/>
      <c r="II260" s="348"/>
      <c r="IJ260" s="348"/>
      <c r="IK260" s="348"/>
      <c r="IL260" s="348"/>
      <c r="IM260" s="348"/>
      <c r="IN260" s="348"/>
      <c r="IO260" s="348"/>
      <c r="IP260" s="348"/>
      <c r="IQ260" s="348"/>
      <c r="IR260" s="348"/>
      <c r="IS260" s="348"/>
      <c r="IT260" s="348"/>
      <c r="IU260" s="348"/>
      <c r="IV260" s="348"/>
      <c r="IW260" s="348"/>
      <c r="IX260" s="348"/>
      <c r="IY260" s="348"/>
      <c r="IZ260" s="348"/>
      <c r="JA260" s="348"/>
      <c r="JB260" s="348"/>
      <c r="JC260" s="348"/>
      <c r="JD260" s="348"/>
      <c r="JE260" s="348"/>
      <c r="JF260" s="348"/>
      <c r="JG260" s="348"/>
      <c r="JH260" s="348"/>
      <c r="JI260" s="348"/>
      <c r="JJ260" s="348"/>
      <c r="JK260" s="348"/>
      <c r="JL260" s="348"/>
      <c r="JM260" s="348"/>
      <c r="JN260" s="348"/>
      <c r="JO260" s="348"/>
      <c r="JP260" s="348"/>
      <c r="JQ260" s="348"/>
      <c r="JR260" s="348"/>
      <c r="JS260" s="348"/>
      <c r="JT260" s="348"/>
      <c r="JU260" s="348"/>
      <c r="JV260" s="348"/>
      <c r="JW260" s="348"/>
      <c r="JX260" s="348"/>
      <c r="JY260" s="348"/>
      <c r="JZ260" s="348"/>
      <c r="KA260" s="348"/>
      <c r="KB260" s="348"/>
      <c r="KC260" s="348"/>
      <c r="KD260" s="348"/>
      <c r="KE260" s="348"/>
      <c r="KF260" s="348"/>
      <c r="KG260" s="348"/>
      <c r="KH260" s="348"/>
      <c r="KI260" s="348"/>
      <c r="KJ260" s="348"/>
      <c r="KK260" s="348"/>
      <c r="KL260" s="348"/>
      <c r="KM260" s="348"/>
      <c r="KN260" s="348"/>
      <c r="KO260" s="348"/>
      <c r="KP260" s="348"/>
      <c r="KQ260" s="348"/>
      <c r="KR260" s="348"/>
      <c r="KS260" s="348"/>
      <c r="KT260" s="348"/>
      <c r="KU260" s="348"/>
      <c r="KV260" s="348"/>
      <c r="KW260" s="348"/>
      <c r="KX260" s="348"/>
      <c r="KY260" s="348"/>
      <c r="KZ260" s="348"/>
      <c r="LA260" s="348"/>
      <c r="LB260" s="348"/>
      <c r="LC260" s="348"/>
      <c r="LD260" s="348"/>
      <c r="LE260" s="348"/>
      <c r="LF260" s="348"/>
      <c r="LG260" s="348"/>
      <c r="LH260" s="348"/>
      <c r="LI260" s="348"/>
      <c r="LJ260" s="348"/>
      <c r="LK260" s="348"/>
      <c r="LL260" s="348"/>
      <c r="LM260" s="348"/>
      <c r="LN260" s="348"/>
      <c r="LO260" s="348"/>
      <c r="LP260" s="348"/>
      <c r="LQ260" s="348"/>
      <c r="LR260" s="348"/>
      <c r="LS260" s="348"/>
      <c r="LT260" s="348"/>
      <c r="LU260" s="348"/>
      <c r="LV260" s="348"/>
      <c r="LW260" s="348"/>
      <c r="LX260" s="348"/>
      <c r="LY260" s="348"/>
      <c r="LZ260" s="348"/>
      <c r="MA260" s="348"/>
      <c r="MB260" s="348"/>
      <c r="MC260" s="348"/>
      <c r="MD260" s="348"/>
      <c r="ME260" s="348"/>
      <c r="MF260" s="348"/>
      <c r="MG260" s="348"/>
      <c r="MH260" s="348"/>
      <c r="MI260" s="348"/>
      <c r="MJ260" s="348"/>
    </row>
    <row r="261" spans="1:348" s="351" customFormat="1">
      <c r="A261" s="348"/>
      <c r="B261" s="348"/>
      <c r="C261" s="348"/>
      <c r="D261" s="348"/>
      <c r="E261" s="348"/>
      <c r="F261" s="348"/>
      <c r="G261" s="348"/>
      <c r="H261" s="348"/>
      <c r="I261" s="348"/>
      <c r="J261" s="348"/>
      <c r="K261" s="348"/>
      <c r="L261" s="348"/>
      <c r="M261" s="348"/>
      <c r="N261" s="348"/>
      <c r="O261" s="348"/>
      <c r="P261" s="348"/>
      <c r="Q261" s="348"/>
      <c r="R261" s="348"/>
      <c r="S261" s="348"/>
      <c r="T261" s="348"/>
      <c r="U261" s="348"/>
      <c r="V261" s="348"/>
      <c r="X261" s="376" t="s">
        <v>96</v>
      </c>
      <c r="Y261" s="859">
        <f>X257+AA257</f>
        <v>2052</v>
      </c>
      <c r="Z261" s="859"/>
      <c r="AB261" s="376" t="s">
        <v>96</v>
      </c>
      <c r="AC261" s="859">
        <f>AD257+AG257+AJ257+AM257+AP257+AS257</f>
        <v>13680</v>
      </c>
      <c r="AD261" s="859"/>
      <c r="AE261" s="353"/>
      <c r="AF261" s="376" t="s">
        <v>96</v>
      </c>
      <c r="AG261" s="859">
        <f>AV257+AY257+BB257+BE257+BH257+BK257+BN257</f>
        <v>398</v>
      </c>
      <c r="AH261" s="859"/>
      <c r="AT261" s="353"/>
      <c r="BP261" s="348"/>
      <c r="BQ261" s="348"/>
      <c r="BR261" s="348"/>
      <c r="BS261" s="348"/>
      <c r="BT261" s="348"/>
      <c r="BU261" s="348"/>
      <c r="BV261" s="348"/>
      <c r="BW261" s="348"/>
      <c r="BX261" s="348"/>
      <c r="BY261" s="348"/>
      <c r="BZ261" s="348"/>
      <c r="CA261" s="348"/>
      <c r="CB261" s="348"/>
      <c r="CC261" s="348"/>
      <c r="CD261" s="348"/>
      <c r="CE261" s="348"/>
      <c r="CF261" s="348"/>
      <c r="CG261" s="348"/>
      <c r="CH261" s="348"/>
      <c r="CI261" s="348"/>
      <c r="CJ261" s="348"/>
      <c r="CK261" s="348"/>
      <c r="CL261" s="348"/>
      <c r="CM261" s="348"/>
      <c r="CN261" s="348"/>
      <c r="CO261" s="348"/>
      <c r="CP261" s="348"/>
      <c r="CQ261" s="348"/>
      <c r="CR261" s="348"/>
      <c r="CS261" s="348"/>
      <c r="CT261" s="348"/>
      <c r="CU261" s="348"/>
      <c r="CV261" s="348"/>
      <c r="CW261" s="348"/>
      <c r="CX261" s="348"/>
      <c r="CY261" s="348"/>
      <c r="CZ261" s="348"/>
      <c r="DA261" s="348"/>
      <c r="DB261" s="348"/>
      <c r="DC261" s="348"/>
      <c r="DD261" s="348"/>
      <c r="DE261" s="348"/>
      <c r="DF261" s="348"/>
      <c r="DG261" s="348"/>
      <c r="DH261" s="348"/>
      <c r="DI261" s="348"/>
      <c r="DJ261" s="348"/>
      <c r="DK261" s="348"/>
      <c r="DL261" s="348"/>
      <c r="DM261" s="348"/>
      <c r="DN261" s="348"/>
      <c r="DO261" s="348"/>
      <c r="DP261" s="348"/>
      <c r="DQ261" s="348"/>
      <c r="DR261" s="348"/>
      <c r="DS261" s="348"/>
      <c r="DT261" s="348"/>
      <c r="DU261" s="348"/>
      <c r="DV261" s="348"/>
      <c r="DW261" s="348"/>
      <c r="DX261" s="348"/>
      <c r="DY261" s="348"/>
      <c r="DZ261" s="348"/>
      <c r="EA261" s="348"/>
      <c r="EB261" s="348"/>
      <c r="EC261" s="348"/>
      <c r="ED261" s="348"/>
      <c r="EE261" s="348"/>
      <c r="EF261" s="348"/>
      <c r="EG261" s="348"/>
      <c r="EH261" s="348"/>
      <c r="EI261" s="348"/>
      <c r="EJ261" s="348"/>
      <c r="EK261" s="348"/>
      <c r="EL261" s="348"/>
      <c r="EM261" s="348"/>
      <c r="EN261" s="348"/>
      <c r="EO261" s="348"/>
      <c r="EP261" s="348"/>
      <c r="EQ261" s="348"/>
      <c r="ER261" s="348"/>
      <c r="ES261" s="348"/>
      <c r="ET261" s="348"/>
      <c r="EU261" s="348"/>
      <c r="EV261" s="348"/>
      <c r="EW261" s="348"/>
      <c r="EX261" s="348"/>
      <c r="EY261" s="348"/>
      <c r="EZ261" s="348"/>
      <c r="FA261" s="348"/>
      <c r="FB261" s="348"/>
      <c r="FC261" s="348"/>
      <c r="FD261" s="348"/>
      <c r="FE261" s="348"/>
      <c r="FF261" s="348"/>
      <c r="FG261" s="348"/>
      <c r="FH261" s="348"/>
      <c r="FI261" s="348"/>
      <c r="FJ261" s="348"/>
      <c r="FK261" s="348"/>
      <c r="FL261" s="348"/>
      <c r="FM261" s="348"/>
      <c r="FN261" s="348"/>
      <c r="FO261" s="348"/>
      <c r="FP261" s="348"/>
      <c r="FQ261" s="348"/>
      <c r="FR261" s="348"/>
      <c r="FS261" s="348"/>
      <c r="FT261" s="348"/>
      <c r="FU261" s="348"/>
      <c r="FV261" s="348"/>
      <c r="FW261" s="348"/>
      <c r="FX261" s="348"/>
      <c r="FY261" s="348"/>
      <c r="FZ261" s="348"/>
      <c r="GA261" s="348"/>
      <c r="GB261" s="348"/>
      <c r="GC261" s="348"/>
      <c r="GD261" s="348"/>
      <c r="GE261" s="348"/>
      <c r="GF261" s="348"/>
      <c r="GG261" s="348"/>
      <c r="GH261" s="348"/>
      <c r="GI261" s="348"/>
      <c r="GJ261" s="348"/>
      <c r="GK261" s="348"/>
      <c r="GL261" s="348"/>
      <c r="GM261" s="348"/>
      <c r="GN261" s="348"/>
      <c r="GO261" s="348"/>
      <c r="GP261" s="348"/>
      <c r="GQ261" s="348"/>
      <c r="GR261" s="348"/>
      <c r="GS261" s="348"/>
      <c r="GT261" s="348"/>
      <c r="GU261" s="348"/>
      <c r="GV261" s="348"/>
      <c r="GW261" s="348"/>
      <c r="GX261" s="348"/>
      <c r="GY261" s="348"/>
      <c r="GZ261" s="348"/>
      <c r="HA261" s="348"/>
      <c r="HB261" s="348"/>
      <c r="HC261" s="348"/>
      <c r="HD261" s="348"/>
      <c r="HE261" s="348"/>
      <c r="HF261" s="348"/>
      <c r="HG261" s="348"/>
      <c r="HH261" s="348"/>
      <c r="HI261" s="348"/>
      <c r="HJ261" s="348"/>
      <c r="HK261" s="348"/>
      <c r="HL261" s="348"/>
      <c r="HM261" s="348"/>
      <c r="HN261" s="348"/>
      <c r="HO261" s="348"/>
      <c r="HP261" s="348"/>
      <c r="HQ261" s="348"/>
      <c r="HR261" s="348"/>
      <c r="HS261" s="348"/>
      <c r="HT261" s="348"/>
      <c r="HU261" s="348"/>
      <c r="HV261" s="348"/>
      <c r="HW261" s="348"/>
      <c r="HX261" s="348"/>
      <c r="HY261" s="348"/>
      <c r="HZ261" s="348"/>
      <c r="IA261" s="348"/>
      <c r="IB261" s="348"/>
      <c r="IC261" s="348"/>
      <c r="ID261" s="348"/>
      <c r="IE261" s="348"/>
      <c r="IF261" s="348"/>
      <c r="IG261" s="348"/>
      <c r="IH261" s="348"/>
      <c r="II261" s="348"/>
      <c r="IJ261" s="348"/>
      <c r="IK261" s="348"/>
      <c r="IL261" s="348"/>
      <c r="IM261" s="348"/>
      <c r="IN261" s="348"/>
      <c r="IO261" s="348"/>
      <c r="IP261" s="348"/>
      <c r="IQ261" s="348"/>
      <c r="IR261" s="348"/>
      <c r="IS261" s="348"/>
      <c r="IT261" s="348"/>
      <c r="IU261" s="348"/>
      <c r="IV261" s="348"/>
      <c r="IW261" s="348"/>
      <c r="IX261" s="348"/>
      <c r="IY261" s="348"/>
      <c r="IZ261" s="348"/>
      <c r="JA261" s="348"/>
      <c r="JB261" s="348"/>
      <c r="JC261" s="348"/>
      <c r="JD261" s="348"/>
      <c r="JE261" s="348"/>
      <c r="JF261" s="348"/>
      <c r="JG261" s="348"/>
      <c r="JH261" s="348"/>
      <c r="JI261" s="348"/>
      <c r="JJ261" s="348"/>
      <c r="JK261" s="348"/>
      <c r="JL261" s="348"/>
      <c r="JM261" s="348"/>
      <c r="JN261" s="348"/>
      <c r="JO261" s="348"/>
      <c r="JP261" s="348"/>
      <c r="JQ261" s="348"/>
      <c r="JR261" s="348"/>
      <c r="JS261" s="348"/>
      <c r="JT261" s="348"/>
      <c r="JU261" s="348"/>
      <c r="JV261" s="348"/>
      <c r="JW261" s="348"/>
      <c r="JX261" s="348"/>
      <c r="JY261" s="348"/>
      <c r="JZ261" s="348"/>
      <c r="KA261" s="348"/>
      <c r="KB261" s="348"/>
      <c r="KC261" s="348"/>
      <c r="KD261" s="348"/>
      <c r="KE261" s="348"/>
      <c r="KF261" s="348"/>
      <c r="KG261" s="348"/>
      <c r="KH261" s="348"/>
      <c r="KI261" s="348"/>
      <c r="KJ261" s="348"/>
      <c r="KK261" s="348"/>
      <c r="KL261" s="348"/>
      <c r="KM261" s="348"/>
      <c r="KN261" s="348"/>
      <c r="KO261" s="348"/>
      <c r="KP261" s="348"/>
      <c r="KQ261" s="348"/>
      <c r="KR261" s="348"/>
      <c r="KS261" s="348"/>
      <c r="KT261" s="348"/>
      <c r="KU261" s="348"/>
      <c r="KV261" s="348"/>
      <c r="KW261" s="348"/>
      <c r="KX261" s="348"/>
      <c r="KY261" s="348"/>
      <c r="KZ261" s="348"/>
      <c r="LA261" s="348"/>
      <c r="LB261" s="348"/>
      <c r="LC261" s="348"/>
      <c r="LD261" s="348"/>
      <c r="LE261" s="348"/>
      <c r="LF261" s="348"/>
      <c r="LG261" s="348"/>
      <c r="LH261" s="348"/>
      <c r="LI261" s="348"/>
      <c r="LJ261" s="348"/>
      <c r="LK261" s="348"/>
      <c r="LL261" s="348"/>
      <c r="LM261" s="348"/>
      <c r="LN261" s="348"/>
      <c r="LO261" s="348"/>
      <c r="LP261" s="348"/>
      <c r="LQ261" s="348"/>
      <c r="LR261" s="348"/>
      <c r="LS261" s="348"/>
      <c r="LT261" s="348"/>
      <c r="LU261" s="348"/>
      <c r="LV261" s="348"/>
      <c r="LW261" s="348"/>
      <c r="LX261" s="348"/>
      <c r="LY261" s="348"/>
      <c r="LZ261" s="348"/>
      <c r="MA261" s="348"/>
      <c r="MB261" s="348"/>
      <c r="MC261" s="348"/>
      <c r="MD261" s="348"/>
      <c r="ME261" s="348"/>
      <c r="MF261" s="348"/>
      <c r="MG261" s="348"/>
      <c r="MH261" s="348"/>
      <c r="MI261" s="348"/>
      <c r="MJ261" s="348"/>
    </row>
    <row r="262" spans="1:348" s="351" customFormat="1">
      <c r="A262" s="348"/>
      <c r="B262" s="348"/>
      <c r="C262" s="348"/>
      <c r="D262" s="348"/>
      <c r="E262" s="348"/>
      <c r="F262" s="348"/>
      <c r="G262" s="348"/>
      <c r="H262" s="348"/>
      <c r="I262" s="348"/>
      <c r="J262" s="348"/>
      <c r="K262" s="348"/>
      <c r="L262" s="348"/>
      <c r="M262" s="348"/>
      <c r="N262" s="348"/>
      <c r="O262" s="348"/>
      <c r="P262" s="348"/>
      <c r="Q262" s="348"/>
      <c r="R262" s="348"/>
      <c r="S262" s="348"/>
      <c r="T262" s="348"/>
      <c r="U262" s="348"/>
      <c r="V262" s="348"/>
      <c r="X262" s="376" t="s">
        <v>172</v>
      </c>
      <c r="Y262" s="858">
        <f>Y257+AB257</f>
        <v>4076</v>
      </c>
      <c r="Z262" s="858"/>
      <c r="AB262" s="376" t="s">
        <v>172</v>
      </c>
      <c r="AC262" s="858">
        <f>AE257+AH257+AK257+AN257+AQ257+AT257</f>
        <v>28664</v>
      </c>
      <c r="AD262" s="858"/>
      <c r="AE262" s="353"/>
      <c r="AF262" s="376" t="s">
        <v>172</v>
      </c>
      <c r="AG262" s="858">
        <f>SUM(AG260:AH261)</f>
        <v>1089</v>
      </c>
      <c r="AH262" s="858"/>
      <c r="AT262" s="353"/>
      <c r="BP262" s="348"/>
      <c r="BQ262" s="348"/>
      <c r="BR262" s="348"/>
      <c r="BS262" s="348"/>
      <c r="BT262" s="348"/>
      <c r="BU262" s="348"/>
      <c r="BV262" s="348"/>
      <c r="BW262" s="348"/>
      <c r="BX262" s="348"/>
      <c r="BY262" s="348"/>
      <c r="BZ262" s="348"/>
      <c r="CA262" s="348"/>
      <c r="CB262" s="348"/>
      <c r="CC262" s="348"/>
      <c r="CD262" s="348"/>
      <c r="CE262" s="348"/>
      <c r="CF262" s="348"/>
      <c r="CG262" s="348"/>
      <c r="CH262" s="348"/>
      <c r="CI262" s="348"/>
      <c r="CJ262" s="348"/>
      <c r="CK262" s="348"/>
      <c r="CL262" s="348"/>
      <c r="CM262" s="348"/>
      <c r="CN262" s="348"/>
      <c r="CO262" s="348"/>
      <c r="CP262" s="348"/>
      <c r="CQ262" s="348"/>
      <c r="CR262" s="348"/>
      <c r="CS262" s="348"/>
      <c r="CT262" s="348"/>
      <c r="CU262" s="348"/>
      <c r="CV262" s="348"/>
      <c r="CW262" s="348"/>
      <c r="CX262" s="348"/>
      <c r="CY262" s="348"/>
      <c r="CZ262" s="348"/>
      <c r="DA262" s="348"/>
      <c r="DB262" s="348"/>
      <c r="DC262" s="348"/>
      <c r="DD262" s="348"/>
      <c r="DE262" s="348"/>
      <c r="DF262" s="348"/>
      <c r="DG262" s="348"/>
      <c r="DH262" s="348"/>
      <c r="DI262" s="348"/>
      <c r="DJ262" s="348"/>
      <c r="DK262" s="348"/>
      <c r="DL262" s="348"/>
      <c r="DM262" s="348"/>
      <c r="DN262" s="348"/>
      <c r="DO262" s="348"/>
      <c r="DP262" s="348"/>
      <c r="DQ262" s="348"/>
      <c r="DR262" s="348"/>
      <c r="DS262" s="348"/>
      <c r="DT262" s="348"/>
      <c r="DU262" s="348"/>
      <c r="DV262" s="348"/>
      <c r="DW262" s="348"/>
      <c r="DX262" s="348"/>
      <c r="DY262" s="348"/>
      <c r="DZ262" s="348"/>
      <c r="EA262" s="348"/>
      <c r="EB262" s="348"/>
      <c r="EC262" s="348"/>
      <c r="ED262" s="348"/>
      <c r="EE262" s="348"/>
      <c r="EF262" s="348"/>
      <c r="EG262" s="348"/>
      <c r="EH262" s="348"/>
      <c r="EI262" s="348"/>
      <c r="EJ262" s="348"/>
      <c r="EK262" s="348"/>
      <c r="EL262" s="348"/>
      <c r="EM262" s="348"/>
      <c r="EN262" s="348"/>
      <c r="EO262" s="348"/>
      <c r="EP262" s="348"/>
      <c r="EQ262" s="348"/>
      <c r="ER262" s="348"/>
      <c r="ES262" s="348"/>
      <c r="ET262" s="348"/>
      <c r="EU262" s="348"/>
      <c r="EV262" s="348"/>
      <c r="EW262" s="348"/>
      <c r="EX262" s="348"/>
      <c r="EY262" s="348"/>
      <c r="EZ262" s="348"/>
      <c r="FA262" s="348"/>
      <c r="FB262" s="348"/>
      <c r="FC262" s="348"/>
      <c r="FD262" s="348"/>
      <c r="FE262" s="348"/>
      <c r="FF262" s="348"/>
      <c r="FG262" s="348"/>
      <c r="FH262" s="348"/>
      <c r="FI262" s="348"/>
      <c r="FJ262" s="348"/>
      <c r="FK262" s="348"/>
      <c r="FL262" s="348"/>
      <c r="FM262" s="348"/>
      <c r="FN262" s="348"/>
      <c r="FO262" s="348"/>
      <c r="FP262" s="348"/>
      <c r="FQ262" s="348"/>
      <c r="FR262" s="348"/>
      <c r="FS262" s="348"/>
      <c r="FT262" s="348"/>
      <c r="FU262" s="348"/>
      <c r="FV262" s="348"/>
      <c r="FW262" s="348"/>
      <c r="FX262" s="348"/>
      <c r="FY262" s="348"/>
      <c r="FZ262" s="348"/>
      <c r="GA262" s="348"/>
      <c r="GB262" s="348"/>
      <c r="GC262" s="348"/>
      <c r="GD262" s="348"/>
      <c r="GE262" s="348"/>
      <c r="GF262" s="348"/>
      <c r="GG262" s="348"/>
      <c r="GH262" s="348"/>
      <c r="GI262" s="348"/>
      <c r="GJ262" s="348"/>
      <c r="GK262" s="348"/>
      <c r="GL262" s="348"/>
      <c r="GM262" s="348"/>
      <c r="GN262" s="348"/>
      <c r="GO262" s="348"/>
      <c r="GP262" s="348"/>
      <c r="GQ262" s="348"/>
      <c r="GR262" s="348"/>
      <c r="GS262" s="348"/>
      <c r="GT262" s="348"/>
      <c r="GU262" s="348"/>
      <c r="GV262" s="348"/>
      <c r="GW262" s="348"/>
      <c r="GX262" s="348"/>
      <c r="GY262" s="348"/>
      <c r="GZ262" s="348"/>
      <c r="HA262" s="348"/>
      <c r="HB262" s="348"/>
      <c r="HC262" s="348"/>
      <c r="HD262" s="348"/>
      <c r="HE262" s="348"/>
      <c r="HF262" s="348"/>
      <c r="HG262" s="348"/>
      <c r="HH262" s="348"/>
      <c r="HI262" s="348"/>
      <c r="HJ262" s="348"/>
      <c r="HK262" s="348"/>
      <c r="HL262" s="348"/>
      <c r="HM262" s="348"/>
      <c r="HN262" s="348"/>
      <c r="HO262" s="348"/>
      <c r="HP262" s="348"/>
      <c r="HQ262" s="348"/>
      <c r="HR262" s="348"/>
      <c r="HS262" s="348"/>
      <c r="HT262" s="348"/>
      <c r="HU262" s="348"/>
      <c r="HV262" s="348"/>
      <c r="HW262" s="348"/>
      <c r="HX262" s="348"/>
      <c r="HY262" s="348"/>
      <c r="HZ262" s="348"/>
      <c r="IA262" s="348"/>
      <c r="IB262" s="348"/>
      <c r="IC262" s="348"/>
      <c r="ID262" s="348"/>
      <c r="IE262" s="348"/>
      <c r="IF262" s="348"/>
      <c r="IG262" s="348"/>
      <c r="IH262" s="348"/>
      <c r="II262" s="348"/>
      <c r="IJ262" s="348"/>
      <c r="IK262" s="348"/>
      <c r="IL262" s="348"/>
      <c r="IM262" s="348"/>
      <c r="IN262" s="348"/>
      <c r="IO262" s="348"/>
      <c r="IP262" s="348"/>
      <c r="IQ262" s="348"/>
      <c r="IR262" s="348"/>
      <c r="IS262" s="348"/>
      <c r="IT262" s="348"/>
      <c r="IU262" s="348"/>
      <c r="IV262" s="348"/>
      <c r="IW262" s="348"/>
      <c r="IX262" s="348"/>
      <c r="IY262" s="348"/>
      <c r="IZ262" s="348"/>
      <c r="JA262" s="348"/>
      <c r="JB262" s="348"/>
      <c r="JC262" s="348"/>
      <c r="JD262" s="348"/>
      <c r="JE262" s="348"/>
      <c r="JF262" s="348"/>
      <c r="JG262" s="348"/>
      <c r="JH262" s="348"/>
      <c r="JI262" s="348"/>
      <c r="JJ262" s="348"/>
      <c r="JK262" s="348"/>
      <c r="JL262" s="348"/>
      <c r="JM262" s="348"/>
      <c r="JN262" s="348"/>
      <c r="JO262" s="348"/>
      <c r="JP262" s="348"/>
      <c r="JQ262" s="348"/>
      <c r="JR262" s="348"/>
      <c r="JS262" s="348"/>
      <c r="JT262" s="348"/>
      <c r="JU262" s="348"/>
      <c r="JV262" s="348"/>
      <c r="JW262" s="348"/>
      <c r="JX262" s="348"/>
      <c r="JY262" s="348"/>
      <c r="JZ262" s="348"/>
      <c r="KA262" s="348"/>
      <c r="KB262" s="348"/>
      <c r="KC262" s="348"/>
      <c r="KD262" s="348"/>
      <c r="KE262" s="348"/>
      <c r="KF262" s="348"/>
      <c r="KG262" s="348"/>
      <c r="KH262" s="348"/>
      <c r="KI262" s="348"/>
      <c r="KJ262" s="348"/>
      <c r="KK262" s="348"/>
      <c r="KL262" s="348"/>
      <c r="KM262" s="348"/>
      <c r="KN262" s="348"/>
      <c r="KO262" s="348"/>
      <c r="KP262" s="348"/>
      <c r="KQ262" s="348"/>
      <c r="KR262" s="348"/>
      <c r="KS262" s="348"/>
      <c r="KT262" s="348"/>
      <c r="KU262" s="348"/>
      <c r="KV262" s="348"/>
      <c r="KW262" s="348"/>
      <c r="KX262" s="348"/>
      <c r="KY262" s="348"/>
      <c r="KZ262" s="348"/>
      <c r="LA262" s="348"/>
      <c r="LB262" s="348"/>
      <c r="LC262" s="348"/>
      <c r="LD262" s="348"/>
      <c r="LE262" s="348"/>
      <c r="LF262" s="348"/>
      <c r="LG262" s="348"/>
      <c r="LH262" s="348"/>
      <c r="LI262" s="348"/>
      <c r="LJ262" s="348"/>
      <c r="LK262" s="348"/>
      <c r="LL262" s="348"/>
      <c r="LM262" s="348"/>
      <c r="LN262" s="348"/>
      <c r="LO262" s="348"/>
      <c r="LP262" s="348"/>
      <c r="LQ262" s="348"/>
      <c r="LR262" s="348"/>
      <c r="LS262" s="348"/>
      <c r="LT262" s="348"/>
      <c r="LU262" s="348"/>
      <c r="LV262" s="348"/>
      <c r="LW262" s="348"/>
      <c r="LX262" s="348"/>
      <c r="LY262" s="348"/>
      <c r="LZ262" s="348"/>
      <c r="MA262" s="348"/>
      <c r="MB262" s="348"/>
      <c r="MC262" s="348"/>
      <c r="MD262" s="348"/>
      <c r="ME262" s="348"/>
      <c r="MF262" s="348"/>
      <c r="MG262" s="348"/>
      <c r="MH262" s="348"/>
      <c r="MI262" s="348"/>
      <c r="MJ262" s="348"/>
    </row>
    <row r="264" spans="1:348" s="351" customFormat="1">
      <c r="A264" s="348"/>
      <c r="B264" s="348"/>
      <c r="C264" s="348"/>
      <c r="D264" s="348"/>
      <c r="E264" s="348"/>
      <c r="F264" s="348"/>
      <c r="G264" s="348"/>
      <c r="H264" s="348"/>
      <c r="I264" s="348"/>
      <c r="J264" s="348"/>
      <c r="K264" s="348"/>
      <c r="L264" s="348"/>
      <c r="M264" s="348"/>
      <c r="N264" s="348"/>
      <c r="O264" s="348"/>
      <c r="P264" s="348"/>
      <c r="Q264" s="348"/>
      <c r="R264" s="348"/>
      <c r="S264" s="348"/>
      <c r="T264" s="348"/>
      <c r="U264" s="348"/>
      <c r="V264" s="348"/>
      <c r="AB264" s="368" t="s">
        <v>91</v>
      </c>
      <c r="AC264" s="858">
        <f>Y262+AC262+AG262</f>
        <v>33829</v>
      </c>
      <c r="AD264" s="858"/>
      <c r="AE264" s="353"/>
      <c r="AT264" s="353"/>
      <c r="BP264" s="348"/>
      <c r="BQ264" s="348"/>
      <c r="BR264" s="348"/>
      <c r="BS264" s="348"/>
      <c r="BT264" s="348"/>
      <c r="BU264" s="348"/>
      <c r="BV264" s="348"/>
      <c r="BW264" s="348"/>
      <c r="BX264" s="348"/>
      <c r="BY264" s="348"/>
      <c r="BZ264" s="348"/>
      <c r="CA264" s="348"/>
      <c r="CB264" s="348"/>
      <c r="CC264" s="348"/>
      <c r="CD264" s="348"/>
      <c r="CE264" s="348"/>
      <c r="CF264" s="348"/>
      <c r="CG264" s="348"/>
      <c r="CH264" s="348"/>
      <c r="CI264" s="348"/>
      <c r="CJ264" s="348"/>
      <c r="CK264" s="348"/>
      <c r="CL264" s="348"/>
      <c r="CM264" s="348"/>
      <c r="CN264" s="348"/>
      <c r="CO264" s="348"/>
      <c r="CP264" s="348"/>
      <c r="CQ264" s="348"/>
      <c r="CR264" s="348"/>
      <c r="CS264" s="348"/>
      <c r="CT264" s="348"/>
      <c r="CU264" s="348"/>
      <c r="CV264" s="348"/>
      <c r="CW264" s="348"/>
      <c r="CX264" s="348"/>
      <c r="CY264" s="348"/>
      <c r="CZ264" s="348"/>
      <c r="DA264" s="348"/>
      <c r="DB264" s="348"/>
      <c r="DC264" s="348"/>
      <c r="DD264" s="348"/>
      <c r="DE264" s="348"/>
      <c r="DF264" s="348"/>
      <c r="DG264" s="348"/>
      <c r="DH264" s="348"/>
      <c r="DI264" s="348"/>
      <c r="DJ264" s="348"/>
      <c r="DK264" s="348"/>
      <c r="DL264" s="348"/>
      <c r="DM264" s="348"/>
      <c r="DN264" s="348"/>
      <c r="DO264" s="348"/>
      <c r="DP264" s="348"/>
      <c r="DQ264" s="348"/>
      <c r="DR264" s="348"/>
      <c r="DS264" s="348"/>
      <c r="DT264" s="348"/>
      <c r="DU264" s="348"/>
      <c r="DV264" s="348"/>
      <c r="DW264" s="348"/>
      <c r="DX264" s="348"/>
      <c r="DY264" s="348"/>
      <c r="DZ264" s="348"/>
      <c r="EA264" s="348"/>
      <c r="EB264" s="348"/>
      <c r="EC264" s="348"/>
      <c r="ED264" s="348"/>
      <c r="EE264" s="348"/>
      <c r="EF264" s="348"/>
      <c r="EG264" s="348"/>
      <c r="EH264" s="348"/>
      <c r="EI264" s="348"/>
      <c r="EJ264" s="348"/>
      <c r="EK264" s="348"/>
      <c r="EL264" s="348"/>
      <c r="EM264" s="348"/>
      <c r="EN264" s="348"/>
      <c r="EO264" s="348"/>
      <c r="EP264" s="348"/>
      <c r="EQ264" s="348"/>
      <c r="ER264" s="348"/>
      <c r="ES264" s="348"/>
      <c r="ET264" s="348"/>
      <c r="EU264" s="348"/>
      <c r="EV264" s="348"/>
      <c r="EW264" s="348"/>
      <c r="EX264" s="348"/>
      <c r="EY264" s="348"/>
      <c r="EZ264" s="348"/>
      <c r="FA264" s="348"/>
      <c r="FB264" s="348"/>
      <c r="FC264" s="348"/>
      <c r="FD264" s="348"/>
      <c r="FE264" s="348"/>
      <c r="FF264" s="348"/>
      <c r="FG264" s="348"/>
      <c r="FH264" s="348"/>
      <c r="FI264" s="348"/>
      <c r="FJ264" s="348"/>
      <c r="FK264" s="348"/>
      <c r="FL264" s="348"/>
      <c r="FM264" s="348"/>
      <c r="FN264" s="348"/>
      <c r="FO264" s="348"/>
      <c r="FP264" s="348"/>
      <c r="FQ264" s="348"/>
      <c r="FR264" s="348"/>
      <c r="FS264" s="348"/>
      <c r="FT264" s="348"/>
      <c r="FU264" s="348"/>
      <c r="FV264" s="348"/>
      <c r="FW264" s="348"/>
      <c r="FX264" s="348"/>
      <c r="FY264" s="348"/>
      <c r="FZ264" s="348"/>
      <c r="GA264" s="348"/>
      <c r="GB264" s="348"/>
      <c r="GC264" s="348"/>
      <c r="GD264" s="348"/>
      <c r="GE264" s="348"/>
      <c r="GF264" s="348"/>
      <c r="GG264" s="348"/>
      <c r="GH264" s="348"/>
      <c r="GI264" s="348"/>
      <c r="GJ264" s="348"/>
      <c r="GK264" s="348"/>
      <c r="GL264" s="348"/>
      <c r="GM264" s="348"/>
      <c r="GN264" s="348"/>
      <c r="GO264" s="348"/>
      <c r="GP264" s="348"/>
      <c r="GQ264" s="348"/>
      <c r="GR264" s="348"/>
      <c r="GS264" s="348"/>
      <c r="GT264" s="348"/>
      <c r="GU264" s="348"/>
      <c r="GV264" s="348"/>
      <c r="GW264" s="348"/>
      <c r="GX264" s="348"/>
      <c r="GY264" s="348"/>
      <c r="GZ264" s="348"/>
      <c r="HA264" s="348"/>
      <c r="HB264" s="348"/>
      <c r="HC264" s="348"/>
      <c r="HD264" s="348"/>
      <c r="HE264" s="348"/>
      <c r="HF264" s="348"/>
      <c r="HG264" s="348"/>
      <c r="HH264" s="348"/>
      <c r="HI264" s="348"/>
      <c r="HJ264" s="348"/>
      <c r="HK264" s="348"/>
      <c r="HL264" s="348"/>
      <c r="HM264" s="348"/>
      <c r="HN264" s="348"/>
      <c r="HO264" s="348"/>
      <c r="HP264" s="348"/>
      <c r="HQ264" s="348"/>
      <c r="HR264" s="348"/>
      <c r="HS264" s="348"/>
      <c r="HT264" s="348"/>
      <c r="HU264" s="348"/>
      <c r="HV264" s="348"/>
      <c r="HW264" s="348"/>
      <c r="HX264" s="348"/>
      <c r="HY264" s="348"/>
      <c r="HZ264" s="348"/>
      <c r="IA264" s="348"/>
      <c r="IB264" s="348"/>
      <c r="IC264" s="348"/>
      <c r="ID264" s="348"/>
      <c r="IE264" s="348"/>
      <c r="IF264" s="348"/>
      <c r="IG264" s="348"/>
      <c r="IH264" s="348"/>
      <c r="II264" s="348"/>
      <c r="IJ264" s="348"/>
      <c r="IK264" s="348"/>
      <c r="IL264" s="348"/>
      <c r="IM264" s="348"/>
      <c r="IN264" s="348"/>
      <c r="IO264" s="348"/>
      <c r="IP264" s="348"/>
      <c r="IQ264" s="348"/>
      <c r="IR264" s="348"/>
      <c r="IS264" s="348"/>
      <c r="IT264" s="348"/>
      <c r="IU264" s="348"/>
      <c r="IV264" s="348"/>
      <c r="IW264" s="348"/>
      <c r="IX264" s="348"/>
      <c r="IY264" s="348"/>
      <c r="IZ264" s="348"/>
      <c r="JA264" s="348"/>
      <c r="JB264" s="348"/>
      <c r="JC264" s="348"/>
      <c r="JD264" s="348"/>
      <c r="JE264" s="348"/>
      <c r="JF264" s="348"/>
      <c r="JG264" s="348"/>
      <c r="JH264" s="348"/>
      <c r="JI264" s="348"/>
      <c r="JJ264" s="348"/>
      <c r="JK264" s="348"/>
      <c r="JL264" s="348"/>
      <c r="JM264" s="348"/>
      <c r="JN264" s="348"/>
      <c r="JO264" s="348"/>
      <c r="JP264" s="348"/>
      <c r="JQ264" s="348"/>
      <c r="JR264" s="348"/>
      <c r="JS264" s="348"/>
      <c r="JT264" s="348"/>
      <c r="JU264" s="348"/>
      <c r="JV264" s="348"/>
      <c r="JW264" s="348"/>
      <c r="JX264" s="348"/>
      <c r="JY264" s="348"/>
      <c r="JZ264" s="348"/>
      <c r="KA264" s="348"/>
      <c r="KB264" s="348"/>
      <c r="KC264" s="348"/>
      <c r="KD264" s="348"/>
      <c r="KE264" s="348"/>
      <c r="KF264" s="348"/>
      <c r="KG264" s="348"/>
      <c r="KH264" s="348"/>
      <c r="KI264" s="348"/>
      <c r="KJ264" s="348"/>
      <c r="KK264" s="348"/>
      <c r="KL264" s="348"/>
      <c r="KM264" s="348"/>
      <c r="KN264" s="348"/>
      <c r="KO264" s="348"/>
      <c r="KP264" s="348"/>
      <c r="KQ264" s="348"/>
      <c r="KR264" s="348"/>
      <c r="KS264" s="348"/>
      <c r="KT264" s="348"/>
      <c r="KU264" s="348"/>
      <c r="KV264" s="348"/>
      <c r="KW264" s="348"/>
      <c r="KX264" s="348"/>
      <c r="KY264" s="348"/>
      <c r="KZ264" s="348"/>
      <c r="LA264" s="348"/>
      <c r="LB264" s="348"/>
      <c r="LC264" s="348"/>
      <c r="LD264" s="348"/>
      <c r="LE264" s="348"/>
      <c r="LF264" s="348"/>
      <c r="LG264" s="348"/>
      <c r="LH264" s="348"/>
      <c r="LI264" s="348"/>
      <c r="LJ264" s="348"/>
      <c r="LK264" s="348"/>
      <c r="LL264" s="348"/>
      <c r="LM264" s="348"/>
      <c r="LN264" s="348"/>
      <c r="LO264" s="348"/>
      <c r="LP264" s="348"/>
      <c r="LQ264" s="348"/>
      <c r="LR264" s="348"/>
      <c r="LS264" s="348"/>
      <c r="LT264" s="348"/>
      <c r="LU264" s="348"/>
      <c r="LV264" s="348"/>
      <c r="LW264" s="348"/>
      <c r="LX264" s="348"/>
      <c r="LY264" s="348"/>
      <c r="LZ264" s="348"/>
      <c r="MA264" s="348"/>
      <c r="MB264" s="348"/>
      <c r="MC264" s="348"/>
      <c r="MD264" s="348"/>
      <c r="ME264" s="348"/>
      <c r="MF264" s="348"/>
      <c r="MG264" s="348"/>
      <c r="MH264" s="348"/>
      <c r="MI264" s="348"/>
      <c r="MJ264" s="348"/>
    </row>
  </sheetData>
  <mergeCells count="46">
    <mergeCell ref="M8:M10"/>
    <mergeCell ref="N8:N10"/>
    <mergeCell ref="A8:A10"/>
    <mergeCell ref="B8:B10"/>
    <mergeCell ref="C8:C10"/>
    <mergeCell ref="D8:D10"/>
    <mergeCell ref="E8:E10"/>
    <mergeCell ref="F8:F10"/>
    <mergeCell ref="O8:V8"/>
    <mergeCell ref="W8:BO8"/>
    <mergeCell ref="AI9:AK9"/>
    <mergeCell ref="AL9:AN9"/>
    <mergeCell ref="AO9:AQ9"/>
    <mergeCell ref="AR9:AT9"/>
    <mergeCell ref="AF259:AH259"/>
    <mergeCell ref="BM9:BO9"/>
    <mergeCell ref="A257:K257"/>
    <mergeCell ref="AU9:AW9"/>
    <mergeCell ref="AX9:AZ9"/>
    <mergeCell ref="BA9:BC9"/>
    <mergeCell ref="BD9:BF9"/>
    <mergeCell ref="BG9:BI9"/>
    <mergeCell ref="BJ9:BL9"/>
    <mergeCell ref="W9:Y9"/>
    <mergeCell ref="Z9:AB9"/>
    <mergeCell ref="AC9:AE9"/>
    <mergeCell ref="AF9:AH9"/>
    <mergeCell ref="G8:G10"/>
    <mergeCell ref="K8:K10"/>
    <mergeCell ref="L8:L10"/>
    <mergeCell ref="A2:V2"/>
    <mergeCell ref="AG262:AH262"/>
    <mergeCell ref="AC264:AD264"/>
    <mergeCell ref="A7:O7"/>
    <mergeCell ref="A4:V4"/>
    <mergeCell ref="A5:V5"/>
    <mergeCell ref="A6:V6"/>
    <mergeCell ref="AC261:AD261"/>
    <mergeCell ref="AG261:AH261"/>
    <mergeCell ref="Y262:Z262"/>
    <mergeCell ref="AC262:AD262"/>
    <mergeCell ref="Y260:Z260"/>
    <mergeCell ref="AC260:AD260"/>
    <mergeCell ref="AG260:AH260"/>
    <mergeCell ref="Y261:Z261"/>
    <mergeCell ref="X259:Z259"/>
  </mergeCells>
  <printOptions horizontalCentered="1"/>
  <pageMargins left="0.62992125984251968" right="0.35433070866141736" top="0.39370078740157483" bottom="0.35433070866141736" header="0.31496062992125984" footer="0.19685039370078741"/>
  <pageSetup paperSize="10000" scale="90" orientation="portrait" horizontalDpi="4294967293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2:CJ88"/>
  <sheetViews>
    <sheetView view="pageBreakPreview" zoomScale="90" zoomScaleNormal="80" zoomScaleSheetLayoutView="90" workbookViewId="0">
      <selection activeCell="Q5" sqref="Q5"/>
    </sheetView>
  </sheetViews>
  <sheetFormatPr defaultRowHeight="15"/>
  <cols>
    <col min="1" max="1" width="4.85546875" style="348" customWidth="1"/>
    <col min="2" max="2" width="0" style="348" hidden="1" customWidth="1"/>
    <col min="3" max="3" width="29.85546875" style="348" customWidth="1"/>
    <col min="4" max="4" width="32.7109375" style="348" hidden="1" customWidth="1"/>
    <col min="5" max="5" width="24.85546875" style="348" hidden="1" customWidth="1"/>
    <col min="6" max="6" width="23.140625" style="348" hidden="1" customWidth="1"/>
    <col min="7" max="10" width="0" style="348" hidden="1" customWidth="1"/>
    <col min="11" max="11" width="26.85546875" style="348" hidden="1" customWidth="1"/>
    <col min="12" max="12" width="10.7109375" style="348" hidden="1" customWidth="1"/>
    <col min="13" max="14" width="0" style="348" hidden="1" customWidth="1"/>
    <col min="15" max="22" width="8.28515625" style="348" customWidth="1"/>
    <col min="23" max="25" width="6.140625" style="348" hidden="1" customWidth="1"/>
    <col min="26" max="37" width="6.7109375" style="348" hidden="1" customWidth="1"/>
    <col min="38" max="53" width="6.7109375" style="377" hidden="1" customWidth="1"/>
    <col min="54" max="61" width="6.85546875" style="377" hidden="1" customWidth="1"/>
    <col min="62" max="63" width="6.140625" style="377" hidden="1" customWidth="1"/>
    <col min="64" max="64" width="6.7109375" style="377" hidden="1" customWidth="1"/>
    <col min="65" max="67" width="6.140625" style="377" hidden="1" customWidth="1"/>
    <col min="68" max="79" width="0" style="348" hidden="1" customWidth="1"/>
    <col min="80" max="88" width="7.5703125" style="348" hidden="1" customWidth="1"/>
    <col min="89" max="16384" width="9.140625" style="348"/>
  </cols>
  <sheetData>
    <row r="2" spans="1:88" ht="15.75">
      <c r="A2" s="749" t="s">
        <v>1839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  <c r="V2" s="749"/>
    </row>
    <row r="3" spans="1:88" ht="15.75">
      <c r="A3" s="343"/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</row>
    <row r="4" spans="1:88" ht="15.75">
      <c r="A4" s="749" t="s">
        <v>2611</v>
      </c>
      <c r="B4" s="749"/>
      <c r="C4" s="749"/>
      <c r="D4" s="749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</row>
    <row r="5" spans="1:88" ht="15.75">
      <c r="A5" s="749" t="s">
        <v>1371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  <c r="L5" s="749"/>
      <c r="M5" s="749"/>
      <c r="N5" s="749"/>
      <c r="O5" s="749"/>
      <c r="P5" s="749"/>
      <c r="Q5" s="749"/>
      <c r="R5" s="749"/>
      <c r="S5" s="749"/>
      <c r="T5" s="749"/>
      <c r="U5" s="749"/>
      <c r="V5" s="749"/>
    </row>
    <row r="6" spans="1:88" ht="15.75">
      <c r="A6" s="749" t="s">
        <v>2287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  <c r="M6" s="749"/>
      <c r="N6" s="749"/>
      <c r="O6" s="749"/>
      <c r="P6" s="749"/>
      <c r="Q6" s="749"/>
      <c r="R6" s="749"/>
      <c r="S6" s="749"/>
      <c r="T6" s="749"/>
      <c r="U6" s="749"/>
      <c r="V6" s="749"/>
    </row>
    <row r="7" spans="1:88" ht="15.75">
      <c r="A7" s="343"/>
      <c r="B7" s="343"/>
      <c r="C7" s="343"/>
      <c r="D7" s="343"/>
      <c r="E7" s="343"/>
      <c r="F7" s="343"/>
      <c r="G7" s="343"/>
      <c r="H7" s="343"/>
      <c r="I7" s="343"/>
      <c r="J7" s="343"/>
      <c r="K7" s="343"/>
      <c r="L7" s="343"/>
      <c r="M7" s="343"/>
      <c r="N7" s="343"/>
      <c r="O7" s="343"/>
      <c r="P7" s="343"/>
      <c r="Q7" s="343"/>
      <c r="R7" s="343"/>
      <c r="S7" s="343"/>
      <c r="T7" s="343"/>
      <c r="U7" s="343"/>
      <c r="V7" s="343"/>
    </row>
    <row r="8" spans="1:88" ht="15" customHeight="1">
      <c r="A8" s="869" t="s">
        <v>20</v>
      </c>
      <c r="B8" s="869" t="s">
        <v>166</v>
      </c>
      <c r="C8" s="869" t="s">
        <v>14</v>
      </c>
      <c r="D8" s="869" t="s">
        <v>169</v>
      </c>
      <c r="E8" s="869" t="s">
        <v>2295</v>
      </c>
      <c r="F8" s="869" t="s">
        <v>14</v>
      </c>
      <c r="G8" s="869" t="s">
        <v>170</v>
      </c>
      <c r="H8" s="355"/>
      <c r="I8" s="355"/>
      <c r="J8" s="355"/>
      <c r="K8" s="869" t="s">
        <v>2296</v>
      </c>
      <c r="L8" s="869" t="s">
        <v>2297</v>
      </c>
      <c r="M8" s="869" t="s">
        <v>2298</v>
      </c>
      <c r="N8" s="869" t="s">
        <v>2299</v>
      </c>
      <c r="O8" s="872" t="s">
        <v>2316</v>
      </c>
      <c r="P8" s="872"/>
      <c r="Q8" s="872"/>
      <c r="R8" s="872"/>
      <c r="S8" s="872"/>
      <c r="T8" s="872"/>
      <c r="U8" s="872"/>
      <c r="V8" s="872"/>
      <c r="W8" s="872" t="s">
        <v>2317</v>
      </c>
      <c r="X8" s="872"/>
      <c r="Y8" s="872"/>
      <c r="Z8" s="872"/>
      <c r="AA8" s="872"/>
      <c r="AB8" s="872"/>
      <c r="AC8" s="872"/>
      <c r="AD8" s="872"/>
      <c r="AE8" s="872"/>
      <c r="AF8" s="872"/>
      <c r="AG8" s="872"/>
      <c r="AH8" s="872"/>
      <c r="AI8" s="872"/>
      <c r="AJ8" s="872"/>
      <c r="AK8" s="872"/>
      <c r="AL8" s="872"/>
      <c r="AM8" s="872"/>
      <c r="AN8" s="872"/>
      <c r="AO8" s="872"/>
      <c r="AP8" s="872"/>
      <c r="AQ8" s="872"/>
      <c r="AR8" s="872"/>
      <c r="AS8" s="872"/>
      <c r="AT8" s="872"/>
      <c r="AU8" s="872"/>
      <c r="AV8" s="872"/>
      <c r="AW8" s="872"/>
      <c r="AX8" s="872"/>
      <c r="AY8" s="872"/>
      <c r="AZ8" s="872"/>
      <c r="BA8" s="872"/>
      <c r="BB8" s="872"/>
      <c r="BC8" s="872"/>
      <c r="BD8" s="872"/>
      <c r="BE8" s="872"/>
      <c r="BF8" s="872"/>
      <c r="BG8" s="872"/>
      <c r="BH8" s="872"/>
      <c r="BI8" s="872"/>
      <c r="BJ8" s="872"/>
      <c r="BK8" s="872"/>
      <c r="BL8" s="872"/>
      <c r="BM8" s="872"/>
      <c r="BN8" s="872"/>
      <c r="BO8" s="872"/>
      <c r="BP8" s="356"/>
      <c r="BQ8" s="357"/>
      <c r="BR8" s="357"/>
      <c r="BS8" s="357"/>
      <c r="BT8" s="357"/>
      <c r="BU8" s="357"/>
      <c r="BV8" s="357"/>
      <c r="BW8" s="357"/>
      <c r="BX8" s="357"/>
      <c r="BY8" s="357"/>
      <c r="BZ8" s="357"/>
      <c r="CA8" s="357"/>
      <c r="CB8" s="880" t="s">
        <v>2318</v>
      </c>
      <c r="CC8" s="881"/>
      <c r="CD8" s="882"/>
      <c r="CE8" s="880" t="s">
        <v>2319</v>
      </c>
      <c r="CF8" s="881"/>
      <c r="CG8" s="881"/>
      <c r="CH8" s="881"/>
      <c r="CI8" s="881"/>
      <c r="CJ8" s="881"/>
    </row>
    <row r="9" spans="1:88" s="366" customFormat="1" ht="29.25" customHeight="1">
      <c r="A9" s="870"/>
      <c r="B9" s="870"/>
      <c r="C9" s="870"/>
      <c r="D9" s="870"/>
      <c r="E9" s="870"/>
      <c r="F9" s="870"/>
      <c r="G9" s="870"/>
      <c r="H9" s="360" t="s">
        <v>2325</v>
      </c>
      <c r="I9" s="360" t="s">
        <v>2326</v>
      </c>
      <c r="J9" s="360" t="s">
        <v>2327</v>
      </c>
      <c r="K9" s="870"/>
      <c r="L9" s="870"/>
      <c r="M9" s="870"/>
      <c r="N9" s="870"/>
      <c r="O9" s="869" t="s">
        <v>2370</v>
      </c>
      <c r="P9" s="869" t="s">
        <v>492</v>
      </c>
      <c r="Q9" s="869" t="s">
        <v>493</v>
      </c>
      <c r="R9" s="869" t="s">
        <v>494</v>
      </c>
      <c r="S9" s="869" t="s">
        <v>495</v>
      </c>
      <c r="T9" s="869" t="s">
        <v>496</v>
      </c>
      <c r="U9" s="869" t="s">
        <v>1376</v>
      </c>
      <c r="V9" s="869" t="s">
        <v>67</v>
      </c>
      <c r="W9" s="877" t="s">
        <v>2371</v>
      </c>
      <c r="X9" s="878"/>
      <c r="Y9" s="879"/>
      <c r="Z9" s="877" t="s">
        <v>435</v>
      </c>
      <c r="AA9" s="878"/>
      <c r="AB9" s="879"/>
      <c r="AC9" s="877" t="s">
        <v>436</v>
      </c>
      <c r="AD9" s="878"/>
      <c r="AE9" s="879"/>
      <c r="AF9" s="877" t="s">
        <v>437</v>
      </c>
      <c r="AG9" s="878"/>
      <c r="AH9" s="879"/>
      <c r="AI9" s="877" t="s">
        <v>438</v>
      </c>
      <c r="AJ9" s="878"/>
      <c r="AK9" s="879"/>
      <c r="AL9" s="874" t="s">
        <v>439</v>
      </c>
      <c r="AM9" s="875"/>
      <c r="AN9" s="876"/>
      <c r="AO9" s="874" t="s">
        <v>440</v>
      </c>
      <c r="AP9" s="875"/>
      <c r="AQ9" s="876"/>
      <c r="AR9" s="874" t="s">
        <v>441</v>
      </c>
      <c r="AS9" s="875"/>
      <c r="AT9" s="876"/>
      <c r="AU9" s="874" t="s">
        <v>442</v>
      </c>
      <c r="AV9" s="875"/>
      <c r="AW9" s="876"/>
      <c r="AX9" s="874" t="s">
        <v>443</v>
      </c>
      <c r="AY9" s="875"/>
      <c r="AZ9" s="876"/>
      <c r="BA9" s="874" t="s">
        <v>444</v>
      </c>
      <c r="BB9" s="875"/>
      <c r="BC9" s="876"/>
      <c r="BD9" s="874" t="s">
        <v>445</v>
      </c>
      <c r="BE9" s="875"/>
      <c r="BF9" s="876"/>
      <c r="BG9" s="874" t="s">
        <v>446</v>
      </c>
      <c r="BH9" s="875"/>
      <c r="BI9" s="876"/>
      <c r="BJ9" s="874" t="s">
        <v>447</v>
      </c>
      <c r="BK9" s="875"/>
      <c r="BL9" s="876"/>
      <c r="BM9" s="874" t="s">
        <v>448</v>
      </c>
      <c r="BN9" s="875"/>
      <c r="BO9" s="876"/>
      <c r="BP9" s="360" t="s">
        <v>2372</v>
      </c>
      <c r="BQ9" s="360" t="s">
        <v>2373</v>
      </c>
      <c r="BR9" s="360" t="s">
        <v>2374</v>
      </c>
      <c r="BS9" s="360" t="s">
        <v>2375</v>
      </c>
      <c r="BT9" s="360" t="s">
        <v>2376</v>
      </c>
      <c r="BU9" s="360" t="s">
        <v>2377</v>
      </c>
      <c r="BV9" s="360" t="s">
        <v>2378</v>
      </c>
      <c r="BW9" s="360" t="s">
        <v>2379</v>
      </c>
      <c r="BX9" s="360" t="s">
        <v>2380</v>
      </c>
      <c r="BY9" s="360" t="s">
        <v>2381</v>
      </c>
      <c r="BZ9" s="360" t="s">
        <v>2382</v>
      </c>
      <c r="CA9" s="360" t="s">
        <v>2383</v>
      </c>
      <c r="CB9" s="883"/>
      <c r="CC9" s="884"/>
      <c r="CD9" s="885"/>
      <c r="CE9" s="883"/>
      <c r="CF9" s="884"/>
      <c r="CG9" s="884"/>
      <c r="CH9" s="884"/>
      <c r="CI9" s="884"/>
      <c r="CJ9" s="884"/>
    </row>
    <row r="10" spans="1:88" s="366" customFormat="1" ht="15" customHeight="1">
      <c r="A10" s="871"/>
      <c r="B10" s="871"/>
      <c r="C10" s="871"/>
      <c r="D10" s="871"/>
      <c r="E10" s="871"/>
      <c r="F10" s="871"/>
      <c r="G10" s="871"/>
      <c r="H10" s="360"/>
      <c r="I10" s="360"/>
      <c r="J10" s="360"/>
      <c r="K10" s="871"/>
      <c r="L10" s="871"/>
      <c r="M10" s="871"/>
      <c r="N10" s="871"/>
      <c r="O10" s="871"/>
      <c r="P10" s="871"/>
      <c r="Q10" s="871"/>
      <c r="R10" s="871"/>
      <c r="S10" s="871"/>
      <c r="T10" s="871"/>
      <c r="U10" s="871"/>
      <c r="V10" s="871"/>
      <c r="W10" s="360" t="s">
        <v>95</v>
      </c>
      <c r="X10" s="360" t="s">
        <v>96</v>
      </c>
      <c r="Y10" s="360" t="s">
        <v>80</v>
      </c>
      <c r="Z10" s="360" t="s">
        <v>95</v>
      </c>
      <c r="AA10" s="360" t="s">
        <v>96</v>
      </c>
      <c r="AB10" s="360" t="s">
        <v>80</v>
      </c>
      <c r="AC10" s="360" t="s">
        <v>95</v>
      </c>
      <c r="AD10" s="360" t="s">
        <v>96</v>
      </c>
      <c r="AE10" s="360" t="s">
        <v>80</v>
      </c>
      <c r="AF10" s="360" t="s">
        <v>95</v>
      </c>
      <c r="AG10" s="360" t="s">
        <v>96</v>
      </c>
      <c r="AH10" s="360" t="s">
        <v>80</v>
      </c>
      <c r="AI10" s="360" t="s">
        <v>95</v>
      </c>
      <c r="AJ10" s="360" t="s">
        <v>96</v>
      </c>
      <c r="AK10" s="360" t="s">
        <v>80</v>
      </c>
      <c r="AL10" s="378" t="s">
        <v>95</v>
      </c>
      <c r="AM10" s="378" t="s">
        <v>96</v>
      </c>
      <c r="AN10" s="378" t="s">
        <v>80</v>
      </c>
      <c r="AO10" s="378" t="s">
        <v>95</v>
      </c>
      <c r="AP10" s="378" t="s">
        <v>96</v>
      </c>
      <c r="AQ10" s="378" t="s">
        <v>80</v>
      </c>
      <c r="AR10" s="378" t="s">
        <v>95</v>
      </c>
      <c r="AS10" s="378" t="s">
        <v>96</v>
      </c>
      <c r="AT10" s="378" t="s">
        <v>80</v>
      </c>
      <c r="AU10" s="378" t="s">
        <v>95</v>
      </c>
      <c r="AV10" s="378" t="s">
        <v>96</v>
      </c>
      <c r="AW10" s="378" t="s">
        <v>80</v>
      </c>
      <c r="AX10" s="378" t="s">
        <v>95</v>
      </c>
      <c r="AY10" s="378" t="s">
        <v>96</v>
      </c>
      <c r="AZ10" s="378" t="s">
        <v>80</v>
      </c>
      <c r="BA10" s="378" t="s">
        <v>95</v>
      </c>
      <c r="BB10" s="378" t="s">
        <v>96</v>
      </c>
      <c r="BC10" s="378" t="s">
        <v>80</v>
      </c>
      <c r="BD10" s="378" t="s">
        <v>95</v>
      </c>
      <c r="BE10" s="378" t="s">
        <v>96</v>
      </c>
      <c r="BF10" s="378" t="s">
        <v>80</v>
      </c>
      <c r="BG10" s="378" t="s">
        <v>95</v>
      </c>
      <c r="BH10" s="378" t="s">
        <v>96</v>
      </c>
      <c r="BI10" s="378" t="s">
        <v>80</v>
      </c>
      <c r="BJ10" s="378" t="s">
        <v>95</v>
      </c>
      <c r="BK10" s="378" t="s">
        <v>96</v>
      </c>
      <c r="BL10" s="378" t="s">
        <v>80</v>
      </c>
      <c r="BM10" s="378" t="s">
        <v>95</v>
      </c>
      <c r="BN10" s="378" t="s">
        <v>96</v>
      </c>
      <c r="BO10" s="378" t="s">
        <v>80</v>
      </c>
      <c r="BP10" s="360"/>
      <c r="BQ10" s="360"/>
      <c r="BR10" s="360"/>
      <c r="BS10" s="360"/>
      <c r="BT10" s="360"/>
      <c r="BU10" s="360"/>
      <c r="BV10" s="360"/>
      <c r="BW10" s="360"/>
      <c r="BX10" s="360"/>
      <c r="BY10" s="360"/>
      <c r="BZ10" s="360"/>
      <c r="CA10" s="360"/>
      <c r="CB10" s="360" t="s">
        <v>95</v>
      </c>
      <c r="CC10" s="360" t="s">
        <v>96</v>
      </c>
      <c r="CD10" s="360" t="s">
        <v>80</v>
      </c>
      <c r="CE10" s="360"/>
      <c r="CF10" s="360"/>
      <c r="CG10" s="360"/>
      <c r="CH10" s="360"/>
      <c r="CI10" s="360"/>
      <c r="CJ10" s="360"/>
    </row>
    <row r="11" spans="1:88" hidden="1">
      <c r="A11" s="355">
        <v>1</v>
      </c>
      <c r="B11" s="355" t="s">
        <v>1134</v>
      </c>
      <c r="C11" s="355" t="s">
        <v>1135</v>
      </c>
      <c r="D11" s="355" t="s">
        <v>2517</v>
      </c>
      <c r="E11" s="355" t="s">
        <v>193</v>
      </c>
      <c r="F11" s="355" t="s">
        <v>86</v>
      </c>
      <c r="G11" s="355" t="s">
        <v>126</v>
      </c>
      <c r="H11" s="355" t="s">
        <v>615</v>
      </c>
      <c r="I11" s="355" t="s">
        <v>615</v>
      </c>
      <c r="J11" s="355">
        <v>2</v>
      </c>
      <c r="K11" s="355" t="s">
        <v>2518</v>
      </c>
      <c r="L11" s="355">
        <v>31569</v>
      </c>
      <c r="M11" s="355" t="s">
        <v>2409</v>
      </c>
      <c r="N11" s="355">
        <v>1300</v>
      </c>
      <c r="O11" s="355">
        <v>206</v>
      </c>
      <c r="P11" s="355">
        <v>6</v>
      </c>
      <c r="Q11" s="355">
        <v>0</v>
      </c>
      <c r="R11" s="355">
        <v>0</v>
      </c>
      <c r="S11" s="355">
        <v>0</v>
      </c>
      <c r="T11" s="355">
        <v>0</v>
      </c>
      <c r="U11" s="355">
        <v>0</v>
      </c>
      <c r="V11" s="355">
        <f t="shared" ref="V11:V24" si="0">SUM(O11:U11)</f>
        <v>212</v>
      </c>
      <c r="W11" s="355">
        <v>0</v>
      </c>
      <c r="X11" s="355">
        <v>0</v>
      </c>
      <c r="Y11" s="355">
        <f>SUM(W11:X11)</f>
        <v>0</v>
      </c>
      <c r="Z11" s="355">
        <v>0</v>
      </c>
      <c r="AA11" s="355">
        <v>0</v>
      </c>
      <c r="AB11" s="355">
        <f>SUM(Z11:AA11)</f>
        <v>0</v>
      </c>
      <c r="AC11" s="355">
        <v>0</v>
      </c>
      <c r="AD11" s="355">
        <v>0</v>
      </c>
      <c r="AE11" s="355">
        <f>SUM(AC11:AD11)</f>
        <v>0</v>
      </c>
      <c r="AF11" s="355">
        <v>0</v>
      </c>
      <c r="AG11" s="355">
        <v>0</v>
      </c>
      <c r="AH11" s="355">
        <f>SUM(AF11:AG11)</f>
        <v>0</v>
      </c>
      <c r="AI11" s="355">
        <v>0</v>
      </c>
      <c r="AJ11" s="355">
        <v>0</v>
      </c>
      <c r="AK11" s="355">
        <f>SUM(AI11:AJ11)</f>
        <v>0</v>
      </c>
      <c r="AL11" s="379">
        <v>0</v>
      </c>
      <c r="AM11" s="379">
        <v>0</v>
      </c>
      <c r="AN11" s="379">
        <f>SUM(AL11:AM11)</f>
        <v>0</v>
      </c>
      <c r="AO11" s="379">
        <v>0</v>
      </c>
      <c r="AP11" s="379">
        <v>2</v>
      </c>
      <c r="AQ11" s="379">
        <f>SUM(AO11:AP11)</f>
        <v>2</v>
      </c>
      <c r="AR11" s="379">
        <v>17</v>
      </c>
      <c r="AS11" s="379">
        <v>21</v>
      </c>
      <c r="AT11" s="379">
        <f>SUM(AR11:AS11)</f>
        <v>38</v>
      </c>
      <c r="AU11" s="379">
        <v>36</v>
      </c>
      <c r="AV11" s="379">
        <v>34</v>
      </c>
      <c r="AW11" s="379">
        <f>SUM(AU11:AV11)</f>
        <v>70</v>
      </c>
      <c r="AX11" s="379">
        <v>36</v>
      </c>
      <c r="AY11" s="379">
        <v>23</v>
      </c>
      <c r="AZ11" s="379">
        <f>SUM(AX11:AY11)</f>
        <v>59</v>
      </c>
      <c r="BA11" s="379">
        <v>14</v>
      </c>
      <c r="BB11" s="379">
        <v>12</v>
      </c>
      <c r="BC11" s="379">
        <f>SUM(BA11:BB11)</f>
        <v>26</v>
      </c>
      <c r="BD11" s="379">
        <v>8</v>
      </c>
      <c r="BE11" s="379">
        <v>8</v>
      </c>
      <c r="BF11" s="379">
        <f>SUM(BD11:BE11)</f>
        <v>16</v>
      </c>
      <c r="BG11" s="379">
        <v>0</v>
      </c>
      <c r="BH11" s="379">
        <v>1</v>
      </c>
      <c r="BI11" s="379">
        <f>SUM(BG11:BH11)</f>
        <v>1</v>
      </c>
      <c r="BJ11" s="379">
        <v>0</v>
      </c>
      <c r="BK11" s="379">
        <v>0</v>
      </c>
      <c r="BL11" s="379">
        <f>SUM(BJ11:BK11)</f>
        <v>0</v>
      </c>
      <c r="BM11" s="379">
        <v>0</v>
      </c>
      <c r="BN11" s="379">
        <v>0</v>
      </c>
      <c r="BO11" s="379">
        <f>SUM(BM11:BN11)</f>
        <v>0</v>
      </c>
      <c r="BP11" s="355">
        <v>0</v>
      </c>
      <c r="BQ11" s="355">
        <v>0</v>
      </c>
      <c r="BR11" s="355">
        <v>0</v>
      </c>
      <c r="BS11" s="355">
        <v>0</v>
      </c>
      <c r="BT11" s="355">
        <v>0</v>
      </c>
      <c r="BU11" s="355">
        <v>0</v>
      </c>
      <c r="BV11" s="355">
        <v>0</v>
      </c>
      <c r="BW11" s="355">
        <v>0</v>
      </c>
      <c r="BX11" s="355">
        <v>0</v>
      </c>
      <c r="BY11" s="355">
        <v>0</v>
      </c>
      <c r="BZ11" s="355">
        <v>0</v>
      </c>
      <c r="CA11" s="355">
        <v>0</v>
      </c>
      <c r="CB11" s="355">
        <f t="shared" ref="CB11:CC15" si="1">BP11+BR11+BT11+BV11+BX11+BZ11</f>
        <v>0</v>
      </c>
      <c r="CC11" s="355">
        <f t="shared" si="1"/>
        <v>0</v>
      </c>
      <c r="CD11" s="355">
        <f>SUM(CB11:CC11)</f>
        <v>0</v>
      </c>
      <c r="CE11" s="355">
        <v>0</v>
      </c>
      <c r="CF11" s="355">
        <v>0</v>
      </c>
      <c r="CG11" s="355">
        <v>0</v>
      </c>
      <c r="CH11" s="355">
        <v>0</v>
      </c>
      <c r="CI11" s="355">
        <v>0</v>
      </c>
      <c r="CJ11" s="355">
        <v>0</v>
      </c>
    </row>
    <row r="12" spans="1:88" hidden="1">
      <c r="A12" s="355">
        <f>A11+1</f>
        <v>2</v>
      </c>
      <c r="B12" s="355" t="s">
        <v>1141</v>
      </c>
      <c r="C12" s="355" t="s">
        <v>1142</v>
      </c>
      <c r="D12" s="355" t="s">
        <v>1679</v>
      </c>
      <c r="E12" s="355" t="s">
        <v>513</v>
      </c>
      <c r="F12" s="355" t="s">
        <v>86</v>
      </c>
      <c r="G12" s="355" t="s">
        <v>126</v>
      </c>
      <c r="H12" s="355" t="s">
        <v>615</v>
      </c>
      <c r="I12" s="355" t="s">
        <v>615</v>
      </c>
      <c r="J12" s="355">
        <v>2</v>
      </c>
      <c r="K12" s="355" t="s">
        <v>2432</v>
      </c>
      <c r="L12" s="355">
        <v>37438</v>
      </c>
      <c r="M12" s="355" t="s">
        <v>2409</v>
      </c>
      <c r="N12" s="355">
        <v>1500</v>
      </c>
      <c r="O12" s="355">
        <v>171</v>
      </c>
      <c r="P12" s="355">
        <v>1</v>
      </c>
      <c r="Q12" s="355">
        <v>0</v>
      </c>
      <c r="R12" s="355">
        <v>0</v>
      </c>
      <c r="S12" s="355">
        <v>0</v>
      </c>
      <c r="T12" s="355">
        <v>0</v>
      </c>
      <c r="U12" s="355">
        <v>0</v>
      </c>
      <c r="V12" s="355">
        <f t="shared" si="0"/>
        <v>172</v>
      </c>
      <c r="W12" s="355">
        <v>0</v>
      </c>
      <c r="X12" s="355">
        <v>0</v>
      </c>
      <c r="Y12" s="355">
        <f>SUM(W12:X12)</f>
        <v>0</v>
      </c>
      <c r="Z12" s="355">
        <v>0</v>
      </c>
      <c r="AA12" s="355">
        <v>0</v>
      </c>
      <c r="AB12" s="355">
        <f>SUM(Z12:AA12)</f>
        <v>0</v>
      </c>
      <c r="AC12" s="355">
        <v>0</v>
      </c>
      <c r="AD12" s="355">
        <v>0</v>
      </c>
      <c r="AE12" s="355">
        <f>SUM(AC12:AD12)</f>
        <v>0</v>
      </c>
      <c r="AF12" s="355">
        <v>0</v>
      </c>
      <c r="AG12" s="355">
        <v>0</v>
      </c>
      <c r="AH12" s="355">
        <f>SUM(AF12:AG12)</f>
        <v>0</v>
      </c>
      <c r="AI12" s="355">
        <v>0</v>
      </c>
      <c r="AJ12" s="355">
        <v>0</v>
      </c>
      <c r="AK12" s="355">
        <f>SUM(AI12:AJ12)</f>
        <v>0</v>
      </c>
      <c r="AL12" s="379">
        <v>0</v>
      </c>
      <c r="AM12" s="379">
        <v>0</v>
      </c>
      <c r="AN12" s="379">
        <f>SUM(AL12:AM12)</f>
        <v>0</v>
      </c>
      <c r="AO12" s="379">
        <v>1</v>
      </c>
      <c r="AP12" s="379">
        <v>1</v>
      </c>
      <c r="AQ12" s="379">
        <f>SUM(AO12:AP12)</f>
        <v>2</v>
      </c>
      <c r="AR12" s="379">
        <v>19</v>
      </c>
      <c r="AS12" s="379">
        <v>11</v>
      </c>
      <c r="AT12" s="379">
        <f>SUM(AR12:AS12)</f>
        <v>30</v>
      </c>
      <c r="AU12" s="379">
        <v>23</v>
      </c>
      <c r="AV12" s="379">
        <v>27</v>
      </c>
      <c r="AW12" s="379">
        <f>SUM(AU12:AV12)</f>
        <v>50</v>
      </c>
      <c r="AX12" s="379">
        <v>27</v>
      </c>
      <c r="AY12" s="379">
        <v>27</v>
      </c>
      <c r="AZ12" s="379">
        <f>SUM(AX12:AY12)</f>
        <v>54</v>
      </c>
      <c r="BA12" s="379">
        <v>13</v>
      </c>
      <c r="BB12" s="379">
        <v>9</v>
      </c>
      <c r="BC12" s="379">
        <f>SUM(BA12:BB12)</f>
        <v>22</v>
      </c>
      <c r="BD12" s="379">
        <v>6</v>
      </c>
      <c r="BE12" s="379">
        <v>4</v>
      </c>
      <c r="BF12" s="379">
        <f>SUM(BD12:BE12)</f>
        <v>10</v>
      </c>
      <c r="BG12" s="379">
        <v>1</v>
      </c>
      <c r="BH12" s="379">
        <v>2</v>
      </c>
      <c r="BI12" s="379">
        <f>SUM(BG12:BH12)</f>
        <v>3</v>
      </c>
      <c r="BJ12" s="379">
        <v>1</v>
      </c>
      <c r="BK12" s="379">
        <v>0</v>
      </c>
      <c r="BL12" s="379">
        <f>SUM(BJ12:BK12)</f>
        <v>1</v>
      </c>
      <c r="BM12" s="379">
        <v>0</v>
      </c>
      <c r="BN12" s="379">
        <v>0</v>
      </c>
      <c r="BO12" s="379">
        <f>SUM(BM12:BN12)</f>
        <v>0</v>
      </c>
      <c r="BP12" s="355">
        <v>0</v>
      </c>
      <c r="BQ12" s="355">
        <v>0</v>
      </c>
      <c r="BR12" s="355">
        <v>0</v>
      </c>
      <c r="BS12" s="355">
        <v>0</v>
      </c>
      <c r="BT12" s="355">
        <v>0</v>
      </c>
      <c r="BU12" s="355">
        <v>0</v>
      </c>
      <c r="BV12" s="355">
        <v>0</v>
      </c>
      <c r="BW12" s="355">
        <v>0</v>
      </c>
      <c r="BX12" s="355">
        <v>0</v>
      </c>
      <c r="BY12" s="355">
        <v>0</v>
      </c>
      <c r="BZ12" s="355">
        <v>0</v>
      </c>
      <c r="CA12" s="355">
        <v>0</v>
      </c>
      <c r="CB12" s="355">
        <f t="shared" si="1"/>
        <v>0</v>
      </c>
      <c r="CC12" s="355">
        <f t="shared" si="1"/>
        <v>0</v>
      </c>
      <c r="CD12" s="355">
        <f>SUM(CB12:CC12)</f>
        <v>0</v>
      </c>
      <c r="CE12" s="355">
        <v>0</v>
      </c>
      <c r="CF12" s="355">
        <v>0</v>
      </c>
      <c r="CG12" s="355">
        <v>0</v>
      </c>
      <c r="CH12" s="355">
        <v>0</v>
      </c>
      <c r="CI12" s="355">
        <v>0</v>
      </c>
      <c r="CJ12" s="355">
        <v>0</v>
      </c>
    </row>
    <row r="13" spans="1:88" hidden="1">
      <c r="A13" s="355">
        <f>A12+1</f>
        <v>3</v>
      </c>
      <c r="B13" s="355" t="s">
        <v>1136</v>
      </c>
      <c r="C13" s="355" t="s">
        <v>1137</v>
      </c>
      <c r="D13" s="355" t="s">
        <v>1465</v>
      </c>
      <c r="E13" s="355" t="s">
        <v>1138</v>
      </c>
      <c r="F13" s="355" t="s">
        <v>86</v>
      </c>
      <c r="G13" s="355" t="s">
        <v>126</v>
      </c>
      <c r="H13" s="355" t="s">
        <v>615</v>
      </c>
      <c r="I13" s="355" t="s">
        <v>615</v>
      </c>
      <c r="J13" s="355">
        <v>2</v>
      </c>
      <c r="K13" s="355" t="s">
        <v>2519</v>
      </c>
      <c r="L13" s="355">
        <v>39070</v>
      </c>
      <c r="M13" s="355" t="s">
        <v>2409</v>
      </c>
      <c r="N13" s="355">
        <v>1300</v>
      </c>
      <c r="O13" s="355">
        <v>188</v>
      </c>
      <c r="P13" s="355">
        <v>3</v>
      </c>
      <c r="Q13" s="355">
        <v>4</v>
      </c>
      <c r="R13" s="355">
        <v>0</v>
      </c>
      <c r="S13" s="355">
        <v>0</v>
      </c>
      <c r="T13" s="355">
        <v>0</v>
      </c>
      <c r="U13" s="355">
        <v>0</v>
      </c>
      <c r="V13" s="355">
        <f t="shared" si="0"/>
        <v>195</v>
      </c>
      <c r="W13" s="355">
        <v>0</v>
      </c>
      <c r="X13" s="355">
        <v>0</v>
      </c>
      <c r="Y13" s="355">
        <f>SUM(W13:X13)</f>
        <v>0</v>
      </c>
      <c r="Z13" s="355">
        <v>0</v>
      </c>
      <c r="AA13" s="355">
        <v>0</v>
      </c>
      <c r="AB13" s="355">
        <f>SUM(Z13:AA13)</f>
        <v>0</v>
      </c>
      <c r="AC13" s="355">
        <v>0</v>
      </c>
      <c r="AD13" s="355">
        <v>0</v>
      </c>
      <c r="AE13" s="355">
        <f>SUM(AC13:AD13)</f>
        <v>0</v>
      </c>
      <c r="AF13" s="355">
        <v>0</v>
      </c>
      <c r="AG13" s="355">
        <v>0</v>
      </c>
      <c r="AH13" s="355">
        <f>SUM(AF13:AG13)</f>
        <v>0</v>
      </c>
      <c r="AI13" s="355">
        <v>0</v>
      </c>
      <c r="AJ13" s="355">
        <v>0</v>
      </c>
      <c r="AK13" s="355">
        <f>SUM(AI13:AJ13)</f>
        <v>0</v>
      </c>
      <c r="AL13" s="379">
        <v>0</v>
      </c>
      <c r="AM13" s="379">
        <v>0</v>
      </c>
      <c r="AN13" s="379">
        <f>SUM(AL13:AM13)</f>
        <v>0</v>
      </c>
      <c r="AO13" s="379">
        <v>0</v>
      </c>
      <c r="AP13" s="379">
        <v>0</v>
      </c>
      <c r="AQ13" s="379">
        <f>SUM(AO13:AP13)</f>
        <v>0</v>
      </c>
      <c r="AR13" s="379">
        <v>19</v>
      </c>
      <c r="AS13" s="379">
        <v>16</v>
      </c>
      <c r="AT13" s="379">
        <f>SUM(AR13:AS13)</f>
        <v>35</v>
      </c>
      <c r="AU13" s="379">
        <v>27</v>
      </c>
      <c r="AV13" s="379">
        <v>29</v>
      </c>
      <c r="AW13" s="379">
        <f>SUM(AU13:AV13)</f>
        <v>56</v>
      </c>
      <c r="AX13" s="379">
        <v>40</v>
      </c>
      <c r="AY13" s="379">
        <v>29</v>
      </c>
      <c r="AZ13" s="379">
        <f>SUM(AX13:AY13)</f>
        <v>69</v>
      </c>
      <c r="BA13" s="379">
        <v>16</v>
      </c>
      <c r="BB13" s="379">
        <v>9</v>
      </c>
      <c r="BC13" s="379">
        <f>SUM(BA13:BB13)</f>
        <v>25</v>
      </c>
      <c r="BD13" s="379">
        <v>8</v>
      </c>
      <c r="BE13" s="379">
        <v>1</v>
      </c>
      <c r="BF13" s="379">
        <f>SUM(BD13:BE13)</f>
        <v>9</v>
      </c>
      <c r="BG13" s="379">
        <v>1</v>
      </c>
      <c r="BH13" s="379">
        <v>0</v>
      </c>
      <c r="BI13" s="379">
        <f>SUM(BG13:BH13)</f>
        <v>1</v>
      </c>
      <c r="BJ13" s="379">
        <v>0</v>
      </c>
      <c r="BK13" s="379">
        <v>0</v>
      </c>
      <c r="BL13" s="379">
        <f>SUM(BJ13:BK13)</f>
        <v>0</v>
      </c>
      <c r="BM13" s="379">
        <v>0</v>
      </c>
      <c r="BN13" s="379">
        <v>0</v>
      </c>
      <c r="BO13" s="379">
        <f>SUM(BM13:BN13)</f>
        <v>0</v>
      </c>
      <c r="BP13" s="355">
        <v>0</v>
      </c>
      <c r="BQ13" s="355">
        <v>0</v>
      </c>
      <c r="BR13" s="355">
        <v>0</v>
      </c>
      <c r="BS13" s="355">
        <v>0</v>
      </c>
      <c r="BT13" s="355">
        <v>0</v>
      </c>
      <c r="BU13" s="355">
        <v>0</v>
      </c>
      <c r="BV13" s="355">
        <v>0</v>
      </c>
      <c r="BW13" s="355">
        <v>0</v>
      </c>
      <c r="BX13" s="355">
        <v>0</v>
      </c>
      <c r="BY13" s="355">
        <v>0</v>
      </c>
      <c r="BZ13" s="355">
        <v>0</v>
      </c>
      <c r="CA13" s="355">
        <v>0</v>
      </c>
      <c r="CB13" s="355">
        <f t="shared" si="1"/>
        <v>0</v>
      </c>
      <c r="CC13" s="355">
        <f t="shared" si="1"/>
        <v>0</v>
      </c>
      <c r="CD13" s="355">
        <f>SUM(CB13:CC13)</f>
        <v>0</v>
      </c>
      <c r="CE13" s="355">
        <v>0</v>
      </c>
      <c r="CF13" s="355">
        <v>0</v>
      </c>
      <c r="CG13" s="355">
        <v>0</v>
      </c>
      <c r="CH13" s="355">
        <v>0</v>
      </c>
      <c r="CI13" s="355">
        <v>0</v>
      </c>
      <c r="CJ13" s="355">
        <v>0</v>
      </c>
    </row>
    <row r="14" spans="1:88" hidden="1">
      <c r="A14" s="355">
        <f>A13+1</f>
        <v>4</v>
      </c>
      <c r="B14" s="355" t="s">
        <v>1132</v>
      </c>
      <c r="C14" s="355" t="s">
        <v>1133</v>
      </c>
      <c r="D14" s="355" t="s">
        <v>1451</v>
      </c>
      <c r="E14" s="355" t="s">
        <v>197</v>
      </c>
      <c r="F14" s="355" t="s">
        <v>86</v>
      </c>
      <c r="G14" s="355" t="s">
        <v>126</v>
      </c>
      <c r="H14" s="355" t="s">
        <v>615</v>
      </c>
      <c r="I14" s="355" t="s">
        <v>615</v>
      </c>
      <c r="J14" s="355">
        <v>2</v>
      </c>
      <c r="K14" s="355" t="s">
        <v>2410</v>
      </c>
      <c r="L14" s="355">
        <v>39568</v>
      </c>
      <c r="M14" s="355" t="s">
        <v>2409</v>
      </c>
      <c r="N14" s="355">
        <v>1300</v>
      </c>
      <c r="O14" s="355">
        <v>174</v>
      </c>
      <c r="P14" s="355">
        <v>5</v>
      </c>
      <c r="Q14" s="355">
        <v>0</v>
      </c>
      <c r="R14" s="355">
        <v>0</v>
      </c>
      <c r="S14" s="355">
        <v>0</v>
      </c>
      <c r="T14" s="355">
        <v>0</v>
      </c>
      <c r="U14" s="355">
        <v>0</v>
      </c>
      <c r="V14" s="355">
        <f t="shared" si="0"/>
        <v>179</v>
      </c>
      <c r="W14" s="355">
        <v>0</v>
      </c>
      <c r="X14" s="355">
        <v>0</v>
      </c>
      <c r="Y14" s="355">
        <f>SUM(W14:X14)</f>
        <v>0</v>
      </c>
      <c r="Z14" s="355">
        <v>0</v>
      </c>
      <c r="AA14" s="355">
        <v>0</v>
      </c>
      <c r="AB14" s="355">
        <f>SUM(Z14:AA14)</f>
        <v>0</v>
      </c>
      <c r="AC14" s="355">
        <v>0</v>
      </c>
      <c r="AD14" s="355">
        <v>0</v>
      </c>
      <c r="AE14" s="355">
        <f>SUM(AC14:AD14)</f>
        <v>0</v>
      </c>
      <c r="AF14" s="355">
        <v>0</v>
      </c>
      <c r="AG14" s="355">
        <v>0</v>
      </c>
      <c r="AH14" s="355">
        <f>SUM(AF14:AG14)</f>
        <v>0</v>
      </c>
      <c r="AI14" s="355">
        <v>0</v>
      </c>
      <c r="AJ14" s="355">
        <v>0</v>
      </c>
      <c r="AK14" s="355">
        <f>SUM(AI14:AJ14)</f>
        <v>0</v>
      </c>
      <c r="AL14" s="379">
        <v>0</v>
      </c>
      <c r="AM14" s="379">
        <v>0</v>
      </c>
      <c r="AN14" s="379">
        <f>SUM(AL14:AM14)</f>
        <v>0</v>
      </c>
      <c r="AO14" s="379">
        <v>1</v>
      </c>
      <c r="AP14" s="379">
        <v>0</v>
      </c>
      <c r="AQ14" s="379">
        <f>SUM(AO14:AP14)</f>
        <v>1</v>
      </c>
      <c r="AR14" s="379">
        <v>19</v>
      </c>
      <c r="AS14" s="379">
        <v>17</v>
      </c>
      <c r="AT14" s="379">
        <f>SUM(AR14:AS14)</f>
        <v>36</v>
      </c>
      <c r="AU14" s="379">
        <v>27</v>
      </c>
      <c r="AV14" s="379">
        <v>21</v>
      </c>
      <c r="AW14" s="379">
        <f>SUM(AU14:AV14)</f>
        <v>48</v>
      </c>
      <c r="AX14" s="379">
        <v>18</v>
      </c>
      <c r="AY14" s="379">
        <v>26</v>
      </c>
      <c r="AZ14" s="379">
        <f>SUM(AX14:AY14)</f>
        <v>44</v>
      </c>
      <c r="BA14" s="379">
        <v>17</v>
      </c>
      <c r="BB14" s="379">
        <v>14</v>
      </c>
      <c r="BC14" s="379">
        <f>SUM(BA14:BB14)</f>
        <v>31</v>
      </c>
      <c r="BD14" s="379">
        <v>6</v>
      </c>
      <c r="BE14" s="379">
        <v>6</v>
      </c>
      <c r="BF14" s="379">
        <f>SUM(BD14:BE14)</f>
        <v>12</v>
      </c>
      <c r="BG14" s="379">
        <v>5</v>
      </c>
      <c r="BH14" s="379">
        <v>1</v>
      </c>
      <c r="BI14" s="379">
        <f>SUM(BG14:BH14)</f>
        <v>6</v>
      </c>
      <c r="BJ14" s="379">
        <v>1</v>
      </c>
      <c r="BK14" s="379">
        <v>0</v>
      </c>
      <c r="BL14" s="379">
        <f>SUM(BJ14:BK14)</f>
        <v>1</v>
      </c>
      <c r="BM14" s="379">
        <v>0</v>
      </c>
      <c r="BN14" s="379">
        <v>0</v>
      </c>
      <c r="BO14" s="379">
        <f>SUM(BM14:BN14)</f>
        <v>0</v>
      </c>
      <c r="BP14" s="355">
        <v>0</v>
      </c>
      <c r="BQ14" s="355">
        <v>0</v>
      </c>
      <c r="BR14" s="355">
        <v>0</v>
      </c>
      <c r="BS14" s="355">
        <v>0</v>
      </c>
      <c r="BT14" s="355">
        <v>0</v>
      </c>
      <c r="BU14" s="355">
        <v>0</v>
      </c>
      <c r="BV14" s="355">
        <v>0</v>
      </c>
      <c r="BW14" s="355">
        <v>0</v>
      </c>
      <c r="BX14" s="355">
        <v>0</v>
      </c>
      <c r="BY14" s="355">
        <v>0</v>
      </c>
      <c r="BZ14" s="355">
        <v>0</v>
      </c>
      <c r="CA14" s="355">
        <v>0</v>
      </c>
      <c r="CB14" s="355">
        <f t="shared" si="1"/>
        <v>0</v>
      </c>
      <c r="CC14" s="355">
        <f t="shared" si="1"/>
        <v>0</v>
      </c>
      <c r="CD14" s="355">
        <f>SUM(CB14:CC14)</f>
        <v>0</v>
      </c>
      <c r="CE14" s="355">
        <v>0</v>
      </c>
      <c r="CF14" s="355">
        <v>0</v>
      </c>
      <c r="CG14" s="355">
        <v>0</v>
      </c>
      <c r="CH14" s="355">
        <v>0</v>
      </c>
      <c r="CI14" s="355">
        <v>0</v>
      </c>
      <c r="CJ14" s="355">
        <v>0</v>
      </c>
    </row>
    <row r="15" spans="1:88" hidden="1">
      <c r="A15" s="355">
        <f>A14+1</f>
        <v>5</v>
      </c>
      <c r="B15" s="355" t="s">
        <v>1139</v>
      </c>
      <c r="C15" s="355" t="s">
        <v>1140</v>
      </c>
      <c r="D15" s="355" t="s">
        <v>501</v>
      </c>
      <c r="E15" s="355" t="s">
        <v>501</v>
      </c>
      <c r="F15" s="355" t="s">
        <v>86</v>
      </c>
      <c r="G15" s="355" t="s">
        <v>126</v>
      </c>
      <c r="H15" s="355" t="s">
        <v>615</v>
      </c>
      <c r="I15" s="355" t="s">
        <v>615</v>
      </c>
      <c r="J15" s="355">
        <v>2</v>
      </c>
      <c r="K15" s="355" t="s">
        <v>2410</v>
      </c>
      <c r="L15" s="355">
        <v>3654</v>
      </c>
      <c r="M15" s="355" t="s">
        <v>2409</v>
      </c>
      <c r="N15" s="355">
        <v>900</v>
      </c>
      <c r="O15" s="355">
        <v>51</v>
      </c>
      <c r="P15" s="355">
        <v>1</v>
      </c>
      <c r="Q15" s="355">
        <v>0</v>
      </c>
      <c r="R15" s="355">
        <v>0</v>
      </c>
      <c r="S15" s="355">
        <v>0</v>
      </c>
      <c r="T15" s="355">
        <v>0</v>
      </c>
      <c r="U15" s="355">
        <v>0</v>
      </c>
      <c r="V15" s="355">
        <f t="shared" si="0"/>
        <v>52</v>
      </c>
      <c r="W15" s="355">
        <v>0</v>
      </c>
      <c r="X15" s="355">
        <v>0</v>
      </c>
      <c r="Y15" s="355">
        <f>SUM(W15:X15)</f>
        <v>0</v>
      </c>
      <c r="Z15" s="355">
        <v>0</v>
      </c>
      <c r="AA15" s="355">
        <v>0</v>
      </c>
      <c r="AB15" s="355">
        <f>SUM(Z15:AA15)</f>
        <v>0</v>
      </c>
      <c r="AC15" s="355">
        <v>0</v>
      </c>
      <c r="AD15" s="355">
        <v>0</v>
      </c>
      <c r="AE15" s="355">
        <f>SUM(AC15:AD15)</f>
        <v>0</v>
      </c>
      <c r="AF15" s="355">
        <v>0</v>
      </c>
      <c r="AG15" s="355">
        <v>0</v>
      </c>
      <c r="AH15" s="355">
        <f>SUM(AF15:AG15)</f>
        <v>0</v>
      </c>
      <c r="AI15" s="355">
        <v>0</v>
      </c>
      <c r="AJ15" s="355">
        <v>0</v>
      </c>
      <c r="AK15" s="355">
        <f>SUM(AI15:AJ15)</f>
        <v>0</v>
      </c>
      <c r="AL15" s="379">
        <v>0</v>
      </c>
      <c r="AM15" s="379">
        <v>0</v>
      </c>
      <c r="AN15" s="379">
        <f>SUM(AL15:AM15)</f>
        <v>0</v>
      </c>
      <c r="AO15" s="379">
        <v>0</v>
      </c>
      <c r="AP15" s="379">
        <v>1</v>
      </c>
      <c r="AQ15" s="379">
        <f>SUM(AO15:AP15)</f>
        <v>1</v>
      </c>
      <c r="AR15" s="379">
        <v>2</v>
      </c>
      <c r="AS15" s="379">
        <v>3</v>
      </c>
      <c r="AT15" s="379">
        <f>SUM(AR15:AS15)</f>
        <v>5</v>
      </c>
      <c r="AU15" s="379">
        <v>6</v>
      </c>
      <c r="AV15" s="379">
        <v>7</v>
      </c>
      <c r="AW15" s="379">
        <f>SUM(AU15:AV15)</f>
        <v>13</v>
      </c>
      <c r="AX15" s="379">
        <v>10</v>
      </c>
      <c r="AY15" s="379">
        <v>11</v>
      </c>
      <c r="AZ15" s="379">
        <f>SUM(AX15:AY15)</f>
        <v>21</v>
      </c>
      <c r="BA15" s="379">
        <v>3</v>
      </c>
      <c r="BB15" s="379">
        <v>5</v>
      </c>
      <c r="BC15" s="379">
        <f>SUM(BA15:BB15)</f>
        <v>8</v>
      </c>
      <c r="BD15" s="379">
        <v>3</v>
      </c>
      <c r="BE15" s="379">
        <v>0</v>
      </c>
      <c r="BF15" s="379">
        <f>SUM(BD15:BE15)</f>
        <v>3</v>
      </c>
      <c r="BG15" s="379">
        <v>1</v>
      </c>
      <c r="BH15" s="379">
        <v>0</v>
      </c>
      <c r="BI15" s="379">
        <f>SUM(BG15:BH15)</f>
        <v>1</v>
      </c>
      <c r="BJ15" s="379">
        <v>0</v>
      </c>
      <c r="BK15" s="379">
        <v>0</v>
      </c>
      <c r="BL15" s="379">
        <f>SUM(BJ15:BK15)</f>
        <v>0</v>
      </c>
      <c r="BM15" s="379">
        <v>0</v>
      </c>
      <c r="BN15" s="379">
        <v>0</v>
      </c>
      <c r="BO15" s="379">
        <f>SUM(BM15:BN15)</f>
        <v>0</v>
      </c>
      <c r="BP15" s="355">
        <v>0</v>
      </c>
      <c r="BQ15" s="355">
        <v>0</v>
      </c>
      <c r="BR15" s="355">
        <v>0</v>
      </c>
      <c r="BS15" s="355">
        <v>0</v>
      </c>
      <c r="BT15" s="355">
        <v>0</v>
      </c>
      <c r="BU15" s="355">
        <v>0</v>
      </c>
      <c r="BV15" s="355">
        <v>0</v>
      </c>
      <c r="BW15" s="355">
        <v>0</v>
      </c>
      <c r="BX15" s="355">
        <v>0</v>
      </c>
      <c r="BY15" s="355">
        <v>0</v>
      </c>
      <c r="BZ15" s="355">
        <v>0</v>
      </c>
      <c r="CA15" s="355">
        <v>0</v>
      </c>
      <c r="CB15" s="355">
        <f t="shared" si="1"/>
        <v>0</v>
      </c>
      <c r="CC15" s="355">
        <f t="shared" si="1"/>
        <v>0</v>
      </c>
      <c r="CD15" s="355">
        <f>SUM(CB15:CC15)</f>
        <v>0</v>
      </c>
      <c r="CE15" s="355">
        <v>0</v>
      </c>
      <c r="CF15" s="355">
        <v>0</v>
      </c>
      <c r="CG15" s="355">
        <v>0</v>
      </c>
      <c r="CH15" s="355">
        <v>0</v>
      </c>
      <c r="CI15" s="355">
        <v>0</v>
      </c>
      <c r="CJ15" s="355">
        <v>0</v>
      </c>
    </row>
    <row r="16" spans="1:88" s="382" customFormat="1" ht="22.5" customHeight="1">
      <c r="A16" s="380">
        <v>1</v>
      </c>
      <c r="B16" s="380"/>
      <c r="C16" s="380" t="str">
        <f>F16</f>
        <v>Kec. Air Hitam</v>
      </c>
      <c r="D16" s="380"/>
      <c r="E16" s="380"/>
      <c r="F16" s="380" t="str">
        <f>F15</f>
        <v>Kec. Air Hitam</v>
      </c>
      <c r="G16" s="380"/>
      <c r="H16" s="380"/>
      <c r="I16" s="380"/>
      <c r="J16" s="380"/>
      <c r="K16" s="380"/>
      <c r="L16" s="380"/>
      <c r="M16" s="380"/>
      <c r="N16" s="380"/>
      <c r="O16" s="380">
        <f>SUM(O11:O15)-3</f>
        <v>787</v>
      </c>
      <c r="P16" s="380">
        <f t="shared" ref="P16:BW16" si="2">SUM(P11:P15)</f>
        <v>16</v>
      </c>
      <c r="Q16" s="380">
        <f t="shared" si="2"/>
        <v>4</v>
      </c>
      <c r="R16" s="380">
        <f t="shared" si="2"/>
        <v>0</v>
      </c>
      <c r="S16" s="380">
        <f t="shared" si="2"/>
        <v>0</v>
      </c>
      <c r="T16" s="380">
        <f t="shared" si="2"/>
        <v>0</v>
      </c>
      <c r="U16" s="380">
        <f t="shared" si="2"/>
        <v>0</v>
      </c>
      <c r="V16" s="380">
        <f t="shared" si="0"/>
        <v>807</v>
      </c>
      <c r="W16" s="380">
        <f t="shared" si="2"/>
        <v>0</v>
      </c>
      <c r="X16" s="380">
        <f t="shared" si="2"/>
        <v>0</v>
      </c>
      <c r="Y16" s="380">
        <f t="shared" si="2"/>
        <v>0</v>
      </c>
      <c r="Z16" s="380">
        <f t="shared" si="2"/>
        <v>0</v>
      </c>
      <c r="AA16" s="380">
        <f t="shared" si="2"/>
        <v>0</v>
      </c>
      <c r="AB16" s="380">
        <f t="shared" si="2"/>
        <v>0</v>
      </c>
      <c r="AC16" s="380">
        <f t="shared" si="2"/>
        <v>0</v>
      </c>
      <c r="AD16" s="380">
        <f t="shared" si="2"/>
        <v>0</v>
      </c>
      <c r="AE16" s="380">
        <f t="shared" si="2"/>
        <v>0</v>
      </c>
      <c r="AF16" s="380">
        <f t="shared" si="2"/>
        <v>0</v>
      </c>
      <c r="AG16" s="380">
        <f t="shared" si="2"/>
        <v>0</v>
      </c>
      <c r="AH16" s="380">
        <f t="shared" si="2"/>
        <v>0</v>
      </c>
      <c r="AI16" s="380">
        <f t="shared" si="2"/>
        <v>0</v>
      </c>
      <c r="AJ16" s="380">
        <f t="shared" si="2"/>
        <v>0</v>
      </c>
      <c r="AK16" s="380">
        <f t="shared" si="2"/>
        <v>0</v>
      </c>
      <c r="AL16" s="381">
        <f t="shared" si="2"/>
        <v>0</v>
      </c>
      <c r="AM16" s="381">
        <f t="shared" si="2"/>
        <v>0</v>
      </c>
      <c r="AN16" s="381">
        <f t="shared" si="2"/>
        <v>0</v>
      </c>
      <c r="AO16" s="381">
        <f t="shared" si="2"/>
        <v>2</v>
      </c>
      <c r="AP16" s="381">
        <f t="shared" si="2"/>
        <v>4</v>
      </c>
      <c r="AQ16" s="381">
        <f t="shared" si="2"/>
        <v>6</v>
      </c>
      <c r="AR16" s="381">
        <f t="shared" si="2"/>
        <v>76</v>
      </c>
      <c r="AS16" s="381">
        <f t="shared" si="2"/>
        <v>68</v>
      </c>
      <c r="AT16" s="381">
        <f t="shared" si="2"/>
        <v>144</v>
      </c>
      <c r="AU16" s="381">
        <f t="shared" si="2"/>
        <v>119</v>
      </c>
      <c r="AV16" s="381">
        <f t="shared" si="2"/>
        <v>118</v>
      </c>
      <c r="AW16" s="381">
        <f t="shared" si="2"/>
        <v>237</v>
      </c>
      <c r="AX16" s="381">
        <f t="shared" si="2"/>
        <v>131</v>
      </c>
      <c r="AY16" s="381">
        <f t="shared" si="2"/>
        <v>116</v>
      </c>
      <c r="AZ16" s="381">
        <f t="shared" si="2"/>
        <v>247</v>
      </c>
      <c r="BA16" s="381">
        <f t="shared" si="2"/>
        <v>63</v>
      </c>
      <c r="BB16" s="381">
        <f t="shared" si="2"/>
        <v>49</v>
      </c>
      <c r="BC16" s="381">
        <f t="shared" si="2"/>
        <v>112</v>
      </c>
      <c r="BD16" s="381">
        <f t="shared" si="2"/>
        <v>31</v>
      </c>
      <c r="BE16" s="381">
        <f t="shared" si="2"/>
        <v>19</v>
      </c>
      <c r="BF16" s="381">
        <f t="shared" si="2"/>
        <v>50</v>
      </c>
      <c r="BG16" s="381">
        <f t="shared" si="2"/>
        <v>8</v>
      </c>
      <c r="BH16" s="381">
        <f t="shared" si="2"/>
        <v>4</v>
      </c>
      <c r="BI16" s="381">
        <f t="shared" si="2"/>
        <v>12</v>
      </c>
      <c r="BJ16" s="381">
        <f t="shared" si="2"/>
        <v>2</v>
      </c>
      <c r="BK16" s="381">
        <f t="shared" si="2"/>
        <v>0</v>
      </c>
      <c r="BL16" s="381">
        <f t="shared" si="2"/>
        <v>2</v>
      </c>
      <c r="BM16" s="381">
        <f t="shared" si="2"/>
        <v>0</v>
      </c>
      <c r="BN16" s="381">
        <f t="shared" si="2"/>
        <v>0</v>
      </c>
      <c r="BO16" s="381">
        <f t="shared" si="2"/>
        <v>0</v>
      </c>
      <c r="BP16" s="380">
        <f t="shared" si="2"/>
        <v>0</v>
      </c>
      <c r="BQ16" s="380">
        <f t="shared" si="2"/>
        <v>0</v>
      </c>
      <c r="BR16" s="380">
        <f t="shared" si="2"/>
        <v>0</v>
      </c>
      <c r="BS16" s="380">
        <f t="shared" si="2"/>
        <v>0</v>
      </c>
      <c r="BT16" s="380">
        <f t="shared" si="2"/>
        <v>0</v>
      </c>
      <c r="BU16" s="380">
        <f t="shared" si="2"/>
        <v>0</v>
      </c>
      <c r="BV16" s="380">
        <f t="shared" si="2"/>
        <v>0</v>
      </c>
      <c r="BW16" s="380">
        <f t="shared" si="2"/>
        <v>0</v>
      </c>
      <c r="BX16" s="380">
        <f t="shared" ref="BX16:CJ16" si="3">SUM(BX11:BX15)</f>
        <v>0</v>
      </c>
      <c r="BY16" s="380">
        <f t="shared" si="3"/>
        <v>0</v>
      </c>
      <c r="BZ16" s="380">
        <f t="shared" si="3"/>
        <v>0</v>
      </c>
      <c r="CA16" s="380">
        <f t="shared" si="3"/>
        <v>0</v>
      </c>
      <c r="CB16" s="380">
        <f t="shared" si="3"/>
        <v>0</v>
      </c>
      <c r="CC16" s="380">
        <f t="shared" si="3"/>
        <v>0</v>
      </c>
      <c r="CD16" s="380">
        <f t="shared" si="3"/>
        <v>0</v>
      </c>
      <c r="CE16" s="380">
        <f t="shared" si="3"/>
        <v>0</v>
      </c>
      <c r="CF16" s="380">
        <f t="shared" si="3"/>
        <v>0</v>
      </c>
      <c r="CG16" s="380">
        <f t="shared" si="3"/>
        <v>0</v>
      </c>
      <c r="CH16" s="380">
        <f t="shared" si="3"/>
        <v>0</v>
      </c>
      <c r="CI16" s="380">
        <f t="shared" si="3"/>
        <v>0</v>
      </c>
      <c r="CJ16" s="380">
        <f t="shared" si="3"/>
        <v>0</v>
      </c>
    </row>
    <row r="17" spans="1:88" s="382" customFormat="1" hidden="1">
      <c r="A17" s="380">
        <f>A15+1</f>
        <v>6</v>
      </c>
      <c r="B17" s="380" t="s">
        <v>1149</v>
      </c>
      <c r="C17" s="380" t="s">
        <v>1150</v>
      </c>
      <c r="D17" s="380" t="s">
        <v>2520</v>
      </c>
      <c r="E17" s="380" t="s">
        <v>303</v>
      </c>
      <c r="F17" s="380" t="s">
        <v>87</v>
      </c>
      <c r="G17" s="380" t="s">
        <v>126</v>
      </c>
      <c r="H17" s="380" t="s">
        <v>615</v>
      </c>
      <c r="I17" s="380" t="s">
        <v>615</v>
      </c>
      <c r="J17" s="380">
        <v>2</v>
      </c>
      <c r="K17" s="380" t="s">
        <v>2410</v>
      </c>
      <c r="L17" s="380">
        <v>3654</v>
      </c>
      <c r="M17" s="380" t="s">
        <v>2521</v>
      </c>
      <c r="N17" s="380">
        <v>1300</v>
      </c>
      <c r="O17" s="380">
        <v>179</v>
      </c>
      <c r="P17" s="380">
        <v>0</v>
      </c>
      <c r="Q17" s="380">
        <v>0</v>
      </c>
      <c r="R17" s="380">
        <v>0</v>
      </c>
      <c r="S17" s="380">
        <v>0</v>
      </c>
      <c r="T17" s="380">
        <v>0</v>
      </c>
      <c r="U17" s="380">
        <v>0</v>
      </c>
      <c r="V17" s="380">
        <f t="shared" si="0"/>
        <v>179</v>
      </c>
      <c r="W17" s="380">
        <v>0</v>
      </c>
      <c r="X17" s="380">
        <v>0</v>
      </c>
      <c r="Y17" s="380">
        <f t="shared" ref="Y17:Y24" si="4">SUM(W17:X17)</f>
        <v>0</v>
      </c>
      <c r="Z17" s="380">
        <v>0</v>
      </c>
      <c r="AA17" s="380">
        <v>0</v>
      </c>
      <c r="AB17" s="380">
        <f t="shared" ref="AB17:AB24" si="5">SUM(Z17:AA17)</f>
        <v>0</v>
      </c>
      <c r="AC17" s="380">
        <v>0</v>
      </c>
      <c r="AD17" s="380">
        <v>0</v>
      </c>
      <c r="AE17" s="380">
        <f t="shared" ref="AE17:AE24" si="6">SUM(AC17:AD17)</f>
        <v>0</v>
      </c>
      <c r="AF17" s="380">
        <v>0</v>
      </c>
      <c r="AG17" s="380">
        <v>0</v>
      </c>
      <c r="AH17" s="380">
        <f t="shared" ref="AH17:AH24" si="7">SUM(AF17:AG17)</f>
        <v>0</v>
      </c>
      <c r="AI17" s="380">
        <v>0</v>
      </c>
      <c r="AJ17" s="380">
        <v>0</v>
      </c>
      <c r="AK17" s="380">
        <f t="shared" ref="AK17:AK24" si="8">SUM(AI17:AJ17)</f>
        <v>0</v>
      </c>
      <c r="AL17" s="381">
        <v>0</v>
      </c>
      <c r="AM17" s="381">
        <v>0</v>
      </c>
      <c r="AN17" s="381">
        <f t="shared" ref="AN17:AN24" si="9">SUM(AL17:AM17)</f>
        <v>0</v>
      </c>
      <c r="AO17" s="381">
        <v>0</v>
      </c>
      <c r="AP17" s="381">
        <v>5</v>
      </c>
      <c r="AQ17" s="381">
        <f t="shared" ref="AQ17:AQ24" si="10">SUM(AO17:AP17)</f>
        <v>5</v>
      </c>
      <c r="AR17" s="381">
        <v>16</v>
      </c>
      <c r="AS17" s="381">
        <v>28</v>
      </c>
      <c r="AT17" s="381">
        <f t="shared" ref="AT17:AT24" si="11">SUM(AR17:AS17)</f>
        <v>44</v>
      </c>
      <c r="AU17" s="381">
        <v>23</v>
      </c>
      <c r="AV17" s="381">
        <v>42</v>
      </c>
      <c r="AW17" s="381">
        <f t="shared" ref="AW17:AW24" si="12">SUM(AU17:AV17)</f>
        <v>65</v>
      </c>
      <c r="AX17" s="381">
        <v>19</v>
      </c>
      <c r="AY17" s="381">
        <v>27</v>
      </c>
      <c r="AZ17" s="381">
        <f t="shared" ref="AZ17:AZ24" si="13">SUM(AX17:AY17)</f>
        <v>46</v>
      </c>
      <c r="BA17" s="381">
        <v>6</v>
      </c>
      <c r="BB17" s="381">
        <v>5</v>
      </c>
      <c r="BC17" s="381">
        <f t="shared" ref="BC17:BC24" si="14">SUM(BA17:BB17)</f>
        <v>11</v>
      </c>
      <c r="BD17" s="381">
        <v>5</v>
      </c>
      <c r="BE17" s="381">
        <v>1</v>
      </c>
      <c r="BF17" s="381">
        <f t="shared" ref="BF17:BF24" si="15">SUM(BD17:BE17)</f>
        <v>6</v>
      </c>
      <c r="BG17" s="381">
        <v>1</v>
      </c>
      <c r="BH17" s="381">
        <v>1</v>
      </c>
      <c r="BI17" s="381">
        <f t="shared" ref="BI17:BI24" si="16">SUM(BG17:BH17)</f>
        <v>2</v>
      </c>
      <c r="BJ17" s="381">
        <v>0</v>
      </c>
      <c r="BK17" s="381">
        <v>0</v>
      </c>
      <c r="BL17" s="381">
        <f t="shared" ref="BL17:BL24" si="17">SUM(BJ17:BK17)</f>
        <v>0</v>
      </c>
      <c r="BM17" s="381">
        <v>0</v>
      </c>
      <c r="BN17" s="381">
        <v>0</v>
      </c>
      <c r="BO17" s="381">
        <f t="shared" ref="BO17:BO24" si="18">SUM(BM17:BN17)</f>
        <v>0</v>
      </c>
      <c r="BP17" s="380">
        <v>0</v>
      </c>
      <c r="BQ17" s="380">
        <v>0</v>
      </c>
      <c r="BR17" s="380">
        <v>0</v>
      </c>
      <c r="BS17" s="380">
        <v>0</v>
      </c>
      <c r="BT17" s="380">
        <v>0</v>
      </c>
      <c r="BU17" s="380">
        <v>0</v>
      </c>
      <c r="BV17" s="380">
        <v>0</v>
      </c>
      <c r="BW17" s="380">
        <v>0</v>
      </c>
      <c r="BX17" s="380">
        <v>0</v>
      </c>
      <c r="BY17" s="380">
        <v>0</v>
      </c>
      <c r="BZ17" s="380">
        <v>0</v>
      </c>
      <c r="CA17" s="380">
        <v>0</v>
      </c>
      <c r="CB17" s="380">
        <f t="shared" ref="CB17:CC24" si="19">BP17+BR17+BT17+BV17+BX17+BZ17</f>
        <v>0</v>
      </c>
      <c r="CC17" s="380">
        <f t="shared" si="19"/>
        <v>0</v>
      </c>
      <c r="CD17" s="380">
        <f t="shared" ref="CD17:CD24" si="20">SUM(CB17:CC17)</f>
        <v>0</v>
      </c>
      <c r="CE17" s="380">
        <v>0</v>
      </c>
      <c r="CF17" s="380">
        <v>0</v>
      </c>
      <c r="CG17" s="380">
        <v>0</v>
      </c>
      <c r="CH17" s="380">
        <v>0</v>
      </c>
      <c r="CI17" s="380">
        <v>0</v>
      </c>
      <c r="CJ17" s="380">
        <v>0</v>
      </c>
    </row>
    <row r="18" spans="1:88" s="382" customFormat="1" hidden="1">
      <c r="A18" s="380">
        <f t="shared" ref="A18:A24" si="21">A17+1</f>
        <v>7</v>
      </c>
      <c r="B18" s="380" t="s">
        <v>1153</v>
      </c>
      <c r="C18" s="380" t="s">
        <v>1154</v>
      </c>
      <c r="D18" s="380" t="s">
        <v>1026</v>
      </c>
      <c r="E18" s="380" t="s">
        <v>1026</v>
      </c>
      <c r="F18" s="380" t="s">
        <v>87</v>
      </c>
      <c r="G18" s="380" t="s">
        <v>126</v>
      </c>
      <c r="H18" s="380" t="s">
        <v>615</v>
      </c>
      <c r="I18" s="380" t="s">
        <v>615</v>
      </c>
      <c r="J18" s="380">
        <v>2</v>
      </c>
      <c r="K18" s="380" t="s">
        <v>2522</v>
      </c>
      <c r="L18" s="380">
        <v>35566</v>
      </c>
      <c r="M18" s="380" t="s">
        <v>2415</v>
      </c>
      <c r="N18" s="380">
        <v>0</v>
      </c>
      <c r="O18" s="380">
        <v>183</v>
      </c>
      <c r="P18" s="380">
        <v>0</v>
      </c>
      <c r="Q18" s="380">
        <v>0</v>
      </c>
      <c r="R18" s="380">
        <v>0</v>
      </c>
      <c r="S18" s="380">
        <v>0</v>
      </c>
      <c r="T18" s="380">
        <v>0</v>
      </c>
      <c r="U18" s="380">
        <v>0</v>
      </c>
      <c r="V18" s="380">
        <f t="shared" si="0"/>
        <v>183</v>
      </c>
      <c r="W18" s="380">
        <v>0</v>
      </c>
      <c r="X18" s="380">
        <v>0</v>
      </c>
      <c r="Y18" s="380">
        <f t="shared" si="4"/>
        <v>0</v>
      </c>
      <c r="Z18" s="380">
        <v>0</v>
      </c>
      <c r="AA18" s="380">
        <v>0</v>
      </c>
      <c r="AB18" s="380">
        <f t="shared" si="5"/>
        <v>0</v>
      </c>
      <c r="AC18" s="380">
        <v>0</v>
      </c>
      <c r="AD18" s="380">
        <v>0</v>
      </c>
      <c r="AE18" s="380">
        <f t="shared" si="6"/>
        <v>0</v>
      </c>
      <c r="AF18" s="380">
        <v>0</v>
      </c>
      <c r="AG18" s="380">
        <v>0</v>
      </c>
      <c r="AH18" s="380">
        <f t="shared" si="7"/>
        <v>0</v>
      </c>
      <c r="AI18" s="380">
        <v>0</v>
      </c>
      <c r="AJ18" s="380">
        <v>0</v>
      </c>
      <c r="AK18" s="380">
        <f t="shared" si="8"/>
        <v>0</v>
      </c>
      <c r="AL18" s="381">
        <v>0</v>
      </c>
      <c r="AM18" s="381">
        <v>0</v>
      </c>
      <c r="AN18" s="381">
        <f t="shared" si="9"/>
        <v>0</v>
      </c>
      <c r="AO18" s="381">
        <v>0</v>
      </c>
      <c r="AP18" s="381">
        <v>1</v>
      </c>
      <c r="AQ18" s="381">
        <f t="shared" si="10"/>
        <v>1</v>
      </c>
      <c r="AR18" s="381">
        <v>16</v>
      </c>
      <c r="AS18" s="381">
        <v>14</v>
      </c>
      <c r="AT18" s="381">
        <f t="shared" si="11"/>
        <v>30</v>
      </c>
      <c r="AU18" s="381">
        <v>34</v>
      </c>
      <c r="AV18" s="381">
        <v>26</v>
      </c>
      <c r="AW18" s="381">
        <f t="shared" si="12"/>
        <v>60</v>
      </c>
      <c r="AX18" s="381">
        <v>28</v>
      </c>
      <c r="AY18" s="381">
        <v>29</v>
      </c>
      <c r="AZ18" s="381">
        <f t="shared" si="13"/>
        <v>57</v>
      </c>
      <c r="BA18" s="381">
        <v>8</v>
      </c>
      <c r="BB18" s="381">
        <v>9</v>
      </c>
      <c r="BC18" s="381">
        <f t="shared" si="14"/>
        <v>17</v>
      </c>
      <c r="BD18" s="381">
        <v>8</v>
      </c>
      <c r="BE18" s="381">
        <v>1</v>
      </c>
      <c r="BF18" s="381">
        <f t="shared" si="15"/>
        <v>9</v>
      </c>
      <c r="BG18" s="381">
        <v>7</v>
      </c>
      <c r="BH18" s="381">
        <v>0</v>
      </c>
      <c r="BI18" s="381">
        <f t="shared" si="16"/>
        <v>7</v>
      </c>
      <c r="BJ18" s="381">
        <v>1</v>
      </c>
      <c r="BK18" s="381">
        <v>1</v>
      </c>
      <c r="BL18" s="381">
        <f t="shared" si="17"/>
        <v>2</v>
      </c>
      <c r="BM18" s="381">
        <v>0</v>
      </c>
      <c r="BN18" s="381">
        <v>0</v>
      </c>
      <c r="BO18" s="381">
        <f t="shared" si="18"/>
        <v>0</v>
      </c>
      <c r="BP18" s="380">
        <v>0</v>
      </c>
      <c r="BQ18" s="380">
        <v>0</v>
      </c>
      <c r="BR18" s="380">
        <v>0</v>
      </c>
      <c r="BS18" s="380">
        <v>0</v>
      </c>
      <c r="BT18" s="380">
        <v>0</v>
      </c>
      <c r="BU18" s="380">
        <v>0</v>
      </c>
      <c r="BV18" s="380">
        <v>0</v>
      </c>
      <c r="BW18" s="380">
        <v>0</v>
      </c>
      <c r="BX18" s="380">
        <v>0</v>
      </c>
      <c r="BY18" s="380">
        <v>0</v>
      </c>
      <c r="BZ18" s="380">
        <v>0</v>
      </c>
      <c r="CA18" s="380">
        <v>0</v>
      </c>
      <c r="CB18" s="380">
        <f t="shared" si="19"/>
        <v>0</v>
      </c>
      <c r="CC18" s="380">
        <f t="shared" si="19"/>
        <v>0</v>
      </c>
      <c r="CD18" s="380">
        <f t="shared" si="20"/>
        <v>0</v>
      </c>
      <c r="CE18" s="380">
        <v>0</v>
      </c>
      <c r="CF18" s="380">
        <v>0</v>
      </c>
      <c r="CG18" s="380">
        <v>0</v>
      </c>
      <c r="CH18" s="380">
        <v>0</v>
      </c>
      <c r="CI18" s="380">
        <v>0</v>
      </c>
      <c r="CJ18" s="380">
        <v>0</v>
      </c>
    </row>
    <row r="19" spans="1:88" s="382" customFormat="1" hidden="1">
      <c r="A19" s="380">
        <f t="shared" si="21"/>
        <v>8</v>
      </c>
      <c r="B19" s="380" t="s">
        <v>1155</v>
      </c>
      <c r="C19" s="380" t="s">
        <v>1156</v>
      </c>
      <c r="D19" s="380" t="s">
        <v>1682</v>
      </c>
      <c r="E19" s="380" t="s">
        <v>541</v>
      </c>
      <c r="F19" s="380" t="s">
        <v>87</v>
      </c>
      <c r="G19" s="380" t="s">
        <v>126</v>
      </c>
      <c r="H19" s="380" t="s">
        <v>615</v>
      </c>
      <c r="I19" s="380" t="s">
        <v>615</v>
      </c>
      <c r="J19" s="380">
        <v>2</v>
      </c>
      <c r="K19" s="380" t="s">
        <v>2410</v>
      </c>
      <c r="L19" s="380">
        <v>36951</v>
      </c>
      <c r="M19" s="380" t="s">
        <v>2419</v>
      </c>
      <c r="N19" s="380">
        <v>0</v>
      </c>
      <c r="O19" s="380">
        <v>88</v>
      </c>
      <c r="P19" s="380">
        <v>0</v>
      </c>
      <c r="Q19" s="380">
        <v>0</v>
      </c>
      <c r="R19" s="380">
        <v>0</v>
      </c>
      <c r="S19" s="380">
        <v>0</v>
      </c>
      <c r="T19" s="380">
        <v>0</v>
      </c>
      <c r="U19" s="380">
        <v>0</v>
      </c>
      <c r="V19" s="380">
        <f t="shared" si="0"/>
        <v>88</v>
      </c>
      <c r="W19" s="380">
        <v>0</v>
      </c>
      <c r="X19" s="380">
        <v>0</v>
      </c>
      <c r="Y19" s="380">
        <f t="shared" si="4"/>
        <v>0</v>
      </c>
      <c r="Z19" s="380">
        <v>0</v>
      </c>
      <c r="AA19" s="380">
        <v>0</v>
      </c>
      <c r="AB19" s="380">
        <f t="shared" si="5"/>
        <v>0</v>
      </c>
      <c r="AC19" s="380">
        <v>0</v>
      </c>
      <c r="AD19" s="380">
        <v>0</v>
      </c>
      <c r="AE19" s="380">
        <f t="shared" si="6"/>
        <v>0</v>
      </c>
      <c r="AF19" s="380">
        <v>0</v>
      </c>
      <c r="AG19" s="380">
        <v>0</v>
      </c>
      <c r="AH19" s="380">
        <f t="shared" si="7"/>
        <v>0</v>
      </c>
      <c r="AI19" s="380">
        <v>0</v>
      </c>
      <c r="AJ19" s="380">
        <v>0</v>
      </c>
      <c r="AK19" s="380">
        <f t="shared" si="8"/>
        <v>0</v>
      </c>
      <c r="AL19" s="381">
        <v>0</v>
      </c>
      <c r="AM19" s="381">
        <v>0</v>
      </c>
      <c r="AN19" s="381">
        <f t="shared" si="9"/>
        <v>0</v>
      </c>
      <c r="AO19" s="381">
        <v>1</v>
      </c>
      <c r="AP19" s="381">
        <v>1</v>
      </c>
      <c r="AQ19" s="381">
        <f t="shared" si="10"/>
        <v>2</v>
      </c>
      <c r="AR19" s="381">
        <v>3</v>
      </c>
      <c r="AS19" s="381">
        <v>5</v>
      </c>
      <c r="AT19" s="381">
        <f t="shared" si="11"/>
        <v>8</v>
      </c>
      <c r="AU19" s="381">
        <v>22</v>
      </c>
      <c r="AV19" s="381">
        <v>18</v>
      </c>
      <c r="AW19" s="381">
        <f t="shared" si="12"/>
        <v>40</v>
      </c>
      <c r="AX19" s="381">
        <v>13</v>
      </c>
      <c r="AY19" s="381">
        <v>8</v>
      </c>
      <c r="AZ19" s="381">
        <f t="shared" si="13"/>
        <v>21</v>
      </c>
      <c r="BA19" s="381">
        <v>2</v>
      </c>
      <c r="BB19" s="381">
        <v>5</v>
      </c>
      <c r="BC19" s="381">
        <f t="shared" si="14"/>
        <v>7</v>
      </c>
      <c r="BD19" s="381">
        <v>2</v>
      </c>
      <c r="BE19" s="381">
        <v>6</v>
      </c>
      <c r="BF19" s="381">
        <f t="shared" si="15"/>
        <v>8</v>
      </c>
      <c r="BG19" s="381">
        <v>1</v>
      </c>
      <c r="BH19" s="381">
        <v>1</v>
      </c>
      <c r="BI19" s="381">
        <f t="shared" si="16"/>
        <v>2</v>
      </c>
      <c r="BJ19" s="381">
        <v>0</v>
      </c>
      <c r="BK19" s="381">
        <v>0</v>
      </c>
      <c r="BL19" s="381">
        <f t="shared" si="17"/>
        <v>0</v>
      </c>
      <c r="BM19" s="381">
        <v>0</v>
      </c>
      <c r="BN19" s="381">
        <v>0</v>
      </c>
      <c r="BO19" s="381">
        <f t="shared" si="18"/>
        <v>0</v>
      </c>
      <c r="BP19" s="380">
        <v>0</v>
      </c>
      <c r="BQ19" s="380">
        <v>0</v>
      </c>
      <c r="BR19" s="380">
        <v>0</v>
      </c>
      <c r="BS19" s="380">
        <v>0</v>
      </c>
      <c r="BT19" s="380">
        <v>0</v>
      </c>
      <c r="BU19" s="380">
        <v>0</v>
      </c>
      <c r="BV19" s="380">
        <v>0</v>
      </c>
      <c r="BW19" s="380">
        <v>0</v>
      </c>
      <c r="BX19" s="380">
        <v>0</v>
      </c>
      <c r="BY19" s="380">
        <v>0</v>
      </c>
      <c r="BZ19" s="380">
        <v>0</v>
      </c>
      <c r="CA19" s="380">
        <v>0</v>
      </c>
      <c r="CB19" s="380">
        <f t="shared" si="19"/>
        <v>0</v>
      </c>
      <c r="CC19" s="380">
        <f t="shared" si="19"/>
        <v>0</v>
      </c>
      <c r="CD19" s="380">
        <f t="shared" si="20"/>
        <v>0</v>
      </c>
      <c r="CE19" s="380">
        <v>0</v>
      </c>
      <c r="CF19" s="380">
        <v>0</v>
      </c>
      <c r="CG19" s="380">
        <v>0</v>
      </c>
      <c r="CH19" s="380">
        <v>0</v>
      </c>
      <c r="CI19" s="380">
        <v>0</v>
      </c>
      <c r="CJ19" s="380">
        <v>0</v>
      </c>
    </row>
    <row r="20" spans="1:88" s="382" customFormat="1" hidden="1">
      <c r="A20" s="380">
        <f t="shared" si="21"/>
        <v>9</v>
      </c>
      <c r="B20" s="380" t="s">
        <v>1157</v>
      </c>
      <c r="C20" s="380" t="s">
        <v>1158</v>
      </c>
      <c r="D20" s="380" t="s">
        <v>2523</v>
      </c>
      <c r="E20" s="380" t="s">
        <v>1070</v>
      </c>
      <c r="F20" s="380" t="s">
        <v>87</v>
      </c>
      <c r="G20" s="380" t="s">
        <v>126</v>
      </c>
      <c r="H20" s="380" t="s">
        <v>615</v>
      </c>
      <c r="I20" s="380" t="s">
        <v>615</v>
      </c>
      <c r="J20" s="380">
        <v>2</v>
      </c>
      <c r="K20" s="380" t="s">
        <v>2524</v>
      </c>
      <c r="L20" s="380">
        <v>37259</v>
      </c>
      <c r="M20" s="380" t="s">
        <v>2419</v>
      </c>
      <c r="N20" s="380">
        <v>0</v>
      </c>
      <c r="O20" s="380">
        <v>146</v>
      </c>
      <c r="P20" s="380">
        <v>0</v>
      </c>
      <c r="Q20" s="380">
        <v>0</v>
      </c>
      <c r="R20" s="380">
        <v>0</v>
      </c>
      <c r="S20" s="380">
        <v>0</v>
      </c>
      <c r="T20" s="380">
        <v>0</v>
      </c>
      <c r="U20" s="380">
        <v>0</v>
      </c>
      <c r="V20" s="380">
        <f t="shared" si="0"/>
        <v>146</v>
      </c>
      <c r="W20" s="380">
        <v>0</v>
      </c>
      <c r="X20" s="380">
        <v>0</v>
      </c>
      <c r="Y20" s="380">
        <f t="shared" si="4"/>
        <v>0</v>
      </c>
      <c r="Z20" s="380">
        <v>0</v>
      </c>
      <c r="AA20" s="380">
        <v>0</v>
      </c>
      <c r="AB20" s="380">
        <f t="shared" si="5"/>
        <v>0</v>
      </c>
      <c r="AC20" s="380">
        <v>0</v>
      </c>
      <c r="AD20" s="380">
        <v>0</v>
      </c>
      <c r="AE20" s="380">
        <f t="shared" si="6"/>
        <v>0</v>
      </c>
      <c r="AF20" s="380">
        <v>0</v>
      </c>
      <c r="AG20" s="380">
        <v>0</v>
      </c>
      <c r="AH20" s="380">
        <f t="shared" si="7"/>
        <v>0</v>
      </c>
      <c r="AI20" s="380">
        <v>0</v>
      </c>
      <c r="AJ20" s="380">
        <v>0</v>
      </c>
      <c r="AK20" s="380">
        <f t="shared" si="8"/>
        <v>0</v>
      </c>
      <c r="AL20" s="381">
        <v>0</v>
      </c>
      <c r="AM20" s="381">
        <v>0</v>
      </c>
      <c r="AN20" s="381">
        <f t="shared" si="9"/>
        <v>0</v>
      </c>
      <c r="AO20" s="381">
        <v>2</v>
      </c>
      <c r="AP20" s="381">
        <v>0</v>
      </c>
      <c r="AQ20" s="381">
        <f t="shared" si="10"/>
        <v>2</v>
      </c>
      <c r="AR20" s="381">
        <v>7</v>
      </c>
      <c r="AS20" s="381">
        <v>14</v>
      </c>
      <c r="AT20" s="381">
        <f t="shared" si="11"/>
        <v>21</v>
      </c>
      <c r="AU20" s="381">
        <v>21</v>
      </c>
      <c r="AV20" s="381">
        <v>30</v>
      </c>
      <c r="AW20" s="381">
        <f t="shared" si="12"/>
        <v>51</v>
      </c>
      <c r="AX20" s="381">
        <v>16</v>
      </c>
      <c r="AY20" s="381">
        <v>28</v>
      </c>
      <c r="AZ20" s="381">
        <f t="shared" si="13"/>
        <v>44</v>
      </c>
      <c r="BA20" s="381">
        <v>8</v>
      </c>
      <c r="BB20" s="381">
        <v>10</v>
      </c>
      <c r="BC20" s="381">
        <f t="shared" si="14"/>
        <v>18</v>
      </c>
      <c r="BD20" s="381">
        <v>5</v>
      </c>
      <c r="BE20" s="381">
        <v>4</v>
      </c>
      <c r="BF20" s="381">
        <f t="shared" si="15"/>
        <v>9</v>
      </c>
      <c r="BG20" s="381">
        <v>0</v>
      </c>
      <c r="BH20" s="381">
        <v>0</v>
      </c>
      <c r="BI20" s="381">
        <f t="shared" si="16"/>
        <v>0</v>
      </c>
      <c r="BJ20" s="381">
        <v>1</v>
      </c>
      <c r="BK20" s="381">
        <v>0</v>
      </c>
      <c r="BL20" s="381">
        <f t="shared" si="17"/>
        <v>1</v>
      </c>
      <c r="BM20" s="381">
        <v>0</v>
      </c>
      <c r="BN20" s="381">
        <v>0</v>
      </c>
      <c r="BO20" s="381">
        <f t="shared" si="18"/>
        <v>0</v>
      </c>
      <c r="BP20" s="380">
        <v>0</v>
      </c>
      <c r="BQ20" s="380">
        <v>0</v>
      </c>
      <c r="BR20" s="380">
        <v>0</v>
      </c>
      <c r="BS20" s="380">
        <v>0</v>
      </c>
      <c r="BT20" s="380">
        <v>0</v>
      </c>
      <c r="BU20" s="380">
        <v>0</v>
      </c>
      <c r="BV20" s="380">
        <v>0</v>
      </c>
      <c r="BW20" s="380">
        <v>0</v>
      </c>
      <c r="BX20" s="380">
        <v>0</v>
      </c>
      <c r="BY20" s="380">
        <v>0</v>
      </c>
      <c r="BZ20" s="380">
        <v>0</v>
      </c>
      <c r="CA20" s="380">
        <v>0</v>
      </c>
      <c r="CB20" s="380">
        <f t="shared" si="19"/>
        <v>0</v>
      </c>
      <c r="CC20" s="380">
        <f t="shared" si="19"/>
        <v>0</v>
      </c>
      <c r="CD20" s="380">
        <f t="shared" si="20"/>
        <v>0</v>
      </c>
      <c r="CE20" s="380">
        <v>0</v>
      </c>
      <c r="CF20" s="380">
        <v>0</v>
      </c>
      <c r="CG20" s="380">
        <v>0</v>
      </c>
      <c r="CH20" s="380">
        <v>0</v>
      </c>
      <c r="CI20" s="380">
        <v>0</v>
      </c>
      <c r="CJ20" s="380">
        <v>0</v>
      </c>
    </row>
    <row r="21" spans="1:88" s="382" customFormat="1" hidden="1">
      <c r="A21" s="380">
        <f t="shared" si="21"/>
        <v>10</v>
      </c>
      <c r="B21" s="380" t="s">
        <v>1143</v>
      </c>
      <c r="C21" s="380" t="s">
        <v>1144</v>
      </c>
      <c r="D21" s="380" t="s">
        <v>1145</v>
      </c>
      <c r="E21" s="380" t="s">
        <v>1145</v>
      </c>
      <c r="F21" s="380" t="s">
        <v>87</v>
      </c>
      <c r="G21" s="380" t="s">
        <v>126</v>
      </c>
      <c r="H21" s="380" t="s">
        <v>615</v>
      </c>
      <c r="I21" s="380" t="s">
        <v>615</v>
      </c>
      <c r="J21" s="380">
        <v>2</v>
      </c>
      <c r="K21" s="380" t="s">
        <v>2410</v>
      </c>
      <c r="L21" s="380">
        <v>38541</v>
      </c>
      <c r="M21" s="380" t="s">
        <v>2415</v>
      </c>
      <c r="N21" s="380">
        <v>0</v>
      </c>
      <c r="O21" s="380">
        <v>40</v>
      </c>
      <c r="P21" s="380">
        <v>0</v>
      </c>
      <c r="Q21" s="380">
        <v>0</v>
      </c>
      <c r="R21" s="380">
        <v>0</v>
      </c>
      <c r="S21" s="380">
        <v>0</v>
      </c>
      <c r="T21" s="380">
        <v>0</v>
      </c>
      <c r="U21" s="380">
        <v>0</v>
      </c>
      <c r="V21" s="380">
        <f t="shared" si="0"/>
        <v>40</v>
      </c>
      <c r="W21" s="380">
        <v>0</v>
      </c>
      <c r="X21" s="380">
        <v>0</v>
      </c>
      <c r="Y21" s="380">
        <f t="shared" si="4"/>
        <v>0</v>
      </c>
      <c r="Z21" s="380">
        <v>0</v>
      </c>
      <c r="AA21" s="380">
        <v>0</v>
      </c>
      <c r="AB21" s="380">
        <f t="shared" si="5"/>
        <v>0</v>
      </c>
      <c r="AC21" s="380">
        <v>0</v>
      </c>
      <c r="AD21" s="380">
        <v>0</v>
      </c>
      <c r="AE21" s="380">
        <f t="shared" si="6"/>
        <v>0</v>
      </c>
      <c r="AF21" s="380">
        <v>0</v>
      </c>
      <c r="AG21" s="380">
        <v>0</v>
      </c>
      <c r="AH21" s="380">
        <f t="shared" si="7"/>
        <v>0</v>
      </c>
      <c r="AI21" s="380">
        <v>0</v>
      </c>
      <c r="AJ21" s="380">
        <v>0</v>
      </c>
      <c r="AK21" s="380">
        <f t="shared" si="8"/>
        <v>0</v>
      </c>
      <c r="AL21" s="381">
        <v>0</v>
      </c>
      <c r="AM21" s="381">
        <v>0</v>
      </c>
      <c r="AN21" s="381">
        <f t="shared" si="9"/>
        <v>0</v>
      </c>
      <c r="AO21" s="381">
        <v>0</v>
      </c>
      <c r="AP21" s="381">
        <v>0</v>
      </c>
      <c r="AQ21" s="381">
        <f t="shared" si="10"/>
        <v>0</v>
      </c>
      <c r="AR21" s="381">
        <v>3</v>
      </c>
      <c r="AS21" s="381">
        <v>1</v>
      </c>
      <c r="AT21" s="381">
        <f t="shared" si="11"/>
        <v>4</v>
      </c>
      <c r="AU21" s="381">
        <v>8</v>
      </c>
      <c r="AV21" s="381">
        <v>5</v>
      </c>
      <c r="AW21" s="381">
        <f t="shared" si="12"/>
        <v>13</v>
      </c>
      <c r="AX21" s="381">
        <v>3</v>
      </c>
      <c r="AY21" s="381">
        <v>8</v>
      </c>
      <c r="AZ21" s="381">
        <f t="shared" si="13"/>
        <v>11</v>
      </c>
      <c r="BA21" s="381">
        <v>3</v>
      </c>
      <c r="BB21" s="381">
        <v>6</v>
      </c>
      <c r="BC21" s="381">
        <f t="shared" si="14"/>
        <v>9</v>
      </c>
      <c r="BD21" s="381">
        <v>0</v>
      </c>
      <c r="BE21" s="381">
        <v>1</v>
      </c>
      <c r="BF21" s="381">
        <f t="shared" si="15"/>
        <v>1</v>
      </c>
      <c r="BG21" s="381">
        <v>1</v>
      </c>
      <c r="BH21" s="381">
        <v>0</v>
      </c>
      <c r="BI21" s="381">
        <f t="shared" si="16"/>
        <v>1</v>
      </c>
      <c r="BJ21" s="381">
        <v>1</v>
      </c>
      <c r="BK21" s="381">
        <v>0</v>
      </c>
      <c r="BL21" s="381">
        <f t="shared" si="17"/>
        <v>1</v>
      </c>
      <c r="BM21" s="381">
        <v>0</v>
      </c>
      <c r="BN21" s="381">
        <v>0</v>
      </c>
      <c r="BO21" s="381">
        <f t="shared" si="18"/>
        <v>0</v>
      </c>
      <c r="BP21" s="380">
        <v>0</v>
      </c>
      <c r="BQ21" s="380">
        <v>0</v>
      </c>
      <c r="BR21" s="380">
        <v>0</v>
      </c>
      <c r="BS21" s="380">
        <v>0</v>
      </c>
      <c r="BT21" s="380">
        <v>0</v>
      </c>
      <c r="BU21" s="380">
        <v>0</v>
      </c>
      <c r="BV21" s="380">
        <v>0</v>
      </c>
      <c r="BW21" s="380">
        <v>0</v>
      </c>
      <c r="BX21" s="380">
        <v>0</v>
      </c>
      <c r="BY21" s="380">
        <v>0</v>
      </c>
      <c r="BZ21" s="380">
        <v>0</v>
      </c>
      <c r="CA21" s="380">
        <v>0</v>
      </c>
      <c r="CB21" s="380">
        <f t="shared" si="19"/>
        <v>0</v>
      </c>
      <c r="CC21" s="380">
        <f t="shared" si="19"/>
        <v>0</v>
      </c>
      <c r="CD21" s="380">
        <f t="shared" si="20"/>
        <v>0</v>
      </c>
      <c r="CE21" s="380">
        <v>0</v>
      </c>
      <c r="CF21" s="380">
        <v>0</v>
      </c>
      <c r="CG21" s="380">
        <v>0</v>
      </c>
      <c r="CH21" s="380">
        <v>0</v>
      </c>
      <c r="CI21" s="380">
        <v>0</v>
      </c>
      <c r="CJ21" s="380">
        <v>0</v>
      </c>
    </row>
    <row r="22" spans="1:88" s="382" customFormat="1" hidden="1">
      <c r="A22" s="380">
        <f t="shared" si="21"/>
        <v>11</v>
      </c>
      <c r="B22" s="380" t="s">
        <v>1159</v>
      </c>
      <c r="C22" s="380" t="s">
        <v>1160</v>
      </c>
      <c r="D22" s="380" t="s">
        <v>1161</v>
      </c>
      <c r="E22" s="380" t="s">
        <v>1161</v>
      </c>
      <c r="F22" s="380" t="s">
        <v>87</v>
      </c>
      <c r="G22" s="380" t="s">
        <v>126</v>
      </c>
      <c r="H22" s="380" t="s">
        <v>615</v>
      </c>
      <c r="I22" s="380" t="s">
        <v>615</v>
      </c>
      <c r="J22" s="380">
        <v>2</v>
      </c>
      <c r="K22" s="380" t="s">
        <v>2525</v>
      </c>
      <c r="L22" s="380">
        <v>39873</v>
      </c>
      <c r="M22" s="380" t="s">
        <v>2419</v>
      </c>
      <c r="N22" s="380">
        <v>0</v>
      </c>
      <c r="O22" s="380">
        <v>67</v>
      </c>
      <c r="P22" s="380">
        <v>0</v>
      </c>
      <c r="Q22" s="380">
        <v>0</v>
      </c>
      <c r="R22" s="380">
        <v>0</v>
      </c>
      <c r="S22" s="380">
        <v>0</v>
      </c>
      <c r="T22" s="380">
        <v>0</v>
      </c>
      <c r="U22" s="380">
        <v>0</v>
      </c>
      <c r="V22" s="380">
        <f t="shared" si="0"/>
        <v>67</v>
      </c>
      <c r="W22" s="380">
        <v>0</v>
      </c>
      <c r="X22" s="380">
        <v>0</v>
      </c>
      <c r="Y22" s="380">
        <f t="shared" si="4"/>
        <v>0</v>
      </c>
      <c r="Z22" s="380">
        <v>0</v>
      </c>
      <c r="AA22" s="380">
        <v>0</v>
      </c>
      <c r="AB22" s="380">
        <f t="shared" si="5"/>
        <v>0</v>
      </c>
      <c r="AC22" s="380">
        <v>0</v>
      </c>
      <c r="AD22" s="380">
        <v>0</v>
      </c>
      <c r="AE22" s="380">
        <f t="shared" si="6"/>
        <v>0</v>
      </c>
      <c r="AF22" s="380">
        <v>0</v>
      </c>
      <c r="AG22" s="380">
        <v>0</v>
      </c>
      <c r="AH22" s="380">
        <f t="shared" si="7"/>
        <v>0</v>
      </c>
      <c r="AI22" s="380">
        <v>0</v>
      </c>
      <c r="AJ22" s="380">
        <v>0</v>
      </c>
      <c r="AK22" s="380">
        <f t="shared" si="8"/>
        <v>0</v>
      </c>
      <c r="AL22" s="381">
        <v>0</v>
      </c>
      <c r="AM22" s="381">
        <v>0</v>
      </c>
      <c r="AN22" s="381">
        <f t="shared" si="9"/>
        <v>0</v>
      </c>
      <c r="AO22" s="381">
        <v>0</v>
      </c>
      <c r="AP22" s="381">
        <v>1</v>
      </c>
      <c r="AQ22" s="381">
        <f t="shared" si="10"/>
        <v>1</v>
      </c>
      <c r="AR22" s="381">
        <v>5</v>
      </c>
      <c r="AS22" s="381">
        <v>7</v>
      </c>
      <c r="AT22" s="381">
        <f t="shared" si="11"/>
        <v>12</v>
      </c>
      <c r="AU22" s="381">
        <v>5</v>
      </c>
      <c r="AV22" s="381">
        <v>4</v>
      </c>
      <c r="AW22" s="381">
        <f t="shared" si="12"/>
        <v>9</v>
      </c>
      <c r="AX22" s="381">
        <v>5</v>
      </c>
      <c r="AY22" s="381">
        <v>12</v>
      </c>
      <c r="AZ22" s="381">
        <f t="shared" si="13"/>
        <v>17</v>
      </c>
      <c r="BA22" s="381">
        <v>9</v>
      </c>
      <c r="BB22" s="381">
        <v>9</v>
      </c>
      <c r="BC22" s="381">
        <f t="shared" si="14"/>
        <v>18</v>
      </c>
      <c r="BD22" s="381">
        <v>1</v>
      </c>
      <c r="BE22" s="381">
        <v>5</v>
      </c>
      <c r="BF22" s="381">
        <f t="shared" si="15"/>
        <v>6</v>
      </c>
      <c r="BG22" s="381">
        <v>1</v>
      </c>
      <c r="BH22" s="381">
        <v>2</v>
      </c>
      <c r="BI22" s="381">
        <f t="shared" si="16"/>
        <v>3</v>
      </c>
      <c r="BJ22" s="381">
        <v>0</v>
      </c>
      <c r="BK22" s="381">
        <v>0</v>
      </c>
      <c r="BL22" s="381">
        <f t="shared" si="17"/>
        <v>0</v>
      </c>
      <c r="BM22" s="381">
        <v>1</v>
      </c>
      <c r="BN22" s="381">
        <v>0</v>
      </c>
      <c r="BO22" s="381">
        <f t="shared" si="18"/>
        <v>1</v>
      </c>
      <c r="BP22" s="380">
        <v>0</v>
      </c>
      <c r="BQ22" s="380">
        <v>0</v>
      </c>
      <c r="BR22" s="380">
        <v>0</v>
      </c>
      <c r="BS22" s="380">
        <v>0</v>
      </c>
      <c r="BT22" s="380">
        <v>0</v>
      </c>
      <c r="BU22" s="380">
        <v>0</v>
      </c>
      <c r="BV22" s="380">
        <v>0</v>
      </c>
      <c r="BW22" s="380">
        <v>0</v>
      </c>
      <c r="BX22" s="380">
        <v>0</v>
      </c>
      <c r="BY22" s="380">
        <v>0</v>
      </c>
      <c r="BZ22" s="380">
        <v>0</v>
      </c>
      <c r="CA22" s="380">
        <v>0</v>
      </c>
      <c r="CB22" s="380">
        <f t="shared" si="19"/>
        <v>0</v>
      </c>
      <c r="CC22" s="380">
        <f t="shared" si="19"/>
        <v>0</v>
      </c>
      <c r="CD22" s="380">
        <f t="shared" si="20"/>
        <v>0</v>
      </c>
      <c r="CE22" s="380">
        <v>0</v>
      </c>
      <c r="CF22" s="380">
        <v>0</v>
      </c>
      <c r="CG22" s="380">
        <v>0</v>
      </c>
      <c r="CH22" s="380">
        <v>0</v>
      </c>
      <c r="CI22" s="380">
        <v>0</v>
      </c>
      <c r="CJ22" s="380">
        <v>0</v>
      </c>
    </row>
    <row r="23" spans="1:88" s="382" customFormat="1" hidden="1">
      <c r="A23" s="380">
        <f t="shared" si="21"/>
        <v>12</v>
      </c>
      <c r="B23" s="380" t="s">
        <v>1146</v>
      </c>
      <c r="C23" s="380" t="s">
        <v>1147</v>
      </c>
      <c r="D23" s="380" t="s">
        <v>1148</v>
      </c>
      <c r="E23" s="380" t="s">
        <v>1148</v>
      </c>
      <c r="F23" s="380" t="s">
        <v>87</v>
      </c>
      <c r="G23" s="380" t="s">
        <v>126</v>
      </c>
      <c r="H23" s="380" t="s">
        <v>615</v>
      </c>
      <c r="I23" s="380" t="s">
        <v>615</v>
      </c>
      <c r="J23" s="380">
        <v>2</v>
      </c>
      <c r="K23" s="380" t="s">
        <v>2410</v>
      </c>
      <c r="L23" s="380" t="s">
        <v>615</v>
      </c>
      <c r="M23" s="380" t="s">
        <v>2419</v>
      </c>
      <c r="N23" s="380">
        <v>0</v>
      </c>
      <c r="O23" s="380">
        <v>19</v>
      </c>
      <c r="P23" s="380">
        <v>0</v>
      </c>
      <c r="Q23" s="380">
        <v>0</v>
      </c>
      <c r="R23" s="380">
        <v>0</v>
      </c>
      <c r="S23" s="380">
        <v>0</v>
      </c>
      <c r="T23" s="380">
        <v>0</v>
      </c>
      <c r="U23" s="380">
        <v>0</v>
      </c>
      <c r="V23" s="380">
        <f t="shared" si="0"/>
        <v>19</v>
      </c>
      <c r="W23" s="380">
        <v>0</v>
      </c>
      <c r="X23" s="380">
        <v>0</v>
      </c>
      <c r="Y23" s="380">
        <f t="shared" si="4"/>
        <v>0</v>
      </c>
      <c r="Z23" s="380">
        <v>0</v>
      </c>
      <c r="AA23" s="380">
        <v>0</v>
      </c>
      <c r="AB23" s="380">
        <f t="shared" si="5"/>
        <v>0</v>
      </c>
      <c r="AC23" s="380">
        <v>0</v>
      </c>
      <c r="AD23" s="380">
        <v>0</v>
      </c>
      <c r="AE23" s="380">
        <f t="shared" si="6"/>
        <v>0</v>
      </c>
      <c r="AF23" s="380">
        <v>0</v>
      </c>
      <c r="AG23" s="380">
        <v>0</v>
      </c>
      <c r="AH23" s="380">
        <f t="shared" si="7"/>
        <v>0</v>
      </c>
      <c r="AI23" s="380">
        <v>0</v>
      </c>
      <c r="AJ23" s="380">
        <v>0</v>
      </c>
      <c r="AK23" s="380">
        <f t="shared" si="8"/>
        <v>0</v>
      </c>
      <c r="AL23" s="381">
        <v>0</v>
      </c>
      <c r="AM23" s="381">
        <v>0</v>
      </c>
      <c r="AN23" s="381">
        <f t="shared" si="9"/>
        <v>0</v>
      </c>
      <c r="AO23" s="381">
        <v>0</v>
      </c>
      <c r="AP23" s="381">
        <v>0</v>
      </c>
      <c r="AQ23" s="381">
        <f t="shared" si="10"/>
        <v>0</v>
      </c>
      <c r="AR23" s="381">
        <v>1</v>
      </c>
      <c r="AS23" s="381">
        <v>2</v>
      </c>
      <c r="AT23" s="381">
        <f t="shared" si="11"/>
        <v>3</v>
      </c>
      <c r="AU23" s="381">
        <v>2</v>
      </c>
      <c r="AV23" s="381">
        <v>2</v>
      </c>
      <c r="AW23" s="381">
        <f t="shared" si="12"/>
        <v>4</v>
      </c>
      <c r="AX23" s="381">
        <v>1</v>
      </c>
      <c r="AY23" s="381">
        <v>2</v>
      </c>
      <c r="AZ23" s="381">
        <f t="shared" si="13"/>
        <v>3</v>
      </c>
      <c r="BA23" s="381">
        <v>2</v>
      </c>
      <c r="BB23" s="381">
        <v>0</v>
      </c>
      <c r="BC23" s="381">
        <f t="shared" si="14"/>
        <v>2</v>
      </c>
      <c r="BD23" s="381">
        <v>5</v>
      </c>
      <c r="BE23" s="381">
        <v>1</v>
      </c>
      <c r="BF23" s="381">
        <f t="shared" si="15"/>
        <v>6</v>
      </c>
      <c r="BG23" s="381">
        <v>1</v>
      </c>
      <c r="BH23" s="381">
        <v>0</v>
      </c>
      <c r="BI23" s="381">
        <f t="shared" si="16"/>
        <v>1</v>
      </c>
      <c r="BJ23" s="381">
        <v>0</v>
      </c>
      <c r="BK23" s="381">
        <v>0</v>
      </c>
      <c r="BL23" s="381">
        <f t="shared" si="17"/>
        <v>0</v>
      </c>
      <c r="BM23" s="381">
        <v>0</v>
      </c>
      <c r="BN23" s="381">
        <v>0</v>
      </c>
      <c r="BO23" s="381">
        <f t="shared" si="18"/>
        <v>0</v>
      </c>
      <c r="BP23" s="380">
        <v>0</v>
      </c>
      <c r="BQ23" s="380">
        <v>0</v>
      </c>
      <c r="BR23" s="380">
        <v>0</v>
      </c>
      <c r="BS23" s="380">
        <v>0</v>
      </c>
      <c r="BT23" s="380">
        <v>0</v>
      </c>
      <c r="BU23" s="380">
        <v>0</v>
      </c>
      <c r="BV23" s="380">
        <v>0</v>
      </c>
      <c r="BW23" s="380">
        <v>0</v>
      </c>
      <c r="BX23" s="380">
        <v>0</v>
      </c>
      <c r="BY23" s="380">
        <v>0</v>
      </c>
      <c r="BZ23" s="380">
        <v>0</v>
      </c>
      <c r="CA23" s="380">
        <v>0</v>
      </c>
      <c r="CB23" s="380">
        <f t="shared" si="19"/>
        <v>0</v>
      </c>
      <c r="CC23" s="380">
        <f t="shared" si="19"/>
        <v>0</v>
      </c>
      <c r="CD23" s="380">
        <f t="shared" si="20"/>
        <v>0</v>
      </c>
      <c r="CE23" s="380">
        <v>0</v>
      </c>
      <c r="CF23" s="380">
        <v>0</v>
      </c>
      <c r="CG23" s="380">
        <v>0</v>
      </c>
      <c r="CH23" s="380">
        <v>0</v>
      </c>
      <c r="CI23" s="380">
        <v>0</v>
      </c>
      <c r="CJ23" s="380">
        <v>0</v>
      </c>
    </row>
    <row r="24" spans="1:88" s="382" customFormat="1" hidden="1">
      <c r="A24" s="380">
        <f t="shared" si="21"/>
        <v>13</v>
      </c>
      <c r="B24" s="380" t="s">
        <v>1151</v>
      </c>
      <c r="C24" s="380" t="s">
        <v>1152</v>
      </c>
      <c r="D24" s="380" t="s">
        <v>296</v>
      </c>
      <c r="E24" s="380" t="s">
        <v>584</v>
      </c>
      <c r="F24" s="380" t="s">
        <v>87</v>
      </c>
      <c r="G24" s="380" t="s">
        <v>126</v>
      </c>
      <c r="H24" s="380" t="s">
        <v>615</v>
      </c>
      <c r="I24" s="380" t="s">
        <v>615</v>
      </c>
      <c r="J24" s="380">
        <v>2</v>
      </c>
      <c r="K24" s="380" t="s">
        <v>2410</v>
      </c>
      <c r="L24" s="380">
        <v>32143</v>
      </c>
      <c r="M24" s="380" t="s">
        <v>2419</v>
      </c>
      <c r="N24" s="380">
        <v>0</v>
      </c>
      <c r="O24" s="380">
        <v>27</v>
      </c>
      <c r="P24" s="380">
        <v>0</v>
      </c>
      <c r="Q24" s="380">
        <v>0</v>
      </c>
      <c r="R24" s="380">
        <v>0</v>
      </c>
      <c r="S24" s="380">
        <v>0</v>
      </c>
      <c r="T24" s="380">
        <v>0</v>
      </c>
      <c r="U24" s="380">
        <v>0</v>
      </c>
      <c r="V24" s="380">
        <f t="shared" si="0"/>
        <v>27</v>
      </c>
      <c r="W24" s="380">
        <v>0</v>
      </c>
      <c r="X24" s="380">
        <v>0</v>
      </c>
      <c r="Y24" s="380">
        <f t="shared" si="4"/>
        <v>0</v>
      </c>
      <c r="Z24" s="380">
        <v>0</v>
      </c>
      <c r="AA24" s="380">
        <v>0</v>
      </c>
      <c r="AB24" s="380">
        <f t="shared" si="5"/>
        <v>0</v>
      </c>
      <c r="AC24" s="380">
        <v>0</v>
      </c>
      <c r="AD24" s="380">
        <v>0</v>
      </c>
      <c r="AE24" s="380">
        <f t="shared" si="6"/>
        <v>0</v>
      </c>
      <c r="AF24" s="380">
        <v>0</v>
      </c>
      <c r="AG24" s="380">
        <v>0</v>
      </c>
      <c r="AH24" s="380">
        <f t="shared" si="7"/>
        <v>0</v>
      </c>
      <c r="AI24" s="380">
        <v>0</v>
      </c>
      <c r="AJ24" s="380">
        <v>0</v>
      </c>
      <c r="AK24" s="380">
        <f t="shared" si="8"/>
        <v>0</v>
      </c>
      <c r="AL24" s="381">
        <v>0</v>
      </c>
      <c r="AM24" s="381">
        <v>0</v>
      </c>
      <c r="AN24" s="381">
        <f t="shared" si="9"/>
        <v>0</v>
      </c>
      <c r="AO24" s="381">
        <v>1</v>
      </c>
      <c r="AP24" s="381">
        <v>0</v>
      </c>
      <c r="AQ24" s="381">
        <f t="shared" si="10"/>
        <v>1</v>
      </c>
      <c r="AR24" s="381">
        <v>2</v>
      </c>
      <c r="AS24" s="381">
        <v>0</v>
      </c>
      <c r="AT24" s="381">
        <f t="shared" si="11"/>
        <v>2</v>
      </c>
      <c r="AU24" s="381">
        <v>3</v>
      </c>
      <c r="AV24" s="381">
        <v>10</v>
      </c>
      <c r="AW24" s="381">
        <f t="shared" si="12"/>
        <v>13</v>
      </c>
      <c r="AX24" s="381">
        <v>3</v>
      </c>
      <c r="AY24" s="381">
        <v>5</v>
      </c>
      <c r="AZ24" s="381">
        <f t="shared" si="13"/>
        <v>8</v>
      </c>
      <c r="BA24" s="381">
        <v>1</v>
      </c>
      <c r="BB24" s="381">
        <v>1</v>
      </c>
      <c r="BC24" s="381">
        <f t="shared" si="14"/>
        <v>2</v>
      </c>
      <c r="BD24" s="381">
        <v>0</v>
      </c>
      <c r="BE24" s="381">
        <v>0</v>
      </c>
      <c r="BF24" s="381">
        <f t="shared" si="15"/>
        <v>0</v>
      </c>
      <c r="BG24" s="381">
        <v>0</v>
      </c>
      <c r="BH24" s="381">
        <v>0</v>
      </c>
      <c r="BI24" s="381">
        <f t="shared" si="16"/>
        <v>0</v>
      </c>
      <c r="BJ24" s="381">
        <v>1</v>
      </c>
      <c r="BK24" s="381">
        <v>0</v>
      </c>
      <c r="BL24" s="381">
        <f t="shared" si="17"/>
        <v>1</v>
      </c>
      <c r="BM24" s="381">
        <v>0</v>
      </c>
      <c r="BN24" s="381">
        <v>0</v>
      </c>
      <c r="BO24" s="381">
        <f t="shared" si="18"/>
        <v>0</v>
      </c>
      <c r="BP24" s="380">
        <v>0</v>
      </c>
      <c r="BQ24" s="380">
        <v>0</v>
      </c>
      <c r="BR24" s="380">
        <v>0</v>
      </c>
      <c r="BS24" s="380">
        <v>0</v>
      </c>
      <c r="BT24" s="380">
        <v>0</v>
      </c>
      <c r="BU24" s="380">
        <v>0</v>
      </c>
      <c r="BV24" s="380">
        <v>0</v>
      </c>
      <c r="BW24" s="380">
        <v>0</v>
      </c>
      <c r="BX24" s="380">
        <v>0</v>
      </c>
      <c r="BY24" s="380">
        <v>0</v>
      </c>
      <c r="BZ24" s="380">
        <v>0</v>
      </c>
      <c r="CA24" s="380">
        <v>0</v>
      </c>
      <c r="CB24" s="380">
        <f t="shared" si="19"/>
        <v>0</v>
      </c>
      <c r="CC24" s="380">
        <f t="shared" si="19"/>
        <v>0</v>
      </c>
      <c r="CD24" s="380">
        <f t="shared" si="20"/>
        <v>0</v>
      </c>
      <c r="CE24" s="380">
        <v>0</v>
      </c>
      <c r="CF24" s="380">
        <v>0</v>
      </c>
      <c r="CG24" s="380">
        <v>0</v>
      </c>
      <c r="CH24" s="380">
        <v>0</v>
      </c>
      <c r="CI24" s="380">
        <v>0</v>
      </c>
      <c r="CJ24" s="380">
        <v>0</v>
      </c>
    </row>
    <row r="25" spans="1:88" s="382" customFormat="1" ht="22.5" customHeight="1">
      <c r="A25" s="380">
        <v>2</v>
      </c>
      <c r="B25" s="380"/>
      <c r="C25" s="380" t="str">
        <f>F25</f>
        <v>Kec. Batang Asai</v>
      </c>
      <c r="D25" s="380"/>
      <c r="E25" s="380"/>
      <c r="F25" s="380" t="str">
        <f>F24</f>
        <v>Kec. Batang Asai</v>
      </c>
      <c r="G25" s="380"/>
      <c r="H25" s="380"/>
      <c r="I25" s="380"/>
      <c r="J25" s="380"/>
      <c r="K25" s="380"/>
      <c r="L25" s="380"/>
      <c r="M25" s="380"/>
      <c r="N25" s="380"/>
      <c r="O25" s="380">
        <f t="shared" ref="O25:BV25" si="22">SUM(O17:O24)</f>
        <v>749</v>
      </c>
      <c r="P25" s="380">
        <f t="shared" si="22"/>
        <v>0</v>
      </c>
      <c r="Q25" s="380">
        <f t="shared" si="22"/>
        <v>0</v>
      </c>
      <c r="R25" s="380">
        <f t="shared" si="22"/>
        <v>0</v>
      </c>
      <c r="S25" s="380">
        <f t="shared" si="22"/>
        <v>0</v>
      </c>
      <c r="T25" s="380">
        <f t="shared" si="22"/>
        <v>0</v>
      </c>
      <c r="U25" s="380">
        <f t="shared" si="22"/>
        <v>0</v>
      </c>
      <c r="V25" s="380">
        <f>SUM(O25:U25)</f>
        <v>749</v>
      </c>
      <c r="W25" s="380">
        <f t="shared" si="22"/>
        <v>0</v>
      </c>
      <c r="X25" s="380">
        <f t="shared" si="22"/>
        <v>0</v>
      </c>
      <c r="Y25" s="380">
        <f t="shared" si="22"/>
        <v>0</v>
      </c>
      <c r="Z25" s="380">
        <f t="shared" si="22"/>
        <v>0</v>
      </c>
      <c r="AA25" s="380">
        <f t="shared" si="22"/>
        <v>0</v>
      </c>
      <c r="AB25" s="380">
        <f t="shared" si="22"/>
        <v>0</v>
      </c>
      <c r="AC25" s="380">
        <f t="shared" si="22"/>
        <v>0</v>
      </c>
      <c r="AD25" s="380">
        <f t="shared" si="22"/>
        <v>0</v>
      </c>
      <c r="AE25" s="380">
        <f t="shared" si="22"/>
        <v>0</v>
      </c>
      <c r="AF25" s="380">
        <f t="shared" si="22"/>
        <v>0</v>
      </c>
      <c r="AG25" s="380">
        <f t="shared" si="22"/>
        <v>0</v>
      </c>
      <c r="AH25" s="380">
        <f t="shared" si="22"/>
        <v>0</v>
      </c>
      <c r="AI25" s="380">
        <f t="shared" si="22"/>
        <v>0</v>
      </c>
      <c r="AJ25" s="380">
        <f t="shared" si="22"/>
        <v>0</v>
      </c>
      <c r="AK25" s="380">
        <f t="shared" si="22"/>
        <v>0</v>
      </c>
      <c r="AL25" s="381">
        <f t="shared" si="22"/>
        <v>0</v>
      </c>
      <c r="AM25" s="381">
        <f t="shared" si="22"/>
        <v>0</v>
      </c>
      <c r="AN25" s="381">
        <f t="shared" si="22"/>
        <v>0</v>
      </c>
      <c r="AO25" s="381">
        <f t="shared" si="22"/>
        <v>4</v>
      </c>
      <c r="AP25" s="381">
        <f t="shared" si="22"/>
        <v>8</v>
      </c>
      <c r="AQ25" s="381">
        <f t="shared" si="22"/>
        <v>12</v>
      </c>
      <c r="AR25" s="381">
        <f t="shared" si="22"/>
        <v>53</v>
      </c>
      <c r="AS25" s="381">
        <f t="shared" si="22"/>
        <v>71</v>
      </c>
      <c r="AT25" s="381">
        <f t="shared" si="22"/>
        <v>124</v>
      </c>
      <c r="AU25" s="381">
        <f t="shared" si="22"/>
        <v>118</v>
      </c>
      <c r="AV25" s="381">
        <f t="shared" si="22"/>
        <v>137</v>
      </c>
      <c r="AW25" s="381">
        <f t="shared" si="22"/>
        <v>255</v>
      </c>
      <c r="AX25" s="381">
        <f t="shared" si="22"/>
        <v>88</v>
      </c>
      <c r="AY25" s="381">
        <f t="shared" si="22"/>
        <v>119</v>
      </c>
      <c r="AZ25" s="381">
        <f t="shared" si="22"/>
        <v>207</v>
      </c>
      <c r="BA25" s="381">
        <f t="shared" si="22"/>
        <v>39</v>
      </c>
      <c r="BB25" s="381">
        <f t="shared" si="22"/>
        <v>45</v>
      </c>
      <c r="BC25" s="381">
        <f t="shared" si="22"/>
        <v>84</v>
      </c>
      <c r="BD25" s="381">
        <f t="shared" si="22"/>
        <v>26</v>
      </c>
      <c r="BE25" s="381">
        <f t="shared" si="22"/>
        <v>19</v>
      </c>
      <c r="BF25" s="381">
        <f t="shared" si="22"/>
        <v>45</v>
      </c>
      <c r="BG25" s="381">
        <f t="shared" si="22"/>
        <v>12</v>
      </c>
      <c r="BH25" s="381">
        <f t="shared" si="22"/>
        <v>4</v>
      </c>
      <c r="BI25" s="381">
        <f t="shared" si="22"/>
        <v>16</v>
      </c>
      <c r="BJ25" s="381">
        <f t="shared" si="22"/>
        <v>4</v>
      </c>
      <c r="BK25" s="381">
        <f t="shared" si="22"/>
        <v>1</v>
      </c>
      <c r="BL25" s="381">
        <f t="shared" si="22"/>
        <v>5</v>
      </c>
      <c r="BM25" s="381">
        <f t="shared" si="22"/>
        <v>1</v>
      </c>
      <c r="BN25" s="381">
        <f t="shared" si="22"/>
        <v>0</v>
      </c>
      <c r="BO25" s="381">
        <f t="shared" si="22"/>
        <v>1</v>
      </c>
      <c r="BP25" s="380">
        <f t="shared" si="22"/>
        <v>0</v>
      </c>
      <c r="BQ25" s="380">
        <f t="shared" si="22"/>
        <v>0</v>
      </c>
      <c r="BR25" s="380">
        <f t="shared" si="22"/>
        <v>0</v>
      </c>
      <c r="BS25" s="380">
        <f t="shared" si="22"/>
        <v>0</v>
      </c>
      <c r="BT25" s="380">
        <f t="shared" si="22"/>
        <v>0</v>
      </c>
      <c r="BU25" s="380">
        <f t="shared" si="22"/>
        <v>0</v>
      </c>
      <c r="BV25" s="380">
        <f t="shared" si="22"/>
        <v>0</v>
      </c>
      <c r="BW25" s="380">
        <f t="shared" ref="BW25:CJ25" si="23">SUM(BW17:BW24)</f>
        <v>0</v>
      </c>
      <c r="BX25" s="380">
        <f t="shared" si="23"/>
        <v>0</v>
      </c>
      <c r="BY25" s="380">
        <f t="shared" si="23"/>
        <v>0</v>
      </c>
      <c r="BZ25" s="380">
        <f t="shared" si="23"/>
        <v>0</v>
      </c>
      <c r="CA25" s="380">
        <f t="shared" si="23"/>
        <v>0</v>
      </c>
      <c r="CB25" s="380">
        <f t="shared" si="23"/>
        <v>0</v>
      </c>
      <c r="CC25" s="380">
        <f t="shared" si="23"/>
        <v>0</v>
      </c>
      <c r="CD25" s="380">
        <f t="shared" si="23"/>
        <v>0</v>
      </c>
      <c r="CE25" s="380">
        <f t="shared" si="23"/>
        <v>0</v>
      </c>
      <c r="CF25" s="380">
        <f t="shared" si="23"/>
        <v>0</v>
      </c>
      <c r="CG25" s="380">
        <f t="shared" si="23"/>
        <v>0</v>
      </c>
      <c r="CH25" s="380">
        <f t="shared" si="23"/>
        <v>0</v>
      </c>
      <c r="CI25" s="380">
        <f t="shared" si="23"/>
        <v>0</v>
      </c>
      <c r="CJ25" s="380">
        <f t="shared" si="23"/>
        <v>0</v>
      </c>
    </row>
    <row r="26" spans="1:88" s="382" customFormat="1" hidden="1">
      <c r="A26" s="380">
        <f>A24+1</f>
        <v>14</v>
      </c>
      <c r="B26" s="380" t="s">
        <v>1164</v>
      </c>
      <c r="C26" s="380" t="s">
        <v>1165</v>
      </c>
      <c r="D26" s="380" t="s">
        <v>1687</v>
      </c>
      <c r="E26" s="380" t="s">
        <v>244</v>
      </c>
      <c r="F26" s="380" t="s">
        <v>81</v>
      </c>
      <c r="G26" s="380" t="s">
        <v>126</v>
      </c>
      <c r="H26" s="380" t="s">
        <v>615</v>
      </c>
      <c r="I26" s="380" t="s">
        <v>615</v>
      </c>
      <c r="J26" s="380">
        <v>2</v>
      </c>
      <c r="K26" s="380" t="s">
        <v>2526</v>
      </c>
      <c r="L26" s="380">
        <v>37685</v>
      </c>
      <c r="M26" s="380" t="s">
        <v>2409</v>
      </c>
      <c r="N26" s="380">
        <v>900</v>
      </c>
      <c r="O26" s="380">
        <v>202</v>
      </c>
      <c r="P26" s="380">
        <v>0</v>
      </c>
      <c r="Q26" s="380">
        <v>0</v>
      </c>
      <c r="R26" s="380">
        <v>0</v>
      </c>
      <c r="S26" s="380">
        <v>0</v>
      </c>
      <c r="T26" s="380">
        <v>0</v>
      </c>
      <c r="U26" s="380">
        <v>0</v>
      </c>
      <c r="V26" s="380">
        <f t="shared" ref="V26:V31" si="24">SUM(O26:U26)</f>
        <v>202</v>
      </c>
      <c r="W26" s="380">
        <v>0</v>
      </c>
      <c r="X26" s="380">
        <v>0</v>
      </c>
      <c r="Y26" s="380">
        <f t="shared" ref="Y26:Y31" si="25">SUM(W26:X26)</f>
        <v>0</v>
      </c>
      <c r="Z26" s="380">
        <v>0</v>
      </c>
      <c r="AA26" s="380">
        <v>0</v>
      </c>
      <c r="AB26" s="380">
        <f t="shared" ref="AB26:AB31" si="26">SUM(Z26:AA26)</f>
        <v>0</v>
      </c>
      <c r="AC26" s="380">
        <v>0</v>
      </c>
      <c r="AD26" s="380">
        <v>0</v>
      </c>
      <c r="AE26" s="380">
        <f t="shared" ref="AE26:AE31" si="27">SUM(AC26:AD26)</f>
        <v>0</v>
      </c>
      <c r="AF26" s="380">
        <v>0</v>
      </c>
      <c r="AG26" s="380">
        <v>0</v>
      </c>
      <c r="AH26" s="380">
        <f t="shared" ref="AH26:AH31" si="28">SUM(AF26:AG26)</f>
        <v>0</v>
      </c>
      <c r="AI26" s="380">
        <v>0</v>
      </c>
      <c r="AJ26" s="380">
        <v>0</v>
      </c>
      <c r="AK26" s="380">
        <f t="shared" ref="AK26:AK31" si="29">SUM(AI26:AJ26)</f>
        <v>0</v>
      </c>
      <c r="AL26" s="381">
        <v>0</v>
      </c>
      <c r="AM26" s="381">
        <v>0</v>
      </c>
      <c r="AN26" s="381">
        <f t="shared" ref="AN26:AN31" si="30">SUM(AL26:AM26)</f>
        <v>0</v>
      </c>
      <c r="AO26" s="381">
        <v>1</v>
      </c>
      <c r="AP26" s="381">
        <v>3</v>
      </c>
      <c r="AQ26" s="381">
        <f t="shared" ref="AQ26:AQ31" si="31">SUM(AO26:AP26)</f>
        <v>4</v>
      </c>
      <c r="AR26" s="381">
        <v>16</v>
      </c>
      <c r="AS26" s="381">
        <v>16</v>
      </c>
      <c r="AT26" s="381">
        <f t="shared" ref="AT26:AT31" si="32">SUM(AR26:AS26)</f>
        <v>32</v>
      </c>
      <c r="AU26" s="381">
        <v>23</v>
      </c>
      <c r="AV26" s="381">
        <v>22</v>
      </c>
      <c r="AW26" s="381">
        <f t="shared" ref="AW26:AW31" si="33">SUM(AU26:AV26)</f>
        <v>45</v>
      </c>
      <c r="AX26" s="381">
        <v>40</v>
      </c>
      <c r="AY26" s="381">
        <v>35</v>
      </c>
      <c r="AZ26" s="381">
        <f t="shared" ref="AZ26:AZ31" si="34">SUM(AX26:AY26)</f>
        <v>75</v>
      </c>
      <c r="BA26" s="381">
        <v>25</v>
      </c>
      <c r="BB26" s="381">
        <v>8</v>
      </c>
      <c r="BC26" s="381">
        <f t="shared" ref="BC26:BC31" si="35">SUM(BA26:BB26)</f>
        <v>33</v>
      </c>
      <c r="BD26" s="381">
        <v>7</v>
      </c>
      <c r="BE26" s="381">
        <v>4</v>
      </c>
      <c r="BF26" s="381">
        <f t="shared" ref="BF26:BF31" si="36">SUM(BD26:BE26)</f>
        <v>11</v>
      </c>
      <c r="BG26" s="381">
        <v>1</v>
      </c>
      <c r="BH26" s="381">
        <v>0</v>
      </c>
      <c r="BI26" s="381">
        <f t="shared" ref="BI26:BI31" si="37">SUM(BG26:BH26)</f>
        <v>1</v>
      </c>
      <c r="BJ26" s="381">
        <v>1</v>
      </c>
      <c r="BK26" s="381">
        <v>0</v>
      </c>
      <c r="BL26" s="381">
        <f t="shared" ref="BL26:BL31" si="38">SUM(BJ26:BK26)</f>
        <v>1</v>
      </c>
      <c r="BM26" s="381">
        <v>0</v>
      </c>
      <c r="BN26" s="381">
        <v>0</v>
      </c>
      <c r="BO26" s="381">
        <f t="shared" ref="BO26:BO31" si="39">SUM(BM26:BN26)</f>
        <v>0</v>
      </c>
      <c r="BP26" s="380">
        <v>0</v>
      </c>
      <c r="BQ26" s="380">
        <v>0</v>
      </c>
      <c r="BR26" s="380">
        <v>0</v>
      </c>
      <c r="BS26" s="380">
        <v>0</v>
      </c>
      <c r="BT26" s="380">
        <v>0</v>
      </c>
      <c r="BU26" s="380">
        <v>0</v>
      </c>
      <c r="BV26" s="380">
        <v>0</v>
      </c>
      <c r="BW26" s="380">
        <v>0</v>
      </c>
      <c r="BX26" s="380">
        <v>0</v>
      </c>
      <c r="BY26" s="380">
        <v>0</v>
      </c>
      <c r="BZ26" s="380">
        <v>0</v>
      </c>
      <c r="CA26" s="380">
        <v>0</v>
      </c>
      <c r="CB26" s="380">
        <f t="shared" ref="CB26:CC31" si="40">BP26+BR26+BT26+BV26+BX26+BZ26</f>
        <v>0</v>
      </c>
      <c r="CC26" s="380">
        <f t="shared" si="40"/>
        <v>0</v>
      </c>
      <c r="CD26" s="380">
        <f t="shared" ref="CD26:CD31" si="41">SUM(CB26:CC26)</f>
        <v>0</v>
      </c>
      <c r="CE26" s="380">
        <v>0</v>
      </c>
      <c r="CF26" s="380">
        <v>0</v>
      </c>
      <c r="CG26" s="380">
        <v>0</v>
      </c>
      <c r="CH26" s="380">
        <v>0</v>
      </c>
      <c r="CI26" s="380">
        <v>0</v>
      </c>
      <c r="CJ26" s="380">
        <v>0</v>
      </c>
    </row>
    <row r="27" spans="1:88" s="382" customFormat="1" hidden="1">
      <c r="A27" s="380">
        <f>A26+1</f>
        <v>15</v>
      </c>
      <c r="B27" s="380" t="s">
        <v>1170</v>
      </c>
      <c r="C27" s="380" t="s">
        <v>1171</v>
      </c>
      <c r="D27" s="380" t="s">
        <v>2527</v>
      </c>
      <c r="E27" s="380" t="s">
        <v>226</v>
      </c>
      <c r="F27" s="380" t="s">
        <v>81</v>
      </c>
      <c r="G27" s="380" t="s">
        <v>126</v>
      </c>
      <c r="H27" s="380" t="s">
        <v>615</v>
      </c>
      <c r="I27" s="380" t="s">
        <v>615</v>
      </c>
      <c r="J27" s="380">
        <v>2</v>
      </c>
      <c r="K27" s="380" t="s">
        <v>2528</v>
      </c>
      <c r="L27" s="380">
        <v>37820</v>
      </c>
      <c r="M27" s="380" t="s">
        <v>2409</v>
      </c>
      <c r="N27" s="380">
        <v>1400</v>
      </c>
      <c r="O27" s="380">
        <v>20</v>
      </c>
      <c r="P27" s="380">
        <v>0</v>
      </c>
      <c r="Q27" s="380">
        <v>0</v>
      </c>
      <c r="R27" s="380">
        <v>0</v>
      </c>
      <c r="S27" s="380">
        <v>0</v>
      </c>
      <c r="T27" s="380">
        <v>0</v>
      </c>
      <c r="U27" s="380">
        <v>0</v>
      </c>
      <c r="V27" s="380">
        <f t="shared" si="24"/>
        <v>20</v>
      </c>
      <c r="W27" s="380">
        <v>0</v>
      </c>
      <c r="X27" s="380">
        <v>0</v>
      </c>
      <c r="Y27" s="380">
        <f t="shared" si="25"/>
        <v>0</v>
      </c>
      <c r="Z27" s="380">
        <v>0</v>
      </c>
      <c r="AA27" s="380">
        <v>0</v>
      </c>
      <c r="AB27" s="380">
        <f t="shared" si="26"/>
        <v>0</v>
      </c>
      <c r="AC27" s="380">
        <v>0</v>
      </c>
      <c r="AD27" s="380">
        <v>0</v>
      </c>
      <c r="AE27" s="380">
        <f t="shared" si="27"/>
        <v>0</v>
      </c>
      <c r="AF27" s="380">
        <v>0</v>
      </c>
      <c r="AG27" s="380">
        <v>0</v>
      </c>
      <c r="AH27" s="380">
        <f t="shared" si="28"/>
        <v>0</v>
      </c>
      <c r="AI27" s="380">
        <v>0</v>
      </c>
      <c r="AJ27" s="380">
        <v>0</v>
      </c>
      <c r="AK27" s="380">
        <f t="shared" si="29"/>
        <v>0</v>
      </c>
      <c r="AL27" s="381">
        <v>0</v>
      </c>
      <c r="AM27" s="381">
        <v>0</v>
      </c>
      <c r="AN27" s="381">
        <f t="shared" si="30"/>
        <v>0</v>
      </c>
      <c r="AO27" s="381">
        <v>0</v>
      </c>
      <c r="AP27" s="381">
        <v>0</v>
      </c>
      <c r="AQ27" s="381">
        <f t="shared" si="31"/>
        <v>0</v>
      </c>
      <c r="AR27" s="381">
        <v>1</v>
      </c>
      <c r="AS27" s="381">
        <v>1</v>
      </c>
      <c r="AT27" s="381">
        <f t="shared" si="32"/>
        <v>2</v>
      </c>
      <c r="AU27" s="381">
        <v>2</v>
      </c>
      <c r="AV27" s="381">
        <v>4</v>
      </c>
      <c r="AW27" s="381">
        <f t="shared" si="33"/>
        <v>6</v>
      </c>
      <c r="AX27" s="381">
        <v>9</v>
      </c>
      <c r="AY27" s="381">
        <v>0</v>
      </c>
      <c r="AZ27" s="381">
        <f t="shared" si="34"/>
        <v>9</v>
      </c>
      <c r="BA27" s="381">
        <v>2</v>
      </c>
      <c r="BB27" s="381">
        <v>0</v>
      </c>
      <c r="BC27" s="381">
        <f t="shared" si="35"/>
        <v>2</v>
      </c>
      <c r="BD27" s="381">
        <v>1</v>
      </c>
      <c r="BE27" s="381">
        <v>0</v>
      </c>
      <c r="BF27" s="381">
        <f t="shared" si="36"/>
        <v>1</v>
      </c>
      <c r="BG27" s="381">
        <v>0</v>
      </c>
      <c r="BH27" s="381">
        <v>0</v>
      </c>
      <c r="BI27" s="381">
        <f t="shared" si="37"/>
        <v>0</v>
      </c>
      <c r="BJ27" s="381">
        <v>0</v>
      </c>
      <c r="BK27" s="381">
        <v>0</v>
      </c>
      <c r="BL27" s="381">
        <f t="shared" si="38"/>
        <v>0</v>
      </c>
      <c r="BM27" s="381">
        <v>0</v>
      </c>
      <c r="BN27" s="381">
        <v>0</v>
      </c>
      <c r="BO27" s="381">
        <f t="shared" si="39"/>
        <v>0</v>
      </c>
      <c r="BP27" s="380">
        <v>0</v>
      </c>
      <c r="BQ27" s="380">
        <v>0</v>
      </c>
      <c r="BR27" s="380">
        <v>0</v>
      </c>
      <c r="BS27" s="380">
        <v>0</v>
      </c>
      <c r="BT27" s="380">
        <v>0</v>
      </c>
      <c r="BU27" s="380">
        <v>0</v>
      </c>
      <c r="BV27" s="380">
        <v>0</v>
      </c>
      <c r="BW27" s="380">
        <v>0</v>
      </c>
      <c r="BX27" s="380">
        <v>0</v>
      </c>
      <c r="BY27" s="380">
        <v>0</v>
      </c>
      <c r="BZ27" s="380">
        <v>0</v>
      </c>
      <c r="CA27" s="380">
        <v>0</v>
      </c>
      <c r="CB27" s="380">
        <f t="shared" si="40"/>
        <v>0</v>
      </c>
      <c r="CC27" s="380">
        <f t="shared" si="40"/>
        <v>0</v>
      </c>
      <c r="CD27" s="380">
        <f t="shared" si="41"/>
        <v>0</v>
      </c>
      <c r="CE27" s="380">
        <v>0</v>
      </c>
      <c r="CF27" s="380">
        <v>0</v>
      </c>
      <c r="CG27" s="380">
        <v>0</v>
      </c>
      <c r="CH27" s="380">
        <v>0</v>
      </c>
      <c r="CI27" s="380">
        <v>0</v>
      </c>
      <c r="CJ27" s="380">
        <v>0</v>
      </c>
    </row>
    <row r="28" spans="1:88" s="382" customFormat="1" hidden="1">
      <c r="A28" s="380">
        <f>A27+1</f>
        <v>16</v>
      </c>
      <c r="B28" s="380" t="s">
        <v>1166</v>
      </c>
      <c r="C28" s="380" t="s">
        <v>1167</v>
      </c>
      <c r="D28" s="380" t="s">
        <v>1688</v>
      </c>
      <c r="E28" s="380" t="s">
        <v>244</v>
      </c>
      <c r="F28" s="380" t="s">
        <v>81</v>
      </c>
      <c r="G28" s="380" t="s">
        <v>126</v>
      </c>
      <c r="H28" s="380" t="s">
        <v>615</v>
      </c>
      <c r="I28" s="380" t="s">
        <v>615</v>
      </c>
      <c r="J28" s="380">
        <v>2</v>
      </c>
      <c r="K28" s="380" t="s">
        <v>2529</v>
      </c>
      <c r="L28" s="380">
        <v>39597</v>
      </c>
      <c r="M28" s="380" t="s">
        <v>2415</v>
      </c>
      <c r="N28" s="380">
        <v>3000</v>
      </c>
      <c r="O28" s="380">
        <v>210</v>
      </c>
      <c r="P28" s="380">
        <v>49</v>
      </c>
      <c r="Q28" s="380">
        <v>1</v>
      </c>
      <c r="R28" s="380">
        <v>0</v>
      </c>
      <c r="S28" s="380">
        <v>0</v>
      </c>
      <c r="T28" s="380">
        <v>0</v>
      </c>
      <c r="U28" s="380">
        <v>0</v>
      </c>
      <c r="V28" s="380">
        <f t="shared" si="24"/>
        <v>260</v>
      </c>
      <c r="W28" s="380">
        <v>0</v>
      </c>
      <c r="X28" s="380">
        <v>0</v>
      </c>
      <c r="Y28" s="380">
        <f t="shared" si="25"/>
        <v>0</v>
      </c>
      <c r="Z28" s="380">
        <v>0</v>
      </c>
      <c r="AA28" s="380">
        <v>0</v>
      </c>
      <c r="AB28" s="380">
        <f t="shared" si="26"/>
        <v>0</v>
      </c>
      <c r="AC28" s="380">
        <v>0</v>
      </c>
      <c r="AD28" s="380">
        <v>0</v>
      </c>
      <c r="AE28" s="380">
        <f t="shared" si="27"/>
        <v>0</v>
      </c>
      <c r="AF28" s="380">
        <v>0</v>
      </c>
      <c r="AG28" s="380">
        <v>0</v>
      </c>
      <c r="AH28" s="380">
        <f t="shared" si="28"/>
        <v>0</v>
      </c>
      <c r="AI28" s="380">
        <v>0</v>
      </c>
      <c r="AJ28" s="380">
        <v>0</v>
      </c>
      <c r="AK28" s="380">
        <f t="shared" si="29"/>
        <v>0</v>
      </c>
      <c r="AL28" s="381">
        <v>0</v>
      </c>
      <c r="AM28" s="381">
        <v>1</v>
      </c>
      <c r="AN28" s="381">
        <f t="shared" si="30"/>
        <v>1</v>
      </c>
      <c r="AO28" s="381">
        <v>0</v>
      </c>
      <c r="AP28" s="381">
        <v>1</v>
      </c>
      <c r="AQ28" s="381">
        <f t="shared" si="31"/>
        <v>1</v>
      </c>
      <c r="AR28" s="381">
        <v>15</v>
      </c>
      <c r="AS28" s="381">
        <v>25</v>
      </c>
      <c r="AT28" s="381">
        <f t="shared" si="32"/>
        <v>40</v>
      </c>
      <c r="AU28" s="381">
        <v>45</v>
      </c>
      <c r="AV28" s="381">
        <v>39</v>
      </c>
      <c r="AW28" s="381">
        <f t="shared" si="33"/>
        <v>84</v>
      </c>
      <c r="AX28" s="381">
        <v>41</v>
      </c>
      <c r="AY28" s="381">
        <v>34</v>
      </c>
      <c r="AZ28" s="381">
        <f t="shared" si="34"/>
        <v>75</v>
      </c>
      <c r="BA28" s="381">
        <v>27</v>
      </c>
      <c r="BB28" s="381">
        <v>18</v>
      </c>
      <c r="BC28" s="381">
        <f t="shared" si="35"/>
        <v>45</v>
      </c>
      <c r="BD28" s="381">
        <v>7</v>
      </c>
      <c r="BE28" s="381">
        <v>6</v>
      </c>
      <c r="BF28" s="381">
        <f t="shared" si="36"/>
        <v>13</v>
      </c>
      <c r="BG28" s="381">
        <v>0</v>
      </c>
      <c r="BH28" s="381">
        <v>0</v>
      </c>
      <c r="BI28" s="381">
        <f t="shared" si="37"/>
        <v>0</v>
      </c>
      <c r="BJ28" s="381">
        <v>1</v>
      </c>
      <c r="BK28" s="381">
        <v>0</v>
      </c>
      <c r="BL28" s="381">
        <f t="shared" si="38"/>
        <v>1</v>
      </c>
      <c r="BM28" s="381">
        <v>0</v>
      </c>
      <c r="BN28" s="381">
        <v>0</v>
      </c>
      <c r="BO28" s="381">
        <f t="shared" si="39"/>
        <v>0</v>
      </c>
      <c r="BP28" s="380">
        <v>0</v>
      </c>
      <c r="BQ28" s="380">
        <v>0</v>
      </c>
      <c r="BR28" s="380">
        <v>0</v>
      </c>
      <c r="BS28" s="380">
        <v>0</v>
      </c>
      <c r="BT28" s="380">
        <v>0</v>
      </c>
      <c r="BU28" s="380">
        <v>0</v>
      </c>
      <c r="BV28" s="380">
        <v>0</v>
      </c>
      <c r="BW28" s="380">
        <v>0</v>
      </c>
      <c r="BX28" s="380">
        <v>0</v>
      </c>
      <c r="BY28" s="380">
        <v>0</v>
      </c>
      <c r="BZ28" s="380">
        <v>0</v>
      </c>
      <c r="CA28" s="380">
        <v>0</v>
      </c>
      <c r="CB28" s="380">
        <f t="shared" si="40"/>
        <v>0</v>
      </c>
      <c r="CC28" s="380">
        <f t="shared" si="40"/>
        <v>0</v>
      </c>
      <c r="CD28" s="380">
        <f t="shared" si="41"/>
        <v>0</v>
      </c>
      <c r="CE28" s="380">
        <v>0</v>
      </c>
      <c r="CF28" s="380">
        <v>0</v>
      </c>
      <c r="CG28" s="380">
        <v>0</v>
      </c>
      <c r="CH28" s="380">
        <v>0</v>
      </c>
      <c r="CI28" s="380">
        <v>0</v>
      </c>
      <c r="CJ28" s="380">
        <v>0</v>
      </c>
    </row>
    <row r="29" spans="1:88" s="382" customFormat="1" hidden="1">
      <c r="A29" s="380">
        <f>A28+1</f>
        <v>17</v>
      </c>
      <c r="B29" s="380" t="s">
        <v>1168</v>
      </c>
      <c r="C29" s="380" t="s">
        <v>1169</v>
      </c>
      <c r="D29" s="380" t="s">
        <v>250</v>
      </c>
      <c r="E29" s="380" t="s">
        <v>250</v>
      </c>
      <c r="F29" s="380" t="s">
        <v>81</v>
      </c>
      <c r="G29" s="380" t="s">
        <v>126</v>
      </c>
      <c r="H29" s="380" t="s">
        <v>615</v>
      </c>
      <c r="I29" s="380" t="s">
        <v>615</v>
      </c>
      <c r="J29" s="380">
        <v>2</v>
      </c>
      <c r="K29" s="380" t="s">
        <v>2530</v>
      </c>
      <c r="L29" s="380">
        <v>3654</v>
      </c>
      <c r="M29" s="380" t="s">
        <v>2409</v>
      </c>
      <c r="N29" s="380">
        <v>1500</v>
      </c>
      <c r="O29" s="380">
        <v>128</v>
      </c>
      <c r="P29" s="380">
        <v>0</v>
      </c>
      <c r="Q29" s="380">
        <v>0</v>
      </c>
      <c r="R29" s="380">
        <v>0</v>
      </c>
      <c r="S29" s="380">
        <v>0</v>
      </c>
      <c r="T29" s="380">
        <v>0</v>
      </c>
      <c r="U29" s="380">
        <v>0</v>
      </c>
      <c r="V29" s="380">
        <f t="shared" si="24"/>
        <v>128</v>
      </c>
      <c r="W29" s="380">
        <v>0</v>
      </c>
      <c r="X29" s="380">
        <v>0</v>
      </c>
      <c r="Y29" s="380">
        <f t="shared" si="25"/>
        <v>0</v>
      </c>
      <c r="Z29" s="380">
        <v>0</v>
      </c>
      <c r="AA29" s="380">
        <v>0</v>
      </c>
      <c r="AB29" s="380">
        <f t="shared" si="26"/>
        <v>0</v>
      </c>
      <c r="AC29" s="380">
        <v>0</v>
      </c>
      <c r="AD29" s="380">
        <v>0</v>
      </c>
      <c r="AE29" s="380">
        <f t="shared" si="27"/>
        <v>0</v>
      </c>
      <c r="AF29" s="380">
        <v>0</v>
      </c>
      <c r="AG29" s="380">
        <v>0</v>
      </c>
      <c r="AH29" s="380">
        <f t="shared" si="28"/>
        <v>0</v>
      </c>
      <c r="AI29" s="380">
        <v>0</v>
      </c>
      <c r="AJ29" s="380">
        <v>0</v>
      </c>
      <c r="AK29" s="380">
        <f t="shared" si="29"/>
        <v>0</v>
      </c>
      <c r="AL29" s="381">
        <v>0</v>
      </c>
      <c r="AM29" s="381">
        <v>0</v>
      </c>
      <c r="AN29" s="381">
        <f t="shared" si="30"/>
        <v>0</v>
      </c>
      <c r="AO29" s="381">
        <v>2</v>
      </c>
      <c r="AP29" s="381">
        <v>3</v>
      </c>
      <c r="AQ29" s="381">
        <f t="shared" si="31"/>
        <v>5</v>
      </c>
      <c r="AR29" s="381">
        <v>9</v>
      </c>
      <c r="AS29" s="381">
        <v>13</v>
      </c>
      <c r="AT29" s="381">
        <f t="shared" si="32"/>
        <v>22</v>
      </c>
      <c r="AU29" s="381">
        <v>22</v>
      </c>
      <c r="AV29" s="381">
        <v>16</v>
      </c>
      <c r="AW29" s="381">
        <f t="shared" si="33"/>
        <v>38</v>
      </c>
      <c r="AX29" s="381">
        <v>25</v>
      </c>
      <c r="AY29" s="381">
        <v>12</v>
      </c>
      <c r="AZ29" s="381">
        <f t="shared" si="34"/>
        <v>37</v>
      </c>
      <c r="BA29" s="381">
        <v>7</v>
      </c>
      <c r="BB29" s="381">
        <v>9</v>
      </c>
      <c r="BC29" s="381">
        <f t="shared" si="35"/>
        <v>16</v>
      </c>
      <c r="BD29" s="381">
        <v>3</v>
      </c>
      <c r="BE29" s="381">
        <v>2</v>
      </c>
      <c r="BF29" s="381">
        <f t="shared" si="36"/>
        <v>5</v>
      </c>
      <c r="BG29" s="381">
        <v>3</v>
      </c>
      <c r="BH29" s="381">
        <v>2</v>
      </c>
      <c r="BI29" s="381">
        <f t="shared" si="37"/>
        <v>5</v>
      </c>
      <c r="BJ29" s="381">
        <v>0</v>
      </c>
      <c r="BK29" s="381">
        <v>0</v>
      </c>
      <c r="BL29" s="381">
        <f t="shared" si="38"/>
        <v>0</v>
      </c>
      <c r="BM29" s="381">
        <v>0</v>
      </c>
      <c r="BN29" s="381">
        <v>0</v>
      </c>
      <c r="BO29" s="381">
        <f t="shared" si="39"/>
        <v>0</v>
      </c>
      <c r="BP29" s="380">
        <v>0</v>
      </c>
      <c r="BQ29" s="380">
        <v>0</v>
      </c>
      <c r="BR29" s="380">
        <v>0</v>
      </c>
      <c r="BS29" s="380">
        <v>0</v>
      </c>
      <c r="BT29" s="380">
        <v>0</v>
      </c>
      <c r="BU29" s="380">
        <v>0</v>
      </c>
      <c r="BV29" s="380">
        <v>0</v>
      </c>
      <c r="BW29" s="380">
        <v>0</v>
      </c>
      <c r="BX29" s="380">
        <v>0</v>
      </c>
      <c r="BY29" s="380">
        <v>0</v>
      </c>
      <c r="BZ29" s="380">
        <v>0</v>
      </c>
      <c r="CA29" s="380">
        <v>0</v>
      </c>
      <c r="CB29" s="380">
        <f t="shared" si="40"/>
        <v>0</v>
      </c>
      <c r="CC29" s="380">
        <f t="shared" si="40"/>
        <v>0</v>
      </c>
      <c r="CD29" s="380">
        <f t="shared" si="41"/>
        <v>0</v>
      </c>
      <c r="CE29" s="380">
        <v>0</v>
      </c>
      <c r="CF29" s="380">
        <v>0</v>
      </c>
      <c r="CG29" s="380">
        <v>0</v>
      </c>
      <c r="CH29" s="380">
        <v>0</v>
      </c>
      <c r="CI29" s="380">
        <v>0</v>
      </c>
      <c r="CJ29" s="380">
        <v>0</v>
      </c>
    </row>
    <row r="30" spans="1:88" s="382" customFormat="1" hidden="1">
      <c r="A30" s="380">
        <f>A29+1</f>
        <v>18</v>
      </c>
      <c r="B30" s="380" t="s">
        <v>1162</v>
      </c>
      <c r="C30" s="380" t="s">
        <v>1163</v>
      </c>
      <c r="D30" s="380" t="s">
        <v>2531</v>
      </c>
      <c r="E30" s="380" t="s">
        <v>679</v>
      </c>
      <c r="F30" s="380" t="s">
        <v>81</v>
      </c>
      <c r="G30" s="380" t="s">
        <v>127</v>
      </c>
      <c r="H30" s="380" t="s">
        <v>615</v>
      </c>
      <c r="I30" s="380" t="s">
        <v>615</v>
      </c>
      <c r="J30" s="380">
        <v>2</v>
      </c>
      <c r="K30" s="380" t="s">
        <v>2532</v>
      </c>
      <c r="L30" s="380">
        <v>38929</v>
      </c>
      <c r="M30" s="380" t="s">
        <v>2409</v>
      </c>
      <c r="N30" s="380">
        <v>0</v>
      </c>
      <c r="O30" s="380">
        <v>107</v>
      </c>
      <c r="P30" s="380">
        <v>0</v>
      </c>
      <c r="Q30" s="380">
        <v>0</v>
      </c>
      <c r="R30" s="380">
        <v>0</v>
      </c>
      <c r="S30" s="380">
        <v>0</v>
      </c>
      <c r="T30" s="380">
        <v>0</v>
      </c>
      <c r="U30" s="380">
        <v>0</v>
      </c>
      <c r="V30" s="380">
        <f t="shared" si="24"/>
        <v>107</v>
      </c>
      <c r="W30" s="380">
        <v>0</v>
      </c>
      <c r="X30" s="380">
        <v>0</v>
      </c>
      <c r="Y30" s="380">
        <f t="shared" si="25"/>
        <v>0</v>
      </c>
      <c r="Z30" s="380">
        <v>0</v>
      </c>
      <c r="AA30" s="380">
        <v>0</v>
      </c>
      <c r="AB30" s="380">
        <f t="shared" si="26"/>
        <v>0</v>
      </c>
      <c r="AC30" s="380">
        <v>0</v>
      </c>
      <c r="AD30" s="380">
        <v>0</v>
      </c>
      <c r="AE30" s="380">
        <f t="shared" si="27"/>
        <v>0</v>
      </c>
      <c r="AF30" s="380">
        <v>0</v>
      </c>
      <c r="AG30" s="380">
        <v>0</v>
      </c>
      <c r="AH30" s="380">
        <f t="shared" si="28"/>
        <v>0</v>
      </c>
      <c r="AI30" s="380">
        <v>0</v>
      </c>
      <c r="AJ30" s="380">
        <v>0</v>
      </c>
      <c r="AK30" s="380">
        <f t="shared" si="29"/>
        <v>0</v>
      </c>
      <c r="AL30" s="381">
        <v>1</v>
      </c>
      <c r="AM30" s="381">
        <v>0</v>
      </c>
      <c r="AN30" s="381">
        <f t="shared" si="30"/>
        <v>1</v>
      </c>
      <c r="AO30" s="381">
        <v>0</v>
      </c>
      <c r="AP30" s="381">
        <v>1</v>
      </c>
      <c r="AQ30" s="381">
        <f t="shared" si="31"/>
        <v>1</v>
      </c>
      <c r="AR30" s="381">
        <v>15</v>
      </c>
      <c r="AS30" s="381">
        <v>16</v>
      </c>
      <c r="AT30" s="381">
        <f t="shared" si="32"/>
        <v>31</v>
      </c>
      <c r="AU30" s="381">
        <v>16</v>
      </c>
      <c r="AV30" s="381">
        <v>16</v>
      </c>
      <c r="AW30" s="381">
        <f t="shared" si="33"/>
        <v>32</v>
      </c>
      <c r="AX30" s="381">
        <v>15</v>
      </c>
      <c r="AY30" s="381">
        <v>13</v>
      </c>
      <c r="AZ30" s="381">
        <f t="shared" si="34"/>
        <v>28</v>
      </c>
      <c r="BA30" s="381">
        <v>8</v>
      </c>
      <c r="BB30" s="381">
        <v>1</v>
      </c>
      <c r="BC30" s="381">
        <f t="shared" si="35"/>
        <v>9</v>
      </c>
      <c r="BD30" s="381">
        <v>2</v>
      </c>
      <c r="BE30" s="381">
        <v>1</v>
      </c>
      <c r="BF30" s="381">
        <f t="shared" si="36"/>
        <v>3</v>
      </c>
      <c r="BG30" s="381">
        <v>1</v>
      </c>
      <c r="BH30" s="381">
        <v>1</v>
      </c>
      <c r="BI30" s="381">
        <f t="shared" si="37"/>
        <v>2</v>
      </c>
      <c r="BJ30" s="381">
        <v>0</v>
      </c>
      <c r="BK30" s="381">
        <v>0</v>
      </c>
      <c r="BL30" s="381">
        <f t="shared" si="38"/>
        <v>0</v>
      </c>
      <c r="BM30" s="381">
        <v>0</v>
      </c>
      <c r="BN30" s="381">
        <v>0</v>
      </c>
      <c r="BO30" s="381">
        <f t="shared" si="39"/>
        <v>0</v>
      </c>
      <c r="BP30" s="380">
        <v>0</v>
      </c>
      <c r="BQ30" s="380">
        <v>0</v>
      </c>
      <c r="BR30" s="380">
        <v>0</v>
      </c>
      <c r="BS30" s="380">
        <v>0</v>
      </c>
      <c r="BT30" s="380">
        <v>0</v>
      </c>
      <c r="BU30" s="380">
        <v>0</v>
      </c>
      <c r="BV30" s="380">
        <v>0</v>
      </c>
      <c r="BW30" s="380">
        <v>0</v>
      </c>
      <c r="BX30" s="380">
        <v>0</v>
      </c>
      <c r="BY30" s="380">
        <v>0</v>
      </c>
      <c r="BZ30" s="380">
        <v>0</v>
      </c>
      <c r="CA30" s="380">
        <v>0</v>
      </c>
      <c r="CB30" s="380">
        <f t="shared" si="40"/>
        <v>0</v>
      </c>
      <c r="CC30" s="380">
        <f t="shared" si="40"/>
        <v>0</v>
      </c>
      <c r="CD30" s="380">
        <f t="shared" si="41"/>
        <v>0</v>
      </c>
      <c r="CE30" s="380">
        <v>0</v>
      </c>
      <c r="CF30" s="380">
        <v>0</v>
      </c>
      <c r="CG30" s="380">
        <v>0</v>
      </c>
      <c r="CH30" s="380">
        <v>0</v>
      </c>
      <c r="CI30" s="380">
        <v>0</v>
      </c>
      <c r="CJ30" s="380">
        <v>0</v>
      </c>
    </row>
    <row r="31" spans="1:88" s="382" customFormat="1" hidden="1">
      <c r="A31" s="380">
        <f>A30+1</f>
        <v>19</v>
      </c>
      <c r="B31" s="380" t="s">
        <v>1172</v>
      </c>
      <c r="C31" s="380" t="s">
        <v>1173</v>
      </c>
      <c r="D31" s="380" t="s">
        <v>252</v>
      </c>
      <c r="E31" s="380" t="s">
        <v>252</v>
      </c>
      <c r="F31" s="380" t="s">
        <v>81</v>
      </c>
      <c r="G31" s="380" t="s">
        <v>127</v>
      </c>
      <c r="H31" s="380" t="s">
        <v>615</v>
      </c>
      <c r="I31" s="380" t="s">
        <v>615</v>
      </c>
      <c r="J31" s="380">
        <v>2</v>
      </c>
      <c r="K31" s="380" t="s">
        <v>2533</v>
      </c>
      <c r="L31" s="380" t="s">
        <v>615</v>
      </c>
      <c r="M31" s="380" t="s">
        <v>2409</v>
      </c>
      <c r="N31" s="380">
        <v>0</v>
      </c>
      <c r="O31" s="380">
        <v>140</v>
      </c>
      <c r="P31" s="380">
        <v>0</v>
      </c>
      <c r="Q31" s="380">
        <v>0</v>
      </c>
      <c r="R31" s="380">
        <v>0</v>
      </c>
      <c r="S31" s="380">
        <v>0</v>
      </c>
      <c r="T31" s="380">
        <v>0</v>
      </c>
      <c r="U31" s="380">
        <v>0</v>
      </c>
      <c r="V31" s="380">
        <f t="shared" si="24"/>
        <v>140</v>
      </c>
      <c r="W31" s="380">
        <v>0</v>
      </c>
      <c r="X31" s="380">
        <v>0</v>
      </c>
      <c r="Y31" s="380">
        <f t="shared" si="25"/>
        <v>0</v>
      </c>
      <c r="Z31" s="380">
        <v>0</v>
      </c>
      <c r="AA31" s="380">
        <v>0</v>
      </c>
      <c r="AB31" s="380">
        <f t="shared" si="26"/>
        <v>0</v>
      </c>
      <c r="AC31" s="380">
        <v>0</v>
      </c>
      <c r="AD31" s="380">
        <v>0</v>
      </c>
      <c r="AE31" s="380">
        <f t="shared" si="27"/>
        <v>0</v>
      </c>
      <c r="AF31" s="380">
        <v>0</v>
      </c>
      <c r="AG31" s="380">
        <v>0</v>
      </c>
      <c r="AH31" s="380">
        <f t="shared" si="28"/>
        <v>0</v>
      </c>
      <c r="AI31" s="380">
        <v>0</v>
      </c>
      <c r="AJ31" s="380">
        <v>0</v>
      </c>
      <c r="AK31" s="380">
        <f t="shared" si="29"/>
        <v>0</v>
      </c>
      <c r="AL31" s="381">
        <v>0</v>
      </c>
      <c r="AM31" s="381">
        <v>0</v>
      </c>
      <c r="AN31" s="381">
        <f t="shared" si="30"/>
        <v>0</v>
      </c>
      <c r="AO31" s="381">
        <v>2</v>
      </c>
      <c r="AP31" s="381">
        <v>5</v>
      </c>
      <c r="AQ31" s="381">
        <f t="shared" si="31"/>
        <v>7</v>
      </c>
      <c r="AR31" s="381">
        <v>21</v>
      </c>
      <c r="AS31" s="381">
        <v>16</v>
      </c>
      <c r="AT31" s="381">
        <f t="shared" si="32"/>
        <v>37</v>
      </c>
      <c r="AU31" s="381">
        <v>30</v>
      </c>
      <c r="AV31" s="381">
        <v>22</v>
      </c>
      <c r="AW31" s="381">
        <f t="shared" si="33"/>
        <v>52</v>
      </c>
      <c r="AX31" s="381">
        <v>16</v>
      </c>
      <c r="AY31" s="381">
        <v>16</v>
      </c>
      <c r="AZ31" s="381">
        <f t="shared" si="34"/>
        <v>32</v>
      </c>
      <c r="BA31" s="381">
        <v>8</v>
      </c>
      <c r="BB31" s="381">
        <v>0</v>
      </c>
      <c r="BC31" s="381">
        <f t="shared" si="35"/>
        <v>8</v>
      </c>
      <c r="BD31" s="381">
        <v>2</v>
      </c>
      <c r="BE31" s="381">
        <v>2</v>
      </c>
      <c r="BF31" s="381">
        <f t="shared" si="36"/>
        <v>4</v>
      </c>
      <c r="BG31" s="381">
        <v>0</v>
      </c>
      <c r="BH31" s="381">
        <v>0</v>
      </c>
      <c r="BI31" s="381">
        <f t="shared" si="37"/>
        <v>0</v>
      </c>
      <c r="BJ31" s="381">
        <v>0</v>
      </c>
      <c r="BK31" s="381">
        <v>0</v>
      </c>
      <c r="BL31" s="381">
        <f t="shared" si="38"/>
        <v>0</v>
      </c>
      <c r="BM31" s="381">
        <v>0</v>
      </c>
      <c r="BN31" s="381">
        <v>0</v>
      </c>
      <c r="BO31" s="381">
        <f t="shared" si="39"/>
        <v>0</v>
      </c>
      <c r="BP31" s="380">
        <v>0</v>
      </c>
      <c r="BQ31" s="380">
        <v>0</v>
      </c>
      <c r="BR31" s="380">
        <v>0</v>
      </c>
      <c r="BS31" s="380">
        <v>0</v>
      </c>
      <c r="BT31" s="380">
        <v>0</v>
      </c>
      <c r="BU31" s="380">
        <v>0</v>
      </c>
      <c r="BV31" s="380">
        <v>0</v>
      </c>
      <c r="BW31" s="380">
        <v>0</v>
      </c>
      <c r="BX31" s="380">
        <v>0</v>
      </c>
      <c r="BY31" s="380">
        <v>0</v>
      </c>
      <c r="BZ31" s="380">
        <v>0</v>
      </c>
      <c r="CA31" s="380">
        <v>0</v>
      </c>
      <c r="CB31" s="380">
        <f t="shared" si="40"/>
        <v>0</v>
      </c>
      <c r="CC31" s="380">
        <f t="shared" si="40"/>
        <v>0</v>
      </c>
      <c r="CD31" s="380">
        <f t="shared" si="41"/>
        <v>0</v>
      </c>
      <c r="CE31" s="380">
        <v>0</v>
      </c>
      <c r="CF31" s="380">
        <v>0</v>
      </c>
      <c r="CG31" s="380">
        <v>0</v>
      </c>
      <c r="CH31" s="380">
        <v>0</v>
      </c>
      <c r="CI31" s="380">
        <v>0</v>
      </c>
      <c r="CJ31" s="380">
        <v>0</v>
      </c>
    </row>
    <row r="32" spans="1:88" s="382" customFormat="1" ht="22.5" customHeight="1">
      <c r="A32" s="380">
        <v>3</v>
      </c>
      <c r="B32" s="380"/>
      <c r="C32" s="380" t="str">
        <f>F32</f>
        <v>Kec. Bathin VIII</v>
      </c>
      <c r="D32" s="380"/>
      <c r="E32" s="380"/>
      <c r="F32" s="380" t="str">
        <f>F31</f>
        <v>Kec. Bathin VIII</v>
      </c>
      <c r="G32" s="380"/>
      <c r="H32" s="380"/>
      <c r="I32" s="380"/>
      <c r="J32" s="380"/>
      <c r="K32" s="380"/>
      <c r="L32" s="380"/>
      <c r="M32" s="380"/>
      <c r="N32" s="380"/>
      <c r="O32" s="380">
        <f>SUM(O26:O31)+3</f>
        <v>810</v>
      </c>
      <c r="P32" s="380">
        <f t="shared" ref="P32:BV32" si="42">SUM(P26:P31)</f>
        <v>49</v>
      </c>
      <c r="Q32" s="380">
        <f t="shared" si="42"/>
        <v>1</v>
      </c>
      <c r="R32" s="380">
        <f t="shared" si="42"/>
        <v>0</v>
      </c>
      <c r="S32" s="380">
        <f t="shared" si="42"/>
        <v>0</v>
      </c>
      <c r="T32" s="380">
        <f t="shared" si="42"/>
        <v>0</v>
      </c>
      <c r="U32" s="380">
        <f t="shared" si="42"/>
        <v>0</v>
      </c>
      <c r="V32" s="380">
        <f t="shared" ref="V32:V38" si="43">SUM(O32:U32)</f>
        <v>860</v>
      </c>
      <c r="W32" s="380">
        <f t="shared" si="42"/>
        <v>0</v>
      </c>
      <c r="X32" s="380">
        <f t="shared" si="42"/>
        <v>0</v>
      </c>
      <c r="Y32" s="380">
        <f t="shared" si="42"/>
        <v>0</v>
      </c>
      <c r="Z32" s="380">
        <f t="shared" si="42"/>
        <v>0</v>
      </c>
      <c r="AA32" s="380">
        <f t="shared" si="42"/>
        <v>0</v>
      </c>
      <c r="AB32" s="380">
        <f t="shared" si="42"/>
        <v>0</v>
      </c>
      <c r="AC32" s="380">
        <f t="shared" si="42"/>
        <v>0</v>
      </c>
      <c r="AD32" s="380">
        <f t="shared" si="42"/>
        <v>0</v>
      </c>
      <c r="AE32" s="380">
        <f t="shared" si="42"/>
        <v>0</v>
      </c>
      <c r="AF32" s="380">
        <f t="shared" si="42"/>
        <v>0</v>
      </c>
      <c r="AG32" s="380">
        <f t="shared" si="42"/>
        <v>0</v>
      </c>
      <c r="AH32" s="380">
        <f t="shared" si="42"/>
        <v>0</v>
      </c>
      <c r="AI32" s="380">
        <f t="shared" si="42"/>
        <v>0</v>
      </c>
      <c r="AJ32" s="380">
        <f t="shared" si="42"/>
        <v>0</v>
      </c>
      <c r="AK32" s="380">
        <f t="shared" si="42"/>
        <v>0</v>
      </c>
      <c r="AL32" s="381">
        <f t="shared" si="42"/>
        <v>1</v>
      </c>
      <c r="AM32" s="381">
        <f t="shared" si="42"/>
        <v>1</v>
      </c>
      <c r="AN32" s="381">
        <f t="shared" si="42"/>
        <v>2</v>
      </c>
      <c r="AO32" s="381">
        <f t="shared" si="42"/>
        <v>5</v>
      </c>
      <c r="AP32" s="381">
        <f t="shared" si="42"/>
        <v>13</v>
      </c>
      <c r="AQ32" s="381">
        <f t="shared" si="42"/>
        <v>18</v>
      </c>
      <c r="AR32" s="381">
        <f t="shared" si="42"/>
        <v>77</v>
      </c>
      <c r="AS32" s="381">
        <f t="shared" si="42"/>
        <v>87</v>
      </c>
      <c r="AT32" s="381">
        <f t="shared" si="42"/>
        <v>164</v>
      </c>
      <c r="AU32" s="381">
        <f t="shared" si="42"/>
        <v>138</v>
      </c>
      <c r="AV32" s="381">
        <f t="shared" si="42"/>
        <v>119</v>
      </c>
      <c r="AW32" s="381">
        <f t="shared" si="42"/>
        <v>257</v>
      </c>
      <c r="AX32" s="381">
        <f t="shared" si="42"/>
        <v>146</v>
      </c>
      <c r="AY32" s="381">
        <f t="shared" si="42"/>
        <v>110</v>
      </c>
      <c r="AZ32" s="381">
        <f t="shared" si="42"/>
        <v>256</v>
      </c>
      <c r="BA32" s="381">
        <f t="shared" si="42"/>
        <v>77</v>
      </c>
      <c r="BB32" s="381">
        <f t="shared" si="42"/>
        <v>36</v>
      </c>
      <c r="BC32" s="381">
        <f t="shared" si="42"/>
        <v>113</v>
      </c>
      <c r="BD32" s="381">
        <f t="shared" si="42"/>
        <v>22</v>
      </c>
      <c r="BE32" s="381">
        <f t="shared" si="42"/>
        <v>15</v>
      </c>
      <c r="BF32" s="381">
        <f t="shared" si="42"/>
        <v>37</v>
      </c>
      <c r="BG32" s="381">
        <f t="shared" si="42"/>
        <v>5</v>
      </c>
      <c r="BH32" s="381">
        <f t="shared" si="42"/>
        <v>3</v>
      </c>
      <c r="BI32" s="381">
        <f t="shared" si="42"/>
        <v>8</v>
      </c>
      <c r="BJ32" s="381">
        <f t="shared" si="42"/>
        <v>2</v>
      </c>
      <c r="BK32" s="381">
        <f t="shared" si="42"/>
        <v>0</v>
      </c>
      <c r="BL32" s="381">
        <f t="shared" si="42"/>
        <v>2</v>
      </c>
      <c r="BM32" s="381">
        <f t="shared" si="42"/>
        <v>0</v>
      </c>
      <c r="BN32" s="381">
        <f t="shared" si="42"/>
        <v>0</v>
      </c>
      <c r="BO32" s="381">
        <f t="shared" si="42"/>
        <v>0</v>
      </c>
      <c r="BP32" s="380">
        <f t="shared" si="42"/>
        <v>0</v>
      </c>
      <c r="BQ32" s="380">
        <f t="shared" si="42"/>
        <v>0</v>
      </c>
      <c r="BR32" s="380">
        <f t="shared" si="42"/>
        <v>0</v>
      </c>
      <c r="BS32" s="380">
        <f t="shared" si="42"/>
        <v>0</v>
      </c>
      <c r="BT32" s="380">
        <f t="shared" si="42"/>
        <v>0</v>
      </c>
      <c r="BU32" s="380">
        <f t="shared" si="42"/>
        <v>0</v>
      </c>
      <c r="BV32" s="380">
        <f t="shared" si="42"/>
        <v>0</v>
      </c>
      <c r="BW32" s="380">
        <f t="shared" ref="BW32:CJ32" si="44">SUM(BW26:BW31)</f>
        <v>0</v>
      </c>
      <c r="BX32" s="380">
        <f t="shared" si="44"/>
        <v>0</v>
      </c>
      <c r="BY32" s="380">
        <f t="shared" si="44"/>
        <v>0</v>
      </c>
      <c r="BZ32" s="380">
        <f t="shared" si="44"/>
        <v>0</v>
      </c>
      <c r="CA32" s="380">
        <f t="shared" si="44"/>
        <v>0</v>
      </c>
      <c r="CB32" s="380">
        <f t="shared" si="44"/>
        <v>0</v>
      </c>
      <c r="CC32" s="380">
        <f t="shared" si="44"/>
        <v>0</v>
      </c>
      <c r="CD32" s="380">
        <f t="shared" si="44"/>
        <v>0</v>
      </c>
      <c r="CE32" s="380">
        <f t="shared" si="44"/>
        <v>0</v>
      </c>
      <c r="CF32" s="380">
        <f t="shared" si="44"/>
        <v>0</v>
      </c>
      <c r="CG32" s="380">
        <f t="shared" si="44"/>
        <v>0</v>
      </c>
      <c r="CH32" s="380">
        <f t="shared" si="44"/>
        <v>0</v>
      </c>
      <c r="CI32" s="380">
        <f t="shared" si="44"/>
        <v>0</v>
      </c>
      <c r="CJ32" s="380">
        <f t="shared" si="44"/>
        <v>0</v>
      </c>
    </row>
    <row r="33" spans="1:88" s="382" customFormat="1" hidden="1">
      <c r="A33" s="380">
        <f>A31+1</f>
        <v>20</v>
      </c>
      <c r="B33" s="380" t="s">
        <v>1182</v>
      </c>
      <c r="C33" s="380" t="s">
        <v>1183</v>
      </c>
      <c r="D33" s="380" t="s">
        <v>1695</v>
      </c>
      <c r="E33" s="380" t="s">
        <v>682</v>
      </c>
      <c r="F33" s="380" t="s">
        <v>88</v>
      </c>
      <c r="G33" s="380" t="s">
        <v>127</v>
      </c>
      <c r="H33" s="380" t="s">
        <v>615</v>
      </c>
      <c r="I33" s="380" t="s">
        <v>615</v>
      </c>
      <c r="J33" s="380">
        <v>2</v>
      </c>
      <c r="K33" s="380" t="s">
        <v>2534</v>
      </c>
      <c r="L33" s="380">
        <v>41585</v>
      </c>
      <c r="M33" s="380" t="s">
        <v>2419</v>
      </c>
      <c r="N33" s="380">
        <v>0</v>
      </c>
      <c r="O33" s="380">
        <v>92</v>
      </c>
      <c r="P33" s="380">
        <v>0</v>
      </c>
      <c r="Q33" s="380">
        <v>0</v>
      </c>
      <c r="R33" s="380">
        <v>0</v>
      </c>
      <c r="S33" s="380">
        <v>0</v>
      </c>
      <c r="T33" s="380">
        <v>0</v>
      </c>
      <c r="U33" s="380">
        <v>0</v>
      </c>
      <c r="V33" s="380">
        <f t="shared" si="43"/>
        <v>92</v>
      </c>
      <c r="W33" s="380">
        <v>0</v>
      </c>
      <c r="X33" s="380">
        <v>0</v>
      </c>
      <c r="Y33" s="380">
        <f>SUM(W33:X33)</f>
        <v>0</v>
      </c>
      <c r="Z33" s="380">
        <v>0</v>
      </c>
      <c r="AA33" s="380">
        <v>0</v>
      </c>
      <c r="AB33" s="380">
        <f>SUM(Z33:AA33)</f>
        <v>0</v>
      </c>
      <c r="AC33" s="380">
        <v>0</v>
      </c>
      <c r="AD33" s="380">
        <v>0</v>
      </c>
      <c r="AE33" s="380">
        <f>SUM(AC33:AD33)</f>
        <v>0</v>
      </c>
      <c r="AF33" s="380">
        <v>0</v>
      </c>
      <c r="AG33" s="380">
        <v>0</v>
      </c>
      <c r="AH33" s="380">
        <f>SUM(AF33:AG33)</f>
        <v>0</v>
      </c>
      <c r="AI33" s="380">
        <v>0</v>
      </c>
      <c r="AJ33" s="380">
        <v>0</v>
      </c>
      <c r="AK33" s="380">
        <f>SUM(AI33:AJ33)</f>
        <v>0</v>
      </c>
      <c r="AL33" s="381">
        <v>1</v>
      </c>
      <c r="AM33" s="381">
        <v>0</v>
      </c>
      <c r="AN33" s="381">
        <f>SUM(AL33:AM33)</f>
        <v>1</v>
      </c>
      <c r="AO33" s="381">
        <v>1</v>
      </c>
      <c r="AP33" s="381">
        <v>0</v>
      </c>
      <c r="AQ33" s="381">
        <f>SUM(AO33:AP33)</f>
        <v>1</v>
      </c>
      <c r="AR33" s="381">
        <v>4</v>
      </c>
      <c r="AS33" s="381">
        <v>4</v>
      </c>
      <c r="AT33" s="381">
        <f>SUM(AR33:AS33)</f>
        <v>8</v>
      </c>
      <c r="AU33" s="381">
        <v>16</v>
      </c>
      <c r="AV33" s="381">
        <v>10</v>
      </c>
      <c r="AW33" s="381">
        <f>SUM(AU33:AV33)</f>
        <v>26</v>
      </c>
      <c r="AX33" s="381">
        <v>23</v>
      </c>
      <c r="AY33" s="381">
        <v>7</v>
      </c>
      <c r="AZ33" s="381">
        <f>SUM(AX33:AY33)</f>
        <v>30</v>
      </c>
      <c r="BA33" s="381">
        <v>15</v>
      </c>
      <c r="BB33" s="381">
        <v>4</v>
      </c>
      <c r="BC33" s="381">
        <f>SUM(BA33:BB33)</f>
        <v>19</v>
      </c>
      <c r="BD33" s="381">
        <v>3</v>
      </c>
      <c r="BE33" s="381">
        <v>2</v>
      </c>
      <c r="BF33" s="381">
        <f>SUM(BD33:BE33)</f>
        <v>5</v>
      </c>
      <c r="BG33" s="381">
        <v>2</v>
      </c>
      <c r="BH33" s="381">
        <v>0</v>
      </c>
      <c r="BI33" s="381">
        <f>SUM(BG33:BH33)</f>
        <v>2</v>
      </c>
      <c r="BJ33" s="381">
        <v>0</v>
      </c>
      <c r="BK33" s="381">
        <v>0</v>
      </c>
      <c r="BL33" s="381">
        <f>SUM(BJ33:BK33)</f>
        <v>0</v>
      </c>
      <c r="BM33" s="381">
        <v>0</v>
      </c>
      <c r="BN33" s="381">
        <v>0</v>
      </c>
      <c r="BO33" s="381">
        <f>SUM(BM33:BN33)</f>
        <v>0</v>
      </c>
      <c r="BP33" s="380">
        <v>0</v>
      </c>
      <c r="BQ33" s="380">
        <v>0</v>
      </c>
      <c r="BR33" s="380">
        <v>0</v>
      </c>
      <c r="BS33" s="380">
        <v>0</v>
      </c>
      <c r="BT33" s="380">
        <v>0</v>
      </c>
      <c r="BU33" s="380">
        <v>0</v>
      </c>
      <c r="BV33" s="380">
        <v>0</v>
      </c>
      <c r="BW33" s="380">
        <v>0</v>
      </c>
      <c r="BX33" s="380">
        <v>0</v>
      </c>
      <c r="BY33" s="380">
        <v>0</v>
      </c>
      <c r="BZ33" s="380">
        <v>0</v>
      </c>
      <c r="CA33" s="380">
        <v>0</v>
      </c>
      <c r="CB33" s="380">
        <f t="shared" ref="CB33:CC37" si="45">BP33+BR33+BT33+BV33+BX33+BZ33</f>
        <v>0</v>
      </c>
      <c r="CC33" s="380">
        <f t="shared" si="45"/>
        <v>0</v>
      </c>
      <c r="CD33" s="380">
        <f>SUM(CB33:CC33)</f>
        <v>0</v>
      </c>
      <c r="CE33" s="380">
        <v>0</v>
      </c>
      <c r="CF33" s="380">
        <v>0</v>
      </c>
      <c r="CG33" s="380">
        <v>0</v>
      </c>
      <c r="CH33" s="380">
        <v>0</v>
      </c>
      <c r="CI33" s="380">
        <v>0</v>
      </c>
      <c r="CJ33" s="380">
        <v>0</v>
      </c>
    </row>
    <row r="34" spans="1:88" s="382" customFormat="1" hidden="1">
      <c r="A34" s="380">
        <f>A33+1</f>
        <v>21</v>
      </c>
      <c r="B34" s="380" t="s">
        <v>1174</v>
      </c>
      <c r="C34" s="380" t="s">
        <v>1175</v>
      </c>
      <c r="D34" s="380" t="s">
        <v>1693</v>
      </c>
      <c r="E34" s="380" t="s">
        <v>1176</v>
      </c>
      <c r="F34" s="380" t="s">
        <v>88</v>
      </c>
      <c r="G34" s="380" t="s">
        <v>126</v>
      </c>
      <c r="H34" s="380" t="s">
        <v>615</v>
      </c>
      <c r="I34" s="380" t="s">
        <v>615</v>
      </c>
      <c r="J34" s="380">
        <v>2</v>
      </c>
      <c r="K34" s="380" t="s">
        <v>2410</v>
      </c>
      <c r="L34" s="380">
        <v>3654</v>
      </c>
      <c r="M34" s="380" t="s">
        <v>2409</v>
      </c>
      <c r="N34" s="380">
        <v>1300</v>
      </c>
      <c r="O34" s="380">
        <v>127</v>
      </c>
      <c r="P34" s="380">
        <v>0</v>
      </c>
      <c r="Q34" s="380">
        <v>0</v>
      </c>
      <c r="R34" s="380">
        <v>0</v>
      </c>
      <c r="S34" s="380">
        <v>0</v>
      </c>
      <c r="T34" s="380">
        <v>0</v>
      </c>
      <c r="U34" s="380">
        <v>0</v>
      </c>
      <c r="V34" s="380">
        <f t="shared" si="43"/>
        <v>127</v>
      </c>
      <c r="W34" s="380">
        <v>0</v>
      </c>
      <c r="X34" s="380">
        <v>0</v>
      </c>
      <c r="Y34" s="380">
        <f>SUM(W34:X34)</f>
        <v>0</v>
      </c>
      <c r="Z34" s="380">
        <v>0</v>
      </c>
      <c r="AA34" s="380">
        <v>0</v>
      </c>
      <c r="AB34" s="380">
        <f>SUM(Z34:AA34)</f>
        <v>0</v>
      </c>
      <c r="AC34" s="380">
        <v>0</v>
      </c>
      <c r="AD34" s="380">
        <v>0</v>
      </c>
      <c r="AE34" s="380">
        <f>SUM(AC34:AD34)</f>
        <v>0</v>
      </c>
      <c r="AF34" s="380">
        <v>0</v>
      </c>
      <c r="AG34" s="380">
        <v>0</v>
      </c>
      <c r="AH34" s="380">
        <f>SUM(AF34:AG34)</f>
        <v>0</v>
      </c>
      <c r="AI34" s="380">
        <v>0</v>
      </c>
      <c r="AJ34" s="380">
        <v>0</v>
      </c>
      <c r="AK34" s="380">
        <f>SUM(AI34:AJ34)</f>
        <v>0</v>
      </c>
      <c r="AL34" s="381">
        <v>0</v>
      </c>
      <c r="AM34" s="381">
        <v>0</v>
      </c>
      <c r="AN34" s="381">
        <f>SUM(AL34:AM34)</f>
        <v>0</v>
      </c>
      <c r="AO34" s="381">
        <v>2</v>
      </c>
      <c r="AP34" s="381">
        <v>0</v>
      </c>
      <c r="AQ34" s="381">
        <f>SUM(AO34:AP34)</f>
        <v>2</v>
      </c>
      <c r="AR34" s="381">
        <v>11</v>
      </c>
      <c r="AS34" s="381">
        <v>6</v>
      </c>
      <c r="AT34" s="381">
        <f>SUM(AR34:AS34)</f>
        <v>17</v>
      </c>
      <c r="AU34" s="381">
        <v>21</v>
      </c>
      <c r="AV34" s="381">
        <v>18</v>
      </c>
      <c r="AW34" s="381">
        <f>SUM(AU34:AV34)</f>
        <v>39</v>
      </c>
      <c r="AX34" s="381">
        <v>24</v>
      </c>
      <c r="AY34" s="381">
        <v>16</v>
      </c>
      <c r="AZ34" s="381">
        <f>SUM(AX34:AY34)</f>
        <v>40</v>
      </c>
      <c r="BA34" s="381">
        <v>11</v>
      </c>
      <c r="BB34" s="381">
        <v>4</v>
      </c>
      <c r="BC34" s="381">
        <f>SUM(BA34:BB34)</f>
        <v>15</v>
      </c>
      <c r="BD34" s="381">
        <v>8</v>
      </c>
      <c r="BE34" s="381">
        <v>3</v>
      </c>
      <c r="BF34" s="381">
        <f>SUM(BD34:BE34)</f>
        <v>11</v>
      </c>
      <c r="BG34" s="381">
        <v>1</v>
      </c>
      <c r="BH34" s="381">
        <v>2</v>
      </c>
      <c r="BI34" s="381">
        <f>SUM(BG34:BH34)</f>
        <v>3</v>
      </c>
      <c r="BJ34" s="381">
        <v>0</v>
      </c>
      <c r="BK34" s="381">
        <v>0</v>
      </c>
      <c r="BL34" s="381">
        <f>SUM(BJ34:BK34)</f>
        <v>0</v>
      </c>
      <c r="BM34" s="381">
        <v>0</v>
      </c>
      <c r="BN34" s="381">
        <v>0</v>
      </c>
      <c r="BO34" s="381">
        <f>SUM(BM34:BN34)</f>
        <v>0</v>
      </c>
      <c r="BP34" s="380">
        <v>0</v>
      </c>
      <c r="BQ34" s="380">
        <v>0</v>
      </c>
      <c r="BR34" s="380">
        <v>0</v>
      </c>
      <c r="BS34" s="380">
        <v>0</v>
      </c>
      <c r="BT34" s="380">
        <v>0</v>
      </c>
      <c r="BU34" s="380">
        <v>0</v>
      </c>
      <c r="BV34" s="380">
        <v>0</v>
      </c>
      <c r="BW34" s="380">
        <v>0</v>
      </c>
      <c r="BX34" s="380">
        <v>0</v>
      </c>
      <c r="BY34" s="380">
        <v>0</v>
      </c>
      <c r="BZ34" s="380">
        <v>0</v>
      </c>
      <c r="CA34" s="380">
        <v>0</v>
      </c>
      <c r="CB34" s="380">
        <f t="shared" si="45"/>
        <v>0</v>
      </c>
      <c r="CC34" s="380">
        <f t="shared" si="45"/>
        <v>0</v>
      </c>
      <c r="CD34" s="380">
        <f>SUM(CB34:CC34)</f>
        <v>0</v>
      </c>
      <c r="CE34" s="380">
        <v>0</v>
      </c>
      <c r="CF34" s="380">
        <v>0</v>
      </c>
      <c r="CG34" s="380">
        <v>0</v>
      </c>
      <c r="CH34" s="380">
        <v>0</v>
      </c>
      <c r="CI34" s="380">
        <v>0</v>
      </c>
      <c r="CJ34" s="380">
        <v>0</v>
      </c>
    </row>
    <row r="35" spans="1:88" s="382" customFormat="1" hidden="1">
      <c r="A35" s="380">
        <f>A34+1</f>
        <v>22</v>
      </c>
      <c r="B35" s="380" t="s">
        <v>1180</v>
      </c>
      <c r="C35" s="380" t="s">
        <v>1181</v>
      </c>
      <c r="D35" s="380" t="s">
        <v>1694</v>
      </c>
      <c r="E35" s="380" t="s">
        <v>690</v>
      </c>
      <c r="F35" s="380" t="s">
        <v>88</v>
      </c>
      <c r="G35" s="380" t="s">
        <v>126</v>
      </c>
      <c r="H35" s="380" t="s">
        <v>615</v>
      </c>
      <c r="I35" s="380" t="s">
        <v>615</v>
      </c>
      <c r="J35" s="380">
        <v>2</v>
      </c>
      <c r="K35" s="380" t="s">
        <v>2535</v>
      </c>
      <c r="L35" s="380">
        <v>38961</v>
      </c>
      <c r="M35" s="380" t="s">
        <v>2409</v>
      </c>
      <c r="N35" s="380">
        <v>1300</v>
      </c>
      <c r="O35" s="380">
        <v>204</v>
      </c>
      <c r="P35" s="380">
        <v>0</v>
      </c>
      <c r="Q35" s="380">
        <v>0</v>
      </c>
      <c r="R35" s="380">
        <v>0</v>
      </c>
      <c r="S35" s="380">
        <v>0</v>
      </c>
      <c r="T35" s="380">
        <v>0</v>
      </c>
      <c r="U35" s="380">
        <v>0</v>
      </c>
      <c r="V35" s="380">
        <f t="shared" si="43"/>
        <v>204</v>
      </c>
      <c r="W35" s="380">
        <v>0</v>
      </c>
      <c r="X35" s="380">
        <v>0</v>
      </c>
      <c r="Y35" s="380">
        <f>SUM(W35:X35)</f>
        <v>0</v>
      </c>
      <c r="Z35" s="380">
        <v>0</v>
      </c>
      <c r="AA35" s="380">
        <v>0</v>
      </c>
      <c r="AB35" s="380">
        <f>SUM(Z35:AA35)</f>
        <v>0</v>
      </c>
      <c r="AC35" s="380">
        <v>0</v>
      </c>
      <c r="AD35" s="380">
        <v>0</v>
      </c>
      <c r="AE35" s="380">
        <f>SUM(AC35:AD35)</f>
        <v>0</v>
      </c>
      <c r="AF35" s="380">
        <v>0</v>
      </c>
      <c r="AG35" s="380">
        <v>0</v>
      </c>
      <c r="AH35" s="380">
        <f>SUM(AF35:AG35)</f>
        <v>0</v>
      </c>
      <c r="AI35" s="380">
        <v>0</v>
      </c>
      <c r="AJ35" s="380">
        <v>0</v>
      </c>
      <c r="AK35" s="380">
        <f>SUM(AI35:AJ35)</f>
        <v>0</v>
      </c>
      <c r="AL35" s="381">
        <v>0</v>
      </c>
      <c r="AM35" s="381">
        <v>0</v>
      </c>
      <c r="AN35" s="381">
        <f>SUM(AL35:AM35)</f>
        <v>0</v>
      </c>
      <c r="AO35" s="381">
        <v>1</v>
      </c>
      <c r="AP35" s="381">
        <v>1</v>
      </c>
      <c r="AQ35" s="381">
        <f>SUM(AO35:AP35)</f>
        <v>2</v>
      </c>
      <c r="AR35" s="381">
        <v>22</v>
      </c>
      <c r="AS35" s="381">
        <v>24</v>
      </c>
      <c r="AT35" s="381">
        <f>SUM(AR35:AS35)</f>
        <v>46</v>
      </c>
      <c r="AU35" s="381">
        <v>32</v>
      </c>
      <c r="AV35" s="381">
        <v>31</v>
      </c>
      <c r="AW35" s="381">
        <f>SUM(AU35:AV35)</f>
        <v>63</v>
      </c>
      <c r="AX35" s="381">
        <v>26</v>
      </c>
      <c r="AY35" s="381">
        <v>44</v>
      </c>
      <c r="AZ35" s="381">
        <f>SUM(AX35:AY35)</f>
        <v>70</v>
      </c>
      <c r="BA35" s="381">
        <v>12</v>
      </c>
      <c r="BB35" s="381">
        <v>7</v>
      </c>
      <c r="BC35" s="381">
        <f>SUM(BA35:BB35)</f>
        <v>19</v>
      </c>
      <c r="BD35" s="381">
        <v>4</v>
      </c>
      <c r="BE35" s="381">
        <v>0</v>
      </c>
      <c r="BF35" s="381">
        <f>SUM(BD35:BE35)</f>
        <v>4</v>
      </c>
      <c r="BG35" s="381">
        <v>0</v>
      </c>
      <c r="BH35" s="381">
        <v>0</v>
      </c>
      <c r="BI35" s="381">
        <f>SUM(BG35:BH35)</f>
        <v>0</v>
      </c>
      <c r="BJ35" s="381">
        <v>0</v>
      </c>
      <c r="BK35" s="381">
        <v>0</v>
      </c>
      <c r="BL35" s="381">
        <f>SUM(BJ35:BK35)</f>
        <v>0</v>
      </c>
      <c r="BM35" s="381">
        <v>0</v>
      </c>
      <c r="BN35" s="381">
        <v>0</v>
      </c>
      <c r="BO35" s="381">
        <f>SUM(BM35:BN35)</f>
        <v>0</v>
      </c>
      <c r="BP35" s="380">
        <v>0</v>
      </c>
      <c r="BQ35" s="380">
        <v>0</v>
      </c>
      <c r="BR35" s="380">
        <v>0</v>
      </c>
      <c r="BS35" s="380">
        <v>0</v>
      </c>
      <c r="BT35" s="380">
        <v>0</v>
      </c>
      <c r="BU35" s="380">
        <v>0</v>
      </c>
      <c r="BV35" s="380">
        <v>0</v>
      </c>
      <c r="BW35" s="380">
        <v>0</v>
      </c>
      <c r="BX35" s="380">
        <v>0</v>
      </c>
      <c r="BY35" s="380">
        <v>0</v>
      </c>
      <c r="BZ35" s="380">
        <v>0</v>
      </c>
      <c r="CA35" s="380">
        <v>0</v>
      </c>
      <c r="CB35" s="380">
        <f t="shared" si="45"/>
        <v>0</v>
      </c>
      <c r="CC35" s="380">
        <f t="shared" si="45"/>
        <v>0</v>
      </c>
      <c r="CD35" s="380">
        <f>SUM(CB35:CC35)</f>
        <v>0</v>
      </c>
      <c r="CE35" s="380">
        <v>0</v>
      </c>
      <c r="CF35" s="380">
        <v>0</v>
      </c>
      <c r="CG35" s="380">
        <v>0</v>
      </c>
      <c r="CH35" s="380">
        <v>0</v>
      </c>
      <c r="CI35" s="380">
        <v>0</v>
      </c>
      <c r="CJ35" s="380">
        <v>0</v>
      </c>
    </row>
    <row r="36" spans="1:88" s="382" customFormat="1" hidden="1">
      <c r="A36" s="380">
        <f>A35+1</f>
        <v>23</v>
      </c>
      <c r="B36" s="380" t="s">
        <v>1184</v>
      </c>
      <c r="C36" s="380" t="s">
        <v>1185</v>
      </c>
      <c r="D36" s="380" t="s">
        <v>1692</v>
      </c>
      <c r="E36" s="380" t="s">
        <v>706</v>
      </c>
      <c r="F36" s="380" t="s">
        <v>88</v>
      </c>
      <c r="G36" s="380" t="s">
        <v>126</v>
      </c>
      <c r="H36" s="380" t="s">
        <v>615</v>
      </c>
      <c r="I36" s="380" t="s">
        <v>615</v>
      </c>
      <c r="J36" s="380">
        <v>2</v>
      </c>
      <c r="K36" s="380" t="s">
        <v>2536</v>
      </c>
      <c r="L36" s="380">
        <v>39867</v>
      </c>
      <c r="M36" s="380" t="s">
        <v>2415</v>
      </c>
      <c r="N36" s="380">
        <v>1000</v>
      </c>
      <c r="O36" s="380">
        <v>28</v>
      </c>
      <c r="P36" s="380">
        <v>0</v>
      </c>
      <c r="Q36" s="380">
        <v>0</v>
      </c>
      <c r="R36" s="380">
        <v>0</v>
      </c>
      <c r="S36" s="380">
        <v>0</v>
      </c>
      <c r="T36" s="380">
        <v>0</v>
      </c>
      <c r="U36" s="380">
        <v>0</v>
      </c>
      <c r="V36" s="380">
        <f t="shared" si="43"/>
        <v>28</v>
      </c>
      <c r="W36" s="380">
        <v>0</v>
      </c>
      <c r="X36" s="380">
        <v>0</v>
      </c>
      <c r="Y36" s="380">
        <f>SUM(W36:X36)</f>
        <v>0</v>
      </c>
      <c r="Z36" s="380">
        <v>0</v>
      </c>
      <c r="AA36" s="380">
        <v>0</v>
      </c>
      <c r="AB36" s="380">
        <f>SUM(Z36:AA36)</f>
        <v>0</v>
      </c>
      <c r="AC36" s="380">
        <v>0</v>
      </c>
      <c r="AD36" s="380">
        <v>0</v>
      </c>
      <c r="AE36" s="380">
        <f>SUM(AC36:AD36)</f>
        <v>0</v>
      </c>
      <c r="AF36" s="380">
        <v>0</v>
      </c>
      <c r="AG36" s="380">
        <v>0</v>
      </c>
      <c r="AH36" s="380">
        <f>SUM(AF36:AG36)</f>
        <v>0</v>
      </c>
      <c r="AI36" s="380">
        <v>0</v>
      </c>
      <c r="AJ36" s="380">
        <v>0</v>
      </c>
      <c r="AK36" s="380">
        <f>SUM(AI36:AJ36)</f>
        <v>0</v>
      </c>
      <c r="AL36" s="381">
        <v>0</v>
      </c>
      <c r="AM36" s="381">
        <v>0</v>
      </c>
      <c r="AN36" s="381">
        <f>SUM(AL36:AM36)</f>
        <v>0</v>
      </c>
      <c r="AO36" s="381">
        <v>0</v>
      </c>
      <c r="AP36" s="381">
        <v>1</v>
      </c>
      <c r="AQ36" s="381">
        <f>SUM(AO36:AP36)</f>
        <v>1</v>
      </c>
      <c r="AR36" s="381">
        <v>4</v>
      </c>
      <c r="AS36" s="381">
        <v>4</v>
      </c>
      <c r="AT36" s="381">
        <f>SUM(AR36:AS36)</f>
        <v>8</v>
      </c>
      <c r="AU36" s="381">
        <v>3</v>
      </c>
      <c r="AV36" s="381">
        <v>3</v>
      </c>
      <c r="AW36" s="381">
        <f>SUM(AU36:AV36)</f>
        <v>6</v>
      </c>
      <c r="AX36" s="381">
        <v>4</v>
      </c>
      <c r="AY36" s="381">
        <v>3</v>
      </c>
      <c r="AZ36" s="381">
        <f>SUM(AX36:AY36)</f>
        <v>7</v>
      </c>
      <c r="BA36" s="381">
        <v>1</v>
      </c>
      <c r="BB36" s="381">
        <v>2</v>
      </c>
      <c r="BC36" s="381">
        <f>SUM(BA36:BB36)</f>
        <v>3</v>
      </c>
      <c r="BD36" s="381">
        <v>1</v>
      </c>
      <c r="BE36" s="381">
        <v>1</v>
      </c>
      <c r="BF36" s="381">
        <f>SUM(BD36:BE36)</f>
        <v>2</v>
      </c>
      <c r="BG36" s="381">
        <v>0</v>
      </c>
      <c r="BH36" s="381">
        <v>1</v>
      </c>
      <c r="BI36" s="381">
        <f>SUM(BG36:BH36)</f>
        <v>1</v>
      </c>
      <c r="BJ36" s="381">
        <v>0</v>
      </c>
      <c r="BK36" s="381">
        <v>0</v>
      </c>
      <c r="BL36" s="381">
        <f>SUM(BJ36:BK36)</f>
        <v>0</v>
      </c>
      <c r="BM36" s="381">
        <v>0</v>
      </c>
      <c r="BN36" s="381">
        <v>0</v>
      </c>
      <c r="BO36" s="381">
        <f>SUM(BM36:BN36)</f>
        <v>0</v>
      </c>
      <c r="BP36" s="380">
        <v>0</v>
      </c>
      <c r="BQ36" s="380">
        <v>0</v>
      </c>
      <c r="BR36" s="380">
        <v>0</v>
      </c>
      <c r="BS36" s="380">
        <v>0</v>
      </c>
      <c r="BT36" s="380">
        <v>0</v>
      </c>
      <c r="BU36" s="380">
        <v>0</v>
      </c>
      <c r="BV36" s="380">
        <v>0</v>
      </c>
      <c r="BW36" s="380">
        <v>0</v>
      </c>
      <c r="BX36" s="380">
        <v>0</v>
      </c>
      <c r="BY36" s="380">
        <v>0</v>
      </c>
      <c r="BZ36" s="380">
        <v>0</v>
      </c>
      <c r="CA36" s="380">
        <v>0</v>
      </c>
      <c r="CB36" s="380">
        <f t="shared" si="45"/>
        <v>0</v>
      </c>
      <c r="CC36" s="380">
        <f t="shared" si="45"/>
        <v>0</v>
      </c>
      <c r="CD36" s="380">
        <f>SUM(CB36:CC36)</f>
        <v>0</v>
      </c>
      <c r="CE36" s="380">
        <v>0</v>
      </c>
      <c r="CF36" s="380">
        <v>0</v>
      </c>
      <c r="CG36" s="380">
        <v>0</v>
      </c>
      <c r="CH36" s="380">
        <v>0</v>
      </c>
      <c r="CI36" s="380">
        <v>0</v>
      </c>
      <c r="CJ36" s="380">
        <v>0</v>
      </c>
    </row>
    <row r="37" spans="1:88" s="382" customFormat="1" hidden="1">
      <c r="A37" s="380">
        <f>A36+1</f>
        <v>24</v>
      </c>
      <c r="B37" s="380" t="s">
        <v>1178</v>
      </c>
      <c r="C37" s="380" t="s">
        <v>1179</v>
      </c>
      <c r="D37" s="380" t="s">
        <v>2537</v>
      </c>
      <c r="E37" s="380" t="s">
        <v>693</v>
      </c>
      <c r="F37" s="380" t="s">
        <v>88</v>
      </c>
      <c r="G37" s="380" t="s">
        <v>126</v>
      </c>
      <c r="H37" s="380" t="s">
        <v>615</v>
      </c>
      <c r="I37" s="380" t="s">
        <v>615</v>
      </c>
      <c r="J37" s="380">
        <v>2</v>
      </c>
      <c r="K37" s="380" t="s">
        <v>2538</v>
      </c>
      <c r="L37" s="380">
        <v>41446</v>
      </c>
      <c r="M37" s="380" t="s">
        <v>2419</v>
      </c>
      <c r="N37" s="380">
        <v>0</v>
      </c>
      <c r="O37" s="380">
        <v>12</v>
      </c>
      <c r="P37" s="380">
        <v>0</v>
      </c>
      <c r="Q37" s="380">
        <v>0</v>
      </c>
      <c r="R37" s="380">
        <v>0</v>
      </c>
      <c r="S37" s="380">
        <v>0</v>
      </c>
      <c r="T37" s="380">
        <v>0</v>
      </c>
      <c r="U37" s="380">
        <v>0</v>
      </c>
      <c r="V37" s="380">
        <f t="shared" si="43"/>
        <v>12</v>
      </c>
      <c r="W37" s="380">
        <v>0</v>
      </c>
      <c r="X37" s="380">
        <v>0</v>
      </c>
      <c r="Y37" s="380">
        <f>SUM(W37:X37)</f>
        <v>0</v>
      </c>
      <c r="Z37" s="380">
        <v>0</v>
      </c>
      <c r="AA37" s="380">
        <v>0</v>
      </c>
      <c r="AB37" s="380">
        <f>SUM(Z37:AA37)</f>
        <v>0</v>
      </c>
      <c r="AC37" s="380">
        <v>0</v>
      </c>
      <c r="AD37" s="380">
        <v>0</v>
      </c>
      <c r="AE37" s="380">
        <f>SUM(AC37:AD37)</f>
        <v>0</v>
      </c>
      <c r="AF37" s="380">
        <v>0</v>
      </c>
      <c r="AG37" s="380">
        <v>0</v>
      </c>
      <c r="AH37" s="380">
        <f>SUM(AF37:AG37)</f>
        <v>0</v>
      </c>
      <c r="AI37" s="380">
        <v>0</v>
      </c>
      <c r="AJ37" s="380">
        <v>0</v>
      </c>
      <c r="AK37" s="380">
        <f>SUM(AI37:AJ37)</f>
        <v>0</v>
      </c>
      <c r="AL37" s="381">
        <v>0</v>
      </c>
      <c r="AM37" s="381">
        <v>0</v>
      </c>
      <c r="AN37" s="381">
        <f>SUM(AL37:AM37)</f>
        <v>0</v>
      </c>
      <c r="AO37" s="381">
        <v>0</v>
      </c>
      <c r="AP37" s="381">
        <v>0</v>
      </c>
      <c r="AQ37" s="381">
        <f>SUM(AO37:AP37)</f>
        <v>0</v>
      </c>
      <c r="AR37" s="381">
        <v>0</v>
      </c>
      <c r="AS37" s="381">
        <v>1</v>
      </c>
      <c r="AT37" s="381">
        <f>SUM(AR37:AS37)</f>
        <v>1</v>
      </c>
      <c r="AU37" s="381">
        <v>2</v>
      </c>
      <c r="AV37" s="381">
        <v>5</v>
      </c>
      <c r="AW37" s="381">
        <f>SUM(AU37:AV37)</f>
        <v>7</v>
      </c>
      <c r="AX37" s="381">
        <v>1</v>
      </c>
      <c r="AY37" s="381">
        <v>0</v>
      </c>
      <c r="AZ37" s="381">
        <f>SUM(AX37:AY37)</f>
        <v>1</v>
      </c>
      <c r="BA37" s="381">
        <v>2</v>
      </c>
      <c r="BB37" s="381">
        <v>0</v>
      </c>
      <c r="BC37" s="381">
        <f>SUM(BA37:BB37)</f>
        <v>2</v>
      </c>
      <c r="BD37" s="381">
        <v>0</v>
      </c>
      <c r="BE37" s="381">
        <v>1</v>
      </c>
      <c r="BF37" s="381">
        <f>SUM(BD37:BE37)</f>
        <v>1</v>
      </c>
      <c r="BG37" s="381">
        <v>0</v>
      </c>
      <c r="BH37" s="381">
        <v>0</v>
      </c>
      <c r="BI37" s="381">
        <f>SUM(BG37:BH37)</f>
        <v>0</v>
      </c>
      <c r="BJ37" s="381">
        <v>0</v>
      </c>
      <c r="BK37" s="381">
        <v>0</v>
      </c>
      <c r="BL37" s="381">
        <f>SUM(BJ37:BK37)</f>
        <v>0</v>
      </c>
      <c r="BM37" s="381">
        <v>0</v>
      </c>
      <c r="BN37" s="381">
        <v>0</v>
      </c>
      <c r="BO37" s="381">
        <f>SUM(BM37:BN37)</f>
        <v>0</v>
      </c>
      <c r="BP37" s="380">
        <v>0</v>
      </c>
      <c r="BQ37" s="380">
        <v>0</v>
      </c>
      <c r="BR37" s="380">
        <v>0</v>
      </c>
      <c r="BS37" s="380">
        <v>0</v>
      </c>
      <c r="BT37" s="380">
        <v>0</v>
      </c>
      <c r="BU37" s="380">
        <v>0</v>
      </c>
      <c r="BV37" s="380">
        <v>0</v>
      </c>
      <c r="BW37" s="380">
        <v>0</v>
      </c>
      <c r="BX37" s="380">
        <v>0</v>
      </c>
      <c r="BY37" s="380">
        <v>0</v>
      </c>
      <c r="BZ37" s="380">
        <v>0</v>
      </c>
      <c r="CA37" s="380">
        <v>0</v>
      </c>
      <c r="CB37" s="380">
        <f t="shared" si="45"/>
        <v>0</v>
      </c>
      <c r="CC37" s="380">
        <f t="shared" si="45"/>
        <v>0</v>
      </c>
      <c r="CD37" s="380">
        <f>SUM(CB37:CC37)</f>
        <v>0</v>
      </c>
      <c r="CE37" s="380">
        <v>0</v>
      </c>
      <c r="CF37" s="380">
        <v>0</v>
      </c>
      <c r="CG37" s="380">
        <v>0</v>
      </c>
      <c r="CH37" s="380">
        <v>0</v>
      </c>
      <c r="CI37" s="380">
        <v>0</v>
      </c>
      <c r="CJ37" s="380">
        <v>0</v>
      </c>
    </row>
    <row r="38" spans="1:88" s="382" customFormat="1" ht="23.25" customHeight="1">
      <c r="A38" s="380">
        <v>4</v>
      </c>
      <c r="B38" s="380"/>
      <c r="C38" s="380" t="str">
        <f>F38</f>
        <v>Kec. Cermin Nan Gedang</v>
      </c>
      <c r="D38" s="380"/>
      <c r="E38" s="380"/>
      <c r="F38" s="380" t="str">
        <f>F37</f>
        <v>Kec. Cermin Nan Gedang</v>
      </c>
      <c r="G38" s="380"/>
      <c r="H38" s="380"/>
      <c r="I38" s="380"/>
      <c r="J38" s="380"/>
      <c r="K38" s="380"/>
      <c r="L38" s="380"/>
      <c r="M38" s="380"/>
      <c r="N38" s="380"/>
      <c r="O38" s="380">
        <f>SUM(O33:O37)+6</f>
        <v>469</v>
      </c>
      <c r="P38" s="380">
        <f>SUM(P33:P37)</f>
        <v>0</v>
      </c>
      <c r="Q38" s="380">
        <f>SUM(Q33:Q37)</f>
        <v>0</v>
      </c>
      <c r="R38" s="380">
        <f t="shared" ref="R38:CC38" si="46">SUM(R33:R37)</f>
        <v>0</v>
      </c>
      <c r="S38" s="380">
        <f t="shared" si="46"/>
        <v>0</v>
      </c>
      <c r="T38" s="380">
        <f t="shared" si="46"/>
        <v>0</v>
      </c>
      <c r="U38" s="380">
        <f t="shared" si="46"/>
        <v>0</v>
      </c>
      <c r="V38" s="380">
        <f t="shared" si="43"/>
        <v>469</v>
      </c>
      <c r="W38" s="380">
        <f t="shared" si="46"/>
        <v>0</v>
      </c>
      <c r="X38" s="380">
        <f t="shared" si="46"/>
        <v>0</v>
      </c>
      <c r="Y38" s="380">
        <f t="shared" si="46"/>
        <v>0</v>
      </c>
      <c r="Z38" s="380">
        <f t="shared" si="46"/>
        <v>0</v>
      </c>
      <c r="AA38" s="380">
        <f t="shared" si="46"/>
        <v>0</v>
      </c>
      <c r="AB38" s="380">
        <f t="shared" si="46"/>
        <v>0</v>
      </c>
      <c r="AC38" s="380">
        <f t="shared" si="46"/>
        <v>0</v>
      </c>
      <c r="AD38" s="380">
        <f t="shared" si="46"/>
        <v>0</v>
      </c>
      <c r="AE38" s="380">
        <f t="shared" si="46"/>
        <v>0</v>
      </c>
      <c r="AF38" s="380">
        <f t="shared" si="46"/>
        <v>0</v>
      </c>
      <c r="AG38" s="380">
        <f t="shared" si="46"/>
        <v>0</v>
      </c>
      <c r="AH38" s="380">
        <f t="shared" si="46"/>
        <v>0</v>
      </c>
      <c r="AI38" s="380">
        <f t="shared" si="46"/>
        <v>0</v>
      </c>
      <c r="AJ38" s="380">
        <f t="shared" si="46"/>
        <v>0</v>
      </c>
      <c r="AK38" s="380">
        <f t="shared" si="46"/>
        <v>0</v>
      </c>
      <c r="AL38" s="381">
        <f t="shared" si="46"/>
        <v>1</v>
      </c>
      <c r="AM38" s="381">
        <f t="shared" si="46"/>
        <v>0</v>
      </c>
      <c r="AN38" s="381">
        <f t="shared" si="46"/>
        <v>1</v>
      </c>
      <c r="AO38" s="381">
        <f t="shared" si="46"/>
        <v>4</v>
      </c>
      <c r="AP38" s="381">
        <f t="shared" si="46"/>
        <v>2</v>
      </c>
      <c r="AQ38" s="381">
        <f t="shared" si="46"/>
        <v>6</v>
      </c>
      <c r="AR38" s="381">
        <f t="shared" si="46"/>
        <v>41</v>
      </c>
      <c r="AS38" s="381">
        <f t="shared" si="46"/>
        <v>39</v>
      </c>
      <c r="AT38" s="381">
        <f t="shared" si="46"/>
        <v>80</v>
      </c>
      <c r="AU38" s="381">
        <f t="shared" si="46"/>
        <v>74</v>
      </c>
      <c r="AV38" s="381">
        <f t="shared" si="46"/>
        <v>67</v>
      </c>
      <c r="AW38" s="381">
        <f t="shared" si="46"/>
        <v>141</v>
      </c>
      <c r="AX38" s="381">
        <f t="shared" si="46"/>
        <v>78</v>
      </c>
      <c r="AY38" s="381">
        <f t="shared" si="46"/>
        <v>70</v>
      </c>
      <c r="AZ38" s="381">
        <f t="shared" si="46"/>
        <v>148</v>
      </c>
      <c r="BA38" s="381">
        <f t="shared" si="46"/>
        <v>41</v>
      </c>
      <c r="BB38" s="381">
        <f t="shared" si="46"/>
        <v>17</v>
      </c>
      <c r="BC38" s="381">
        <f t="shared" si="46"/>
        <v>58</v>
      </c>
      <c r="BD38" s="381">
        <f t="shared" si="46"/>
        <v>16</v>
      </c>
      <c r="BE38" s="381">
        <f t="shared" si="46"/>
        <v>7</v>
      </c>
      <c r="BF38" s="381">
        <f t="shared" si="46"/>
        <v>23</v>
      </c>
      <c r="BG38" s="381">
        <f t="shared" si="46"/>
        <v>3</v>
      </c>
      <c r="BH38" s="381">
        <f t="shared" si="46"/>
        <v>3</v>
      </c>
      <c r="BI38" s="381">
        <f t="shared" si="46"/>
        <v>6</v>
      </c>
      <c r="BJ38" s="381">
        <f t="shared" si="46"/>
        <v>0</v>
      </c>
      <c r="BK38" s="381">
        <f t="shared" si="46"/>
        <v>0</v>
      </c>
      <c r="BL38" s="381">
        <f t="shared" si="46"/>
        <v>0</v>
      </c>
      <c r="BM38" s="381">
        <f t="shared" si="46"/>
        <v>0</v>
      </c>
      <c r="BN38" s="381">
        <f t="shared" si="46"/>
        <v>0</v>
      </c>
      <c r="BO38" s="381">
        <f t="shared" si="46"/>
        <v>0</v>
      </c>
      <c r="BP38" s="380">
        <f t="shared" si="46"/>
        <v>0</v>
      </c>
      <c r="BQ38" s="380">
        <f t="shared" si="46"/>
        <v>0</v>
      </c>
      <c r="BR38" s="380">
        <f t="shared" si="46"/>
        <v>0</v>
      </c>
      <c r="BS38" s="380">
        <f t="shared" si="46"/>
        <v>0</v>
      </c>
      <c r="BT38" s="380">
        <f t="shared" si="46"/>
        <v>0</v>
      </c>
      <c r="BU38" s="380">
        <f t="shared" si="46"/>
        <v>0</v>
      </c>
      <c r="BV38" s="380">
        <f t="shared" si="46"/>
        <v>0</v>
      </c>
      <c r="BW38" s="380">
        <f t="shared" si="46"/>
        <v>0</v>
      </c>
      <c r="BX38" s="380">
        <f t="shared" si="46"/>
        <v>0</v>
      </c>
      <c r="BY38" s="380">
        <f t="shared" si="46"/>
        <v>0</v>
      </c>
      <c r="BZ38" s="380">
        <f t="shared" si="46"/>
        <v>0</v>
      </c>
      <c r="CA38" s="380">
        <f t="shared" si="46"/>
        <v>0</v>
      </c>
      <c r="CB38" s="380">
        <f t="shared" si="46"/>
        <v>0</v>
      </c>
      <c r="CC38" s="380">
        <f t="shared" si="46"/>
        <v>0</v>
      </c>
      <c r="CD38" s="380">
        <f t="shared" ref="CD38:CJ38" si="47">SUM(CD33:CD37)</f>
        <v>0</v>
      </c>
      <c r="CE38" s="380">
        <f t="shared" si="47"/>
        <v>0</v>
      </c>
      <c r="CF38" s="380">
        <f t="shared" si="47"/>
        <v>0</v>
      </c>
      <c r="CG38" s="380">
        <f t="shared" si="47"/>
        <v>0</v>
      </c>
      <c r="CH38" s="380">
        <f t="shared" si="47"/>
        <v>0</v>
      </c>
      <c r="CI38" s="380">
        <f t="shared" si="47"/>
        <v>0</v>
      </c>
      <c r="CJ38" s="380">
        <f t="shared" si="47"/>
        <v>0</v>
      </c>
    </row>
    <row r="39" spans="1:88" s="382" customFormat="1" hidden="1">
      <c r="A39" s="380">
        <f>A37+1</f>
        <v>25</v>
      </c>
      <c r="B39" s="380" t="s">
        <v>1192</v>
      </c>
      <c r="C39" s="380" t="s">
        <v>1193</v>
      </c>
      <c r="D39" s="380" t="s">
        <v>1696</v>
      </c>
      <c r="E39" s="380" t="s">
        <v>284</v>
      </c>
      <c r="F39" s="380" t="s">
        <v>82</v>
      </c>
      <c r="G39" s="380" t="s">
        <v>126</v>
      </c>
      <c r="H39" s="380" t="s">
        <v>615</v>
      </c>
      <c r="I39" s="380" t="s">
        <v>615</v>
      </c>
      <c r="J39" s="380">
        <v>2</v>
      </c>
      <c r="K39" s="380" t="s">
        <v>2539</v>
      </c>
      <c r="L39" s="380">
        <v>30590</v>
      </c>
      <c r="M39" s="380" t="s">
        <v>2409</v>
      </c>
      <c r="N39" s="380">
        <v>1500</v>
      </c>
      <c r="O39" s="380">
        <v>122</v>
      </c>
      <c r="P39" s="380">
        <v>0</v>
      </c>
      <c r="Q39" s="380">
        <v>0</v>
      </c>
      <c r="R39" s="380">
        <v>0</v>
      </c>
      <c r="S39" s="380">
        <v>0</v>
      </c>
      <c r="T39" s="380">
        <v>0</v>
      </c>
      <c r="U39" s="380">
        <v>0</v>
      </c>
      <c r="V39" s="380">
        <f t="shared" ref="V39:V47" si="48">SUM(O39:U39)</f>
        <v>122</v>
      </c>
      <c r="W39" s="380">
        <v>0</v>
      </c>
      <c r="X39" s="380">
        <v>0</v>
      </c>
      <c r="Y39" s="380">
        <f t="shared" ref="Y39:Y47" si="49">SUM(W39:X39)</f>
        <v>0</v>
      </c>
      <c r="Z39" s="380">
        <v>0</v>
      </c>
      <c r="AA39" s="380">
        <v>0</v>
      </c>
      <c r="AB39" s="380">
        <f t="shared" ref="AB39:AB47" si="50">SUM(Z39:AA39)</f>
        <v>0</v>
      </c>
      <c r="AC39" s="380">
        <v>0</v>
      </c>
      <c r="AD39" s="380">
        <v>0</v>
      </c>
      <c r="AE39" s="380">
        <f t="shared" ref="AE39:AE47" si="51">SUM(AC39:AD39)</f>
        <v>0</v>
      </c>
      <c r="AF39" s="380">
        <v>0</v>
      </c>
      <c r="AG39" s="380">
        <v>0</v>
      </c>
      <c r="AH39" s="380">
        <f t="shared" ref="AH39:AH47" si="52">SUM(AF39:AG39)</f>
        <v>0</v>
      </c>
      <c r="AI39" s="380">
        <v>0</v>
      </c>
      <c r="AJ39" s="380">
        <v>0</v>
      </c>
      <c r="AK39" s="380">
        <f t="shared" ref="AK39:AK47" si="53">SUM(AI39:AJ39)</f>
        <v>0</v>
      </c>
      <c r="AL39" s="381">
        <v>0</v>
      </c>
      <c r="AM39" s="381">
        <v>0</v>
      </c>
      <c r="AN39" s="381">
        <f t="shared" ref="AN39:AN47" si="54">SUM(AL39:AM39)</f>
        <v>0</v>
      </c>
      <c r="AO39" s="381">
        <v>1</v>
      </c>
      <c r="AP39" s="381">
        <v>0</v>
      </c>
      <c r="AQ39" s="381">
        <f t="shared" ref="AQ39:AQ47" si="55">SUM(AO39:AP39)</f>
        <v>1</v>
      </c>
      <c r="AR39" s="381">
        <v>17</v>
      </c>
      <c r="AS39" s="381">
        <v>19</v>
      </c>
      <c r="AT39" s="381">
        <f t="shared" ref="AT39:AT47" si="56">SUM(AR39:AS39)</f>
        <v>36</v>
      </c>
      <c r="AU39" s="381">
        <v>16</v>
      </c>
      <c r="AV39" s="381">
        <v>27</v>
      </c>
      <c r="AW39" s="381">
        <f t="shared" ref="AW39:AW47" si="57">SUM(AU39:AV39)</f>
        <v>43</v>
      </c>
      <c r="AX39" s="381">
        <v>9</v>
      </c>
      <c r="AY39" s="381">
        <v>19</v>
      </c>
      <c r="AZ39" s="381">
        <f t="shared" ref="AZ39:AZ47" si="58">SUM(AX39:AY39)</f>
        <v>28</v>
      </c>
      <c r="BA39" s="381">
        <v>9</v>
      </c>
      <c r="BB39" s="381">
        <v>4</v>
      </c>
      <c r="BC39" s="381">
        <f t="shared" ref="BC39:BC47" si="59">SUM(BA39:BB39)</f>
        <v>13</v>
      </c>
      <c r="BD39" s="381">
        <v>1</v>
      </c>
      <c r="BE39" s="381">
        <v>0</v>
      </c>
      <c r="BF39" s="381">
        <f t="shared" ref="BF39:BF47" si="60">SUM(BD39:BE39)</f>
        <v>1</v>
      </c>
      <c r="BG39" s="381">
        <v>0</v>
      </c>
      <c r="BH39" s="381">
        <v>0</v>
      </c>
      <c r="BI39" s="381">
        <f t="shared" ref="BI39:BI47" si="61">SUM(BG39:BH39)</f>
        <v>0</v>
      </c>
      <c r="BJ39" s="381">
        <v>0</v>
      </c>
      <c r="BK39" s="381">
        <v>0</v>
      </c>
      <c r="BL39" s="381">
        <f t="shared" ref="BL39:BL47" si="62">SUM(BJ39:BK39)</f>
        <v>0</v>
      </c>
      <c r="BM39" s="381">
        <v>0</v>
      </c>
      <c r="BN39" s="381">
        <v>0</v>
      </c>
      <c r="BO39" s="381">
        <f t="shared" ref="BO39:BO47" si="63">SUM(BM39:BN39)</f>
        <v>0</v>
      </c>
      <c r="BP39" s="380">
        <v>0</v>
      </c>
      <c r="BQ39" s="380">
        <v>0</v>
      </c>
      <c r="BR39" s="380">
        <v>0</v>
      </c>
      <c r="BS39" s="380">
        <v>0</v>
      </c>
      <c r="BT39" s="380">
        <v>0</v>
      </c>
      <c r="BU39" s="380">
        <v>0</v>
      </c>
      <c r="BV39" s="380">
        <v>0</v>
      </c>
      <c r="BW39" s="380">
        <v>0</v>
      </c>
      <c r="BX39" s="380">
        <v>0</v>
      </c>
      <c r="BY39" s="380">
        <v>0</v>
      </c>
      <c r="BZ39" s="380">
        <v>0</v>
      </c>
      <c r="CA39" s="380">
        <v>0</v>
      </c>
      <c r="CB39" s="380">
        <f t="shared" ref="CB39:CC47" si="64">BP39+BR39+BT39+BV39+BX39+BZ39</f>
        <v>0</v>
      </c>
      <c r="CC39" s="380">
        <f t="shared" si="64"/>
        <v>0</v>
      </c>
      <c r="CD39" s="380">
        <f t="shared" ref="CD39:CD47" si="65">SUM(CB39:CC39)</f>
        <v>0</v>
      </c>
      <c r="CE39" s="380">
        <v>0</v>
      </c>
      <c r="CF39" s="380">
        <v>0</v>
      </c>
      <c r="CG39" s="380">
        <v>0</v>
      </c>
      <c r="CH39" s="380">
        <v>0</v>
      </c>
      <c r="CI39" s="380">
        <v>0</v>
      </c>
      <c r="CJ39" s="380">
        <v>0</v>
      </c>
    </row>
    <row r="40" spans="1:88" s="382" customFormat="1" hidden="1">
      <c r="A40" s="380">
        <f t="shared" ref="A40:A47" si="66">A39+1</f>
        <v>26</v>
      </c>
      <c r="B40" s="380" t="s">
        <v>1186</v>
      </c>
      <c r="C40" s="380" t="s">
        <v>1187</v>
      </c>
      <c r="D40" s="380" t="s">
        <v>1698</v>
      </c>
      <c r="E40" s="380" t="s">
        <v>1188</v>
      </c>
      <c r="F40" s="380" t="s">
        <v>82</v>
      </c>
      <c r="G40" s="380" t="s">
        <v>126</v>
      </c>
      <c r="H40" s="380" t="s">
        <v>615</v>
      </c>
      <c r="I40" s="380" t="s">
        <v>615</v>
      </c>
      <c r="J40" s="380">
        <v>2</v>
      </c>
      <c r="K40" s="380" t="s">
        <v>2522</v>
      </c>
      <c r="L40" s="380">
        <v>35566</v>
      </c>
      <c r="M40" s="380" t="s">
        <v>2419</v>
      </c>
      <c r="N40" s="380">
        <v>0</v>
      </c>
      <c r="O40" s="380">
        <v>128</v>
      </c>
      <c r="P40" s="380">
        <v>0</v>
      </c>
      <c r="Q40" s="380">
        <v>0</v>
      </c>
      <c r="R40" s="380">
        <v>0</v>
      </c>
      <c r="S40" s="380">
        <v>0</v>
      </c>
      <c r="T40" s="380">
        <v>0</v>
      </c>
      <c r="U40" s="380">
        <v>0</v>
      </c>
      <c r="V40" s="380">
        <f t="shared" si="48"/>
        <v>128</v>
      </c>
      <c r="W40" s="380">
        <v>0</v>
      </c>
      <c r="X40" s="380">
        <v>0</v>
      </c>
      <c r="Y40" s="380">
        <f t="shared" si="49"/>
        <v>0</v>
      </c>
      <c r="Z40" s="380">
        <v>0</v>
      </c>
      <c r="AA40" s="380">
        <v>0</v>
      </c>
      <c r="AB40" s="380">
        <f t="shared" si="50"/>
        <v>0</v>
      </c>
      <c r="AC40" s="380">
        <v>0</v>
      </c>
      <c r="AD40" s="380">
        <v>0</v>
      </c>
      <c r="AE40" s="380">
        <f t="shared" si="51"/>
        <v>0</v>
      </c>
      <c r="AF40" s="380">
        <v>0</v>
      </c>
      <c r="AG40" s="380">
        <v>0</v>
      </c>
      <c r="AH40" s="380">
        <f t="shared" si="52"/>
        <v>0</v>
      </c>
      <c r="AI40" s="380">
        <v>0</v>
      </c>
      <c r="AJ40" s="380">
        <v>0</v>
      </c>
      <c r="AK40" s="380">
        <f t="shared" si="53"/>
        <v>0</v>
      </c>
      <c r="AL40" s="381">
        <v>0</v>
      </c>
      <c r="AM40" s="381">
        <v>0</v>
      </c>
      <c r="AN40" s="381">
        <f t="shared" si="54"/>
        <v>0</v>
      </c>
      <c r="AO40" s="381">
        <v>0</v>
      </c>
      <c r="AP40" s="381">
        <v>0</v>
      </c>
      <c r="AQ40" s="381">
        <f t="shared" si="55"/>
        <v>0</v>
      </c>
      <c r="AR40" s="381">
        <v>7</v>
      </c>
      <c r="AS40" s="381">
        <v>15</v>
      </c>
      <c r="AT40" s="381">
        <f t="shared" si="56"/>
        <v>22</v>
      </c>
      <c r="AU40" s="381">
        <v>16</v>
      </c>
      <c r="AV40" s="381">
        <v>15</v>
      </c>
      <c r="AW40" s="381">
        <f t="shared" si="57"/>
        <v>31</v>
      </c>
      <c r="AX40" s="381">
        <v>21</v>
      </c>
      <c r="AY40" s="381">
        <v>20</v>
      </c>
      <c r="AZ40" s="381">
        <f t="shared" si="58"/>
        <v>41</v>
      </c>
      <c r="BA40" s="381">
        <v>8</v>
      </c>
      <c r="BB40" s="381">
        <v>8</v>
      </c>
      <c r="BC40" s="381">
        <f t="shared" si="59"/>
        <v>16</v>
      </c>
      <c r="BD40" s="381">
        <v>7</v>
      </c>
      <c r="BE40" s="381">
        <v>5</v>
      </c>
      <c r="BF40" s="381">
        <f t="shared" si="60"/>
        <v>12</v>
      </c>
      <c r="BG40" s="381">
        <v>1</v>
      </c>
      <c r="BH40" s="381">
        <v>3</v>
      </c>
      <c r="BI40" s="381">
        <f t="shared" si="61"/>
        <v>4</v>
      </c>
      <c r="BJ40" s="381">
        <v>2</v>
      </c>
      <c r="BK40" s="381">
        <v>0</v>
      </c>
      <c r="BL40" s="381">
        <f t="shared" si="62"/>
        <v>2</v>
      </c>
      <c r="BM40" s="381">
        <v>0</v>
      </c>
      <c r="BN40" s="381">
        <v>0</v>
      </c>
      <c r="BO40" s="381">
        <f t="shared" si="63"/>
        <v>0</v>
      </c>
      <c r="BP40" s="380">
        <v>0</v>
      </c>
      <c r="BQ40" s="380">
        <v>0</v>
      </c>
      <c r="BR40" s="380">
        <v>0</v>
      </c>
      <c r="BS40" s="380">
        <v>0</v>
      </c>
      <c r="BT40" s="380">
        <v>0</v>
      </c>
      <c r="BU40" s="380">
        <v>0</v>
      </c>
      <c r="BV40" s="380">
        <v>0</v>
      </c>
      <c r="BW40" s="380">
        <v>0</v>
      </c>
      <c r="BX40" s="380">
        <v>0</v>
      </c>
      <c r="BY40" s="380">
        <v>0</v>
      </c>
      <c r="BZ40" s="380">
        <v>0</v>
      </c>
      <c r="CA40" s="380">
        <v>0</v>
      </c>
      <c r="CB40" s="380">
        <f t="shared" si="64"/>
        <v>0</v>
      </c>
      <c r="CC40" s="380">
        <f t="shared" si="64"/>
        <v>0</v>
      </c>
      <c r="CD40" s="380">
        <f t="shared" si="65"/>
        <v>0</v>
      </c>
      <c r="CE40" s="380">
        <v>2</v>
      </c>
      <c r="CF40" s="380">
        <v>0</v>
      </c>
      <c r="CG40" s="380">
        <v>0</v>
      </c>
      <c r="CH40" s="380">
        <v>0</v>
      </c>
      <c r="CI40" s="380">
        <v>0</v>
      </c>
      <c r="CJ40" s="380">
        <v>0</v>
      </c>
    </row>
    <row r="41" spans="1:88" s="382" customFormat="1" hidden="1">
      <c r="A41" s="380">
        <f t="shared" si="66"/>
        <v>27</v>
      </c>
      <c r="B41" s="380" t="s">
        <v>1200</v>
      </c>
      <c r="C41" s="380" t="s">
        <v>1201</v>
      </c>
      <c r="D41" s="380" t="s">
        <v>1701</v>
      </c>
      <c r="E41" s="380" t="s">
        <v>1202</v>
      </c>
      <c r="F41" s="380" t="s">
        <v>82</v>
      </c>
      <c r="G41" s="380" t="s">
        <v>126</v>
      </c>
      <c r="H41" s="380" t="s">
        <v>615</v>
      </c>
      <c r="I41" s="380" t="s">
        <v>615</v>
      </c>
      <c r="J41" s="380">
        <v>2</v>
      </c>
      <c r="K41" s="380" t="s">
        <v>2540</v>
      </c>
      <c r="L41" s="380">
        <v>37326</v>
      </c>
      <c r="M41" s="380" t="s">
        <v>2409</v>
      </c>
      <c r="N41" s="380">
        <v>1200</v>
      </c>
      <c r="O41" s="380">
        <v>25</v>
      </c>
      <c r="P41" s="380">
        <v>0</v>
      </c>
      <c r="Q41" s="380">
        <v>0</v>
      </c>
      <c r="R41" s="380">
        <v>0</v>
      </c>
      <c r="S41" s="380">
        <v>0</v>
      </c>
      <c r="T41" s="380">
        <v>0</v>
      </c>
      <c r="U41" s="380">
        <v>0</v>
      </c>
      <c r="V41" s="380">
        <f t="shared" si="48"/>
        <v>25</v>
      </c>
      <c r="W41" s="380">
        <v>0</v>
      </c>
      <c r="X41" s="380">
        <v>0</v>
      </c>
      <c r="Y41" s="380">
        <f t="shared" si="49"/>
        <v>0</v>
      </c>
      <c r="Z41" s="380">
        <v>0</v>
      </c>
      <c r="AA41" s="380">
        <v>0</v>
      </c>
      <c r="AB41" s="380">
        <f t="shared" si="50"/>
        <v>0</v>
      </c>
      <c r="AC41" s="380">
        <v>0</v>
      </c>
      <c r="AD41" s="380">
        <v>0</v>
      </c>
      <c r="AE41" s="380">
        <f t="shared" si="51"/>
        <v>0</v>
      </c>
      <c r="AF41" s="380">
        <v>0</v>
      </c>
      <c r="AG41" s="380">
        <v>0</v>
      </c>
      <c r="AH41" s="380">
        <f t="shared" si="52"/>
        <v>0</v>
      </c>
      <c r="AI41" s="380">
        <v>0</v>
      </c>
      <c r="AJ41" s="380">
        <v>0</v>
      </c>
      <c r="AK41" s="380">
        <f t="shared" si="53"/>
        <v>0</v>
      </c>
      <c r="AL41" s="381">
        <v>0</v>
      </c>
      <c r="AM41" s="381">
        <v>0</v>
      </c>
      <c r="AN41" s="381">
        <f t="shared" si="54"/>
        <v>0</v>
      </c>
      <c r="AO41" s="381">
        <v>0</v>
      </c>
      <c r="AP41" s="381">
        <v>1</v>
      </c>
      <c r="AQ41" s="381">
        <f t="shared" si="55"/>
        <v>1</v>
      </c>
      <c r="AR41" s="381">
        <v>0</v>
      </c>
      <c r="AS41" s="381">
        <v>1</v>
      </c>
      <c r="AT41" s="381">
        <f t="shared" si="56"/>
        <v>1</v>
      </c>
      <c r="AU41" s="381">
        <v>0</v>
      </c>
      <c r="AV41" s="381">
        <v>7</v>
      </c>
      <c r="AW41" s="381">
        <f t="shared" si="57"/>
        <v>7</v>
      </c>
      <c r="AX41" s="381">
        <v>4</v>
      </c>
      <c r="AY41" s="381">
        <v>7</v>
      </c>
      <c r="AZ41" s="381">
        <f t="shared" si="58"/>
        <v>11</v>
      </c>
      <c r="BA41" s="381">
        <v>3</v>
      </c>
      <c r="BB41" s="381">
        <v>2</v>
      </c>
      <c r="BC41" s="381">
        <f t="shared" si="59"/>
        <v>5</v>
      </c>
      <c r="BD41" s="381">
        <v>0</v>
      </c>
      <c r="BE41" s="381">
        <v>0</v>
      </c>
      <c r="BF41" s="381">
        <f t="shared" si="60"/>
        <v>0</v>
      </c>
      <c r="BG41" s="381">
        <v>0</v>
      </c>
      <c r="BH41" s="381">
        <v>0</v>
      </c>
      <c r="BI41" s="381">
        <f t="shared" si="61"/>
        <v>0</v>
      </c>
      <c r="BJ41" s="381">
        <v>0</v>
      </c>
      <c r="BK41" s="381">
        <v>0</v>
      </c>
      <c r="BL41" s="381">
        <f t="shared" si="62"/>
        <v>0</v>
      </c>
      <c r="BM41" s="381">
        <v>0</v>
      </c>
      <c r="BN41" s="381">
        <v>0</v>
      </c>
      <c r="BO41" s="381">
        <f t="shared" si="63"/>
        <v>0</v>
      </c>
      <c r="BP41" s="380">
        <v>0</v>
      </c>
      <c r="BQ41" s="380">
        <v>0</v>
      </c>
      <c r="BR41" s="380">
        <v>0</v>
      </c>
      <c r="BS41" s="380">
        <v>0</v>
      </c>
      <c r="BT41" s="380">
        <v>0</v>
      </c>
      <c r="BU41" s="380">
        <v>0</v>
      </c>
      <c r="BV41" s="380">
        <v>0</v>
      </c>
      <c r="BW41" s="380">
        <v>0</v>
      </c>
      <c r="BX41" s="380">
        <v>0</v>
      </c>
      <c r="BY41" s="380">
        <v>0</v>
      </c>
      <c r="BZ41" s="380">
        <v>0</v>
      </c>
      <c r="CA41" s="380">
        <v>0</v>
      </c>
      <c r="CB41" s="380">
        <f t="shared" si="64"/>
        <v>0</v>
      </c>
      <c r="CC41" s="380">
        <f t="shared" si="64"/>
        <v>0</v>
      </c>
      <c r="CD41" s="380">
        <f t="shared" si="65"/>
        <v>0</v>
      </c>
      <c r="CE41" s="380">
        <v>0</v>
      </c>
      <c r="CF41" s="380">
        <v>0</v>
      </c>
      <c r="CG41" s="380">
        <v>0</v>
      </c>
      <c r="CH41" s="380">
        <v>0</v>
      </c>
      <c r="CI41" s="380">
        <v>0</v>
      </c>
      <c r="CJ41" s="380">
        <v>0</v>
      </c>
    </row>
    <row r="42" spans="1:88" s="382" customFormat="1" hidden="1">
      <c r="A42" s="380">
        <f t="shared" si="66"/>
        <v>28</v>
      </c>
      <c r="B42" s="380" t="s">
        <v>1198</v>
      </c>
      <c r="C42" s="380" t="s">
        <v>1199</v>
      </c>
      <c r="D42" s="380" t="s">
        <v>1700</v>
      </c>
      <c r="E42" s="380" t="s">
        <v>768</v>
      </c>
      <c r="F42" s="380" t="s">
        <v>82</v>
      </c>
      <c r="G42" s="380" t="s">
        <v>126</v>
      </c>
      <c r="H42" s="380" t="s">
        <v>615</v>
      </c>
      <c r="I42" s="380" t="s">
        <v>615</v>
      </c>
      <c r="J42" s="380">
        <v>2</v>
      </c>
      <c r="K42" s="380" t="s">
        <v>2421</v>
      </c>
      <c r="L42" s="380">
        <v>38541</v>
      </c>
      <c r="M42" s="380" t="s">
        <v>2419</v>
      </c>
      <c r="N42" s="380">
        <v>0</v>
      </c>
      <c r="O42" s="380">
        <v>49</v>
      </c>
      <c r="P42" s="380">
        <v>0</v>
      </c>
      <c r="Q42" s="380">
        <v>0</v>
      </c>
      <c r="R42" s="380">
        <v>0</v>
      </c>
      <c r="S42" s="380">
        <v>0</v>
      </c>
      <c r="T42" s="380">
        <v>0</v>
      </c>
      <c r="U42" s="380">
        <v>0</v>
      </c>
      <c r="V42" s="380">
        <f t="shared" si="48"/>
        <v>49</v>
      </c>
      <c r="W42" s="380">
        <v>0</v>
      </c>
      <c r="X42" s="380">
        <v>0</v>
      </c>
      <c r="Y42" s="380">
        <f t="shared" si="49"/>
        <v>0</v>
      </c>
      <c r="Z42" s="380">
        <v>0</v>
      </c>
      <c r="AA42" s="380">
        <v>0</v>
      </c>
      <c r="AB42" s="380">
        <f t="shared" si="50"/>
        <v>0</v>
      </c>
      <c r="AC42" s="380">
        <v>0</v>
      </c>
      <c r="AD42" s="380">
        <v>0</v>
      </c>
      <c r="AE42" s="380">
        <f t="shared" si="51"/>
        <v>0</v>
      </c>
      <c r="AF42" s="380">
        <v>0</v>
      </c>
      <c r="AG42" s="380">
        <v>0</v>
      </c>
      <c r="AH42" s="380">
        <f t="shared" si="52"/>
        <v>0</v>
      </c>
      <c r="AI42" s="380">
        <v>0</v>
      </c>
      <c r="AJ42" s="380">
        <v>0</v>
      </c>
      <c r="AK42" s="380">
        <f t="shared" si="53"/>
        <v>0</v>
      </c>
      <c r="AL42" s="381">
        <v>0</v>
      </c>
      <c r="AM42" s="381">
        <v>0</v>
      </c>
      <c r="AN42" s="381">
        <f t="shared" si="54"/>
        <v>0</v>
      </c>
      <c r="AO42" s="381">
        <v>0</v>
      </c>
      <c r="AP42" s="381">
        <v>1</v>
      </c>
      <c r="AQ42" s="381">
        <f t="shared" si="55"/>
        <v>1</v>
      </c>
      <c r="AR42" s="381">
        <v>6</v>
      </c>
      <c r="AS42" s="381">
        <v>1</v>
      </c>
      <c r="AT42" s="381">
        <f t="shared" si="56"/>
        <v>7</v>
      </c>
      <c r="AU42" s="381">
        <v>13</v>
      </c>
      <c r="AV42" s="381">
        <v>4</v>
      </c>
      <c r="AW42" s="381">
        <f t="shared" si="57"/>
        <v>17</v>
      </c>
      <c r="AX42" s="381">
        <v>6</v>
      </c>
      <c r="AY42" s="381">
        <v>12</v>
      </c>
      <c r="AZ42" s="381">
        <f t="shared" si="58"/>
        <v>18</v>
      </c>
      <c r="BA42" s="381">
        <v>2</v>
      </c>
      <c r="BB42" s="381">
        <v>2</v>
      </c>
      <c r="BC42" s="381">
        <f t="shared" si="59"/>
        <v>4</v>
      </c>
      <c r="BD42" s="381">
        <v>1</v>
      </c>
      <c r="BE42" s="381">
        <v>0</v>
      </c>
      <c r="BF42" s="381">
        <f t="shared" si="60"/>
        <v>1</v>
      </c>
      <c r="BG42" s="381">
        <v>1</v>
      </c>
      <c r="BH42" s="381">
        <v>0</v>
      </c>
      <c r="BI42" s="381">
        <f t="shared" si="61"/>
        <v>1</v>
      </c>
      <c r="BJ42" s="381">
        <v>0</v>
      </c>
      <c r="BK42" s="381">
        <v>0</v>
      </c>
      <c r="BL42" s="381">
        <f t="shared" si="62"/>
        <v>0</v>
      </c>
      <c r="BM42" s="381">
        <v>0</v>
      </c>
      <c r="BN42" s="381">
        <v>0</v>
      </c>
      <c r="BO42" s="381">
        <f t="shared" si="63"/>
        <v>0</v>
      </c>
      <c r="BP42" s="380">
        <v>0</v>
      </c>
      <c r="BQ42" s="380">
        <v>0</v>
      </c>
      <c r="BR42" s="380">
        <v>0</v>
      </c>
      <c r="BS42" s="380">
        <v>0</v>
      </c>
      <c r="BT42" s="380">
        <v>0</v>
      </c>
      <c r="BU42" s="380">
        <v>0</v>
      </c>
      <c r="BV42" s="380">
        <v>0</v>
      </c>
      <c r="BW42" s="380">
        <v>0</v>
      </c>
      <c r="BX42" s="380">
        <v>0</v>
      </c>
      <c r="BY42" s="380">
        <v>0</v>
      </c>
      <c r="BZ42" s="380">
        <v>0</v>
      </c>
      <c r="CA42" s="380">
        <v>0</v>
      </c>
      <c r="CB42" s="380">
        <f t="shared" si="64"/>
        <v>0</v>
      </c>
      <c r="CC42" s="380">
        <f t="shared" si="64"/>
        <v>0</v>
      </c>
      <c r="CD42" s="380">
        <f t="shared" si="65"/>
        <v>0</v>
      </c>
      <c r="CE42" s="380">
        <v>0</v>
      </c>
      <c r="CF42" s="380">
        <v>0</v>
      </c>
      <c r="CG42" s="380">
        <v>0</v>
      </c>
      <c r="CH42" s="380">
        <v>0</v>
      </c>
      <c r="CI42" s="380">
        <v>0</v>
      </c>
      <c r="CJ42" s="380">
        <v>0</v>
      </c>
    </row>
    <row r="43" spans="1:88" s="382" customFormat="1" hidden="1">
      <c r="A43" s="380">
        <f t="shared" si="66"/>
        <v>29</v>
      </c>
      <c r="B43" s="380" t="s">
        <v>1189</v>
      </c>
      <c r="C43" s="380" t="s">
        <v>1190</v>
      </c>
      <c r="D43" s="380" t="s">
        <v>1697</v>
      </c>
      <c r="E43" s="380" t="s">
        <v>1191</v>
      </c>
      <c r="F43" s="380" t="s">
        <v>82</v>
      </c>
      <c r="G43" s="380" t="s">
        <v>126</v>
      </c>
      <c r="H43" s="380" t="s">
        <v>615</v>
      </c>
      <c r="I43" s="380" t="s">
        <v>615</v>
      </c>
      <c r="J43" s="380">
        <v>2</v>
      </c>
      <c r="K43" s="380" t="s">
        <v>2541</v>
      </c>
      <c r="L43" s="380">
        <v>38395</v>
      </c>
      <c r="M43" s="380" t="s">
        <v>2415</v>
      </c>
      <c r="N43" s="380">
        <v>220</v>
      </c>
      <c r="O43" s="380">
        <v>17</v>
      </c>
      <c r="P43" s="380">
        <v>0</v>
      </c>
      <c r="Q43" s="380">
        <v>0</v>
      </c>
      <c r="R43" s="380">
        <v>0</v>
      </c>
      <c r="S43" s="380">
        <v>0</v>
      </c>
      <c r="T43" s="380">
        <v>0</v>
      </c>
      <c r="U43" s="380">
        <v>0</v>
      </c>
      <c r="V43" s="380">
        <f t="shared" si="48"/>
        <v>17</v>
      </c>
      <c r="W43" s="380">
        <v>0</v>
      </c>
      <c r="X43" s="380">
        <v>0</v>
      </c>
      <c r="Y43" s="380">
        <f t="shared" si="49"/>
        <v>0</v>
      </c>
      <c r="Z43" s="380">
        <v>0</v>
      </c>
      <c r="AA43" s="380">
        <v>0</v>
      </c>
      <c r="AB43" s="380">
        <f t="shared" si="50"/>
        <v>0</v>
      </c>
      <c r="AC43" s="380">
        <v>0</v>
      </c>
      <c r="AD43" s="380">
        <v>0</v>
      </c>
      <c r="AE43" s="380">
        <f t="shared" si="51"/>
        <v>0</v>
      </c>
      <c r="AF43" s="380">
        <v>0</v>
      </c>
      <c r="AG43" s="380">
        <v>0</v>
      </c>
      <c r="AH43" s="380">
        <f t="shared" si="52"/>
        <v>0</v>
      </c>
      <c r="AI43" s="380">
        <v>0</v>
      </c>
      <c r="AJ43" s="380">
        <v>0</v>
      </c>
      <c r="AK43" s="380">
        <f t="shared" si="53"/>
        <v>0</v>
      </c>
      <c r="AL43" s="381">
        <v>0</v>
      </c>
      <c r="AM43" s="381">
        <v>0</v>
      </c>
      <c r="AN43" s="381">
        <f t="shared" si="54"/>
        <v>0</v>
      </c>
      <c r="AO43" s="381">
        <v>2</v>
      </c>
      <c r="AP43" s="381">
        <v>0</v>
      </c>
      <c r="AQ43" s="381">
        <f t="shared" si="55"/>
        <v>2</v>
      </c>
      <c r="AR43" s="381">
        <v>0</v>
      </c>
      <c r="AS43" s="381">
        <v>3</v>
      </c>
      <c r="AT43" s="381">
        <f t="shared" si="56"/>
        <v>3</v>
      </c>
      <c r="AU43" s="381">
        <v>2</v>
      </c>
      <c r="AV43" s="381">
        <v>3</v>
      </c>
      <c r="AW43" s="381">
        <f t="shared" si="57"/>
        <v>5</v>
      </c>
      <c r="AX43" s="381">
        <v>3</v>
      </c>
      <c r="AY43" s="381">
        <v>1</v>
      </c>
      <c r="AZ43" s="381">
        <f t="shared" si="58"/>
        <v>4</v>
      </c>
      <c r="BA43" s="381">
        <v>0</v>
      </c>
      <c r="BB43" s="381">
        <v>3</v>
      </c>
      <c r="BC43" s="381">
        <f t="shared" si="59"/>
        <v>3</v>
      </c>
      <c r="BD43" s="381">
        <v>0</v>
      </c>
      <c r="BE43" s="381">
        <v>0</v>
      </c>
      <c r="BF43" s="381">
        <f t="shared" si="60"/>
        <v>0</v>
      </c>
      <c r="BG43" s="381">
        <v>0</v>
      </c>
      <c r="BH43" s="381">
        <v>0</v>
      </c>
      <c r="BI43" s="381">
        <f t="shared" si="61"/>
        <v>0</v>
      </c>
      <c r="BJ43" s="381">
        <v>0</v>
      </c>
      <c r="BK43" s="381">
        <v>0</v>
      </c>
      <c r="BL43" s="381">
        <f t="shared" si="62"/>
        <v>0</v>
      </c>
      <c r="BM43" s="381">
        <v>0</v>
      </c>
      <c r="BN43" s="381">
        <v>0</v>
      </c>
      <c r="BO43" s="381">
        <f t="shared" si="63"/>
        <v>0</v>
      </c>
      <c r="BP43" s="380">
        <v>0</v>
      </c>
      <c r="BQ43" s="380">
        <v>0</v>
      </c>
      <c r="BR43" s="380">
        <v>0</v>
      </c>
      <c r="BS43" s="380">
        <v>0</v>
      </c>
      <c r="BT43" s="380">
        <v>0</v>
      </c>
      <c r="BU43" s="380">
        <v>0</v>
      </c>
      <c r="BV43" s="380">
        <v>0</v>
      </c>
      <c r="BW43" s="380">
        <v>0</v>
      </c>
      <c r="BX43" s="380">
        <v>0</v>
      </c>
      <c r="BY43" s="380">
        <v>0</v>
      </c>
      <c r="BZ43" s="380">
        <v>0</v>
      </c>
      <c r="CA43" s="380">
        <v>0</v>
      </c>
      <c r="CB43" s="380">
        <f t="shared" si="64"/>
        <v>0</v>
      </c>
      <c r="CC43" s="380">
        <f t="shared" si="64"/>
        <v>0</v>
      </c>
      <c r="CD43" s="380">
        <f t="shared" si="65"/>
        <v>0</v>
      </c>
      <c r="CE43" s="380">
        <v>0</v>
      </c>
      <c r="CF43" s="380">
        <v>0</v>
      </c>
      <c r="CG43" s="380">
        <v>0</v>
      </c>
      <c r="CH43" s="380">
        <v>0</v>
      </c>
      <c r="CI43" s="380">
        <v>0</v>
      </c>
      <c r="CJ43" s="380">
        <v>0</v>
      </c>
    </row>
    <row r="44" spans="1:88" s="382" customFormat="1" hidden="1">
      <c r="A44" s="380">
        <f t="shared" si="66"/>
        <v>30</v>
      </c>
      <c r="B44" s="380" t="s">
        <v>1196</v>
      </c>
      <c r="C44" s="380" t="s">
        <v>1197</v>
      </c>
      <c r="D44" s="380" t="s">
        <v>2542</v>
      </c>
      <c r="E44" s="380" t="s">
        <v>753</v>
      </c>
      <c r="F44" s="380" t="s">
        <v>82</v>
      </c>
      <c r="G44" s="380" t="s">
        <v>126</v>
      </c>
      <c r="H44" s="380" t="s">
        <v>615</v>
      </c>
      <c r="I44" s="380" t="s">
        <v>615</v>
      </c>
      <c r="J44" s="380">
        <v>2</v>
      </c>
      <c r="K44" s="380" t="s">
        <v>2410</v>
      </c>
      <c r="L44" s="380">
        <v>3654</v>
      </c>
      <c r="M44" s="380" t="s">
        <v>1376</v>
      </c>
      <c r="N44" s="380">
        <v>1500</v>
      </c>
      <c r="O44" s="380">
        <v>24</v>
      </c>
      <c r="P44" s="380">
        <v>0</v>
      </c>
      <c r="Q44" s="380">
        <v>0</v>
      </c>
      <c r="R44" s="380">
        <v>0</v>
      </c>
      <c r="S44" s="380">
        <v>0</v>
      </c>
      <c r="T44" s="380">
        <v>0</v>
      </c>
      <c r="U44" s="380">
        <v>0</v>
      </c>
      <c r="V44" s="380">
        <f t="shared" si="48"/>
        <v>24</v>
      </c>
      <c r="W44" s="380">
        <v>0</v>
      </c>
      <c r="X44" s="380">
        <v>0</v>
      </c>
      <c r="Y44" s="380">
        <f t="shared" si="49"/>
        <v>0</v>
      </c>
      <c r="Z44" s="380">
        <v>0</v>
      </c>
      <c r="AA44" s="380">
        <v>0</v>
      </c>
      <c r="AB44" s="380">
        <f t="shared" si="50"/>
        <v>0</v>
      </c>
      <c r="AC44" s="380">
        <v>0</v>
      </c>
      <c r="AD44" s="380">
        <v>0</v>
      </c>
      <c r="AE44" s="380">
        <f t="shared" si="51"/>
        <v>0</v>
      </c>
      <c r="AF44" s="380">
        <v>0</v>
      </c>
      <c r="AG44" s="380">
        <v>0</v>
      </c>
      <c r="AH44" s="380">
        <f t="shared" si="52"/>
        <v>0</v>
      </c>
      <c r="AI44" s="380">
        <v>0</v>
      </c>
      <c r="AJ44" s="380">
        <v>0</v>
      </c>
      <c r="AK44" s="380">
        <f t="shared" si="53"/>
        <v>0</v>
      </c>
      <c r="AL44" s="381">
        <v>0</v>
      </c>
      <c r="AM44" s="381">
        <v>0</v>
      </c>
      <c r="AN44" s="381">
        <f t="shared" si="54"/>
        <v>0</v>
      </c>
      <c r="AO44" s="381">
        <v>0</v>
      </c>
      <c r="AP44" s="381">
        <v>0</v>
      </c>
      <c r="AQ44" s="381">
        <f t="shared" si="55"/>
        <v>0</v>
      </c>
      <c r="AR44" s="381">
        <v>1</v>
      </c>
      <c r="AS44" s="381">
        <v>1</v>
      </c>
      <c r="AT44" s="381">
        <f t="shared" si="56"/>
        <v>2</v>
      </c>
      <c r="AU44" s="381">
        <v>1</v>
      </c>
      <c r="AV44" s="381">
        <v>3</v>
      </c>
      <c r="AW44" s="381">
        <f t="shared" si="57"/>
        <v>4</v>
      </c>
      <c r="AX44" s="381">
        <v>4</v>
      </c>
      <c r="AY44" s="381">
        <v>3</v>
      </c>
      <c r="AZ44" s="381">
        <f t="shared" si="58"/>
        <v>7</v>
      </c>
      <c r="BA44" s="381">
        <v>2</v>
      </c>
      <c r="BB44" s="381">
        <v>3</v>
      </c>
      <c r="BC44" s="381">
        <f t="shared" si="59"/>
        <v>5</v>
      </c>
      <c r="BD44" s="381">
        <v>2</v>
      </c>
      <c r="BE44" s="381">
        <v>3</v>
      </c>
      <c r="BF44" s="381">
        <f t="shared" si="60"/>
        <v>5</v>
      </c>
      <c r="BG44" s="381">
        <v>0</v>
      </c>
      <c r="BH44" s="381">
        <v>0</v>
      </c>
      <c r="BI44" s="381">
        <f t="shared" si="61"/>
        <v>0</v>
      </c>
      <c r="BJ44" s="381">
        <v>0</v>
      </c>
      <c r="BK44" s="381">
        <v>0</v>
      </c>
      <c r="BL44" s="381">
        <f t="shared" si="62"/>
        <v>0</v>
      </c>
      <c r="BM44" s="381">
        <v>1</v>
      </c>
      <c r="BN44" s="381">
        <v>0</v>
      </c>
      <c r="BO44" s="381">
        <f t="shared" si="63"/>
        <v>1</v>
      </c>
      <c r="BP44" s="380">
        <v>0</v>
      </c>
      <c r="BQ44" s="380">
        <v>0</v>
      </c>
      <c r="BR44" s="380">
        <v>0</v>
      </c>
      <c r="BS44" s="380">
        <v>0</v>
      </c>
      <c r="BT44" s="380">
        <v>0</v>
      </c>
      <c r="BU44" s="380">
        <v>0</v>
      </c>
      <c r="BV44" s="380">
        <v>0</v>
      </c>
      <c r="BW44" s="380">
        <v>0</v>
      </c>
      <c r="BX44" s="380">
        <v>0</v>
      </c>
      <c r="BY44" s="380">
        <v>0</v>
      </c>
      <c r="BZ44" s="380">
        <v>0</v>
      </c>
      <c r="CA44" s="380">
        <v>0</v>
      </c>
      <c r="CB44" s="380">
        <f t="shared" si="64"/>
        <v>0</v>
      </c>
      <c r="CC44" s="380">
        <f t="shared" si="64"/>
        <v>0</v>
      </c>
      <c r="CD44" s="380">
        <f t="shared" si="65"/>
        <v>0</v>
      </c>
      <c r="CE44" s="380">
        <v>0</v>
      </c>
      <c r="CF44" s="380">
        <v>0</v>
      </c>
      <c r="CG44" s="380">
        <v>0</v>
      </c>
      <c r="CH44" s="380">
        <v>0</v>
      </c>
      <c r="CI44" s="380">
        <v>0</v>
      </c>
      <c r="CJ44" s="380">
        <v>0</v>
      </c>
    </row>
    <row r="45" spans="1:88" s="382" customFormat="1" hidden="1">
      <c r="A45" s="380">
        <f t="shared" si="66"/>
        <v>31</v>
      </c>
      <c r="B45" s="380" t="s">
        <v>1203</v>
      </c>
      <c r="C45" s="380" t="s">
        <v>1204</v>
      </c>
      <c r="D45" s="380" t="s">
        <v>1533</v>
      </c>
      <c r="E45" s="380" t="s">
        <v>791</v>
      </c>
      <c r="F45" s="380" t="s">
        <v>82</v>
      </c>
      <c r="G45" s="380" t="s">
        <v>126</v>
      </c>
      <c r="H45" s="380" t="s">
        <v>615</v>
      </c>
      <c r="I45" s="380" t="s">
        <v>615</v>
      </c>
      <c r="J45" s="380">
        <v>2</v>
      </c>
      <c r="K45" s="380" t="s">
        <v>2410</v>
      </c>
      <c r="L45" s="380">
        <v>38718</v>
      </c>
      <c r="M45" s="380" t="s">
        <v>1376</v>
      </c>
      <c r="N45" s="380">
        <v>0</v>
      </c>
      <c r="O45" s="380">
        <v>17</v>
      </c>
      <c r="P45" s="380">
        <v>0</v>
      </c>
      <c r="Q45" s="380">
        <v>0</v>
      </c>
      <c r="R45" s="380">
        <v>0</v>
      </c>
      <c r="S45" s="380">
        <v>0</v>
      </c>
      <c r="T45" s="380">
        <v>0</v>
      </c>
      <c r="U45" s="380">
        <v>0</v>
      </c>
      <c r="V45" s="380">
        <f t="shared" si="48"/>
        <v>17</v>
      </c>
      <c r="W45" s="380">
        <v>0</v>
      </c>
      <c r="X45" s="380">
        <v>0</v>
      </c>
      <c r="Y45" s="380">
        <f t="shared" si="49"/>
        <v>0</v>
      </c>
      <c r="Z45" s="380">
        <v>0</v>
      </c>
      <c r="AA45" s="380">
        <v>0</v>
      </c>
      <c r="AB45" s="380">
        <f t="shared" si="50"/>
        <v>0</v>
      </c>
      <c r="AC45" s="380">
        <v>0</v>
      </c>
      <c r="AD45" s="380">
        <v>0</v>
      </c>
      <c r="AE45" s="380">
        <f t="shared" si="51"/>
        <v>0</v>
      </c>
      <c r="AF45" s="380">
        <v>0</v>
      </c>
      <c r="AG45" s="380">
        <v>0</v>
      </c>
      <c r="AH45" s="380">
        <f t="shared" si="52"/>
        <v>0</v>
      </c>
      <c r="AI45" s="380">
        <v>0</v>
      </c>
      <c r="AJ45" s="380">
        <v>0</v>
      </c>
      <c r="AK45" s="380">
        <f t="shared" si="53"/>
        <v>0</v>
      </c>
      <c r="AL45" s="381">
        <v>0</v>
      </c>
      <c r="AM45" s="381">
        <v>0</v>
      </c>
      <c r="AN45" s="381">
        <f t="shared" si="54"/>
        <v>0</v>
      </c>
      <c r="AO45" s="381">
        <v>0</v>
      </c>
      <c r="AP45" s="381">
        <v>0</v>
      </c>
      <c r="AQ45" s="381">
        <f t="shared" si="55"/>
        <v>0</v>
      </c>
      <c r="AR45" s="381">
        <v>1</v>
      </c>
      <c r="AS45" s="381">
        <v>1</v>
      </c>
      <c r="AT45" s="381">
        <f t="shared" si="56"/>
        <v>2</v>
      </c>
      <c r="AU45" s="381">
        <v>1</v>
      </c>
      <c r="AV45" s="381">
        <v>2</v>
      </c>
      <c r="AW45" s="381">
        <f t="shared" si="57"/>
        <v>3</v>
      </c>
      <c r="AX45" s="381">
        <v>1</v>
      </c>
      <c r="AY45" s="381">
        <v>2</v>
      </c>
      <c r="AZ45" s="381">
        <f t="shared" si="58"/>
        <v>3</v>
      </c>
      <c r="BA45" s="381">
        <v>1</v>
      </c>
      <c r="BB45" s="381">
        <v>3</v>
      </c>
      <c r="BC45" s="381">
        <f t="shared" si="59"/>
        <v>4</v>
      </c>
      <c r="BD45" s="381">
        <v>1</v>
      </c>
      <c r="BE45" s="381">
        <v>2</v>
      </c>
      <c r="BF45" s="381">
        <f t="shared" si="60"/>
        <v>3</v>
      </c>
      <c r="BG45" s="381">
        <v>1</v>
      </c>
      <c r="BH45" s="381">
        <v>0</v>
      </c>
      <c r="BI45" s="381">
        <f t="shared" si="61"/>
        <v>1</v>
      </c>
      <c r="BJ45" s="381">
        <v>0</v>
      </c>
      <c r="BK45" s="381">
        <v>0</v>
      </c>
      <c r="BL45" s="381">
        <f t="shared" si="62"/>
        <v>0</v>
      </c>
      <c r="BM45" s="381">
        <v>1</v>
      </c>
      <c r="BN45" s="381">
        <v>0</v>
      </c>
      <c r="BO45" s="381">
        <f t="shared" si="63"/>
        <v>1</v>
      </c>
      <c r="BP45" s="380">
        <v>0</v>
      </c>
      <c r="BQ45" s="380">
        <v>0</v>
      </c>
      <c r="BR45" s="380">
        <v>0</v>
      </c>
      <c r="BS45" s="380">
        <v>0</v>
      </c>
      <c r="BT45" s="380">
        <v>0</v>
      </c>
      <c r="BU45" s="380">
        <v>0</v>
      </c>
      <c r="BV45" s="380">
        <v>0</v>
      </c>
      <c r="BW45" s="380">
        <v>0</v>
      </c>
      <c r="BX45" s="380">
        <v>0</v>
      </c>
      <c r="BY45" s="380">
        <v>0</v>
      </c>
      <c r="BZ45" s="380">
        <v>0</v>
      </c>
      <c r="CA45" s="380">
        <v>0</v>
      </c>
      <c r="CB45" s="380">
        <f t="shared" si="64"/>
        <v>0</v>
      </c>
      <c r="CC45" s="380">
        <f t="shared" si="64"/>
        <v>0</v>
      </c>
      <c r="CD45" s="380">
        <f t="shared" si="65"/>
        <v>0</v>
      </c>
      <c r="CE45" s="380">
        <v>0</v>
      </c>
      <c r="CF45" s="380">
        <v>0</v>
      </c>
      <c r="CG45" s="380">
        <v>0</v>
      </c>
      <c r="CH45" s="380">
        <v>0</v>
      </c>
      <c r="CI45" s="380">
        <v>0</v>
      </c>
      <c r="CJ45" s="380">
        <v>0</v>
      </c>
    </row>
    <row r="46" spans="1:88" s="382" customFormat="1" hidden="1">
      <c r="A46" s="380">
        <f t="shared" si="66"/>
        <v>32</v>
      </c>
      <c r="B46" s="380" t="s">
        <v>1205</v>
      </c>
      <c r="C46" s="380" t="s">
        <v>1206</v>
      </c>
      <c r="D46" s="380" t="s">
        <v>1207</v>
      </c>
      <c r="E46" s="380" t="s">
        <v>1207</v>
      </c>
      <c r="F46" s="380" t="s">
        <v>82</v>
      </c>
      <c r="G46" s="380" t="s">
        <v>126</v>
      </c>
      <c r="H46" s="380" t="s">
        <v>615</v>
      </c>
      <c r="I46" s="380" t="s">
        <v>615</v>
      </c>
      <c r="J46" s="380">
        <v>2</v>
      </c>
      <c r="K46" s="380" t="s">
        <v>2410</v>
      </c>
      <c r="L46" s="380">
        <v>39593</v>
      </c>
      <c r="M46" s="380" t="s">
        <v>2419</v>
      </c>
      <c r="N46" s="380">
        <v>0</v>
      </c>
      <c r="O46" s="380">
        <v>28</v>
      </c>
      <c r="P46" s="380">
        <v>0</v>
      </c>
      <c r="Q46" s="380">
        <v>0</v>
      </c>
      <c r="R46" s="380">
        <v>0</v>
      </c>
      <c r="S46" s="380">
        <v>0</v>
      </c>
      <c r="T46" s="380">
        <v>0</v>
      </c>
      <c r="U46" s="380">
        <v>0</v>
      </c>
      <c r="V46" s="380">
        <f t="shared" si="48"/>
        <v>28</v>
      </c>
      <c r="W46" s="380">
        <v>0</v>
      </c>
      <c r="X46" s="380">
        <v>0</v>
      </c>
      <c r="Y46" s="380">
        <f t="shared" si="49"/>
        <v>0</v>
      </c>
      <c r="Z46" s="380">
        <v>0</v>
      </c>
      <c r="AA46" s="380">
        <v>0</v>
      </c>
      <c r="AB46" s="380">
        <f t="shared" si="50"/>
        <v>0</v>
      </c>
      <c r="AC46" s="380">
        <v>0</v>
      </c>
      <c r="AD46" s="380">
        <v>0</v>
      </c>
      <c r="AE46" s="380">
        <f t="shared" si="51"/>
        <v>0</v>
      </c>
      <c r="AF46" s="380">
        <v>0</v>
      </c>
      <c r="AG46" s="380">
        <v>0</v>
      </c>
      <c r="AH46" s="380">
        <f t="shared" si="52"/>
        <v>0</v>
      </c>
      <c r="AI46" s="380">
        <v>0</v>
      </c>
      <c r="AJ46" s="380">
        <v>0</v>
      </c>
      <c r="AK46" s="380">
        <f t="shared" si="53"/>
        <v>0</v>
      </c>
      <c r="AL46" s="381">
        <v>0</v>
      </c>
      <c r="AM46" s="381">
        <v>0</v>
      </c>
      <c r="AN46" s="381">
        <f t="shared" si="54"/>
        <v>0</v>
      </c>
      <c r="AO46" s="381">
        <v>0</v>
      </c>
      <c r="AP46" s="381">
        <v>0</v>
      </c>
      <c r="AQ46" s="381">
        <f t="shared" si="55"/>
        <v>0</v>
      </c>
      <c r="AR46" s="381">
        <v>0</v>
      </c>
      <c r="AS46" s="381">
        <v>4</v>
      </c>
      <c r="AT46" s="381">
        <f t="shared" si="56"/>
        <v>4</v>
      </c>
      <c r="AU46" s="381">
        <v>1</v>
      </c>
      <c r="AV46" s="381">
        <v>2</v>
      </c>
      <c r="AW46" s="381">
        <f t="shared" si="57"/>
        <v>3</v>
      </c>
      <c r="AX46" s="381">
        <v>8</v>
      </c>
      <c r="AY46" s="381">
        <v>5</v>
      </c>
      <c r="AZ46" s="381">
        <f t="shared" si="58"/>
        <v>13</v>
      </c>
      <c r="BA46" s="381">
        <v>3</v>
      </c>
      <c r="BB46" s="381">
        <v>1</v>
      </c>
      <c r="BC46" s="381">
        <f t="shared" si="59"/>
        <v>4</v>
      </c>
      <c r="BD46" s="381">
        <v>0</v>
      </c>
      <c r="BE46" s="381">
        <v>3</v>
      </c>
      <c r="BF46" s="381">
        <f t="shared" si="60"/>
        <v>3</v>
      </c>
      <c r="BG46" s="381">
        <v>0</v>
      </c>
      <c r="BH46" s="381">
        <v>1</v>
      </c>
      <c r="BI46" s="381">
        <f t="shared" si="61"/>
        <v>1</v>
      </c>
      <c r="BJ46" s="381">
        <v>0</v>
      </c>
      <c r="BK46" s="381">
        <v>0</v>
      </c>
      <c r="BL46" s="381">
        <f t="shared" si="62"/>
        <v>0</v>
      </c>
      <c r="BM46" s="381">
        <v>0</v>
      </c>
      <c r="BN46" s="381">
        <v>0</v>
      </c>
      <c r="BO46" s="381">
        <f t="shared" si="63"/>
        <v>0</v>
      </c>
      <c r="BP46" s="380">
        <v>0</v>
      </c>
      <c r="BQ46" s="380">
        <v>0</v>
      </c>
      <c r="BR46" s="380">
        <v>0</v>
      </c>
      <c r="BS46" s="380">
        <v>0</v>
      </c>
      <c r="BT46" s="380">
        <v>0</v>
      </c>
      <c r="BU46" s="380">
        <v>0</v>
      </c>
      <c r="BV46" s="380">
        <v>0</v>
      </c>
      <c r="BW46" s="380">
        <v>0</v>
      </c>
      <c r="BX46" s="380">
        <v>0</v>
      </c>
      <c r="BY46" s="380">
        <v>0</v>
      </c>
      <c r="BZ46" s="380">
        <v>0</v>
      </c>
      <c r="CA46" s="380">
        <v>0</v>
      </c>
      <c r="CB46" s="380">
        <f t="shared" si="64"/>
        <v>0</v>
      </c>
      <c r="CC46" s="380">
        <f t="shared" si="64"/>
        <v>0</v>
      </c>
      <c r="CD46" s="380">
        <f t="shared" si="65"/>
        <v>0</v>
      </c>
      <c r="CE46" s="380">
        <v>0</v>
      </c>
      <c r="CF46" s="380">
        <v>0</v>
      </c>
      <c r="CG46" s="380">
        <v>0</v>
      </c>
      <c r="CH46" s="380">
        <v>0</v>
      </c>
      <c r="CI46" s="380">
        <v>0</v>
      </c>
      <c r="CJ46" s="380">
        <v>0</v>
      </c>
    </row>
    <row r="47" spans="1:88" s="382" customFormat="1" hidden="1">
      <c r="A47" s="380">
        <f t="shared" si="66"/>
        <v>33</v>
      </c>
      <c r="B47" s="380" t="s">
        <v>1194</v>
      </c>
      <c r="C47" s="380" t="s">
        <v>1195</v>
      </c>
      <c r="D47" s="380" t="s">
        <v>1699</v>
      </c>
      <c r="E47" s="380" t="s">
        <v>776</v>
      </c>
      <c r="F47" s="380" t="s">
        <v>82</v>
      </c>
      <c r="G47" s="380" t="s">
        <v>126</v>
      </c>
      <c r="H47" s="380" t="s">
        <v>615</v>
      </c>
      <c r="I47" s="380" t="s">
        <v>615</v>
      </c>
      <c r="J47" s="380">
        <v>2</v>
      </c>
      <c r="K47" s="380" t="s">
        <v>2421</v>
      </c>
      <c r="L47" s="380">
        <v>38718</v>
      </c>
      <c r="M47" s="380" t="s">
        <v>2409</v>
      </c>
      <c r="N47" s="380">
        <v>1200</v>
      </c>
      <c r="O47" s="380">
        <v>89</v>
      </c>
      <c r="P47" s="380">
        <v>0</v>
      </c>
      <c r="Q47" s="380">
        <v>0</v>
      </c>
      <c r="R47" s="380">
        <v>0</v>
      </c>
      <c r="S47" s="380">
        <v>0</v>
      </c>
      <c r="T47" s="380">
        <v>0</v>
      </c>
      <c r="U47" s="380">
        <v>0</v>
      </c>
      <c r="V47" s="380">
        <f t="shared" si="48"/>
        <v>89</v>
      </c>
      <c r="W47" s="380">
        <v>0</v>
      </c>
      <c r="X47" s="380">
        <v>0</v>
      </c>
      <c r="Y47" s="380">
        <f t="shared" si="49"/>
        <v>0</v>
      </c>
      <c r="Z47" s="380">
        <v>0</v>
      </c>
      <c r="AA47" s="380">
        <v>0</v>
      </c>
      <c r="AB47" s="380">
        <f t="shared" si="50"/>
        <v>0</v>
      </c>
      <c r="AC47" s="380">
        <v>0</v>
      </c>
      <c r="AD47" s="380">
        <v>0</v>
      </c>
      <c r="AE47" s="380">
        <f t="shared" si="51"/>
        <v>0</v>
      </c>
      <c r="AF47" s="380">
        <v>0</v>
      </c>
      <c r="AG47" s="380">
        <v>0</v>
      </c>
      <c r="AH47" s="380">
        <f t="shared" si="52"/>
        <v>0</v>
      </c>
      <c r="AI47" s="380">
        <v>0</v>
      </c>
      <c r="AJ47" s="380">
        <v>0</v>
      </c>
      <c r="AK47" s="380">
        <f t="shared" si="53"/>
        <v>0</v>
      </c>
      <c r="AL47" s="381">
        <v>0</v>
      </c>
      <c r="AM47" s="381">
        <v>0</v>
      </c>
      <c r="AN47" s="381">
        <f t="shared" si="54"/>
        <v>0</v>
      </c>
      <c r="AO47" s="381">
        <v>0</v>
      </c>
      <c r="AP47" s="381">
        <v>2</v>
      </c>
      <c r="AQ47" s="381">
        <f t="shared" si="55"/>
        <v>2</v>
      </c>
      <c r="AR47" s="381">
        <v>7</v>
      </c>
      <c r="AS47" s="381">
        <v>6</v>
      </c>
      <c r="AT47" s="381">
        <f t="shared" si="56"/>
        <v>13</v>
      </c>
      <c r="AU47" s="381">
        <v>14</v>
      </c>
      <c r="AV47" s="381">
        <v>15</v>
      </c>
      <c r="AW47" s="381">
        <f t="shared" si="57"/>
        <v>29</v>
      </c>
      <c r="AX47" s="381">
        <v>18</v>
      </c>
      <c r="AY47" s="381">
        <v>8</v>
      </c>
      <c r="AZ47" s="381">
        <f t="shared" si="58"/>
        <v>26</v>
      </c>
      <c r="BA47" s="381">
        <v>5</v>
      </c>
      <c r="BB47" s="381">
        <v>10</v>
      </c>
      <c r="BC47" s="381">
        <f t="shared" si="59"/>
        <v>15</v>
      </c>
      <c r="BD47" s="381">
        <v>2</v>
      </c>
      <c r="BE47" s="381">
        <v>2</v>
      </c>
      <c r="BF47" s="381">
        <f t="shared" si="60"/>
        <v>4</v>
      </c>
      <c r="BG47" s="381">
        <v>0</v>
      </c>
      <c r="BH47" s="381">
        <v>0</v>
      </c>
      <c r="BI47" s="381">
        <f t="shared" si="61"/>
        <v>0</v>
      </c>
      <c r="BJ47" s="381">
        <v>0</v>
      </c>
      <c r="BK47" s="381">
        <v>0</v>
      </c>
      <c r="BL47" s="381">
        <f t="shared" si="62"/>
        <v>0</v>
      </c>
      <c r="BM47" s="381">
        <v>0</v>
      </c>
      <c r="BN47" s="381">
        <v>0</v>
      </c>
      <c r="BO47" s="381">
        <f t="shared" si="63"/>
        <v>0</v>
      </c>
      <c r="BP47" s="380">
        <v>0</v>
      </c>
      <c r="BQ47" s="380">
        <v>0</v>
      </c>
      <c r="BR47" s="380">
        <v>0</v>
      </c>
      <c r="BS47" s="380">
        <v>0</v>
      </c>
      <c r="BT47" s="380">
        <v>0</v>
      </c>
      <c r="BU47" s="380">
        <v>0</v>
      </c>
      <c r="BV47" s="380">
        <v>0</v>
      </c>
      <c r="BW47" s="380">
        <v>0</v>
      </c>
      <c r="BX47" s="380">
        <v>0</v>
      </c>
      <c r="BY47" s="380">
        <v>0</v>
      </c>
      <c r="BZ47" s="380">
        <v>0</v>
      </c>
      <c r="CA47" s="380">
        <v>0</v>
      </c>
      <c r="CB47" s="380">
        <f t="shared" si="64"/>
        <v>0</v>
      </c>
      <c r="CC47" s="380">
        <f t="shared" si="64"/>
        <v>0</v>
      </c>
      <c r="CD47" s="380">
        <f t="shared" si="65"/>
        <v>0</v>
      </c>
      <c r="CE47" s="380">
        <v>0</v>
      </c>
      <c r="CF47" s="380">
        <v>0</v>
      </c>
      <c r="CG47" s="380">
        <v>0</v>
      </c>
      <c r="CH47" s="380">
        <v>0</v>
      </c>
      <c r="CI47" s="380">
        <v>0</v>
      </c>
      <c r="CJ47" s="380">
        <v>0</v>
      </c>
    </row>
    <row r="48" spans="1:88" s="382" customFormat="1" ht="22.5" customHeight="1">
      <c r="A48" s="380">
        <v>5</v>
      </c>
      <c r="B48" s="380"/>
      <c r="C48" s="380" t="str">
        <f>F48</f>
        <v>Kec. Limun</v>
      </c>
      <c r="D48" s="380"/>
      <c r="E48" s="380"/>
      <c r="F48" s="380" t="str">
        <f>F47</f>
        <v>Kec. Limun</v>
      </c>
      <c r="G48" s="380"/>
      <c r="H48" s="380"/>
      <c r="I48" s="380"/>
      <c r="J48" s="380"/>
      <c r="K48" s="380"/>
      <c r="L48" s="380"/>
      <c r="M48" s="380"/>
      <c r="N48" s="380"/>
      <c r="O48" s="380">
        <f>SUM(O39:O47)+2</f>
        <v>501</v>
      </c>
      <c r="P48" s="380">
        <f t="shared" ref="P48:BW48" si="67">SUM(P39:P47)</f>
        <v>0</v>
      </c>
      <c r="Q48" s="380">
        <f t="shared" si="67"/>
        <v>0</v>
      </c>
      <c r="R48" s="380">
        <f t="shared" si="67"/>
        <v>0</v>
      </c>
      <c r="S48" s="380">
        <f t="shared" si="67"/>
        <v>0</v>
      </c>
      <c r="T48" s="380">
        <f t="shared" si="67"/>
        <v>0</v>
      </c>
      <c r="U48" s="380">
        <f t="shared" si="67"/>
        <v>0</v>
      </c>
      <c r="V48" s="380">
        <f>SUM(O48:U48)</f>
        <v>501</v>
      </c>
      <c r="W48" s="380">
        <f t="shared" si="67"/>
        <v>0</v>
      </c>
      <c r="X48" s="380">
        <f t="shared" si="67"/>
        <v>0</v>
      </c>
      <c r="Y48" s="380">
        <f t="shared" si="67"/>
        <v>0</v>
      </c>
      <c r="Z48" s="380">
        <f t="shared" si="67"/>
        <v>0</v>
      </c>
      <c r="AA48" s="380">
        <f t="shared" si="67"/>
        <v>0</v>
      </c>
      <c r="AB48" s="380">
        <f t="shared" si="67"/>
        <v>0</v>
      </c>
      <c r="AC48" s="380">
        <f t="shared" si="67"/>
        <v>0</v>
      </c>
      <c r="AD48" s="380">
        <f t="shared" si="67"/>
        <v>0</v>
      </c>
      <c r="AE48" s="380">
        <f t="shared" si="67"/>
        <v>0</v>
      </c>
      <c r="AF48" s="380">
        <f t="shared" si="67"/>
        <v>0</v>
      </c>
      <c r="AG48" s="380">
        <f t="shared" si="67"/>
        <v>0</v>
      </c>
      <c r="AH48" s="380">
        <f t="shared" si="67"/>
        <v>0</v>
      </c>
      <c r="AI48" s="380">
        <f t="shared" si="67"/>
        <v>0</v>
      </c>
      <c r="AJ48" s="380">
        <f t="shared" si="67"/>
        <v>0</v>
      </c>
      <c r="AK48" s="380">
        <f t="shared" si="67"/>
        <v>0</v>
      </c>
      <c r="AL48" s="381">
        <f t="shared" si="67"/>
        <v>0</v>
      </c>
      <c r="AM48" s="381">
        <f t="shared" si="67"/>
        <v>0</v>
      </c>
      <c r="AN48" s="381">
        <f t="shared" si="67"/>
        <v>0</v>
      </c>
      <c r="AO48" s="381">
        <f t="shared" si="67"/>
        <v>3</v>
      </c>
      <c r="AP48" s="381">
        <f t="shared" si="67"/>
        <v>4</v>
      </c>
      <c r="AQ48" s="381">
        <f t="shared" si="67"/>
        <v>7</v>
      </c>
      <c r="AR48" s="381">
        <f t="shared" si="67"/>
        <v>39</v>
      </c>
      <c r="AS48" s="381">
        <f t="shared" si="67"/>
        <v>51</v>
      </c>
      <c r="AT48" s="381">
        <f t="shared" si="67"/>
        <v>90</v>
      </c>
      <c r="AU48" s="381">
        <f t="shared" si="67"/>
        <v>64</v>
      </c>
      <c r="AV48" s="381">
        <f t="shared" si="67"/>
        <v>78</v>
      </c>
      <c r="AW48" s="381">
        <f t="shared" si="67"/>
        <v>142</v>
      </c>
      <c r="AX48" s="381">
        <f t="shared" si="67"/>
        <v>74</v>
      </c>
      <c r="AY48" s="381">
        <f t="shared" si="67"/>
        <v>77</v>
      </c>
      <c r="AZ48" s="381">
        <f t="shared" si="67"/>
        <v>151</v>
      </c>
      <c r="BA48" s="381">
        <f t="shared" si="67"/>
        <v>33</v>
      </c>
      <c r="BB48" s="381">
        <f t="shared" si="67"/>
        <v>36</v>
      </c>
      <c r="BC48" s="381">
        <f t="shared" si="67"/>
        <v>69</v>
      </c>
      <c r="BD48" s="381">
        <f t="shared" si="67"/>
        <v>14</v>
      </c>
      <c r="BE48" s="381">
        <f t="shared" si="67"/>
        <v>15</v>
      </c>
      <c r="BF48" s="381">
        <f t="shared" si="67"/>
        <v>29</v>
      </c>
      <c r="BG48" s="381">
        <f t="shared" si="67"/>
        <v>3</v>
      </c>
      <c r="BH48" s="381">
        <f t="shared" si="67"/>
        <v>4</v>
      </c>
      <c r="BI48" s="381">
        <f t="shared" si="67"/>
        <v>7</v>
      </c>
      <c r="BJ48" s="381">
        <f t="shared" si="67"/>
        <v>2</v>
      </c>
      <c r="BK48" s="381">
        <f t="shared" si="67"/>
        <v>0</v>
      </c>
      <c r="BL48" s="381">
        <f t="shared" si="67"/>
        <v>2</v>
      </c>
      <c r="BM48" s="381">
        <f t="shared" si="67"/>
        <v>2</v>
      </c>
      <c r="BN48" s="381">
        <f t="shared" si="67"/>
        <v>0</v>
      </c>
      <c r="BO48" s="381">
        <f t="shared" si="67"/>
        <v>2</v>
      </c>
      <c r="BP48" s="380">
        <f t="shared" si="67"/>
        <v>0</v>
      </c>
      <c r="BQ48" s="380">
        <f t="shared" si="67"/>
        <v>0</v>
      </c>
      <c r="BR48" s="380">
        <f t="shared" si="67"/>
        <v>0</v>
      </c>
      <c r="BS48" s="380">
        <f t="shared" si="67"/>
        <v>0</v>
      </c>
      <c r="BT48" s="380">
        <f t="shared" si="67"/>
        <v>0</v>
      </c>
      <c r="BU48" s="380">
        <f t="shared" si="67"/>
        <v>0</v>
      </c>
      <c r="BV48" s="380">
        <f t="shared" si="67"/>
        <v>0</v>
      </c>
      <c r="BW48" s="380">
        <f t="shared" si="67"/>
        <v>0</v>
      </c>
      <c r="BX48" s="380">
        <f t="shared" ref="BX48:CJ48" si="68">SUM(BX39:BX47)</f>
        <v>0</v>
      </c>
      <c r="BY48" s="380">
        <f t="shared" si="68"/>
        <v>0</v>
      </c>
      <c r="BZ48" s="380">
        <f t="shared" si="68"/>
        <v>0</v>
      </c>
      <c r="CA48" s="380">
        <f t="shared" si="68"/>
        <v>0</v>
      </c>
      <c r="CB48" s="380">
        <f t="shared" si="68"/>
        <v>0</v>
      </c>
      <c r="CC48" s="380">
        <f t="shared" si="68"/>
        <v>0</v>
      </c>
      <c r="CD48" s="380">
        <f t="shared" si="68"/>
        <v>0</v>
      </c>
      <c r="CE48" s="380">
        <f t="shared" si="68"/>
        <v>2</v>
      </c>
      <c r="CF48" s="380">
        <f t="shared" si="68"/>
        <v>0</v>
      </c>
      <c r="CG48" s="380">
        <f t="shared" si="68"/>
        <v>0</v>
      </c>
      <c r="CH48" s="380">
        <f t="shared" si="68"/>
        <v>0</v>
      </c>
      <c r="CI48" s="380">
        <f t="shared" si="68"/>
        <v>0</v>
      </c>
      <c r="CJ48" s="380">
        <f t="shared" si="68"/>
        <v>0</v>
      </c>
    </row>
    <row r="49" spans="1:88" s="382" customFormat="1" hidden="1">
      <c r="A49" s="380">
        <f>A47+1</f>
        <v>34</v>
      </c>
      <c r="B49" s="380" t="s">
        <v>1215</v>
      </c>
      <c r="C49" s="380" t="s">
        <v>1216</v>
      </c>
      <c r="D49" s="380" t="s">
        <v>1704</v>
      </c>
      <c r="E49" s="380" t="s">
        <v>856</v>
      </c>
      <c r="F49" s="380" t="s">
        <v>89</v>
      </c>
      <c r="G49" s="380" t="s">
        <v>126</v>
      </c>
      <c r="H49" s="380" t="s">
        <v>615</v>
      </c>
      <c r="I49" s="380" t="s">
        <v>615</v>
      </c>
      <c r="J49" s="380">
        <v>2</v>
      </c>
      <c r="K49" s="380" t="s">
        <v>2543</v>
      </c>
      <c r="L49" s="380">
        <v>31006</v>
      </c>
      <c r="M49" s="380" t="s">
        <v>2521</v>
      </c>
      <c r="N49" s="380">
        <v>1300</v>
      </c>
      <c r="O49" s="380">
        <v>400</v>
      </c>
      <c r="P49" s="380">
        <v>5</v>
      </c>
      <c r="Q49" s="380">
        <v>0</v>
      </c>
      <c r="R49" s="380">
        <v>0</v>
      </c>
      <c r="S49" s="380">
        <v>0</v>
      </c>
      <c r="T49" s="380">
        <v>0</v>
      </c>
      <c r="U49" s="380">
        <v>0</v>
      </c>
      <c r="V49" s="380">
        <f t="shared" ref="V49:V59" si="69">SUM(O49:U49)</f>
        <v>405</v>
      </c>
      <c r="W49" s="380">
        <v>0</v>
      </c>
      <c r="X49" s="380">
        <v>0</v>
      </c>
      <c r="Y49" s="380">
        <f t="shared" ref="Y49:Y59" si="70">SUM(W49:X49)</f>
        <v>0</v>
      </c>
      <c r="Z49" s="380">
        <v>0</v>
      </c>
      <c r="AA49" s="380">
        <v>0</v>
      </c>
      <c r="AB49" s="380">
        <f t="shared" ref="AB49:AB59" si="71">SUM(Z49:AA49)</f>
        <v>0</v>
      </c>
      <c r="AC49" s="380">
        <v>0</v>
      </c>
      <c r="AD49" s="380">
        <v>0</v>
      </c>
      <c r="AE49" s="380">
        <f t="shared" ref="AE49:AE59" si="72">SUM(AC49:AD49)</f>
        <v>0</v>
      </c>
      <c r="AF49" s="380">
        <v>0</v>
      </c>
      <c r="AG49" s="380">
        <v>0</v>
      </c>
      <c r="AH49" s="380">
        <f t="shared" ref="AH49:AH59" si="73">SUM(AF49:AG49)</f>
        <v>0</v>
      </c>
      <c r="AI49" s="380">
        <v>0</v>
      </c>
      <c r="AJ49" s="380">
        <v>0</v>
      </c>
      <c r="AK49" s="380">
        <f t="shared" ref="AK49:AK59" si="74">SUM(AI49:AJ49)</f>
        <v>0</v>
      </c>
      <c r="AL49" s="381">
        <v>0</v>
      </c>
      <c r="AM49" s="381">
        <v>0</v>
      </c>
      <c r="AN49" s="381">
        <f t="shared" ref="AN49:AN59" si="75">SUM(AL49:AM49)</f>
        <v>0</v>
      </c>
      <c r="AO49" s="381">
        <v>3</v>
      </c>
      <c r="AP49" s="381">
        <v>3</v>
      </c>
      <c r="AQ49" s="381">
        <f t="shared" ref="AQ49:AQ59" si="76">SUM(AO49:AP49)</f>
        <v>6</v>
      </c>
      <c r="AR49" s="381">
        <v>34</v>
      </c>
      <c r="AS49" s="381">
        <v>54</v>
      </c>
      <c r="AT49" s="381">
        <f t="shared" ref="AT49:AT59" si="77">SUM(AR49:AS49)</f>
        <v>88</v>
      </c>
      <c r="AU49" s="381">
        <v>68</v>
      </c>
      <c r="AV49" s="381">
        <v>65</v>
      </c>
      <c r="AW49" s="381">
        <f t="shared" ref="AW49:AW59" si="78">SUM(AU49:AV49)</f>
        <v>133</v>
      </c>
      <c r="AX49" s="381">
        <v>57</v>
      </c>
      <c r="AY49" s="381">
        <v>70</v>
      </c>
      <c r="AZ49" s="381">
        <f t="shared" ref="AZ49:AZ59" si="79">SUM(AX49:AY49)</f>
        <v>127</v>
      </c>
      <c r="BA49" s="381">
        <v>25</v>
      </c>
      <c r="BB49" s="381">
        <v>14</v>
      </c>
      <c r="BC49" s="381">
        <f t="shared" ref="BC49:BC59" si="80">SUM(BA49:BB49)</f>
        <v>39</v>
      </c>
      <c r="BD49" s="381">
        <v>8</v>
      </c>
      <c r="BE49" s="381">
        <v>2</v>
      </c>
      <c r="BF49" s="381">
        <f t="shared" ref="BF49:BF59" si="81">SUM(BD49:BE49)</f>
        <v>10</v>
      </c>
      <c r="BG49" s="381">
        <v>0</v>
      </c>
      <c r="BH49" s="381">
        <v>2</v>
      </c>
      <c r="BI49" s="381">
        <f t="shared" ref="BI49:BI59" si="82">SUM(BG49:BH49)</f>
        <v>2</v>
      </c>
      <c r="BJ49" s="381">
        <v>0</v>
      </c>
      <c r="BK49" s="381">
        <v>0</v>
      </c>
      <c r="BL49" s="381">
        <f t="shared" ref="BL49:BL59" si="83">SUM(BJ49:BK49)</f>
        <v>0</v>
      </c>
      <c r="BM49" s="381">
        <v>0</v>
      </c>
      <c r="BN49" s="381">
        <v>0</v>
      </c>
      <c r="BO49" s="381">
        <f t="shared" ref="BO49:BO59" si="84">SUM(BM49:BN49)</f>
        <v>0</v>
      </c>
      <c r="BP49" s="380">
        <v>0</v>
      </c>
      <c r="BQ49" s="380">
        <v>0</v>
      </c>
      <c r="BR49" s="380">
        <v>0</v>
      </c>
      <c r="BS49" s="380">
        <v>0</v>
      </c>
      <c r="BT49" s="380">
        <v>0</v>
      </c>
      <c r="BU49" s="380">
        <v>0</v>
      </c>
      <c r="BV49" s="380">
        <v>0</v>
      </c>
      <c r="BW49" s="380">
        <v>0</v>
      </c>
      <c r="BX49" s="380">
        <v>0</v>
      </c>
      <c r="BY49" s="380">
        <v>0</v>
      </c>
      <c r="BZ49" s="380">
        <v>0</v>
      </c>
      <c r="CA49" s="380">
        <v>0</v>
      </c>
      <c r="CB49" s="380">
        <f t="shared" ref="CB49:CC59" si="85">BP49+BR49+BT49+BV49+BX49+BZ49</f>
        <v>0</v>
      </c>
      <c r="CC49" s="380">
        <f t="shared" si="85"/>
        <v>0</v>
      </c>
      <c r="CD49" s="380">
        <f t="shared" ref="CD49:CD59" si="86">SUM(CB49:CC49)</f>
        <v>0</v>
      </c>
      <c r="CE49" s="380">
        <v>0</v>
      </c>
      <c r="CF49" s="380">
        <v>0</v>
      </c>
      <c r="CG49" s="380">
        <v>0</v>
      </c>
      <c r="CH49" s="380">
        <v>0</v>
      </c>
      <c r="CI49" s="380">
        <v>0</v>
      </c>
      <c r="CJ49" s="380">
        <v>0</v>
      </c>
    </row>
    <row r="50" spans="1:88" s="382" customFormat="1" hidden="1">
      <c r="A50" s="380">
        <f t="shared" ref="A50:A59" si="87">A49+1</f>
        <v>35</v>
      </c>
      <c r="B50" s="380" t="s">
        <v>1226</v>
      </c>
      <c r="C50" s="380" t="s">
        <v>1227</v>
      </c>
      <c r="D50" s="380" t="s">
        <v>1705</v>
      </c>
      <c r="E50" s="380" t="s">
        <v>825</v>
      </c>
      <c r="F50" s="380" t="s">
        <v>89</v>
      </c>
      <c r="G50" s="380" t="s">
        <v>126</v>
      </c>
      <c r="H50" s="380" t="s">
        <v>615</v>
      </c>
      <c r="I50" s="380" t="s">
        <v>615</v>
      </c>
      <c r="J50" s="380">
        <v>2</v>
      </c>
      <c r="K50" s="380" t="s">
        <v>2544</v>
      </c>
      <c r="L50" s="380">
        <v>33390</v>
      </c>
      <c r="M50" s="380" t="s">
        <v>2419</v>
      </c>
      <c r="N50" s="380">
        <v>0</v>
      </c>
      <c r="O50" s="380">
        <v>166</v>
      </c>
      <c r="P50" s="380">
        <v>1</v>
      </c>
      <c r="Q50" s="380">
        <v>0</v>
      </c>
      <c r="R50" s="380">
        <v>0</v>
      </c>
      <c r="S50" s="380">
        <v>0</v>
      </c>
      <c r="T50" s="380">
        <v>0</v>
      </c>
      <c r="U50" s="380">
        <v>0</v>
      </c>
      <c r="V50" s="380">
        <f t="shared" si="69"/>
        <v>167</v>
      </c>
      <c r="W50" s="380">
        <v>0</v>
      </c>
      <c r="X50" s="380">
        <v>0</v>
      </c>
      <c r="Y50" s="380">
        <f t="shared" si="70"/>
        <v>0</v>
      </c>
      <c r="Z50" s="380">
        <v>0</v>
      </c>
      <c r="AA50" s="380">
        <v>0</v>
      </c>
      <c r="AB50" s="380">
        <f t="shared" si="71"/>
        <v>0</v>
      </c>
      <c r="AC50" s="380">
        <v>0</v>
      </c>
      <c r="AD50" s="380">
        <v>0</v>
      </c>
      <c r="AE50" s="380">
        <f t="shared" si="72"/>
        <v>0</v>
      </c>
      <c r="AF50" s="380">
        <v>0</v>
      </c>
      <c r="AG50" s="380">
        <v>0</v>
      </c>
      <c r="AH50" s="380">
        <f t="shared" si="73"/>
        <v>0</v>
      </c>
      <c r="AI50" s="380">
        <v>0</v>
      </c>
      <c r="AJ50" s="380">
        <v>0</v>
      </c>
      <c r="AK50" s="380">
        <f t="shared" si="74"/>
        <v>0</v>
      </c>
      <c r="AL50" s="381">
        <v>0</v>
      </c>
      <c r="AM50" s="381">
        <v>0</v>
      </c>
      <c r="AN50" s="381">
        <f t="shared" si="75"/>
        <v>0</v>
      </c>
      <c r="AO50" s="381">
        <v>3</v>
      </c>
      <c r="AP50" s="381">
        <v>3</v>
      </c>
      <c r="AQ50" s="381">
        <f t="shared" si="76"/>
        <v>6</v>
      </c>
      <c r="AR50" s="381">
        <v>18</v>
      </c>
      <c r="AS50" s="381">
        <v>16</v>
      </c>
      <c r="AT50" s="381">
        <f t="shared" si="77"/>
        <v>34</v>
      </c>
      <c r="AU50" s="381">
        <v>28</v>
      </c>
      <c r="AV50" s="381">
        <v>16</v>
      </c>
      <c r="AW50" s="381">
        <f t="shared" si="78"/>
        <v>44</v>
      </c>
      <c r="AX50" s="381">
        <v>24</v>
      </c>
      <c r="AY50" s="381">
        <v>34</v>
      </c>
      <c r="AZ50" s="381">
        <f t="shared" si="79"/>
        <v>58</v>
      </c>
      <c r="BA50" s="381">
        <v>18</v>
      </c>
      <c r="BB50" s="381">
        <v>3</v>
      </c>
      <c r="BC50" s="381">
        <f t="shared" si="80"/>
        <v>21</v>
      </c>
      <c r="BD50" s="381">
        <v>4</v>
      </c>
      <c r="BE50" s="381">
        <v>0</v>
      </c>
      <c r="BF50" s="381">
        <f t="shared" si="81"/>
        <v>4</v>
      </c>
      <c r="BG50" s="381">
        <v>0</v>
      </c>
      <c r="BH50" s="381">
        <v>0</v>
      </c>
      <c r="BI50" s="381">
        <f t="shared" si="82"/>
        <v>0</v>
      </c>
      <c r="BJ50" s="381">
        <v>0</v>
      </c>
      <c r="BK50" s="381">
        <v>0</v>
      </c>
      <c r="BL50" s="381">
        <f t="shared" si="83"/>
        <v>0</v>
      </c>
      <c r="BM50" s="381">
        <v>0</v>
      </c>
      <c r="BN50" s="381">
        <v>0</v>
      </c>
      <c r="BO50" s="381">
        <f t="shared" si="84"/>
        <v>0</v>
      </c>
      <c r="BP50" s="380">
        <v>0</v>
      </c>
      <c r="BQ50" s="380">
        <v>0</v>
      </c>
      <c r="BR50" s="380">
        <v>0</v>
      </c>
      <c r="BS50" s="380">
        <v>0</v>
      </c>
      <c r="BT50" s="380">
        <v>0</v>
      </c>
      <c r="BU50" s="380">
        <v>0</v>
      </c>
      <c r="BV50" s="380">
        <v>0</v>
      </c>
      <c r="BW50" s="380">
        <v>0</v>
      </c>
      <c r="BX50" s="380">
        <v>0</v>
      </c>
      <c r="BY50" s="380">
        <v>0</v>
      </c>
      <c r="BZ50" s="380">
        <v>0</v>
      </c>
      <c r="CA50" s="380">
        <v>0</v>
      </c>
      <c r="CB50" s="380">
        <f t="shared" si="85"/>
        <v>0</v>
      </c>
      <c r="CC50" s="380">
        <f t="shared" si="85"/>
        <v>0</v>
      </c>
      <c r="CD50" s="380">
        <f t="shared" si="86"/>
        <v>0</v>
      </c>
      <c r="CE50" s="380">
        <v>0</v>
      </c>
      <c r="CF50" s="380">
        <v>0</v>
      </c>
      <c r="CG50" s="380">
        <v>0</v>
      </c>
      <c r="CH50" s="380">
        <v>0</v>
      </c>
      <c r="CI50" s="380">
        <v>0</v>
      </c>
      <c r="CJ50" s="380">
        <v>0</v>
      </c>
    </row>
    <row r="51" spans="1:88" s="382" customFormat="1" hidden="1">
      <c r="A51" s="380">
        <f t="shared" si="87"/>
        <v>36</v>
      </c>
      <c r="B51" s="380" t="s">
        <v>1213</v>
      </c>
      <c r="C51" s="380" t="s">
        <v>1214</v>
      </c>
      <c r="D51" s="380" t="s">
        <v>1703</v>
      </c>
      <c r="E51" s="380" t="s">
        <v>831</v>
      </c>
      <c r="F51" s="380" t="s">
        <v>89</v>
      </c>
      <c r="G51" s="380" t="s">
        <v>126</v>
      </c>
      <c r="H51" s="380" t="s">
        <v>615</v>
      </c>
      <c r="I51" s="380" t="s">
        <v>615</v>
      </c>
      <c r="J51" s="380">
        <v>2</v>
      </c>
      <c r="K51" s="380" t="s">
        <v>2545</v>
      </c>
      <c r="L51" s="380">
        <v>37633</v>
      </c>
      <c r="M51" s="380" t="s">
        <v>2409</v>
      </c>
      <c r="N51" s="380">
        <v>1300</v>
      </c>
      <c r="O51" s="380">
        <v>190</v>
      </c>
      <c r="P51" s="380">
        <v>2</v>
      </c>
      <c r="Q51" s="380">
        <v>0</v>
      </c>
      <c r="R51" s="380">
        <v>0</v>
      </c>
      <c r="S51" s="380">
        <v>0</v>
      </c>
      <c r="T51" s="380">
        <v>0</v>
      </c>
      <c r="U51" s="380">
        <v>0</v>
      </c>
      <c r="V51" s="380">
        <f t="shared" si="69"/>
        <v>192</v>
      </c>
      <c r="W51" s="380">
        <v>0</v>
      </c>
      <c r="X51" s="380">
        <v>0</v>
      </c>
      <c r="Y51" s="380">
        <f t="shared" si="70"/>
        <v>0</v>
      </c>
      <c r="Z51" s="380">
        <v>0</v>
      </c>
      <c r="AA51" s="380">
        <v>0</v>
      </c>
      <c r="AB51" s="380">
        <f t="shared" si="71"/>
        <v>0</v>
      </c>
      <c r="AC51" s="380">
        <v>0</v>
      </c>
      <c r="AD51" s="380">
        <v>0</v>
      </c>
      <c r="AE51" s="380">
        <f t="shared" si="72"/>
        <v>0</v>
      </c>
      <c r="AF51" s="380">
        <v>0</v>
      </c>
      <c r="AG51" s="380">
        <v>0</v>
      </c>
      <c r="AH51" s="380">
        <f t="shared" si="73"/>
        <v>0</v>
      </c>
      <c r="AI51" s="380">
        <v>0</v>
      </c>
      <c r="AJ51" s="380">
        <v>0</v>
      </c>
      <c r="AK51" s="380">
        <f t="shared" si="74"/>
        <v>0</v>
      </c>
      <c r="AL51" s="381">
        <v>0</v>
      </c>
      <c r="AM51" s="381">
        <v>0</v>
      </c>
      <c r="AN51" s="381">
        <f t="shared" si="75"/>
        <v>0</v>
      </c>
      <c r="AO51" s="381">
        <v>0</v>
      </c>
      <c r="AP51" s="381">
        <v>3</v>
      </c>
      <c r="AQ51" s="381">
        <f t="shared" si="76"/>
        <v>3</v>
      </c>
      <c r="AR51" s="381">
        <v>16</v>
      </c>
      <c r="AS51" s="381">
        <v>23</v>
      </c>
      <c r="AT51" s="381">
        <f t="shared" si="77"/>
        <v>39</v>
      </c>
      <c r="AU51" s="381">
        <v>26</v>
      </c>
      <c r="AV51" s="381">
        <v>39</v>
      </c>
      <c r="AW51" s="381">
        <f t="shared" si="78"/>
        <v>65</v>
      </c>
      <c r="AX51" s="381">
        <v>31</v>
      </c>
      <c r="AY51" s="381">
        <v>21</v>
      </c>
      <c r="AZ51" s="381">
        <f t="shared" si="79"/>
        <v>52</v>
      </c>
      <c r="BA51" s="381">
        <v>12</v>
      </c>
      <c r="BB51" s="381">
        <v>7</v>
      </c>
      <c r="BC51" s="381">
        <f t="shared" si="80"/>
        <v>19</v>
      </c>
      <c r="BD51" s="381">
        <v>6</v>
      </c>
      <c r="BE51" s="381">
        <v>6</v>
      </c>
      <c r="BF51" s="381">
        <f t="shared" si="81"/>
        <v>12</v>
      </c>
      <c r="BG51" s="381">
        <v>2</v>
      </c>
      <c r="BH51" s="381">
        <v>0</v>
      </c>
      <c r="BI51" s="381">
        <f t="shared" si="82"/>
        <v>2</v>
      </c>
      <c r="BJ51" s="381">
        <v>0</v>
      </c>
      <c r="BK51" s="381">
        <v>0</v>
      </c>
      <c r="BL51" s="381">
        <f t="shared" si="83"/>
        <v>0</v>
      </c>
      <c r="BM51" s="381">
        <v>0</v>
      </c>
      <c r="BN51" s="381">
        <v>0</v>
      </c>
      <c r="BO51" s="381">
        <f t="shared" si="84"/>
        <v>0</v>
      </c>
      <c r="BP51" s="380">
        <v>0</v>
      </c>
      <c r="BQ51" s="380">
        <v>0</v>
      </c>
      <c r="BR51" s="380">
        <v>0</v>
      </c>
      <c r="BS51" s="380">
        <v>0</v>
      </c>
      <c r="BT51" s="380">
        <v>0</v>
      </c>
      <c r="BU51" s="380">
        <v>0</v>
      </c>
      <c r="BV51" s="380">
        <v>0</v>
      </c>
      <c r="BW51" s="380">
        <v>0</v>
      </c>
      <c r="BX51" s="380">
        <v>0</v>
      </c>
      <c r="BY51" s="380">
        <v>0</v>
      </c>
      <c r="BZ51" s="380">
        <v>0</v>
      </c>
      <c r="CA51" s="380">
        <v>0</v>
      </c>
      <c r="CB51" s="380">
        <f t="shared" si="85"/>
        <v>0</v>
      </c>
      <c r="CC51" s="380">
        <f t="shared" si="85"/>
        <v>0</v>
      </c>
      <c r="CD51" s="380">
        <f t="shared" si="86"/>
        <v>0</v>
      </c>
      <c r="CE51" s="380">
        <v>0</v>
      </c>
      <c r="CF51" s="380">
        <v>0</v>
      </c>
      <c r="CG51" s="380">
        <v>0</v>
      </c>
      <c r="CH51" s="380">
        <v>0</v>
      </c>
      <c r="CI51" s="380">
        <v>0</v>
      </c>
      <c r="CJ51" s="380">
        <v>0</v>
      </c>
    </row>
    <row r="52" spans="1:88" s="382" customFormat="1" hidden="1">
      <c r="A52" s="380">
        <f t="shared" si="87"/>
        <v>37</v>
      </c>
      <c r="B52" s="380" t="s">
        <v>1224</v>
      </c>
      <c r="C52" s="380" t="s">
        <v>1225</v>
      </c>
      <c r="D52" s="380" t="s">
        <v>2546</v>
      </c>
      <c r="E52" s="380" t="s">
        <v>800</v>
      </c>
      <c r="F52" s="380" t="s">
        <v>89</v>
      </c>
      <c r="G52" s="380" t="s">
        <v>126</v>
      </c>
      <c r="H52" s="380" t="s">
        <v>615</v>
      </c>
      <c r="I52" s="380" t="s">
        <v>615</v>
      </c>
      <c r="J52" s="380">
        <v>2</v>
      </c>
      <c r="K52" s="380" t="s">
        <v>2547</v>
      </c>
      <c r="L52" s="380">
        <v>38413</v>
      </c>
      <c r="M52" s="380" t="s">
        <v>2409</v>
      </c>
      <c r="N52" s="380">
        <v>1300</v>
      </c>
      <c r="O52" s="380">
        <v>101</v>
      </c>
      <c r="P52" s="380">
        <v>1</v>
      </c>
      <c r="Q52" s="380">
        <v>1</v>
      </c>
      <c r="R52" s="380">
        <v>0</v>
      </c>
      <c r="S52" s="380">
        <v>0</v>
      </c>
      <c r="T52" s="380">
        <v>0</v>
      </c>
      <c r="U52" s="380">
        <v>0</v>
      </c>
      <c r="V52" s="380">
        <f t="shared" si="69"/>
        <v>103</v>
      </c>
      <c r="W52" s="380">
        <v>0</v>
      </c>
      <c r="X52" s="380">
        <v>0</v>
      </c>
      <c r="Y52" s="380">
        <f t="shared" si="70"/>
        <v>0</v>
      </c>
      <c r="Z52" s="380">
        <v>0</v>
      </c>
      <c r="AA52" s="380">
        <v>0</v>
      </c>
      <c r="AB52" s="380">
        <f t="shared" si="71"/>
        <v>0</v>
      </c>
      <c r="AC52" s="380">
        <v>0</v>
      </c>
      <c r="AD52" s="380">
        <v>0</v>
      </c>
      <c r="AE52" s="380">
        <f t="shared" si="72"/>
        <v>0</v>
      </c>
      <c r="AF52" s="380">
        <v>0</v>
      </c>
      <c r="AG52" s="380">
        <v>0</v>
      </c>
      <c r="AH52" s="380">
        <f t="shared" si="73"/>
        <v>0</v>
      </c>
      <c r="AI52" s="380">
        <v>0</v>
      </c>
      <c r="AJ52" s="380">
        <v>0</v>
      </c>
      <c r="AK52" s="380">
        <f t="shared" si="74"/>
        <v>0</v>
      </c>
      <c r="AL52" s="381">
        <v>0</v>
      </c>
      <c r="AM52" s="381">
        <v>0</v>
      </c>
      <c r="AN52" s="381">
        <f t="shared" si="75"/>
        <v>0</v>
      </c>
      <c r="AO52" s="381">
        <v>0</v>
      </c>
      <c r="AP52" s="381">
        <v>1</v>
      </c>
      <c r="AQ52" s="381">
        <f t="shared" si="76"/>
        <v>1</v>
      </c>
      <c r="AR52" s="381">
        <v>13</v>
      </c>
      <c r="AS52" s="381">
        <v>11</v>
      </c>
      <c r="AT52" s="381">
        <f t="shared" si="77"/>
        <v>24</v>
      </c>
      <c r="AU52" s="381">
        <v>26</v>
      </c>
      <c r="AV52" s="381">
        <v>15</v>
      </c>
      <c r="AW52" s="381">
        <f t="shared" si="78"/>
        <v>41</v>
      </c>
      <c r="AX52" s="381">
        <v>10</v>
      </c>
      <c r="AY52" s="381">
        <v>11</v>
      </c>
      <c r="AZ52" s="381">
        <f t="shared" si="79"/>
        <v>21</v>
      </c>
      <c r="BA52" s="381">
        <v>7</v>
      </c>
      <c r="BB52" s="381">
        <v>4</v>
      </c>
      <c r="BC52" s="381">
        <f t="shared" si="80"/>
        <v>11</v>
      </c>
      <c r="BD52" s="381">
        <v>4</v>
      </c>
      <c r="BE52" s="381">
        <v>0</v>
      </c>
      <c r="BF52" s="381">
        <f t="shared" si="81"/>
        <v>4</v>
      </c>
      <c r="BG52" s="381">
        <v>1</v>
      </c>
      <c r="BH52" s="381">
        <v>0</v>
      </c>
      <c r="BI52" s="381">
        <f t="shared" si="82"/>
        <v>1</v>
      </c>
      <c r="BJ52" s="381">
        <v>0</v>
      </c>
      <c r="BK52" s="381">
        <v>0</v>
      </c>
      <c r="BL52" s="381">
        <f t="shared" si="83"/>
        <v>0</v>
      </c>
      <c r="BM52" s="381">
        <v>0</v>
      </c>
      <c r="BN52" s="381">
        <v>0</v>
      </c>
      <c r="BO52" s="381">
        <f t="shared" si="84"/>
        <v>0</v>
      </c>
      <c r="BP52" s="380">
        <v>0</v>
      </c>
      <c r="BQ52" s="380">
        <v>0</v>
      </c>
      <c r="BR52" s="380">
        <v>0</v>
      </c>
      <c r="BS52" s="380">
        <v>0</v>
      </c>
      <c r="BT52" s="380">
        <v>0</v>
      </c>
      <c r="BU52" s="380">
        <v>0</v>
      </c>
      <c r="BV52" s="380">
        <v>0</v>
      </c>
      <c r="BW52" s="380">
        <v>0</v>
      </c>
      <c r="BX52" s="380">
        <v>0</v>
      </c>
      <c r="BY52" s="380">
        <v>0</v>
      </c>
      <c r="BZ52" s="380">
        <v>0</v>
      </c>
      <c r="CA52" s="380">
        <v>0</v>
      </c>
      <c r="CB52" s="380">
        <f t="shared" si="85"/>
        <v>0</v>
      </c>
      <c r="CC52" s="380">
        <f t="shared" si="85"/>
        <v>0</v>
      </c>
      <c r="CD52" s="380">
        <f t="shared" si="86"/>
        <v>0</v>
      </c>
      <c r="CE52" s="380">
        <v>0</v>
      </c>
      <c r="CF52" s="380">
        <v>0</v>
      </c>
      <c r="CG52" s="380">
        <v>0</v>
      </c>
      <c r="CH52" s="380">
        <v>0</v>
      </c>
      <c r="CI52" s="380">
        <v>0</v>
      </c>
      <c r="CJ52" s="380">
        <v>0</v>
      </c>
    </row>
    <row r="53" spans="1:88" s="382" customFormat="1" hidden="1">
      <c r="A53" s="380">
        <f t="shared" si="87"/>
        <v>38</v>
      </c>
      <c r="B53" s="380" t="s">
        <v>1211</v>
      </c>
      <c r="C53" s="380" t="s">
        <v>1212</v>
      </c>
      <c r="D53" s="380" t="s">
        <v>864</v>
      </c>
      <c r="E53" s="380" t="s">
        <v>864</v>
      </c>
      <c r="F53" s="380" t="s">
        <v>89</v>
      </c>
      <c r="G53" s="380" t="s">
        <v>126</v>
      </c>
      <c r="H53" s="380" t="s">
        <v>615</v>
      </c>
      <c r="I53" s="380" t="s">
        <v>615</v>
      </c>
      <c r="J53" s="380">
        <v>2</v>
      </c>
      <c r="K53" s="380" t="s">
        <v>2410</v>
      </c>
      <c r="L53" s="380">
        <v>38534</v>
      </c>
      <c r="M53" s="380" t="s">
        <v>2409</v>
      </c>
      <c r="N53" s="380">
        <v>1300</v>
      </c>
      <c r="O53" s="380">
        <v>96</v>
      </c>
      <c r="P53" s="380">
        <v>0</v>
      </c>
      <c r="Q53" s="380">
        <v>0</v>
      </c>
      <c r="R53" s="380">
        <v>0</v>
      </c>
      <c r="S53" s="380">
        <v>0</v>
      </c>
      <c r="T53" s="380">
        <v>0</v>
      </c>
      <c r="U53" s="380">
        <v>0</v>
      </c>
      <c r="V53" s="380">
        <f t="shared" si="69"/>
        <v>96</v>
      </c>
      <c r="W53" s="380">
        <v>0</v>
      </c>
      <c r="X53" s="380">
        <v>0</v>
      </c>
      <c r="Y53" s="380">
        <f t="shared" si="70"/>
        <v>0</v>
      </c>
      <c r="Z53" s="380">
        <v>0</v>
      </c>
      <c r="AA53" s="380">
        <v>0</v>
      </c>
      <c r="AB53" s="380">
        <f t="shared" si="71"/>
        <v>0</v>
      </c>
      <c r="AC53" s="380">
        <v>0</v>
      </c>
      <c r="AD53" s="380">
        <v>0</v>
      </c>
      <c r="AE53" s="380">
        <f t="shared" si="72"/>
        <v>0</v>
      </c>
      <c r="AF53" s="380">
        <v>0</v>
      </c>
      <c r="AG53" s="380">
        <v>0</v>
      </c>
      <c r="AH53" s="380">
        <f t="shared" si="73"/>
        <v>0</v>
      </c>
      <c r="AI53" s="380">
        <v>0</v>
      </c>
      <c r="AJ53" s="380">
        <v>0</v>
      </c>
      <c r="AK53" s="380">
        <f t="shared" si="74"/>
        <v>0</v>
      </c>
      <c r="AL53" s="381">
        <v>0</v>
      </c>
      <c r="AM53" s="381">
        <v>0</v>
      </c>
      <c r="AN53" s="381">
        <f t="shared" si="75"/>
        <v>0</v>
      </c>
      <c r="AO53" s="381">
        <v>4</v>
      </c>
      <c r="AP53" s="381">
        <v>0</v>
      </c>
      <c r="AQ53" s="381">
        <f t="shared" si="76"/>
        <v>4</v>
      </c>
      <c r="AR53" s="381">
        <v>14</v>
      </c>
      <c r="AS53" s="381">
        <v>14</v>
      </c>
      <c r="AT53" s="381">
        <f t="shared" si="77"/>
        <v>28</v>
      </c>
      <c r="AU53" s="381">
        <v>19</v>
      </c>
      <c r="AV53" s="381">
        <v>10</v>
      </c>
      <c r="AW53" s="381">
        <f t="shared" si="78"/>
        <v>29</v>
      </c>
      <c r="AX53" s="381">
        <v>12</v>
      </c>
      <c r="AY53" s="381">
        <v>11</v>
      </c>
      <c r="AZ53" s="381">
        <f t="shared" si="79"/>
        <v>23</v>
      </c>
      <c r="BA53" s="381">
        <v>8</v>
      </c>
      <c r="BB53" s="381">
        <v>1</v>
      </c>
      <c r="BC53" s="381">
        <f t="shared" si="80"/>
        <v>9</v>
      </c>
      <c r="BD53" s="381">
        <v>1</v>
      </c>
      <c r="BE53" s="381">
        <v>2</v>
      </c>
      <c r="BF53" s="381">
        <f t="shared" si="81"/>
        <v>3</v>
      </c>
      <c r="BG53" s="381">
        <v>0</v>
      </c>
      <c r="BH53" s="381">
        <v>0</v>
      </c>
      <c r="BI53" s="381">
        <f t="shared" si="82"/>
        <v>0</v>
      </c>
      <c r="BJ53" s="381">
        <v>0</v>
      </c>
      <c r="BK53" s="381">
        <v>0</v>
      </c>
      <c r="BL53" s="381">
        <f t="shared" si="83"/>
        <v>0</v>
      </c>
      <c r="BM53" s="381">
        <v>0</v>
      </c>
      <c r="BN53" s="381">
        <v>0</v>
      </c>
      <c r="BO53" s="381">
        <f t="shared" si="84"/>
        <v>0</v>
      </c>
      <c r="BP53" s="380">
        <v>0</v>
      </c>
      <c r="BQ53" s="380">
        <v>0</v>
      </c>
      <c r="BR53" s="380">
        <v>0</v>
      </c>
      <c r="BS53" s="380">
        <v>0</v>
      </c>
      <c r="BT53" s="380">
        <v>0</v>
      </c>
      <c r="BU53" s="380">
        <v>0</v>
      </c>
      <c r="BV53" s="380">
        <v>0</v>
      </c>
      <c r="BW53" s="380">
        <v>0</v>
      </c>
      <c r="BX53" s="380">
        <v>0</v>
      </c>
      <c r="BY53" s="380">
        <v>0</v>
      </c>
      <c r="BZ53" s="380">
        <v>0</v>
      </c>
      <c r="CA53" s="380">
        <v>0</v>
      </c>
      <c r="CB53" s="380">
        <f t="shared" si="85"/>
        <v>0</v>
      </c>
      <c r="CC53" s="380">
        <f t="shared" si="85"/>
        <v>0</v>
      </c>
      <c r="CD53" s="380">
        <f t="shared" si="86"/>
        <v>0</v>
      </c>
      <c r="CE53" s="380">
        <v>0</v>
      </c>
      <c r="CF53" s="380">
        <v>0</v>
      </c>
      <c r="CG53" s="380">
        <v>0</v>
      </c>
      <c r="CH53" s="380">
        <v>0</v>
      </c>
      <c r="CI53" s="380">
        <v>0</v>
      </c>
      <c r="CJ53" s="380">
        <v>0</v>
      </c>
    </row>
    <row r="54" spans="1:88" s="382" customFormat="1" hidden="1">
      <c r="A54" s="380">
        <f t="shared" si="87"/>
        <v>39</v>
      </c>
      <c r="B54" s="380" t="s">
        <v>1228</v>
      </c>
      <c r="C54" s="380" t="s">
        <v>1229</v>
      </c>
      <c r="D54" s="380" t="s">
        <v>822</v>
      </c>
      <c r="E54" s="380" t="s">
        <v>822</v>
      </c>
      <c r="F54" s="380" t="s">
        <v>89</v>
      </c>
      <c r="G54" s="380" t="s">
        <v>126</v>
      </c>
      <c r="H54" s="380" t="s">
        <v>615</v>
      </c>
      <c r="I54" s="380" t="s">
        <v>615</v>
      </c>
      <c r="J54" s="380">
        <v>2</v>
      </c>
      <c r="K54" s="380" t="s">
        <v>2432</v>
      </c>
      <c r="L54" s="380">
        <v>39234</v>
      </c>
      <c r="M54" s="380" t="s">
        <v>2409</v>
      </c>
      <c r="N54" s="380">
        <v>1300</v>
      </c>
      <c r="O54" s="380">
        <v>78</v>
      </c>
      <c r="P54" s="380">
        <v>2</v>
      </c>
      <c r="Q54" s="380">
        <v>0</v>
      </c>
      <c r="R54" s="380">
        <v>0</v>
      </c>
      <c r="S54" s="380">
        <v>0</v>
      </c>
      <c r="T54" s="380">
        <v>0</v>
      </c>
      <c r="U54" s="380">
        <v>0</v>
      </c>
      <c r="V54" s="380">
        <f t="shared" si="69"/>
        <v>80</v>
      </c>
      <c r="W54" s="380">
        <v>0</v>
      </c>
      <c r="X54" s="380">
        <v>0</v>
      </c>
      <c r="Y54" s="380">
        <f t="shared" si="70"/>
        <v>0</v>
      </c>
      <c r="Z54" s="380">
        <v>0</v>
      </c>
      <c r="AA54" s="380">
        <v>0</v>
      </c>
      <c r="AB54" s="380">
        <f t="shared" si="71"/>
        <v>0</v>
      </c>
      <c r="AC54" s="380">
        <v>0</v>
      </c>
      <c r="AD54" s="380">
        <v>0</v>
      </c>
      <c r="AE54" s="380">
        <f t="shared" si="72"/>
        <v>0</v>
      </c>
      <c r="AF54" s="380">
        <v>0</v>
      </c>
      <c r="AG54" s="380">
        <v>0</v>
      </c>
      <c r="AH54" s="380">
        <f t="shared" si="73"/>
        <v>0</v>
      </c>
      <c r="AI54" s="380">
        <v>0</v>
      </c>
      <c r="AJ54" s="380">
        <v>0</v>
      </c>
      <c r="AK54" s="380">
        <f t="shared" si="74"/>
        <v>0</v>
      </c>
      <c r="AL54" s="381">
        <v>0</v>
      </c>
      <c r="AM54" s="381">
        <v>0</v>
      </c>
      <c r="AN54" s="381">
        <f t="shared" si="75"/>
        <v>0</v>
      </c>
      <c r="AO54" s="381">
        <v>1</v>
      </c>
      <c r="AP54" s="381">
        <v>4</v>
      </c>
      <c r="AQ54" s="381">
        <f t="shared" si="76"/>
        <v>5</v>
      </c>
      <c r="AR54" s="381">
        <v>10</v>
      </c>
      <c r="AS54" s="381">
        <v>5</v>
      </c>
      <c r="AT54" s="381">
        <f t="shared" si="77"/>
        <v>15</v>
      </c>
      <c r="AU54" s="381">
        <v>20</v>
      </c>
      <c r="AV54" s="381">
        <v>14</v>
      </c>
      <c r="AW54" s="381">
        <f t="shared" si="78"/>
        <v>34</v>
      </c>
      <c r="AX54" s="381">
        <v>11</v>
      </c>
      <c r="AY54" s="381">
        <v>9</v>
      </c>
      <c r="AZ54" s="381">
        <f t="shared" si="79"/>
        <v>20</v>
      </c>
      <c r="BA54" s="381">
        <v>4</v>
      </c>
      <c r="BB54" s="381">
        <v>0</v>
      </c>
      <c r="BC54" s="381">
        <f t="shared" si="80"/>
        <v>4</v>
      </c>
      <c r="BD54" s="381">
        <v>2</v>
      </c>
      <c r="BE54" s="381">
        <v>0</v>
      </c>
      <c r="BF54" s="381">
        <f t="shared" si="81"/>
        <v>2</v>
      </c>
      <c r="BG54" s="381">
        <v>0</v>
      </c>
      <c r="BH54" s="381">
        <v>0</v>
      </c>
      <c r="BI54" s="381">
        <f t="shared" si="82"/>
        <v>0</v>
      </c>
      <c r="BJ54" s="381">
        <v>0</v>
      </c>
      <c r="BK54" s="381">
        <v>0</v>
      </c>
      <c r="BL54" s="381">
        <f t="shared" si="83"/>
        <v>0</v>
      </c>
      <c r="BM54" s="381">
        <v>0</v>
      </c>
      <c r="BN54" s="381">
        <v>0</v>
      </c>
      <c r="BO54" s="381">
        <f t="shared" si="84"/>
        <v>0</v>
      </c>
      <c r="BP54" s="380">
        <v>0</v>
      </c>
      <c r="BQ54" s="380">
        <v>0</v>
      </c>
      <c r="BR54" s="380">
        <v>0</v>
      </c>
      <c r="BS54" s="380">
        <v>0</v>
      </c>
      <c r="BT54" s="380">
        <v>0</v>
      </c>
      <c r="BU54" s="380">
        <v>0</v>
      </c>
      <c r="BV54" s="380">
        <v>0</v>
      </c>
      <c r="BW54" s="380">
        <v>0</v>
      </c>
      <c r="BX54" s="380">
        <v>0</v>
      </c>
      <c r="BY54" s="380">
        <v>0</v>
      </c>
      <c r="BZ54" s="380">
        <v>0</v>
      </c>
      <c r="CA54" s="380">
        <v>0</v>
      </c>
      <c r="CB54" s="380">
        <f t="shared" si="85"/>
        <v>0</v>
      </c>
      <c r="CC54" s="380">
        <f t="shared" si="85"/>
        <v>0</v>
      </c>
      <c r="CD54" s="380">
        <f t="shared" si="86"/>
        <v>0</v>
      </c>
      <c r="CE54" s="380">
        <v>0</v>
      </c>
      <c r="CF54" s="380">
        <v>0</v>
      </c>
      <c r="CG54" s="380">
        <v>0</v>
      </c>
      <c r="CH54" s="380">
        <v>0</v>
      </c>
      <c r="CI54" s="380">
        <v>0</v>
      </c>
      <c r="CJ54" s="380">
        <v>0</v>
      </c>
    </row>
    <row r="55" spans="1:88" s="382" customFormat="1" hidden="1">
      <c r="A55" s="380">
        <f t="shared" si="87"/>
        <v>40</v>
      </c>
      <c r="B55" s="380" t="s">
        <v>1230</v>
      </c>
      <c r="C55" s="380" t="s">
        <v>1231</v>
      </c>
      <c r="D55" s="380" t="s">
        <v>841</v>
      </c>
      <c r="E55" s="380" t="s">
        <v>841</v>
      </c>
      <c r="F55" s="380" t="s">
        <v>89</v>
      </c>
      <c r="G55" s="380" t="s">
        <v>126</v>
      </c>
      <c r="H55" s="380" t="s">
        <v>615</v>
      </c>
      <c r="I55" s="380" t="s">
        <v>615</v>
      </c>
      <c r="J55" s="380">
        <v>2</v>
      </c>
      <c r="K55" s="380" t="s">
        <v>2410</v>
      </c>
      <c r="L55" s="380">
        <v>37803</v>
      </c>
      <c r="M55" s="380" t="s">
        <v>2409</v>
      </c>
      <c r="N55" s="380">
        <v>900</v>
      </c>
      <c r="O55" s="380">
        <v>92</v>
      </c>
      <c r="P55" s="380">
        <v>4</v>
      </c>
      <c r="Q55" s="380">
        <v>0</v>
      </c>
      <c r="R55" s="380">
        <v>0</v>
      </c>
      <c r="S55" s="380">
        <v>0</v>
      </c>
      <c r="T55" s="380">
        <v>0</v>
      </c>
      <c r="U55" s="380">
        <v>0</v>
      </c>
      <c r="V55" s="380">
        <f t="shared" si="69"/>
        <v>96</v>
      </c>
      <c r="W55" s="380">
        <v>0</v>
      </c>
      <c r="X55" s="380">
        <v>0</v>
      </c>
      <c r="Y55" s="380">
        <f t="shared" si="70"/>
        <v>0</v>
      </c>
      <c r="Z55" s="380">
        <v>0</v>
      </c>
      <c r="AA55" s="380">
        <v>0</v>
      </c>
      <c r="AB55" s="380">
        <f t="shared" si="71"/>
        <v>0</v>
      </c>
      <c r="AC55" s="380">
        <v>0</v>
      </c>
      <c r="AD55" s="380">
        <v>0</v>
      </c>
      <c r="AE55" s="380">
        <f t="shared" si="72"/>
        <v>0</v>
      </c>
      <c r="AF55" s="380">
        <v>0</v>
      </c>
      <c r="AG55" s="380">
        <v>0</v>
      </c>
      <c r="AH55" s="380">
        <f t="shared" si="73"/>
        <v>0</v>
      </c>
      <c r="AI55" s="380">
        <v>0</v>
      </c>
      <c r="AJ55" s="380">
        <v>0</v>
      </c>
      <c r="AK55" s="380">
        <f t="shared" si="74"/>
        <v>0</v>
      </c>
      <c r="AL55" s="381">
        <v>0</v>
      </c>
      <c r="AM55" s="381">
        <v>0</v>
      </c>
      <c r="AN55" s="381">
        <f t="shared" si="75"/>
        <v>0</v>
      </c>
      <c r="AO55" s="381">
        <v>0</v>
      </c>
      <c r="AP55" s="381">
        <v>0</v>
      </c>
      <c r="AQ55" s="381">
        <f t="shared" si="76"/>
        <v>0</v>
      </c>
      <c r="AR55" s="381">
        <v>11</v>
      </c>
      <c r="AS55" s="381">
        <v>15</v>
      </c>
      <c r="AT55" s="381">
        <f t="shared" si="77"/>
        <v>26</v>
      </c>
      <c r="AU55" s="381">
        <v>14</v>
      </c>
      <c r="AV55" s="381">
        <v>11</v>
      </c>
      <c r="AW55" s="381">
        <f t="shared" si="78"/>
        <v>25</v>
      </c>
      <c r="AX55" s="381">
        <v>13</v>
      </c>
      <c r="AY55" s="381">
        <v>13</v>
      </c>
      <c r="AZ55" s="381">
        <f t="shared" si="79"/>
        <v>26</v>
      </c>
      <c r="BA55" s="381">
        <v>13</v>
      </c>
      <c r="BB55" s="381">
        <v>1</v>
      </c>
      <c r="BC55" s="381">
        <f t="shared" si="80"/>
        <v>14</v>
      </c>
      <c r="BD55" s="381">
        <v>4</v>
      </c>
      <c r="BE55" s="381">
        <v>0</v>
      </c>
      <c r="BF55" s="381">
        <f t="shared" si="81"/>
        <v>4</v>
      </c>
      <c r="BG55" s="381">
        <v>0</v>
      </c>
      <c r="BH55" s="381">
        <v>1</v>
      </c>
      <c r="BI55" s="381">
        <f t="shared" si="82"/>
        <v>1</v>
      </c>
      <c r="BJ55" s="381">
        <v>0</v>
      </c>
      <c r="BK55" s="381">
        <v>0</v>
      </c>
      <c r="BL55" s="381">
        <f t="shared" si="83"/>
        <v>0</v>
      </c>
      <c r="BM55" s="381">
        <v>0</v>
      </c>
      <c r="BN55" s="381">
        <v>0</v>
      </c>
      <c r="BO55" s="381">
        <f t="shared" si="84"/>
        <v>0</v>
      </c>
      <c r="BP55" s="380">
        <v>0</v>
      </c>
      <c r="BQ55" s="380">
        <v>0</v>
      </c>
      <c r="BR55" s="380">
        <v>0</v>
      </c>
      <c r="BS55" s="380">
        <v>0</v>
      </c>
      <c r="BT55" s="380">
        <v>0</v>
      </c>
      <c r="BU55" s="380">
        <v>0</v>
      </c>
      <c r="BV55" s="380">
        <v>0</v>
      </c>
      <c r="BW55" s="380">
        <v>0</v>
      </c>
      <c r="BX55" s="380">
        <v>0</v>
      </c>
      <c r="BY55" s="380">
        <v>0</v>
      </c>
      <c r="BZ55" s="380">
        <v>0</v>
      </c>
      <c r="CA55" s="380">
        <v>0</v>
      </c>
      <c r="CB55" s="380">
        <f t="shared" si="85"/>
        <v>0</v>
      </c>
      <c r="CC55" s="380">
        <f t="shared" si="85"/>
        <v>0</v>
      </c>
      <c r="CD55" s="380">
        <f t="shared" si="86"/>
        <v>0</v>
      </c>
      <c r="CE55" s="380">
        <v>0</v>
      </c>
      <c r="CF55" s="380">
        <v>0</v>
      </c>
      <c r="CG55" s="380">
        <v>0</v>
      </c>
      <c r="CH55" s="380">
        <v>0</v>
      </c>
      <c r="CI55" s="380">
        <v>0</v>
      </c>
      <c r="CJ55" s="380">
        <v>0</v>
      </c>
    </row>
    <row r="56" spans="1:88" s="382" customFormat="1" hidden="1">
      <c r="A56" s="380">
        <f t="shared" si="87"/>
        <v>41</v>
      </c>
      <c r="B56" s="380" t="s">
        <v>1219</v>
      </c>
      <c r="C56" s="380" t="s">
        <v>1220</v>
      </c>
      <c r="D56" s="380" t="s">
        <v>828</v>
      </c>
      <c r="E56" s="380" t="s">
        <v>869</v>
      </c>
      <c r="F56" s="380" t="s">
        <v>89</v>
      </c>
      <c r="G56" s="380" t="s">
        <v>126</v>
      </c>
      <c r="H56" s="380" t="s">
        <v>615</v>
      </c>
      <c r="I56" s="380" t="s">
        <v>615</v>
      </c>
      <c r="J56" s="380">
        <v>2</v>
      </c>
      <c r="K56" s="380" t="s">
        <v>2548</v>
      </c>
      <c r="L56" s="380">
        <v>40359</v>
      </c>
      <c r="M56" s="380" t="s">
        <v>2419</v>
      </c>
      <c r="N56" s="380">
        <v>0</v>
      </c>
      <c r="O56" s="380">
        <v>48</v>
      </c>
      <c r="P56" s="380">
        <v>20</v>
      </c>
      <c r="Q56" s="380">
        <v>2</v>
      </c>
      <c r="R56" s="380">
        <v>0</v>
      </c>
      <c r="S56" s="380">
        <v>0</v>
      </c>
      <c r="T56" s="380">
        <v>0</v>
      </c>
      <c r="U56" s="380">
        <v>0</v>
      </c>
      <c r="V56" s="380">
        <f t="shared" si="69"/>
        <v>70</v>
      </c>
      <c r="W56" s="380">
        <v>0</v>
      </c>
      <c r="X56" s="380">
        <v>0</v>
      </c>
      <c r="Y56" s="380">
        <f t="shared" si="70"/>
        <v>0</v>
      </c>
      <c r="Z56" s="380">
        <v>0</v>
      </c>
      <c r="AA56" s="380">
        <v>0</v>
      </c>
      <c r="AB56" s="380">
        <f t="shared" si="71"/>
        <v>0</v>
      </c>
      <c r="AC56" s="380">
        <v>0</v>
      </c>
      <c r="AD56" s="380">
        <v>0</v>
      </c>
      <c r="AE56" s="380">
        <f t="shared" si="72"/>
        <v>0</v>
      </c>
      <c r="AF56" s="380">
        <v>0</v>
      </c>
      <c r="AG56" s="380">
        <v>0</v>
      </c>
      <c r="AH56" s="380">
        <f t="shared" si="73"/>
        <v>0</v>
      </c>
      <c r="AI56" s="380">
        <v>0</v>
      </c>
      <c r="AJ56" s="380">
        <v>0</v>
      </c>
      <c r="AK56" s="380">
        <f t="shared" si="74"/>
        <v>0</v>
      </c>
      <c r="AL56" s="381">
        <v>0</v>
      </c>
      <c r="AM56" s="381">
        <v>0</v>
      </c>
      <c r="AN56" s="381">
        <f t="shared" si="75"/>
        <v>0</v>
      </c>
      <c r="AO56" s="381">
        <v>0</v>
      </c>
      <c r="AP56" s="381">
        <v>1</v>
      </c>
      <c r="AQ56" s="381">
        <f t="shared" si="76"/>
        <v>1</v>
      </c>
      <c r="AR56" s="381">
        <v>3</v>
      </c>
      <c r="AS56" s="381">
        <v>3</v>
      </c>
      <c r="AT56" s="381">
        <f t="shared" si="77"/>
        <v>6</v>
      </c>
      <c r="AU56" s="381">
        <v>9</v>
      </c>
      <c r="AV56" s="381">
        <v>20</v>
      </c>
      <c r="AW56" s="381">
        <f t="shared" si="78"/>
        <v>29</v>
      </c>
      <c r="AX56" s="381">
        <v>10</v>
      </c>
      <c r="AY56" s="381">
        <v>8</v>
      </c>
      <c r="AZ56" s="381">
        <f t="shared" si="79"/>
        <v>18</v>
      </c>
      <c r="BA56" s="381">
        <v>3</v>
      </c>
      <c r="BB56" s="381">
        <v>5</v>
      </c>
      <c r="BC56" s="381">
        <f t="shared" si="80"/>
        <v>8</v>
      </c>
      <c r="BD56" s="381">
        <v>4</v>
      </c>
      <c r="BE56" s="381">
        <v>4</v>
      </c>
      <c r="BF56" s="381">
        <f t="shared" si="81"/>
        <v>8</v>
      </c>
      <c r="BG56" s="381">
        <v>0</v>
      </c>
      <c r="BH56" s="381">
        <v>0</v>
      </c>
      <c r="BI56" s="381">
        <f t="shared" si="82"/>
        <v>0</v>
      </c>
      <c r="BJ56" s="381">
        <v>0</v>
      </c>
      <c r="BK56" s="381">
        <v>0</v>
      </c>
      <c r="BL56" s="381">
        <f t="shared" si="83"/>
        <v>0</v>
      </c>
      <c r="BM56" s="381">
        <v>0</v>
      </c>
      <c r="BN56" s="381">
        <v>0</v>
      </c>
      <c r="BO56" s="381">
        <f t="shared" si="84"/>
        <v>0</v>
      </c>
      <c r="BP56" s="380">
        <v>0</v>
      </c>
      <c r="BQ56" s="380">
        <v>0</v>
      </c>
      <c r="BR56" s="380">
        <v>0</v>
      </c>
      <c r="BS56" s="380">
        <v>0</v>
      </c>
      <c r="BT56" s="380">
        <v>0</v>
      </c>
      <c r="BU56" s="380">
        <v>0</v>
      </c>
      <c r="BV56" s="380">
        <v>0</v>
      </c>
      <c r="BW56" s="380">
        <v>0</v>
      </c>
      <c r="BX56" s="380">
        <v>0</v>
      </c>
      <c r="BY56" s="380">
        <v>0</v>
      </c>
      <c r="BZ56" s="380">
        <v>0</v>
      </c>
      <c r="CA56" s="380">
        <v>0</v>
      </c>
      <c r="CB56" s="380">
        <f t="shared" si="85"/>
        <v>0</v>
      </c>
      <c r="CC56" s="380">
        <f t="shared" si="85"/>
        <v>0</v>
      </c>
      <c r="CD56" s="380">
        <f t="shared" si="86"/>
        <v>0</v>
      </c>
      <c r="CE56" s="380">
        <v>0</v>
      </c>
      <c r="CF56" s="380">
        <v>0</v>
      </c>
      <c r="CG56" s="380">
        <v>0</v>
      </c>
      <c r="CH56" s="380">
        <v>0</v>
      </c>
      <c r="CI56" s="380">
        <v>0</v>
      </c>
      <c r="CJ56" s="380">
        <v>0</v>
      </c>
    </row>
    <row r="57" spans="1:88" s="382" customFormat="1" hidden="1">
      <c r="A57" s="380">
        <f t="shared" si="87"/>
        <v>42</v>
      </c>
      <c r="B57" s="380" t="s">
        <v>1221</v>
      </c>
      <c r="C57" s="380" t="s">
        <v>1222</v>
      </c>
      <c r="D57" s="380" t="s">
        <v>331</v>
      </c>
      <c r="E57" s="380" t="s">
        <v>1223</v>
      </c>
      <c r="F57" s="380" t="s">
        <v>89</v>
      </c>
      <c r="G57" s="380" t="s">
        <v>126</v>
      </c>
      <c r="H57" s="380" t="s">
        <v>615</v>
      </c>
      <c r="I57" s="380" t="s">
        <v>615</v>
      </c>
      <c r="J57" s="380">
        <v>2</v>
      </c>
      <c r="K57" s="380" t="s">
        <v>2410</v>
      </c>
      <c r="L57" s="380">
        <v>39264</v>
      </c>
      <c r="M57" s="380" t="s">
        <v>2419</v>
      </c>
      <c r="N57" s="380">
        <v>0</v>
      </c>
      <c r="O57" s="380">
        <v>75</v>
      </c>
      <c r="P57" s="380">
        <v>9</v>
      </c>
      <c r="Q57" s="380">
        <v>1</v>
      </c>
      <c r="R57" s="380">
        <v>0</v>
      </c>
      <c r="S57" s="380">
        <v>0</v>
      </c>
      <c r="T57" s="380">
        <v>0</v>
      </c>
      <c r="U57" s="380">
        <v>0</v>
      </c>
      <c r="V57" s="380">
        <f t="shared" si="69"/>
        <v>85</v>
      </c>
      <c r="W57" s="380">
        <v>0</v>
      </c>
      <c r="X57" s="380">
        <v>0</v>
      </c>
      <c r="Y57" s="380">
        <f t="shared" si="70"/>
        <v>0</v>
      </c>
      <c r="Z57" s="380">
        <v>0</v>
      </c>
      <c r="AA57" s="380">
        <v>0</v>
      </c>
      <c r="AB57" s="380">
        <f t="shared" si="71"/>
        <v>0</v>
      </c>
      <c r="AC57" s="380">
        <v>0</v>
      </c>
      <c r="AD57" s="380">
        <v>0</v>
      </c>
      <c r="AE57" s="380">
        <f t="shared" si="72"/>
        <v>0</v>
      </c>
      <c r="AF57" s="380">
        <v>0</v>
      </c>
      <c r="AG57" s="380">
        <v>0</v>
      </c>
      <c r="AH57" s="380">
        <f t="shared" si="73"/>
        <v>0</v>
      </c>
      <c r="AI57" s="380">
        <v>0</v>
      </c>
      <c r="AJ57" s="380">
        <v>0</v>
      </c>
      <c r="AK57" s="380">
        <f t="shared" si="74"/>
        <v>0</v>
      </c>
      <c r="AL57" s="381">
        <v>0</v>
      </c>
      <c r="AM57" s="381">
        <v>0</v>
      </c>
      <c r="AN57" s="381">
        <f t="shared" si="75"/>
        <v>0</v>
      </c>
      <c r="AO57" s="381">
        <v>1</v>
      </c>
      <c r="AP57" s="381">
        <v>0</v>
      </c>
      <c r="AQ57" s="381">
        <f t="shared" si="76"/>
        <v>1</v>
      </c>
      <c r="AR57" s="381">
        <v>5</v>
      </c>
      <c r="AS57" s="381">
        <v>5</v>
      </c>
      <c r="AT57" s="381">
        <f t="shared" si="77"/>
        <v>10</v>
      </c>
      <c r="AU57" s="381">
        <v>11</v>
      </c>
      <c r="AV57" s="381">
        <v>12</v>
      </c>
      <c r="AW57" s="381">
        <f t="shared" si="78"/>
        <v>23</v>
      </c>
      <c r="AX57" s="381">
        <v>15</v>
      </c>
      <c r="AY57" s="381">
        <v>8</v>
      </c>
      <c r="AZ57" s="381">
        <f t="shared" si="79"/>
        <v>23</v>
      </c>
      <c r="BA57" s="381">
        <v>9</v>
      </c>
      <c r="BB57" s="381">
        <v>6</v>
      </c>
      <c r="BC57" s="381">
        <f t="shared" si="80"/>
        <v>15</v>
      </c>
      <c r="BD57" s="381">
        <v>3</v>
      </c>
      <c r="BE57" s="381">
        <v>1</v>
      </c>
      <c r="BF57" s="381">
        <f t="shared" si="81"/>
        <v>4</v>
      </c>
      <c r="BG57" s="381">
        <v>2</v>
      </c>
      <c r="BH57" s="381">
        <v>1</v>
      </c>
      <c r="BI57" s="381">
        <f t="shared" si="82"/>
        <v>3</v>
      </c>
      <c r="BJ57" s="381">
        <v>3</v>
      </c>
      <c r="BK57" s="381">
        <v>0</v>
      </c>
      <c r="BL57" s="381">
        <f t="shared" si="83"/>
        <v>3</v>
      </c>
      <c r="BM57" s="381">
        <v>3</v>
      </c>
      <c r="BN57" s="381">
        <v>0</v>
      </c>
      <c r="BO57" s="381">
        <f t="shared" si="84"/>
        <v>3</v>
      </c>
      <c r="BP57" s="380">
        <v>0</v>
      </c>
      <c r="BQ57" s="380">
        <v>0</v>
      </c>
      <c r="BR57" s="380">
        <v>0</v>
      </c>
      <c r="BS57" s="380">
        <v>0</v>
      </c>
      <c r="BT57" s="380">
        <v>0</v>
      </c>
      <c r="BU57" s="380">
        <v>0</v>
      </c>
      <c r="BV57" s="380">
        <v>0</v>
      </c>
      <c r="BW57" s="380">
        <v>0</v>
      </c>
      <c r="BX57" s="380">
        <v>0</v>
      </c>
      <c r="BY57" s="380">
        <v>0</v>
      </c>
      <c r="BZ57" s="380">
        <v>0</v>
      </c>
      <c r="CA57" s="380">
        <v>0</v>
      </c>
      <c r="CB57" s="380">
        <f t="shared" si="85"/>
        <v>0</v>
      </c>
      <c r="CC57" s="380">
        <f t="shared" si="85"/>
        <v>0</v>
      </c>
      <c r="CD57" s="380">
        <f t="shared" si="86"/>
        <v>0</v>
      </c>
      <c r="CE57" s="380">
        <v>0</v>
      </c>
      <c r="CF57" s="380">
        <v>0</v>
      </c>
      <c r="CG57" s="380">
        <v>0</v>
      </c>
      <c r="CH57" s="380">
        <v>0</v>
      </c>
      <c r="CI57" s="380">
        <v>0</v>
      </c>
      <c r="CJ57" s="380">
        <v>0</v>
      </c>
    </row>
    <row r="58" spans="1:88" s="382" customFormat="1" hidden="1">
      <c r="A58" s="380">
        <f t="shared" si="87"/>
        <v>43</v>
      </c>
      <c r="B58" s="380" t="s">
        <v>1217</v>
      </c>
      <c r="C58" s="380" t="s">
        <v>1218</v>
      </c>
      <c r="D58" s="380" t="s">
        <v>2549</v>
      </c>
      <c r="E58" s="380" t="s">
        <v>803</v>
      </c>
      <c r="F58" s="380" t="s">
        <v>89</v>
      </c>
      <c r="G58" s="380" t="s">
        <v>127</v>
      </c>
      <c r="H58" s="380" t="s">
        <v>615</v>
      </c>
      <c r="I58" s="380" t="s">
        <v>615</v>
      </c>
      <c r="J58" s="380">
        <v>2</v>
      </c>
      <c r="K58" s="380" t="s">
        <v>2550</v>
      </c>
      <c r="L58" s="380">
        <v>42112</v>
      </c>
      <c r="M58" s="380" t="s">
        <v>2419</v>
      </c>
      <c r="N58" s="380">
        <v>0</v>
      </c>
      <c r="O58" s="380">
        <v>36</v>
      </c>
      <c r="P58" s="380">
        <v>8</v>
      </c>
      <c r="Q58" s="380">
        <v>0</v>
      </c>
      <c r="R58" s="380">
        <v>0</v>
      </c>
      <c r="S58" s="380">
        <v>0</v>
      </c>
      <c r="T58" s="380">
        <v>0</v>
      </c>
      <c r="U58" s="380">
        <v>0</v>
      </c>
      <c r="V58" s="380">
        <f t="shared" si="69"/>
        <v>44</v>
      </c>
      <c r="W58" s="380">
        <v>0</v>
      </c>
      <c r="X58" s="380">
        <v>0</v>
      </c>
      <c r="Y58" s="380">
        <f t="shared" si="70"/>
        <v>0</v>
      </c>
      <c r="Z58" s="380">
        <v>0</v>
      </c>
      <c r="AA58" s="380">
        <v>0</v>
      </c>
      <c r="AB58" s="380">
        <f t="shared" si="71"/>
        <v>0</v>
      </c>
      <c r="AC58" s="380">
        <v>0</v>
      </c>
      <c r="AD58" s="380">
        <v>0</v>
      </c>
      <c r="AE58" s="380">
        <f t="shared" si="72"/>
        <v>0</v>
      </c>
      <c r="AF58" s="380">
        <v>0</v>
      </c>
      <c r="AG58" s="380">
        <v>0</v>
      </c>
      <c r="AH58" s="380">
        <f t="shared" si="73"/>
        <v>0</v>
      </c>
      <c r="AI58" s="380">
        <v>0</v>
      </c>
      <c r="AJ58" s="380">
        <v>0</v>
      </c>
      <c r="AK58" s="380">
        <f t="shared" si="74"/>
        <v>0</v>
      </c>
      <c r="AL58" s="381">
        <v>0</v>
      </c>
      <c r="AM58" s="381">
        <v>0</v>
      </c>
      <c r="AN58" s="381">
        <f t="shared" si="75"/>
        <v>0</v>
      </c>
      <c r="AO58" s="381">
        <v>2</v>
      </c>
      <c r="AP58" s="381">
        <v>1</v>
      </c>
      <c r="AQ58" s="381">
        <f t="shared" si="76"/>
        <v>3</v>
      </c>
      <c r="AR58" s="381">
        <v>6</v>
      </c>
      <c r="AS58" s="381">
        <v>0</v>
      </c>
      <c r="AT58" s="381">
        <f t="shared" si="77"/>
        <v>6</v>
      </c>
      <c r="AU58" s="381">
        <v>3</v>
      </c>
      <c r="AV58" s="381">
        <v>5</v>
      </c>
      <c r="AW58" s="381">
        <f t="shared" si="78"/>
        <v>8</v>
      </c>
      <c r="AX58" s="381">
        <v>3</v>
      </c>
      <c r="AY58" s="381">
        <v>5</v>
      </c>
      <c r="AZ58" s="381">
        <f t="shared" si="79"/>
        <v>8</v>
      </c>
      <c r="BA58" s="381">
        <v>8</v>
      </c>
      <c r="BB58" s="381">
        <v>5</v>
      </c>
      <c r="BC58" s="381">
        <f t="shared" si="80"/>
        <v>13</v>
      </c>
      <c r="BD58" s="381">
        <v>2</v>
      </c>
      <c r="BE58" s="381">
        <v>2</v>
      </c>
      <c r="BF58" s="381">
        <f t="shared" si="81"/>
        <v>4</v>
      </c>
      <c r="BG58" s="381">
        <v>0</v>
      </c>
      <c r="BH58" s="381">
        <v>2</v>
      </c>
      <c r="BI58" s="381">
        <f t="shared" si="82"/>
        <v>2</v>
      </c>
      <c r="BJ58" s="381">
        <v>0</v>
      </c>
      <c r="BK58" s="381">
        <v>0</v>
      </c>
      <c r="BL58" s="381">
        <f t="shared" si="83"/>
        <v>0</v>
      </c>
      <c r="BM58" s="381">
        <v>0</v>
      </c>
      <c r="BN58" s="381">
        <v>0</v>
      </c>
      <c r="BO58" s="381">
        <f t="shared" si="84"/>
        <v>0</v>
      </c>
      <c r="BP58" s="380">
        <v>0</v>
      </c>
      <c r="BQ58" s="380">
        <v>0</v>
      </c>
      <c r="BR58" s="380">
        <v>0</v>
      </c>
      <c r="BS58" s="380">
        <v>0</v>
      </c>
      <c r="BT58" s="380">
        <v>0</v>
      </c>
      <c r="BU58" s="380">
        <v>0</v>
      </c>
      <c r="BV58" s="380">
        <v>0</v>
      </c>
      <c r="BW58" s="380">
        <v>0</v>
      </c>
      <c r="BX58" s="380">
        <v>0</v>
      </c>
      <c r="BY58" s="380">
        <v>0</v>
      </c>
      <c r="BZ58" s="380">
        <v>0</v>
      </c>
      <c r="CA58" s="380">
        <v>0</v>
      </c>
      <c r="CB58" s="380">
        <f t="shared" si="85"/>
        <v>0</v>
      </c>
      <c r="CC58" s="380">
        <f t="shared" si="85"/>
        <v>0</v>
      </c>
      <c r="CD58" s="380">
        <f t="shared" si="86"/>
        <v>0</v>
      </c>
      <c r="CE58" s="380">
        <v>0</v>
      </c>
      <c r="CF58" s="380">
        <v>0</v>
      </c>
      <c r="CG58" s="380">
        <v>0</v>
      </c>
      <c r="CH58" s="380">
        <v>0</v>
      </c>
      <c r="CI58" s="380">
        <v>0</v>
      </c>
      <c r="CJ58" s="380">
        <v>0</v>
      </c>
    </row>
    <row r="59" spans="1:88" s="382" customFormat="1" hidden="1">
      <c r="A59" s="380">
        <f t="shared" si="87"/>
        <v>44</v>
      </c>
      <c r="B59" s="380" t="s">
        <v>1208</v>
      </c>
      <c r="C59" s="380" t="s">
        <v>1209</v>
      </c>
      <c r="D59" s="380" t="s">
        <v>1702</v>
      </c>
      <c r="E59" s="380" t="s">
        <v>1210</v>
      </c>
      <c r="F59" s="380" t="s">
        <v>89</v>
      </c>
      <c r="G59" s="380" t="s">
        <v>127</v>
      </c>
      <c r="H59" s="380" t="s">
        <v>615</v>
      </c>
      <c r="I59" s="380" t="s">
        <v>615</v>
      </c>
      <c r="J59" s="380">
        <v>2</v>
      </c>
      <c r="K59" s="380" t="s">
        <v>2551</v>
      </c>
      <c r="L59" s="380">
        <v>38958</v>
      </c>
      <c r="M59" s="380" t="s">
        <v>2409</v>
      </c>
      <c r="N59" s="380">
        <v>1200</v>
      </c>
      <c r="O59" s="380">
        <v>87</v>
      </c>
      <c r="P59" s="380">
        <v>0</v>
      </c>
      <c r="Q59" s="380">
        <v>0</v>
      </c>
      <c r="R59" s="380">
        <v>0</v>
      </c>
      <c r="S59" s="380">
        <v>0</v>
      </c>
      <c r="T59" s="380">
        <v>0</v>
      </c>
      <c r="U59" s="380">
        <v>0</v>
      </c>
      <c r="V59" s="380">
        <f t="shared" si="69"/>
        <v>87</v>
      </c>
      <c r="W59" s="380">
        <v>0</v>
      </c>
      <c r="X59" s="380">
        <v>0</v>
      </c>
      <c r="Y59" s="380">
        <f t="shared" si="70"/>
        <v>0</v>
      </c>
      <c r="Z59" s="380">
        <v>0</v>
      </c>
      <c r="AA59" s="380">
        <v>0</v>
      </c>
      <c r="AB59" s="380">
        <f t="shared" si="71"/>
        <v>0</v>
      </c>
      <c r="AC59" s="380">
        <v>0</v>
      </c>
      <c r="AD59" s="380">
        <v>0</v>
      </c>
      <c r="AE59" s="380">
        <f t="shared" si="72"/>
        <v>0</v>
      </c>
      <c r="AF59" s="380">
        <v>0</v>
      </c>
      <c r="AG59" s="380">
        <v>0</v>
      </c>
      <c r="AH59" s="380">
        <f t="shared" si="73"/>
        <v>0</v>
      </c>
      <c r="AI59" s="380">
        <v>0</v>
      </c>
      <c r="AJ59" s="380">
        <v>0</v>
      </c>
      <c r="AK59" s="380">
        <f t="shared" si="74"/>
        <v>0</v>
      </c>
      <c r="AL59" s="381">
        <v>0</v>
      </c>
      <c r="AM59" s="381">
        <v>0</v>
      </c>
      <c r="AN59" s="381">
        <f t="shared" si="75"/>
        <v>0</v>
      </c>
      <c r="AO59" s="381">
        <v>1</v>
      </c>
      <c r="AP59" s="381">
        <v>1</v>
      </c>
      <c r="AQ59" s="381">
        <f t="shared" si="76"/>
        <v>2</v>
      </c>
      <c r="AR59" s="381">
        <v>11</v>
      </c>
      <c r="AS59" s="381">
        <v>11</v>
      </c>
      <c r="AT59" s="381">
        <f t="shared" si="77"/>
        <v>22</v>
      </c>
      <c r="AU59" s="381">
        <v>19</v>
      </c>
      <c r="AV59" s="381">
        <v>11</v>
      </c>
      <c r="AW59" s="381">
        <f t="shared" si="78"/>
        <v>30</v>
      </c>
      <c r="AX59" s="381">
        <v>9</v>
      </c>
      <c r="AY59" s="381">
        <v>13</v>
      </c>
      <c r="AZ59" s="381">
        <f t="shared" si="79"/>
        <v>22</v>
      </c>
      <c r="BA59" s="381">
        <v>4</v>
      </c>
      <c r="BB59" s="381">
        <v>3</v>
      </c>
      <c r="BC59" s="381">
        <f t="shared" si="80"/>
        <v>7</v>
      </c>
      <c r="BD59" s="381">
        <v>3</v>
      </c>
      <c r="BE59" s="381">
        <v>0</v>
      </c>
      <c r="BF59" s="381">
        <f t="shared" si="81"/>
        <v>3</v>
      </c>
      <c r="BG59" s="381">
        <v>1</v>
      </c>
      <c r="BH59" s="381">
        <v>0</v>
      </c>
      <c r="BI59" s="381">
        <f t="shared" si="82"/>
        <v>1</v>
      </c>
      <c r="BJ59" s="381">
        <v>0</v>
      </c>
      <c r="BK59" s="381">
        <v>0</v>
      </c>
      <c r="BL59" s="381">
        <f t="shared" si="83"/>
        <v>0</v>
      </c>
      <c r="BM59" s="381">
        <v>0</v>
      </c>
      <c r="BN59" s="381">
        <v>0</v>
      </c>
      <c r="BO59" s="381">
        <f t="shared" si="84"/>
        <v>0</v>
      </c>
      <c r="BP59" s="380">
        <v>0</v>
      </c>
      <c r="BQ59" s="380">
        <v>0</v>
      </c>
      <c r="BR59" s="380">
        <v>0</v>
      </c>
      <c r="BS59" s="380">
        <v>0</v>
      </c>
      <c r="BT59" s="380">
        <v>0</v>
      </c>
      <c r="BU59" s="380">
        <v>0</v>
      </c>
      <c r="BV59" s="380">
        <v>0</v>
      </c>
      <c r="BW59" s="380">
        <v>0</v>
      </c>
      <c r="BX59" s="380">
        <v>0</v>
      </c>
      <c r="BY59" s="380">
        <v>0</v>
      </c>
      <c r="BZ59" s="380">
        <v>0</v>
      </c>
      <c r="CA59" s="380">
        <v>0</v>
      </c>
      <c r="CB59" s="380">
        <f t="shared" si="85"/>
        <v>0</v>
      </c>
      <c r="CC59" s="380">
        <f t="shared" si="85"/>
        <v>0</v>
      </c>
      <c r="CD59" s="380">
        <f t="shared" si="86"/>
        <v>0</v>
      </c>
      <c r="CE59" s="380">
        <v>0</v>
      </c>
      <c r="CF59" s="380">
        <v>0</v>
      </c>
      <c r="CG59" s="380">
        <v>0</v>
      </c>
      <c r="CH59" s="380">
        <v>0</v>
      </c>
      <c r="CI59" s="380">
        <v>0</v>
      </c>
      <c r="CJ59" s="380">
        <v>0</v>
      </c>
    </row>
    <row r="60" spans="1:88" s="382" customFormat="1" ht="22.5" customHeight="1">
      <c r="A60" s="380">
        <v>6</v>
      </c>
      <c r="B60" s="380"/>
      <c r="C60" s="380" t="str">
        <f>F60</f>
        <v>Kec. Mandiangin</v>
      </c>
      <c r="D60" s="380"/>
      <c r="E60" s="380"/>
      <c r="F60" s="380" t="str">
        <f>F59</f>
        <v>Kec. Mandiangin</v>
      </c>
      <c r="G60" s="380"/>
      <c r="H60" s="380"/>
      <c r="I60" s="380"/>
      <c r="J60" s="380"/>
      <c r="K60" s="380"/>
      <c r="L60" s="380"/>
      <c r="M60" s="380"/>
      <c r="N60" s="380"/>
      <c r="O60" s="380">
        <f>SUM(O49:O59)-5</f>
        <v>1364</v>
      </c>
      <c r="P60" s="380">
        <f t="shared" ref="P60:BV60" si="88">SUM(P49:P59)</f>
        <v>52</v>
      </c>
      <c r="Q60" s="380">
        <f t="shared" si="88"/>
        <v>4</v>
      </c>
      <c r="R60" s="380">
        <f t="shared" si="88"/>
        <v>0</v>
      </c>
      <c r="S60" s="380">
        <f t="shared" si="88"/>
        <v>0</v>
      </c>
      <c r="T60" s="380">
        <f t="shared" si="88"/>
        <v>0</v>
      </c>
      <c r="U60" s="380">
        <f t="shared" si="88"/>
        <v>0</v>
      </c>
      <c r="V60" s="380">
        <f>SUM(O60:U60)</f>
        <v>1420</v>
      </c>
      <c r="W60" s="380">
        <f t="shared" si="88"/>
        <v>0</v>
      </c>
      <c r="X60" s="380">
        <f t="shared" si="88"/>
        <v>0</v>
      </c>
      <c r="Y60" s="380">
        <f t="shared" si="88"/>
        <v>0</v>
      </c>
      <c r="Z60" s="380">
        <f t="shared" si="88"/>
        <v>0</v>
      </c>
      <c r="AA60" s="380">
        <f t="shared" si="88"/>
        <v>0</v>
      </c>
      <c r="AB60" s="380">
        <f t="shared" si="88"/>
        <v>0</v>
      </c>
      <c r="AC60" s="380">
        <f t="shared" si="88"/>
        <v>0</v>
      </c>
      <c r="AD60" s="380">
        <f t="shared" si="88"/>
        <v>0</v>
      </c>
      <c r="AE60" s="380">
        <f t="shared" si="88"/>
        <v>0</v>
      </c>
      <c r="AF60" s="380">
        <f t="shared" si="88"/>
        <v>0</v>
      </c>
      <c r="AG60" s="380">
        <f t="shared" si="88"/>
        <v>0</v>
      </c>
      <c r="AH60" s="380">
        <f t="shared" si="88"/>
        <v>0</v>
      </c>
      <c r="AI60" s="380">
        <f t="shared" si="88"/>
        <v>0</v>
      </c>
      <c r="AJ60" s="380">
        <f t="shared" si="88"/>
        <v>0</v>
      </c>
      <c r="AK60" s="380">
        <f t="shared" si="88"/>
        <v>0</v>
      </c>
      <c r="AL60" s="381">
        <f t="shared" si="88"/>
        <v>0</v>
      </c>
      <c r="AM60" s="381">
        <f t="shared" si="88"/>
        <v>0</v>
      </c>
      <c r="AN60" s="381">
        <f t="shared" si="88"/>
        <v>0</v>
      </c>
      <c r="AO60" s="381">
        <f t="shared" si="88"/>
        <v>15</v>
      </c>
      <c r="AP60" s="381">
        <f t="shared" si="88"/>
        <v>17</v>
      </c>
      <c r="AQ60" s="381">
        <f t="shared" si="88"/>
        <v>32</v>
      </c>
      <c r="AR60" s="381">
        <f t="shared" si="88"/>
        <v>141</v>
      </c>
      <c r="AS60" s="381">
        <f t="shared" si="88"/>
        <v>157</v>
      </c>
      <c r="AT60" s="381">
        <f t="shared" si="88"/>
        <v>298</v>
      </c>
      <c r="AU60" s="381">
        <f t="shared" si="88"/>
        <v>243</v>
      </c>
      <c r="AV60" s="381">
        <f t="shared" si="88"/>
        <v>218</v>
      </c>
      <c r="AW60" s="381">
        <f t="shared" si="88"/>
        <v>461</v>
      </c>
      <c r="AX60" s="381">
        <f t="shared" si="88"/>
        <v>195</v>
      </c>
      <c r="AY60" s="381">
        <f t="shared" si="88"/>
        <v>203</v>
      </c>
      <c r="AZ60" s="381">
        <f t="shared" si="88"/>
        <v>398</v>
      </c>
      <c r="BA60" s="381">
        <f t="shared" si="88"/>
        <v>111</v>
      </c>
      <c r="BB60" s="381">
        <f t="shared" si="88"/>
        <v>49</v>
      </c>
      <c r="BC60" s="381">
        <f t="shared" si="88"/>
        <v>160</v>
      </c>
      <c r="BD60" s="381">
        <f t="shared" si="88"/>
        <v>41</v>
      </c>
      <c r="BE60" s="381">
        <f t="shared" si="88"/>
        <v>17</v>
      </c>
      <c r="BF60" s="381">
        <f t="shared" si="88"/>
        <v>58</v>
      </c>
      <c r="BG60" s="381">
        <f t="shared" si="88"/>
        <v>6</v>
      </c>
      <c r="BH60" s="381">
        <f t="shared" si="88"/>
        <v>6</v>
      </c>
      <c r="BI60" s="381">
        <f t="shared" si="88"/>
        <v>12</v>
      </c>
      <c r="BJ60" s="381">
        <f t="shared" si="88"/>
        <v>3</v>
      </c>
      <c r="BK60" s="381">
        <f t="shared" si="88"/>
        <v>0</v>
      </c>
      <c r="BL60" s="381">
        <f t="shared" si="88"/>
        <v>3</v>
      </c>
      <c r="BM60" s="381">
        <f t="shared" si="88"/>
        <v>3</v>
      </c>
      <c r="BN60" s="381">
        <f t="shared" si="88"/>
        <v>0</v>
      </c>
      <c r="BO60" s="381">
        <f t="shared" si="88"/>
        <v>3</v>
      </c>
      <c r="BP60" s="380">
        <f t="shared" si="88"/>
        <v>0</v>
      </c>
      <c r="BQ60" s="380">
        <f t="shared" si="88"/>
        <v>0</v>
      </c>
      <c r="BR60" s="380">
        <f t="shared" si="88"/>
        <v>0</v>
      </c>
      <c r="BS60" s="380">
        <f t="shared" si="88"/>
        <v>0</v>
      </c>
      <c r="BT60" s="380">
        <f t="shared" si="88"/>
        <v>0</v>
      </c>
      <c r="BU60" s="380">
        <f t="shared" si="88"/>
        <v>0</v>
      </c>
      <c r="BV60" s="380">
        <f t="shared" si="88"/>
        <v>0</v>
      </c>
      <c r="BW60" s="380">
        <f t="shared" ref="BW60:CJ60" si="89">SUM(BW49:BW59)</f>
        <v>0</v>
      </c>
      <c r="BX60" s="380">
        <f t="shared" si="89"/>
        <v>0</v>
      </c>
      <c r="BY60" s="380">
        <f t="shared" si="89"/>
        <v>0</v>
      </c>
      <c r="BZ60" s="380">
        <f t="shared" si="89"/>
        <v>0</v>
      </c>
      <c r="CA60" s="380">
        <f t="shared" si="89"/>
        <v>0</v>
      </c>
      <c r="CB60" s="380">
        <f t="shared" si="89"/>
        <v>0</v>
      </c>
      <c r="CC60" s="380">
        <f t="shared" si="89"/>
        <v>0</v>
      </c>
      <c r="CD60" s="380">
        <f t="shared" si="89"/>
        <v>0</v>
      </c>
      <c r="CE60" s="380">
        <f t="shared" si="89"/>
        <v>0</v>
      </c>
      <c r="CF60" s="380">
        <f t="shared" si="89"/>
        <v>0</v>
      </c>
      <c r="CG60" s="380">
        <f t="shared" si="89"/>
        <v>0</v>
      </c>
      <c r="CH60" s="380">
        <f t="shared" si="89"/>
        <v>0</v>
      </c>
      <c r="CI60" s="380">
        <f t="shared" si="89"/>
        <v>0</v>
      </c>
      <c r="CJ60" s="380">
        <f t="shared" si="89"/>
        <v>0</v>
      </c>
    </row>
    <row r="61" spans="1:88" s="382" customFormat="1" hidden="1">
      <c r="A61" s="380">
        <f>A59+1</f>
        <v>45</v>
      </c>
      <c r="B61" s="380" t="s">
        <v>1243</v>
      </c>
      <c r="C61" s="380" t="s">
        <v>1244</v>
      </c>
      <c r="D61" s="380" t="s">
        <v>1708</v>
      </c>
      <c r="E61" s="380" t="s">
        <v>917</v>
      </c>
      <c r="F61" s="380" t="s">
        <v>83</v>
      </c>
      <c r="G61" s="380" t="s">
        <v>126</v>
      </c>
      <c r="H61" s="380" t="s">
        <v>615</v>
      </c>
      <c r="I61" s="380" t="s">
        <v>615</v>
      </c>
      <c r="J61" s="380">
        <v>2</v>
      </c>
      <c r="K61" s="380" t="s">
        <v>2552</v>
      </c>
      <c r="L61" s="380">
        <v>29952</v>
      </c>
      <c r="M61" s="380" t="s">
        <v>2409</v>
      </c>
      <c r="N61" s="380">
        <v>2200</v>
      </c>
      <c r="O61" s="380">
        <v>414</v>
      </c>
      <c r="P61" s="380">
        <v>27</v>
      </c>
      <c r="Q61" s="380">
        <v>0</v>
      </c>
      <c r="R61" s="380">
        <v>0</v>
      </c>
      <c r="S61" s="380">
        <v>0</v>
      </c>
      <c r="T61" s="380">
        <v>0</v>
      </c>
      <c r="U61" s="380">
        <v>0</v>
      </c>
      <c r="V61" s="380">
        <f t="shared" ref="V61:V66" si="90">SUM(O61:U61)</f>
        <v>441</v>
      </c>
      <c r="W61" s="380">
        <v>0</v>
      </c>
      <c r="X61" s="380">
        <v>0</v>
      </c>
      <c r="Y61" s="380">
        <f t="shared" ref="Y61:Y66" si="91">SUM(W61:X61)</f>
        <v>0</v>
      </c>
      <c r="Z61" s="380">
        <v>0</v>
      </c>
      <c r="AA61" s="380">
        <v>0</v>
      </c>
      <c r="AB61" s="380">
        <f t="shared" ref="AB61:AB66" si="92">SUM(Z61:AA61)</f>
        <v>0</v>
      </c>
      <c r="AC61" s="380">
        <v>0</v>
      </c>
      <c r="AD61" s="380">
        <v>0</v>
      </c>
      <c r="AE61" s="380">
        <f t="shared" ref="AE61:AE66" si="93">SUM(AC61:AD61)</f>
        <v>0</v>
      </c>
      <c r="AF61" s="380">
        <v>0</v>
      </c>
      <c r="AG61" s="380">
        <v>0</v>
      </c>
      <c r="AH61" s="380">
        <f t="shared" ref="AH61:AH66" si="94">SUM(AF61:AG61)</f>
        <v>0</v>
      </c>
      <c r="AI61" s="380">
        <v>0</v>
      </c>
      <c r="AJ61" s="380">
        <v>0</v>
      </c>
      <c r="AK61" s="380">
        <f t="shared" ref="AK61:AK66" si="95">SUM(AI61:AJ61)</f>
        <v>0</v>
      </c>
      <c r="AL61" s="381">
        <v>0</v>
      </c>
      <c r="AM61" s="381">
        <v>0</v>
      </c>
      <c r="AN61" s="381">
        <f t="shared" ref="AN61:AN66" si="96">SUM(AL61:AM61)</f>
        <v>0</v>
      </c>
      <c r="AO61" s="381">
        <v>4</v>
      </c>
      <c r="AP61" s="381">
        <v>6</v>
      </c>
      <c r="AQ61" s="381">
        <f t="shared" ref="AQ61:AQ66" si="97">SUM(AO61:AP61)</f>
        <v>10</v>
      </c>
      <c r="AR61" s="381">
        <v>45</v>
      </c>
      <c r="AS61" s="381">
        <v>56</v>
      </c>
      <c r="AT61" s="381">
        <f t="shared" ref="AT61:AT66" si="98">SUM(AR61:AS61)</f>
        <v>101</v>
      </c>
      <c r="AU61" s="381">
        <v>63</v>
      </c>
      <c r="AV61" s="381">
        <v>86</v>
      </c>
      <c r="AW61" s="381">
        <f t="shared" ref="AW61:AW66" si="99">SUM(AU61:AV61)</f>
        <v>149</v>
      </c>
      <c r="AX61" s="381">
        <v>62</v>
      </c>
      <c r="AY61" s="381">
        <v>54</v>
      </c>
      <c r="AZ61" s="381">
        <f t="shared" ref="AZ61:AZ66" si="100">SUM(AX61:AY61)</f>
        <v>116</v>
      </c>
      <c r="BA61" s="381">
        <v>29</v>
      </c>
      <c r="BB61" s="381">
        <v>22</v>
      </c>
      <c r="BC61" s="381">
        <f t="shared" ref="BC61:BC66" si="101">SUM(BA61:BB61)</f>
        <v>51</v>
      </c>
      <c r="BD61" s="381">
        <v>8</v>
      </c>
      <c r="BE61" s="381">
        <v>3</v>
      </c>
      <c r="BF61" s="381">
        <f t="shared" ref="BF61:BF66" si="102">SUM(BD61:BE61)</f>
        <v>11</v>
      </c>
      <c r="BG61" s="381">
        <v>2</v>
      </c>
      <c r="BH61" s="381">
        <v>1</v>
      </c>
      <c r="BI61" s="381">
        <f t="shared" ref="BI61:BI66" si="103">SUM(BG61:BH61)</f>
        <v>3</v>
      </c>
      <c r="BJ61" s="381">
        <v>0</v>
      </c>
      <c r="BK61" s="381">
        <v>0</v>
      </c>
      <c r="BL61" s="381">
        <f t="shared" ref="BL61:BL66" si="104">SUM(BJ61:BK61)</f>
        <v>0</v>
      </c>
      <c r="BM61" s="381">
        <v>0</v>
      </c>
      <c r="BN61" s="381">
        <v>0</v>
      </c>
      <c r="BO61" s="381">
        <f t="shared" ref="BO61:BO66" si="105">SUM(BM61:BN61)</f>
        <v>0</v>
      </c>
      <c r="BP61" s="380">
        <v>0</v>
      </c>
      <c r="BQ61" s="380">
        <v>0</v>
      </c>
      <c r="BR61" s="380">
        <v>0</v>
      </c>
      <c r="BS61" s="380">
        <v>0</v>
      </c>
      <c r="BT61" s="380">
        <v>0</v>
      </c>
      <c r="BU61" s="380">
        <v>0</v>
      </c>
      <c r="BV61" s="380">
        <v>0</v>
      </c>
      <c r="BW61" s="380">
        <v>0</v>
      </c>
      <c r="BX61" s="380">
        <v>0</v>
      </c>
      <c r="BY61" s="380">
        <v>0</v>
      </c>
      <c r="BZ61" s="380">
        <v>0</v>
      </c>
      <c r="CA61" s="380">
        <v>0</v>
      </c>
      <c r="CB61" s="380">
        <f t="shared" ref="CB61:CC66" si="106">BP61+BR61+BT61+BV61+BX61+BZ61</f>
        <v>0</v>
      </c>
      <c r="CC61" s="380">
        <f t="shared" si="106"/>
        <v>0</v>
      </c>
      <c r="CD61" s="380">
        <f t="shared" ref="CD61:CD66" si="107">SUM(CB61:CC61)</f>
        <v>0</v>
      </c>
      <c r="CE61" s="380">
        <v>0</v>
      </c>
      <c r="CF61" s="380">
        <v>0</v>
      </c>
      <c r="CG61" s="380">
        <v>0</v>
      </c>
      <c r="CH61" s="380">
        <v>0</v>
      </c>
      <c r="CI61" s="380">
        <v>0</v>
      </c>
      <c r="CJ61" s="380">
        <v>0</v>
      </c>
    </row>
    <row r="62" spans="1:88" s="382" customFormat="1" hidden="1">
      <c r="A62" s="380">
        <f>A61+1</f>
        <v>46</v>
      </c>
      <c r="B62" s="380" t="s">
        <v>1232</v>
      </c>
      <c r="C62" s="380" t="s">
        <v>1233</v>
      </c>
      <c r="D62" s="380" t="s">
        <v>1706</v>
      </c>
      <c r="E62" s="380" t="s">
        <v>1234</v>
      </c>
      <c r="F62" s="380" t="s">
        <v>83</v>
      </c>
      <c r="G62" s="380" t="s">
        <v>126</v>
      </c>
      <c r="H62" s="380" t="s">
        <v>615</v>
      </c>
      <c r="I62" s="380" t="s">
        <v>615</v>
      </c>
      <c r="J62" s="380">
        <v>2</v>
      </c>
      <c r="K62" s="380" t="s">
        <v>2410</v>
      </c>
      <c r="L62" s="380">
        <v>38077</v>
      </c>
      <c r="M62" s="380" t="s">
        <v>2419</v>
      </c>
      <c r="N62" s="380">
        <v>0</v>
      </c>
      <c r="O62" s="380">
        <v>55</v>
      </c>
      <c r="P62" s="380">
        <v>0</v>
      </c>
      <c r="Q62" s="380">
        <v>0</v>
      </c>
      <c r="R62" s="380">
        <v>0</v>
      </c>
      <c r="S62" s="380">
        <v>0</v>
      </c>
      <c r="T62" s="380">
        <v>0</v>
      </c>
      <c r="U62" s="380">
        <v>0</v>
      </c>
      <c r="V62" s="380">
        <f t="shared" si="90"/>
        <v>55</v>
      </c>
      <c r="W62" s="380">
        <v>0</v>
      </c>
      <c r="X62" s="380">
        <v>0</v>
      </c>
      <c r="Y62" s="380">
        <f t="shared" si="91"/>
        <v>0</v>
      </c>
      <c r="Z62" s="380">
        <v>0</v>
      </c>
      <c r="AA62" s="380">
        <v>0</v>
      </c>
      <c r="AB62" s="380">
        <f t="shared" si="92"/>
        <v>0</v>
      </c>
      <c r="AC62" s="380">
        <v>0</v>
      </c>
      <c r="AD62" s="380">
        <v>0</v>
      </c>
      <c r="AE62" s="380">
        <f t="shared" si="93"/>
        <v>0</v>
      </c>
      <c r="AF62" s="380">
        <v>0</v>
      </c>
      <c r="AG62" s="380">
        <v>0</v>
      </c>
      <c r="AH62" s="380">
        <f t="shared" si="94"/>
        <v>0</v>
      </c>
      <c r="AI62" s="380">
        <v>0</v>
      </c>
      <c r="AJ62" s="380">
        <v>0</v>
      </c>
      <c r="AK62" s="380">
        <f t="shared" si="95"/>
        <v>0</v>
      </c>
      <c r="AL62" s="381">
        <v>0</v>
      </c>
      <c r="AM62" s="381">
        <v>0</v>
      </c>
      <c r="AN62" s="381">
        <f t="shared" si="96"/>
        <v>0</v>
      </c>
      <c r="AO62" s="381">
        <v>0</v>
      </c>
      <c r="AP62" s="381">
        <v>0</v>
      </c>
      <c r="AQ62" s="381">
        <f t="shared" si="97"/>
        <v>0</v>
      </c>
      <c r="AR62" s="381">
        <v>2</v>
      </c>
      <c r="AS62" s="381">
        <v>2</v>
      </c>
      <c r="AT62" s="381">
        <f t="shared" si="98"/>
        <v>4</v>
      </c>
      <c r="AU62" s="381">
        <v>8</v>
      </c>
      <c r="AV62" s="381">
        <v>12</v>
      </c>
      <c r="AW62" s="381">
        <f t="shared" si="99"/>
        <v>20</v>
      </c>
      <c r="AX62" s="381">
        <v>5</v>
      </c>
      <c r="AY62" s="381">
        <v>14</v>
      </c>
      <c r="AZ62" s="381">
        <f t="shared" si="100"/>
        <v>19</v>
      </c>
      <c r="BA62" s="381">
        <v>5</v>
      </c>
      <c r="BB62" s="381">
        <v>2</v>
      </c>
      <c r="BC62" s="381">
        <f t="shared" si="101"/>
        <v>7</v>
      </c>
      <c r="BD62" s="381">
        <v>4</v>
      </c>
      <c r="BE62" s="381">
        <v>0</v>
      </c>
      <c r="BF62" s="381">
        <f t="shared" si="102"/>
        <v>4</v>
      </c>
      <c r="BG62" s="381">
        <v>1</v>
      </c>
      <c r="BH62" s="381">
        <v>0</v>
      </c>
      <c r="BI62" s="381">
        <f t="shared" si="103"/>
        <v>1</v>
      </c>
      <c r="BJ62" s="381">
        <v>0</v>
      </c>
      <c r="BK62" s="381">
        <v>0</v>
      </c>
      <c r="BL62" s="381">
        <f t="shared" si="104"/>
        <v>0</v>
      </c>
      <c r="BM62" s="381">
        <v>0</v>
      </c>
      <c r="BN62" s="381">
        <v>0</v>
      </c>
      <c r="BO62" s="381">
        <f t="shared" si="105"/>
        <v>0</v>
      </c>
      <c r="BP62" s="380">
        <v>0</v>
      </c>
      <c r="BQ62" s="380">
        <v>0</v>
      </c>
      <c r="BR62" s="380">
        <v>0</v>
      </c>
      <c r="BS62" s="380">
        <v>0</v>
      </c>
      <c r="BT62" s="380">
        <v>0</v>
      </c>
      <c r="BU62" s="380">
        <v>0</v>
      </c>
      <c r="BV62" s="380">
        <v>0</v>
      </c>
      <c r="BW62" s="380">
        <v>0</v>
      </c>
      <c r="BX62" s="380">
        <v>0</v>
      </c>
      <c r="BY62" s="380">
        <v>0</v>
      </c>
      <c r="BZ62" s="380">
        <v>0</v>
      </c>
      <c r="CA62" s="380">
        <v>0</v>
      </c>
      <c r="CB62" s="380">
        <f t="shared" si="106"/>
        <v>0</v>
      </c>
      <c r="CC62" s="380">
        <f t="shared" si="106"/>
        <v>0</v>
      </c>
      <c r="CD62" s="380">
        <f t="shared" si="107"/>
        <v>0</v>
      </c>
      <c r="CE62" s="380">
        <v>0</v>
      </c>
      <c r="CF62" s="380">
        <v>0</v>
      </c>
      <c r="CG62" s="380">
        <v>0</v>
      </c>
      <c r="CH62" s="380">
        <v>0</v>
      </c>
      <c r="CI62" s="380">
        <v>0</v>
      </c>
      <c r="CJ62" s="380">
        <v>0</v>
      </c>
    </row>
    <row r="63" spans="1:88" s="382" customFormat="1" hidden="1">
      <c r="A63" s="380">
        <f>A62+1</f>
        <v>47</v>
      </c>
      <c r="B63" s="380" t="s">
        <v>1240</v>
      </c>
      <c r="C63" s="380" t="s">
        <v>1241</v>
      </c>
      <c r="D63" s="380" t="s">
        <v>2553</v>
      </c>
      <c r="E63" s="380" t="s">
        <v>1237</v>
      </c>
      <c r="F63" s="380" t="s">
        <v>83</v>
      </c>
      <c r="G63" s="380" t="s">
        <v>126</v>
      </c>
      <c r="H63" s="380" t="s">
        <v>615</v>
      </c>
      <c r="I63" s="380" t="s">
        <v>615</v>
      </c>
      <c r="J63" s="380">
        <v>2</v>
      </c>
      <c r="K63" s="380" t="s">
        <v>2554</v>
      </c>
      <c r="L63" s="380">
        <v>39244</v>
      </c>
      <c r="M63" s="380" t="s">
        <v>2409</v>
      </c>
      <c r="N63" s="380">
        <v>1300</v>
      </c>
      <c r="O63" s="380">
        <v>82</v>
      </c>
      <c r="P63" s="380">
        <v>0</v>
      </c>
      <c r="Q63" s="380">
        <v>0</v>
      </c>
      <c r="R63" s="380">
        <v>0</v>
      </c>
      <c r="S63" s="380">
        <v>0</v>
      </c>
      <c r="T63" s="380">
        <v>0</v>
      </c>
      <c r="U63" s="380">
        <v>0</v>
      </c>
      <c r="V63" s="380">
        <f t="shared" si="90"/>
        <v>82</v>
      </c>
      <c r="W63" s="380">
        <v>0</v>
      </c>
      <c r="X63" s="380">
        <v>0</v>
      </c>
      <c r="Y63" s="380">
        <f t="shared" si="91"/>
        <v>0</v>
      </c>
      <c r="Z63" s="380">
        <v>0</v>
      </c>
      <c r="AA63" s="380">
        <v>0</v>
      </c>
      <c r="AB63" s="380">
        <f t="shared" si="92"/>
        <v>0</v>
      </c>
      <c r="AC63" s="380">
        <v>0</v>
      </c>
      <c r="AD63" s="380">
        <v>0</v>
      </c>
      <c r="AE63" s="380">
        <f t="shared" si="93"/>
        <v>0</v>
      </c>
      <c r="AF63" s="380">
        <v>0</v>
      </c>
      <c r="AG63" s="380">
        <v>0</v>
      </c>
      <c r="AH63" s="380">
        <f t="shared" si="94"/>
        <v>0</v>
      </c>
      <c r="AI63" s="380">
        <v>0</v>
      </c>
      <c r="AJ63" s="380">
        <v>0</v>
      </c>
      <c r="AK63" s="380">
        <f t="shared" si="95"/>
        <v>0</v>
      </c>
      <c r="AL63" s="381">
        <v>0</v>
      </c>
      <c r="AM63" s="381">
        <v>0</v>
      </c>
      <c r="AN63" s="381">
        <f t="shared" si="96"/>
        <v>0</v>
      </c>
      <c r="AO63" s="381">
        <v>0</v>
      </c>
      <c r="AP63" s="381">
        <v>2</v>
      </c>
      <c r="AQ63" s="381">
        <f t="shared" si="97"/>
        <v>2</v>
      </c>
      <c r="AR63" s="381">
        <v>6</v>
      </c>
      <c r="AS63" s="381">
        <v>6</v>
      </c>
      <c r="AT63" s="381">
        <f t="shared" si="98"/>
        <v>12</v>
      </c>
      <c r="AU63" s="381">
        <v>10</v>
      </c>
      <c r="AV63" s="381">
        <v>17</v>
      </c>
      <c r="AW63" s="381">
        <f t="shared" si="99"/>
        <v>27</v>
      </c>
      <c r="AX63" s="381">
        <v>11</v>
      </c>
      <c r="AY63" s="381">
        <v>12</v>
      </c>
      <c r="AZ63" s="381">
        <f t="shared" si="100"/>
        <v>23</v>
      </c>
      <c r="BA63" s="381">
        <v>9</v>
      </c>
      <c r="BB63" s="381">
        <v>5</v>
      </c>
      <c r="BC63" s="381">
        <f t="shared" si="101"/>
        <v>14</v>
      </c>
      <c r="BD63" s="381">
        <v>3</v>
      </c>
      <c r="BE63" s="381">
        <v>0</v>
      </c>
      <c r="BF63" s="381">
        <f t="shared" si="102"/>
        <v>3</v>
      </c>
      <c r="BG63" s="381">
        <v>1</v>
      </c>
      <c r="BH63" s="381">
        <v>0</v>
      </c>
      <c r="BI63" s="381">
        <f t="shared" si="103"/>
        <v>1</v>
      </c>
      <c r="BJ63" s="381">
        <v>0</v>
      </c>
      <c r="BK63" s="381">
        <v>0</v>
      </c>
      <c r="BL63" s="381">
        <f t="shared" si="104"/>
        <v>0</v>
      </c>
      <c r="BM63" s="381">
        <v>0</v>
      </c>
      <c r="BN63" s="381">
        <v>0</v>
      </c>
      <c r="BO63" s="381">
        <f t="shared" si="105"/>
        <v>0</v>
      </c>
      <c r="BP63" s="380">
        <v>0</v>
      </c>
      <c r="BQ63" s="380">
        <v>0</v>
      </c>
      <c r="BR63" s="380">
        <v>0</v>
      </c>
      <c r="BS63" s="380">
        <v>0</v>
      </c>
      <c r="BT63" s="380">
        <v>0</v>
      </c>
      <c r="BU63" s="380">
        <v>0</v>
      </c>
      <c r="BV63" s="380">
        <v>0</v>
      </c>
      <c r="BW63" s="380">
        <v>0</v>
      </c>
      <c r="BX63" s="380">
        <v>0</v>
      </c>
      <c r="BY63" s="380">
        <v>0</v>
      </c>
      <c r="BZ63" s="380">
        <v>0</v>
      </c>
      <c r="CA63" s="380">
        <v>0</v>
      </c>
      <c r="CB63" s="380">
        <f t="shared" si="106"/>
        <v>0</v>
      </c>
      <c r="CC63" s="380">
        <f t="shared" si="106"/>
        <v>0</v>
      </c>
      <c r="CD63" s="380">
        <f t="shared" si="107"/>
        <v>0</v>
      </c>
      <c r="CE63" s="380">
        <v>0</v>
      </c>
      <c r="CF63" s="380">
        <v>0</v>
      </c>
      <c r="CG63" s="380">
        <v>0</v>
      </c>
      <c r="CH63" s="380">
        <v>0</v>
      </c>
      <c r="CI63" s="380">
        <v>0</v>
      </c>
      <c r="CJ63" s="380">
        <v>0</v>
      </c>
    </row>
    <row r="64" spans="1:88" s="382" customFormat="1" hidden="1">
      <c r="A64" s="380">
        <f>A63+1</f>
        <v>48</v>
      </c>
      <c r="B64" s="380" t="s">
        <v>1238</v>
      </c>
      <c r="C64" s="380" t="s">
        <v>1239</v>
      </c>
      <c r="D64" s="380" t="s">
        <v>1597</v>
      </c>
      <c r="E64" s="380" t="s">
        <v>899</v>
      </c>
      <c r="F64" s="380" t="s">
        <v>83</v>
      </c>
      <c r="G64" s="380" t="s">
        <v>126</v>
      </c>
      <c r="H64" s="380" t="s">
        <v>615</v>
      </c>
      <c r="I64" s="380" t="s">
        <v>615</v>
      </c>
      <c r="J64" s="380">
        <v>2</v>
      </c>
      <c r="K64" s="380" t="s">
        <v>2410</v>
      </c>
      <c r="L64" s="380" t="s">
        <v>615</v>
      </c>
      <c r="M64" s="380" t="s">
        <v>2419</v>
      </c>
      <c r="N64" s="380">
        <v>0</v>
      </c>
      <c r="O64" s="380">
        <v>85</v>
      </c>
      <c r="P64" s="380">
        <v>1</v>
      </c>
      <c r="Q64" s="380">
        <v>0</v>
      </c>
      <c r="R64" s="380">
        <v>0</v>
      </c>
      <c r="S64" s="380">
        <v>0</v>
      </c>
      <c r="T64" s="380">
        <v>0</v>
      </c>
      <c r="U64" s="380">
        <v>0</v>
      </c>
      <c r="V64" s="380">
        <f t="shared" si="90"/>
        <v>86</v>
      </c>
      <c r="W64" s="380">
        <v>0</v>
      </c>
      <c r="X64" s="380">
        <v>0</v>
      </c>
      <c r="Y64" s="380">
        <f t="shared" si="91"/>
        <v>0</v>
      </c>
      <c r="Z64" s="380">
        <v>0</v>
      </c>
      <c r="AA64" s="380">
        <v>0</v>
      </c>
      <c r="AB64" s="380">
        <f t="shared" si="92"/>
        <v>0</v>
      </c>
      <c r="AC64" s="380">
        <v>0</v>
      </c>
      <c r="AD64" s="380">
        <v>0</v>
      </c>
      <c r="AE64" s="380">
        <f t="shared" si="93"/>
        <v>0</v>
      </c>
      <c r="AF64" s="380">
        <v>0</v>
      </c>
      <c r="AG64" s="380">
        <v>0</v>
      </c>
      <c r="AH64" s="380">
        <f t="shared" si="94"/>
        <v>0</v>
      </c>
      <c r="AI64" s="380">
        <v>0</v>
      </c>
      <c r="AJ64" s="380">
        <v>0</v>
      </c>
      <c r="AK64" s="380">
        <f t="shared" si="95"/>
        <v>0</v>
      </c>
      <c r="AL64" s="381">
        <v>0</v>
      </c>
      <c r="AM64" s="381">
        <v>0</v>
      </c>
      <c r="AN64" s="381">
        <f t="shared" si="96"/>
        <v>0</v>
      </c>
      <c r="AO64" s="381">
        <v>0</v>
      </c>
      <c r="AP64" s="381">
        <v>0</v>
      </c>
      <c r="AQ64" s="381">
        <f t="shared" si="97"/>
        <v>0</v>
      </c>
      <c r="AR64" s="381">
        <v>5</v>
      </c>
      <c r="AS64" s="381">
        <v>11</v>
      </c>
      <c r="AT64" s="381">
        <f t="shared" si="98"/>
        <v>16</v>
      </c>
      <c r="AU64" s="381">
        <v>14</v>
      </c>
      <c r="AV64" s="381">
        <v>7</v>
      </c>
      <c r="AW64" s="381">
        <f t="shared" si="99"/>
        <v>21</v>
      </c>
      <c r="AX64" s="381">
        <v>5</v>
      </c>
      <c r="AY64" s="381">
        <v>11</v>
      </c>
      <c r="AZ64" s="381">
        <f t="shared" si="100"/>
        <v>16</v>
      </c>
      <c r="BA64" s="381">
        <v>16</v>
      </c>
      <c r="BB64" s="381">
        <v>6</v>
      </c>
      <c r="BC64" s="381">
        <f t="shared" si="101"/>
        <v>22</v>
      </c>
      <c r="BD64" s="381">
        <v>4</v>
      </c>
      <c r="BE64" s="381">
        <v>3</v>
      </c>
      <c r="BF64" s="381">
        <f t="shared" si="102"/>
        <v>7</v>
      </c>
      <c r="BG64" s="381">
        <v>3</v>
      </c>
      <c r="BH64" s="381">
        <v>1</v>
      </c>
      <c r="BI64" s="381">
        <f t="shared" si="103"/>
        <v>4</v>
      </c>
      <c r="BJ64" s="381">
        <v>0</v>
      </c>
      <c r="BK64" s="381">
        <v>0</v>
      </c>
      <c r="BL64" s="381">
        <f t="shared" si="104"/>
        <v>0</v>
      </c>
      <c r="BM64" s="381">
        <v>0</v>
      </c>
      <c r="BN64" s="381">
        <v>0</v>
      </c>
      <c r="BO64" s="381">
        <f t="shared" si="105"/>
        <v>0</v>
      </c>
      <c r="BP64" s="380">
        <v>0</v>
      </c>
      <c r="BQ64" s="380">
        <v>0</v>
      </c>
      <c r="BR64" s="380">
        <v>0</v>
      </c>
      <c r="BS64" s="380">
        <v>0</v>
      </c>
      <c r="BT64" s="380">
        <v>0</v>
      </c>
      <c r="BU64" s="380">
        <v>0</v>
      </c>
      <c r="BV64" s="380">
        <v>0</v>
      </c>
      <c r="BW64" s="380">
        <v>0</v>
      </c>
      <c r="BX64" s="380">
        <v>0</v>
      </c>
      <c r="BY64" s="380">
        <v>0</v>
      </c>
      <c r="BZ64" s="380">
        <v>0</v>
      </c>
      <c r="CA64" s="380">
        <v>0</v>
      </c>
      <c r="CB64" s="380">
        <f t="shared" si="106"/>
        <v>0</v>
      </c>
      <c r="CC64" s="380">
        <f t="shared" si="106"/>
        <v>0</v>
      </c>
      <c r="CD64" s="380">
        <f t="shared" si="107"/>
        <v>0</v>
      </c>
      <c r="CE64" s="380">
        <v>0</v>
      </c>
      <c r="CF64" s="380">
        <v>0</v>
      </c>
      <c r="CG64" s="380">
        <v>0</v>
      </c>
      <c r="CH64" s="380">
        <v>0</v>
      </c>
      <c r="CI64" s="380">
        <v>0</v>
      </c>
      <c r="CJ64" s="380">
        <v>0</v>
      </c>
    </row>
    <row r="65" spans="1:88" s="382" customFormat="1" hidden="1">
      <c r="A65" s="380">
        <f>A64+1</f>
        <v>49</v>
      </c>
      <c r="B65" s="380" t="s">
        <v>1242</v>
      </c>
      <c r="C65" s="380" t="s">
        <v>1710</v>
      </c>
      <c r="D65" s="380" t="s">
        <v>931</v>
      </c>
      <c r="E65" s="380" t="s">
        <v>189</v>
      </c>
      <c r="F65" s="380" t="s">
        <v>83</v>
      </c>
      <c r="G65" s="380" t="s">
        <v>126</v>
      </c>
      <c r="H65" s="380" t="s">
        <v>615</v>
      </c>
      <c r="I65" s="380" t="s">
        <v>615</v>
      </c>
      <c r="J65" s="380">
        <v>2</v>
      </c>
      <c r="K65" s="380" t="s">
        <v>2410</v>
      </c>
      <c r="L65" s="380">
        <v>3654</v>
      </c>
      <c r="M65" s="380" t="s">
        <v>2415</v>
      </c>
      <c r="N65" s="380">
        <v>1200</v>
      </c>
      <c r="O65" s="380">
        <v>45</v>
      </c>
      <c r="P65" s="380">
        <v>0</v>
      </c>
      <c r="Q65" s="380">
        <v>0</v>
      </c>
      <c r="R65" s="380">
        <v>0</v>
      </c>
      <c r="S65" s="380">
        <v>0</v>
      </c>
      <c r="T65" s="380">
        <v>0</v>
      </c>
      <c r="U65" s="380">
        <v>0</v>
      </c>
      <c r="V65" s="380">
        <f t="shared" si="90"/>
        <v>45</v>
      </c>
      <c r="W65" s="380">
        <v>0</v>
      </c>
      <c r="X65" s="380">
        <v>0</v>
      </c>
      <c r="Y65" s="380">
        <f t="shared" si="91"/>
        <v>0</v>
      </c>
      <c r="Z65" s="380">
        <v>0</v>
      </c>
      <c r="AA65" s="380">
        <v>0</v>
      </c>
      <c r="AB65" s="380">
        <f t="shared" si="92"/>
        <v>0</v>
      </c>
      <c r="AC65" s="380">
        <v>0</v>
      </c>
      <c r="AD65" s="380">
        <v>0</v>
      </c>
      <c r="AE65" s="380">
        <f t="shared" si="93"/>
        <v>0</v>
      </c>
      <c r="AF65" s="380">
        <v>0</v>
      </c>
      <c r="AG65" s="380">
        <v>0</v>
      </c>
      <c r="AH65" s="380">
        <f t="shared" si="94"/>
        <v>0</v>
      </c>
      <c r="AI65" s="380">
        <v>0</v>
      </c>
      <c r="AJ65" s="380">
        <v>0</v>
      </c>
      <c r="AK65" s="380">
        <f t="shared" si="95"/>
        <v>0</v>
      </c>
      <c r="AL65" s="381">
        <v>0</v>
      </c>
      <c r="AM65" s="381">
        <v>0</v>
      </c>
      <c r="AN65" s="381">
        <f t="shared" si="96"/>
        <v>0</v>
      </c>
      <c r="AO65" s="381">
        <v>0</v>
      </c>
      <c r="AP65" s="381">
        <v>0</v>
      </c>
      <c r="AQ65" s="381">
        <f t="shared" si="97"/>
        <v>0</v>
      </c>
      <c r="AR65" s="381">
        <v>2</v>
      </c>
      <c r="AS65" s="381">
        <v>2</v>
      </c>
      <c r="AT65" s="381">
        <f t="shared" si="98"/>
        <v>4</v>
      </c>
      <c r="AU65" s="381">
        <v>4</v>
      </c>
      <c r="AV65" s="381">
        <v>1</v>
      </c>
      <c r="AW65" s="381">
        <f t="shared" si="99"/>
        <v>5</v>
      </c>
      <c r="AX65" s="381">
        <v>7</v>
      </c>
      <c r="AY65" s="381">
        <v>7</v>
      </c>
      <c r="AZ65" s="381">
        <f t="shared" si="100"/>
        <v>14</v>
      </c>
      <c r="BA65" s="381">
        <v>4</v>
      </c>
      <c r="BB65" s="381">
        <v>4</v>
      </c>
      <c r="BC65" s="381">
        <f t="shared" si="101"/>
        <v>8</v>
      </c>
      <c r="BD65" s="381">
        <v>7</v>
      </c>
      <c r="BE65" s="381">
        <v>3</v>
      </c>
      <c r="BF65" s="381">
        <f t="shared" si="102"/>
        <v>10</v>
      </c>
      <c r="BG65" s="381">
        <v>2</v>
      </c>
      <c r="BH65" s="381">
        <v>1</v>
      </c>
      <c r="BI65" s="381">
        <f t="shared" si="103"/>
        <v>3</v>
      </c>
      <c r="BJ65" s="381">
        <v>0</v>
      </c>
      <c r="BK65" s="381">
        <v>1</v>
      </c>
      <c r="BL65" s="381">
        <f t="shared" si="104"/>
        <v>1</v>
      </c>
      <c r="BM65" s="381">
        <v>0</v>
      </c>
      <c r="BN65" s="381">
        <v>0</v>
      </c>
      <c r="BO65" s="381">
        <f t="shared" si="105"/>
        <v>0</v>
      </c>
      <c r="BP65" s="380">
        <v>0</v>
      </c>
      <c r="BQ65" s="380">
        <v>0</v>
      </c>
      <c r="BR65" s="380">
        <v>0</v>
      </c>
      <c r="BS65" s="380">
        <v>0</v>
      </c>
      <c r="BT65" s="380">
        <v>0</v>
      </c>
      <c r="BU65" s="380">
        <v>0</v>
      </c>
      <c r="BV65" s="380">
        <v>0</v>
      </c>
      <c r="BW65" s="380">
        <v>0</v>
      </c>
      <c r="BX65" s="380">
        <v>0</v>
      </c>
      <c r="BY65" s="380">
        <v>0</v>
      </c>
      <c r="BZ65" s="380">
        <v>0</v>
      </c>
      <c r="CA65" s="380">
        <v>0</v>
      </c>
      <c r="CB65" s="380">
        <f t="shared" si="106"/>
        <v>0</v>
      </c>
      <c r="CC65" s="380">
        <f t="shared" si="106"/>
        <v>0</v>
      </c>
      <c r="CD65" s="380">
        <f t="shared" si="107"/>
        <v>0</v>
      </c>
      <c r="CE65" s="380">
        <v>0</v>
      </c>
      <c r="CF65" s="380">
        <v>0</v>
      </c>
      <c r="CG65" s="380">
        <v>0</v>
      </c>
      <c r="CH65" s="380">
        <v>0</v>
      </c>
      <c r="CI65" s="380">
        <v>0</v>
      </c>
      <c r="CJ65" s="380">
        <v>0</v>
      </c>
    </row>
    <row r="66" spans="1:88" s="382" customFormat="1" hidden="1">
      <c r="A66" s="380">
        <f>A65+1</f>
        <v>50</v>
      </c>
      <c r="B66" s="380" t="s">
        <v>1235</v>
      </c>
      <c r="C66" s="380" t="s">
        <v>1236</v>
      </c>
      <c r="D66" s="380" t="s">
        <v>2555</v>
      </c>
      <c r="E66" s="380" t="s">
        <v>1237</v>
      </c>
      <c r="F66" s="380" t="s">
        <v>83</v>
      </c>
      <c r="G66" s="380" t="s">
        <v>127</v>
      </c>
      <c r="H66" s="380" t="s">
        <v>615</v>
      </c>
      <c r="I66" s="380" t="s">
        <v>615</v>
      </c>
      <c r="J66" s="380">
        <v>2</v>
      </c>
      <c r="K66" s="380" t="s">
        <v>2556</v>
      </c>
      <c r="L66" s="380">
        <v>38041</v>
      </c>
      <c r="M66" s="380" t="s">
        <v>2409</v>
      </c>
      <c r="N66" s="380">
        <v>0</v>
      </c>
      <c r="O66" s="380">
        <v>112</v>
      </c>
      <c r="P66" s="380">
        <v>0</v>
      </c>
      <c r="Q66" s="380">
        <v>0</v>
      </c>
      <c r="R66" s="380">
        <v>0</v>
      </c>
      <c r="S66" s="380">
        <v>0</v>
      </c>
      <c r="T66" s="380">
        <v>0</v>
      </c>
      <c r="U66" s="380">
        <v>0</v>
      </c>
      <c r="V66" s="380">
        <f t="shared" si="90"/>
        <v>112</v>
      </c>
      <c r="W66" s="380">
        <v>0</v>
      </c>
      <c r="X66" s="380">
        <v>0</v>
      </c>
      <c r="Y66" s="380">
        <f t="shared" si="91"/>
        <v>0</v>
      </c>
      <c r="Z66" s="380">
        <v>0</v>
      </c>
      <c r="AA66" s="380">
        <v>0</v>
      </c>
      <c r="AB66" s="380">
        <f t="shared" si="92"/>
        <v>0</v>
      </c>
      <c r="AC66" s="380">
        <v>0</v>
      </c>
      <c r="AD66" s="380">
        <v>0</v>
      </c>
      <c r="AE66" s="380">
        <f t="shared" si="93"/>
        <v>0</v>
      </c>
      <c r="AF66" s="380">
        <v>0</v>
      </c>
      <c r="AG66" s="380">
        <v>0</v>
      </c>
      <c r="AH66" s="380">
        <f t="shared" si="94"/>
        <v>0</v>
      </c>
      <c r="AI66" s="380">
        <v>0</v>
      </c>
      <c r="AJ66" s="380">
        <v>0</v>
      </c>
      <c r="AK66" s="380">
        <f t="shared" si="95"/>
        <v>0</v>
      </c>
      <c r="AL66" s="381">
        <v>0</v>
      </c>
      <c r="AM66" s="381">
        <v>0</v>
      </c>
      <c r="AN66" s="381">
        <f t="shared" si="96"/>
        <v>0</v>
      </c>
      <c r="AO66" s="381">
        <v>1</v>
      </c>
      <c r="AP66" s="381">
        <v>2</v>
      </c>
      <c r="AQ66" s="381">
        <f t="shared" si="97"/>
        <v>3</v>
      </c>
      <c r="AR66" s="381">
        <v>13</v>
      </c>
      <c r="AS66" s="381">
        <v>9</v>
      </c>
      <c r="AT66" s="381">
        <f t="shared" si="98"/>
        <v>22</v>
      </c>
      <c r="AU66" s="381">
        <v>17</v>
      </c>
      <c r="AV66" s="381">
        <v>24</v>
      </c>
      <c r="AW66" s="381">
        <f t="shared" si="99"/>
        <v>41</v>
      </c>
      <c r="AX66" s="381">
        <v>12</v>
      </c>
      <c r="AY66" s="381">
        <v>16</v>
      </c>
      <c r="AZ66" s="381">
        <f t="shared" si="100"/>
        <v>28</v>
      </c>
      <c r="BA66" s="381">
        <v>9</v>
      </c>
      <c r="BB66" s="381">
        <v>8</v>
      </c>
      <c r="BC66" s="381">
        <f t="shared" si="101"/>
        <v>17</v>
      </c>
      <c r="BD66" s="381">
        <v>0</v>
      </c>
      <c r="BE66" s="381">
        <v>0</v>
      </c>
      <c r="BF66" s="381">
        <f t="shared" si="102"/>
        <v>0</v>
      </c>
      <c r="BG66" s="381">
        <v>0</v>
      </c>
      <c r="BH66" s="381">
        <v>1</v>
      </c>
      <c r="BI66" s="381">
        <f t="shared" si="103"/>
        <v>1</v>
      </c>
      <c r="BJ66" s="381">
        <v>0</v>
      </c>
      <c r="BK66" s="381">
        <v>0</v>
      </c>
      <c r="BL66" s="381">
        <f t="shared" si="104"/>
        <v>0</v>
      </c>
      <c r="BM66" s="381">
        <v>0</v>
      </c>
      <c r="BN66" s="381">
        <v>0</v>
      </c>
      <c r="BO66" s="381">
        <f t="shared" si="105"/>
        <v>0</v>
      </c>
      <c r="BP66" s="380">
        <v>0</v>
      </c>
      <c r="BQ66" s="380">
        <v>0</v>
      </c>
      <c r="BR66" s="380">
        <v>0</v>
      </c>
      <c r="BS66" s="380">
        <v>0</v>
      </c>
      <c r="BT66" s="380">
        <v>0</v>
      </c>
      <c r="BU66" s="380">
        <v>0</v>
      </c>
      <c r="BV66" s="380">
        <v>0</v>
      </c>
      <c r="BW66" s="380">
        <v>0</v>
      </c>
      <c r="BX66" s="380">
        <v>0</v>
      </c>
      <c r="BY66" s="380">
        <v>0</v>
      </c>
      <c r="BZ66" s="380">
        <v>0</v>
      </c>
      <c r="CA66" s="380">
        <v>0</v>
      </c>
      <c r="CB66" s="380">
        <f t="shared" si="106"/>
        <v>0</v>
      </c>
      <c r="CC66" s="380">
        <f t="shared" si="106"/>
        <v>0</v>
      </c>
      <c r="CD66" s="380">
        <f t="shared" si="107"/>
        <v>0</v>
      </c>
      <c r="CE66" s="380">
        <v>0</v>
      </c>
      <c r="CF66" s="380">
        <v>0</v>
      </c>
      <c r="CG66" s="380">
        <v>0</v>
      </c>
      <c r="CH66" s="380">
        <v>0</v>
      </c>
      <c r="CI66" s="380">
        <v>0</v>
      </c>
      <c r="CJ66" s="380">
        <v>0</v>
      </c>
    </row>
    <row r="67" spans="1:88" s="382" customFormat="1" ht="23.25" customHeight="1">
      <c r="A67" s="380">
        <v>7</v>
      </c>
      <c r="B67" s="380"/>
      <c r="C67" s="380" t="str">
        <f>F67</f>
        <v>Kec. Pauh</v>
      </c>
      <c r="D67" s="380"/>
      <c r="E67" s="380"/>
      <c r="F67" s="380" t="str">
        <f>F66</f>
        <v>Kec. Pauh</v>
      </c>
      <c r="G67" s="380"/>
      <c r="H67" s="380"/>
      <c r="I67" s="380"/>
      <c r="J67" s="380"/>
      <c r="K67" s="380"/>
      <c r="L67" s="380"/>
      <c r="M67" s="380"/>
      <c r="N67" s="380"/>
      <c r="O67" s="380">
        <f>SUM(O61:O66)+4</f>
        <v>797</v>
      </c>
      <c r="P67" s="380">
        <f>SUM(P61:P66)</f>
        <v>28</v>
      </c>
      <c r="Q67" s="380">
        <f t="shared" ref="Q67:CB67" si="108">SUM(Q61:Q66)</f>
        <v>0</v>
      </c>
      <c r="R67" s="380">
        <f t="shared" si="108"/>
        <v>0</v>
      </c>
      <c r="S67" s="380">
        <f t="shared" si="108"/>
        <v>0</v>
      </c>
      <c r="T67" s="380">
        <f t="shared" si="108"/>
        <v>0</v>
      </c>
      <c r="U67" s="380">
        <f t="shared" si="108"/>
        <v>0</v>
      </c>
      <c r="V67" s="380">
        <f t="shared" ref="V67:V72" si="109">SUM(O67:U67)</f>
        <v>825</v>
      </c>
      <c r="W67" s="380">
        <f t="shared" si="108"/>
        <v>0</v>
      </c>
      <c r="X67" s="380">
        <f t="shared" si="108"/>
        <v>0</v>
      </c>
      <c r="Y67" s="380">
        <f t="shared" si="108"/>
        <v>0</v>
      </c>
      <c r="Z67" s="380">
        <f t="shared" si="108"/>
        <v>0</v>
      </c>
      <c r="AA67" s="380">
        <f t="shared" si="108"/>
        <v>0</v>
      </c>
      <c r="AB67" s="380">
        <f t="shared" si="108"/>
        <v>0</v>
      </c>
      <c r="AC67" s="380">
        <f t="shared" si="108"/>
        <v>0</v>
      </c>
      <c r="AD67" s="380">
        <f t="shared" si="108"/>
        <v>0</v>
      </c>
      <c r="AE67" s="380">
        <f t="shared" si="108"/>
        <v>0</v>
      </c>
      <c r="AF67" s="380">
        <f t="shared" si="108"/>
        <v>0</v>
      </c>
      <c r="AG67" s="380">
        <f t="shared" si="108"/>
        <v>0</v>
      </c>
      <c r="AH67" s="380">
        <f t="shared" si="108"/>
        <v>0</v>
      </c>
      <c r="AI67" s="380">
        <f t="shared" si="108"/>
        <v>0</v>
      </c>
      <c r="AJ67" s="380">
        <f t="shared" si="108"/>
        <v>0</v>
      </c>
      <c r="AK67" s="380">
        <f t="shared" si="108"/>
        <v>0</v>
      </c>
      <c r="AL67" s="381">
        <f t="shared" si="108"/>
        <v>0</v>
      </c>
      <c r="AM67" s="381">
        <f t="shared" si="108"/>
        <v>0</v>
      </c>
      <c r="AN67" s="381">
        <f t="shared" si="108"/>
        <v>0</v>
      </c>
      <c r="AO67" s="381">
        <f t="shared" si="108"/>
        <v>5</v>
      </c>
      <c r="AP67" s="381">
        <f t="shared" si="108"/>
        <v>10</v>
      </c>
      <c r="AQ67" s="381">
        <f t="shared" si="108"/>
        <v>15</v>
      </c>
      <c r="AR67" s="381">
        <f t="shared" si="108"/>
        <v>73</v>
      </c>
      <c r="AS67" s="381">
        <f t="shared" si="108"/>
        <v>86</v>
      </c>
      <c r="AT67" s="381">
        <f t="shared" si="108"/>
        <v>159</v>
      </c>
      <c r="AU67" s="381">
        <f t="shared" si="108"/>
        <v>116</v>
      </c>
      <c r="AV67" s="381">
        <f t="shared" si="108"/>
        <v>147</v>
      </c>
      <c r="AW67" s="381">
        <f t="shared" si="108"/>
        <v>263</v>
      </c>
      <c r="AX67" s="381">
        <f t="shared" si="108"/>
        <v>102</v>
      </c>
      <c r="AY67" s="381">
        <f t="shared" si="108"/>
        <v>114</v>
      </c>
      <c r="AZ67" s="381">
        <f t="shared" si="108"/>
        <v>216</v>
      </c>
      <c r="BA67" s="381">
        <f t="shared" si="108"/>
        <v>72</v>
      </c>
      <c r="BB67" s="381">
        <f t="shared" si="108"/>
        <v>47</v>
      </c>
      <c r="BC67" s="381">
        <f t="shared" si="108"/>
        <v>119</v>
      </c>
      <c r="BD67" s="381">
        <f t="shared" si="108"/>
        <v>26</v>
      </c>
      <c r="BE67" s="381">
        <f t="shared" si="108"/>
        <v>9</v>
      </c>
      <c r="BF67" s="381">
        <f t="shared" si="108"/>
        <v>35</v>
      </c>
      <c r="BG67" s="381">
        <f t="shared" si="108"/>
        <v>9</v>
      </c>
      <c r="BH67" s="381">
        <f t="shared" si="108"/>
        <v>4</v>
      </c>
      <c r="BI67" s="381">
        <f t="shared" si="108"/>
        <v>13</v>
      </c>
      <c r="BJ67" s="381">
        <f t="shared" si="108"/>
        <v>0</v>
      </c>
      <c r="BK67" s="381">
        <f t="shared" si="108"/>
        <v>1</v>
      </c>
      <c r="BL67" s="381">
        <f t="shared" si="108"/>
        <v>1</v>
      </c>
      <c r="BM67" s="381">
        <f t="shared" si="108"/>
        <v>0</v>
      </c>
      <c r="BN67" s="381">
        <f t="shared" si="108"/>
        <v>0</v>
      </c>
      <c r="BO67" s="381">
        <f t="shared" si="108"/>
        <v>0</v>
      </c>
      <c r="BP67" s="380">
        <f t="shared" si="108"/>
        <v>0</v>
      </c>
      <c r="BQ67" s="380">
        <f t="shared" si="108"/>
        <v>0</v>
      </c>
      <c r="BR67" s="380">
        <f t="shared" si="108"/>
        <v>0</v>
      </c>
      <c r="BS67" s="380">
        <f t="shared" si="108"/>
        <v>0</v>
      </c>
      <c r="BT67" s="380">
        <f t="shared" si="108"/>
        <v>0</v>
      </c>
      <c r="BU67" s="380">
        <f t="shared" si="108"/>
        <v>0</v>
      </c>
      <c r="BV67" s="380">
        <f t="shared" si="108"/>
        <v>0</v>
      </c>
      <c r="BW67" s="380">
        <f t="shared" si="108"/>
        <v>0</v>
      </c>
      <c r="BX67" s="380">
        <f t="shared" si="108"/>
        <v>0</v>
      </c>
      <c r="BY67" s="380">
        <f t="shared" si="108"/>
        <v>0</v>
      </c>
      <c r="BZ67" s="380">
        <f t="shared" si="108"/>
        <v>0</v>
      </c>
      <c r="CA67" s="380">
        <f t="shared" si="108"/>
        <v>0</v>
      </c>
      <c r="CB67" s="380">
        <f t="shared" si="108"/>
        <v>0</v>
      </c>
      <c r="CC67" s="380">
        <f t="shared" ref="CC67:CJ67" si="110">SUM(CC61:CC66)</f>
        <v>0</v>
      </c>
      <c r="CD67" s="380">
        <f t="shared" si="110"/>
        <v>0</v>
      </c>
      <c r="CE67" s="380">
        <f t="shared" si="110"/>
        <v>0</v>
      </c>
      <c r="CF67" s="380">
        <f t="shared" si="110"/>
        <v>0</v>
      </c>
      <c r="CG67" s="380">
        <f t="shared" si="110"/>
        <v>0</v>
      </c>
      <c r="CH67" s="380">
        <f t="shared" si="110"/>
        <v>0</v>
      </c>
      <c r="CI67" s="380">
        <f t="shared" si="110"/>
        <v>0</v>
      </c>
      <c r="CJ67" s="380">
        <f t="shared" si="110"/>
        <v>0</v>
      </c>
    </row>
    <row r="68" spans="1:88" s="382" customFormat="1" hidden="1">
      <c r="A68" s="380">
        <f>A66+1</f>
        <v>51</v>
      </c>
      <c r="B68" s="380" t="s">
        <v>1252</v>
      </c>
      <c r="C68" s="380" t="s">
        <v>1253</v>
      </c>
      <c r="D68" s="380" t="s">
        <v>1713</v>
      </c>
      <c r="E68" s="380" t="s">
        <v>414</v>
      </c>
      <c r="F68" s="380" t="s">
        <v>90</v>
      </c>
      <c r="G68" s="380" t="s">
        <v>126</v>
      </c>
      <c r="H68" s="380" t="s">
        <v>615</v>
      </c>
      <c r="I68" s="380" t="s">
        <v>615</v>
      </c>
      <c r="J68" s="380">
        <v>2</v>
      </c>
      <c r="K68" s="380" t="s">
        <v>2410</v>
      </c>
      <c r="L68" s="380">
        <v>3654</v>
      </c>
      <c r="M68" s="380" t="s">
        <v>2409</v>
      </c>
      <c r="N68" s="380">
        <v>1300</v>
      </c>
      <c r="O68" s="380">
        <v>284</v>
      </c>
      <c r="P68" s="380">
        <v>13</v>
      </c>
      <c r="Q68" s="380">
        <v>1</v>
      </c>
      <c r="R68" s="380">
        <v>0</v>
      </c>
      <c r="S68" s="380">
        <v>1</v>
      </c>
      <c r="T68" s="380">
        <v>0</v>
      </c>
      <c r="U68" s="380">
        <v>0</v>
      </c>
      <c r="V68" s="380">
        <f t="shared" si="109"/>
        <v>299</v>
      </c>
      <c r="W68" s="380">
        <v>0</v>
      </c>
      <c r="X68" s="380">
        <v>0</v>
      </c>
      <c r="Y68" s="380">
        <f>SUM(W68:X68)</f>
        <v>0</v>
      </c>
      <c r="Z68" s="380">
        <v>0</v>
      </c>
      <c r="AA68" s="380">
        <v>0</v>
      </c>
      <c r="AB68" s="380">
        <f>SUM(Z68:AA68)</f>
        <v>0</v>
      </c>
      <c r="AC68" s="380">
        <v>0</v>
      </c>
      <c r="AD68" s="380">
        <v>0</v>
      </c>
      <c r="AE68" s="380">
        <f>SUM(AC68:AD68)</f>
        <v>0</v>
      </c>
      <c r="AF68" s="380">
        <v>0</v>
      </c>
      <c r="AG68" s="380">
        <v>0</v>
      </c>
      <c r="AH68" s="380">
        <f>SUM(AF68:AG68)</f>
        <v>0</v>
      </c>
      <c r="AI68" s="380">
        <v>0</v>
      </c>
      <c r="AJ68" s="380">
        <v>0</v>
      </c>
      <c r="AK68" s="380">
        <f>SUM(AI68:AJ68)</f>
        <v>0</v>
      </c>
      <c r="AL68" s="381">
        <v>0</v>
      </c>
      <c r="AM68" s="381">
        <v>0</v>
      </c>
      <c r="AN68" s="381">
        <f>SUM(AL68:AM68)</f>
        <v>0</v>
      </c>
      <c r="AO68" s="381">
        <v>1</v>
      </c>
      <c r="AP68" s="381">
        <v>7</v>
      </c>
      <c r="AQ68" s="381">
        <f>SUM(AO68:AP68)</f>
        <v>8</v>
      </c>
      <c r="AR68" s="381">
        <v>25</v>
      </c>
      <c r="AS68" s="381">
        <v>35</v>
      </c>
      <c r="AT68" s="381">
        <f>SUM(AR68:AS68)</f>
        <v>60</v>
      </c>
      <c r="AU68" s="381">
        <v>29</v>
      </c>
      <c r="AV68" s="381">
        <v>46</v>
      </c>
      <c r="AW68" s="381">
        <f>SUM(AU68:AV68)</f>
        <v>75</v>
      </c>
      <c r="AX68" s="381">
        <v>53</v>
      </c>
      <c r="AY68" s="381">
        <v>47</v>
      </c>
      <c r="AZ68" s="381">
        <f>SUM(AX68:AY68)</f>
        <v>100</v>
      </c>
      <c r="BA68" s="381">
        <v>25</v>
      </c>
      <c r="BB68" s="381">
        <v>14</v>
      </c>
      <c r="BC68" s="381">
        <f>SUM(BA68:BB68)</f>
        <v>39</v>
      </c>
      <c r="BD68" s="381">
        <v>10</v>
      </c>
      <c r="BE68" s="381">
        <v>5</v>
      </c>
      <c r="BF68" s="381">
        <f>SUM(BD68:BE68)</f>
        <v>15</v>
      </c>
      <c r="BG68" s="381">
        <v>1</v>
      </c>
      <c r="BH68" s="381">
        <v>1</v>
      </c>
      <c r="BI68" s="381">
        <f>SUM(BG68:BH68)</f>
        <v>2</v>
      </c>
      <c r="BJ68" s="381">
        <v>0</v>
      </c>
      <c r="BK68" s="381">
        <v>0</v>
      </c>
      <c r="BL68" s="381">
        <f>SUM(BJ68:BK68)</f>
        <v>0</v>
      </c>
      <c r="BM68" s="381">
        <v>0</v>
      </c>
      <c r="BN68" s="381">
        <v>0</v>
      </c>
      <c r="BO68" s="381">
        <f>SUM(BM68:BN68)</f>
        <v>0</v>
      </c>
      <c r="BP68" s="380">
        <v>0</v>
      </c>
      <c r="BQ68" s="380">
        <v>0</v>
      </c>
      <c r="BR68" s="380">
        <v>0</v>
      </c>
      <c r="BS68" s="380">
        <v>0</v>
      </c>
      <c r="BT68" s="380">
        <v>0</v>
      </c>
      <c r="BU68" s="380">
        <v>0</v>
      </c>
      <c r="BV68" s="380">
        <v>0</v>
      </c>
      <c r="BW68" s="380">
        <v>0</v>
      </c>
      <c r="BX68" s="380">
        <v>0</v>
      </c>
      <c r="BY68" s="380">
        <v>0</v>
      </c>
      <c r="BZ68" s="380">
        <v>0</v>
      </c>
      <c r="CA68" s="380">
        <v>0</v>
      </c>
      <c r="CB68" s="380">
        <f t="shared" ref="CB68:CC71" si="111">BP68+BR68+BT68+BV68+BX68+BZ68</f>
        <v>0</v>
      </c>
      <c r="CC68" s="380">
        <f t="shared" si="111"/>
        <v>0</v>
      </c>
      <c r="CD68" s="380">
        <f>SUM(CB68:CC68)</f>
        <v>0</v>
      </c>
      <c r="CE68" s="380">
        <v>0</v>
      </c>
      <c r="CF68" s="380">
        <v>0</v>
      </c>
      <c r="CG68" s="380">
        <v>0</v>
      </c>
      <c r="CH68" s="380">
        <v>0</v>
      </c>
      <c r="CI68" s="380">
        <v>0</v>
      </c>
      <c r="CJ68" s="380">
        <v>0</v>
      </c>
    </row>
    <row r="69" spans="1:88" s="382" customFormat="1" hidden="1">
      <c r="A69" s="380">
        <f>A68+1</f>
        <v>52</v>
      </c>
      <c r="B69" s="380" t="s">
        <v>1250</v>
      </c>
      <c r="C69" s="380" t="s">
        <v>1251</v>
      </c>
      <c r="D69" s="380" t="s">
        <v>2557</v>
      </c>
      <c r="E69" s="380" t="s">
        <v>216</v>
      </c>
      <c r="F69" s="380" t="s">
        <v>90</v>
      </c>
      <c r="G69" s="380" t="s">
        <v>126</v>
      </c>
      <c r="H69" s="380" t="s">
        <v>615</v>
      </c>
      <c r="I69" s="380" t="s">
        <v>615</v>
      </c>
      <c r="J69" s="380">
        <v>2</v>
      </c>
      <c r="K69" s="380" t="s">
        <v>2410</v>
      </c>
      <c r="L69" s="380">
        <v>33055</v>
      </c>
      <c r="M69" s="380" t="s">
        <v>2409</v>
      </c>
      <c r="N69" s="380">
        <v>1500</v>
      </c>
      <c r="O69" s="380">
        <v>228</v>
      </c>
      <c r="P69" s="380">
        <v>0</v>
      </c>
      <c r="Q69" s="380">
        <v>0</v>
      </c>
      <c r="R69" s="380">
        <v>0</v>
      </c>
      <c r="S69" s="380">
        <v>0</v>
      </c>
      <c r="T69" s="380">
        <v>0</v>
      </c>
      <c r="U69" s="380">
        <v>0</v>
      </c>
      <c r="V69" s="380">
        <f t="shared" si="109"/>
        <v>228</v>
      </c>
      <c r="W69" s="380">
        <v>0</v>
      </c>
      <c r="X69" s="380">
        <v>0</v>
      </c>
      <c r="Y69" s="380">
        <f>SUM(W69:X69)</f>
        <v>0</v>
      </c>
      <c r="Z69" s="380">
        <v>0</v>
      </c>
      <c r="AA69" s="380">
        <v>0</v>
      </c>
      <c r="AB69" s="380">
        <f>SUM(Z69:AA69)</f>
        <v>0</v>
      </c>
      <c r="AC69" s="380">
        <v>0</v>
      </c>
      <c r="AD69" s="380">
        <v>0</v>
      </c>
      <c r="AE69" s="380">
        <f>SUM(AC69:AD69)</f>
        <v>0</v>
      </c>
      <c r="AF69" s="380">
        <v>0</v>
      </c>
      <c r="AG69" s="380">
        <v>0</v>
      </c>
      <c r="AH69" s="380">
        <f>SUM(AF69:AG69)</f>
        <v>0</v>
      </c>
      <c r="AI69" s="380">
        <v>0</v>
      </c>
      <c r="AJ69" s="380">
        <v>0</v>
      </c>
      <c r="AK69" s="380">
        <f>SUM(AI69:AJ69)</f>
        <v>0</v>
      </c>
      <c r="AL69" s="381">
        <v>0</v>
      </c>
      <c r="AM69" s="381">
        <v>0</v>
      </c>
      <c r="AN69" s="381">
        <f>SUM(AL69:AM69)</f>
        <v>0</v>
      </c>
      <c r="AO69" s="381">
        <v>0</v>
      </c>
      <c r="AP69" s="381">
        <v>1</v>
      </c>
      <c r="AQ69" s="381">
        <f>SUM(AO69:AP69)</f>
        <v>1</v>
      </c>
      <c r="AR69" s="381">
        <v>17</v>
      </c>
      <c r="AS69" s="381">
        <v>42</v>
      </c>
      <c r="AT69" s="381">
        <f>SUM(AR69:AS69)</f>
        <v>59</v>
      </c>
      <c r="AU69" s="381">
        <v>24</v>
      </c>
      <c r="AV69" s="381">
        <v>40</v>
      </c>
      <c r="AW69" s="381">
        <f>SUM(AU69:AV69)</f>
        <v>64</v>
      </c>
      <c r="AX69" s="381">
        <v>33</v>
      </c>
      <c r="AY69" s="381">
        <v>41</v>
      </c>
      <c r="AZ69" s="381">
        <f>SUM(AX69:AY69)</f>
        <v>74</v>
      </c>
      <c r="BA69" s="381">
        <v>12</v>
      </c>
      <c r="BB69" s="381">
        <v>8</v>
      </c>
      <c r="BC69" s="381">
        <f>SUM(BA69:BB69)</f>
        <v>20</v>
      </c>
      <c r="BD69" s="381">
        <v>8</v>
      </c>
      <c r="BE69" s="381">
        <v>2</v>
      </c>
      <c r="BF69" s="381">
        <f>SUM(BD69:BE69)</f>
        <v>10</v>
      </c>
      <c r="BG69" s="381">
        <v>0</v>
      </c>
      <c r="BH69" s="381">
        <v>0</v>
      </c>
      <c r="BI69" s="381">
        <f>SUM(BG69:BH69)</f>
        <v>0</v>
      </c>
      <c r="BJ69" s="381">
        <v>0</v>
      </c>
      <c r="BK69" s="381">
        <v>0</v>
      </c>
      <c r="BL69" s="381">
        <f>SUM(BJ69:BK69)</f>
        <v>0</v>
      </c>
      <c r="BM69" s="381">
        <v>0</v>
      </c>
      <c r="BN69" s="381">
        <v>0</v>
      </c>
      <c r="BO69" s="381">
        <f>SUM(BM69:BN69)</f>
        <v>0</v>
      </c>
      <c r="BP69" s="380">
        <v>0</v>
      </c>
      <c r="BQ69" s="380">
        <v>0</v>
      </c>
      <c r="BR69" s="380">
        <v>0</v>
      </c>
      <c r="BS69" s="380">
        <v>0</v>
      </c>
      <c r="BT69" s="380">
        <v>0</v>
      </c>
      <c r="BU69" s="380">
        <v>0</v>
      </c>
      <c r="BV69" s="380">
        <v>0</v>
      </c>
      <c r="BW69" s="380">
        <v>0</v>
      </c>
      <c r="BX69" s="380">
        <v>0</v>
      </c>
      <c r="BY69" s="380">
        <v>0</v>
      </c>
      <c r="BZ69" s="380">
        <v>0</v>
      </c>
      <c r="CA69" s="380">
        <v>0</v>
      </c>
      <c r="CB69" s="380">
        <f t="shared" si="111"/>
        <v>0</v>
      </c>
      <c r="CC69" s="380">
        <f t="shared" si="111"/>
        <v>0</v>
      </c>
      <c r="CD69" s="380">
        <f>SUM(CB69:CC69)</f>
        <v>0</v>
      </c>
      <c r="CE69" s="380">
        <v>0</v>
      </c>
      <c r="CF69" s="380">
        <v>0</v>
      </c>
      <c r="CG69" s="380">
        <v>0</v>
      </c>
      <c r="CH69" s="380">
        <v>0</v>
      </c>
      <c r="CI69" s="380">
        <v>0</v>
      </c>
      <c r="CJ69" s="380">
        <v>0</v>
      </c>
    </row>
    <row r="70" spans="1:88" s="382" customFormat="1" hidden="1">
      <c r="A70" s="380">
        <f>A69+1</f>
        <v>53</v>
      </c>
      <c r="B70" s="380" t="s">
        <v>1248</v>
      </c>
      <c r="C70" s="380" t="s">
        <v>1249</v>
      </c>
      <c r="D70" s="380" t="s">
        <v>2558</v>
      </c>
      <c r="E70" s="380" t="s">
        <v>940</v>
      </c>
      <c r="F70" s="380" t="s">
        <v>90</v>
      </c>
      <c r="G70" s="380" t="s">
        <v>127</v>
      </c>
      <c r="H70" s="380" t="s">
        <v>615</v>
      </c>
      <c r="I70" s="380" t="s">
        <v>615</v>
      </c>
      <c r="J70" s="380">
        <v>2</v>
      </c>
      <c r="K70" s="380" t="s">
        <v>2559</v>
      </c>
      <c r="L70" s="380">
        <v>37799</v>
      </c>
      <c r="M70" s="380" t="s">
        <v>2409</v>
      </c>
      <c r="N70" s="380">
        <v>220</v>
      </c>
      <c r="O70" s="380">
        <v>110</v>
      </c>
      <c r="P70" s="380">
        <v>0</v>
      </c>
      <c r="Q70" s="380">
        <v>0</v>
      </c>
      <c r="R70" s="380">
        <v>0</v>
      </c>
      <c r="S70" s="380">
        <v>0</v>
      </c>
      <c r="T70" s="380">
        <v>0</v>
      </c>
      <c r="U70" s="380">
        <v>0</v>
      </c>
      <c r="V70" s="380">
        <f t="shared" si="109"/>
        <v>110</v>
      </c>
      <c r="W70" s="380">
        <v>0</v>
      </c>
      <c r="X70" s="380">
        <v>0</v>
      </c>
      <c r="Y70" s="380">
        <f>SUM(W70:X70)</f>
        <v>0</v>
      </c>
      <c r="Z70" s="380">
        <v>0</v>
      </c>
      <c r="AA70" s="380">
        <v>0</v>
      </c>
      <c r="AB70" s="380">
        <f>SUM(Z70:AA70)</f>
        <v>0</v>
      </c>
      <c r="AC70" s="380">
        <v>0</v>
      </c>
      <c r="AD70" s="380">
        <v>0</v>
      </c>
      <c r="AE70" s="380">
        <f>SUM(AC70:AD70)</f>
        <v>0</v>
      </c>
      <c r="AF70" s="380">
        <v>0</v>
      </c>
      <c r="AG70" s="380">
        <v>0</v>
      </c>
      <c r="AH70" s="380">
        <f>SUM(AF70:AG70)</f>
        <v>0</v>
      </c>
      <c r="AI70" s="380">
        <v>0</v>
      </c>
      <c r="AJ70" s="380">
        <v>0</v>
      </c>
      <c r="AK70" s="380">
        <f>SUM(AI70:AJ70)</f>
        <v>0</v>
      </c>
      <c r="AL70" s="381">
        <v>0</v>
      </c>
      <c r="AM70" s="381">
        <v>0</v>
      </c>
      <c r="AN70" s="381">
        <f>SUM(AL70:AM70)</f>
        <v>0</v>
      </c>
      <c r="AO70" s="381">
        <v>1</v>
      </c>
      <c r="AP70" s="381">
        <v>1</v>
      </c>
      <c r="AQ70" s="381">
        <f>SUM(AO70:AP70)</f>
        <v>2</v>
      </c>
      <c r="AR70" s="381">
        <v>11</v>
      </c>
      <c r="AS70" s="381">
        <v>8</v>
      </c>
      <c r="AT70" s="381">
        <f>SUM(AR70:AS70)</f>
        <v>19</v>
      </c>
      <c r="AU70" s="381">
        <v>17</v>
      </c>
      <c r="AV70" s="381">
        <v>12</v>
      </c>
      <c r="AW70" s="381">
        <f>SUM(AU70:AV70)</f>
        <v>29</v>
      </c>
      <c r="AX70" s="381">
        <v>20</v>
      </c>
      <c r="AY70" s="381">
        <v>13</v>
      </c>
      <c r="AZ70" s="381">
        <f>SUM(AX70:AY70)</f>
        <v>33</v>
      </c>
      <c r="BA70" s="381">
        <v>9</v>
      </c>
      <c r="BB70" s="381">
        <v>11</v>
      </c>
      <c r="BC70" s="381">
        <f>SUM(BA70:BB70)</f>
        <v>20</v>
      </c>
      <c r="BD70" s="381">
        <v>3</v>
      </c>
      <c r="BE70" s="381">
        <v>1</v>
      </c>
      <c r="BF70" s="381">
        <f>SUM(BD70:BE70)</f>
        <v>4</v>
      </c>
      <c r="BG70" s="381">
        <v>1</v>
      </c>
      <c r="BH70" s="381">
        <v>2</v>
      </c>
      <c r="BI70" s="381">
        <f>SUM(BG70:BH70)</f>
        <v>3</v>
      </c>
      <c r="BJ70" s="381">
        <v>0</v>
      </c>
      <c r="BK70" s="381">
        <v>0</v>
      </c>
      <c r="BL70" s="381">
        <f>SUM(BJ70:BK70)</f>
        <v>0</v>
      </c>
      <c r="BM70" s="381">
        <v>0</v>
      </c>
      <c r="BN70" s="381">
        <v>0</v>
      </c>
      <c r="BO70" s="381">
        <f>SUM(BM70:BN70)</f>
        <v>0</v>
      </c>
      <c r="BP70" s="380">
        <v>0</v>
      </c>
      <c r="BQ70" s="380">
        <v>0</v>
      </c>
      <c r="BR70" s="380">
        <v>0</v>
      </c>
      <c r="BS70" s="380">
        <v>0</v>
      </c>
      <c r="BT70" s="380">
        <v>0</v>
      </c>
      <c r="BU70" s="380">
        <v>0</v>
      </c>
      <c r="BV70" s="380">
        <v>0</v>
      </c>
      <c r="BW70" s="380">
        <v>0</v>
      </c>
      <c r="BX70" s="380">
        <v>0</v>
      </c>
      <c r="BY70" s="380">
        <v>0</v>
      </c>
      <c r="BZ70" s="380">
        <v>0</v>
      </c>
      <c r="CA70" s="380">
        <v>0</v>
      </c>
      <c r="CB70" s="380">
        <f t="shared" si="111"/>
        <v>0</v>
      </c>
      <c r="CC70" s="380">
        <f t="shared" si="111"/>
        <v>0</v>
      </c>
      <c r="CD70" s="380">
        <f>SUM(CB70:CC70)</f>
        <v>0</v>
      </c>
      <c r="CE70" s="380">
        <v>0</v>
      </c>
      <c r="CF70" s="380">
        <v>0</v>
      </c>
      <c r="CG70" s="380">
        <v>0</v>
      </c>
      <c r="CH70" s="380">
        <v>0</v>
      </c>
      <c r="CI70" s="380">
        <v>0</v>
      </c>
      <c r="CJ70" s="380">
        <v>0</v>
      </c>
    </row>
    <row r="71" spans="1:88" s="382" customFormat="1" hidden="1">
      <c r="A71" s="380">
        <f>A70+1</f>
        <v>54</v>
      </c>
      <c r="B71" s="380" t="s">
        <v>1245</v>
      </c>
      <c r="C71" s="380" t="s">
        <v>1246</v>
      </c>
      <c r="D71" s="380" t="s">
        <v>2560</v>
      </c>
      <c r="E71" s="380" t="s">
        <v>1247</v>
      </c>
      <c r="F71" s="380" t="s">
        <v>90</v>
      </c>
      <c r="G71" s="380" t="s">
        <v>126</v>
      </c>
      <c r="H71" s="380" t="s">
        <v>615</v>
      </c>
      <c r="I71" s="380" t="s">
        <v>615</v>
      </c>
      <c r="J71" s="380">
        <v>2</v>
      </c>
      <c r="K71" s="380" t="s">
        <v>2410</v>
      </c>
      <c r="L71" s="380" t="s">
        <v>615</v>
      </c>
      <c r="M71" s="380" t="s">
        <v>2409</v>
      </c>
      <c r="N71" s="380">
        <v>1300</v>
      </c>
      <c r="O71" s="380">
        <v>158</v>
      </c>
      <c r="P71" s="380">
        <v>0</v>
      </c>
      <c r="Q71" s="380">
        <v>4</v>
      </c>
      <c r="R71" s="380">
        <v>0</v>
      </c>
      <c r="S71" s="380">
        <v>0</v>
      </c>
      <c r="T71" s="380">
        <v>0</v>
      </c>
      <c r="U71" s="380">
        <v>0</v>
      </c>
      <c r="V71" s="380">
        <f t="shared" si="109"/>
        <v>162</v>
      </c>
      <c r="W71" s="380">
        <v>0</v>
      </c>
      <c r="X71" s="380">
        <v>0</v>
      </c>
      <c r="Y71" s="380">
        <f>SUM(W71:X71)</f>
        <v>0</v>
      </c>
      <c r="Z71" s="380">
        <v>0</v>
      </c>
      <c r="AA71" s="380">
        <v>0</v>
      </c>
      <c r="AB71" s="380">
        <f>SUM(Z71:AA71)</f>
        <v>0</v>
      </c>
      <c r="AC71" s="380">
        <v>0</v>
      </c>
      <c r="AD71" s="380">
        <v>0</v>
      </c>
      <c r="AE71" s="380">
        <f>SUM(AC71:AD71)</f>
        <v>0</v>
      </c>
      <c r="AF71" s="380">
        <v>0</v>
      </c>
      <c r="AG71" s="380">
        <v>0</v>
      </c>
      <c r="AH71" s="380">
        <f>SUM(AF71:AG71)</f>
        <v>0</v>
      </c>
      <c r="AI71" s="380">
        <v>0</v>
      </c>
      <c r="AJ71" s="380">
        <v>0</v>
      </c>
      <c r="AK71" s="380">
        <f>SUM(AI71:AJ71)</f>
        <v>0</v>
      </c>
      <c r="AL71" s="381">
        <v>0</v>
      </c>
      <c r="AM71" s="381">
        <v>0</v>
      </c>
      <c r="AN71" s="381">
        <f>SUM(AL71:AM71)</f>
        <v>0</v>
      </c>
      <c r="AO71" s="381">
        <v>0</v>
      </c>
      <c r="AP71" s="381">
        <v>1</v>
      </c>
      <c r="AQ71" s="381">
        <f>SUM(AO71:AP71)</f>
        <v>1</v>
      </c>
      <c r="AR71" s="381">
        <v>11</v>
      </c>
      <c r="AS71" s="381">
        <v>12</v>
      </c>
      <c r="AT71" s="381">
        <f>SUM(AR71:AS71)</f>
        <v>23</v>
      </c>
      <c r="AU71" s="381">
        <v>31</v>
      </c>
      <c r="AV71" s="381">
        <v>31</v>
      </c>
      <c r="AW71" s="381">
        <f>SUM(AU71:AV71)</f>
        <v>62</v>
      </c>
      <c r="AX71" s="381">
        <v>25</v>
      </c>
      <c r="AY71" s="381">
        <v>15</v>
      </c>
      <c r="AZ71" s="381">
        <f>SUM(AX71:AY71)</f>
        <v>40</v>
      </c>
      <c r="BA71" s="381">
        <v>12</v>
      </c>
      <c r="BB71" s="381">
        <v>14</v>
      </c>
      <c r="BC71" s="381">
        <f>SUM(BA71:BB71)</f>
        <v>26</v>
      </c>
      <c r="BD71" s="381">
        <v>4</v>
      </c>
      <c r="BE71" s="381">
        <v>4</v>
      </c>
      <c r="BF71" s="381">
        <f>SUM(BD71:BE71)</f>
        <v>8</v>
      </c>
      <c r="BG71" s="381">
        <v>1</v>
      </c>
      <c r="BH71" s="381">
        <v>0</v>
      </c>
      <c r="BI71" s="381">
        <f>SUM(BG71:BH71)</f>
        <v>1</v>
      </c>
      <c r="BJ71" s="381">
        <v>0</v>
      </c>
      <c r="BK71" s="381">
        <v>1</v>
      </c>
      <c r="BL71" s="381">
        <f>SUM(BJ71:BK71)</f>
        <v>1</v>
      </c>
      <c r="BM71" s="381">
        <v>0</v>
      </c>
      <c r="BN71" s="381">
        <v>0</v>
      </c>
      <c r="BO71" s="381">
        <f>SUM(BM71:BN71)</f>
        <v>0</v>
      </c>
      <c r="BP71" s="380">
        <v>0</v>
      </c>
      <c r="BQ71" s="380">
        <v>0</v>
      </c>
      <c r="BR71" s="380">
        <v>0</v>
      </c>
      <c r="BS71" s="380">
        <v>0</v>
      </c>
      <c r="BT71" s="380">
        <v>0</v>
      </c>
      <c r="BU71" s="380">
        <v>0</v>
      </c>
      <c r="BV71" s="380">
        <v>0</v>
      </c>
      <c r="BW71" s="380">
        <v>0</v>
      </c>
      <c r="BX71" s="380">
        <v>0</v>
      </c>
      <c r="BY71" s="380">
        <v>0</v>
      </c>
      <c r="BZ71" s="380">
        <v>0</v>
      </c>
      <c r="CA71" s="380">
        <v>0</v>
      </c>
      <c r="CB71" s="380">
        <f t="shared" si="111"/>
        <v>0</v>
      </c>
      <c r="CC71" s="380">
        <f t="shared" si="111"/>
        <v>0</v>
      </c>
      <c r="CD71" s="380">
        <f>SUM(CB71:CC71)</f>
        <v>0</v>
      </c>
      <c r="CE71" s="380">
        <v>0</v>
      </c>
      <c r="CF71" s="380">
        <v>0</v>
      </c>
      <c r="CG71" s="380">
        <v>0</v>
      </c>
      <c r="CH71" s="380">
        <v>0</v>
      </c>
      <c r="CI71" s="380">
        <v>0</v>
      </c>
      <c r="CJ71" s="380">
        <v>0</v>
      </c>
    </row>
    <row r="72" spans="1:88" s="382" customFormat="1" ht="24" customHeight="1">
      <c r="A72" s="380">
        <v>8</v>
      </c>
      <c r="B72" s="380"/>
      <c r="C72" s="380" t="str">
        <f>F72</f>
        <v>Kec. Pelawan</v>
      </c>
      <c r="D72" s="380"/>
      <c r="E72" s="380"/>
      <c r="F72" s="380" t="str">
        <f>F71</f>
        <v>Kec. Pelawan</v>
      </c>
      <c r="G72" s="380"/>
      <c r="H72" s="380"/>
      <c r="I72" s="380"/>
      <c r="J72" s="380"/>
      <c r="K72" s="380"/>
      <c r="L72" s="380"/>
      <c r="M72" s="380"/>
      <c r="N72" s="380"/>
      <c r="O72" s="380">
        <f t="shared" ref="O72:BV72" si="112">SUM(O68:O71)</f>
        <v>780</v>
      </c>
      <c r="P72" s="380">
        <f t="shared" si="112"/>
        <v>13</v>
      </c>
      <c r="Q72" s="380">
        <f t="shared" si="112"/>
        <v>5</v>
      </c>
      <c r="R72" s="380">
        <f t="shared" si="112"/>
        <v>0</v>
      </c>
      <c r="S72" s="380">
        <f t="shared" si="112"/>
        <v>1</v>
      </c>
      <c r="T72" s="380">
        <f t="shared" si="112"/>
        <v>0</v>
      </c>
      <c r="U72" s="380">
        <f t="shared" si="112"/>
        <v>0</v>
      </c>
      <c r="V72" s="380">
        <f t="shared" si="109"/>
        <v>799</v>
      </c>
      <c r="W72" s="380">
        <f t="shared" si="112"/>
        <v>0</v>
      </c>
      <c r="X72" s="380">
        <f t="shared" si="112"/>
        <v>0</v>
      </c>
      <c r="Y72" s="380">
        <f t="shared" si="112"/>
        <v>0</v>
      </c>
      <c r="Z72" s="380">
        <f t="shared" si="112"/>
        <v>0</v>
      </c>
      <c r="AA72" s="380">
        <f t="shared" si="112"/>
        <v>0</v>
      </c>
      <c r="AB72" s="380">
        <f t="shared" si="112"/>
        <v>0</v>
      </c>
      <c r="AC72" s="380">
        <f t="shared" si="112"/>
        <v>0</v>
      </c>
      <c r="AD72" s="380">
        <f t="shared" si="112"/>
        <v>0</v>
      </c>
      <c r="AE72" s="380">
        <f t="shared" si="112"/>
        <v>0</v>
      </c>
      <c r="AF72" s="380">
        <f t="shared" si="112"/>
        <v>0</v>
      </c>
      <c r="AG72" s="380">
        <f t="shared" si="112"/>
        <v>0</v>
      </c>
      <c r="AH72" s="380">
        <f t="shared" si="112"/>
        <v>0</v>
      </c>
      <c r="AI72" s="380">
        <f t="shared" si="112"/>
        <v>0</v>
      </c>
      <c r="AJ72" s="380">
        <f t="shared" si="112"/>
        <v>0</v>
      </c>
      <c r="AK72" s="380">
        <f t="shared" si="112"/>
        <v>0</v>
      </c>
      <c r="AL72" s="381">
        <f t="shared" si="112"/>
        <v>0</v>
      </c>
      <c r="AM72" s="381">
        <f t="shared" si="112"/>
        <v>0</v>
      </c>
      <c r="AN72" s="381">
        <f t="shared" si="112"/>
        <v>0</v>
      </c>
      <c r="AO72" s="381">
        <f t="shared" si="112"/>
        <v>2</v>
      </c>
      <c r="AP72" s="381">
        <f t="shared" si="112"/>
        <v>10</v>
      </c>
      <c r="AQ72" s="381">
        <f t="shared" si="112"/>
        <v>12</v>
      </c>
      <c r="AR72" s="381">
        <f t="shared" si="112"/>
        <v>64</v>
      </c>
      <c r="AS72" s="381">
        <f t="shared" si="112"/>
        <v>97</v>
      </c>
      <c r="AT72" s="381">
        <f t="shared" si="112"/>
        <v>161</v>
      </c>
      <c r="AU72" s="381">
        <f t="shared" si="112"/>
        <v>101</v>
      </c>
      <c r="AV72" s="381">
        <f t="shared" si="112"/>
        <v>129</v>
      </c>
      <c r="AW72" s="381">
        <f t="shared" si="112"/>
        <v>230</v>
      </c>
      <c r="AX72" s="381">
        <f t="shared" si="112"/>
        <v>131</v>
      </c>
      <c r="AY72" s="381">
        <f t="shared" si="112"/>
        <v>116</v>
      </c>
      <c r="AZ72" s="381">
        <f t="shared" si="112"/>
        <v>247</v>
      </c>
      <c r="BA72" s="381">
        <f t="shared" si="112"/>
        <v>58</v>
      </c>
      <c r="BB72" s="381">
        <f t="shared" si="112"/>
        <v>47</v>
      </c>
      <c r="BC72" s="381">
        <f t="shared" si="112"/>
        <v>105</v>
      </c>
      <c r="BD72" s="381">
        <f t="shared" si="112"/>
        <v>25</v>
      </c>
      <c r="BE72" s="381">
        <f t="shared" si="112"/>
        <v>12</v>
      </c>
      <c r="BF72" s="381">
        <f t="shared" si="112"/>
        <v>37</v>
      </c>
      <c r="BG72" s="381">
        <f t="shared" si="112"/>
        <v>3</v>
      </c>
      <c r="BH72" s="381">
        <f t="shared" si="112"/>
        <v>3</v>
      </c>
      <c r="BI72" s="381">
        <f t="shared" si="112"/>
        <v>6</v>
      </c>
      <c r="BJ72" s="381">
        <f t="shared" si="112"/>
        <v>0</v>
      </c>
      <c r="BK72" s="381">
        <f t="shared" si="112"/>
        <v>1</v>
      </c>
      <c r="BL72" s="381">
        <f t="shared" si="112"/>
        <v>1</v>
      </c>
      <c r="BM72" s="381">
        <f t="shared" si="112"/>
        <v>0</v>
      </c>
      <c r="BN72" s="381">
        <f t="shared" si="112"/>
        <v>0</v>
      </c>
      <c r="BO72" s="381">
        <f t="shared" si="112"/>
        <v>0</v>
      </c>
      <c r="BP72" s="380">
        <f t="shared" si="112"/>
        <v>0</v>
      </c>
      <c r="BQ72" s="380">
        <f t="shared" si="112"/>
        <v>0</v>
      </c>
      <c r="BR72" s="380">
        <f t="shared" si="112"/>
        <v>0</v>
      </c>
      <c r="BS72" s="380">
        <f t="shared" si="112"/>
        <v>0</v>
      </c>
      <c r="BT72" s="380">
        <f t="shared" si="112"/>
        <v>0</v>
      </c>
      <c r="BU72" s="380">
        <f t="shared" si="112"/>
        <v>0</v>
      </c>
      <c r="BV72" s="380">
        <f t="shared" si="112"/>
        <v>0</v>
      </c>
      <c r="BW72" s="380">
        <f t="shared" ref="BW72:CJ72" si="113">SUM(BW68:BW71)</f>
        <v>0</v>
      </c>
      <c r="BX72" s="380">
        <f t="shared" si="113"/>
        <v>0</v>
      </c>
      <c r="BY72" s="380">
        <f t="shared" si="113"/>
        <v>0</v>
      </c>
      <c r="BZ72" s="380">
        <f t="shared" si="113"/>
        <v>0</v>
      </c>
      <c r="CA72" s="380">
        <f t="shared" si="113"/>
        <v>0</v>
      </c>
      <c r="CB72" s="380">
        <f t="shared" si="113"/>
        <v>0</v>
      </c>
      <c r="CC72" s="380">
        <f t="shared" si="113"/>
        <v>0</v>
      </c>
      <c r="CD72" s="380">
        <f t="shared" si="113"/>
        <v>0</v>
      </c>
      <c r="CE72" s="380">
        <f t="shared" si="113"/>
        <v>0</v>
      </c>
      <c r="CF72" s="380">
        <f t="shared" si="113"/>
        <v>0</v>
      </c>
      <c r="CG72" s="380">
        <f t="shared" si="113"/>
        <v>0</v>
      </c>
      <c r="CH72" s="380">
        <f t="shared" si="113"/>
        <v>0</v>
      </c>
      <c r="CI72" s="380">
        <f t="shared" si="113"/>
        <v>0</v>
      </c>
      <c r="CJ72" s="380">
        <f t="shared" si="113"/>
        <v>0</v>
      </c>
    </row>
    <row r="73" spans="1:88" s="382" customFormat="1" hidden="1">
      <c r="A73" s="380">
        <f>A71+1</f>
        <v>55</v>
      </c>
      <c r="B73" s="380" t="s">
        <v>1260</v>
      </c>
      <c r="C73" s="380" t="s">
        <v>1261</v>
      </c>
      <c r="D73" s="380" t="s">
        <v>1718</v>
      </c>
      <c r="E73" s="380" t="s">
        <v>1005</v>
      </c>
      <c r="F73" s="380" t="s">
        <v>84</v>
      </c>
      <c r="G73" s="380" t="s">
        <v>126</v>
      </c>
      <c r="H73" s="380" t="s">
        <v>615</v>
      </c>
      <c r="I73" s="380" t="s">
        <v>615</v>
      </c>
      <c r="J73" s="380">
        <v>2</v>
      </c>
      <c r="K73" s="380" t="s">
        <v>2561</v>
      </c>
      <c r="L73" s="380">
        <v>29138</v>
      </c>
      <c r="M73" s="380" t="s">
        <v>788</v>
      </c>
      <c r="N73" s="380">
        <v>0</v>
      </c>
      <c r="O73" s="380">
        <v>589</v>
      </c>
      <c r="P73" s="380">
        <v>15</v>
      </c>
      <c r="Q73" s="380">
        <v>1</v>
      </c>
      <c r="R73" s="380">
        <v>0</v>
      </c>
      <c r="S73" s="380">
        <v>0</v>
      </c>
      <c r="T73" s="380">
        <v>0</v>
      </c>
      <c r="U73" s="380">
        <v>0</v>
      </c>
      <c r="V73" s="380">
        <f t="shared" ref="V73:V78" si="114">SUM(O73:U73)</f>
        <v>605</v>
      </c>
      <c r="W73" s="380">
        <v>1</v>
      </c>
      <c r="X73" s="380">
        <v>0</v>
      </c>
      <c r="Y73" s="380">
        <f t="shared" ref="Y73:Y78" si="115">SUM(W73:X73)</f>
        <v>1</v>
      </c>
      <c r="Z73" s="380">
        <v>0</v>
      </c>
      <c r="AA73" s="380">
        <v>0</v>
      </c>
      <c r="AB73" s="380">
        <f t="shared" ref="AB73:AB78" si="116">SUM(Z73:AA73)</f>
        <v>0</v>
      </c>
      <c r="AC73" s="380">
        <v>0</v>
      </c>
      <c r="AD73" s="380">
        <v>0</v>
      </c>
      <c r="AE73" s="380">
        <f t="shared" ref="AE73:AE78" si="117">SUM(AC73:AD73)</f>
        <v>0</v>
      </c>
      <c r="AF73" s="380">
        <v>0</v>
      </c>
      <c r="AG73" s="380">
        <v>0</v>
      </c>
      <c r="AH73" s="380">
        <f t="shared" ref="AH73:AH78" si="118">SUM(AF73:AG73)</f>
        <v>0</v>
      </c>
      <c r="AI73" s="380">
        <v>0</v>
      </c>
      <c r="AJ73" s="380">
        <v>0</v>
      </c>
      <c r="AK73" s="380">
        <f t="shared" ref="AK73:AK78" si="119">SUM(AI73:AJ73)</f>
        <v>0</v>
      </c>
      <c r="AL73" s="381">
        <v>0</v>
      </c>
      <c r="AM73" s="381">
        <v>0</v>
      </c>
      <c r="AN73" s="381">
        <f t="shared" ref="AN73:AN78" si="120">SUM(AL73:AM73)</f>
        <v>0</v>
      </c>
      <c r="AO73" s="381">
        <v>4</v>
      </c>
      <c r="AP73" s="381">
        <v>8</v>
      </c>
      <c r="AQ73" s="381">
        <f t="shared" ref="AQ73:AQ78" si="121">SUM(AO73:AP73)</f>
        <v>12</v>
      </c>
      <c r="AR73" s="381">
        <v>72</v>
      </c>
      <c r="AS73" s="381">
        <v>82</v>
      </c>
      <c r="AT73" s="381">
        <f t="shared" ref="AT73:AT78" si="122">SUM(AR73:AS73)</f>
        <v>154</v>
      </c>
      <c r="AU73" s="381">
        <v>94</v>
      </c>
      <c r="AV73" s="381">
        <v>103</v>
      </c>
      <c r="AW73" s="381">
        <f t="shared" ref="AW73:AW78" si="123">SUM(AU73:AV73)</f>
        <v>197</v>
      </c>
      <c r="AX73" s="381">
        <v>90</v>
      </c>
      <c r="AY73" s="381">
        <v>100</v>
      </c>
      <c r="AZ73" s="381">
        <f t="shared" ref="AZ73:AZ78" si="124">SUM(AX73:AY73)</f>
        <v>190</v>
      </c>
      <c r="BA73" s="381">
        <v>29</v>
      </c>
      <c r="BB73" s="381">
        <v>15</v>
      </c>
      <c r="BC73" s="381">
        <f t="shared" ref="BC73:BC78" si="125">SUM(BA73:BB73)</f>
        <v>44</v>
      </c>
      <c r="BD73" s="381">
        <v>4</v>
      </c>
      <c r="BE73" s="381">
        <v>3</v>
      </c>
      <c r="BF73" s="381">
        <f t="shared" ref="BF73:BF78" si="126">SUM(BD73:BE73)</f>
        <v>7</v>
      </c>
      <c r="BG73" s="381">
        <v>0</v>
      </c>
      <c r="BH73" s="381">
        <v>0</v>
      </c>
      <c r="BI73" s="381">
        <f t="shared" ref="BI73:BI78" si="127">SUM(BG73:BH73)</f>
        <v>0</v>
      </c>
      <c r="BJ73" s="381">
        <v>0</v>
      </c>
      <c r="BK73" s="381">
        <v>0</v>
      </c>
      <c r="BL73" s="381">
        <f t="shared" ref="BL73:BL78" si="128">SUM(BJ73:BK73)</f>
        <v>0</v>
      </c>
      <c r="BM73" s="381">
        <v>0</v>
      </c>
      <c r="BN73" s="381">
        <v>0</v>
      </c>
      <c r="BO73" s="381">
        <f t="shared" ref="BO73:BO78" si="129">SUM(BM73:BN73)</f>
        <v>0</v>
      </c>
      <c r="BP73" s="380">
        <v>0</v>
      </c>
      <c r="BQ73" s="380">
        <v>0</v>
      </c>
      <c r="BR73" s="380">
        <v>0</v>
      </c>
      <c r="BS73" s="380">
        <v>0</v>
      </c>
      <c r="BT73" s="380">
        <v>0</v>
      </c>
      <c r="BU73" s="380">
        <v>0</v>
      </c>
      <c r="BV73" s="380">
        <v>0</v>
      </c>
      <c r="BW73" s="380">
        <v>0</v>
      </c>
      <c r="BX73" s="380">
        <v>0</v>
      </c>
      <c r="BY73" s="380">
        <v>0</v>
      </c>
      <c r="BZ73" s="380">
        <v>0</v>
      </c>
      <c r="CA73" s="380">
        <v>0</v>
      </c>
      <c r="CB73" s="380">
        <f t="shared" ref="CB73:CC78" si="130">BP73+BR73+BT73+BV73+BX73+BZ73</f>
        <v>0</v>
      </c>
      <c r="CC73" s="380">
        <f t="shared" si="130"/>
        <v>0</v>
      </c>
      <c r="CD73" s="380">
        <f t="shared" ref="CD73:CD78" si="131">SUM(CB73:CC73)</f>
        <v>0</v>
      </c>
      <c r="CE73" s="380">
        <v>0</v>
      </c>
      <c r="CF73" s="380">
        <v>0</v>
      </c>
      <c r="CG73" s="380">
        <v>0</v>
      </c>
      <c r="CH73" s="380">
        <v>0</v>
      </c>
      <c r="CI73" s="380">
        <v>0</v>
      </c>
      <c r="CJ73" s="380">
        <v>0</v>
      </c>
    </row>
    <row r="74" spans="1:88" s="382" customFormat="1" hidden="1">
      <c r="A74" s="380">
        <f>A73+1</f>
        <v>56</v>
      </c>
      <c r="B74" s="380" t="s">
        <v>1257</v>
      </c>
      <c r="C74" s="380" t="s">
        <v>1258</v>
      </c>
      <c r="D74" s="380" t="s">
        <v>2562</v>
      </c>
      <c r="E74" s="380" t="s">
        <v>1259</v>
      </c>
      <c r="F74" s="380" t="s">
        <v>84</v>
      </c>
      <c r="G74" s="380" t="s">
        <v>126</v>
      </c>
      <c r="H74" s="380" t="s">
        <v>615</v>
      </c>
      <c r="I74" s="380" t="s">
        <v>615</v>
      </c>
      <c r="J74" s="380">
        <v>2</v>
      </c>
      <c r="K74" s="380" t="s">
        <v>2432</v>
      </c>
      <c r="L74" s="380">
        <v>38075</v>
      </c>
      <c r="M74" s="380" t="s">
        <v>2409</v>
      </c>
      <c r="N74" s="380">
        <v>3500</v>
      </c>
      <c r="O74" s="380">
        <v>373</v>
      </c>
      <c r="P74" s="380">
        <v>41</v>
      </c>
      <c r="Q74" s="380">
        <v>7</v>
      </c>
      <c r="R74" s="380">
        <v>0</v>
      </c>
      <c r="S74" s="380">
        <v>1</v>
      </c>
      <c r="T74" s="380">
        <v>0</v>
      </c>
      <c r="U74" s="380">
        <v>0</v>
      </c>
      <c r="V74" s="380">
        <f t="shared" si="114"/>
        <v>422</v>
      </c>
      <c r="W74" s="380">
        <v>0</v>
      </c>
      <c r="X74" s="380">
        <v>0</v>
      </c>
      <c r="Y74" s="380">
        <f t="shared" si="115"/>
        <v>0</v>
      </c>
      <c r="Z74" s="380">
        <v>0</v>
      </c>
      <c r="AA74" s="380">
        <v>0</v>
      </c>
      <c r="AB74" s="380">
        <f t="shared" si="116"/>
        <v>0</v>
      </c>
      <c r="AC74" s="380">
        <v>0</v>
      </c>
      <c r="AD74" s="380">
        <v>0</v>
      </c>
      <c r="AE74" s="380">
        <f t="shared" si="117"/>
        <v>0</v>
      </c>
      <c r="AF74" s="380">
        <v>0</v>
      </c>
      <c r="AG74" s="380">
        <v>0</v>
      </c>
      <c r="AH74" s="380">
        <f t="shared" si="118"/>
        <v>0</v>
      </c>
      <c r="AI74" s="380">
        <v>0</v>
      </c>
      <c r="AJ74" s="380">
        <v>0</v>
      </c>
      <c r="AK74" s="380">
        <f t="shared" si="119"/>
        <v>0</v>
      </c>
      <c r="AL74" s="381">
        <v>0</v>
      </c>
      <c r="AM74" s="381">
        <v>0</v>
      </c>
      <c r="AN74" s="381">
        <f t="shared" si="120"/>
        <v>0</v>
      </c>
      <c r="AO74" s="381">
        <v>3</v>
      </c>
      <c r="AP74" s="381">
        <v>4</v>
      </c>
      <c r="AQ74" s="381">
        <f t="shared" si="121"/>
        <v>7</v>
      </c>
      <c r="AR74" s="381">
        <v>52</v>
      </c>
      <c r="AS74" s="381">
        <v>47</v>
      </c>
      <c r="AT74" s="381">
        <f t="shared" si="122"/>
        <v>99</v>
      </c>
      <c r="AU74" s="381">
        <v>71</v>
      </c>
      <c r="AV74" s="381">
        <v>54</v>
      </c>
      <c r="AW74" s="381">
        <f t="shared" si="123"/>
        <v>125</v>
      </c>
      <c r="AX74" s="381">
        <v>66</v>
      </c>
      <c r="AY74" s="381">
        <v>59</v>
      </c>
      <c r="AZ74" s="381">
        <f t="shared" si="124"/>
        <v>125</v>
      </c>
      <c r="BA74" s="381">
        <v>33</v>
      </c>
      <c r="BB74" s="381">
        <v>17</v>
      </c>
      <c r="BC74" s="381">
        <f t="shared" si="125"/>
        <v>50</v>
      </c>
      <c r="BD74" s="381">
        <v>5</v>
      </c>
      <c r="BE74" s="381">
        <v>5</v>
      </c>
      <c r="BF74" s="381">
        <f t="shared" si="126"/>
        <v>10</v>
      </c>
      <c r="BG74" s="381">
        <v>2</v>
      </c>
      <c r="BH74" s="381">
        <v>4</v>
      </c>
      <c r="BI74" s="381">
        <f t="shared" si="127"/>
        <v>6</v>
      </c>
      <c r="BJ74" s="381">
        <v>0</v>
      </c>
      <c r="BK74" s="381">
        <v>0</v>
      </c>
      <c r="BL74" s="381">
        <f t="shared" si="128"/>
        <v>0</v>
      </c>
      <c r="BM74" s="381">
        <v>0</v>
      </c>
      <c r="BN74" s="381">
        <v>0</v>
      </c>
      <c r="BO74" s="381">
        <f t="shared" si="129"/>
        <v>0</v>
      </c>
      <c r="BP74" s="380">
        <v>0</v>
      </c>
      <c r="BQ74" s="380">
        <v>0</v>
      </c>
      <c r="BR74" s="380">
        <v>0</v>
      </c>
      <c r="BS74" s="380">
        <v>0</v>
      </c>
      <c r="BT74" s="380">
        <v>0</v>
      </c>
      <c r="BU74" s="380">
        <v>0</v>
      </c>
      <c r="BV74" s="380">
        <v>0</v>
      </c>
      <c r="BW74" s="380">
        <v>0</v>
      </c>
      <c r="BX74" s="380">
        <v>0</v>
      </c>
      <c r="BY74" s="380">
        <v>0</v>
      </c>
      <c r="BZ74" s="380">
        <v>0</v>
      </c>
      <c r="CA74" s="380">
        <v>0</v>
      </c>
      <c r="CB74" s="380">
        <f t="shared" si="130"/>
        <v>0</v>
      </c>
      <c r="CC74" s="380">
        <f t="shared" si="130"/>
        <v>0</v>
      </c>
      <c r="CD74" s="380">
        <f t="shared" si="131"/>
        <v>0</v>
      </c>
      <c r="CE74" s="380">
        <v>0</v>
      </c>
      <c r="CF74" s="380">
        <v>0</v>
      </c>
      <c r="CG74" s="380">
        <v>0</v>
      </c>
      <c r="CH74" s="380">
        <v>0</v>
      </c>
      <c r="CI74" s="380">
        <v>0</v>
      </c>
      <c r="CJ74" s="380">
        <v>0</v>
      </c>
    </row>
    <row r="75" spans="1:88" s="382" customFormat="1" hidden="1">
      <c r="A75" s="380">
        <f t="shared" ref="A75:A86" si="132">A74+1</f>
        <v>57</v>
      </c>
      <c r="B75" s="380" t="s">
        <v>1254</v>
      </c>
      <c r="C75" s="380" t="s">
        <v>1255</v>
      </c>
      <c r="D75" s="380" t="s">
        <v>1716</v>
      </c>
      <c r="E75" s="380" t="s">
        <v>1256</v>
      </c>
      <c r="F75" s="380" t="s">
        <v>84</v>
      </c>
      <c r="G75" s="380" t="s">
        <v>126</v>
      </c>
      <c r="H75" s="380" t="s">
        <v>615</v>
      </c>
      <c r="I75" s="380" t="s">
        <v>615</v>
      </c>
      <c r="J75" s="380">
        <v>2</v>
      </c>
      <c r="K75" s="380" t="s">
        <v>2410</v>
      </c>
      <c r="L75" s="380">
        <v>21916</v>
      </c>
      <c r="M75" s="380" t="s">
        <v>2409</v>
      </c>
      <c r="N75" s="380">
        <v>3500</v>
      </c>
      <c r="O75" s="380">
        <v>376</v>
      </c>
      <c r="P75" s="380">
        <v>0</v>
      </c>
      <c r="Q75" s="380">
        <v>0</v>
      </c>
      <c r="R75" s="380">
        <v>0</v>
      </c>
      <c r="S75" s="380">
        <v>1</v>
      </c>
      <c r="T75" s="380">
        <v>0</v>
      </c>
      <c r="U75" s="380">
        <v>0</v>
      </c>
      <c r="V75" s="380">
        <f t="shared" si="114"/>
        <v>377</v>
      </c>
      <c r="W75" s="380">
        <v>0</v>
      </c>
      <c r="X75" s="380">
        <v>0</v>
      </c>
      <c r="Y75" s="380">
        <f t="shared" si="115"/>
        <v>0</v>
      </c>
      <c r="Z75" s="380">
        <v>0</v>
      </c>
      <c r="AA75" s="380">
        <v>0</v>
      </c>
      <c r="AB75" s="380">
        <f t="shared" si="116"/>
        <v>0</v>
      </c>
      <c r="AC75" s="380">
        <v>0</v>
      </c>
      <c r="AD75" s="380">
        <v>0</v>
      </c>
      <c r="AE75" s="380">
        <f t="shared" si="117"/>
        <v>0</v>
      </c>
      <c r="AF75" s="380">
        <v>0</v>
      </c>
      <c r="AG75" s="380">
        <v>0</v>
      </c>
      <c r="AH75" s="380">
        <f t="shared" si="118"/>
        <v>0</v>
      </c>
      <c r="AI75" s="380">
        <v>0</v>
      </c>
      <c r="AJ75" s="380">
        <v>0</v>
      </c>
      <c r="AK75" s="380">
        <f t="shared" si="119"/>
        <v>0</v>
      </c>
      <c r="AL75" s="381">
        <v>0</v>
      </c>
      <c r="AM75" s="381">
        <v>0</v>
      </c>
      <c r="AN75" s="381">
        <f t="shared" si="120"/>
        <v>0</v>
      </c>
      <c r="AO75" s="381">
        <v>3</v>
      </c>
      <c r="AP75" s="381">
        <v>2</v>
      </c>
      <c r="AQ75" s="381">
        <f t="shared" si="121"/>
        <v>5</v>
      </c>
      <c r="AR75" s="381">
        <v>29</v>
      </c>
      <c r="AS75" s="381">
        <v>36</v>
      </c>
      <c r="AT75" s="381">
        <f t="shared" si="122"/>
        <v>65</v>
      </c>
      <c r="AU75" s="381">
        <v>65</v>
      </c>
      <c r="AV75" s="381">
        <v>59</v>
      </c>
      <c r="AW75" s="381">
        <f t="shared" si="123"/>
        <v>124</v>
      </c>
      <c r="AX75" s="381">
        <v>59</v>
      </c>
      <c r="AY75" s="381">
        <v>48</v>
      </c>
      <c r="AZ75" s="381">
        <f t="shared" si="124"/>
        <v>107</v>
      </c>
      <c r="BA75" s="381">
        <v>25</v>
      </c>
      <c r="BB75" s="381">
        <v>21</v>
      </c>
      <c r="BC75" s="381">
        <f t="shared" si="125"/>
        <v>46</v>
      </c>
      <c r="BD75" s="381">
        <v>20</v>
      </c>
      <c r="BE75" s="381">
        <v>7</v>
      </c>
      <c r="BF75" s="381">
        <f t="shared" si="126"/>
        <v>27</v>
      </c>
      <c r="BG75" s="381">
        <v>2</v>
      </c>
      <c r="BH75" s="381">
        <v>1</v>
      </c>
      <c r="BI75" s="381">
        <f t="shared" si="127"/>
        <v>3</v>
      </c>
      <c r="BJ75" s="381">
        <v>0</v>
      </c>
      <c r="BK75" s="381">
        <v>0</v>
      </c>
      <c r="BL75" s="381">
        <f t="shared" si="128"/>
        <v>0</v>
      </c>
      <c r="BM75" s="381">
        <v>0</v>
      </c>
      <c r="BN75" s="381">
        <v>0</v>
      </c>
      <c r="BO75" s="381">
        <f t="shared" si="129"/>
        <v>0</v>
      </c>
      <c r="BP75" s="380">
        <v>0</v>
      </c>
      <c r="BQ75" s="380">
        <v>0</v>
      </c>
      <c r="BR75" s="380">
        <v>0</v>
      </c>
      <c r="BS75" s="380">
        <v>0</v>
      </c>
      <c r="BT75" s="380">
        <v>0</v>
      </c>
      <c r="BU75" s="380">
        <v>0</v>
      </c>
      <c r="BV75" s="380">
        <v>0</v>
      </c>
      <c r="BW75" s="380">
        <v>0</v>
      </c>
      <c r="BX75" s="380">
        <v>0</v>
      </c>
      <c r="BY75" s="380">
        <v>0</v>
      </c>
      <c r="BZ75" s="380">
        <v>0</v>
      </c>
      <c r="CA75" s="380">
        <v>0</v>
      </c>
      <c r="CB75" s="380">
        <f t="shared" si="130"/>
        <v>0</v>
      </c>
      <c r="CC75" s="380">
        <f t="shared" si="130"/>
        <v>0</v>
      </c>
      <c r="CD75" s="380">
        <f t="shared" si="131"/>
        <v>0</v>
      </c>
      <c r="CE75" s="380">
        <v>0</v>
      </c>
      <c r="CF75" s="380">
        <v>0</v>
      </c>
      <c r="CG75" s="380">
        <v>0</v>
      </c>
      <c r="CH75" s="380">
        <v>0</v>
      </c>
      <c r="CI75" s="380">
        <v>0</v>
      </c>
      <c r="CJ75" s="380">
        <v>0</v>
      </c>
    </row>
    <row r="76" spans="1:88" s="382" customFormat="1" hidden="1">
      <c r="A76" s="380">
        <f t="shared" si="132"/>
        <v>58</v>
      </c>
      <c r="B76" s="380" t="s">
        <v>1262</v>
      </c>
      <c r="C76" s="380" t="s">
        <v>1263</v>
      </c>
      <c r="D76" s="380" t="s">
        <v>2563</v>
      </c>
      <c r="E76" s="380" t="s">
        <v>1014</v>
      </c>
      <c r="F76" s="380" t="s">
        <v>84</v>
      </c>
      <c r="G76" s="380" t="s">
        <v>126</v>
      </c>
      <c r="H76" s="380" t="s">
        <v>615</v>
      </c>
      <c r="I76" s="380" t="s">
        <v>615</v>
      </c>
      <c r="J76" s="380">
        <v>2</v>
      </c>
      <c r="K76" s="380" t="s">
        <v>2564</v>
      </c>
      <c r="L76" s="380">
        <v>36161</v>
      </c>
      <c r="M76" s="380" t="s">
        <v>2409</v>
      </c>
      <c r="N76" s="380">
        <v>2300</v>
      </c>
      <c r="O76" s="380">
        <v>255</v>
      </c>
      <c r="P76" s="380">
        <v>0</v>
      </c>
      <c r="Q76" s="380">
        <v>0</v>
      </c>
      <c r="R76" s="380">
        <v>0</v>
      </c>
      <c r="S76" s="380">
        <v>0</v>
      </c>
      <c r="T76" s="380">
        <v>0</v>
      </c>
      <c r="U76" s="380">
        <v>0</v>
      </c>
      <c r="V76" s="380">
        <f t="shared" si="114"/>
        <v>255</v>
      </c>
      <c r="W76" s="380">
        <v>0</v>
      </c>
      <c r="X76" s="380">
        <v>0</v>
      </c>
      <c r="Y76" s="380">
        <f t="shared" si="115"/>
        <v>0</v>
      </c>
      <c r="Z76" s="380">
        <v>0</v>
      </c>
      <c r="AA76" s="380">
        <v>0</v>
      </c>
      <c r="AB76" s="380">
        <f t="shared" si="116"/>
        <v>0</v>
      </c>
      <c r="AC76" s="380">
        <v>0</v>
      </c>
      <c r="AD76" s="380">
        <v>0</v>
      </c>
      <c r="AE76" s="380">
        <f t="shared" si="117"/>
        <v>0</v>
      </c>
      <c r="AF76" s="380">
        <v>0</v>
      </c>
      <c r="AG76" s="380">
        <v>0</v>
      </c>
      <c r="AH76" s="380">
        <f t="shared" si="118"/>
        <v>0</v>
      </c>
      <c r="AI76" s="380">
        <v>0</v>
      </c>
      <c r="AJ76" s="380">
        <v>0</v>
      </c>
      <c r="AK76" s="380">
        <f t="shared" si="119"/>
        <v>0</v>
      </c>
      <c r="AL76" s="381">
        <v>0</v>
      </c>
      <c r="AM76" s="381">
        <v>0</v>
      </c>
      <c r="AN76" s="381">
        <f t="shared" si="120"/>
        <v>0</v>
      </c>
      <c r="AO76" s="381">
        <v>1</v>
      </c>
      <c r="AP76" s="381">
        <v>5</v>
      </c>
      <c r="AQ76" s="381">
        <f t="shared" si="121"/>
        <v>6</v>
      </c>
      <c r="AR76" s="381">
        <v>18</v>
      </c>
      <c r="AS76" s="381">
        <v>32</v>
      </c>
      <c r="AT76" s="381">
        <f t="shared" si="122"/>
        <v>50</v>
      </c>
      <c r="AU76" s="381">
        <v>41</v>
      </c>
      <c r="AV76" s="381">
        <v>47</v>
      </c>
      <c r="AW76" s="381">
        <f t="shared" si="123"/>
        <v>88</v>
      </c>
      <c r="AX76" s="381">
        <v>28</v>
      </c>
      <c r="AY76" s="381">
        <v>47</v>
      </c>
      <c r="AZ76" s="381">
        <f t="shared" si="124"/>
        <v>75</v>
      </c>
      <c r="BA76" s="381">
        <v>11</v>
      </c>
      <c r="BB76" s="381">
        <v>14</v>
      </c>
      <c r="BC76" s="381">
        <f t="shared" si="125"/>
        <v>25</v>
      </c>
      <c r="BD76" s="381">
        <v>3</v>
      </c>
      <c r="BE76" s="381">
        <v>4</v>
      </c>
      <c r="BF76" s="381">
        <f t="shared" si="126"/>
        <v>7</v>
      </c>
      <c r="BG76" s="381">
        <v>2</v>
      </c>
      <c r="BH76" s="381">
        <v>1</v>
      </c>
      <c r="BI76" s="381">
        <f t="shared" si="127"/>
        <v>3</v>
      </c>
      <c r="BJ76" s="381">
        <v>0</v>
      </c>
      <c r="BK76" s="381">
        <v>0</v>
      </c>
      <c r="BL76" s="381">
        <f t="shared" si="128"/>
        <v>0</v>
      </c>
      <c r="BM76" s="381">
        <v>1</v>
      </c>
      <c r="BN76" s="381">
        <v>0</v>
      </c>
      <c r="BO76" s="381">
        <f t="shared" si="129"/>
        <v>1</v>
      </c>
      <c r="BP76" s="380">
        <v>0</v>
      </c>
      <c r="BQ76" s="380">
        <v>0</v>
      </c>
      <c r="BR76" s="380">
        <v>0</v>
      </c>
      <c r="BS76" s="380">
        <v>0</v>
      </c>
      <c r="BT76" s="380">
        <v>0</v>
      </c>
      <c r="BU76" s="380">
        <v>0</v>
      </c>
      <c r="BV76" s="380">
        <v>0</v>
      </c>
      <c r="BW76" s="380">
        <v>0</v>
      </c>
      <c r="BX76" s="380">
        <v>0</v>
      </c>
      <c r="BY76" s="380">
        <v>0</v>
      </c>
      <c r="BZ76" s="380">
        <v>0</v>
      </c>
      <c r="CA76" s="380">
        <v>0</v>
      </c>
      <c r="CB76" s="380">
        <f t="shared" si="130"/>
        <v>0</v>
      </c>
      <c r="CC76" s="380">
        <f t="shared" si="130"/>
        <v>0</v>
      </c>
      <c r="CD76" s="380">
        <f t="shared" si="131"/>
        <v>0</v>
      </c>
      <c r="CE76" s="380">
        <v>0</v>
      </c>
      <c r="CF76" s="380">
        <v>0</v>
      </c>
      <c r="CG76" s="380">
        <v>0</v>
      </c>
      <c r="CH76" s="380">
        <v>0</v>
      </c>
      <c r="CI76" s="380">
        <v>0</v>
      </c>
      <c r="CJ76" s="380">
        <v>0</v>
      </c>
    </row>
    <row r="77" spans="1:88" s="382" customFormat="1" hidden="1">
      <c r="A77" s="380">
        <f t="shared" si="132"/>
        <v>59</v>
      </c>
      <c r="B77" s="380" t="s">
        <v>1264</v>
      </c>
      <c r="C77" s="380" t="s">
        <v>1265</v>
      </c>
      <c r="D77" s="380" t="s">
        <v>1721</v>
      </c>
      <c r="E77" s="380" t="s">
        <v>1060</v>
      </c>
      <c r="F77" s="380" t="s">
        <v>84</v>
      </c>
      <c r="G77" s="380" t="s">
        <v>126</v>
      </c>
      <c r="H77" s="380" t="s">
        <v>615</v>
      </c>
      <c r="I77" s="380" t="s">
        <v>615</v>
      </c>
      <c r="J77" s="380">
        <v>2</v>
      </c>
      <c r="K77" s="380" t="s">
        <v>2565</v>
      </c>
      <c r="L77" s="380">
        <v>40827</v>
      </c>
      <c r="M77" s="380" t="s">
        <v>2409</v>
      </c>
      <c r="N77" s="380">
        <v>3500</v>
      </c>
      <c r="O77" s="380">
        <v>191</v>
      </c>
      <c r="P77" s="380">
        <v>2</v>
      </c>
      <c r="Q77" s="380">
        <v>1</v>
      </c>
      <c r="R77" s="380">
        <v>0</v>
      </c>
      <c r="S77" s="380">
        <v>0</v>
      </c>
      <c r="T77" s="380">
        <v>0</v>
      </c>
      <c r="U77" s="380">
        <v>0</v>
      </c>
      <c r="V77" s="380">
        <f t="shared" si="114"/>
        <v>194</v>
      </c>
      <c r="W77" s="380">
        <v>0</v>
      </c>
      <c r="X77" s="380">
        <v>0</v>
      </c>
      <c r="Y77" s="380">
        <f t="shared" si="115"/>
        <v>0</v>
      </c>
      <c r="Z77" s="380">
        <v>0</v>
      </c>
      <c r="AA77" s="380">
        <v>0</v>
      </c>
      <c r="AB77" s="380">
        <f t="shared" si="116"/>
        <v>0</v>
      </c>
      <c r="AC77" s="380">
        <v>0</v>
      </c>
      <c r="AD77" s="380">
        <v>0</v>
      </c>
      <c r="AE77" s="380">
        <f t="shared" si="117"/>
        <v>0</v>
      </c>
      <c r="AF77" s="380">
        <v>0</v>
      </c>
      <c r="AG77" s="380">
        <v>0</v>
      </c>
      <c r="AH77" s="380">
        <f t="shared" si="118"/>
        <v>0</v>
      </c>
      <c r="AI77" s="380">
        <v>0</v>
      </c>
      <c r="AJ77" s="380">
        <v>0</v>
      </c>
      <c r="AK77" s="380">
        <f t="shared" si="119"/>
        <v>0</v>
      </c>
      <c r="AL77" s="381">
        <v>0</v>
      </c>
      <c r="AM77" s="381">
        <v>0</v>
      </c>
      <c r="AN77" s="381">
        <f t="shared" si="120"/>
        <v>0</v>
      </c>
      <c r="AO77" s="381">
        <v>0</v>
      </c>
      <c r="AP77" s="381">
        <v>2</v>
      </c>
      <c r="AQ77" s="381">
        <f t="shared" si="121"/>
        <v>2</v>
      </c>
      <c r="AR77" s="381">
        <v>14</v>
      </c>
      <c r="AS77" s="381">
        <v>13</v>
      </c>
      <c r="AT77" s="381">
        <f t="shared" si="122"/>
        <v>27</v>
      </c>
      <c r="AU77" s="381">
        <v>17</v>
      </c>
      <c r="AV77" s="381">
        <v>33</v>
      </c>
      <c r="AW77" s="381">
        <f t="shared" si="123"/>
        <v>50</v>
      </c>
      <c r="AX77" s="381">
        <v>30</v>
      </c>
      <c r="AY77" s="381">
        <v>30</v>
      </c>
      <c r="AZ77" s="381">
        <f t="shared" si="124"/>
        <v>60</v>
      </c>
      <c r="BA77" s="381">
        <v>20</v>
      </c>
      <c r="BB77" s="381">
        <v>16</v>
      </c>
      <c r="BC77" s="381">
        <f t="shared" si="125"/>
        <v>36</v>
      </c>
      <c r="BD77" s="381">
        <v>7</v>
      </c>
      <c r="BE77" s="381">
        <v>5</v>
      </c>
      <c r="BF77" s="381">
        <f t="shared" si="126"/>
        <v>12</v>
      </c>
      <c r="BG77" s="381">
        <v>4</v>
      </c>
      <c r="BH77" s="381">
        <v>1</v>
      </c>
      <c r="BI77" s="381">
        <f t="shared" si="127"/>
        <v>5</v>
      </c>
      <c r="BJ77" s="381">
        <v>0</v>
      </c>
      <c r="BK77" s="381">
        <v>0</v>
      </c>
      <c r="BL77" s="381">
        <f t="shared" si="128"/>
        <v>0</v>
      </c>
      <c r="BM77" s="381">
        <v>2</v>
      </c>
      <c r="BN77" s="381">
        <v>0</v>
      </c>
      <c r="BO77" s="381">
        <f t="shared" si="129"/>
        <v>2</v>
      </c>
      <c r="BP77" s="380">
        <v>0</v>
      </c>
      <c r="BQ77" s="380">
        <v>0</v>
      </c>
      <c r="BR77" s="380">
        <v>0</v>
      </c>
      <c r="BS77" s="380">
        <v>0</v>
      </c>
      <c r="BT77" s="380">
        <v>0</v>
      </c>
      <c r="BU77" s="380">
        <v>0</v>
      </c>
      <c r="BV77" s="380">
        <v>0</v>
      </c>
      <c r="BW77" s="380">
        <v>0</v>
      </c>
      <c r="BX77" s="380">
        <v>0</v>
      </c>
      <c r="BY77" s="380">
        <v>0</v>
      </c>
      <c r="BZ77" s="380">
        <v>0</v>
      </c>
      <c r="CA77" s="380">
        <v>0</v>
      </c>
      <c r="CB77" s="380">
        <f t="shared" si="130"/>
        <v>0</v>
      </c>
      <c r="CC77" s="380">
        <f t="shared" si="130"/>
        <v>0</v>
      </c>
      <c r="CD77" s="380">
        <f t="shared" si="131"/>
        <v>0</v>
      </c>
      <c r="CE77" s="380">
        <v>0</v>
      </c>
      <c r="CF77" s="380">
        <v>0</v>
      </c>
      <c r="CG77" s="380">
        <v>0</v>
      </c>
      <c r="CH77" s="380">
        <v>0</v>
      </c>
      <c r="CI77" s="380">
        <v>0</v>
      </c>
      <c r="CJ77" s="380">
        <v>0</v>
      </c>
    </row>
    <row r="78" spans="1:88" s="382" customFormat="1" hidden="1">
      <c r="A78" s="380">
        <f t="shared" si="132"/>
        <v>60</v>
      </c>
      <c r="B78" s="380" t="s">
        <v>1266</v>
      </c>
      <c r="C78" s="380" t="s">
        <v>1267</v>
      </c>
      <c r="D78" s="380" t="s">
        <v>2566</v>
      </c>
      <c r="E78" s="380" t="s">
        <v>1268</v>
      </c>
      <c r="F78" s="380" t="s">
        <v>84</v>
      </c>
      <c r="G78" s="380" t="s">
        <v>127</v>
      </c>
      <c r="H78" s="380" t="s">
        <v>615</v>
      </c>
      <c r="I78" s="380" t="s">
        <v>615</v>
      </c>
      <c r="J78" s="380">
        <v>2</v>
      </c>
      <c r="K78" s="380" t="s">
        <v>2567</v>
      </c>
      <c r="L78" s="380">
        <v>38830</v>
      </c>
      <c r="M78" s="380" t="s">
        <v>2409</v>
      </c>
      <c r="N78" s="380">
        <v>1000</v>
      </c>
      <c r="O78" s="380">
        <v>131</v>
      </c>
      <c r="P78" s="380">
        <v>0</v>
      </c>
      <c r="Q78" s="380">
        <v>0</v>
      </c>
      <c r="R78" s="380">
        <v>0</v>
      </c>
      <c r="S78" s="380">
        <v>0</v>
      </c>
      <c r="T78" s="380">
        <v>0</v>
      </c>
      <c r="U78" s="380">
        <v>0</v>
      </c>
      <c r="V78" s="380">
        <f t="shared" si="114"/>
        <v>131</v>
      </c>
      <c r="W78" s="380">
        <v>0</v>
      </c>
      <c r="X78" s="380">
        <v>0</v>
      </c>
      <c r="Y78" s="380">
        <f t="shared" si="115"/>
        <v>0</v>
      </c>
      <c r="Z78" s="380">
        <v>0</v>
      </c>
      <c r="AA78" s="380">
        <v>0</v>
      </c>
      <c r="AB78" s="380">
        <f t="shared" si="116"/>
        <v>0</v>
      </c>
      <c r="AC78" s="380">
        <v>0</v>
      </c>
      <c r="AD78" s="380">
        <v>0</v>
      </c>
      <c r="AE78" s="380">
        <f t="shared" si="117"/>
        <v>0</v>
      </c>
      <c r="AF78" s="380">
        <v>0</v>
      </c>
      <c r="AG78" s="380">
        <v>0</v>
      </c>
      <c r="AH78" s="380">
        <f t="shared" si="118"/>
        <v>0</v>
      </c>
      <c r="AI78" s="380">
        <v>0</v>
      </c>
      <c r="AJ78" s="380">
        <v>0</v>
      </c>
      <c r="AK78" s="380">
        <f t="shared" si="119"/>
        <v>0</v>
      </c>
      <c r="AL78" s="381">
        <v>0</v>
      </c>
      <c r="AM78" s="381">
        <v>0</v>
      </c>
      <c r="AN78" s="381">
        <f t="shared" si="120"/>
        <v>0</v>
      </c>
      <c r="AO78" s="381">
        <v>3</v>
      </c>
      <c r="AP78" s="381">
        <v>1</v>
      </c>
      <c r="AQ78" s="381">
        <f t="shared" si="121"/>
        <v>4</v>
      </c>
      <c r="AR78" s="381">
        <v>12</v>
      </c>
      <c r="AS78" s="381">
        <v>14</v>
      </c>
      <c r="AT78" s="381">
        <f t="shared" si="122"/>
        <v>26</v>
      </c>
      <c r="AU78" s="381">
        <v>30</v>
      </c>
      <c r="AV78" s="381">
        <v>14</v>
      </c>
      <c r="AW78" s="381">
        <f t="shared" si="123"/>
        <v>44</v>
      </c>
      <c r="AX78" s="381">
        <v>25</v>
      </c>
      <c r="AY78" s="381">
        <v>9</v>
      </c>
      <c r="AZ78" s="381">
        <f t="shared" si="124"/>
        <v>34</v>
      </c>
      <c r="BA78" s="381">
        <v>3</v>
      </c>
      <c r="BB78" s="381">
        <v>7</v>
      </c>
      <c r="BC78" s="381">
        <f t="shared" si="125"/>
        <v>10</v>
      </c>
      <c r="BD78" s="381">
        <v>6</v>
      </c>
      <c r="BE78" s="381">
        <v>4</v>
      </c>
      <c r="BF78" s="381">
        <f t="shared" si="126"/>
        <v>10</v>
      </c>
      <c r="BG78" s="381">
        <v>2</v>
      </c>
      <c r="BH78" s="381">
        <v>1</v>
      </c>
      <c r="BI78" s="381">
        <f t="shared" si="127"/>
        <v>3</v>
      </c>
      <c r="BJ78" s="381">
        <v>0</v>
      </c>
      <c r="BK78" s="381">
        <v>0</v>
      </c>
      <c r="BL78" s="381">
        <f t="shared" si="128"/>
        <v>0</v>
      </c>
      <c r="BM78" s="381">
        <v>0</v>
      </c>
      <c r="BN78" s="381">
        <v>0</v>
      </c>
      <c r="BO78" s="381">
        <f t="shared" si="129"/>
        <v>0</v>
      </c>
      <c r="BP78" s="380">
        <v>0</v>
      </c>
      <c r="BQ78" s="380">
        <v>0</v>
      </c>
      <c r="BR78" s="380">
        <v>0</v>
      </c>
      <c r="BS78" s="380">
        <v>0</v>
      </c>
      <c r="BT78" s="380">
        <v>0</v>
      </c>
      <c r="BU78" s="380">
        <v>0</v>
      </c>
      <c r="BV78" s="380">
        <v>0</v>
      </c>
      <c r="BW78" s="380">
        <v>0</v>
      </c>
      <c r="BX78" s="380">
        <v>0</v>
      </c>
      <c r="BY78" s="380">
        <v>0</v>
      </c>
      <c r="BZ78" s="380">
        <v>0</v>
      </c>
      <c r="CA78" s="380">
        <v>0</v>
      </c>
      <c r="CB78" s="380">
        <f t="shared" si="130"/>
        <v>0</v>
      </c>
      <c r="CC78" s="380">
        <f t="shared" si="130"/>
        <v>0</v>
      </c>
      <c r="CD78" s="380">
        <f t="shared" si="131"/>
        <v>0</v>
      </c>
      <c r="CE78" s="380">
        <v>0</v>
      </c>
      <c r="CF78" s="380">
        <v>0</v>
      </c>
      <c r="CG78" s="380">
        <v>0</v>
      </c>
      <c r="CH78" s="380">
        <v>0</v>
      </c>
      <c r="CI78" s="380">
        <v>0</v>
      </c>
      <c r="CJ78" s="380">
        <v>0</v>
      </c>
    </row>
    <row r="79" spans="1:88" s="382" customFormat="1" ht="23.25" customHeight="1">
      <c r="A79" s="380">
        <v>9</v>
      </c>
      <c r="B79" s="380"/>
      <c r="C79" s="380" t="str">
        <f>F79</f>
        <v>Kec. Sarolangun</v>
      </c>
      <c r="D79" s="380"/>
      <c r="E79" s="380"/>
      <c r="F79" s="380" t="str">
        <f>F78</f>
        <v>Kec. Sarolangun</v>
      </c>
      <c r="G79" s="380"/>
      <c r="H79" s="380"/>
      <c r="I79" s="380"/>
      <c r="J79" s="380"/>
      <c r="K79" s="380"/>
      <c r="L79" s="380"/>
      <c r="M79" s="380"/>
      <c r="N79" s="380"/>
      <c r="O79" s="380">
        <f>SUM(O73:O78)+7</f>
        <v>1922</v>
      </c>
      <c r="P79" s="380">
        <f t="shared" ref="P79:BW79" si="133">SUM(P73:P78)</f>
        <v>58</v>
      </c>
      <c r="Q79" s="380">
        <f t="shared" si="133"/>
        <v>9</v>
      </c>
      <c r="R79" s="380">
        <f t="shared" si="133"/>
        <v>0</v>
      </c>
      <c r="S79" s="380">
        <f t="shared" si="133"/>
        <v>2</v>
      </c>
      <c r="T79" s="380">
        <f t="shared" si="133"/>
        <v>0</v>
      </c>
      <c r="U79" s="380">
        <f t="shared" si="133"/>
        <v>0</v>
      </c>
      <c r="V79" s="380">
        <f>SUM(O79:U79)</f>
        <v>1991</v>
      </c>
      <c r="W79" s="380">
        <f t="shared" si="133"/>
        <v>1</v>
      </c>
      <c r="X79" s="380">
        <f t="shared" si="133"/>
        <v>0</v>
      </c>
      <c r="Y79" s="380">
        <f t="shared" si="133"/>
        <v>1</v>
      </c>
      <c r="Z79" s="380">
        <f t="shared" si="133"/>
        <v>0</v>
      </c>
      <c r="AA79" s="380">
        <f t="shared" si="133"/>
        <v>0</v>
      </c>
      <c r="AB79" s="380">
        <f t="shared" si="133"/>
        <v>0</v>
      </c>
      <c r="AC79" s="380">
        <f t="shared" si="133"/>
        <v>0</v>
      </c>
      <c r="AD79" s="380">
        <f t="shared" si="133"/>
        <v>0</v>
      </c>
      <c r="AE79" s="380">
        <f t="shared" si="133"/>
        <v>0</v>
      </c>
      <c r="AF79" s="380">
        <f t="shared" si="133"/>
        <v>0</v>
      </c>
      <c r="AG79" s="380">
        <f t="shared" si="133"/>
        <v>0</v>
      </c>
      <c r="AH79" s="380">
        <f t="shared" si="133"/>
        <v>0</v>
      </c>
      <c r="AI79" s="380">
        <f t="shared" si="133"/>
        <v>0</v>
      </c>
      <c r="AJ79" s="380">
        <f t="shared" si="133"/>
        <v>0</v>
      </c>
      <c r="AK79" s="380">
        <f t="shared" si="133"/>
        <v>0</v>
      </c>
      <c r="AL79" s="381">
        <f t="shared" si="133"/>
        <v>0</v>
      </c>
      <c r="AM79" s="381">
        <f t="shared" si="133"/>
        <v>0</v>
      </c>
      <c r="AN79" s="381">
        <f t="shared" si="133"/>
        <v>0</v>
      </c>
      <c r="AO79" s="381">
        <f t="shared" si="133"/>
        <v>14</v>
      </c>
      <c r="AP79" s="381">
        <f t="shared" si="133"/>
        <v>22</v>
      </c>
      <c r="AQ79" s="381">
        <f t="shared" si="133"/>
        <v>36</v>
      </c>
      <c r="AR79" s="381">
        <f t="shared" si="133"/>
        <v>197</v>
      </c>
      <c r="AS79" s="381">
        <f t="shared" si="133"/>
        <v>224</v>
      </c>
      <c r="AT79" s="381">
        <f t="shared" si="133"/>
        <v>421</v>
      </c>
      <c r="AU79" s="381">
        <f t="shared" si="133"/>
        <v>318</v>
      </c>
      <c r="AV79" s="381">
        <f t="shared" si="133"/>
        <v>310</v>
      </c>
      <c r="AW79" s="381">
        <f t="shared" si="133"/>
        <v>628</v>
      </c>
      <c r="AX79" s="381">
        <f t="shared" si="133"/>
        <v>298</v>
      </c>
      <c r="AY79" s="381">
        <f t="shared" si="133"/>
        <v>293</v>
      </c>
      <c r="AZ79" s="381">
        <f t="shared" si="133"/>
        <v>591</v>
      </c>
      <c r="BA79" s="381">
        <f t="shared" si="133"/>
        <v>121</v>
      </c>
      <c r="BB79" s="381">
        <f t="shared" si="133"/>
        <v>90</v>
      </c>
      <c r="BC79" s="381">
        <f t="shared" si="133"/>
        <v>211</v>
      </c>
      <c r="BD79" s="381">
        <f t="shared" si="133"/>
        <v>45</v>
      </c>
      <c r="BE79" s="381">
        <f t="shared" si="133"/>
        <v>28</v>
      </c>
      <c r="BF79" s="381">
        <f t="shared" si="133"/>
        <v>73</v>
      </c>
      <c r="BG79" s="381">
        <f t="shared" si="133"/>
        <v>12</v>
      </c>
      <c r="BH79" s="381">
        <f t="shared" si="133"/>
        <v>8</v>
      </c>
      <c r="BI79" s="381">
        <f t="shared" si="133"/>
        <v>20</v>
      </c>
      <c r="BJ79" s="381">
        <f t="shared" si="133"/>
        <v>0</v>
      </c>
      <c r="BK79" s="381">
        <f t="shared" si="133"/>
        <v>0</v>
      </c>
      <c r="BL79" s="381">
        <f t="shared" si="133"/>
        <v>0</v>
      </c>
      <c r="BM79" s="381">
        <f t="shared" si="133"/>
        <v>3</v>
      </c>
      <c r="BN79" s="381">
        <f t="shared" si="133"/>
        <v>0</v>
      </c>
      <c r="BO79" s="381">
        <f t="shared" si="133"/>
        <v>3</v>
      </c>
      <c r="BP79" s="380">
        <f t="shared" si="133"/>
        <v>0</v>
      </c>
      <c r="BQ79" s="380">
        <f t="shared" si="133"/>
        <v>0</v>
      </c>
      <c r="BR79" s="380">
        <f t="shared" si="133"/>
        <v>0</v>
      </c>
      <c r="BS79" s="380">
        <f t="shared" si="133"/>
        <v>0</v>
      </c>
      <c r="BT79" s="380">
        <f t="shared" si="133"/>
        <v>0</v>
      </c>
      <c r="BU79" s="380">
        <f t="shared" si="133"/>
        <v>0</v>
      </c>
      <c r="BV79" s="380">
        <f t="shared" si="133"/>
        <v>0</v>
      </c>
      <c r="BW79" s="380">
        <f t="shared" si="133"/>
        <v>0</v>
      </c>
      <c r="BX79" s="380">
        <f t="shared" ref="BX79:CJ79" si="134">SUM(BX73:BX78)</f>
        <v>0</v>
      </c>
      <c r="BY79" s="380">
        <f t="shared" si="134"/>
        <v>0</v>
      </c>
      <c r="BZ79" s="380">
        <f t="shared" si="134"/>
        <v>0</v>
      </c>
      <c r="CA79" s="380">
        <f t="shared" si="134"/>
        <v>0</v>
      </c>
      <c r="CB79" s="380">
        <f t="shared" si="134"/>
        <v>0</v>
      </c>
      <c r="CC79" s="380">
        <f t="shared" si="134"/>
        <v>0</v>
      </c>
      <c r="CD79" s="380">
        <f t="shared" si="134"/>
        <v>0</v>
      </c>
      <c r="CE79" s="380">
        <f t="shared" si="134"/>
        <v>0</v>
      </c>
      <c r="CF79" s="380">
        <f t="shared" si="134"/>
        <v>0</v>
      </c>
      <c r="CG79" s="380">
        <f t="shared" si="134"/>
        <v>0</v>
      </c>
      <c r="CH79" s="380">
        <f t="shared" si="134"/>
        <v>0</v>
      </c>
      <c r="CI79" s="380">
        <f t="shared" si="134"/>
        <v>0</v>
      </c>
      <c r="CJ79" s="380">
        <f t="shared" si="134"/>
        <v>0</v>
      </c>
    </row>
    <row r="80" spans="1:88" s="382" customFormat="1" hidden="1">
      <c r="A80" s="380">
        <f>A78+1</f>
        <v>61</v>
      </c>
      <c r="B80" s="380" t="s">
        <v>1277</v>
      </c>
      <c r="C80" s="380" t="s">
        <v>1278</v>
      </c>
      <c r="D80" s="380" t="s">
        <v>1722</v>
      </c>
      <c r="E80" s="380" t="s">
        <v>1279</v>
      </c>
      <c r="F80" s="380" t="s">
        <v>85</v>
      </c>
      <c r="G80" s="380" t="s">
        <v>126</v>
      </c>
      <c r="H80" s="380" t="s">
        <v>615</v>
      </c>
      <c r="I80" s="380" t="s">
        <v>615</v>
      </c>
      <c r="J80" s="380">
        <v>2</v>
      </c>
      <c r="K80" s="380" t="s">
        <v>2410</v>
      </c>
      <c r="L80" s="380">
        <v>28005</v>
      </c>
      <c r="M80" s="380" t="s">
        <v>2409</v>
      </c>
      <c r="N80" s="380">
        <v>1300</v>
      </c>
      <c r="O80" s="380">
        <v>447</v>
      </c>
      <c r="P80" s="380">
        <v>64</v>
      </c>
      <c r="Q80" s="380">
        <v>13</v>
      </c>
      <c r="R80" s="380">
        <v>0</v>
      </c>
      <c r="S80" s="380">
        <v>3</v>
      </c>
      <c r="T80" s="380">
        <v>0</v>
      </c>
      <c r="U80" s="380">
        <v>0</v>
      </c>
      <c r="V80" s="380">
        <f t="shared" ref="V80:V86" si="135">SUM(O80:U80)</f>
        <v>527</v>
      </c>
      <c r="W80" s="380">
        <v>0</v>
      </c>
      <c r="X80" s="380">
        <v>0</v>
      </c>
      <c r="Y80" s="380">
        <f t="shared" ref="Y80:Y86" si="136">SUM(W80:X80)</f>
        <v>0</v>
      </c>
      <c r="Z80" s="380">
        <v>0</v>
      </c>
      <c r="AA80" s="380">
        <v>0</v>
      </c>
      <c r="AB80" s="380">
        <f t="shared" ref="AB80:AB86" si="137">SUM(Z80:AA80)</f>
        <v>0</v>
      </c>
      <c r="AC80" s="380">
        <v>0</v>
      </c>
      <c r="AD80" s="380">
        <v>0</v>
      </c>
      <c r="AE80" s="380">
        <f t="shared" ref="AE80:AE86" si="138">SUM(AC80:AD80)</f>
        <v>0</v>
      </c>
      <c r="AF80" s="380">
        <v>0</v>
      </c>
      <c r="AG80" s="380">
        <v>0</v>
      </c>
      <c r="AH80" s="380">
        <f t="shared" ref="AH80:AH86" si="139">SUM(AF80:AG80)</f>
        <v>0</v>
      </c>
      <c r="AI80" s="380">
        <v>0</v>
      </c>
      <c r="AJ80" s="380">
        <v>0</v>
      </c>
      <c r="AK80" s="380">
        <f t="shared" ref="AK80:AK86" si="140">SUM(AI80:AJ80)</f>
        <v>0</v>
      </c>
      <c r="AL80" s="381">
        <v>0</v>
      </c>
      <c r="AM80" s="381">
        <v>0</v>
      </c>
      <c r="AN80" s="381">
        <f t="shared" ref="AN80:AN86" si="141">SUM(AL80:AM80)</f>
        <v>0</v>
      </c>
      <c r="AO80" s="381">
        <v>2</v>
      </c>
      <c r="AP80" s="381">
        <v>4</v>
      </c>
      <c r="AQ80" s="381">
        <f t="shared" ref="AQ80:AQ86" si="142">SUM(AO80:AP80)</f>
        <v>6</v>
      </c>
      <c r="AR80" s="381">
        <v>33</v>
      </c>
      <c r="AS80" s="381">
        <v>63</v>
      </c>
      <c r="AT80" s="381">
        <f t="shared" ref="AT80:AT86" si="143">SUM(AR80:AS80)</f>
        <v>96</v>
      </c>
      <c r="AU80" s="381">
        <v>58</v>
      </c>
      <c r="AV80" s="381">
        <v>101</v>
      </c>
      <c r="AW80" s="381">
        <f t="shared" ref="AW80:AW86" si="144">SUM(AU80:AV80)</f>
        <v>159</v>
      </c>
      <c r="AX80" s="381">
        <v>87</v>
      </c>
      <c r="AY80" s="381">
        <v>104</v>
      </c>
      <c r="AZ80" s="381">
        <f t="shared" ref="AZ80:AZ86" si="145">SUM(AX80:AY80)</f>
        <v>191</v>
      </c>
      <c r="BA80" s="381">
        <v>28</v>
      </c>
      <c r="BB80" s="381">
        <v>35</v>
      </c>
      <c r="BC80" s="381">
        <f t="shared" ref="BC80:BC86" si="146">SUM(BA80:BB80)</f>
        <v>63</v>
      </c>
      <c r="BD80" s="381">
        <v>7</v>
      </c>
      <c r="BE80" s="381">
        <v>3</v>
      </c>
      <c r="BF80" s="381">
        <f t="shared" ref="BF80:BF86" si="147">SUM(BD80:BE80)</f>
        <v>10</v>
      </c>
      <c r="BG80" s="381">
        <v>1</v>
      </c>
      <c r="BH80" s="381">
        <v>1</v>
      </c>
      <c r="BI80" s="381">
        <f t="shared" ref="BI80:BI86" si="148">SUM(BG80:BH80)</f>
        <v>2</v>
      </c>
      <c r="BJ80" s="381">
        <v>0</v>
      </c>
      <c r="BK80" s="381">
        <v>0</v>
      </c>
      <c r="BL80" s="381">
        <f t="shared" ref="BL80:BL86" si="149">SUM(BJ80:BK80)</f>
        <v>0</v>
      </c>
      <c r="BM80" s="381">
        <v>0</v>
      </c>
      <c r="BN80" s="381">
        <v>0</v>
      </c>
      <c r="BO80" s="381">
        <f t="shared" ref="BO80:BO86" si="150">SUM(BM80:BN80)</f>
        <v>0</v>
      </c>
      <c r="BP80" s="380">
        <v>0</v>
      </c>
      <c r="BQ80" s="380">
        <v>0</v>
      </c>
      <c r="BR80" s="380">
        <v>0</v>
      </c>
      <c r="BS80" s="380">
        <v>0</v>
      </c>
      <c r="BT80" s="380">
        <v>0</v>
      </c>
      <c r="BU80" s="380">
        <v>0</v>
      </c>
      <c r="BV80" s="380">
        <v>0</v>
      </c>
      <c r="BW80" s="380">
        <v>0</v>
      </c>
      <c r="BX80" s="380">
        <v>0</v>
      </c>
      <c r="BY80" s="380">
        <v>0</v>
      </c>
      <c r="BZ80" s="380">
        <v>0</v>
      </c>
      <c r="CA80" s="380">
        <v>0</v>
      </c>
      <c r="CB80" s="380">
        <f t="shared" ref="CB80:CC86" si="151">BP80+BR80+BT80+BV80+BX80+BZ80</f>
        <v>0</v>
      </c>
      <c r="CC80" s="380">
        <f t="shared" si="151"/>
        <v>0</v>
      </c>
      <c r="CD80" s="380">
        <f t="shared" ref="CD80:CD86" si="152">SUM(CB80:CC80)</f>
        <v>0</v>
      </c>
      <c r="CE80" s="380">
        <v>0</v>
      </c>
      <c r="CF80" s="380">
        <v>0</v>
      </c>
      <c r="CG80" s="380">
        <v>0</v>
      </c>
      <c r="CH80" s="380">
        <v>0</v>
      </c>
      <c r="CI80" s="380">
        <v>0</v>
      </c>
      <c r="CJ80" s="380">
        <v>0</v>
      </c>
    </row>
    <row r="81" spans="1:88" s="382" customFormat="1" hidden="1">
      <c r="A81" s="380">
        <f t="shared" si="132"/>
        <v>62</v>
      </c>
      <c r="B81" s="380" t="s">
        <v>1269</v>
      </c>
      <c r="C81" s="380" t="s">
        <v>1270</v>
      </c>
      <c r="D81" s="380" t="s">
        <v>2568</v>
      </c>
      <c r="E81" s="380" t="s">
        <v>1086</v>
      </c>
      <c r="F81" s="380" t="s">
        <v>85</v>
      </c>
      <c r="G81" s="380" t="s">
        <v>126</v>
      </c>
      <c r="H81" s="380" t="s">
        <v>615</v>
      </c>
      <c r="I81" s="380" t="s">
        <v>615</v>
      </c>
      <c r="J81" s="380">
        <v>2</v>
      </c>
      <c r="K81" s="380" t="s">
        <v>2569</v>
      </c>
      <c r="L81" s="380">
        <v>31768</v>
      </c>
      <c r="M81" s="380" t="s">
        <v>2409</v>
      </c>
      <c r="N81" s="380">
        <v>1300</v>
      </c>
      <c r="O81" s="380">
        <v>320</v>
      </c>
      <c r="P81" s="380">
        <v>23</v>
      </c>
      <c r="Q81" s="380">
        <v>6</v>
      </c>
      <c r="R81" s="380">
        <v>0</v>
      </c>
      <c r="S81" s="380">
        <v>0</v>
      </c>
      <c r="T81" s="380">
        <v>0</v>
      </c>
      <c r="U81" s="380">
        <v>0</v>
      </c>
      <c r="V81" s="380">
        <f t="shared" si="135"/>
        <v>349</v>
      </c>
      <c r="W81" s="380">
        <v>0</v>
      </c>
      <c r="X81" s="380">
        <v>0</v>
      </c>
      <c r="Y81" s="380">
        <f t="shared" si="136"/>
        <v>0</v>
      </c>
      <c r="Z81" s="380">
        <v>0</v>
      </c>
      <c r="AA81" s="380">
        <v>0</v>
      </c>
      <c r="AB81" s="380">
        <f t="shared" si="137"/>
        <v>0</v>
      </c>
      <c r="AC81" s="380">
        <v>0</v>
      </c>
      <c r="AD81" s="380">
        <v>0</v>
      </c>
      <c r="AE81" s="380">
        <f t="shared" si="138"/>
        <v>0</v>
      </c>
      <c r="AF81" s="380">
        <v>0</v>
      </c>
      <c r="AG81" s="380">
        <v>0</v>
      </c>
      <c r="AH81" s="380">
        <f t="shared" si="139"/>
        <v>0</v>
      </c>
      <c r="AI81" s="380">
        <v>0</v>
      </c>
      <c r="AJ81" s="380">
        <v>0</v>
      </c>
      <c r="AK81" s="380">
        <f t="shared" si="140"/>
        <v>0</v>
      </c>
      <c r="AL81" s="381">
        <v>1</v>
      </c>
      <c r="AM81" s="381">
        <v>0</v>
      </c>
      <c r="AN81" s="381">
        <f t="shared" si="141"/>
        <v>1</v>
      </c>
      <c r="AO81" s="381">
        <v>1</v>
      </c>
      <c r="AP81" s="381">
        <v>1</v>
      </c>
      <c r="AQ81" s="381">
        <f t="shared" si="142"/>
        <v>2</v>
      </c>
      <c r="AR81" s="381">
        <v>27</v>
      </c>
      <c r="AS81" s="381">
        <v>33</v>
      </c>
      <c r="AT81" s="381">
        <f t="shared" si="143"/>
        <v>60</v>
      </c>
      <c r="AU81" s="381">
        <v>47</v>
      </c>
      <c r="AV81" s="381">
        <v>55</v>
      </c>
      <c r="AW81" s="381">
        <f t="shared" si="144"/>
        <v>102</v>
      </c>
      <c r="AX81" s="381">
        <v>58</v>
      </c>
      <c r="AY81" s="381">
        <v>58</v>
      </c>
      <c r="AZ81" s="381">
        <f t="shared" si="145"/>
        <v>116</v>
      </c>
      <c r="BA81" s="381">
        <v>29</v>
      </c>
      <c r="BB81" s="381">
        <v>29</v>
      </c>
      <c r="BC81" s="381">
        <f t="shared" si="146"/>
        <v>58</v>
      </c>
      <c r="BD81" s="381">
        <v>7</v>
      </c>
      <c r="BE81" s="381">
        <v>1</v>
      </c>
      <c r="BF81" s="381">
        <f t="shared" si="147"/>
        <v>8</v>
      </c>
      <c r="BG81" s="381">
        <v>2</v>
      </c>
      <c r="BH81" s="381">
        <v>0</v>
      </c>
      <c r="BI81" s="381">
        <f t="shared" si="148"/>
        <v>2</v>
      </c>
      <c r="BJ81" s="381">
        <v>0</v>
      </c>
      <c r="BK81" s="381">
        <v>0</v>
      </c>
      <c r="BL81" s="381">
        <f t="shared" si="149"/>
        <v>0</v>
      </c>
      <c r="BM81" s="381">
        <v>0</v>
      </c>
      <c r="BN81" s="381">
        <v>0</v>
      </c>
      <c r="BO81" s="381">
        <f t="shared" si="150"/>
        <v>0</v>
      </c>
      <c r="BP81" s="380">
        <v>0</v>
      </c>
      <c r="BQ81" s="380">
        <v>0</v>
      </c>
      <c r="BR81" s="380">
        <v>0</v>
      </c>
      <c r="BS81" s="380">
        <v>0</v>
      </c>
      <c r="BT81" s="380">
        <v>0</v>
      </c>
      <c r="BU81" s="380">
        <v>0</v>
      </c>
      <c r="BV81" s="380">
        <v>0</v>
      </c>
      <c r="BW81" s="380">
        <v>0</v>
      </c>
      <c r="BX81" s="380">
        <v>0</v>
      </c>
      <c r="BY81" s="380">
        <v>0</v>
      </c>
      <c r="BZ81" s="380">
        <v>0</v>
      </c>
      <c r="CA81" s="380">
        <v>0</v>
      </c>
      <c r="CB81" s="380">
        <f t="shared" si="151"/>
        <v>0</v>
      </c>
      <c r="CC81" s="380">
        <f t="shared" si="151"/>
        <v>0</v>
      </c>
      <c r="CD81" s="380">
        <f t="shared" si="152"/>
        <v>0</v>
      </c>
      <c r="CE81" s="380">
        <v>0</v>
      </c>
      <c r="CF81" s="380">
        <v>0</v>
      </c>
      <c r="CG81" s="380">
        <v>0</v>
      </c>
      <c r="CH81" s="380">
        <v>0</v>
      </c>
      <c r="CI81" s="380">
        <v>0</v>
      </c>
      <c r="CJ81" s="380">
        <v>0</v>
      </c>
    </row>
    <row r="82" spans="1:88" s="382" customFormat="1" hidden="1">
      <c r="A82" s="380">
        <f t="shared" si="132"/>
        <v>63</v>
      </c>
      <c r="B82" s="380" t="s">
        <v>1280</v>
      </c>
      <c r="C82" s="380" t="s">
        <v>1281</v>
      </c>
      <c r="D82" s="380" t="s">
        <v>2570</v>
      </c>
      <c r="E82" s="380" t="s">
        <v>1104</v>
      </c>
      <c r="F82" s="380" t="s">
        <v>85</v>
      </c>
      <c r="G82" s="380" t="s">
        <v>127</v>
      </c>
      <c r="H82" s="380" t="s">
        <v>615</v>
      </c>
      <c r="I82" s="380" t="s">
        <v>615</v>
      </c>
      <c r="J82" s="380">
        <v>2</v>
      </c>
      <c r="K82" s="380" t="s">
        <v>2571</v>
      </c>
      <c r="L82" s="380">
        <v>35226</v>
      </c>
      <c r="M82" s="380" t="s">
        <v>2409</v>
      </c>
      <c r="N82" s="380">
        <v>900</v>
      </c>
      <c r="O82" s="380">
        <v>138</v>
      </c>
      <c r="P82" s="380">
        <v>0</v>
      </c>
      <c r="Q82" s="380">
        <v>0</v>
      </c>
      <c r="R82" s="380">
        <v>0</v>
      </c>
      <c r="S82" s="380">
        <v>0</v>
      </c>
      <c r="T82" s="380">
        <v>0</v>
      </c>
      <c r="U82" s="380">
        <v>0</v>
      </c>
      <c r="V82" s="380">
        <f t="shared" si="135"/>
        <v>138</v>
      </c>
      <c r="W82" s="380">
        <v>0</v>
      </c>
      <c r="X82" s="380">
        <v>0</v>
      </c>
      <c r="Y82" s="380">
        <f t="shared" si="136"/>
        <v>0</v>
      </c>
      <c r="Z82" s="380">
        <v>0</v>
      </c>
      <c r="AA82" s="380">
        <v>0</v>
      </c>
      <c r="AB82" s="380">
        <f t="shared" si="137"/>
        <v>0</v>
      </c>
      <c r="AC82" s="380">
        <v>0</v>
      </c>
      <c r="AD82" s="380">
        <v>0</v>
      </c>
      <c r="AE82" s="380">
        <f t="shared" si="138"/>
        <v>0</v>
      </c>
      <c r="AF82" s="380">
        <v>0</v>
      </c>
      <c r="AG82" s="380">
        <v>0</v>
      </c>
      <c r="AH82" s="380">
        <f t="shared" si="139"/>
        <v>0</v>
      </c>
      <c r="AI82" s="380">
        <v>0</v>
      </c>
      <c r="AJ82" s="380">
        <v>0</v>
      </c>
      <c r="AK82" s="380">
        <f t="shared" si="140"/>
        <v>0</v>
      </c>
      <c r="AL82" s="381">
        <v>0</v>
      </c>
      <c r="AM82" s="381">
        <v>0</v>
      </c>
      <c r="AN82" s="381">
        <f t="shared" si="141"/>
        <v>0</v>
      </c>
      <c r="AO82" s="381">
        <v>0</v>
      </c>
      <c r="AP82" s="381">
        <v>3</v>
      </c>
      <c r="AQ82" s="381">
        <f t="shared" si="142"/>
        <v>3</v>
      </c>
      <c r="AR82" s="381">
        <v>12</v>
      </c>
      <c r="AS82" s="381">
        <v>12</v>
      </c>
      <c r="AT82" s="381">
        <f t="shared" si="143"/>
        <v>24</v>
      </c>
      <c r="AU82" s="381">
        <v>32</v>
      </c>
      <c r="AV82" s="381">
        <v>22</v>
      </c>
      <c r="AW82" s="381">
        <f t="shared" si="144"/>
        <v>54</v>
      </c>
      <c r="AX82" s="381">
        <v>19</v>
      </c>
      <c r="AY82" s="381">
        <v>12</v>
      </c>
      <c r="AZ82" s="381">
        <f t="shared" si="145"/>
        <v>31</v>
      </c>
      <c r="BA82" s="381">
        <v>14</v>
      </c>
      <c r="BB82" s="381">
        <v>3</v>
      </c>
      <c r="BC82" s="381">
        <f t="shared" si="146"/>
        <v>17</v>
      </c>
      <c r="BD82" s="381">
        <v>6</v>
      </c>
      <c r="BE82" s="381">
        <v>3</v>
      </c>
      <c r="BF82" s="381">
        <f t="shared" si="147"/>
        <v>9</v>
      </c>
      <c r="BG82" s="381">
        <v>0</v>
      </c>
      <c r="BH82" s="381">
        <v>0</v>
      </c>
      <c r="BI82" s="381">
        <f t="shared" si="148"/>
        <v>0</v>
      </c>
      <c r="BJ82" s="381">
        <v>0</v>
      </c>
      <c r="BK82" s="381">
        <v>0</v>
      </c>
      <c r="BL82" s="381">
        <f t="shared" si="149"/>
        <v>0</v>
      </c>
      <c r="BM82" s="381">
        <v>0</v>
      </c>
      <c r="BN82" s="381">
        <v>0</v>
      </c>
      <c r="BO82" s="381">
        <f t="shared" si="150"/>
        <v>0</v>
      </c>
      <c r="BP82" s="380">
        <v>0</v>
      </c>
      <c r="BQ82" s="380">
        <v>0</v>
      </c>
      <c r="BR82" s="380">
        <v>0</v>
      </c>
      <c r="BS82" s="380">
        <v>0</v>
      </c>
      <c r="BT82" s="380">
        <v>0</v>
      </c>
      <c r="BU82" s="380">
        <v>0</v>
      </c>
      <c r="BV82" s="380">
        <v>0</v>
      </c>
      <c r="BW82" s="380">
        <v>0</v>
      </c>
      <c r="BX82" s="380">
        <v>0</v>
      </c>
      <c r="BY82" s="380">
        <v>0</v>
      </c>
      <c r="BZ82" s="380">
        <v>0</v>
      </c>
      <c r="CA82" s="380">
        <v>0</v>
      </c>
      <c r="CB82" s="380">
        <f t="shared" si="151"/>
        <v>0</v>
      </c>
      <c r="CC82" s="380">
        <f t="shared" si="151"/>
        <v>0</v>
      </c>
      <c r="CD82" s="380">
        <f t="shared" si="152"/>
        <v>0</v>
      </c>
      <c r="CE82" s="380">
        <v>0</v>
      </c>
      <c r="CF82" s="380">
        <v>0</v>
      </c>
      <c r="CG82" s="380">
        <v>0</v>
      </c>
      <c r="CH82" s="380">
        <v>0</v>
      </c>
      <c r="CI82" s="380">
        <v>0</v>
      </c>
      <c r="CJ82" s="380">
        <v>0</v>
      </c>
    </row>
    <row r="83" spans="1:88" s="382" customFormat="1" hidden="1">
      <c r="A83" s="380">
        <f t="shared" si="132"/>
        <v>64</v>
      </c>
      <c r="B83" s="380" t="s">
        <v>1271</v>
      </c>
      <c r="C83" s="380" t="s">
        <v>1272</v>
      </c>
      <c r="D83" s="380" t="s">
        <v>1466</v>
      </c>
      <c r="E83" s="380" t="s">
        <v>1123</v>
      </c>
      <c r="F83" s="380" t="s">
        <v>85</v>
      </c>
      <c r="G83" s="380" t="s">
        <v>127</v>
      </c>
      <c r="H83" s="380" t="s">
        <v>615</v>
      </c>
      <c r="I83" s="380" t="s">
        <v>615</v>
      </c>
      <c r="J83" s="380">
        <v>2</v>
      </c>
      <c r="K83" s="380" t="s">
        <v>2572</v>
      </c>
      <c r="L83" s="380">
        <v>37180</v>
      </c>
      <c r="M83" s="380" t="s">
        <v>2409</v>
      </c>
      <c r="N83" s="380">
        <v>900</v>
      </c>
      <c r="O83" s="380">
        <v>153</v>
      </c>
      <c r="P83" s="380">
        <v>0</v>
      </c>
      <c r="Q83" s="380">
        <v>0</v>
      </c>
      <c r="R83" s="380">
        <v>0</v>
      </c>
      <c r="S83" s="380">
        <v>0</v>
      </c>
      <c r="T83" s="380">
        <v>0</v>
      </c>
      <c r="U83" s="380">
        <v>0</v>
      </c>
      <c r="V83" s="380">
        <f t="shared" si="135"/>
        <v>153</v>
      </c>
      <c r="W83" s="380">
        <v>0</v>
      </c>
      <c r="X83" s="380">
        <v>0</v>
      </c>
      <c r="Y83" s="380">
        <f t="shared" si="136"/>
        <v>0</v>
      </c>
      <c r="Z83" s="380">
        <v>0</v>
      </c>
      <c r="AA83" s="380">
        <v>0</v>
      </c>
      <c r="AB83" s="380">
        <f t="shared" si="137"/>
        <v>0</v>
      </c>
      <c r="AC83" s="380">
        <v>0</v>
      </c>
      <c r="AD83" s="380">
        <v>0</v>
      </c>
      <c r="AE83" s="380">
        <f t="shared" si="138"/>
        <v>0</v>
      </c>
      <c r="AF83" s="380">
        <v>0</v>
      </c>
      <c r="AG83" s="380">
        <v>0</v>
      </c>
      <c r="AH83" s="380">
        <f t="shared" si="139"/>
        <v>0</v>
      </c>
      <c r="AI83" s="380">
        <v>0</v>
      </c>
      <c r="AJ83" s="380">
        <v>0</v>
      </c>
      <c r="AK83" s="380">
        <f t="shared" si="140"/>
        <v>0</v>
      </c>
      <c r="AL83" s="381">
        <v>0</v>
      </c>
      <c r="AM83" s="381">
        <v>0</v>
      </c>
      <c r="AN83" s="381">
        <f t="shared" si="141"/>
        <v>0</v>
      </c>
      <c r="AO83" s="381">
        <v>0</v>
      </c>
      <c r="AP83" s="381">
        <v>0</v>
      </c>
      <c r="AQ83" s="381">
        <f t="shared" si="142"/>
        <v>0</v>
      </c>
      <c r="AR83" s="381">
        <v>10</v>
      </c>
      <c r="AS83" s="381">
        <v>19</v>
      </c>
      <c r="AT83" s="381">
        <f t="shared" si="143"/>
        <v>29</v>
      </c>
      <c r="AU83" s="381">
        <v>29</v>
      </c>
      <c r="AV83" s="381">
        <v>26</v>
      </c>
      <c r="AW83" s="381">
        <f t="shared" si="144"/>
        <v>55</v>
      </c>
      <c r="AX83" s="381">
        <v>16</v>
      </c>
      <c r="AY83" s="381">
        <v>20</v>
      </c>
      <c r="AZ83" s="381">
        <f t="shared" si="145"/>
        <v>36</v>
      </c>
      <c r="BA83" s="381">
        <v>12</v>
      </c>
      <c r="BB83" s="381">
        <v>8</v>
      </c>
      <c r="BC83" s="381">
        <f t="shared" si="146"/>
        <v>20</v>
      </c>
      <c r="BD83" s="381">
        <v>6</v>
      </c>
      <c r="BE83" s="381">
        <v>3</v>
      </c>
      <c r="BF83" s="381">
        <f t="shared" si="147"/>
        <v>9</v>
      </c>
      <c r="BG83" s="381">
        <v>2</v>
      </c>
      <c r="BH83" s="381">
        <v>1</v>
      </c>
      <c r="BI83" s="381">
        <f t="shared" si="148"/>
        <v>3</v>
      </c>
      <c r="BJ83" s="381">
        <v>0</v>
      </c>
      <c r="BK83" s="381">
        <v>0</v>
      </c>
      <c r="BL83" s="381">
        <f t="shared" si="149"/>
        <v>0</v>
      </c>
      <c r="BM83" s="381">
        <v>1</v>
      </c>
      <c r="BN83" s="381">
        <v>0</v>
      </c>
      <c r="BO83" s="381">
        <f t="shared" si="150"/>
        <v>1</v>
      </c>
      <c r="BP83" s="380">
        <v>0</v>
      </c>
      <c r="BQ83" s="380">
        <v>0</v>
      </c>
      <c r="BR83" s="380">
        <v>0</v>
      </c>
      <c r="BS83" s="380">
        <v>0</v>
      </c>
      <c r="BT83" s="380">
        <v>0</v>
      </c>
      <c r="BU83" s="380">
        <v>0</v>
      </c>
      <c r="BV83" s="380">
        <v>0</v>
      </c>
      <c r="BW83" s="380">
        <v>0</v>
      </c>
      <c r="BX83" s="380">
        <v>0</v>
      </c>
      <c r="BY83" s="380">
        <v>0</v>
      </c>
      <c r="BZ83" s="380">
        <v>0</v>
      </c>
      <c r="CA83" s="380">
        <v>0</v>
      </c>
      <c r="CB83" s="380">
        <f t="shared" si="151"/>
        <v>0</v>
      </c>
      <c r="CC83" s="380">
        <f t="shared" si="151"/>
        <v>0</v>
      </c>
      <c r="CD83" s="380">
        <f t="shared" si="152"/>
        <v>0</v>
      </c>
      <c r="CE83" s="380">
        <v>0</v>
      </c>
      <c r="CF83" s="380">
        <v>0</v>
      </c>
      <c r="CG83" s="380">
        <v>0</v>
      </c>
      <c r="CH83" s="380">
        <v>0</v>
      </c>
      <c r="CI83" s="380">
        <v>0</v>
      </c>
      <c r="CJ83" s="380">
        <v>0</v>
      </c>
    </row>
    <row r="84" spans="1:88" s="382" customFormat="1" hidden="1">
      <c r="A84" s="380">
        <f t="shared" si="132"/>
        <v>65</v>
      </c>
      <c r="B84" s="380" t="s">
        <v>1275</v>
      </c>
      <c r="C84" s="380" t="s">
        <v>1276</v>
      </c>
      <c r="D84" s="380" t="s">
        <v>212</v>
      </c>
      <c r="E84" s="380" t="s">
        <v>212</v>
      </c>
      <c r="F84" s="380" t="s">
        <v>85</v>
      </c>
      <c r="G84" s="380" t="s">
        <v>127</v>
      </c>
      <c r="H84" s="380" t="s">
        <v>615</v>
      </c>
      <c r="I84" s="380" t="s">
        <v>615</v>
      </c>
      <c r="J84" s="380">
        <v>2</v>
      </c>
      <c r="K84" s="380" t="s">
        <v>2573</v>
      </c>
      <c r="L84" s="380">
        <v>37854</v>
      </c>
      <c r="M84" s="380" t="s">
        <v>2409</v>
      </c>
      <c r="N84" s="380">
        <v>5000</v>
      </c>
      <c r="O84" s="380">
        <v>377</v>
      </c>
      <c r="P84" s="380">
        <v>0</v>
      </c>
      <c r="Q84" s="380">
        <v>0</v>
      </c>
      <c r="R84" s="380">
        <v>0</v>
      </c>
      <c r="S84" s="380">
        <v>0</v>
      </c>
      <c r="T84" s="380">
        <v>0</v>
      </c>
      <c r="U84" s="380">
        <v>0</v>
      </c>
      <c r="V84" s="380">
        <f t="shared" si="135"/>
        <v>377</v>
      </c>
      <c r="W84" s="380">
        <v>0</v>
      </c>
      <c r="X84" s="380">
        <v>0</v>
      </c>
      <c r="Y84" s="380">
        <f t="shared" si="136"/>
        <v>0</v>
      </c>
      <c r="Z84" s="380">
        <v>0</v>
      </c>
      <c r="AA84" s="380">
        <v>0</v>
      </c>
      <c r="AB84" s="380">
        <f t="shared" si="137"/>
        <v>0</v>
      </c>
      <c r="AC84" s="380">
        <v>0</v>
      </c>
      <c r="AD84" s="380">
        <v>0</v>
      </c>
      <c r="AE84" s="380">
        <f t="shared" si="138"/>
        <v>0</v>
      </c>
      <c r="AF84" s="380">
        <v>0</v>
      </c>
      <c r="AG84" s="380">
        <v>0</v>
      </c>
      <c r="AH84" s="380">
        <f t="shared" si="139"/>
        <v>0</v>
      </c>
      <c r="AI84" s="380">
        <v>0</v>
      </c>
      <c r="AJ84" s="380">
        <v>0</v>
      </c>
      <c r="AK84" s="380">
        <f t="shared" si="140"/>
        <v>0</v>
      </c>
      <c r="AL84" s="381">
        <v>0</v>
      </c>
      <c r="AM84" s="381">
        <v>1</v>
      </c>
      <c r="AN84" s="381">
        <f t="shared" si="141"/>
        <v>1</v>
      </c>
      <c r="AO84" s="381">
        <v>1</v>
      </c>
      <c r="AP84" s="381">
        <v>3</v>
      </c>
      <c r="AQ84" s="381">
        <f t="shared" si="142"/>
        <v>4</v>
      </c>
      <c r="AR84" s="381">
        <v>26</v>
      </c>
      <c r="AS84" s="381">
        <v>44</v>
      </c>
      <c r="AT84" s="381">
        <f t="shared" si="143"/>
        <v>70</v>
      </c>
      <c r="AU84" s="381">
        <v>60</v>
      </c>
      <c r="AV84" s="381">
        <v>54</v>
      </c>
      <c r="AW84" s="381">
        <f t="shared" si="144"/>
        <v>114</v>
      </c>
      <c r="AX84" s="381">
        <v>49</v>
      </c>
      <c r="AY84" s="381">
        <v>76</v>
      </c>
      <c r="AZ84" s="381">
        <f t="shared" si="145"/>
        <v>125</v>
      </c>
      <c r="BA84" s="381">
        <v>21</v>
      </c>
      <c r="BB84" s="381">
        <v>24</v>
      </c>
      <c r="BC84" s="381">
        <f t="shared" si="146"/>
        <v>45</v>
      </c>
      <c r="BD84" s="381">
        <v>9</v>
      </c>
      <c r="BE84" s="381">
        <v>6</v>
      </c>
      <c r="BF84" s="381">
        <f t="shared" si="147"/>
        <v>15</v>
      </c>
      <c r="BG84" s="381">
        <v>0</v>
      </c>
      <c r="BH84" s="381">
        <v>1</v>
      </c>
      <c r="BI84" s="381">
        <f t="shared" si="148"/>
        <v>1</v>
      </c>
      <c r="BJ84" s="381">
        <v>1</v>
      </c>
      <c r="BK84" s="381">
        <v>1</v>
      </c>
      <c r="BL84" s="381">
        <f t="shared" si="149"/>
        <v>2</v>
      </c>
      <c r="BM84" s="381">
        <v>0</v>
      </c>
      <c r="BN84" s="381">
        <v>0</v>
      </c>
      <c r="BO84" s="381">
        <f t="shared" si="150"/>
        <v>0</v>
      </c>
      <c r="BP84" s="380">
        <v>0</v>
      </c>
      <c r="BQ84" s="380">
        <v>0</v>
      </c>
      <c r="BR84" s="380">
        <v>0</v>
      </c>
      <c r="BS84" s="380">
        <v>0</v>
      </c>
      <c r="BT84" s="380">
        <v>0</v>
      </c>
      <c r="BU84" s="380">
        <v>0</v>
      </c>
      <c r="BV84" s="380">
        <v>0</v>
      </c>
      <c r="BW84" s="380">
        <v>0</v>
      </c>
      <c r="BX84" s="380">
        <v>0</v>
      </c>
      <c r="BY84" s="380">
        <v>0</v>
      </c>
      <c r="BZ84" s="380">
        <v>0</v>
      </c>
      <c r="CA84" s="380">
        <v>0</v>
      </c>
      <c r="CB84" s="380">
        <f t="shared" si="151"/>
        <v>0</v>
      </c>
      <c r="CC84" s="380">
        <f t="shared" si="151"/>
        <v>0</v>
      </c>
      <c r="CD84" s="380">
        <f t="shared" si="152"/>
        <v>0</v>
      </c>
      <c r="CE84" s="380">
        <v>0</v>
      </c>
      <c r="CF84" s="380">
        <v>0</v>
      </c>
      <c r="CG84" s="380">
        <v>0</v>
      </c>
      <c r="CH84" s="380">
        <v>0</v>
      </c>
      <c r="CI84" s="380">
        <v>0</v>
      </c>
      <c r="CJ84" s="380">
        <v>0</v>
      </c>
    </row>
    <row r="85" spans="1:88" s="382" customFormat="1" hidden="1">
      <c r="A85" s="380">
        <f t="shared" si="132"/>
        <v>66</v>
      </c>
      <c r="B85" s="380" t="s">
        <v>1282</v>
      </c>
      <c r="C85" s="380" t="s">
        <v>1283</v>
      </c>
      <c r="D85" s="380" t="s">
        <v>1725</v>
      </c>
      <c r="E85" s="380" t="s">
        <v>1284</v>
      </c>
      <c r="F85" s="380" t="s">
        <v>85</v>
      </c>
      <c r="G85" s="380" t="s">
        <v>126</v>
      </c>
      <c r="H85" s="380" t="s">
        <v>615</v>
      </c>
      <c r="I85" s="380" t="s">
        <v>615</v>
      </c>
      <c r="J85" s="380">
        <v>2</v>
      </c>
      <c r="K85" s="380" t="s">
        <v>2410</v>
      </c>
      <c r="L85" s="380">
        <v>38899</v>
      </c>
      <c r="M85" s="380" t="s">
        <v>2409</v>
      </c>
      <c r="N85" s="380">
        <v>1300</v>
      </c>
      <c r="O85" s="380">
        <v>234</v>
      </c>
      <c r="P85" s="380">
        <v>0</v>
      </c>
      <c r="Q85" s="380">
        <v>0</v>
      </c>
      <c r="R85" s="380">
        <v>0</v>
      </c>
      <c r="S85" s="380">
        <v>0</v>
      </c>
      <c r="T85" s="380">
        <v>0</v>
      </c>
      <c r="U85" s="380">
        <v>0</v>
      </c>
      <c r="V85" s="380">
        <f t="shared" si="135"/>
        <v>234</v>
      </c>
      <c r="W85" s="380">
        <v>0</v>
      </c>
      <c r="X85" s="380">
        <v>0</v>
      </c>
      <c r="Y85" s="380">
        <f t="shared" si="136"/>
        <v>0</v>
      </c>
      <c r="Z85" s="380">
        <v>0</v>
      </c>
      <c r="AA85" s="380">
        <v>0</v>
      </c>
      <c r="AB85" s="380">
        <f t="shared" si="137"/>
        <v>0</v>
      </c>
      <c r="AC85" s="380">
        <v>0</v>
      </c>
      <c r="AD85" s="380">
        <v>0</v>
      </c>
      <c r="AE85" s="380">
        <f t="shared" si="138"/>
        <v>0</v>
      </c>
      <c r="AF85" s="380">
        <v>0</v>
      </c>
      <c r="AG85" s="380">
        <v>0</v>
      </c>
      <c r="AH85" s="380">
        <f t="shared" si="139"/>
        <v>0</v>
      </c>
      <c r="AI85" s="380">
        <v>0</v>
      </c>
      <c r="AJ85" s="380">
        <v>0</v>
      </c>
      <c r="AK85" s="380">
        <f t="shared" si="140"/>
        <v>0</v>
      </c>
      <c r="AL85" s="381">
        <v>0</v>
      </c>
      <c r="AM85" s="381">
        <v>0</v>
      </c>
      <c r="AN85" s="381">
        <f t="shared" si="141"/>
        <v>0</v>
      </c>
      <c r="AO85" s="381">
        <v>1</v>
      </c>
      <c r="AP85" s="381">
        <v>4</v>
      </c>
      <c r="AQ85" s="381">
        <f t="shared" si="142"/>
        <v>5</v>
      </c>
      <c r="AR85" s="381">
        <v>16</v>
      </c>
      <c r="AS85" s="381">
        <v>27</v>
      </c>
      <c r="AT85" s="381">
        <f t="shared" si="143"/>
        <v>43</v>
      </c>
      <c r="AU85" s="381">
        <v>49</v>
      </c>
      <c r="AV85" s="381">
        <v>34</v>
      </c>
      <c r="AW85" s="381">
        <f t="shared" si="144"/>
        <v>83</v>
      </c>
      <c r="AX85" s="381">
        <v>36</v>
      </c>
      <c r="AY85" s="381">
        <v>27</v>
      </c>
      <c r="AZ85" s="381">
        <f t="shared" si="145"/>
        <v>63</v>
      </c>
      <c r="BA85" s="381">
        <v>14</v>
      </c>
      <c r="BB85" s="381">
        <v>13</v>
      </c>
      <c r="BC85" s="381">
        <f t="shared" si="146"/>
        <v>27</v>
      </c>
      <c r="BD85" s="381">
        <v>5</v>
      </c>
      <c r="BE85" s="381">
        <v>5</v>
      </c>
      <c r="BF85" s="381">
        <f t="shared" si="147"/>
        <v>10</v>
      </c>
      <c r="BG85" s="381">
        <v>1</v>
      </c>
      <c r="BH85" s="381">
        <v>1</v>
      </c>
      <c r="BI85" s="381">
        <f t="shared" si="148"/>
        <v>2</v>
      </c>
      <c r="BJ85" s="381">
        <v>1</v>
      </c>
      <c r="BK85" s="381">
        <v>0</v>
      </c>
      <c r="BL85" s="381">
        <f t="shared" si="149"/>
        <v>1</v>
      </c>
      <c r="BM85" s="381">
        <v>0</v>
      </c>
      <c r="BN85" s="381">
        <v>0</v>
      </c>
      <c r="BO85" s="381">
        <f t="shared" si="150"/>
        <v>0</v>
      </c>
      <c r="BP85" s="380">
        <v>0</v>
      </c>
      <c r="BQ85" s="380">
        <v>0</v>
      </c>
      <c r="BR85" s="380">
        <v>0</v>
      </c>
      <c r="BS85" s="380">
        <v>0</v>
      </c>
      <c r="BT85" s="380">
        <v>0</v>
      </c>
      <c r="BU85" s="380">
        <v>0</v>
      </c>
      <c r="BV85" s="380">
        <v>0</v>
      </c>
      <c r="BW85" s="380">
        <v>0</v>
      </c>
      <c r="BX85" s="380">
        <v>0</v>
      </c>
      <c r="BY85" s="380">
        <v>0</v>
      </c>
      <c r="BZ85" s="380">
        <v>0</v>
      </c>
      <c r="CA85" s="380">
        <v>0</v>
      </c>
      <c r="CB85" s="380">
        <f t="shared" si="151"/>
        <v>0</v>
      </c>
      <c r="CC85" s="380">
        <f t="shared" si="151"/>
        <v>0</v>
      </c>
      <c r="CD85" s="380">
        <f t="shared" si="152"/>
        <v>0</v>
      </c>
      <c r="CE85" s="380">
        <v>0</v>
      </c>
      <c r="CF85" s="380">
        <v>0</v>
      </c>
      <c r="CG85" s="380">
        <v>0</v>
      </c>
      <c r="CH85" s="380">
        <v>0</v>
      </c>
      <c r="CI85" s="380">
        <v>0</v>
      </c>
      <c r="CJ85" s="380">
        <v>0</v>
      </c>
    </row>
    <row r="86" spans="1:88" s="382" customFormat="1" hidden="1">
      <c r="A86" s="380">
        <f t="shared" si="132"/>
        <v>67</v>
      </c>
      <c r="B86" s="380" t="s">
        <v>1273</v>
      </c>
      <c r="C86" s="380" t="s">
        <v>1274</v>
      </c>
      <c r="D86" s="380" t="s">
        <v>2574</v>
      </c>
      <c r="E86" s="380" t="s">
        <v>259</v>
      </c>
      <c r="F86" s="380" t="s">
        <v>85</v>
      </c>
      <c r="G86" s="380" t="s">
        <v>127</v>
      </c>
      <c r="H86" s="380" t="s">
        <v>615</v>
      </c>
      <c r="I86" s="380" t="s">
        <v>615</v>
      </c>
      <c r="J86" s="380">
        <v>2</v>
      </c>
      <c r="K86" s="380" t="s">
        <v>2575</v>
      </c>
      <c r="L86" s="380">
        <v>41091</v>
      </c>
      <c r="M86" s="380" t="s">
        <v>2409</v>
      </c>
      <c r="N86" s="380">
        <v>1300</v>
      </c>
      <c r="O86" s="380">
        <v>159</v>
      </c>
      <c r="P86" s="380">
        <v>0</v>
      </c>
      <c r="Q86" s="380">
        <v>0</v>
      </c>
      <c r="R86" s="380">
        <v>0</v>
      </c>
      <c r="S86" s="380">
        <v>0</v>
      </c>
      <c r="T86" s="380">
        <v>0</v>
      </c>
      <c r="U86" s="380">
        <v>0</v>
      </c>
      <c r="V86" s="380">
        <f t="shared" si="135"/>
        <v>159</v>
      </c>
      <c r="W86" s="380">
        <v>0</v>
      </c>
      <c r="X86" s="380">
        <v>0</v>
      </c>
      <c r="Y86" s="380">
        <f t="shared" si="136"/>
        <v>0</v>
      </c>
      <c r="Z86" s="380">
        <v>0</v>
      </c>
      <c r="AA86" s="380">
        <v>0</v>
      </c>
      <c r="AB86" s="380">
        <f t="shared" si="137"/>
        <v>0</v>
      </c>
      <c r="AC86" s="380">
        <v>0</v>
      </c>
      <c r="AD86" s="380">
        <v>0</v>
      </c>
      <c r="AE86" s="380">
        <f t="shared" si="138"/>
        <v>0</v>
      </c>
      <c r="AF86" s="380">
        <v>0</v>
      </c>
      <c r="AG86" s="380">
        <v>0</v>
      </c>
      <c r="AH86" s="380">
        <f t="shared" si="139"/>
        <v>0</v>
      </c>
      <c r="AI86" s="380">
        <v>0</v>
      </c>
      <c r="AJ86" s="380">
        <v>0</v>
      </c>
      <c r="AK86" s="380">
        <f t="shared" si="140"/>
        <v>0</v>
      </c>
      <c r="AL86" s="381">
        <v>0</v>
      </c>
      <c r="AM86" s="381">
        <v>0</v>
      </c>
      <c r="AN86" s="381">
        <f t="shared" si="141"/>
        <v>0</v>
      </c>
      <c r="AO86" s="381">
        <v>0</v>
      </c>
      <c r="AP86" s="381">
        <v>1</v>
      </c>
      <c r="AQ86" s="381">
        <f t="shared" si="142"/>
        <v>1</v>
      </c>
      <c r="AR86" s="381">
        <v>24</v>
      </c>
      <c r="AS86" s="381">
        <v>17</v>
      </c>
      <c r="AT86" s="381">
        <f t="shared" si="143"/>
        <v>41</v>
      </c>
      <c r="AU86" s="381">
        <v>20</v>
      </c>
      <c r="AV86" s="381">
        <v>16</v>
      </c>
      <c r="AW86" s="381">
        <f t="shared" si="144"/>
        <v>36</v>
      </c>
      <c r="AX86" s="381">
        <v>34</v>
      </c>
      <c r="AY86" s="381">
        <v>24</v>
      </c>
      <c r="AZ86" s="381">
        <f t="shared" si="145"/>
        <v>58</v>
      </c>
      <c r="BA86" s="381">
        <v>10</v>
      </c>
      <c r="BB86" s="381">
        <v>7</v>
      </c>
      <c r="BC86" s="381">
        <f t="shared" si="146"/>
        <v>17</v>
      </c>
      <c r="BD86" s="381">
        <v>3</v>
      </c>
      <c r="BE86" s="381">
        <v>2</v>
      </c>
      <c r="BF86" s="381">
        <f t="shared" si="147"/>
        <v>5</v>
      </c>
      <c r="BG86" s="381">
        <v>1</v>
      </c>
      <c r="BH86" s="381">
        <v>0</v>
      </c>
      <c r="BI86" s="381">
        <f t="shared" si="148"/>
        <v>1</v>
      </c>
      <c r="BJ86" s="381">
        <v>0</v>
      </c>
      <c r="BK86" s="381">
        <v>0</v>
      </c>
      <c r="BL86" s="381">
        <f t="shared" si="149"/>
        <v>0</v>
      </c>
      <c r="BM86" s="381">
        <v>0</v>
      </c>
      <c r="BN86" s="381">
        <v>0</v>
      </c>
      <c r="BO86" s="381">
        <f t="shared" si="150"/>
        <v>0</v>
      </c>
      <c r="BP86" s="380">
        <v>0</v>
      </c>
      <c r="BQ86" s="380">
        <v>0</v>
      </c>
      <c r="BR86" s="380">
        <v>0</v>
      </c>
      <c r="BS86" s="380">
        <v>0</v>
      </c>
      <c r="BT86" s="380">
        <v>0</v>
      </c>
      <c r="BU86" s="380">
        <v>0</v>
      </c>
      <c r="BV86" s="380">
        <v>0</v>
      </c>
      <c r="BW86" s="380">
        <v>0</v>
      </c>
      <c r="BX86" s="380">
        <v>0</v>
      </c>
      <c r="BY86" s="380">
        <v>0</v>
      </c>
      <c r="BZ86" s="380">
        <v>0</v>
      </c>
      <c r="CA86" s="380">
        <v>0</v>
      </c>
      <c r="CB86" s="380">
        <f t="shared" si="151"/>
        <v>0</v>
      </c>
      <c r="CC86" s="380">
        <f t="shared" si="151"/>
        <v>0</v>
      </c>
      <c r="CD86" s="380">
        <f t="shared" si="152"/>
        <v>0</v>
      </c>
      <c r="CE86" s="380">
        <v>0</v>
      </c>
      <c r="CF86" s="380">
        <v>0</v>
      </c>
      <c r="CG86" s="380">
        <v>0</v>
      </c>
      <c r="CH86" s="380">
        <v>0</v>
      </c>
      <c r="CI86" s="380">
        <v>0</v>
      </c>
      <c r="CJ86" s="380">
        <v>0</v>
      </c>
    </row>
    <row r="87" spans="1:88" s="382" customFormat="1" ht="22.5" customHeight="1">
      <c r="A87" s="380">
        <v>10</v>
      </c>
      <c r="B87" s="380"/>
      <c r="C87" s="380" t="str">
        <f>F87</f>
        <v>Kec. Singkut</v>
      </c>
      <c r="D87" s="380"/>
      <c r="E87" s="380"/>
      <c r="F87" s="380" t="str">
        <f>F86</f>
        <v>Kec. Singkut</v>
      </c>
      <c r="G87" s="380"/>
      <c r="H87" s="380"/>
      <c r="I87" s="380"/>
      <c r="J87" s="380"/>
      <c r="K87" s="380"/>
      <c r="L87" s="380"/>
      <c r="M87" s="380"/>
      <c r="N87" s="380"/>
      <c r="O87" s="380">
        <f>SUM(O80:O86)+2</f>
        <v>1830</v>
      </c>
      <c r="P87" s="380">
        <f t="shared" ref="P87:BV87" si="153">SUM(P80:P86)</f>
        <v>87</v>
      </c>
      <c r="Q87" s="380">
        <f t="shared" si="153"/>
        <v>19</v>
      </c>
      <c r="R87" s="380">
        <f t="shared" si="153"/>
        <v>0</v>
      </c>
      <c r="S87" s="380">
        <f t="shared" si="153"/>
        <v>3</v>
      </c>
      <c r="T87" s="380">
        <f t="shared" si="153"/>
        <v>0</v>
      </c>
      <c r="U87" s="380">
        <f t="shared" si="153"/>
        <v>0</v>
      </c>
      <c r="V87" s="380">
        <f>SUM(O87:U87)</f>
        <v>1939</v>
      </c>
      <c r="W87" s="380">
        <f t="shared" si="153"/>
        <v>0</v>
      </c>
      <c r="X87" s="380">
        <f t="shared" si="153"/>
        <v>0</v>
      </c>
      <c r="Y87" s="380">
        <f t="shared" si="153"/>
        <v>0</v>
      </c>
      <c r="Z87" s="380">
        <f t="shared" si="153"/>
        <v>0</v>
      </c>
      <c r="AA87" s="380">
        <f t="shared" si="153"/>
        <v>0</v>
      </c>
      <c r="AB87" s="380">
        <f t="shared" si="153"/>
        <v>0</v>
      </c>
      <c r="AC87" s="380">
        <f t="shared" si="153"/>
        <v>0</v>
      </c>
      <c r="AD87" s="380">
        <f t="shared" si="153"/>
        <v>0</v>
      </c>
      <c r="AE87" s="380">
        <f t="shared" si="153"/>
        <v>0</v>
      </c>
      <c r="AF87" s="380">
        <f t="shared" si="153"/>
        <v>0</v>
      </c>
      <c r="AG87" s="380">
        <f t="shared" si="153"/>
        <v>0</v>
      </c>
      <c r="AH87" s="380">
        <f t="shared" si="153"/>
        <v>0</v>
      </c>
      <c r="AI87" s="380">
        <f t="shared" si="153"/>
        <v>0</v>
      </c>
      <c r="AJ87" s="380">
        <f t="shared" si="153"/>
        <v>0</v>
      </c>
      <c r="AK87" s="380">
        <f t="shared" si="153"/>
        <v>0</v>
      </c>
      <c r="AL87" s="381">
        <f t="shared" si="153"/>
        <v>1</v>
      </c>
      <c r="AM87" s="381">
        <f t="shared" si="153"/>
        <v>1</v>
      </c>
      <c r="AN87" s="381">
        <f t="shared" si="153"/>
        <v>2</v>
      </c>
      <c r="AO87" s="381">
        <f t="shared" si="153"/>
        <v>5</v>
      </c>
      <c r="AP87" s="381">
        <f t="shared" si="153"/>
        <v>16</v>
      </c>
      <c r="AQ87" s="381">
        <f t="shared" si="153"/>
        <v>21</v>
      </c>
      <c r="AR87" s="381">
        <f t="shared" si="153"/>
        <v>148</v>
      </c>
      <c r="AS87" s="381">
        <f t="shared" si="153"/>
        <v>215</v>
      </c>
      <c r="AT87" s="381">
        <f t="shared" si="153"/>
        <v>363</v>
      </c>
      <c r="AU87" s="381">
        <f t="shared" si="153"/>
        <v>295</v>
      </c>
      <c r="AV87" s="381">
        <f t="shared" si="153"/>
        <v>308</v>
      </c>
      <c r="AW87" s="381">
        <f t="shared" si="153"/>
        <v>603</v>
      </c>
      <c r="AX87" s="381">
        <f t="shared" si="153"/>
        <v>299</v>
      </c>
      <c r="AY87" s="381">
        <f t="shared" si="153"/>
        <v>321</v>
      </c>
      <c r="AZ87" s="381">
        <f t="shared" si="153"/>
        <v>620</v>
      </c>
      <c r="BA87" s="381">
        <f t="shared" si="153"/>
        <v>128</v>
      </c>
      <c r="BB87" s="381">
        <f t="shared" si="153"/>
        <v>119</v>
      </c>
      <c r="BC87" s="381">
        <f t="shared" si="153"/>
        <v>247</v>
      </c>
      <c r="BD87" s="381">
        <f t="shared" si="153"/>
        <v>43</v>
      </c>
      <c r="BE87" s="381">
        <f t="shared" si="153"/>
        <v>23</v>
      </c>
      <c r="BF87" s="381">
        <f t="shared" si="153"/>
        <v>66</v>
      </c>
      <c r="BG87" s="381">
        <f t="shared" si="153"/>
        <v>7</v>
      </c>
      <c r="BH87" s="381">
        <f t="shared" si="153"/>
        <v>4</v>
      </c>
      <c r="BI87" s="381">
        <f t="shared" si="153"/>
        <v>11</v>
      </c>
      <c r="BJ87" s="381">
        <f t="shared" si="153"/>
        <v>2</v>
      </c>
      <c r="BK87" s="381">
        <f t="shared" si="153"/>
        <v>1</v>
      </c>
      <c r="BL87" s="381">
        <f t="shared" si="153"/>
        <v>3</v>
      </c>
      <c r="BM87" s="381">
        <f t="shared" si="153"/>
        <v>1</v>
      </c>
      <c r="BN87" s="381">
        <f t="shared" si="153"/>
        <v>0</v>
      </c>
      <c r="BO87" s="381">
        <f t="shared" si="153"/>
        <v>1</v>
      </c>
      <c r="BP87" s="380">
        <f t="shared" si="153"/>
        <v>0</v>
      </c>
      <c r="BQ87" s="380">
        <f t="shared" si="153"/>
        <v>0</v>
      </c>
      <c r="BR87" s="380">
        <f t="shared" si="153"/>
        <v>0</v>
      </c>
      <c r="BS87" s="380">
        <f t="shared" si="153"/>
        <v>0</v>
      </c>
      <c r="BT87" s="380">
        <f t="shared" si="153"/>
        <v>0</v>
      </c>
      <c r="BU87" s="380">
        <f t="shared" si="153"/>
        <v>0</v>
      </c>
      <c r="BV87" s="380">
        <f t="shared" si="153"/>
        <v>0</v>
      </c>
      <c r="BW87" s="380">
        <f t="shared" ref="BW87:CJ87" si="154">SUM(BW80:BW86)</f>
        <v>0</v>
      </c>
      <c r="BX87" s="380">
        <f t="shared" si="154"/>
        <v>0</v>
      </c>
      <c r="BY87" s="380">
        <f t="shared" si="154"/>
        <v>0</v>
      </c>
      <c r="BZ87" s="380">
        <f t="shared" si="154"/>
        <v>0</v>
      </c>
      <c r="CA87" s="380">
        <f t="shared" si="154"/>
        <v>0</v>
      </c>
      <c r="CB87" s="380">
        <f t="shared" si="154"/>
        <v>0</v>
      </c>
      <c r="CC87" s="380">
        <f t="shared" si="154"/>
        <v>0</v>
      </c>
      <c r="CD87" s="380">
        <f t="shared" si="154"/>
        <v>0</v>
      </c>
      <c r="CE87" s="380">
        <f t="shared" si="154"/>
        <v>0</v>
      </c>
      <c r="CF87" s="380">
        <f t="shared" si="154"/>
        <v>0</v>
      </c>
      <c r="CG87" s="380">
        <f t="shared" si="154"/>
        <v>0</v>
      </c>
      <c r="CH87" s="380">
        <f t="shared" si="154"/>
        <v>0</v>
      </c>
      <c r="CI87" s="380">
        <f t="shared" si="154"/>
        <v>0</v>
      </c>
      <c r="CJ87" s="380">
        <f t="shared" si="154"/>
        <v>0</v>
      </c>
    </row>
    <row r="88" spans="1:88" s="623" customFormat="1" ht="21.75" customHeight="1">
      <c r="A88" s="866" t="s">
        <v>67</v>
      </c>
      <c r="B88" s="867"/>
      <c r="C88" s="868"/>
      <c r="D88" s="621"/>
      <c r="E88" s="621"/>
      <c r="F88" s="621"/>
      <c r="G88" s="621"/>
      <c r="H88" s="621"/>
      <c r="I88" s="621"/>
      <c r="J88" s="621"/>
      <c r="K88" s="621"/>
      <c r="L88" s="621"/>
      <c r="M88" s="621"/>
      <c r="N88" s="621"/>
      <c r="O88" s="621">
        <f t="shared" ref="O88:BV88" si="155">O87+O79+O72+O67+O60+O48+O38+O32+O25+O16</f>
        <v>10009</v>
      </c>
      <c r="P88" s="621">
        <f t="shared" si="155"/>
        <v>303</v>
      </c>
      <c r="Q88" s="621">
        <f t="shared" si="155"/>
        <v>42</v>
      </c>
      <c r="R88" s="621">
        <f t="shared" si="155"/>
        <v>0</v>
      </c>
      <c r="S88" s="621">
        <f t="shared" si="155"/>
        <v>6</v>
      </c>
      <c r="T88" s="621">
        <f t="shared" si="155"/>
        <v>0</v>
      </c>
      <c r="U88" s="621">
        <f t="shared" si="155"/>
        <v>0</v>
      </c>
      <c r="V88" s="621">
        <f>V87+V79+V72+V67+V60+V48+V38+V32+V25+V16</f>
        <v>10360</v>
      </c>
      <c r="W88" s="621">
        <f t="shared" si="155"/>
        <v>1</v>
      </c>
      <c r="X88" s="621">
        <f t="shared" si="155"/>
        <v>0</v>
      </c>
      <c r="Y88" s="621">
        <f t="shared" si="155"/>
        <v>1</v>
      </c>
      <c r="Z88" s="621">
        <f t="shared" si="155"/>
        <v>0</v>
      </c>
      <c r="AA88" s="621">
        <f t="shared" si="155"/>
        <v>0</v>
      </c>
      <c r="AB88" s="621">
        <f t="shared" si="155"/>
        <v>0</v>
      </c>
      <c r="AC88" s="621">
        <f t="shared" si="155"/>
        <v>0</v>
      </c>
      <c r="AD88" s="621">
        <f t="shared" si="155"/>
        <v>0</v>
      </c>
      <c r="AE88" s="621">
        <f t="shared" si="155"/>
        <v>0</v>
      </c>
      <c r="AF88" s="621">
        <f t="shared" si="155"/>
        <v>0</v>
      </c>
      <c r="AG88" s="621">
        <f t="shared" si="155"/>
        <v>0</v>
      </c>
      <c r="AH88" s="621">
        <f t="shared" si="155"/>
        <v>0</v>
      </c>
      <c r="AI88" s="621">
        <f t="shared" si="155"/>
        <v>0</v>
      </c>
      <c r="AJ88" s="621">
        <f t="shared" si="155"/>
        <v>0</v>
      </c>
      <c r="AK88" s="621">
        <f t="shared" si="155"/>
        <v>0</v>
      </c>
      <c r="AL88" s="621">
        <f t="shared" si="155"/>
        <v>3</v>
      </c>
      <c r="AM88" s="621">
        <f t="shared" si="155"/>
        <v>2</v>
      </c>
      <c r="AN88" s="621">
        <f t="shared" si="155"/>
        <v>5</v>
      </c>
      <c r="AO88" s="621">
        <f t="shared" si="155"/>
        <v>59</v>
      </c>
      <c r="AP88" s="621">
        <f t="shared" si="155"/>
        <v>106</v>
      </c>
      <c r="AQ88" s="621">
        <f t="shared" si="155"/>
        <v>165</v>
      </c>
      <c r="AR88" s="621">
        <f t="shared" si="155"/>
        <v>909</v>
      </c>
      <c r="AS88" s="621">
        <f t="shared" si="155"/>
        <v>1095</v>
      </c>
      <c r="AT88" s="621">
        <f t="shared" si="155"/>
        <v>2004</v>
      </c>
      <c r="AU88" s="621">
        <f t="shared" si="155"/>
        <v>1586</v>
      </c>
      <c r="AV88" s="621">
        <f t="shared" si="155"/>
        <v>1631</v>
      </c>
      <c r="AW88" s="621">
        <f t="shared" si="155"/>
        <v>3217</v>
      </c>
      <c r="AX88" s="621">
        <f t="shared" si="155"/>
        <v>1542</v>
      </c>
      <c r="AY88" s="621">
        <f t="shared" si="155"/>
        <v>1539</v>
      </c>
      <c r="AZ88" s="621">
        <f t="shared" si="155"/>
        <v>3081</v>
      </c>
      <c r="BA88" s="621">
        <f t="shared" si="155"/>
        <v>743</v>
      </c>
      <c r="BB88" s="621">
        <f t="shared" si="155"/>
        <v>535</v>
      </c>
      <c r="BC88" s="621">
        <f t="shared" si="155"/>
        <v>1278</v>
      </c>
      <c r="BD88" s="621">
        <f t="shared" si="155"/>
        <v>289</v>
      </c>
      <c r="BE88" s="621">
        <f t="shared" si="155"/>
        <v>164</v>
      </c>
      <c r="BF88" s="621">
        <f t="shared" si="155"/>
        <v>453</v>
      </c>
      <c r="BG88" s="621">
        <f t="shared" si="155"/>
        <v>68</v>
      </c>
      <c r="BH88" s="621">
        <f t="shared" si="155"/>
        <v>43</v>
      </c>
      <c r="BI88" s="621">
        <f t="shared" si="155"/>
        <v>111</v>
      </c>
      <c r="BJ88" s="621">
        <f t="shared" si="155"/>
        <v>15</v>
      </c>
      <c r="BK88" s="621">
        <f t="shared" si="155"/>
        <v>4</v>
      </c>
      <c r="BL88" s="621">
        <f t="shared" si="155"/>
        <v>19</v>
      </c>
      <c r="BM88" s="621">
        <f t="shared" si="155"/>
        <v>10</v>
      </c>
      <c r="BN88" s="621">
        <f t="shared" si="155"/>
        <v>0</v>
      </c>
      <c r="BO88" s="621">
        <f t="shared" si="155"/>
        <v>10</v>
      </c>
      <c r="BP88" s="621">
        <f t="shared" si="155"/>
        <v>0</v>
      </c>
      <c r="BQ88" s="621">
        <f t="shared" si="155"/>
        <v>0</v>
      </c>
      <c r="BR88" s="621">
        <f t="shared" si="155"/>
        <v>0</v>
      </c>
      <c r="BS88" s="621">
        <f t="shared" si="155"/>
        <v>0</v>
      </c>
      <c r="BT88" s="621">
        <f t="shared" si="155"/>
        <v>0</v>
      </c>
      <c r="BU88" s="621">
        <f t="shared" si="155"/>
        <v>0</v>
      </c>
      <c r="BV88" s="621">
        <f t="shared" si="155"/>
        <v>0</v>
      </c>
      <c r="BW88" s="621">
        <f t="shared" ref="BW88:CJ88" si="156">BW87+BW79+BW72+BW67+BW60+BW48+BW38+BW32+BW25+BW16</f>
        <v>0</v>
      </c>
      <c r="BX88" s="621">
        <f t="shared" si="156"/>
        <v>0</v>
      </c>
      <c r="BY88" s="621">
        <f t="shared" si="156"/>
        <v>0</v>
      </c>
      <c r="BZ88" s="621">
        <f t="shared" si="156"/>
        <v>0</v>
      </c>
      <c r="CA88" s="621">
        <f t="shared" si="156"/>
        <v>0</v>
      </c>
      <c r="CB88" s="621">
        <f t="shared" si="156"/>
        <v>0</v>
      </c>
      <c r="CC88" s="621">
        <f t="shared" si="156"/>
        <v>0</v>
      </c>
      <c r="CD88" s="621">
        <f t="shared" si="156"/>
        <v>0</v>
      </c>
      <c r="CE88" s="621">
        <f t="shared" si="156"/>
        <v>2</v>
      </c>
      <c r="CF88" s="621">
        <f t="shared" si="156"/>
        <v>0</v>
      </c>
      <c r="CG88" s="621">
        <f t="shared" si="156"/>
        <v>0</v>
      </c>
      <c r="CH88" s="621">
        <f t="shared" si="156"/>
        <v>0</v>
      </c>
      <c r="CI88" s="621">
        <f t="shared" si="156"/>
        <v>0</v>
      </c>
      <c r="CJ88" s="621">
        <f t="shared" si="156"/>
        <v>0</v>
      </c>
    </row>
  </sheetData>
  <mergeCells count="43">
    <mergeCell ref="F8:F10"/>
    <mergeCell ref="A8:A10"/>
    <mergeCell ref="B8:B10"/>
    <mergeCell ref="C8:C10"/>
    <mergeCell ref="D8:D10"/>
    <mergeCell ref="E8:E10"/>
    <mergeCell ref="G8:G10"/>
    <mergeCell ref="K8:K10"/>
    <mergeCell ref="L8:L10"/>
    <mergeCell ref="M8:M10"/>
    <mergeCell ref="N8:N10"/>
    <mergeCell ref="O8:V8"/>
    <mergeCell ref="W8:BO8"/>
    <mergeCell ref="CB8:CD9"/>
    <mergeCell ref="CE8:CJ9"/>
    <mergeCell ref="T9:T10"/>
    <mergeCell ref="U9:U10"/>
    <mergeCell ref="V9:V10"/>
    <mergeCell ref="W9:Y9"/>
    <mergeCell ref="AI9:AK9"/>
    <mergeCell ref="AL9:AN9"/>
    <mergeCell ref="AO9:AQ9"/>
    <mergeCell ref="O9:O10"/>
    <mergeCell ref="P9:P10"/>
    <mergeCell ref="Q9:Q10"/>
    <mergeCell ref="R9:R10"/>
    <mergeCell ref="S9:S10"/>
    <mergeCell ref="BJ9:BL9"/>
    <mergeCell ref="BM9:BO9"/>
    <mergeCell ref="A88:C88"/>
    <mergeCell ref="A2:V2"/>
    <mergeCell ref="A4:V4"/>
    <mergeCell ref="A5:V5"/>
    <mergeCell ref="A6:V6"/>
    <mergeCell ref="AR9:AT9"/>
    <mergeCell ref="AU9:AW9"/>
    <mergeCell ref="AX9:AZ9"/>
    <mergeCell ref="BA9:BC9"/>
    <mergeCell ref="BD9:BF9"/>
    <mergeCell ref="BG9:BI9"/>
    <mergeCell ref="Z9:AB9"/>
    <mergeCell ref="AC9:AE9"/>
    <mergeCell ref="AF9:AH9"/>
  </mergeCells>
  <printOptions horizontalCentered="1"/>
  <pageMargins left="0.62992125984251968" right="0.43" top="0.71" bottom="0.35433070866141736" header="0.31496062992125984" footer="0.19685039370078741"/>
  <pageSetup paperSize="10000" scale="90" orientation="portrait" horizontalDpi="4294967293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2:CV42"/>
  <sheetViews>
    <sheetView view="pageBreakPreview" zoomScale="90" zoomScaleSheetLayoutView="90" workbookViewId="0">
      <selection activeCell="Q5" sqref="Q5"/>
    </sheetView>
  </sheetViews>
  <sheetFormatPr defaultRowHeight="15"/>
  <cols>
    <col min="1" max="1" width="4.85546875" style="385" customWidth="1"/>
    <col min="2" max="2" width="11.5703125" style="385" hidden="1" customWidth="1"/>
    <col min="3" max="3" width="28.7109375" style="385" customWidth="1"/>
    <col min="4" max="4" width="32.7109375" style="385" hidden="1" customWidth="1"/>
    <col min="5" max="5" width="24.85546875" style="385" hidden="1" customWidth="1"/>
    <col min="6" max="6" width="23.140625" style="385" hidden="1" customWidth="1"/>
    <col min="7" max="10" width="0" style="385" hidden="1" customWidth="1"/>
    <col min="11" max="11" width="26.85546875" style="385" hidden="1" customWidth="1"/>
    <col min="12" max="12" width="10.7109375" style="385" hidden="1" customWidth="1"/>
    <col min="13" max="13" width="0" style="385" hidden="1" customWidth="1"/>
    <col min="14" max="14" width="9.28515625" style="385" hidden="1" customWidth="1"/>
    <col min="15" max="17" width="6.140625" style="385" hidden="1" customWidth="1"/>
    <col min="18" max="25" width="8.28515625" style="385" customWidth="1"/>
    <col min="26" max="70" width="6.140625" style="385" hidden="1" customWidth="1"/>
    <col min="71" max="82" width="0" style="385" hidden="1" customWidth="1"/>
    <col min="83" max="94" width="7.5703125" style="385" hidden="1" customWidth="1"/>
    <col min="95" max="100" width="9.140625" style="385" hidden="1" customWidth="1"/>
    <col min="101" max="16384" width="9.140625" style="385"/>
  </cols>
  <sheetData>
    <row r="2" spans="1:100" ht="15.75" customHeight="1">
      <c r="A2" s="749" t="s">
        <v>1840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  <c r="V2" s="749"/>
      <c r="W2" s="749"/>
      <c r="X2" s="749"/>
      <c r="Y2" s="749"/>
    </row>
    <row r="3" spans="1:100" ht="15.75">
      <c r="A3" s="343"/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8"/>
      <c r="Q3" s="348"/>
      <c r="R3" s="348"/>
      <c r="S3" s="348"/>
      <c r="T3" s="348"/>
      <c r="U3" s="348"/>
      <c r="V3" s="348"/>
    </row>
    <row r="4" spans="1:100" ht="15.75" customHeight="1">
      <c r="A4" s="749" t="s">
        <v>2612</v>
      </c>
      <c r="B4" s="749"/>
      <c r="C4" s="749"/>
      <c r="D4" s="749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</row>
    <row r="5" spans="1:100" ht="15.75" customHeight="1">
      <c r="A5" s="749" t="s">
        <v>1371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  <c r="L5" s="749"/>
      <c r="M5" s="749"/>
      <c r="N5" s="749"/>
      <c r="O5" s="749"/>
      <c r="P5" s="749"/>
      <c r="Q5" s="749"/>
      <c r="R5" s="749"/>
      <c r="S5" s="749"/>
      <c r="T5" s="749"/>
      <c r="U5" s="749"/>
      <c r="V5" s="749"/>
      <c r="W5" s="749"/>
      <c r="X5" s="749"/>
      <c r="Y5" s="749"/>
    </row>
    <row r="6" spans="1:100" ht="15.75" customHeight="1">
      <c r="A6" s="749" t="s">
        <v>2287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  <c r="M6" s="749"/>
      <c r="N6" s="749"/>
      <c r="O6" s="749"/>
      <c r="P6" s="749"/>
      <c r="Q6" s="749"/>
      <c r="R6" s="749"/>
      <c r="S6" s="749"/>
      <c r="T6" s="749"/>
      <c r="U6" s="749"/>
      <c r="V6" s="749"/>
      <c r="W6" s="749"/>
      <c r="X6" s="749"/>
      <c r="Y6" s="749"/>
    </row>
    <row r="8" spans="1:100" ht="15" customHeight="1">
      <c r="A8" s="890" t="s">
        <v>20</v>
      </c>
      <c r="B8" s="890" t="s">
        <v>166</v>
      </c>
      <c r="C8" s="890" t="s">
        <v>14</v>
      </c>
      <c r="D8" s="890" t="s">
        <v>169</v>
      </c>
      <c r="E8" s="890" t="s">
        <v>2295</v>
      </c>
      <c r="F8" s="890" t="s">
        <v>14</v>
      </c>
      <c r="G8" s="890" t="s">
        <v>170</v>
      </c>
      <c r="H8" s="386"/>
      <c r="I8" s="386"/>
      <c r="J8" s="386"/>
      <c r="K8" s="890" t="s">
        <v>2296</v>
      </c>
      <c r="L8" s="890" t="s">
        <v>2297</v>
      </c>
      <c r="M8" s="890" t="s">
        <v>2298</v>
      </c>
      <c r="N8" s="890" t="s">
        <v>2299</v>
      </c>
      <c r="R8" s="889" t="s">
        <v>2316</v>
      </c>
      <c r="S8" s="889"/>
      <c r="T8" s="889"/>
      <c r="U8" s="889"/>
      <c r="V8" s="889"/>
      <c r="W8" s="889"/>
      <c r="X8" s="889"/>
      <c r="Y8" s="889"/>
      <c r="Z8" s="889" t="s">
        <v>2317</v>
      </c>
      <c r="AA8" s="889"/>
      <c r="AB8" s="889"/>
      <c r="AC8" s="889"/>
      <c r="AD8" s="889"/>
      <c r="AE8" s="889"/>
      <c r="AF8" s="889"/>
      <c r="AG8" s="889"/>
      <c r="AH8" s="889"/>
      <c r="AI8" s="889"/>
      <c r="AJ8" s="889"/>
      <c r="AK8" s="889"/>
      <c r="AL8" s="889"/>
      <c r="AM8" s="889"/>
      <c r="AN8" s="889"/>
      <c r="AO8" s="889"/>
      <c r="AP8" s="889"/>
      <c r="AQ8" s="889"/>
      <c r="AR8" s="889"/>
      <c r="AS8" s="889"/>
      <c r="AT8" s="889"/>
      <c r="AU8" s="889"/>
      <c r="AV8" s="889"/>
      <c r="AW8" s="889"/>
      <c r="AX8" s="889"/>
      <c r="AY8" s="889"/>
      <c r="AZ8" s="889"/>
      <c r="BA8" s="889"/>
      <c r="BB8" s="889"/>
      <c r="BC8" s="889"/>
      <c r="BD8" s="889"/>
      <c r="BE8" s="889"/>
      <c r="BF8" s="889"/>
      <c r="BG8" s="889"/>
      <c r="BH8" s="889"/>
      <c r="BI8" s="889"/>
      <c r="BJ8" s="889"/>
      <c r="BK8" s="889"/>
      <c r="BL8" s="889"/>
      <c r="BM8" s="889"/>
      <c r="BN8" s="889"/>
      <c r="BO8" s="889"/>
      <c r="BP8" s="889"/>
      <c r="BQ8" s="889"/>
      <c r="BR8" s="889"/>
      <c r="BS8" s="387"/>
      <c r="BT8" s="388"/>
      <c r="BU8" s="388"/>
      <c r="BV8" s="388"/>
      <c r="BW8" s="388"/>
      <c r="BX8" s="388"/>
      <c r="BY8" s="388"/>
      <c r="BZ8" s="388"/>
      <c r="CA8" s="388"/>
      <c r="CB8" s="388"/>
      <c r="CC8" s="388"/>
      <c r="CD8" s="388"/>
      <c r="CE8" s="895" t="s">
        <v>2318</v>
      </c>
      <c r="CF8" s="896"/>
      <c r="CG8" s="897"/>
      <c r="CH8" s="895" t="s">
        <v>2319</v>
      </c>
      <c r="CI8" s="896"/>
      <c r="CJ8" s="896"/>
      <c r="CK8" s="896"/>
      <c r="CL8" s="896"/>
      <c r="CM8" s="896"/>
      <c r="CN8" s="896"/>
      <c r="CO8" s="896"/>
      <c r="CP8" s="897"/>
      <c r="CQ8" s="901" t="s">
        <v>2577</v>
      </c>
      <c r="CR8" s="902"/>
      <c r="CS8" s="902"/>
      <c r="CT8" s="902"/>
      <c r="CU8" s="902"/>
      <c r="CV8" s="902"/>
    </row>
    <row r="9" spans="1:100" s="394" customFormat="1" ht="29.25" customHeight="1">
      <c r="A9" s="891"/>
      <c r="B9" s="891"/>
      <c r="C9" s="891"/>
      <c r="D9" s="891"/>
      <c r="E9" s="891"/>
      <c r="F9" s="891"/>
      <c r="G9" s="891"/>
      <c r="H9" s="391" t="s">
        <v>2325</v>
      </c>
      <c r="I9" s="391" t="s">
        <v>2326</v>
      </c>
      <c r="J9" s="391" t="s">
        <v>2327</v>
      </c>
      <c r="K9" s="891"/>
      <c r="L9" s="891"/>
      <c r="M9" s="891"/>
      <c r="N9" s="891"/>
      <c r="O9" s="886" t="s">
        <v>2369</v>
      </c>
      <c r="P9" s="887"/>
      <c r="Q9" s="888"/>
      <c r="R9" s="890" t="s">
        <v>2370</v>
      </c>
      <c r="S9" s="890" t="s">
        <v>492</v>
      </c>
      <c r="T9" s="890" t="s">
        <v>493</v>
      </c>
      <c r="U9" s="890" t="s">
        <v>494</v>
      </c>
      <c r="V9" s="890" t="s">
        <v>495</v>
      </c>
      <c r="W9" s="890" t="s">
        <v>496</v>
      </c>
      <c r="X9" s="890" t="s">
        <v>1376</v>
      </c>
      <c r="Y9" s="890" t="s">
        <v>67</v>
      </c>
      <c r="Z9" s="886" t="s">
        <v>2371</v>
      </c>
      <c r="AA9" s="887"/>
      <c r="AB9" s="888"/>
      <c r="AC9" s="886" t="s">
        <v>435</v>
      </c>
      <c r="AD9" s="887"/>
      <c r="AE9" s="888"/>
      <c r="AF9" s="886" t="s">
        <v>436</v>
      </c>
      <c r="AG9" s="887"/>
      <c r="AH9" s="888"/>
      <c r="AI9" s="886" t="s">
        <v>437</v>
      </c>
      <c r="AJ9" s="887"/>
      <c r="AK9" s="888"/>
      <c r="AL9" s="886" t="s">
        <v>438</v>
      </c>
      <c r="AM9" s="887"/>
      <c r="AN9" s="888"/>
      <c r="AO9" s="886" t="s">
        <v>439</v>
      </c>
      <c r="AP9" s="887"/>
      <c r="AQ9" s="888"/>
      <c r="AR9" s="886" t="s">
        <v>440</v>
      </c>
      <c r="AS9" s="887"/>
      <c r="AT9" s="888"/>
      <c r="AU9" s="886" t="s">
        <v>441</v>
      </c>
      <c r="AV9" s="887"/>
      <c r="AW9" s="888"/>
      <c r="AX9" s="886" t="s">
        <v>442</v>
      </c>
      <c r="AY9" s="887"/>
      <c r="AZ9" s="888"/>
      <c r="BA9" s="886" t="s">
        <v>443</v>
      </c>
      <c r="BB9" s="887"/>
      <c r="BC9" s="888"/>
      <c r="BD9" s="886" t="s">
        <v>444</v>
      </c>
      <c r="BE9" s="887"/>
      <c r="BF9" s="888"/>
      <c r="BG9" s="886" t="s">
        <v>445</v>
      </c>
      <c r="BH9" s="887"/>
      <c r="BI9" s="888"/>
      <c r="BJ9" s="886" t="s">
        <v>446</v>
      </c>
      <c r="BK9" s="887"/>
      <c r="BL9" s="888"/>
      <c r="BM9" s="886" t="s">
        <v>447</v>
      </c>
      <c r="BN9" s="887"/>
      <c r="BO9" s="888"/>
      <c r="BP9" s="886" t="s">
        <v>448</v>
      </c>
      <c r="BQ9" s="887"/>
      <c r="BR9" s="888"/>
      <c r="BS9" s="391" t="s">
        <v>2372</v>
      </c>
      <c r="BT9" s="391" t="s">
        <v>2373</v>
      </c>
      <c r="BU9" s="391" t="s">
        <v>2374</v>
      </c>
      <c r="BV9" s="391" t="s">
        <v>2375</v>
      </c>
      <c r="BW9" s="391" t="s">
        <v>2376</v>
      </c>
      <c r="BX9" s="391" t="s">
        <v>2377</v>
      </c>
      <c r="BY9" s="391" t="s">
        <v>2378</v>
      </c>
      <c r="BZ9" s="391" t="s">
        <v>2379</v>
      </c>
      <c r="CA9" s="391" t="s">
        <v>2380</v>
      </c>
      <c r="CB9" s="391" t="s">
        <v>2381</v>
      </c>
      <c r="CC9" s="391" t="s">
        <v>2382</v>
      </c>
      <c r="CD9" s="391" t="s">
        <v>2383</v>
      </c>
      <c r="CE9" s="898"/>
      <c r="CF9" s="899"/>
      <c r="CG9" s="900"/>
      <c r="CH9" s="898"/>
      <c r="CI9" s="899"/>
      <c r="CJ9" s="899"/>
      <c r="CK9" s="899"/>
      <c r="CL9" s="899"/>
      <c r="CM9" s="899"/>
      <c r="CN9" s="899"/>
      <c r="CO9" s="899"/>
      <c r="CP9" s="900"/>
      <c r="CQ9" s="903"/>
      <c r="CR9" s="904"/>
      <c r="CS9" s="904"/>
      <c r="CT9" s="904"/>
      <c r="CU9" s="904"/>
      <c r="CV9" s="904"/>
    </row>
    <row r="10" spans="1:100" s="394" customFormat="1" ht="15" customHeight="1">
      <c r="A10" s="892"/>
      <c r="B10" s="892"/>
      <c r="C10" s="892"/>
      <c r="D10" s="892"/>
      <c r="E10" s="892"/>
      <c r="F10" s="892"/>
      <c r="G10" s="892"/>
      <c r="H10" s="391"/>
      <c r="I10" s="391"/>
      <c r="J10" s="391"/>
      <c r="K10" s="892"/>
      <c r="L10" s="892"/>
      <c r="M10" s="892"/>
      <c r="N10" s="892"/>
      <c r="O10" s="391" t="s">
        <v>95</v>
      </c>
      <c r="P10" s="391" t="s">
        <v>96</v>
      </c>
      <c r="Q10" s="391" t="s">
        <v>80</v>
      </c>
      <c r="R10" s="892"/>
      <c r="S10" s="892"/>
      <c r="T10" s="892"/>
      <c r="U10" s="892"/>
      <c r="V10" s="892"/>
      <c r="W10" s="892"/>
      <c r="X10" s="892"/>
      <c r="Y10" s="892"/>
      <c r="Z10" s="391" t="s">
        <v>95</v>
      </c>
      <c r="AA10" s="391" t="s">
        <v>96</v>
      </c>
      <c r="AB10" s="391" t="s">
        <v>80</v>
      </c>
      <c r="AC10" s="391" t="s">
        <v>95</v>
      </c>
      <c r="AD10" s="391" t="s">
        <v>96</v>
      </c>
      <c r="AE10" s="391" t="s">
        <v>80</v>
      </c>
      <c r="AF10" s="391" t="s">
        <v>95</v>
      </c>
      <c r="AG10" s="391" t="s">
        <v>96</v>
      </c>
      <c r="AH10" s="391" t="s">
        <v>80</v>
      </c>
      <c r="AI10" s="391" t="s">
        <v>95</v>
      </c>
      <c r="AJ10" s="391" t="s">
        <v>96</v>
      </c>
      <c r="AK10" s="391" t="s">
        <v>80</v>
      </c>
      <c r="AL10" s="391" t="s">
        <v>95</v>
      </c>
      <c r="AM10" s="391" t="s">
        <v>96</v>
      </c>
      <c r="AN10" s="391" t="s">
        <v>80</v>
      </c>
      <c r="AO10" s="391" t="s">
        <v>95</v>
      </c>
      <c r="AP10" s="391" t="s">
        <v>96</v>
      </c>
      <c r="AQ10" s="391" t="s">
        <v>80</v>
      </c>
      <c r="AR10" s="391" t="s">
        <v>95</v>
      </c>
      <c r="AS10" s="391" t="s">
        <v>96</v>
      </c>
      <c r="AT10" s="391" t="s">
        <v>80</v>
      </c>
      <c r="AU10" s="391" t="s">
        <v>95</v>
      </c>
      <c r="AV10" s="391" t="s">
        <v>96</v>
      </c>
      <c r="AW10" s="391" t="s">
        <v>80</v>
      </c>
      <c r="AX10" s="391" t="s">
        <v>95</v>
      </c>
      <c r="AY10" s="391" t="s">
        <v>96</v>
      </c>
      <c r="AZ10" s="391" t="s">
        <v>80</v>
      </c>
      <c r="BA10" s="391" t="s">
        <v>95</v>
      </c>
      <c r="BB10" s="391" t="s">
        <v>96</v>
      </c>
      <c r="BC10" s="391" t="s">
        <v>80</v>
      </c>
      <c r="BD10" s="391" t="s">
        <v>95</v>
      </c>
      <c r="BE10" s="391" t="s">
        <v>96</v>
      </c>
      <c r="BF10" s="391" t="s">
        <v>80</v>
      </c>
      <c r="BG10" s="391" t="s">
        <v>95</v>
      </c>
      <c r="BH10" s="391" t="s">
        <v>96</v>
      </c>
      <c r="BI10" s="391" t="s">
        <v>80</v>
      </c>
      <c r="BJ10" s="391" t="s">
        <v>95</v>
      </c>
      <c r="BK10" s="391" t="s">
        <v>96</v>
      </c>
      <c r="BL10" s="391" t="s">
        <v>80</v>
      </c>
      <c r="BM10" s="391" t="s">
        <v>95</v>
      </c>
      <c r="BN10" s="391" t="s">
        <v>96</v>
      </c>
      <c r="BO10" s="391" t="s">
        <v>80</v>
      </c>
      <c r="BP10" s="391" t="s">
        <v>95</v>
      </c>
      <c r="BQ10" s="391" t="s">
        <v>96</v>
      </c>
      <c r="BR10" s="391" t="s">
        <v>80</v>
      </c>
      <c r="BS10" s="391"/>
      <c r="BT10" s="391"/>
      <c r="BU10" s="391"/>
      <c r="BV10" s="391"/>
      <c r="BW10" s="391"/>
      <c r="BX10" s="391"/>
      <c r="BY10" s="391"/>
      <c r="BZ10" s="391"/>
      <c r="CA10" s="391"/>
      <c r="CB10" s="391"/>
      <c r="CC10" s="391"/>
      <c r="CD10" s="391"/>
      <c r="CE10" s="391" t="s">
        <v>95</v>
      </c>
      <c r="CF10" s="391" t="s">
        <v>96</v>
      </c>
      <c r="CG10" s="391" t="s">
        <v>80</v>
      </c>
      <c r="CH10" s="391"/>
      <c r="CI10" s="391"/>
      <c r="CJ10" s="391"/>
      <c r="CK10" s="391"/>
      <c r="CL10" s="391"/>
      <c r="CM10" s="391"/>
      <c r="CN10" s="391" t="s">
        <v>95</v>
      </c>
      <c r="CO10" s="391" t="s">
        <v>96</v>
      </c>
      <c r="CP10" s="391" t="s">
        <v>80</v>
      </c>
      <c r="CQ10" s="391"/>
      <c r="CR10" s="391"/>
      <c r="CS10" s="391"/>
      <c r="CT10" s="391"/>
      <c r="CU10" s="391"/>
      <c r="CV10" s="391"/>
    </row>
    <row r="11" spans="1:100" hidden="1">
      <c r="A11" s="386">
        <v>1</v>
      </c>
      <c r="B11" s="386">
        <v>10505204</v>
      </c>
      <c r="C11" s="395" t="s">
        <v>1289</v>
      </c>
      <c r="D11" s="386" t="s">
        <v>2579</v>
      </c>
      <c r="E11" s="386" t="s">
        <v>345</v>
      </c>
      <c r="F11" s="395" t="s">
        <v>86</v>
      </c>
      <c r="G11" s="386" t="s">
        <v>126</v>
      </c>
      <c r="H11" s="386"/>
      <c r="I11" s="386"/>
      <c r="J11" s="386"/>
      <c r="K11" s="386"/>
      <c r="L11" s="386"/>
      <c r="M11" s="386"/>
      <c r="N11" s="386"/>
      <c r="O11" s="386"/>
      <c r="P11" s="386"/>
      <c r="Q11" s="386"/>
      <c r="R11" s="386">
        <v>170</v>
      </c>
      <c r="S11" s="386">
        <v>9</v>
      </c>
      <c r="T11" s="386"/>
      <c r="U11" s="386"/>
      <c r="V11" s="386"/>
      <c r="W11" s="386"/>
      <c r="X11" s="386"/>
      <c r="Y11" s="386">
        <f>SUM(R11:X11)</f>
        <v>179</v>
      </c>
      <c r="Z11" s="386"/>
      <c r="AA11" s="386"/>
      <c r="AB11" s="386"/>
      <c r="AC11" s="386"/>
      <c r="AD11" s="386"/>
      <c r="AE11" s="386"/>
      <c r="AF11" s="386"/>
      <c r="AG11" s="386"/>
      <c r="AH11" s="386"/>
      <c r="AI11" s="386"/>
      <c r="AJ11" s="386"/>
      <c r="AK11" s="386"/>
      <c r="AL11" s="386"/>
      <c r="AM11" s="386"/>
      <c r="AN11" s="386"/>
      <c r="AO11" s="386"/>
      <c r="AP11" s="386"/>
      <c r="AQ11" s="386"/>
      <c r="AR11" s="386"/>
      <c r="AS11" s="386"/>
      <c r="AT11" s="386"/>
      <c r="AU11" s="386"/>
      <c r="AV11" s="386"/>
      <c r="AW11" s="386"/>
      <c r="AX11" s="386"/>
      <c r="AY11" s="386"/>
      <c r="AZ11" s="386"/>
      <c r="BA11" s="386"/>
      <c r="BB11" s="386"/>
      <c r="BC11" s="386"/>
      <c r="BD11" s="386"/>
      <c r="BE11" s="386"/>
      <c r="BF11" s="386"/>
      <c r="BG11" s="386"/>
      <c r="BH11" s="386"/>
      <c r="BI11" s="386"/>
      <c r="BJ11" s="386"/>
      <c r="BK11" s="386"/>
      <c r="BL11" s="386"/>
      <c r="BM11" s="386"/>
      <c r="BN11" s="386"/>
      <c r="BO11" s="386"/>
      <c r="BP11" s="386"/>
      <c r="BQ11" s="386"/>
      <c r="BR11" s="386"/>
      <c r="BS11" s="386"/>
      <c r="BT11" s="386"/>
      <c r="BU11" s="386"/>
      <c r="BV11" s="386"/>
      <c r="BW11" s="386"/>
      <c r="BX11" s="386"/>
      <c r="BY11" s="386"/>
      <c r="BZ11" s="386"/>
      <c r="CA11" s="386"/>
      <c r="CB11" s="386"/>
      <c r="CC11" s="386"/>
      <c r="CD11" s="386"/>
      <c r="CE11" s="386"/>
      <c r="CF11" s="386"/>
      <c r="CG11" s="386"/>
      <c r="CH11" s="386"/>
      <c r="CI11" s="386"/>
      <c r="CJ11" s="386"/>
      <c r="CK11" s="386"/>
      <c r="CL11" s="386"/>
      <c r="CM11" s="386"/>
      <c r="CN11" s="386"/>
      <c r="CO11" s="386"/>
      <c r="CP11" s="386"/>
      <c r="CQ11" s="386"/>
      <c r="CR11" s="386"/>
      <c r="CS11" s="386"/>
      <c r="CT11" s="386"/>
      <c r="CU11" s="386"/>
      <c r="CV11" s="386"/>
    </row>
    <row r="12" spans="1:100" s="627" customFormat="1" ht="21" customHeight="1">
      <c r="A12" s="624">
        <v>1</v>
      </c>
      <c r="B12" s="624"/>
      <c r="C12" s="624" t="str">
        <f>F12</f>
        <v>Kec. Air Hitam</v>
      </c>
      <c r="D12" s="625"/>
      <c r="E12" s="626"/>
      <c r="F12" s="626" t="str">
        <f>F11</f>
        <v>Kec. Air Hitam</v>
      </c>
      <c r="G12" s="626"/>
      <c r="H12" s="626"/>
      <c r="I12" s="626"/>
      <c r="J12" s="626"/>
      <c r="K12" s="626"/>
      <c r="L12" s="626"/>
      <c r="M12" s="626"/>
      <c r="N12" s="626"/>
      <c r="O12" s="626">
        <f t="shared" ref="O12:BZ12" si="0">O11</f>
        <v>0</v>
      </c>
      <c r="P12" s="626">
        <f t="shared" si="0"/>
        <v>0</v>
      </c>
      <c r="Q12" s="626">
        <f t="shared" si="0"/>
        <v>0</v>
      </c>
      <c r="R12" s="626">
        <f>R11+8</f>
        <v>178</v>
      </c>
      <c r="S12" s="626">
        <f t="shared" si="0"/>
        <v>9</v>
      </c>
      <c r="T12" s="626">
        <f t="shared" si="0"/>
        <v>0</v>
      </c>
      <c r="U12" s="626">
        <f t="shared" si="0"/>
        <v>0</v>
      </c>
      <c r="V12" s="626">
        <f t="shared" si="0"/>
        <v>0</v>
      </c>
      <c r="W12" s="626">
        <f t="shared" si="0"/>
        <v>0</v>
      </c>
      <c r="X12" s="626">
        <f t="shared" si="0"/>
        <v>0</v>
      </c>
      <c r="Y12" s="626">
        <f>Y11+8</f>
        <v>187</v>
      </c>
      <c r="Z12" s="626">
        <f t="shared" si="0"/>
        <v>0</v>
      </c>
      <c r="AA12" s="626">
        <f t="shared" si="0"/>
        <v>0</v>
      </c>
      <c r="AB12" s="626">
        <f t="shared" si="0"/>
        <v>0</v>
      </c>
      <c r="AC12" s="626">
        <f t="shared" si="0"/>
        <v>0</v>
      </c>
      <c r="AD12" s="626">
        <f t="shared" si="0"/>
        <v>0</v>
      </c>
      <c r="AE12" s="626">
        <f t="shared" si="0"/>
        <v>0</v>
      </c>
      <c r="AF12" s="626">
        <f t="shared" si="0"/>
        <v>0</v>
      </c>
      <c r="AG12" s="626">
        <f t="shared" si="0"/>
        <v>0</v>
      </c>
      <c r="AH12" s="626">
        <f t="shared" si="0"/>
        <v>0</v>
      </c>
      <c r="AI12" s="626">
        <f t="shared" si="0"/>
        <v>0</v>
      </c>
      <c r="AJ12" s="626">
        <f t="shared" si="0"/>
        <v>0</v>
      </c>
      <c r="AK12" s="626">
        <f t="shared" si="0"/>
        <v>0</v>
      </c>
      <c r="AL12" s="626">
        <f t="shared" si="0"/>
        <v>0</v>
      </c>
      <c r="AM12" s="626">
        <f t="shared" si="0"/>
        <v>0</v>
      </c>
      <c r="AN12" s="626">
        <f t="shared" si="0"/>
        <v>0</v>
      </c>
      <c r="AO12" s="626">
        <f t="shared" si="0"/>
        <v>0</v>
      </c>
      <c r="AP12" s="626">
        <f t="shared" si="0"/>
        <v>0</v>
      </c>
      <c r="AQ12" s="626">
        <f t="shared" si="0"/>
        <v>0</v>
      </c>
      <c r="AR12" s="626">
        <f t="shared" si="0"/>
        <v>0</v>
      </c>
      <c r="AS12" s="626">
        <f t="shared" si="0"/>
        <v>0</v>
      </c>
      <c r="AT12" s="626">
        <f t="shared" si="0"/>
        <v>0</v>
      </c>
      <c r="AU12" s="626">
        <f t="shared" si="0"/>
        <v>0</v>
      </c>
      <c r="AV12" s="626">
        <f t="shared" si="0"/>
        <v>0</v>
      </c>
      <c r="AW12" s="626">
        <f t="shared" si="0"/>
        <v>0</v>
      </c>
      <c r="AX12" s="626">
        <f t="shared" si="0"/>
        <v>0</v>
      </c>
      <c r="AY12" s="626">
        <f t="shared" si="0"/>
        <v>0</v>
      </c>
      <c r="AZ12" s="626">
        <f t="shared" si="0"/>
        <v>0</v>
      </c>
      <c r="BA12" s="626">
        <f t="shared" si="0"/>
        <v>0</v>
      </c>
      <c r="BB12" s="626">
        <f t="shared" si="0"/>
        <v>0</v>
      </c>
      <c r="BC12" s="626">
        <f t="shared" si="0"/>
        <v>0</v>
      </c>
      <c r="BD12" s="626">
        <f t="shared" si="0"/>
        <v>0</v>
      </c>
      <c r="BE12" s="626">
        <f t="shared" si="0"/>
        <v>0</v>
      </c>
      <c r="BF12" s="626">
        <f t="shared" si="0"/>
        <v>0</v>
      </c>
      <c r="BG12" s="626">
        <f t="shared" si="0"/>
        <v>0</v>
      </c>
      <c r="BH12" s="626">
        <f t="shared" si="0"/>
        <v>0</v>
      </c>
      <c r="BI12" s="626">
        <f t="shared" si="0"/>
        <v>0</v>
      </c>
      <c r="BJ12" s="626">
        <f t="shared" si="0"/>
        <v>0</v>
      </c>
      <c r="BK12" s="626">
        <f t="shared" si="0"/>
        <v>0</v>
      </c>
      <c r="BL12" s="626">
        <f t="shared" si="0"/>
        <v>0</v>
      </c>
      <c r="BM12" s="626">
        <f t="shared" si="0"/>
        <v>0</v>
      </c>
      <c r="BN12" s="626">
        <f t="shared" si="0"/>
        <v>0</v>
      </c>
      <c r="BO12" s="626">
        <f t="shared" si="0"/>
        <v>0</v>
      </c>
      <c r="BP12" s="626">
        <f t="shared" si="0"/>
        <v>0</v>
      </c>
      <c r="BQ12" s="626">
        <f t="shared" si="0"/>
        <v>0</v>
      </c>
      <c r="BR12" s="626">
        <f t="shared" si="0"/>
        <v>0</v>
      </c>
      <c r="BS12" s="626">
        <f t="shared" si="0"/>
        <v>0</v>
      </c>
      <c r="BT12" s="626">
        <f t="shared" si="0"/>
        <v>0</v>
      </c>
      <c r="BU12" s="626">
        <f t="shared" si="0"/>
        <v>0</v>
      </c>
      <c r="BV12" s="626">
        <f t="shared" si="0"/>
        <v>0</v>
      </c>
      <c r="BW12" s="626">
        <f t="shared" si="0"/>
        <v>0</v>
      </c>
      <c r="BX12" s="626">
        <f t="shared" si="0"/>
        <v>0</v>
      </c>
      <c r="BY12" s="626">
        <f t="shared" si="0"/>
        <v>0</v>
      </c>
      <c r="BZ12" s="626">
        <f t="shared" si="0"/>
        <v>0</v>
      </c>
      <c r="CA12" s="626">
        <f t="shared" ref="CA12:CV12" si="1">CA11</f>
        <v>0</v>
      </c>
      <c r="CB12" s="626">
        <f t="shared" si="1"/>
        <v>0</v>
      </c>
      <c r="CC12" s="626">
        <f t="shared" si="1"/>
        <v>0</v>
      </c>
      <c r="CD12" s="626">
        <f t="shared" si="1"/>
        <v>0</v>
      </c>
      <c r="CE12" s="626">
        <f t="shared" si="1"/>
        <v>0</v>
      </c>
      <c r="CF12" s="626">
        <f t="shared" si="1"/>
        <v>0</v>
      </c>
      <c r="CG12" s="626">
        <f t="shared" si="1"/>
        <v>0</v>
      </c>
      <c r="CH12" s="626">
        <f t="shared" si="1"/>
        <v>0</v>
      </c>
      <c r="CI12" s="626">
        <f t="shared" si="1"/>
        <v>0</v>
      </c>
      <c r="CJ12" s="626">
        <f t="shared" si="1"/>
        <v>0</v>
      </c>
      <c r="CK12" s="626">
        <f t="shared" si="1"/>
        <v>0</v>
      </c>
      <c r="CL12" s="626">
        <f t="shared" si="1"/>
        <v>0</v>
      </c>
      <c r="CM12" s="626">
        <f t="shared" si="1"/>
        <v>0</v>
      </c>
      <c r="CN12" s="626">
        <f t="shared" si="1"/>
        <v>0</v>
      </c>
      <c r="CO12" s="626">
        <f t="shared" si="1"/>
        <v>0</v>
      </c>
      <c r="CP12" s="626">
        <f t="shared" si="1"/>
        <v>0</v>
      </c>
      <c r="CQ12" s="626">
        <f t="shared" si="1"/>
        <v>0</v>
      </c>
      <c r="CR12" s="626">
        <f t="shared" si="1"/>
        <v>0</v>
      </c>
      <c r="CS12" s="626">
        <f t="shared" si="1"/>
        <v>0</v>
      </c>
      <c r="CT12" s="626">
        <f t="shared" si="1"/>
        <v>0</v>
      </c>
      <c r="CU12" s="626">
        <f t="shared" si="1"/>
        <v>0</v>
      </c>
      <c r="CV12" s="626">
        <f t="shared" si="1"/>
        <v>0</v>
      </c>
    </row>
    <row r="13" spans="1:100" s="627" customFormat="1" hidden="1">
      <c r="A13" s="626">
        <f>A11+1</f>
        <v>2</v>
      </c>
      <c r="B13" s="626" t="s">
        <v>1294</v>
      </c>
      <c r="C13" s="626" t="s">
        <v>1295</v>
      </c>
      <c r="D13" s="628" t="s">
        <v>1728</v>
      </c>
      <c r="E13" s="626" t="s">
        <v>1296</v>
      </c>
      <c r="F13" s="626" t="s">
        <v>87</v>
      </c>
      <c r="G13" s="626" t="s">
        <v>126</v>
      </c>
      <c r="H13" s="626" t="s">
        <v>615</v>
      </c>
      <c r="I13" s="626" t="s">
        <v>615</v>
      </c>
      <c r="J13" s="626">
        <v>2</v>
      </c>
      <c r="K13" s="626" t="s">
        <v>2410</v>
      </c>
      <c r="L13" s="626" t="s">
        <v>615</v>
      </c>
      <c r="M13" s="626" t="s">
        <v>2409</v>
      </c>
      <c r="N13" s="626">
        <v>900</v>
      </c>
      <c r="O13" s="626">
        <v>0</v>
      </c>
      <c r="P13" s="626">
        <v>0</v>
      </c>
      <c r="Q13" s="626">
        <f t="shared" ref="Q13:Q30" si="2">SUM(O13:P13)</f>
        <v>0</v>
      </c>
      <c r="R13" s="626">
        <v>306</v>
      </c>
      <c r="S13" s="626">
        <v>1</v>
      </c>
      <c r="T13" s="626">
        <v>0</v>
      </c>
      <c r="U13" s="626">
        <v>0</v>
      </c>
      <c r="V13" s="626">
        <v>0</v>
      </c>
      <c r="W13" s="626">
        <v>0</v>
      </c>
      <c r="X13" s="626">
        <v>0</v>
      </c>
      <c r="Y13" s="626">
        <f t="shared" ref="Y13:Y31" si="3">SUM(R13:X13)</f>
        <v>307</v>
      </c>
      <c r="Z13" s="626">
        <v>0</v>
      </c>
      <c r="AA13" s="626">
        <v>0</v>
      </c>
      <c r="AB13" s="626">
        <f t="shared" ref="AB13:AB30" si="4">SUM(Z13:AA13)</f>
        <v>0</v>
      </c>
      <c r="AC13" s="626">
        <v>0</v>
      </c>
      <c r="AD13" s="626">
        <v>0</v>
      </c>
      <c r="AE13" s="626">
        <f t="shared" ref="AE13:AE30" si="5">SUM(AC13:AD13)</f>
        <v>0</v>
      </c>
      <c r="AF13" s="626">
        <v>0</v>
      </c>
      <c r="AG13" s="626">
        <v>0</v>
      </c>
      <c r="AH13" s="626">
        <f t="shared" ref="AH13:AH30" si="6">SUM(AF13:AG13)</f>
        <v>0</v>
      </c>
      <c r="AI13" s="626">
        <v>0</v>
      </c>
      <c r="AJ13" s="626">
        <v>0</v>
      </c>
      <c r="AK13" s="626">
        <f t="shared" ref="AK13:AK30" si="7">SUM(AI13:AJ13)</f>
        <v>0</v>
      </c>
      <c r="AL13" s="626">
        <v>0</v>
      </c>
      <c r="AM13" s="626">
        <v>0</v>
      </c>
      <c r="AN13" s="626">
        <f t="shared" ref="AN13:AN30" si="8">SUM(AL13:AM13)</f>
        <v>0</v>
      </c>
      <c r="AO13" s="626">
        <v>0</v>
      </c>
      <c r="AP13" s="626">
        <v>0</v>
      </c>
      <c r="AQ13" s="626">
        <f t="shared" ref="AQ13:AQ30" si="9">SUM(AO13:AP13)</f>
        <v>0</v>
      </c>
      <c r="AR13" s="626">
        <v>0</v>
      </c>
      <c r="AS13" s="626">
        <v>0</v>
      </c>
      <c r="AT13" s="626">
        <f t="shared" ref="AT13:AT30" si="10">SUM(AR13:AS13)</f>
        <v>0</v>
      </c>
      <c r="AU13" s="626">
        <v>0</v>
      </c>
      <c r="AV13" s="626">
        <v>0</v>
      </c>
      <c r="AW13" s="626">
        <f t="shared" ref="AW13:AW30" si="11">SUM(AU13:AV13)</f>
        <v>0</v>
      </c>
      <c r="AX13" s="626">
        <v>0</v>
      </c>
      <c r="AY13" s="626">
        <v>0</v>
      </c>
      <c r="AZ13" s="626">
        <f t="shared" ref="AZ13:AZ30" si="12">SUM(AX13:AY13)</f>
        <v>0</v>
      </c>
      <c r="BA13" s="626">
        <v>10</v>
      </c>
      <c r="BB13" s="626">
        <v>7</v>
      </c>
      <c r="BC13" s="626">
        <f t="shared" ref="BC13:BC30" si="13">SUM(BA13:BB13)</f>
        <v>17</v>
      </c>
      <c r="BD13" s="626">
        <v>12</v>
      </c>
      <c r="BE13" s="626">
        <v>37</v>
      </c>
      <c r="BF13" s="626">
        <f t="shared" ref="BF13:BF30" si="14">SUM(BD13:BE13)</f>
        <v>49</v>
      </c>
      <c r="BG13" s="626">
        <v>47</v>
      </c>
      <c r="BH13" s="626">
        <v>46</v>
      </c>
      <c r="BI13" s="626">
        <f t="shared" ref="BI13:BI30" si="15">SUM(BG13:BH13)</f>
        <v>93</v>
      </c>
      <c r="BJ13" s="626">
        <v>37</v>
      </c>
      <c r="BK13" s="626">
        <v>43</v>
      </c>
      <c r="BL13" s="626">
        <f t="shared" ref="BL13:BL30" si="16">SUM(BJ13:BK13)</f>
        <v>80</v>
      </c>
      <c r="BM13" s="626">
        <v>24</v>
      </c>
      <c r="BN13" s="626">
        <v>25</v>
      </c>
      <c r="BO13" s="626">
        <f t="shared" ref="BO13:BO30" si="17">SUM(BM13:BN13)</f>
        <v>49</v>
      </c>
      <c r="BP13" s="626">
        <v>12</v>
      </c>
      <c r="BQ13" s="626">
        <v>7</v>
      </c>
      <c r="BR13" s="626">
        <f t="shared" ref="BR13:BR30" si="18">SUM(BP13:BQ13)</f>
        <v>19</v>
      </c>
      <c r="BS13" s="626">
        <v>0</v>
      </c>
      <c r="BT13" s="626">
        <v>0</v>
      </c>
      <c r="BU13" s="626">
        <v>0</v>
      </c>
      <c r="BV13" s="626">
        <v>0</v>
      </c>
      <c r="BW13" s="626">
        <v>0</v>
      </c>
      <c r="BX13" s="626">
        <v>0</v>
      </c>
      <c r="BY13" s="626">
        <v>0</v>
      </c>
      <c r="BZ13" s="626">
        <v>0</v>
      </c>
      <c r="CA13" s="626">
        <v>0</v>
      </c>
      <c r="CB13" s="626">
        <v>0</v>
      </c>
      <c r="CC13" s="626">
        <v>0</v>
      </c>
      <c r="CD13" s="626">
        <v>0</v>
      </c>
      <c r="CE13" s="626">
        <f t="shared" ref="CE13:CF30" si="19">BS13+BU13+BW13+BY13+CA13+CC13</f>
        <v>0</v>
      </c>
      <c r="CF13" s="626">
        <f t="shared" si="19"/>
        <v>0</v>
      </c>
      <c r="CG13" s="626">
        <f t="shared" ref="CG13:CG30" si="20">SUM(CE13:CF13)</f>
        <v>0</v>
      </c>
      <c r="CH13" s="626">
        <v>0</v>
      </c>
      <c r="CI13" s="626">
        <v>0</v>
      </c>
      <c r="CJ13" s="626">
        <v>0</v>
      </c>
      <c r="CK13" s="626">
        <v>0</v>
      </c>
      <c r="CL13" s="626">
        <v>0</v>
      </c>
      <c r="CM13" s="626">
        <v>0</v>
      </c>
      <c r="CN13" s="626">
        <f t="shared" ref="CN13:CO30" si="21">CH13+CJ13+CL13</f>
        <v>0</v>
      </c>
      <c r="CO13" s="626">
        <f t="shared" si="21"/>
        <v>0</v>
      </c>
      <c r="CP13" s="626">
        <f t="shared" ref="CP13:CP30" si="22">SUM(CN13:CO13)</f>
        <v>0</v>
      </c>
      <c r="CQ13" s="626">
        <v>0</v>
      </c>
      <c r="CR13" s="626">
        <v>0</v>
      </c>
      <c r="CS13" s="626">
        <v>0</v>
      </c>
      <c r="CT13" s="626">
        <v>0</v>
      </c>
      <c r="CU13" s="626">
        <v>0</v>
      </c>
      <c r="CV13" s="626">
        <v>0</v>
      </c>
    </row>
    <row r="14" spans="1:100" s="627" customFormat="1" ht="23.25" customHeight="1">
      <c r="A14" s="624">
        <v>2</v>
      </c>
      <c r="B14" s="624"/>
      <c r="C14" s="624" t="str">
        <f>F14</f>
        <v>Kec. Batang Asai</v>
      </c>
      <c r="D14" s="625"/>
      <c r="E14" s="626"/>
      <c r="F14" s="626" t="str">
        <f>F13</f>
        <v>Kec. Batang Asai</v>
      </c>
      <c r="G14" s="626"/>
      <c r="H14" s="626"/>
      <c r="I14" s="626"/>
      <c r="J14" s="626"/>
      <c r="K14" s="626"/>
      <c r="L14" s="626"/>
      <c r="M14" s="626"/>
      <c r="N14" s="626"/>
      <c r="O14" s="626">
        <f>O13</f>
        <v>0</v>
      </c>
      <c r="P14" s="626">
        <f>P13</f>
        <v>0</v>
      </c>
      <c r="Q14" s="626">
        <f>Q13</f>
        <v>0</v>
      </c>
      <c r="R14" s="626">
        <f>R13</f>
        <v>306</v>
      </c>
      <c r="S14" s="626">
        <f t="shared" ref="S14:CD14" si="23">S13</f>
        <v>1</v>
      </c>
      <c r="T14" s="626">
        <f t="shared" si="23"/>
        <v>0</v>
      </c>
      <c r="U14" s="626">
        <f t="shared" si="23"/>
        <v>0</v>
      </c>
      <c r="V14" s="626">
        <f t="shared" si="23"/>
        <v>0</v>
      </c>
      <c r="W14" s="626">
        <f t="shared" si="23"/>
        <v>0</v>
      </c>
      <c r="X14" s="626">
        <f t="shared" si="23"/>
        <v>0</v>
      </c>
      <c r="Y14" s="626">
        <f t="shared" si="23"/>
        <v>307</v>
      </c>
      <c r="Z14" s="626">
        <f t="shared" si="23"/>
        <v>0</v>
      </c>
      <c r="AA14" s="626">
        <f t="shared" si="23"/>
        <v>0</v>
      </c>
      <c r="AB14" s="626">
        <f t="shared" si="23"/>
        <v>0</v>
      </c>
      <c r="AC14" s="626">
        <f t="shared" si="23"/>
        <v>0</v>
      </c>
      <c r="AD14" s="626">
        <f t="shared" si="23"/>
        <v>0</v>
      </c>
      <c r="AE14" s="626">
        <f t="shared" si="23"/>
        <v>0</v>
      </c>
      <c r="AF14" s="626">
        <f t="shared" si="23"/>
        <v>0</v>
      </c>
      <c r="AG14" s="626">
        <f t="shared" si="23"/>
        <v>0</v>
      </c>
      <c r="AH14" s="626">
        <f t="shared" si="23"/>
        <v>0</v>
      </c>
      <c r="AI14" s="626">
        <f t="shared" si="23"/>
        <v>0</v>
      </c>
      <c r="AJ14" s="626">
        <f t="shared" si="23"/>
        <v>0</v>
      </c>
      <c r="AK14" s="626">
        <f t="shared" si="23"/>
        <v>0</v>
      </c>
      <c r="AL14" s="626">
        <f t="shared" si="23"/>
        <v>0</v>
      </c>
      <c r="AM14" s="626">
        <f t="shared" si="23"/>
        <v>0</v>
      </c>
      <c r="AN14" s="626">
        <f t="shared" si="23"/>
        <v>0</v>
      </c>
      <c r="AO14" s="626">
        <f t="shared" si="23"/>
        <v>0</v>
      </c>
      <c r="AP14" s="626">
        <f t="shared" si="23"/>
        <v>0</v>
      </c>
      <c r="AQ14" s="626">
        <f t="shared" si="23"/>
        <v>0</v>
      </c>
      <c r="AR14" s="626">
        <f t="shared" si="23"/>
        <v>0</v>
      </c>
      <c r="AS14" s="626">
        <f t="shared" si="23"/>
        <v>0</v>
      </c>
      <c r="AT14" s="626">
        <f t="shared" si="23"/>
        <v>0</v>
      </c>
      <c r="AU14" s="626">
        <f t="shared" si="23"/>
        <v>0</v>
      </c>
      <c r="AV14" s="626">
        <f t="shared" si="23"/>
        <v>0</v>
      </c>
      <c r="AW14" s="626">
        <f t="shared" si="23"/>
        <v>0</v>
      </c>
      <c r="AX14" s="626">
        <f t="shared" si="23"/>
        <v>0</v>
      </c>
      <c r="AY14" s="626">
        <f t="shared" si="23"/>
        <v>0</v>
      </c>
      <c r="AZ14" s="626">
        <f t="shared" si="23"/>
        <v>0</v>
      </c>
      <c r="BA14" s="626">
        <f t="shared" si="23"/>
        <v>10</v>
      </c>
      <c r="BB14" s="626">
        <f t="shared" si="23"/>
        <v>7</v>
      </c>
      <c r="BC14" s="626">
        <f t="shared" si="23"/>
        <v>17</v>
      </c>
      <c r="BD14" s="626">
        <f t="shared" si="23"/>
        <v>12</v>
      </c>
      <c r="BE14" s="626">
        <f t="shared" si="23"/>
        <v>37</v>
      </c>
      <c r="BF14" s="626">
        <f t="shared" si="23"/>
        <v>49</v>
      </c>
      <c r="BG14" s="626">
        <f t="shared" si="23"/>
        <v>47</v>
      </c>
      <c r="BH14" s="626">
        <f t="shared" si="23"/>
        <v>46</v>
      </c>
      <c r="BI14" s="626">
        <f t="shared" si="23"/>
        <v>93</v>
      </c>
      <c r="BJ14" s="626">
        <f t="shared" si="23"/>
        <v>37</v>
      </c>
      <c r="BK14" s="626">
        <f t="shared" si="23"/>
        <v>43</v>
      </c>
      <c r="BL14" s="626">
        <f t="shared" si="23"/>
        <v>80</v>
      </c>
      <c r="BM14" s="626">
        <f t="shared" si="23"/>
        <v>24</v>
      </c>
      <c r="BN14" s="626">
        <f t="shared" si="23"/>
        <v>25</v>
      </c>
      <c r="BO14" s="626">
        <f t="shared" si="23"/>
        <v>49</v>
      </c>
      <c r="BP14" s="626">
        <f t="shared" si="23"/>
        <v>12</v>
      </c>
      <c r="BQ14" s="626">
        <f t="shared" si="23"/>
        <v>7</v>
      </c>
      <c r="BR14" s="626">
        <f t="shared" si="23"/>
        <v>19</v>
      </c>
      <c r="BS14" s="626">
        <f t="shared" si="23"/>
        <v>0</v>
      </c>
      <c r="BT14" s="626">
        <f t="shared" si="23"/>
        <v>0</v>
      </c>
      <c r="BU14" s="626">
        <f t="shared" si="23"/>
        <v>0</v>
      </c>
      <c r="BV14" s="626">
        <f t="shared" si="23"/>
        <v>0</v>
      </c>
      <c r="BW14" s="626">
        <f t="shared" si="23"/>
        <v>0</v>
      </c>
      <c r="BX14" s="626">
        <f t="shared" si="23"/>
        <v>0</v>
      </c>
      <c r="BY14" s="626">
        <f t="shared" si="23"/>
        <v>0</v>
      </c>
      <c r="BZ14" s="626">
        <f t="shared" si="23"/>
        <v>0</v>
      </c>
      <c r="CA14" s="626">
        <f t="shared" si="23"/>
        <v>0</v>
      </c>
      <c r="CB14" s="626">
        <f t="shared" si="23"/>
        <v>0</v>
      </c>
      <c r="CC14" s="626">
        <f t="shared" si="23"/>
        <v>0</v>
      </c>
      <c r="CD14" s="626">
        <f t="shared" si="23"/>
        <v>0</v>
      </c>
      <c r="CE14" s="626">
        <f t="shared" ref="CE14:CV14" si="24">CE13</f>
        <v>0</v>
      </c>
      <c r="CF14" s="626">
        <f t="shared" si="24"/>
        <v>0</v>
      </c>
      <c r="CG14" s="626">
        <f t="shared" si="24"/>
        <v>0</v>
      </c>
      <c r="CH14" s="626">
        <f t="shared" si="24"/>
        <v>0</v>
      </c>
      <c r="CI14" s="626">
        <f t="shared" si="24"/>
        <v>0</v>
      </c>
      <c r="CJ14" s="626">
        <f t="shared" si="24"/>
        <v>0</v>
      </c>
      <c r="CK14" s="626">
        <f t="shared" si="24"/>
        <v>0</v>
      </c>
      <c r="CL14" s="626">
        <f t="shared" si="24"/>
        <v>0</v>
      </c>
      <c r="CM14" s="626">
        <f t="shared" si="24"/>
        <v>0</v>
      </c>
      <c r="CN14" s="626">
        <f t="shared" si="24"/>
        <v>0</v>
      </c>
      <c r="CO14" s="626">
        <f t="shared" si="24"/>
        <v>0</v>
      </c>
      <c r="CP14" s="626">
        <f t="shared" si="24"/>
        <v>0</v>
      </c>
      <c r="CQ14" s="626">
        <f t="shared" si="24"/>
        <v>0</v>
      </c>
      <c r="CR14" s="626">
        <f t="shared" si="24"/>
        <v>0</v>
      </c>
      <c r="CS14" s="626">
        <f t="shared" si="24"/>
        <v>0</v>
      </c>
      <c r="CT14" s="626">
        <f t="shared" si="24"/>
        <v>0</v>
      </c>
      <c r="CU14" s="626">
        <f t="shared" si="24"/>
        <v>0</v>
      </c>
      <c r="CV14" s="626">
        <f t="shared" si="24"/>
        <v>0</v>
      </c>
    </row>
    <row r="15" spans="1:100" s="627" customFormat="1" hidden="1">
      <c r="A15" s="626">
        <f>A13+1</f>
        <v>3</v>
      </c>
      <c r="B15" s="626" t="s">
        <v>1303</v>
      </c>
      <c r="C15" s="626" t="s">
        <v>1304</v>
      </c>
      <c r="D15" s="628" t="s">
        <v>1730</v>
      </c>
      <c r="E15" s="626" t="s">
        <v>250</v>
      </c>
      <c r="F15" s="626" t="s">
        <v>81</v>
      </c>
      <c r="G15" s="626" t="s">
        <v>126</v>
      </c>
      <c r="H15" s="626" t="s">
        <v>615</v>
      </c>
      <c r="I15" s="626" t="s">
        <v>615</v>
      </c>
      <c r="J15" s="626">
        <v>2</v>
      </c>
      <c r="K15" s="626" t="s">
        <v>2581</v>
      </c>
      <c r="L15" s="626">
        <v>39391</v>
      </c>
      <c r="M15" s="626" t="s">
        <v>2409</v>
      </c>
      <c r="N15" s="626">
        <v>1300</v>
      </c>
      <c r="O15" s="626">
        <v>0</v>
      </c>
      <c r="P15" s="626">
        <v>0</v>
      </c>
      <c r="Q15" s="626">
        <f t="shared" si="2"/>
        <v>0</v>
      </c>
      <c r="R15" s="626">
        <v>169</v>
      </c>
      <c r="S15" s="626">
        <v>1</v>
      </c>
      <c r="T15" s="626">
        <v>0</v>
      </c>
      <c r="U15" s="626">
        <v>0</v>
      </c>
      <c r="V15" s="626">
        <v>0</v>
      </c>
      <c r="W15" s="626">
        <v>0</v>
      </c>
      <c r="X15" s="626">
        <v>0</v>
      </c>
      <c r="Y15" s="626">
        <f t="shared" si="3"/>
        <v>170</v>
      </c>
      <c r="Z15" s="626">
        <v>0</v>
      </c>
      <c r="AA15" s="626">
        <v>0</v>
      </c>
      <c r="AB15" s="626">
        <f t="shared" si="4"/>
        <v>0</v>
      </c>
      <c r="AC15" s="626">
        <v>0</v>
      </c>
      <c r="AD15" s="626">
        <v>0</v>
      </c>
      <c r="AE15" s="626">
        <f t="shared" si="5"/>
        <v>0</v>
      </c>
      <c r="AF15" s="626">
        <v>0</v>
      </c>
      <c r="AG15" s="626">
        <v>0</v>
      </c>
      <c r="AH15" s="626">
        <f t="shared" si="6"/>
        <v>0</v>
      </c>
      <c r="AI15" s="626">
        <v>0</v>
      </c>
      <c r="AJ15" s="626">
        <v>0</v>
      </c>
      <c r="AK15" s="626">
        <f t="shared" si="7"/>
        <v>0</v>
      </c>
      <c r="AL15" s="626">
        <v>0</v>
      </c>
      <c r="AM15" s="626">
        <v>0</v>
      </c>
      <c r="AN15" s="626">
        <f t="shared" si="8"/>
        <v>0</v>
      </c>
      <c r="AO15" s="626">
        <v>0</v>
      </c>
      <c r="AP15" s="626">
        <v>0</v>
      </c>
      <c r="AQ15" s="626">
        <f t="shared" si="9"/>
        <v>0</v>
      </c>
      <c r="AR15" s="626">
        <v>0</v>
      </c>
      <c r="AS15" s="626">
        <v>0</v>
      </c>
      <c r="AT15" s="626">
        <f t="shared" si="10"/>
        <v>0</v>
      </c>
      <c r="AU15" s="626">
        <v>0</v>
      </c>
      <c r="AV15" s="626">
        <v>0</v>
      </c>
      <c r="AW15" s="626">
        <f t="shared" si="11"/>
        <v>0</v>
      </c>
      <c r="AX15" s="626">
        <v>0</v>
      </c>
      <c r="AY15" s="626">
        <v>0</v>
      </c>
      <c r="AZ15" s="626">
        <f t="shared" si="12"/>
        <v>0</v>
      </c>
      <c r="BA15" s="626">
        <v>3</v>
      </c>
      <c r="BB15" s="626">
        <v>1</v>
      </c>
      <c r="BC15" s="626">
        <f t="shared" si="13"/>
        <v>4</v>
      </c>
      <c r="BD15" s="626">
        <v>18</v>
      </c>
      <c r="BE15" s="626">
        <v>20</v>
      </c>
      <c r="BF15" s="626">
        <f t="shared" si="14"/>
        <v>38</v>
      </c>
      <c r="BG15" s="626">
        <v>26</v>
      </c>
      <c r="BH15" s="626">
        <v>21</v>
      </c>
      <c r="BI15" s="626">
        <f t="shared" si="15"/>
        <v>47</v>
      </c>
      <c r="BJ15" s="626">
        <v>33</v>
      </c>
      <c r="BK15" s="626">
        <v>21</v>
      </c>
      <c r="BL15" s="626">
        <f t="shared" si="16"/>
        <v>54</v>
      </c>
      <c r="BM15" s="626">
        <v>7</v>
      </c>
      <c r="BN15" s="626">
        <v>11</v>
      </c>
      <c r="BO15" s="626">
        <f t="shared" si="17"/>
        <v>18</v>
      </c>
      <c r="BP15" s="626">
        <v>5</v>
      </c>
      <c r="BQ15" s="626">
        <v>4</v>
      </c>
      <c r="BR15" s="626">
        <f t="shared" si="18"/>
        <v>9</v>
      </c>
      <c r="BS15" s="626">
        <v>0</v>
      </c>
      <c r="BT15" s="626">
        <v>0</v>
      </c>
      <c r="BU15" s="626">
        <v>0</v>
      </c>
      <c r="BV15" s="626">
        <v>0</v>
      </c>
      <c r="BW15" s="626">
        <v>0</v>
      </c>
      <c r="BX15" s="626">
        <v>0</v>
      </c>
      <c r="BY15" s="626">
        <v>0</v>
      </c>
      <c r="BZ15" s="626">
        <v>0</v>
      </c>
      <c r="CA15" s="626">
        <v>0</v>
      </c>
      <c r="CB15" s="626">
        <v>0</v>
      </c>
      <c r="CC15" s="626">
        <v>0</v>
      </c>
      <c r="CD15" s="626">
        <v>0</v>
      </c>
      <c r="CE15" s="626">
        <f t="shared" si="19"/>
        <v>0</v>
      </c>
      <c r="CF15" s="626">
        <f t="shared" si="19"/>
        <v>0</v>
      </c>
      <c r="CG15" s="626">
        <f t="shared" si="20"/>
        <v>0</v>
      </c>
      <c r="CH15" s="626">
        <v>0</v>
      </c>
      <c r="CI15" s="626">
        <v>0</v>
      </c>
      <c r="CJ15" s="626">
        <v>0</v>
      </c>
      <c r="CK15" s="626">
        <v>0</v>
      </c>
      <c r="CL15" s="626">
        <v>0</v>
      </c>
      <c r="CM15" s="626">
        <v>0</v>
      </c>
      <c r="CN15" s="626">
        <f t="shared" si="21"/>
        <v>0</v>
      </c>
      <c r="CO15" s="626">
        <f t="shared" si="21"/>
        <v>0</v>
      </c>
      <c r="CP15" s="626">
        <f t="shared" si="22"/>
        <v>0</v>
      </c>
      <c r="CQ15" s="626">
        <v>0</v>
      </c>
      <c r="CR15" s="626">
        <v>0</v>
      </c>
      <c r="CS15" s="626">
        <v>1</v>
      </c>
      <c r="CT15" s="626">
        <v>0</v>
      </c>
      <c r="CU15" s="626">
        <v>0</v>
      </c>
      <c r="CV15" s="626">
        <v>0</v>
      </c>
    </row>
    <row r="16" spans="1:100" s="627" customFormat="1" hidden="1">
      <c r="A16" s="626">
        <f>A15+1</f>
        <v>4</v>
      </c>
      <c r="B16" s="626" t="s">
        <v>1299</v>
      </c>
      <c r="C16" s="626" t="s">
        <v>1300</v>
      </c>
      <c r="D16" s="628" t="s">
        <v>655</v>
      </c>
      <c r="E16" s="626" t="s">
        <v>252</v>
      </c>
      <c r="F16" s="626" t="s">
        <v>81</v>
      </c>
      <c r="G16" s="626" t="s">
        <v>127</v>
      </c>
      <c r="H16" s="626" t="s">
        <v>615</v>
      </c>
      <c r="I16" s="626" t="s">
        <v>615</v>
      </c>
      <c r="J16" s="626">
        <v>2</v>
      </c>
      <c r="K16" s="626" t="s">
        <v>2410</v>
      </c>
      <c r="L16" s="626" t="s">
        <v>615</v>
      </c>
      <c r="M16" s="626" t="s">
        <v>2409</v>
      </c>
      <c r="N16" s="626">
        <v>950</v>
      </c>
      <c r="O16" s="626">
        <v>0</v>
      </c>
      <c r="P16" s="626">
        <v>0</v>
      </c>
      <c r="Q16" s="626">
        <f t="shared" si="2"/>
        <v>0</v>
      </c>
      <c r="R16" s="626">
        <v>57</v>
      </c>
      <c r="S16" s="626">
        <v>0</v>
      </c>
      <c r="T16" s="626">
        <v>0</v>
      </c>
      <c r="U16" s="626">
        <v>0</v>
      </c>
      <c r="V16" s="626">
        <v>0</v>
      </c>
      <c r="W16" s="626">
        <v>0</v>
      </c>
      <c r="X16" s="626">
        <v>0</v>
      </c>
      <c r="Y16" s="626">
        <f t="shared" si="3"/>
        <v>57</v>
      </c>
      <c r="Z16" s="626">
        <v>0</v>
      </c>
      <c r="AA16" s="626">
        <v>0</v>
      </c>
      <c r="AB16" s="626">
        <f t="shared" si="4"/>
        <v>0</v>
      </c>
      <c r="AC16" s="626">
        <v>0</v>
      </c>
      <c r="AD16" s="626">
        <v>0</v>
      </c>
      <c r="AE16" s="626">
        <f t="shared" si="5"/>
        <v>0</v>
      </c>
      <c r="AF16" s="626">
        <v>0</v>
      </c>
      <c r="AG16" s="626">
        <v>0</v>
      </c>
      <c r="AH16" s="626">
        <f t="shared" si="6"/>
        <v>0</v>
      </c>
      <c r="AI16" s="626">
        <v>0</v>
      </c>
      <c r="AJ16" s="626">
        <v>0</v>
      </c>
      <c r="AK16" s="626">
        <f t="shared" si="7"/>
        <v>0</v>
      </c>
      <c r="AL16" s="626">
        <v>0</v>
      </c>
      <c r="AM16" s="626">
        <v>0</v>
      </c>
      <c r="AN16" s="626">
        <f t="shared" si="8"/>
        <v>0</v>
      </c>
      <c r="AO16" s="626">
        <v>0</v>
      </c>
      <c r="AP16" s="626">
        <v>0</v>
      </c>
      <c r="AQ16" s="626">
        <f t="shared" si="9"/>
        <v>0</v>
      </c>
      <c r="AR16" s="626">
        <v>0</v>
      </c>
      <c r="AS16" s="626">
        <v>0</v>
      </c>
      <c r="AT16" s="626">
        <f t="shared" si="10"/>
        <v>0</v>
      </c>
      <c r="AU16" s="626">
        <v>0</v>
      </c>
      <c r="AV16" s="626">
        <v>0</v>
      </c>
      <c r="AW16" s="626">
        <f t="shared" si="11"/>
        <v>0</v>
      </c>
      <c r="AX16" s="626">
        <v>0</v>
      </c>
      <c r="AY16" s="626">
        <v>0</v>
      </c>
      <c r="AZ16" s="626">
        <f t="shared" si="12"/>
        <v>0</v>
      </c>
      <c r="BA16" s="626">
        <v>0</v>
      </c>
      <c r="BB16" s="626">
        <v>1</v>
      </c>
      <c r="BC16" s="626">
        <f t="shared" si="13"/>
        <v>1</v>
      </c>
      <c r="BD16" s="626">
        <v>4</v>
      </c>
      <c r="BE16" s="626">
        <v>3</v>
      </c>
      <c r="BF16" s="626">
        <f t="shared" si="14"/>
        <v>7</v>
      </c>
      <c r="BG16" s="626">
        <v>11</v>
      </c>
      <c r="BH16" s="626">
        <v>15</v>
      </c>
      <c r="BI16" s="626">
        <f t="shared" si="15"/>
        <v>26</v>
      </c>
      <c r="BJ16" s="626">
        <v>6</v>
      </c>
      <c r="BK16" s="626">
        <v>8</v>
      </c>
      <c r="BL16" s="626">
        <f t="shared" si="16"/>
        <v>14</v>
      </c>
      <c r="BM16" s="626">
        <v>4</v>
      </c>
      <c r="BN16" s="626">
        <v>1</v>
      </c>
      <c r="BO16" s="626">
        <f t="shared" si="17"/>
        <v>5</v>
      </c>
      <c r="BP16" s="626">
        <v>4</v>
      </c>
      <c r="BQ16" s="626">
        <v>0</v>
      </c>
      <c r="BR16" s="626">
        <f t="shared" si="18"/>
        <v>4</v>
      </c>
      <c r="BS16" s="626">
        <v>0</v>
      </c>
      <c r="BT16" s="626">
        <v>0</v>
      </c>
      <c r="BU16" s="626">
        <v>0</v>
      </c>
      <c r="BV16" s="626">
        <v>0</v>
      </c>
      <c r="BW16" s="626">
        <v>0</v>
      </c>
      <c r="BX16" s="626">
        <v>0</v>
      </c>
      <c r="BY16" s="626">
        <v>0</v>
      </c>
      <c r="BZ16" s="626">
        <v>0</v>
      </c>
      <c r="CA16" s="626">
        <v>0</v>
      </c>
      <c r="CB16" s="626">
        <v>0</v>
      </c>
      <c r="CC16" s="626">
        <v>0</v>
      </c>
      <c r="CD16" s="626">
        <v>0</v>
      </c>
      <c r="CE16" s="626">
        <f t="shared" si="19"/>
        <v>0</v>
      </c>
      <c r="CF16" s="626">
        <f t="shared" si="19"/>
        <v>0</v>
      </c>
      <c r="CG16" s="626">
        <f t="shared" si="20"/>
        <v>0</v>
      </c>
      <c r="CH16" s="626">
        <v>0</v>
      </c>
      <c r="CI16" s="626">
        <v>0</v>
      </c>
      <c r="CJ16" s="626">
        <v>0</v>
      </c>
      <c r="CK16" s="626">
        <v>0</v>
      </c>
      <c r="CL16" s="626">
        <v>0</v>
      </c>
      <c r="CM16" s="626">
        <v>0</v>
      </c>
      <c r="CN16" s="626">
        <f t="shared" si="21"/>
        <v>0</v>
      </c>
      <c r="CO16" s="626">
        <f t="shared" si="21"/>
        <v>0</v>
      </c>
      <c r="CP16" s="626">
        <f t="shared" si="22"/>
        <v>0</v>
      </c>
      <c r="CQ16" s="626">
        <v>0</v>
      </c>
      <c r="CR16" s="626">
        <v>0</v>
      </c>
      <c r="CS16" s="626">
        <v>0</v>
      </c>
      <c r="CT16" s="626">
        <v>0</v>
      </c>
      <c r="CU16" s="626">
        <v>0</v>
      </c>
      <c r="CV16" s="626">
        <v>0</v>
      </c>
    </row>
    <row r="17" spans="1:100" s="627" customFormat="1" hidden="1">
      <c r="A17" s="626">
        <f>A16+1</f>
        <v>5</v>
      </c>
      <c r="B17" s="626" t="s">
        <v>1297</v>
      </c>
      <c r="C17" s="626" t="s">
        <v>1298</v>
      </c>
      <c r="D17" s="628" t="s">
        <v>1729</v>
      </c>
      <c r="E17" s="626" t="s">
        <v>247</v>
      </c>
      <c r="F17" s="626" t="s">
        <v>81</v>
      </c>
      <c r="G17" s="626" t="s">
        <v>127</v>
      </c>
      <c r="H17" s="626" t="s">
        <v>615</v>
      </c>
      <c r="I17" s="626" t="s">
        <v>615</v>
      </c>
      <c r="J17" s="626">
        <v>2</v>
      </c>
      <c r="K17" s="626" t="s">
        <v>2410</v>
      </c>
      <c r="L17" s="626">
        <v>39958</v>
      </c>
      <c r="M17" s="626" t="s">
        <v>2409</v>
      </c>
      <c r="N17" s="626">
        <v>900</v>
      </c>
      <c r="O17" s="626">
        <v>0</v>
      </c>
      <c r="P17" s="626">
        <v>0</v>
      </c>
      <c r="Q17" s="626">
        <f t="shared" si="2"/>
        <v>0</v>
      </c>
      <c r="R17" s="626">
        <v>49</v>
      </c>
      <c r="S17" s="626">
        <v>0</v>
      </c>
      <c r="T17" s="626">
        <v>0</v>
      </c>
      <c r="U17" s="626">
        <v>0</v>
      </c>
      <c r="V17" s="626">
        <v>0</v>
      </c>
      <c r="W17" s="626">
        <v>0</v>
      </c>
      <c r="X17" s="626">
        <v>0</v>
      </c>
      <c r="Y17" s="626">
        <f t="shared" si="3"/>
        <v>49</v>
      </c>
      <c r="Z17" s="626">
        <v>0</v>
      </c>
      <c r="AA17" s="626">
        <v>0</v>
      </c>
      <c r="AB17" s="626">
        <f t="shared" si="4"/>
        <v>0</v>
      </c>
      <c r="AC17" s="626">
        <v>0</v>
      </c>
      <c r="AD17" s="626">
        <v>0</v>
      </c>
      <c r="AE17" s="626">
        <f t="shared" si="5"/>
        <v>0</v>
      </c>
      <c r="AF17" s="626">
        <v>0</v>
      </c>
      <c r="AG17" s="626">
        <v>0</v>
      </c>
      <c r="AH17" s="626">
        <f t="shared" si="6"/>
        <v>0</v>
      </c>
      <c r="AI17" s="626">
        <v>0</v>
      </c>
      <c r="AJ17" s="626">
        <v>0</v>
      </c>
      <c r="AK17" s="626">
        <f t="shared" si="7"/>
        <v>0</v>
      </c>
      <c r="AL17" s="626">
        <v>0</v>
      </c>
      <c r="AM17" s="626">
        <v>0</v>
      </c>
      <c r="AN17" s="626">
        <f t="shared" si="8"/>
        <v>0</v>
      </c>
      <c r="AO17" s="626">
        <v>0</v>
      </c>
      <c r="AP17" s="626">
        <v>0</v>
      </c>
      <c r="AQ17" s="626">
        <f t="shared" si="9"/>
        <v>0</v>
      </c>
      <c r="AR17" s="626">
        <v>0</v>
      </c>
      <c r="AS17" s="626">
        <v>0</v>
      </c>
      <c r="AT17" s="626">
        <f t="shared" si="10"/>
        <v>0</v>
      </c>
      <c r="AU17" s="626">
        <v>0</v>
      </c>
      <c r="AV17" s="626">
        <v>0</v>
      </c>
      <c r="AW17" s="626">
        <f t="shared" si="11"/>
        <v>0</v>
      </c>
      <c r="AX17" s="626">
        <v>0</v>
      </c>
      <c r="AY17" s="626">
        <v>0</v>
      </c>
      <c r="AZ17" s="626">
        <f t="shared" si="12"/>
        <v>0</v>
      </c>
      <c r="BA17" s="626">
        <v>0</v>
      </c>
      <c r="BB17" s="626">
        <v>0</v>
      </c>
      <c r="BC17" s="626">
        <f t="shared" si="13"/>
        <v>0</v>
      </c>
      <c r="BD17" s="626">
        <v>3</v>
      </c>
      <c r="BE17" s="626">
        <v>2</v>
      </c>
      <c r="BF17" s="626">
        <f t="shared" si="14"/>
        <v>5</v>
      </c>
      <c r="BG17" s="626">
        <v>4</v>
      </c>
      <c r="BH17" s="626">
        <v>4</v>
      </c>
      <c r="BI17" s="626">
        <f t="shared" si="15"/>
        <v>8</v>
      </c>
      <c r="BJ17" s="626">
        <v>12</v>
      </c>
      <c r="BK17" s="626">
        <v>2</v>
      </c>
      <c r="BL17" s="626">
        <f t="shared" si="16"/>
        <v>14</v>
      </c>
      <c r="BM17" s="626">
        <v>10</v>
      </c>
      <c r="BN17" s="626">
        <v>3</v>
      </c>
      <c r="BO17" s="626">
        <f t="shared" si="17"/>
        <v>13</v>
      </c>
      <c r="BP17" s="626">
        <v>8</v>
      </c>
      <c r="BQ17" s="626">
        <v>1</v>
      </c>
      <c r="BR17" s="626">
        <f t="shared" si="18"/>
        <v>9</v>
      </c>
      <c r="BS17" s="626">
        <v>0</v>
      </c>
      <c r="BT17" s="626">
        <v>0</v>
      </c>
      <c r="BU17" s="626">
        <v>0</v>
      </c>
      <c r="BV17" s="626">
        <v>0</v>
      </c>
      <c r="BW17" s="626">
        <v>0</v>
      </c>
      <c r="BX17" s="626">
        <v>0</v>
      </c>
      <c r="BY17" s="626">
        <v>0</v>
      </c>
      <c r="BZ17" s="626">
        <v>0</v>
      </c>
      <c r="CA17" s="626">
        <v>0</v>
      </c>
      <c r="CB17" s="626">
        <v>0</v>
      </c>
      <c r="CC17" s="626">
        <v>0</v>
      </c>
      <c r="CD17" s="626">
        <v>0</v>
      </c>
      <c r="CE17" s="626">
        <f t="shared" si="19"/>
        <v>0</v>
      </c>
      <c r="CF17" s="626">
        <f t="shared" si="19"/>
        <v>0</v>
      </c>
      <c r="CG17" s="626">
        <f t="shared" si="20"/>
        <v>0</v>
      </c>
      <c r="CH17" s="626">
        <v>0</v>
      </c>
      <c r="CI17" s="626">
        <v>0</v>
      </c>
      <c r="CJ17" s="626">
        <v>0</v>
      </c>
      <c r="CK17" s="626">
        <v>0</v>
      </c>
      <c r="CL17" s="626">
        <v>0</v>
      </c>
      <c r="CM17" s="626">
        <v>0</v>
      </c>
      <c r="CN17" s="626">
        <f t="shared" si="21"/>
        <v>0</v>
      </c>
      <c r="CO17" s="626">
        <f t="shared" si="21"/>
        <v>0</v>
      </c>
      <c r="CP17" s="626">
        <f t="shared" si="22"/>
        <v>0</v>
      </c>
      <c r="CQ17" s="626">
        <v>0</v>
      </c>
      <c r="CR17" s="626">
        <v>0</v>
      </c>
      <c r="CS17" s="626">
        <v>0</v>
      </c>
      <c r="CT17" s="626">
        <v>0</v>
      </c>
      <c r="CU17" s="626">
        <v>0</v>
      </c>
      <c r="CV17" s="626">
        <v>0</v>
      </c>
    </row>
    <row r="18" spans="1:100" s="627" customFormat="1" ht="21" customHeight="1">
      <c r="A18" s="626">
        <f>A17+1</f>
        <v>6</v>
      </c>
      <c r="B18" s="626" t="s">
        <v>1301</v>
      </c>
      <c r="C18" s="626" t="s">
        <v>1302</v>
      </c>
      <c r="D18" s="628" t="s">
        <v>1731</v>
      </c>
      <c r="E18" s="626" t="s">
        <v>679</v>
      </c>
      <c r="F18" s="626" t="s">
        <v>81</v>
      </c>
      <c r="G18" s="626" t="s">
        <v>127</v>
      </c>
      <c r="H18" s="626" t="s">
        <v>615</v>
      </c>
      <c r="I18" s="626" t="s">
        <v>615</v>
      </c>
      <c r="J18" s="626">
        <v>2</v>
      </c>
      <c r="K18" s="626" t="s">
        <v>2582</v>
      </c>
      <c r="L18" s="626">
        <v>39130</v>
      </c>
      <c r="M18" s="626" t="s">
        <v>2409</v>
      </c>
      <c r="N18" s="626">
        <v>1000</v>
      </c>
      <c r="O18" s="626">
        <v>0</v>
      </c>
      <c r="P18" s="626">
        <v>0</v>
      </c>
      <c r="Q18" s="626">
        <f t="shared" si="2"/>
        <v>0</v>
      </c>
      <c r="R18" s="626">
        <v>58</v>
      </c>
      <c r="S18" s="626">
        <v>0</v>
      </c>
      <c r="T18" s="626">
        <v>0</v>
      </c>
      <c r="U18" s="626">
        <v>0</v>
      </c>
      <c r="V18" s="626">
        <v>0</v>
      </c>
      <c r="W18" s="626">
        <v>0</v>
      </c>
      <c r="X18" s="626">
        <v>0</v>
      </c>
      <c r="Y18" s="626">
        <f t="shared" si="3"/>
        <v>58</v>
      </c>
      <c r="Z18" s="626">
        <v>0</v>
      </c>
      <c r="AA18" s="626">
        <v>0</v>
      </c>
      <c r="AB18" s="626">
        <f t="shared" si="4"/>
        <v>0</v>
      </c>
      <c r="AC18" s="626">
        <v>0</v>
      </c>
      <c r="AD18" s="626">
        <v>0</v>
      </c>
      <c r="AE18" s="626">
        <f t="shared" si="5"/>
        <v>0</v>
      </c>
      <c r="AF18" s="626">
        <v>0</v>
      </c>
      <c r="AG18" s="626">
        <v>0</v>
      </c>
      <c r="AH18" s="626">
        <f t="shared" si="6"/>
        <v>0</v>
      </c>
      <c r="AI18" s="626">
        <v>0</v>
      </c>
      <c r="AJ18" s="626">
        <v>0</v>
      </c>
      <c r="AK18" s="626">
        <f t="shared" si="7"/>
        <v>0</v>
      </c>
      <c r="AL18" s="626">
        <v>0</v>
      </c>
      <c r="AM18" s="626">
        <v>0</v>
      </c>
      <c r="AN18" s="626">
        <f t="shared" si="8"/>
        <v>0</v>
      </c>
      <c r="AO18" s="626">
        <v>0</v>
      </c>
      <c r="AP18" s="626">
        <v>0</v>
      </c>
      <c r="AQ18" s="626">
        <f t="shared" si="9"/>
        <v>0</v>
      </c>
      <c r="AR18" s="626">
        <v>0</v>
      </c>
      <c r="AS18" s="626">
        <v>0</v>
      </c>
      <c r="AT18" s="626">
        <f t="shared" si="10"/>
        <v>0</v>
      </c>
      <c r="AU18" s="626">
        <v>0</v>
      </c>
      <c r="AV18" s="626">
        <v>0</v>
      </c>
      <c r="AW18" s="626">
        <f t="shared" si="11"/>
        <v>0</v>
      </c>
      <c r="AX18" s="626">
        <v>0</v>
      </c>
      <c r="AY18" s="626">
        <v>0</v>
      </c>
      <c r="AZ18" s="626">
        <f t="shared" si="12"/>
        <v>0</v>
      </c>
      <c r="BA18" s="626">
        <v>0</v>
      </c>
      <c r="BB18" s="626">
        <v>1</v>
      </c>
      <c r="BC18" s="626">
        <f t="shared" si="13"/>
        <v>1</v>
      </c>
      <c r="BD18" s="626">
        <v>5</v>
      </c>
      <c r="BE18" s="626">
        <v>15</v>
      </c>
      <c r="BF18" s="626">
        <f t="shared" si="14"/>
        <v>20</v>
      </c>
      <c r="BG18" s="626">
        <v>13</v>
      </c>
      <c r="BH18" s="626">
        <v>6</v>
      </c>
      <c r="BI18" s="626">
        <f t="shared" si="15"/>
        <v>19</v>
      </c>
      <c r="BJ18" s="626">
        <v>5</v>
      </c>
      <c r="BK18" s="626">
        <v>9</v>
      </c>
      <c r="BL18" s="626">
        <f t="shared" si="16"/>
        <v>14</v>
      </c>
      <c r="BM18" s="626">
        <v>1</v>
      </c>
      <c r="BN18" s="626">
        <v>1</v>
      </c>
      <c r="BO18" s="626">
        <f t="shared" si="17"/>
        <v>2</v>
      </c>
      <c r="BP18" s="626">
        <v>1</v>
      </c>
      <c r="BQ18" s="626">
        <v>1</v>
      </c>
      <c r="BR18" s="626">
        <f t="shared" si="18"/>
        <v>2</v>
      </c>
      <c r="BS18" s="626">
        <v>0</v>
      </c>
      <c r="BT18" s="626">
        <v>0</v>
      </c>
      <c r="BU18" s="626">
        <v>0</v>
      </c>
      <c r="BV18" s="626">
        <v>0</v>
      </c>
      <c r="BW18" s="626">
        <v>0</v>
      </c>
      <c r="BX18" s="626">
        <v>0</v>
      </c>
      <c r="BY18" s="626">
        <v>0</v>
      </c>
      <c r="BZ18" s="626">
        <v>0</v>
      </c>
      <c r="CA18" s="626">
        <v>0</v>
      </c>
      <c r="CB18" s="626">
        <v>0</v>
      </c>
      <c r="CC18" s="626">
        <v>0</v>
      </c>
      <c r="CD18" s="626">
        <v>0</v>
      </c>
      <c r="CE18" s="626">
        <f t="shared" si="19"/>
        <v>0</v>
      </c>
      <c r="CF18" s="626">
        <f t="shared" si="19"/>
        <v>0</v>
      </c>
      <c r="CG18" s="626">
        <f t="shared" si="20"/>
        <v>0</v>
      </c>
      <c r="CH18" s="626">
        <v>0</v>
      </c>
      <c r="CI18" s="626">
        <v>0</v>
      </c>
      <c r="CJ18" s="626">
        <v>0</v>
      </c>
      <c r="CK18" s="626">
        <v>0</v>
      </c>
      <c r="CL18" s="626">
        <v>0</v>
      </c>
      <c r="CM18" s="626">
        <v>0</v>
      </c>
      <c r="CN18" s="626">
        <f t="shared" si="21"/>
        <v>0</v>
      </c>
      <c r="CO18" s="626">
        <f t="shared" si="21"/>
        <v>0</v>
      </c>
      <c r="CP18" s="626">
        <f t="shared" si="22"/>
        <v>0</v>
      </c>
      <c r="CQ18" s="626">
        <v>0</v>
      </c>
      <c r="CR18" s="626">
        <v>0</v>
      </c>
      <c r="CS18" s="626">
        <v>0</v>
      </c>
      <c r="CT18" s="626">
        <v>0</v>
      </c>
      <c r="CU18" s="626">
        <v>0</v>
      </c>
      <c r="CV18" s="626">
        <v>0</v>
      </c>
    </row>
    <row r="19" spans="1:100" s="627" customFormat="1" ht="19.5" customHeight="1">
      <c r="A19" s="624">
        <v>3</v>
      </c>
      <c r="B19" s="624"/>
      <c r="C19" s="624" t="str">
        <f>F19</f>
        <v>Kec. Bathin VIII</v>
      </c>
      <c r="D19" s="625"/>
      <c r="E19" s="626"/>
      <c r="F19" s="626" t="str">
        <f>F18</f>
        <v>Kec. Bathin VIII</v>
      </c>
      <c r="G19" s="626"/>
      <c r="H19" s="626"/>
      <c r="I19" s="626"/>
      <c r="J19" s="626"/>
      <c r="K19" s="626"/>
      <c r="L19" s="626"/>
      <c r="M19" s="626"/>
      <c r="N19" s="626"/>
      <c r="O19" s="626">
        <f t="shared" ref="O19:BZ19" si="25">SUM(O15:O18)</f>
        <v>0</v>
      </c>
      <c r="P19" s="626">
        <f t="shared" si="25"/>
        <v>0</v>
      </c>
      <c r="Q19" s="626">
        <f t="shared" si="25"/>
        <v>0</v>
      </c>
      <c r="R19" s="626">
        <f>SUM(R15:R18)+3</f>
        <v>336</v>
      </c>
      <c r="S19" s="626">
        <f t="shared" si="25"/>
        <v>1</v>
      </c>
      <c r="T19" s="626">
        <f t="shared" si="25"/>
        <v>0</v>
      </c>
      <c r="U19" s="626">
        <f t="shared" si="25"/>
        <v>0</v>
      </c>
      <c r="V19" s="626">
        <f t="shared" si="25"/>
        <v>0</v>
      </c>
      <c r="W19" s="626">
        <f t="shared" si="25"/>
        <v>0</v>
      </c>
      <c r="X19" s="626">
        <f t="shared" si="25"/>
        <v>0</v>
      </c>
      <c r="Y19" s="626">
        <f>SUM(Y15:Y18)+3</f>
        <v>337</v>
      </c>
      <c r="Z19" s="626">
        <f t="shared" si="25"/>
        <v>0</v>
      </c>
      <c r="AA19" s="626">
        <f t="shared" si="25"/>
        <v>0</v>
      </c>
      <c r="AB19" s="626">
        <f t="shared" si="25"/>
        <v>0</v>
      </c>
      <c r="AC19" s="626">
        <f t="shared" si="25"/>
        <v>0</v>
      </c>
      <c r="AD19" s="626">
        <f t="shared" si="25"/>
        <v>0</v>
      </c>
      <c r="AE19" s="626">
        <f t="shared" si="25"/>
        <v>0</v>
      </c>
      <c r="AF19" s="626">
        <f t="shared" si="25"/>
        <v>0</v>
      </c>
      <c r="AG19" s="626">
        <f t="shared" si="25"/>
        <v>0</v>
      </c>
      <c r="AH19" s="626">
        <f t="shared" si="25"/>
        <v>0</v>
      </c>
      <c r="AI19" s="626">
        <f t="shared" si="25"/>
        <v>0</v>
      </c>
      <c r="AJ19" s="626">
        <f t="shared" si="25"/>
        <v>0</v>
      </c>
      <c r="AK19" s="626">
        <f t="shared" si="25"/>
        <v>0</v>
      </c>
      <c r="AL19" s="626">
        <f t="shared" si="25"/>
        <v>0</v>
      </c>
      <c r="AM19" s="626">
        <f t="shared" si="25"/>
        <v>0</v>
      </c>
      <c r="AN19" s="626">
        <f t="shared" si="25"/>
        <v>0</v>
      </c>
      <c r="AO19" s="626">
        <f t="shared" si="25"/>
        <v>0</v>
      </c>
      <c r="AP19" s="626">
        <f t="shared" si="25"/>
        <v>0</v>
      </c>
      <c r="AQ19" s="626">
        <f t="shared" si="25"/>
        <v>0</v>
      </c>
      <c r="AR19" s="626">
        <f t="shared" si="25"/>
        <v>0</v>
      </c>
      <c r="AS19" s="626">
        <f t="shared" si="25"/>
        <v>0</v>
      </c>
      <c r="AT19" s="626">
        <f t="shared" si="25"/>
        <v>0</v>
      </c>
      <c r="AU19" s="626">
        <f t="shared" si="25"/>
        <v>0</v>
      </c>
      <c r="AV19" s="626">
        <f t="shared" si="25"/>
        <v>0</v>
      </c>
      <c r="AW19" s="626">
        <f t="shared" si="25"/>
        <v>0</v>
      </c>
      <c r="AX19" s="626">
        <f t="shared" si="25"/>
        <v>0</v>
      </c>
      <c r="AY19" s="626">
        <f t="shared" si="25"/>
        <v>0</v>
      </c>
      <c r="AZ19" s="626">
        <f t="shared" si="25"/>
        <v>0</v>
      </c>
      <c r="BA19" s="626">
        <f t="shared" si="25"/>
        <v>3</v>
      </c>
      <c r="BB19" s="626">
        <f t="shared" si="25"/>
        <v>3</v>
      </c>
      <c r="BC19" s="626">
        <f t="shared" si="25"/>
        <v>6</v>
      </c>
      <c r="BD19" s="626">
        <f t="shared" si="25"/>
        <v>30</v>
      </c>
      <c r="BE19" s="626">
        <f t="shared" si="25"/>
        <v>40</v>
      </c>
      <c r="BF19" s="626">
        <f t="shared" si="25"/>
        <v>70</v>
      </c>
      <c r="BG19" s="626">
        <f t="shared" si="25"/>
        <v>54</v>
      </c>
      <c r="BH19" s="626">
        <f t="shared" si="25"/>
        <v>46</v>
      </c>
      <c r="BI19" s="626">
        <f t="shared" si="25"/>
        <v>100</v>
      </c>
      <c r="BJ19" s="626">
        <f t="shared" si="25"/>
        <v>56</v>
      </c>
      <c r="BK19" s="626">
        <f t="shared" si="25"/>
        <v>40</v>
      </c>
      <c r="BL19" s="626">
        <f t="shared" si="25"/>
        <v>96</v>
      </c>
      <c r="BM19" s="626">
        <f t="shared" si="25"/>
        <v>22</v>
      </c>
      <c r="BN19" s="626">
        <f t="shared" si="25"/>
        <v>16</v>
      </c>
      <c r="BO19" s="626">
        <f t="shared" si="25"/>
        <v>38</v>
      </c>
      <c r="BP19" s="626">
        <f t="shared" si="25"/>
        <v>18</v>
      </c>
      <c r="BQ19" s="626">
        <f t="shared" si="25"/>
        <v>6</v>
      </c>
      <c r="BR19" s="626">
        <f t="shared" si="25"/>
        <v>24</v>
      </c>
      <c r="BS19" s="626">
        <f t="shared" si="25"/>
        <v>0</v>
      </c>
      <c r="BT19" s="626">
        <f t="shared" si="25"/>
        <v>0</v>
      </c>
      <c r="BU19" s="626">
        <f t="shared" si="25"/>
        <v>0</v>
      </c>
      <c r="BV19" s="626">
        <f t="shared" si="25"/>
        <v>0</v>
      </c>
      <c r="BW19" s="626">
        <f t="shared" si="25"/>
        <v>0</v>
      </c>
      <c r="BX19" s="626">
        <f t="shared" si="25"/>
        <v>0</v>
      </c>
      <c r="BY19" s="626">
        <f t="shared" si="25"/>
        <v>0</v>
      </c>
      <c r="BZ19" s="626">
        <f t="shared" si="25"/>
        <v>0</v>
      </c>
      <c r="CA19" s="626">
        <f t="shared" ref="CA19:CV19" si="26">SUM(CA15:CA18)</f>
        <v>0</v>
      </c>
      <c r="CB19" s="626">
        <f t="shared" si="26"/>
        <v>0</v>
      </c>
      <c r="CC19" s="626">
        <f t="shared" si="26"/>
        <v>0</v>
      </c>
      <c r="CD19" s="626">
        <f t="shared" si="26"/>
        <v>0</v>
      </c>
      <c r="CE19" s="626">
        <f t="shared" si="26"/>
        <v>0</v>
      </c>
      <c r="CF19" s="626">
        <f t="shared" si="26"/>
        <v>0</v>
      </c>
      <c r="CG19" s="626">
        <f t="shared" si="26"/>
        <v>0</v>
      </c>
      <c r="CH19" s="626">
        <f t="shared" si="26"/>
        <v>0</v>
      </c>
      <c r="CI19" s="626">
        <f t="shared" si="26"/>
        <v>0</v>
      </c>
      <c r="CJ19" s="626">
        <f t="shared" si="26"/>
        <v>0</v>
      </c>
      <c r="CK19" s="626">
        <f t="shared" si="26"/>
        <v>0</v>
      </c>
      <c r="CL19" s="626">
        <f t="shared" si="26"/>
        <v>0</v>
      </c>
      <c r="CM19" s="626">
        <f t="shared" si="26"/>
        <v>0</v>
      </c>
      <c r="CN19" s="626">
        <f t="shared" si="26"/>
        <v>0</v>
      </c>
      <c r="CO19" s="626">
        <f t="shared" si="26"/>
        <v>0</v>
      </c>
      <c r="CP19" s="626">
        <f t="shared" si="26"/>
        <v>0</v>
      </c>
      <c r="CQ19" s="626">
        <f t="shared" si="26"/>
        <v>0</v>
      </c>
      <c r="CR19" s="626">
        <f t="shared" si="26"/>
        <v>0</v>
      </c>
      <c r="CS19" s="626">
        <f t="shared" si="26"/>
        <v>1</v>
      </c>
      <c r="CT19" s="626">
        <f t="shared" si="26"/>
        <v>0</v>
      </c>
      <c r="CU19" s="626">
        <f t="shared" si="26"/>
        <v>0</v>
      </c>
      <c r="CV19" s="626">
        <f t="shared" si="26"/>
        <v>0</v>
      </c>
    </row>
    <row r="20" spans="1:100" s="627" customFormat="1" hidden="1">
      <c r="A20" s="626">
        <f>A18+1</f>
        <v>7</v>
      </c>
      <c r="B20" s="626" t="s">
        <v>1305</v>
      </c>
      <c r="C20" s="626" t="s">
        <v>2281</v>
      </c>
      <c r="D20" s="628" t="s">
        <v>1732</v>
      </c>
      <c r="E20" s="626" t="s">
        <v>685</v>
      </c>
      <c r="F20" s="626" t="s">
        <v>88</v>
      </c>
      <c r="G20" s="626" t="s">
        <v>127</v>
      </c>
      <c r="H20" s="626" t="s">
        <v>615</v>
      </c>
      <c r="I20" s="626" t="s">
        <v>615</v>
      </c>
      <c r="J20" s="626">
        <v>2</v>
      </c>
      <c r="K20" s="626" t="s">
        <v>2410</v>
      </c>
      <c r="L20" s="626">
        <v>42023</v>
      </c>
      <c r="M20" s="626" t="s">
        <v>2419</v>
      </c>
      <c r="N20" s="626">
        <v>0</v>
      </c>
      <c r="O20" s="626">
        <v>0</v>
      </c>
      <c r="P20" s="626">
        <v>0</v>
      </c>
      <c r="Q20" s="626">
        <f t="shared" si="2"/>
        <v>0</v>
      </c>
      <c r="R20" s="626">
        <v>114</v>
      </c>
      <c r="S20" s="626">
        <v>0</v>
      </c>
      <c r="T20" s="626">
        <v>0</v>
      </c>
      <c r="U20" s="626">
        <v>0</v>
      </c>
      <c r="V20" s="626">
        <v>0</v>
      </c>
      <c r="W20" s="626">
        <v>0</v>
      </c>
      <c r="X20" s="626">
        <v>0</v>
      </c>
      <c r="Y20" s="626">
        <f t="shared" si="3"/>
        <v>114</v>
      </c>
      <c r="Z20" s="626">
        <v>0</v>
      </c>
      <c r="AA20" s="626">
        <v>0</v>
      </c>
      <c r="AB20" s="626">
        <f t="shared" si="4"/>
        <v>0</v>
      </c>
      <c r="AC20" s="626">
        <v>0</v>
      </c>
      <c r="AD20" s="626">
        <v>0</v>
      </c>
      <c r="AE20" s="626">
        <f t="shared" si="5"/>
        <v>0</v>
      </c>
      <c r="AF20" s="626">
        <v>0</v>
      </c>
      <c r="AG20" s="626">
        <v>0</v>
      </c>
      <c r="AH20" s="626">
        <f t="shared" si="6"/>
        <v>0</v>
      </c>
      <c r="AI20" s="626">
        <v>0</v>
      </c>
      <c r="AJ20" s="626">
        <v>0</v>
      </c>
      <c r="AK20" s="626">
        <f t="shared" si="7"/>
        <v>0</v>
      </c>
      <c r="AL20" s="626">
        <v>0</v>
      </c>
      <c r="AM20" s="626">
        <v>0</v>
      </c>
      <c r="AN20" s="626">
        <f t="shared" si="8"/>
        <v>0</v>
      </c>
      <c r="AO20" s="626">
        <v>0</v>
      </c>
      <c r="AP20" s="626">
        <v>0</v>
      </c>
      <c r="AQ20" s="626">
        <f t="shared" si="9"/>
        <v>0</v>
      </c>
      <c r="AR20" s="626">
        <v>0</v>
      </c>
      <c r="AS20" s="626">
        <v>0</v>
      </c>
      <c r="AT20" s="626">
        <f t="shared" si="10"/>
        <v>0</v>
      </c>
      <c r="AU20" s="626">
        <v>0</v>
      </c>
      <c r="AV20" s="626">
        <v>0</v>
      </c>
      <c r="AW20" s="626">
        <f t="shared" si="11"/>
        <v>0</v>
      </c>
      <c r="AX20" s="626">
        <v>0</v>
      </c>
      <c r="AY20" s="626">
        <v>1</v>
      </c>
      <c r="AZ20" s="626">
        <f t="shared" si="12"/>
        <v>1</v>
      </c>
      <c r="BA20" s="626">
        <v>3</v>
      </c>
      <c r="BB20" s="626">
        <v>1</v>
      </c>
      <c r="BC20" s="626">
        <f t="shared" si="13"/>
        <v>4</v>
      </c>
      <c r="BD20" s="626">
        <v>15</v>
      </c>
      <c r="BE20" s="626">
        <v>9</v>
      </c>
      <c r="BF20" s="626">
        <f t="shared" si="14"/>
        <v>24</v>
      </c>
      <c r="BG20" s="626">
        <v>18</v>
      </c>
      <c r="BH20" s="626">
        <v>16</v>
      </c>
      <c r="BI20" s="626">
        <f t="shared" si="15"/>
        <v>34</v>
      </c>
      <c r="BJ20" s="626">
        <v>20</v>
      </c>
      <c r="BK20" s="626">
        <v>11</v>
      </c>
      <c r="BL20" s="626">
        <f t="shared" si="16"/>
        <v>31</v>
      </c>
      <c r="BM20" s="626">
        <v>7</v>
      </c>
      <c r="BN20" s="626">
        <v>5</v>
      </c>
      <c r="BO20" s="626">
        <f t="shared" si="17"/>
        <v>12</v>
      </c>
      <c r="BP20" s="626">
        <v>5</v>
      </c>
      <c r="BQ20" s="626">
        <v>3</v>
      </c>
      <c r="BR20" s="626">
        <f t="shared" si="18"/>
        <v>8</v>
      </c>
      <c r="BS20" s="626">
        <v>0</v>
      </c>
      <c r="BT20" s="626">
        <v>0</v>
      </c>
      <c r="BU20" s="626">
        <v>0</v>
      </c>
      <c r="BV20" s="626">
        <v>0</v>
      </c>
      <c r="BW20" s="626">
        <v>0</v>
      </c>
      <c r="BX20" s="626">
        <v>0</v>
      </c>
      <c r="BY20" s="626">
        <v>0</v>
      </c>
      <c r="BZ20" s="626">
        <v>0</v>
      </c>
      <c r="CA20" s="626">
        <v>0</v>
      </c>
      <c r="CB20" s="626">
        <v>0</v>
      </c>
      <c r="CC20" s="626">
        <v>0</v>
      </c>
      <c r="CD20" s="626">
        <v>0</v>
      </c>
      <c r="CE20" s="626">
        <f t="shared" si="19"/>
        <v>0</v>
      </c>
      <c r="CF20" s="626">
        <f t="shared" si="19"/>
        <v>0</v>
      </c>
      <c r="CG20" s="626">
        <f t="shared" si="20"/>
        <v>0</v>
      </c>
      <c r="CH20" s="626">
        <v>0</v>
      </c>
      <c r="CI20" s="626">
        <v>0</v>
      </c>
      <c r="CJ20" s="626">
        <v>0</v>
      </c>
      <c r="CK20" s="626">
        <v>0</v>
      </c>
      <c r="CL20" s="626">
        <v>0</v>
      </c>
      <c r="CM20" s="626">
        <v>0</v>
      </c>
      <c r="CN20" s="626">
        <f t="shared" si="21"/>
        <v>0</v>
      </c>
      <c r="CO20" s="626">
        <f t="shared" si="21"/>
        <v>0</v>
      </c>
      <c r="CP20" s="626">
        <f t="shared" si="22"/>
        <v>0</v>
      </c>
      <c r="CQ20" s="626">
        <v>0</v>
      </c>
      <c r="CR20" s="626">
        <v>0</v>
      </c>
      <c r="CS20" s="626">
        <v>0</v>
      </c>
      <c r="CT20" s="626">
        <v>0</v>
      </c>
      <c r="CU20" s="626">
        <v>0</v>
      </c>
      <c r="CV20" s="626">
        <v>0</v>
      </c>
    </row>
    <row r="21" spans="1:100" s="627" customFormat="1" ht="20.25" customHeight="1">
      <c r="A21" s="624">
        <v>4</v>
      </c>
      <c r="B21" s="624"/>
      <c r="C21" s="624" t="str">
        <f>F21</f>
        <v>Kec. Cermin Nan Gedang</v>
      </c>
      <c r="D21" s="625"/>
      <c r="E21" s="626"/>
      <c r="F21" s="626" t="str">
        <f>F20</f>
        <v>Kec. Cermin Nan Gedang</v>
      </c>
      <c r="G21" s="626"/>
      <c r="H21" s="626"/>
      <c r="I21" s="626"/>
      <c r="J21" s="626"/>
      <c r="K21" s="626"/>
      <c r="L21" s="626"/>
      <c r="M21" s="626"/>
      <c r="N21" s="626"/>
      <c r="O21" s="626">
        <f>O20</f>
        <v>0</v>
      </c>
      <c r="P21" s="626">
        <f>P20</f>
        <v>0</v>
      </c>
      <c r="Q21" s="626">
        <f>Q20</f>
        <v>0</v>
      </c>
      <c r="R21" s="626">
        <f>R20-3</f>
        <v>111</v>
      </c>
      <c r="S21" s="626">
        <f t="shared" ref="S21:CD21" si="27">S20</f>
        <v>0</v>
      </c>
      <c r="T21" s="626">
        <f t="shared" si="27"/>
        <v>0</v>
      </c>
      <c r="U21" s="626">
        <f t="shared" si="27"/>
        <v>0</v>
      </c>
      <c r="V21" s="626">
        <f t="shared" si="27"/>
        <v>0</v>
      </c>
      <c r="W21" s="626">
        <f t="shared" si="27"/>
        <v>0</v>
      </c>
      <c r="X21" s="626">
        <f t="shared" si="27"/>
        <v>0</v>
      </c>
      <c r="Y21" s="626">
        <f>Y20-3</f>
        <v>111</v>
      </c>
      <c r="Z21" s="626">
        <f t="shared" si="27"/>
        <v>0</v>
      </c>
      <c r="AA21" s="626">
        <f t="shared" si="27"/>
        <v>0</v>
      </c>
      <c r="AB21" s="626">
        <f t="shared" si="27"/>
        <v>0</v>
      </c>
      <c r="AC21" s="626">
        <f t="shared" si="27"/>
        <v>0</v>
      </c>
      <c r="AD21" s="626">
        <f t="shared" si="27"/>
        <v>0</v>
      </c>
      <c r="AE21" s="626">
        <f t="shared" si="27"/>
        <v>0</v>
      </c>
      <c r="AF21" s="626">
        <f t="shared" si="27"/>
        <v>0</v>
      </c>
      <c r="AG21" s="626">
        <f t="shared" si="27"/>
        <v>0</v>
      </c>
      <c r="AH21" s="626">
        <f t="shared" si="27"/>
        <v>0</v>
      </c>
      <c r="AI21" s="626">
        <f t="shared" si="27"/>
        <v>0</v>
      </c>
      <c r="AJ21" s="626">
        <f t="shared" si="27"/>
        <v>0</v>
      </c>
      <c r="AK21" s="626">
        <f t="shared" si="27"/>
        <v>0</v>
      </c>
      <c r="AL21" s="626">
        <f t="shared" si="27"/>
        <v>0</v>
      </c>
      <c r="AM21" s="626">
        <f t="shared" si="27"/>
        <v>0</v>
      </c>
      <c r="AN21" s="626">
        <f t="shared" si="27"/>
        <v>0</v>
      </c>
      <c r="AO21" s="626">
        <f t="shared" si="27"/>
        <v>0</v>
      </c>
      <c r="AP21" s="626">
        <f t="shared" si="27"/>
        <v>0</v>
      </c>
      <c r="AQ21" s="626">
        <f t="shared" si="27"/>
        <v>0</v>
      </c>
      <c r="AR21" s="626">
        <f t="shared" si="27"/>
        <v>0</v>
      </c>
      <c r="AS21" s="626">
        <f t="shared" si="27"/>
        <v>0</v>
      </c>
      <c r="AT21" s="626">
        <f t="shared" si="27"/>
        <v>0</v>
      </c>
      <c r="AU21" s="626">
        <f t="shared" si="27"/>
        <v>0</v>
      </c>
      <c r="AV21" s="626">
        <f t="shared" si="27"/>
        <v>0</v>
      </c>
      <c r="AW21" s="626">
        <f t="shared" si="27"/>
        <v>0</v>
      </c>
      <c r="AX21" s="626">
        <f t="shared" si="27"/>
        <v>0</v>
      </c>
      <c r="AY21" s="626">
        <f t="shared" si="27"/>
        <v>1</v>
      </c>
      <c r="AZ21" s="626">
        <f t="shared" si="27"/>
        <v>1</v>
      </c>
      <c r="BA21" s="626">
        <f t="shared" si="27"/>
        <v>3</v>
      </c>
      <c r="BB21" s="626">
        <f t="shared" si="27"/>
        <v>1</v>
      </c>
      <c r="BC21" s="626">
        <f t="shared" si="27"/>
        <v>4</v>
      </c>
      <c r="BD21" s="626">
        <f t="shared" si="27"/>
        <v>15</v>
      </c>
      <c r="BE21" s="626">
        <f t="shared" si="27"/>
        <v>9</v>
      </c>
      <c r="BF21" s="626">
        <f t="shared" si="27"/>
        <v>24</v>
      </c>
      <c r="BG21" s="626">
        <f t="shared" si="27"/>
        <v>18</v>
      </c>
      <c r="BH21" s="626">
        <f t="shared" si="27"/>
        <v>16</v>
      </c>
      <c r="BI21" s="626">
        <f t="shared" si="27"/>
        <v>34</v>
      </c>
      <c r="BJ21" s="626">
        <f t="shared" si="27"/>
        <v>20</v>
      </c>
      <c r="BK21" s="626">
        <f t="shared" si="27"/>
        <v>11</v>
      </c>
      <c r="BL21" s="626">
        <f t="shared" si="27"/>
        <v>31</v>
      </c>
      <c r="BM21" s="626">
        <f t="shared" si="27"/>
        <v>7</v>
      </c>
      <c r="BN21" s="626">
        <f t="shared" si="27"/>
        <v>5</v>
      </c>
      <c r="BO21" s="626">
        <f t="shared" si="27"/>
        <v>12</v>
      </c>
      <c r="BP21" s="626">
        <f t="shared" si="27"/>
        <v>5</v>
      </c>
      <c r="BQ21" s="626">
        <f t="shared" si="27"/>
        <v>3</v>
      </c>
      <c r="BR21" s="626">
        <f t="shared" si="27"/>
        <v>8</v>
      </c>
      <c r="BS21" s="626">
        <f t="shared" si="27"/>
        <v>0</v>
      </c>
      <c r="BT21" s="626">
        <f t="shared" si="27"/>
        <v>0</v>
      </c>
      <c r="BU21" s="626">
        <f t="shared" si="27"/>
        <v>0</v>
      </c>
      <c r="BV21" s="626">
        <f t="shared" si="27"/>
        <v>0</v>
      </c>
      <c r="BW21" s="626">
        <f t="shared" si="27"/>
        <v>0</v>
      </c>
      <c r="BX21" s="626">
        <f t="shared" si="27"/>
        <v>0</v>
      </c>
      <c r="BY21" s="626">
        <f t="shared" si="27"/>
        <v>0</v>
      </c>
      <c r="BZ21" s="626">
        <f t="shared" si="27"/>
        <v>0</v>
      </c>
      <c r="CA21" s="626">
        <f t="shared" si="27"/>
        <v>0</v>
      </c>
      <c r="CB21" s="626">
        <f t="shared" si="27"/>
        <v>0</v>
      </c>
      <c r="CC21" s="626">
        <f t="shared" si="27"/>
        <v>0</v>
      </c>
      <c r="CD21" s="626">
        <f t="shared" si="27"/>
        <v>0</v>
      </c>
      <c r="CE21" s="626">
        <f t="shared" ref="CE21:CV21" si="28">CE20</f>
        <v>0</v>
      </c>
      <c r="CF21" s="626">
        <f t="shared" si="28"/>
        <v>0</v>
      </c>
      <c r="CG21" s="626">
        <f t="shared" si="28"/>
        <v>0</v>
      </c>
      <c r="CH21" s="626">
        <f t="shared" si="28"/>
        <v>0</v>
      </c>
      <c r="CI21" s="626">
        <f t="shared" si="28"/>
        <v>0</v>
      </c>
      <c r="CJ21" s="626">
        <f t="shared" si="28"/>
        <v>0</v>
      </c>
      <c r="CK21" s="626">
        <f t="shared" si="28"/>
        <v>0</v>
      </c>
      <c r="CL21" s="626">
        <f t="shared" si="28"/>
        <v>0</v>
      </c>
      <c r="CM21" s="626">
        <f t="shared" si="28"/>
        <v>0</v>
      </c>
      <c r="CN21" s="626">
        <f t="shared" si="28"/>
        <v>0</v>
      </c>
      <c r="CO21" s="626">
        <f t="shared" si="28"/>
        <v>0</v>
      </c>
      <c r="CP21" s="626">
        <f t="shared" si="28"/>
        <v>0</v>
      </c>
      <c r="CQ21" s="626">
        <f t="shared" si="28"/>
        <v>0</v>
      </c>
      <c r="CR21" s="626">
        <f t="shared" si="28"/>
        <v>0</v>
      </c>
      <c r="CS21" s="626">
        <f t="shared" si="28"/>
        <v>0</v>
      </c>
      <c r="CT21" s="626">
        <f t="shared" si="28"/>
        <v>0</v>
      </c>
      <c r="CU21" s="626">
        <f t="shared" si="28"/>
        <v>0</v>
      </c>
      <c r="CV21" s="626">
        <f t="shared" si="28"/>
        <v>0</v>
      </c>
    </row>
    <row r="22" spans="1:100" s="627" customFormat="1" hidden="1">
      <c r="A22" s="626">
        <f>A20+1</f>
        <v>8</v>
      </c>
      <c r="B22" s="626" t="s">
        <v>1309</v>
      </c>
      <c r="C22" s="626" t="s">
        <v>1310</v>
      </c>
      <c r="D22" s="628" t="s">
        <v>1733</v>
      </c>
      <c r="E22" s="626" t="s">
        <v>2583</v>
      </c>
      <c r="F22" s="626" t="s">
        <v>82</v>
      </c>
      <c r="G22" s="626" t="s">
        <v>126</v>
      </c>
      <c r="H22" s="626" t="s">
        <v>615</v>
      </c>
      <c r="I22" s="626" t="s">
        <v>615</v>
      </c>
      <c r="J22" s="626">
        <v>2</v>
      </c>
      <c r="K22" s="626" t="s">
        <v>2584</v>
      </c>
      <c r="L22" s="626">
        <v>37326</v>
      </c>
      <c r="M22" s="626" t="s">
        <v>2409</v>
      </c>
      <c r="N22" s="626">
        <v>1000</v>
      </c>
      <c r="O22" s="626">
        <v>0</v>
      </c>
      <c r="P22" s="626">
        <v>0</v>
      </c>
      <c r="Q22" s="626">
        <f t="shared" si="2"/>
        <v>0</v>
      </c>
      <c r="R22" s="626">
        <v>257</v>
      </c>
      <c r="S22" s="626">
        <v>1</v>
      </c>
      <c r="T22" s="626">
        <v>1</v>
      </c>
      <c r="U22" s="626">
        <v>0</v>
      </c>
      <c r="V22" s="626">
        <v>0</v>
      </c>
      <c r="W22" s="626">
        <v>0</v>
      </c>
      <c r="X22" s="626">
        <v>0</v>
      </c>
      <c r="Y22" s="626">
        <f t="shared" si="3"/>
        <v>259</v>
      </c>
      <c r="Z22" s="626">
        <v>0</v>
      </c>
      <c r="AA22" s="626">
        <v>0</v>
      </c>
      <c r="AB22" s="626">
        <f t="shared" si="4"/>
        <v>0</v>
      </c>
      <c r="AC22" s="626">
        <v>0</v>
      </c>
      <c r="AD22" s="626">
        <v>0</v>
      </c>
      <c r="AE22" s="626">
        <f t="shared" si="5"/>
        <v>0</v>
      </c>
      <c r="AF22" s="626">
        <v>0</v>
      </c>
      <c r="AG22" s="626">
        <v>0</v>
      </c>
      <c r="AH22" s="626">
        <f t="shared" si="6"/>
        <v>0</v>
      </c>
      <c r="AI22" s="626">
        <v>0</v>
      </c>
      <c r="AJ22" s="626">
        <v>0</v>
      </c>
      <c r="AK22" s="626">
        <f t="shared" si="7"/>
        <v>0</v>
      </c>
      <c r="AL22" s="626">
        <v>0</v>
      </c>
      <c r="AM22" s="626">
        <v>0</v>
      </c>
      <c r="AN22" s="626">
        <f t="shared" si="8"/>
        <v>0</v>
      </c>
      <c r="AO22" s="626">
        <v>0</v>
      </c>
      <c r="AP22" s="626">
        <v>0</v>
      </c>
      <c r="AQ22" s="626">
        <f t="shared" si="9"/>
        <v>0</v>
      </c>
      <c r="AR22" s="626">
        <v>0</v>
      </c>
      <c r="AS22" s="626">
        <v>0</v>
      </c>
      <c r="AT22" s="626">
        <f t="shared" si="10"/>
        <v>0</v>
      </c>
      <c r="AU22" s="626">
        <v>0</v>
      </c>
      <c r="AV22" s="626">
        <v>0</v>
      </c>
      <c r="AW22" s="626">
        <f t="shared" si="11"/>
        <v>0</v>
      </c>
      <c r="AX22" s="626">
        <v>0</v>
      </c>
      <c r="AY22" s="626">
        <v>0</v>
      </c>
      <c r="AZ22" s="626">
        <f t="shared" si="12"/>
        <v>0</v>
      </c>
      <c r="BA22" s="626">
        <v>2</v>
      </c>
      <c r="BB22" s="626">
        <v>3</v>
      </c>
      <c r="BC22" s="626">
        <f t="shared" si="13"/>
        <v>5</v>
      </c>
      <c r="BD22" s="626">
        <v>14</v>
      </c>
      <c r="BE22" s="626">
        <v>20</v>
      </c>
      <c r="BF22" s="626">
        <f t="shared" si="14"/>
        <v>34</v>
      </c>
      <c r="BG22" s="626">
        <v>41</v>
      </c>
      <c r="BH22" s="626">
        <v>37</v>
      </c>
      <c r="BI22" s="626">
        <f t="shared" si="15"/>
        <v>78</v>
      </c>
      <c r="BJ22" s="626">
        <v>46</v>
      </c>
      <c r="BK22" s="626">
        <v>57</v>
      </c>
      <c r="BL22" s="626">
        <f t="shared" si="16"/>
        <v>103</v>
      </c>
      <c r="BM22" s="626">
        <v>13</v>
      </c>
      <c r="BN22" s="626">
        <v>19</v>
      </c>
      <c r="BO22" s="626">
        <f t="shared" si="17"/>
        <v>32</v>
      </c>
      <c r="BP22" s="626">
        <v>5</v>
      </c>
      <c r="BQ22" s="626">
        <v>2</v>
      </c>
      <c r="BR22" s="626">
        <f t="shared" si="18"/>
        <v>7</v>
      </c>
      <c r="BS22" s="626">
        <v>0</v>
      </c>
      <c r="BT22" s="626">
        <v>0</v>
      </c>
      <c r="BU22" s="626">
        <v>0</v>
      </c>
      <c r="BV22" s="626">
        <v>0</v>
      </c>
      <c r="BW22" s="626">
        <v>0</v>
      </c>
      <c r="BX22" s="626">
        <v>0</v>
      </c>
      <c r="BY22" s="626">
        <v>0</v>
      </c>
      <c r="BZ22" s="626">
        <v>0</v>
      </c>
      <c r="CA22" s="626">
        <v>0</v>
      </c>
      <c r="CB22" s="626">
        <v>0</v>
      </c>
      <c r="CC22" s="626">
        <v>0</v>
      </c>
      <c r="CD22" s="626">
        <v>0</v>
      </c>
      <c r="CE22" s="626">
        <f t="shared" si="19"/>
        <v>0</v>
      </c>
      <c r="CF22" s="626">
        <f t="shared" si="19"/>
        <v>0</v>
      </c>
      <c r="CG22" s="626">
        <f t="shared" si="20"/>
        <v>0</v>
      </c>
      <c r="CH22" s="626">
        <v>0</v>
      </c>
      <c r="CI22" s="626">
        <v>0</v>
      </c>
      <c r="CJ22" s="626">
        <v>0</v>
      </c>
      <c r="CK22" s="626">
        <v>0</v>
      </c>
      <c r="CL22" s="626">
        <v>0</v>
      </c>
      <c r="CM22" s="626">
        <v>0</v>
      </c>
      <c r="CN22" s="626">
        <f t="shared" si="21"/>
        <v>0</v>
      </c>
      <c r="CO22" s="626">
        <f t="shared" si="21"/>
        <v>0</v>
      </c>
      <c r="CP22" s="626">
        <f t="shared" si="22"/>
        <v>0</v>
      </c>
      <c r="CQ22" s="626">
        <v>0</v>
      </c>
      <c r="CR22" s="626">
        <v>0</v>
      </c>
      <c r="CS22" s="626">
        <v>0</v>
      </c>
      <c r="CT22" s="626">
        <v>0</v>
      </c>
      <c r="CU22" s="626">
        <v>0</v>
      </c>
      <c r="CV22" s="626">
        <v>0</v>
      </c>
    </row>
    <row r="23" spans="1:100" s="627" customFormat="1" ht="19.5" customHeight="1">
      <c r="A23" s="624">
        <v>5</v>
      </c>
      <c r="B23" s="624"/>
      <c r="C23" s="624" t="str">
        <f>F23</f>
        <v>Kec. Limun</v>
      </c>
      <c r="D23" s="625"/>
      <c r="E23" s="626"/>
      <c r="F23" s="626" t="str">
        <f>F22</f>
        <v>Kec. Limun</v>
      </c>
      <c r="G23" s="626"/>
      <c r="H23" s="626"/>
      <c r="I23" s="626"/>
      <c r="J23" s="626"/>
      <c r="K23" s="626"/>
      <c r="L23" s="626"/>
      <c r="M23" s="626"/>
      <c r="N23" s="626"/>
      <c r="O23" s="626">
        <f t="shared" ref="O23:BZ23" si="29">O22</f>
        <v>0</v>
      </c>
      <c r="P23" s="626">
        <f t="shared" si="29"/>
        <v>0</v>
      </c>
      <c r="Q23" s="626">
        <f t="shared" si="29"/>
        <v>0</v>
      </c>
      <c r="R23" s="626">
        <f t="shared" si="29"/>
        <v>257</v>
      </c>
      <c r="S23" s="626">
        <f t="shared" si="29"/>
        <v>1</v>
      </c>
      <c r="T23" s="626">
        <f t="shared" si="29"/>
        <v>1</v>
      </c>
      <c r="U23" s="626">
        <f t="shared" si="29"/>
        <v>0</v>
      </c>
      <c r="V23" s="626">
        <f t="shared" si="29"/>
        <v>0</v>
      </c>
      <c r="W23" s="626">
        <f t="shared" si="29"/>
        <v>0</v>
      </c>
      <c r="X23" s="626">
        <f t="shared" si="29"/>
        <v>0</v>
      </c>
      <c r="Y23" s="626">
        <f t="shared" si="29"/>
        <v>259</v>
      </c>
      <c r="Z23" s="626">
        <f t="shared" si="29"/>
        <v>0</v>
      </c>
      <c r="AA23" s="626">
        <f t="shared" si="29"/>
        <v>0</v>
      </c>
      <c r="AB23" s="626">
        <f t="shared" si="29"/>
        <v>0</v>
      </c>
      <c r="AC23" s="626">
        <f t="shared" si="29"/>
        <v>0</v>
      </c>
      <c r="AD23" s="626">
        <f t="shared" si="29"/>
        <v>0</v>
      </c>
      <c r="AE23" s="626">
        <f t="shared" si="29"/>
        <v>0</v>
      </c>
      <c r="AF23" s="626">
        <f t="shared" si="29"/>
        <v>0</v>
      </c>
      <c r="AG23" s="626">
        <f t="shared" si="29"/>
        <v>0</v>
      </c>
      <c r="AH23" s="626">
        <f t="shared" si="29"/>
        <v>0</v>
      </c>
      <c r="AI23" s="626">
        <f t="shared" si="29"/>
        <v>0</v>
      </c>
      <c r="AJ23" s="626">
        <f t="shared" si="29"/>
        <v>0</v>
      </c>
      <c r="AK23" s="626">
        <f t="shared" si="29"/>
        <v>0</v>
      </c>
      <c r="AL23" s="626">
        <f t="shared" si="29"/>
        <v>0</v>
      </c>
      <c r="AM23" s="626">
        <f t="shared" si="29"/>
        <v>0</v>
      </c>
      <c r="AN23" s="626">
        <f t="shared" si="29"/>
        <v>0</v>
      </c>
      <c r="AO23" s="626">
        <f t="shared" si="29"/>
        <v>0</v>
      </c>
      <c r="AP23" s="626">
        <f t="shared" si="29"/>
        <v>0</v>
      </c>
      <c r="AQ23" s="626">
        <f t="shared" si="29"/>
        <v>0</v>
      </c>
      <c r="AR23" s="626">
        <f t="shared" si="29"/>
        <v>0</v>
      </c>
      <c r="AS23" s="626">
        <f t="shared" si="29"/>
        <v>0</v>
      </c>
      <c r="AT23" s="626">
        <f t="shared" si="29"/>
        <v>0</v>
      </c>
      <c r="AU23" s="626">
        <f t="shared" si="29"/>
        <v>0</v>
      </c>
      <c r="AV23" s="626">
        <f t="shared" si="29"/>
        <v>0</v>
      </c>
      <c r="AW23" s="626">
        <f t="shared" si="29"/>
        <v>0</v>
      </c>
      <c r="AX23" s="626">
        <f t="shared" si="29"/>
        <v>0</v>
      </c>
      <c r="AY23" s="626">
        <f t="shared" si="29"/>
        <v>0</v>
      </c>
      <c r="AZ23" s="626">
        <f t="shared" si="29"/>
        <v>0</v>
      </c>
      <c r="BA23" s="626">
        <f t="shared" si="29"/>
        <v>2</v>
      </c>
      <c r="BB23" s="626">
        <f t="shared" si="29"/>
        <v>3</v>
      </c>
      <c r="BC23" s="626">
        <f t="shared" si="29"/>
        <v>5</v>
      </c>
      <c r="BD23" s="626">
        <f t="shared" si="29"/>
        <v>14</v>
      </c>
      <c r="BE23" s="626">
        <f t="shared" si="29"/>
        <v>20</v>
      </c>
      <c r="BF23" s="626">
        <f t="shared" si="29"/>
        <v>34</v>
      </c>
      <c r="BG23" s="626">
        <f t="shared" si="29"/>
        <v>41</v>
      </c>
      <c r="BH23" s="626">
        <f t="shared" si="29"/>
        <v>37</v>
      </c>
      <c r="BI23" s="626">
        <f t="shared" si="29"/>
        <v>78</v>
      </c>
      <c r="BJ23" s="626">
        <f t="shared" si="29"/>
        <v>46</v>
      </c>
      <c r="BK23" s="626">
        <f t="shared" si="29"/>
        <v>57</v>
      </c>
      <c r="BL23" s="626">
        <f t="shared" si="29"/>
        <v>103</v>
      </c>
      <c r="BM23" s="626">
        <f t="shared" si="29"/>
        <v>13</v>
      </c>
      <c r="BN23" s="626">
        <f t="shared" si="29"/>
        <v>19</v>
      </c>
      <c r="BO23" s="626">
        <f t="shared" si="29"/>
        <v>32</v>
      </c>
      <c r="BP23" s="626">
        <f t="shared" si="29"/>
        <v>5</v>
      </c>
      <c r="BQ23" s="626">
        <f t="shared" si="29"/>
        <v>2</v>
      </c>
      <c r="BR23" s="626">
        <f t="shared" si="29"/>
        <v>7</v>
      </c>
      <c r="BS23" s="626">
        <f t="shared" si="29"/>
        <v>0</v>
      </c>
      <c r="BT23" s="626">
        <f t="shared" si="29"/>
        <v>0</v>
      </c>
      <c r="BU23" s="626">
        <f t="shared" si="29"/>
        <v>0</v>
      </c>
      <c r="BV23" s="626">
        <f t="shared" si="29"/>
        <v>0</v>
      </c>
      <c r="BW23" s="626">
        <f t="shared" si="29"/>
        <v>0</v>
      </c>
      <c r="BX23" s="626">
        <f t="shared" si="29"/>
        <v>0</v>
      </c>
      <c r="BY23" s="626">
        <f t="shared" si="29"/>
        <v>0</v>
      </c>
      <c r="BZ23" s="626">
        <f t="shared" si="29"/>
        <v>0</v>
      </c>
      <c r="CA23" s="626">
        <f t="shared" ref="CA23:CV23" si="30">CA22</f>
        <v>0</v>
      </c>
      <c r="CB23" s="626">
        <f t="shared" si="30"/>
        <v>0</v>
      </c>
      <c r="CC23" s="626">
        <f t="shared" si="30"/>
        <v>0</v>
      </c>
      <c r="CD23" s="626">
        <f t="shared" si="30"/>
        <v>0</v>
      </c>
      <c r="CE23" s="626">
        <f t="shared" si="30"/>
        <v>0</v>
      </c>
      <c r="CF23" s="626">
        <f t="shared" si="30"/>
        <v>0</v>
      </c>
      <c r="CG23" s="626">
        <f t="shared" si="30"/>
        <v>0</v>
      </c>
      <c r="CH23" s="626">
        <f t="shared" si="30"/>
        <v>0</v>
      </c>
      <c r="CI23" s="626">
        <f t="shared" si="30"/>
        <v>0</v>
      </c>
      <c r="CJ23" s="626">
        <f t="shared" si="30"/>
        <v>0</v>
      </c>
      <c r="CK23" s="626">
        <f t="shared" si="30"/>
        <v>0</v>
      </c>
      <c r="CL23" s="626">
        <f t="shared" si="30"/>
        <v>0</v>
      </c>
      <c r="CM23" s="626">
        <f t="shared" si="30"/>
        <v>0</v>
      </c>
      <c r="CN23" s="626">
        <f t="shared" si="30"/>
        <v>0</v>
      </c>
      <c r="CO23" s="626">
        <f t="shared" si="30"/>
        <v>0</v>
      </c>
      <c r="CP23" s="626">
        <f t="shared" si="30"/>
        <v>0</v>
      </c>
      <c r="CQ23" s="626">
        <f t="shared" si="30"/>
        <v>0</v>
      </c>
      <c r="CR23" s="626">
        <f t="shared" si="30"/>
        <v>0</v>
      </c>
      <c r="CS23" s="626">
        <f t="shared" si="30"/>
        <v>0</v>
      </c>
      <c r="CT23" s="626">
        <f t="shared" si="30"/>
        <v>0</v>
      </c>
      <c r="CU23" s="626">
        <f t="shared" si="30"/>
        <v>0</v>
      </c>
      <c r="CV23" s="626">
        <f t="shared" si="30"/>
        <v>0</v>
      </c>
    </row>
    <row r="24" spans="1:100" s="627" customFormat="1" hidden="1">
      <c r="A24" s="626">
        <f>A22+1</f>
        <v>9</v>
      </c>
      <c r="B24" s="626" t="s">
        <v>1319</v>
      </c>
      <c r="C24" s="626" t="s">
        <v>1320</v>
      </c>
      <c r="D24" s="628" t="s">
        <v>1734</v>
      </c>
      <c r="E24" s="626" t="s">
        <v>825</v>
      </c>
      <c r="F24" s="626" t="s">
        <v>89</v>
      </c>
      <c r="G24" s="626" t="s">
        <v>126</v>
      </c>
      <c r="H24" s="626" t="s">
        <v>615</v>
      </c>
      <c r="I24" s="626" t="s">
        <v>615</v>
      </c>
      <c r="J24" s="626">
        <v>2</v>
      </c>
      <c r="K24" s="626" t="s">
        <v>615</v>
      </c>
      <c r="L24" s="626">
        <v>2</v>
      </c>
      <c r="M24" s="626" t="s">
        <v>2409</v>
      </c>
      <c r="N24" s="626">
        <v>1300</v>
      </c>
      <c r="O24" s="626">
        <v>0</v>
      </c>
      <c r="P24" s="626">
        <v>0</v>
      </c>
      <c r="Q24" s="626">
        <f t="shared" si="2"/>
        <v>0</v>
      </c>
      <c r="R24" s="626">
        <v>171</v>
      </c>
      <c r="S24" s="626">
        <v>3</v>
      </c>
      <c r="T24" s="626">
        <v>0</v>
      </c>
      <c r="U24" s="626">
        <v>0</v>
      </c>
      <c r="V24" s="626">
        <v>0</v>
      </c>
      <c r="W24" s="626">
        <v>0</v>
      </c>
      <c r="X24" s="626">
        <v>0</v>
      </c>
      <c r="Y24" s="626">
        <f t="shared" si="3"/>
        <v>174</v>
      </c>
      <c r="Z24" s="626">
        <v>0</v>
      </c>
      <c r="AA24" s="626">
        <v>0</v>
      </c>
      <c r="AB24" s="626">
        <f t="shared" si="4"/>
        <v>0</v>
      </c>
      <c r="AC24" s="626">
        <v>0</v>
      </c>
      <c r="AD24" s="626">
        <v>0</v>
      </c>
      <c r="AE24" s="626">
        <f t="shared" si="5"/>
        <v>0</v>
      </c>
      <c r="AF24" s="626">
        <v>0</v>
      </c>
      <c r="AG24" s="626">
        <v>0</v>
      </c>
      <c r="AH24" s="626">
        <f t="shared" si="6"/>
        <v>0</v>
      </c>
      <c r="AI24" s="626">
        <v>0</v>
      </c>
      <c r="AJ24" s="626">
        <v>0</v>
      </c>
      <c r="AK24" s="626">
        <f t="shared" si="7"/>
        <v>0</v>
      </c>
      <c r="AL24" s="626">
        <v>0</v>
      </c>
      <c r="AM24" s="626">
        <v>0</v>
      </c>
      <c r="AN24" s="626">
        <f t="shared" si="8"/>
        <v>0</v>
      </c>
      <c r="AO24" s="626">
        <v>0</v>
      </c>
      <c r="AP24" s="626">
        <v>0</v>
      </c>
      <c r="AQ24" s="626">
        <f t="shared" si="9"/>
        <v>0</v>
      </c>
      <c r="AR24" s="626">
        <v>0</v>
      </c>
      <c r="AS24" s="626">
        <v>0</v>
      </c>
      <c r="AT24" s="626">
        <f t="shared" si="10"/>
        <v>0</v>
      </c>
      <c r="AU24" s="626">
        <v>0</v>
      </c>
      <c r="AV24" s="626">
        <v>0</v>
      </c>
      <c r="AW24" s="626">
        <f t="shared" si="11"/>
        <v>0</v>
      </c>
      <c r="AX24" s="626">
        <v>0</v>
      </c>
      <c r="AY24" s="626">
        <v>0</v>
      </c>
      <c r="AZ24" s="626">
        <f t="shared" si="12"/>
        <v>0</v>
      </c>
      <c r="BA24" s="626">
        <v>3</v>
      </c>
      <c r="BB24" s="626">
        <v>3</v>
      </c>
      <c r="BC24" s="626">
        <f t="shared" si="13"/>
        <v>6</v>
      </c>
      <c r="BD24" s="626">
        <v>17</v>
      </c>
      <c r="BE24" s="626">
        <v>28</v>
      </c>
      <c r="BF24" s="626">
        <f t="shared" si="14"/>
        <v>45</v>
      </c>
      <c r="BG24" s="626">
        <v>26</v>
      </c>
      <c r="BH24" s="626">
        <v>28</v>
      </c>
      <c r="BI24" s="626">
        <f t="shared" si="15"/>
        <v>54</v>
      </c>
      <c r="BJ24" s="626">
        <v>21</v>
      </c>
      <c r="BK24" s="626">
        <v>26</v>
      </c>
      <c r="BL24" s="626">
        <f t="shared" si="16"/>
        <v>47</v>
      </c>
      <c r="BM24" s="626">
        <v>8</v>
      </c>
      <c r="BN24" s="626">
        <v>9</v>
      </c>
      <c r="BO24" s="626">
        <f t="shared" si="17"/>
        <v>17</v>
      </c>
      <c r="BP24" s="626">
        <v>2</v>
      </c>
      <c r="BQ24" s="626">
        <v>3</v>
      </c>
      <c r="BR24" s="626">
        <f t="shared" si="18"/>
        <v>5</v>
      </c>
      <c r="BS24" s="626">
        <v>0</v>
      </c>
      <c r="BT24" s="626">
        <v>0</v>
      </c>
      <c r="BU24" s="626">
        <v>0</v>
      </c>
      <c r="BV24" s="626">
        <v>0</v>
      </c>
      <c r="BW24" s="626">
        <v>0</v>
      </c>
      <c r="BX24" s="626">
        <v>0</v>
      </c>
      <c r="BY24" s="626">
        <v>0</v>
      </c>
      <c r="BZ24" s="626">
        <v>0</v>
      </c>
      <c r="CA24" s="626">
        <v>0</v>
      </c>
      <c r="CB24" s="626">
        <v>0</v>
      </c>
      <c r="CC24" s="626">
        <v>0</v>
      </c>
      <c r="CD24" s="626">
        <v>0</v>
      </c>
      <c r="CE24" s="626">
        <f t="shared" si="19"/>
        <v>0</v>
      </c>
      <c r="CF24" s="626">
        <f t="shared" si="19"/>
        <v>0</v>
      </c>
      <c r="CG24" s="626">
        <f t="shared" si="20"/>
        <v>0</v>
      </c>
      <c r="CH24" s="626">
        <v>0</v>
      </c>
      <c r="CI24" s="626">
        <v>0</v>
      </c>
      <c r="CJ24" s="626">
        <v>0</v>
      </c>
      <c r="CK24" s="626">
        <v>0</v>
      </c>
      <c r="CL24" s="626">
        <v>0</v>
      </c>
      <c r="CM24" s="626">
        <v>0</v>
      </c>
      <c r="CN24" s="626">
        <f t="shared" si="21"/>
        <v>0</v>
      </c>
      <c r="CO24" s="626">
        <f t="shared" si="21"/>
        <v>0</v>
      </c>
      <c r="CP24" s="626">
        <f t="shared" si="22"/>
        <v>0</v>
      </c>
      <c r="CQ24" s="626">
        <v>0</v>
      </c>
      <c r="CR24" s="626">
        <v>0</v>
      </c>
      <c r="CS24" s="626">
        <v>0</v>
      </c>
      <c r="CT24" s="626">
        <v>0</v>
      </c>
      <c r="CU24" s="626">
        <v>0</v>
      </c>
      <c r="CV24" s="626">
        <v>0</v>
      </c>
    </row>
    <row r="25" spans="1:100" s="627" customFormat="1" hidden="1">
      <c r="A25" s="626">
        <f>A24+1</f>
        <v>10</v>
      </c>
      <c r="B25" s="626" t="s">
        <v>1326</v>
      </c>
      <c r="C25" s="626" t="s">
        <v>1327</v>
      </c>
      <c r="D25" s="628" t="s">
        <v>1735</v>
      </c>
      <c r="E25" s="626" t="s">
        <v>856</v>
      </c>
      <c r="F25" s="626" t="s">
        <v>89</v>
      </c>
      <c r="G25" s="626" t="s">
        <v>126</v>
      </c>
      <c r="H25" s="626" t="s">
        <v>615</v>
      </c>
      <c r="I25" s="626" t="s">
        <v>615</v>
      </c>
      <c r="J25" s="626">
        <v>2</v>
      </c>
      <c r="K25" s="626" t="s">
        <v>2585</v>
      </c>
      <c r="L25" s="626">
        <v>37326</v>
      </c>
      <c r="M25" s="626" t="s">
        <v>2409</v>
      </c>
      <c r="N25" s="626">
        <v>3500</v>
      </c>
      <c r="O25" s="626">
        <v>0</v>
      </c>
      <c r="P25" s="626">
        <v>0</v>
      </c>
      <c r="Q25" s="626">
        <f t="shared" si="2"/>
        <v>0</v>
      </c>
      <c r="R25" s="626">
        <v>358</v>
      </c>
      <c r="S25" s="626">
        <v>11</v>
      </c>
      <c r="T25" s="626">
        <v>0</v>
      </c>
      <c r="U25" s="626">
        <v>0</v>
      </c>
      <c r="V25" s="626">
        <v>0</v>
      </c>
      <c r="W25" s="626">
        <v>0</v>
      </c>
      <c r="X25" s="626">
        <v>0</v>
      </c>
      <c r="Y25" s="626">
        <f t="shared" si="3"/>
        <v>369</v>
      </c>
      <c r="Z25" s="626">
        <v>0</v>
      </c>
      <c r="AA25" s="626">
        <v>0</v>
      </c>
      <c r="AB25" s="626">
        <f t="shared" si="4"/>
        <v>0</v>
      </c>
      <c r="AC25" s="626">
        <v>0</v>
      </c>
      <c r="AD25" s="626">
        <v>0</v>
      </c>
      <c r="AE25" s="626">
        <f t="shared" si="5"/>
        <v>0</v>
      </c>
      <c r="AF25" s="626">
        <v>0</v>
      </c>
      <c r="AG25" s="626">
        <v>0</v>
      </c>
      <c r="AH25" s="626">
        <f t="shared" si="6"/>
        <v>0</v>
      </c>
      <c r="AI25" s="626">
        <v>0</v>
      </c>
      <c r="AJ25" s="626">
        <v>0</v>
      </c>
      <c r="AK25" s="626">
        <f t="shared" si="7"/>
        <v>0</v>
      </c>
      <c r="AL25" s="626">
        <v>0</v>
      </c>
      <c r="AM25" s="626">
        <v>0</v>
      </c>
      <c r="AN25" s="626">
        <f t="shared" si="8"/>
        <v>0</v>
      </c>
      <c r="AO25" s="626">
        <v>0</v>
      </c>
      <c r="AP25" s="626">
        <v>0</v>
      </c>
      <c r="AQ25" s="626">
        <f t="shared" si="9"/>
        <v>0</v>
      </c>
      <c r="AR25" s="626">
        <v>0</v>
      </c>
      <c r="AS25" s="626">
        <v>0</v>
      </c>
      <c r="AT25" s="626">
        <f t="shared" si="10"/>
        <v>0</v>
      </c>
      <c r="AU25" s="626">
        <v>0</v>
      </c>
      <c r="AV25" s="626">
        <v>0</v>
      </c>
      <c r="AW25" s="626">
        <f t="shared" si="11"/>
        <v>0</v>
      </c>
      <c r="AX25" s="626">
        <v>0</v>
      </c>
      <c r="AY25" s="626">
        <v>0</v>
      </c>
      <c r="AZ25" s="626">
        <f t="shared" si="12"/>
        <v>0</v>
      </c>
      <c r="BA25" s="626">
        <v>6</v>
      </c>
      <c r="BB25" s="626">
        <v>5</v>
      </c>
      <c r="BC25" s="626">
        <f t="shared" si="13"/>
        <v>11</v>
      </c>
      <c r="BD25" s="626">
        <v>32</v>
      </c>
      <c r="BE25" s="626">
        <v>47</v>
      </c>
      <c r="BF25" s="626">
        <f t="shared" si="14"/>
        <v>79</v>
      </c>
      <c r="BG25" s="626">
        <v>37</v>
      </c>
      <c r="BH25" s="626">
        <v>68</v>
      </c>
      <c r="BI25" s="626">
        <f t="shared" si="15"/>
        <v>105</v>
      </c>
      <c r="BJ25" s="626">
        <v>42</v>
      </c>
      <c r="BK25" s="626">
        <v>64</v>
      </c>
      <c r="BL25" s="626">
        <f t="shared" si="16"/>
        <v>106</v>
      </c>
      <c r="BM25" s="626">
        <v>17</v>
      </c>
      <c r="BN25" s="626">
        <v>33</v>
      </c>
      <c r="BO25" s="626">
        <f t="shared" si="17"/>
        <v>50</v>
      </c>
      <c r="BP25" s="626">
        <v>12</v>
      </c>
      <c r="BQ25" s="626">
        <v>6</v>
      </c>
      <c r="BR25" s="626">
        <f t="shared" si="18"/>
        <v>18</v>
      </c>
      <c r="BS25" s="626">
        <v>0</v>
      </c>
      <c r="BT25" s="626">
        <v>0</v>
      </c>
      <c r="BU25" s="626">
        <v>0</v>
      </c>
      <c r="BV25" s="626">
        <v>0</v>
      </c>
      <c r="BW25" s="626">
        <v>0</v>
      </c>
      <c r="BX25" s="626">
        <v>0</v>
      </c>
      <c r="BY25" s="626">
        <v>0</v>
      </c>
      <c r="BZ25" s="626">
        <v>0</v>
      </c>
      <c r="CA25" s="626">
        <v>0</v>
      </c>
      <c r="CB25" s="626">
        <v>0</v>
      </c>
      <c r="CC25" s="626">
        <v>0</v>
      </c>
      <c r="CD25" s="626">
        <v>0</v>
      </c>
      <c r="CE25" s="626">
        <f t="shared" si="19"/>
        <v>0</v>
      </c>
      <c r="CF25" s="626">
        <f t="shared" si="19"/>
        <v>0</v>
      </c>
      <c r="CG25" s="626">
        <f t="shared" si="20"/>
        <v>0</v>
      </c>
      <c r="CH25" s="626">
        <v>0</v>
      </c>
      <c r="CI25" s="626">
        <v>0</v>
      </c>
      <c r="CJ25" s="626">
        <v>0</v>
      </c>
      <c r="CK25" s="626">
        <v>0</v>
      </c>
      <c r="CL25" s="626">
        <v>0</v>
      </c>
      <c r="CM25" s="626">
        <v>0</v>
      </c>
      <c r="CN25" s="626">
        <f t="shared" si="21"/>
        <v>0</v>
      </c>
      <c r="CO25" s="626">
        <f t="shared" si="21"/>
        <v>0</v>
      </c>
      <c r="CP25" s="626">
        <f t="shared" si="22"/>
        <v>0</v>
      </c>
      <c r="CQ25" s="626">
        <v>2</v>
      </c>
      <c r="CR25" s="626">
        <v>0</v>
      </c>
      <c r="CS25" s="626">
        <v>0</v>
      </c>
      <c r="CT25" s="626">
        <v>0</v>
      </c>
      <c r="CU25" s="626">
        <v>0</v>
      </c>
      <c r="CV25" s="626">
        <v>0</v>
      </c>
    </row>
    <row r="26" spans="1:100" s="627" customFormat="1" ht="21" customHeight="1">
      <c r="A26" s="624">
        <v>6</v>
      </c>
      <c r="B26" s="624"/>
      <c r="C26" s="624" t="str">
        <f>F26</f>
        <v>Kec. Mandiangin</v>
      </c>
      <c r="D26" s="625"/>
      <c r="E26" s="626"/>
      <c r="F26" s="626" t="str">
        <f>F25</f>
        <v>Kec. Mandiangin</v>
      </c>
      <c r="G26" s="626"/>
      <c r="H26" s="626"/>
      <c r="I26" s="626"/>
      <c r="J26" s="626"/>
      <c r="K26" s="626"/>
      <c r="L26" s="626"/>
      <c r="M26" s="626"/>
      <c r="N26" s="626"/>
      <c r="O26" s="626">
        <f t="shared" ref="O26:BZ26" si="31">SUM(O24:O25)</f>
        <v>0</v>
      </c>
      <c r="P26" s="626">
        <f t="shared" si="31"/>
        <v>0</v>
      </c>
      <c r="Q26" s="626">
        <f t="shared" si="31"/>
        <v>0</v>
      </c>
      <c r="R26" s="626">
        <f>SUM(R24:R25)</f>
        <v>529</v>
      </c>
      <c r="S26" s="626">
        <f t="shared" si="31"/>
        <v>14</v>
      </c>
      <c r="T26" s="626">
        <f t="shared" si="31"/>
        <v>0</v>
      </c>
      <c r="U26" s="626">
        <f t="shared" si="31"/>
        <v>0</v>
      </c>
      <c r="V26" s="626">
        <f t="shared" si="31"/>
        <v>0</v>
      </c>
      <c r="W26" s="626">
        <f t="shared" si="31"/>
        <v>0</v>
      </c>
      <c r="X26" s="626">
        <f t="shared" si="31"/>
        <v>0</v>
      </c>
      <c r="Y26" s="626">
        <f t="shared" si="31"/>
        <v>543</v>
      </c>
      <c r="Z26" s="626">
        <f t="shared" si="31"/>
        <v>0</v>
      </c>
      <c r="AA26" s="626">
        <f t="shared" si="31"/>
        <v>0</v>
      </c>
      <c r="AB26" s="626">
        <f t="shared" si="31"/>
        <v>0</v>
      </c>
      <c r="AC26" s="626">
        <f t="shared" si="31"/>
        <v>0</v>
      </c>
      <c r="AD26" s="626">
        <f t="shared" si="31"/>
        <v>0</v>
      </c>
      <c r="AE26" s="626">
        <f t="shared" si="31"/>
        <v>0</v>
      </c>
      <c r="AF26" s="626">
        <f t="shared" si="31"/>
        <v>0</v>
      </c>
      <c r="AG26" s="626">
        <f t="shared" si="31"/>
        <v>0</v>
      </c>
      <c r="AH26" s="626">
        <f t="shared" si="31"/>
        <v>0</v>
      </c>
      <c r="AI26" s="626">
        <f t="shared" si="31"/>
        <v>0</v>
      </c>
      <c r="AJ26" s="626">
        <f t="shared" si="31"/>
        <v>0</v>
      </c>
      <c r="AK26" s="626">
        <f t="shared" si="31"/>
        <v>0</v>
      </c>
      <c r="AL26" s="626">
        <f t="shared" si="31"/>
        <v>0</v>
      </c>
      <c r="AM26" s="626">
        <f t="shared" si="31"/>
        <v>0</v>
      </c>
      <c r="AN26" s="626">
        <f t="shared" si="31"/>
        <v>0</v>
      </c>
      <c r="AO26" s="626">
        <f t="shared" si="31"/>
        <v>0</v>
      </c>
      <c r="AP26" s="626">
        <f t="shared" si="31"/>
        <v>0</v>
      </c>
      <c r="AQ26" s="626">
        <f t="shared" si="31"/>
        <v>0</v>
      </c>
      <c r="AR26" s="626">
        <f t="shared" si="31"/>
        <v>0</v>
      </c>
      <c r="AS26" s="626">
        <f t="shared" si="31"/>
        <v>0</v>
      </c>
      <c r="AT26" s="626">
        <f t="shared" si="31"/>
        <v>0</v>
      </c>
      <c r="AU26" s="626">
        <f t="shared" si="31"/>
        <v>0</v>
      </c>
      <c r="AV26" s="626">
        <f t="shared" si="31"/>
        <v>0</v>
      </c>
      <c r="AW26" s="626">
        <f t="shared" si="31"/>
        <v>0</v>
      </c>
      <c r="AX26" s="626">
        <f t="shared" si="31"/>
        <v>0</v>
      </c>
      <c r="AY26" s="626">
        <f t="shared" si="31"/>
        <v>0</v>
      </c>
      <c r="AZ26" s="626">
        <f t="shared" si="31"/>
        <v>0</v>
      </c>
      <c r="BA26" s="626">
        <f t="shared" si="31"/>
        <v>9</v>
      </c>
      <c r="BB26" s="626">
        <f t="shared" si="31"/>
        <v>8</v>
      </c>
      <c r="BC26" s="626">
        <f t="shared" si="31"/>
        <v>17</v>
      </c>
      <c r="BD26" s="626">
        <f t="shared" si="31"/>
        <v>49</v>
      </c>
      <c r="BE26" s="626">
        <f t="shared" si="31"/>
        <v>75</v>
      </c>
      <c r="BF26" s="626">
        <f t="shared" si="31"/>
        <v>124</v>
      </c>
      <c r="BG26" s="626">
        <f t="shared" si="31"/>
        <v>63</v>
      </c>
      <c r="BH26" s="626">
        <f t="shared" si="31"/>
        <v>96</v>
      </c>
      <c r="BI26" s="626">
        <f t="shared" si="31"/>
        <v>159</v>
      </c>
      <c r="BJ26" s="626">
        <f t="shared" si="31"/>
        <v>63</v>
      </c>
      <c r="BK26" s="626">
        <f t="shared" si="31"/>
        <v>90</v>
      </c>
      <c r="BL26" s="626">
        <f t="shared" si="31"/>
        <v>153</v>
      </c>
      <c r="BM26" s="626">
        <f t="shared" si="31"/>
        <v>25</v>
      </c>
      <c r="BN26" s="626">
        <f t="shared" si="31"/>
        <v>42</v>
      </c>
      <c r="BO26" s="626">
        <f t="shared" si="31"/>
        <v>67</v>
      </c>
      <c r="BP26" s="626">
        <f t="shared" si="31"/>
        <v>14</v>
      </c>
      <c r="BQ26" s="626">
        <f t="shared" si="31"/>
        <v>9</v>
      </c>
      <c r="BR26" s="626">
        <f t="shared" si="31"/>
        <v>23</v>
      </c>
      <c r="BS26" s="626">
        <f t="shared" si="31"/>
        <v>0</v>
      </c>
      <c r="BT26" s="626">
        <f t="shared" si="31"/>
        <v>0</v>
      </c>
      <c r="BU26" s="626">
        <f t="shared" si="31"/>
        <v>0</v>
      </c>
      <c r="BV26" s="626">
        <f t="shared" si="31"/>
        <v>0</v>
      </c>
      <c r="BW26" s="626">
        <f t="shared" si="31"/>
        <v>0</v>
      </c>
      <c r="BX26" s="626">
        <f t="shared" si="31"/>
        <v>0</v>
      </c>
      <c r="BY26" s="626">
        <f t="shared" si="31"/>
        <v>0</v>
      </c>
      <c r="BZ26" s="626">
        <f t="shared" si="31"/>
        <v>0</v>
      </c>
      <c r="CA26" s="626">
        <f t="shared" ref="CA26:CV26" si="32">SUM(CA24:CA25)</f>
        <v>0</v>
      </c>
      <c r="CB26" s="626">
        <f t="shared" si="32"/>
        <v>0</v>
      </c>
      <c r="CC26" s="626">
        <f t="shared" si="32"/>
        <v>0</v>
      </c>
      <c r="CD26" s="626">
        <f t="shared" si="32"/>
        <v>0</v>
      </c>
      <c r="CE26" s="626">
        <f t="shared" si="32"/>
        <v>0</v>
      </c>
      <c r="CF26" s="626">
        <f t="shared" si="32"/>
        <v>0</v>
      </c>
      <c r="CG26" s="626">
        <f t="shared" si="32"/>
        <v>0</v>
      </c>
      <c r="CH26" s="626">
        <f t="shared" si="32"/>
        <v>0</v>
      </c>
      <c r="CI26" s="626">
        <f t="shared" si="32"/>
        <v>0</v>
      </c>
      <c r="CJ26" s="626">
        <f t="shared" si="32"/>
        <v>0</v>
      </c>
      <c r="CK26" s="626">
        <f t="shared" si="32"/>
        <v>0</v>
      </c>
      <c r="CL26" s="626">
        <f t="shared" si="32"/>
        <v>0</v>
      </c>
      <c r="CM26" s="626">
        <f t="shared" si="32"/>
        <v>0</v>
      </c>
      <c r="CN26" s="626">
        <f t="shared" si="32"/>
        <v>0</v>
      </c>
      <c r="CO26" s="626">
        <f t="shared" si="32"/>
        <v>0</v>
      </c>
      <c r="CP26" s="626">
        <f t="shared" si="32"/>
        <v>0</v>
      </c>
      <c r="CQ26" s="626">
        <f t="shared" si="32"/>
        <v>2</v>
      </c>
      <c r="CR26" s="626">
        <f t="shared" si="32"/>
        <v>0</v>
      </c>
      <c r="CS26" s="626">
        <f t="shared" si="32"/>
        <v>0</v>
      </c>
      <c r="CT26" s="626">
        <f t="shared" si="32"/>
        <v>0</v>
      </c>
      <c r="CU26" s="626">
        <f t="shared" si="32"/>
        <v>0</v>
      </c>
      <c r="CV26" s="626">
        <f t="shared" si="32"/>
        <v>0</v>
      </c>
    </row>
    <row r="27" spans="1:100" s="627" customFormat="1" hidden="1">
      <c r="A27" s="626">
        <f>A25+1</f>
        <v>11</v>
      </c>
      <c r="B27" s="626" t="s">
        <v>1336</v>
      </c>
      <c r="C27" s="626" t="s">
        <v>1337</v>
      </c>
      <c r="D27" s="628" t="s">
        <v>1736</v>
      </c>
      <c r="E27" s="626" t="s">
        <v>189</v>
      </c>
      <c r="F27" s="626" t="s">
        <v>83</v>
      </c>
      <c r="G27" s="626" t="s">
        <v>126</v>
      </c>
      <c r="H27" s="626" t="s">
        <v>615</v>
      </c>
      <c r="I27" s="626" t="s">
        <v>615</v>
      </c>
      <c r="J27" s="626">
        <v>2</v>
      </c>
      <c r="K27" s="626" t="s">
        <v>2410</v>
      </c>
      <c r="L27" s="626" t="s">
        <v>615</v>
      </c>
      <c r="M27" s="626" t="s">
        <v>2409</v>
      </c>
      <c r="N27" s="626">
        <v>2500</v>
      </c>
      <c r="O27" s="626">
        <v>0</v>
      </c>
      <c r="P27" s="626">
        <v>0</v>
      </c>
      <c r="Q27" s="626">
        <f t="shared" si="2"/>
        <v>0</v>
      </c>
      <c r="R27" s="626">
        <v>351</v>
      </c>
      <c r="S27" s="626">
        <v>11</v>
      </c>
      <c r="T27" s="626">
        <v>0</v>
      </c>
      <c r="U27" s="626">
        <v>0</v>
      </c>
      <c r="V27" s="626">
        <v>0</v>
      </c>
      <c r="W27" s="626">
        <v>0</v>
      </c>
      <c r="X27" s="626">
        <v>0</v>
      </c>
      <c r="Y27" s="626">
        <f t="shared" si="3"/>
        <v>362</v>
      </c>
      <c r="Z27" s="626">
        <v>0</v>
      </c>
      <c r="AA27" s="626">
        <v>0</v>
      </c>
      <c r="AB27" s="626">
        <f t="shared" si="4"/>
        <v>0</v>
      </c>
      <c r="AC27" s="626">
        <v>0</v>
      </c>
      <c r="AD27" s="626">
        <v>0</v>
      </c>
      <c r="AE27" s="626">
        <f t="shared" si="5"/>
        <v>0</v>
      </c>
      <c r="AF27" s="626">
        <v>0</v>
      </c>
      <c r="AG27" s="626">
        <v>0</v>
      </c>
      <c r="AH27" s="626">
        <f t="shared" si="6"/>
        <v>0</v>
      </c>
      <c r="AI27" s="626">
        <v>0</v>
      </c>
      <c r="AJ27" s="626">
        <v>0</v>
      </c>
      <c r="AK27" s="626">
        <f t="shared" si="7"/>
        <v>0</v>
      </c>
      <c r="AL27" s="626">
        <v>0</v>
      </c>
      <c r="AM27" s="626">
        <v>0</v>
      </c>
      <c r="AN27" s="626">
        <f t="shared" si="8"/>
        <v>0</v>
      </c>
      <c r="AO27" s="626">
        <v>0</v>
      </c>
      <c r="AP27" s="626">
        <v>0</v>
      </c>
      <c r="AQ27" s="626">
        <f t="shared" si="9"/>
        <v>0</v>
      </c>
      <c r="AR27" s="626">
        <v>0</v>
      </c>
      <c r="AS27" s="626">
        <v>0</v>
      </c>
      <c r="AT27" s="626">
        <f t="shared" si="10"/>
        <v>0</v>
      </c>
      <c r="AU27" s="626">
        <v>0</v>
      </c>
      <c r="AV27" s="626">
        <v>0</v>
      </c>
      <c r="AW27" s="626">
        <f t="shared" si="11"/>
        <v>0</v>
      </c>
      <c r="AX27" s="626">
        <v>0</v>
      </c>
      <c r="AY27" s="626">
        <v>1</v>
      </c>
      <c r="AZ27" s="626">
        <f t="shared" si="12"/>
        <v>1</v>
      </c>
      <c r="BA27" s="626">
        <v>6</v>
      </c>
      <c r="BB27" s="626">
        <v>2</v>
      </c>
      <c r="BC27" s="626">
        <f t="shared" si="13"/>
        <v>8</v>
      </c>
      <c r="BD27" s="626">
        <v>37</v>
      </c>
      <c r="BE27" s="626">
        <v>42</v>
      </c>
      <c r="BF27" s="626">
        <f t="shared" si="14"/>
        <v>79</v>
      </c>
      <c r="BG27" s="626">
        <v>63</v>
      </c>
      <c r="BH27" s="626">
        <v>62</v>
      </c>
      <c r="BI27" s="626">
        <f t="shared" si="15"/>
        <v>125</v>
      </c>
      <c r="BJ27" s="626">
        <v>42</v>
      </c>
      <c r="BK27" s="626">
        <v>73</v>
      </c>
      <c r="BL27" s="626">
        <f t="shared" si="16"/>
        <v>115</v>
      </c>
      <c r="BM27" s="626">
        <v>15</v>
      </c>
      <c r="BN27" s="626">
        <v>10</v>
      </c>
      <c r="BO27" s="626">
        <f t="shared" si="17"/>
        <v>25</v>
      </c>
      <c r="BP27" s="626">
        <v>5</v>
      </c>
      <c r="BQ27" s="626">
        <v>4</v>
      </c>
      <c r="BR27" s="626">
        <f t="shared" si="18"/>
        <v>9</v>
      </c>
      <c r="BS27" s="626">
        <v>0</v>
      </c>
      <c r="BT27" s="626">
        <v>0</v>
      </c>
      <c r="BU27" s="626">
        <v>0</v>
      </c>
      <c r="BV27" s="626">
        <v>0</v>
      </c>
      <c r="BW27" s="626">
        <v>0</v>
      </c>
      <c r="BX27" s="626">
        <v>0</v>
      </c>
      <c r="BY27" s="626">
        <v>0</v>
      </c>
      <c r="BZ27" s="626">
        <v>0</v>
      </c>
      <c r="CA27" s="626">
        <v>0</v>
      </c>
      <c r="CB27" s="626">
        <v>0</v>
      </c>
      <c r="CC27" s="626">
        <v>0</v>
      </c>
      <c r="CD27" s="626">
        <v>0</v>
      </c>
      <c r="CE27" s="626">
        <f t="shared" si="19"/>
        <v>0</v>
      </c>
      <c r="CF27" s="626">
        <f t="shared" si="19"/>
        <v>0</v>
      </c>
      <c r="CG27" s="626">
        <f t="shared" si="20"/>
        <v>0</v>
      </c>
      <c r="CH27" s="626">
        <v>0</v>
      </c>
      <c r="CI27" s="626">
        <v>0</v>
      </c>
      <c r="CJ27" s="626">
        <v>0</v>
      </c>
      <c r="CK27" s="626">
        <v>0</v>
      </c>
      <c r="CL27" s="626">
        <v>0</v>
      </c>
      <c r="CM27" s="626">
        <v>0</v>
      </c>
      <c r="CN27" s="626">
        <f t="shared" si="21"/>
        <v>0</v>
      </c>
      <c r="CO27" s="626">
        <f t="shared" si="21"/>
        <v>0</v>
      </c>
      <c r="CP27" s="626">
        <f t="shared" si="22"/>
        <v>0</v>
      </c>
      <c r="CQ27" s="626">
        <v>0</v>
      </c>
      <c r="CR27" s="626">
        <v>0</v>
      </c>
      <c r="CS27" s="626">
        <v>0</v>
      </c>
      <c r="CT27" s="626">
        <v>0</v>
      </c>
      <c r="CU27" s="626">
        <v>0</v>
      </c>
      <c r="CV27" s="626">
        <v>0</v>
      </c>
    </row>
    <row r="28" spans="1:100" s="627" customFormat="1" hidden="1">
      <c r="A28" s="626">
        <f>A27+1</f>
        <v>12</v>
      </c>
      <c r="B28" s="626" t="s">
        <v>1333</v>
      </c>
      <c r="C28" s="626" t="s">
        <v>1737</v>
      </c>
      <c r="D28" s="628" t="s">
        <v>1738</v>
      </c>
      <c r="E28" s="626" t="s">
        <v>280</v>
      </c>
      <c r="F28" s="626" t="s">
        <v>83</v>
      </c>
      <c r="G28" s="626" t="s">
        <v>127</v>
      </c>
      <c r="H28" s="626" t="s">
        <v>615</v>
      </c>
      <c r="I28" s="626" t="s">
        <v>615</v>
      </c>
      <c r="J28" s="626">
        <v>2</v>
      </c>
      <c r="K28" s="626" t="s">
        <v>2410</v>
      </c>
      <c r="L28" s="626" t="s">
        <v>615</v>
      </c>
      <c r="M28" s="626" t="s">
        <v>2409</v>
      </c>
      <c r="N28" s="626">
        <v>1400</v>
      </c>
      <c r="O28" s="626">
        <v>0</v>
      </c>
      <c r="P28" s="626">
        <v>0</v>
      </c>
      <c r="Q28" s="626">
        <f t="shared" si="2"/>
        <v>0</v>
      </c>
      <c r="R28" s="626">
        <v>50</v>
      </c>
      <c r="S28" s="626">
        <v>0</v>
      </c>
      <c r="T28" s="626">
        <v>0</v>
      </c>
      <c r="U28" s="626">
        <v>0</v>
      </c>
      <c r="V28" s="626">
        <v>0</v>
      </c>
      <c r="W28" s="626">
        <v>0</v>
      </c>
      <c r="X28" s="626">
        <v>0</v>
      </c>
      <c r="Y28" s="626">
        <f t="shared" si="3"/>
        <v>50</v>
      </c>
      <c r="Z28" s="626">
        <v>0</v>
      </c>
      <c r="AA28" s="626">
        <v>0</v>
      </c>
      <c r="AB28" s="626">
        <f t="shared" si="4"/>
        <v>0</v>
      </c>
      <c r="AC28" s="626">
        <v>0</v>
      </c>
      <c r="AD28" s="626">
        <v>0</v>
      </c>
      <c r="AE28" s="626">
        <f t="shared" si="5"/>
        <v>0</v>
      </c>
      <c r="AF28" s="626">
        <v>0</v>
      </c>
      <c r="AG28" s="626">
        <v>0</v>
      </c>
      <c r="AH28" s="626">
        <f t="shared" si="6"/>
        <v>0</v>
      </c>
      <c r="AI28" s="626">
        <v>0</v>
      </c>
      <c r="AJ28" s="626">
        <v>0</v>
      </c>
      <c r="AK28" s="626">
        <f t="shared" si="7"/>
        <v>0</v>
      </c>
      <c r="AL28" s="626">
        <v>0</v>
      </c>
      <c r="AM28" s="626">
        <v>1</v>
      </c>
      <c r="AN28" s="626">
        <f t="shared" si="8"/>
        <v>1</v>
      </c>
      <c r="AO28" s="626">
        <v>0</v>
      </c>
      <c r="AP28" s="626">
        <v>0</v>
      </c>
      <c r="AQ28" s="626">
        <f t="shared" si="9"/>
        <v>0</v>
      </c>
      <c r="AR28" s="626">
        <v>0</v>
      </c>
      <c r="AS28" s="626">
        <v>0</v>
      </c>
      <c r="AT28" s="626">
        <f t="shared" si="10"/>
        <v>0</v>
      </c>
      <c r="AU28" s="626">
        <v>0</v>
      </c>
      <c r="AV28" s="626">
        <v>0</v>
      </c>
      <c r="AW28" s="626">
        <f t="shared" si="11"/>
        <v>0</v>
      </c>
      <c r="AX28" s="626">
        <v>0</v>
      </c>
      <c r="AY28" s="626">
        <v>0</v>
      </c>
      <c r="AZ28" s="626">
        <f t="shared" si="12"/>
        <v>0</v>
      </c>
      <c r="BA28" s="626">
        <v>0</v>
      </c>
      <c r="BB28" s="626">
        <v>1</v>
      </c>
      <c r="BC28" s="626">
        <f t="shared" si="13"/>
        <v>1</v>
      </c>
      <c r="BD28" s="626">
        <v>5</v>
      </c>
      <c r="BE28" s="626">
        <v>0</v>
      </c>
      <c r="BF28" s="626">
        <f t="shared" si="14"/>
        <v>5</v>
      </c>
      <c r="BG28" s="626">
        <v>7</v>
      </c>
      <c r="BH28" s="626">
        <v>10</v>
      </c>
      <c r="BI28" s="626">
        <f t="shared" si="15"/>
        <v>17</v>
      </c>
      <c r="BJ28" s="626">
        <v>7</v>
      </c>
      <c r="BK28" s="626">
        <v>5</v>
      </c>
      <c r="BL28" s="626">
        <f t="shared" si="16"/>
        <v>12</v>
      </c>
      <c r="BM28" s="626">
        <v>9</v>
      </c>
      <c r="BN28" s="626">
        <v>1</v>
      </c>
      <c r="BO28" s="626">
        <f t="shared" si="17"/>
        <v>10</v>
      </c>
      <c r="BP28" s="626">
        <v>4</v>
      </c>
      <c r="BQ28" s="626">
        <v>0</v>
      </c>
      <c r="BR28" s="626">
        <f t="shared" si="18"/>
        <v>4</v>
      </c>
      <c r="BS28" s="626">
        <v>0</v>
      </c>
      <c r="BT28" s="626">
        <v>0</v>
      </c>
      <c r="BU28" s="626">
        <v>0</v>
      </c>
      <c r="BV28" s="626">
        <v>0</v>
      </c>
      <c r="BW28" s="626">
        <v>0</v>
      </c>
      <c r="BX28" s="626">
        <v>0</v>
      </c>
      <c r="BY28" s="626">
        <v>0</v>
      </c>
      <c r="BZ28" s="626">
        <v>0</v>
      </c>
      <c r="CA28" s="626">
        <v>0</v>
      </c>
      <c r="CB28" s="626">
        <v>0</v>
      </c>
      <c r="CC28" s="626">
        <v>0</v>
      </c>
      <c r="CD28" s="626">
        <v>0</v>
      </c>
      <c r="CE28" s="626">
        <f t="shared" si="19"/>
        <v>0</v>
      </c>
      <c r="CF28" s="626">
        <f t="shared" si="19"/>
        <v>0</v>
      </c>
      <c r="CG28" s="626">
        <f t="shared" si="20"/>
        <v>0</v>
      </c>
      <c r="CH28" s="626">
        <v>0</v>
      </c>
      <c r="CI28" s="626">
        <v>0</v>
      </c>
      <c r="CJ28" s="626">
        <v>0</v>
      </c>
      <c r="CK28" s="626">
        <v>0</v>
      </c>
      <c r="CL28" s="626">
        <v>0</v>
      </c>
      <c r="CM28" s="626">
        <v>0</v>
      </c>
      <c r="CN28" s="626">
        <f t="shared" si="21"/>
        <v>0</v>
      </c>
      <c r="CO28" s="626">
        <f t="shared" si="21"/>
        <v>0</v>
      </c>
      <c r="CP28" s="626">
        <f t="shared" si="22"/>
        <v>0</v>
      </c>
      <c r="CQ28" s="626">
        <v>0</v>
      </c>
      <c r="CR28" s="626">
        <v>0</v>
      </c>
      <c r="CS28" s="626">
        <v>0</v>
      </c>
      <c r="CT28" s="626">
        <v>0</v>
      </c>
      <c r="CU28" s="626">
        <v>0</v>
      </c>
      <c r="CV28" s="626">
        <v>0</v>
      </c>
    </row>
    <row r="29" spans="1:100" s="627" customFormat="1" ht="21.75" customHeight="1">
      <c r="A29" s="624">
        <v>7</v>
      </c>
      <c r="B29" s="624"/>
      <c r="C29" s="624" t="str">
        <f>F29</f>
        <v>Kec. Pauh</v>
      </c>
      <c r="D29" s="625"/>
      <c r="E29" s="626"/>
      <c r="F29" s="626" t="str">
        <f>F28</f>
        <v>Kec. Pauh</v>
      </c>
      <c r="G29" s="626"/>
      <c r="H29" s="626"/>
      <c r="I29" s="626"/>
      <c r="J29" s="626"/>
      <c r="K29" s="626"/>
      <c r="L29" s="626"/>
      <c r="M29" s="626"/>
      <c r="N29" s="626"/>
      <c r="O29" s="626">
        <f>SUM(O27:O28)</f>
        <v>0</v>
      </c>
      <c r="P29" s="626">
        <f>SUM(P27:P28)</f>
        <v>0</v>
      </c>
      <c r="Q29" s="626">
        <f>SUM(Q27:Q28)</f>
        <v>0</v>
      </c>
      <c r="R29" s="626">
        <f>SUM(R27:R28)-1</f>
        <v>400</v>
      </c>
      <c r="S29" s="626">
        <f t="shared" ref="S29:CD29" si="33">SUM(S27:S28)</f>
        <v>11</v>
      </c>
      <c r="T29" s="626">
        <f t="shared" si="33"/>
        <v>0</v>
      </c>
      <c r="U29" s="626">
        <f t="shared" si="33"/>
        <v>0</v>
      </c>
      <c r="V29" s="626">
        <f t="shared" si="33"/>
        <v>0</v>
      </c>
      <c r="W29" s="626">
        <f t="shared" si="33"/>
        <v>0</v>
      </c>
      <c r="X29" s="626">
        <f t="shared" si="33"/>
        <v>0</v>
      </c>
      <c r="Y29" s="626">
        <f>SUM(Y27:Y28)-1</f>
        <v>411</v>
      </c>
      <c r="Z29" s="626">
        <f t="shared" si="33"/>
        <v>0</v>
      </c>
      <c r="AA29" s="626">
        <f t="shared" si="33"/>
        <v>0</v>
      </c>
      <c r="AB29" s="626">
        <f t="shared" si="33"/>
        <v>0</v>
      </c>
      <c r="AC29" s="626">
        <f t="shared" si="33"/>
        <v>0</v>
      </c>
      <c r="AD29" s="626">
        <f t="shared" si="33"/>
        <v>0</v>
      </c>
      <c r="AE29" s="626">
        <f t="shared" si="33"/>
        <v>0</v>
      </c>
      <c r="AF29" s="626">
        <f t="shared" si="33"/>
        <v>0</v>
      </c>
      <c r="AG29" s="626">
        <f t="shared" si="33"/>
        <v>0</v>
      </c>
      <c r="AH29" s="626">
        <f t="shared" si="33"/>
        <v>0</v>
      </c>
      <c r="AI29" s="626">
        <f t="shared" si="33"/>
        <v>0</v>
      </c>
      <c r="AJ29" s="626">
        <f t="shared" si="33"/>
        <v>0</v>
      </c>
      <c r="AK29" s="626">
        <f t="shared" si="33"/>
        <v>0</v>
      </c>
      <c r="AL29" s="626">
        <f t="shared" si="33"/>
        <v>0</v>
      </c>
      <c r="AM29" s="626">
        <f t="shared" si="33"/>
        <v>1</v>
      </c>
      <c r="AN29" s="626">
        <f t="shared" si="33"/>
        <v>1</v>
      </c>
      <c r="AO29" s="626">
        <f t="shared" si="33"/>
        <v>0</v>
      </c>
      <c r="AP29" s="626">
        <f t="shared" si="33"/>
        <v>0</v>
      </c>
      <c r="AQ29" s="626">
        <f t="shared" si="33"/>
        <v>0</v>
      </c>
      <c r="AR29" s="626">
        <f t="shared" si="33"/>
        <v>0</v>
      </c>
      <c r="AS29" s="626">
        <f t="shared" si="33"/>
        <v>0</v>
      </c>
      <c r="AT29" s="626">
        <f t="shared" si="33"/>
        <v>0</v>
      </c>
      <c r="AU29" s="626">
        <f t="shared" si="33"/>
        <v>0</v>
      </c>
      <c r="AV29" s="626">
        <f t="shared" si="33"/>
        <v>0</v>
      </c>
      <c r="AW29" s="626">
        <f t="shared" si="33"/>
        <v>0</v>
      </c>
      <c r="AX29" s="626">
        <f t="shared" si="33"/>
        <v>0</v>
      </c>
      <c r="AY29" s="626">
        <f t="shared" si="33"/>
        <v>1</v>
      </c>
      <c r="AZ29" s="626">
        <f t="shared" si="33"/>
        <v>1</v>
      </c>
      <c r="BA29" s="626">
        <f t="shared" si="33"/>
        <v>6</v>
      </c>
      <c r="BB29" s="626">
        <f t="shared" si="33"/>
        <v>3</v>
      </c>
      <c r="BC29" s="626">
        <f t="shared" si="33"/>
        <v>9</v>
      </c>
      <c r="BD29" s="626">
        <f t="shared" si="33"/>
        <v>42</v>
      </c>
      <c r="BE29" s="626">
        <f t="shared" si="33"/>
        <v>42</v>
      </c>
      <c r="BF29" s="626">
        <f t="shared" si="33"/>
        <v>84</v>
      </c>
      <c r="BG29" s="626">
        <f t="shared" si="33"/>
        <v>70</v>
      </c>
      <c r="BH29" s="626">
        <f t="shared" si="33"/>
        <v>72</v>
      </c>
      <c r="BI29" s="626">
        <f t="shared" si="33"/>
        <v>142</v>
      </c>
      <c r="BJ29" s="626">
        <f t="shared" si="33"/>
        <v>49</v>
      </c>
      <c r="BK29" s="626">
        <f t="shared" si="33"/>
        <v>78</v>
      </c>
      <c r="BL29" s="626">
        <f t="shared" si="33"/>
        <v>127</v>
      </c>
      <c r="BM29" s="626">
        <f t="shared" si="33"/>
        <v>24</v>
      </c>
      <c r="BN29" s="626">
        <f t="shared" si="33"/>
        <v>11</v>
      </c>
      <c r="BO29" s="626">
        <f t="shared" si="33"/>
        <v>35</v>
      </c>
      <c r="BP29" s="626">
        <f t="shared" si="33"/>
        <v>9</v>
      </c>
      <c r="BQ29" s="626">
        <f t="shared" si="33"/>
        <v>4</v>
      </c>
      <c r="BR29" s="626">
        <f t="shared" si="33"/>
        <v>13</v>
      </c>
      <c r="BS29" s="626">
        <f t="shared" si="33"/>
        <v>0</v>
      </c>
      <c r="BT29" s="626">
        <f t="shared" si="33"/>
        <v>0</v>
      </c>
      <c r="BU29" s="626">
        <f t="shared" si="33"/>
        <v>0</v>
      </c>
      <c r="BV29" s="626">
        <f t="shared" si="33"/>
        <v>0</v>
      </c>
      <c r="BW29" s="626">
        <f t="shared" si="33"/>
        <v>0</v>
      </c>
      <c r="BX29" s="626">
        <f t="shared" si="33"/>
        <v>0</v>
      </c>
      <c r="BY29" s="626">
        <f t="shared" si="33"/>
        <v>0</v>
      </c>
      <c r="BZ29" s="626">
        <f t="shared" si="33"/>
        <v>0</v>
      </c>
      <c r="CA29" s="626">
        <f t="shared" si="33"/>
        <v>0</v>
      </c>
      <c r="CB29" s="626">
        <f t="shared" si="33"/>
        <v>0</v>
      </c>
      <c r="CC29" s="626">
        <f t="shared" si="33"/>
        <v>0</v>
      </c>
      <c r="CD29" s="626">
        <f t="shared" si="33"/>
        <v>0</v>
      </c>
      <c r="CE29" s="626">
        <f t="shared" ref="CE29:CV29" si="34">SUM(CE27:CE28)</f>
        <v>0</v>
      </c>
      <c r="CF29" s="626">
        <f t="shared" si="34"/>
        <v>0</v>
      </c>
      <c r="CG29" s="626">
        <f t="shared" si="34"/>
        <v>0</v>
      </c>
      <c r="CH29" s="626">
        <f t="shared" si="34"/>
        <v>0</v>
      </c>
      <c r="CI29" s="626">
        <f t="shared" si="34"/>
        <v>0</v>
      </c>
      <c r="CJ29" s="626">
        <f t="shared" si="34"/>
        <v>0</v>
      </c>
      <c r="CK29" s="626">
        <f t="shared" si="34"/>
        <v>0</v>
      </c>
      <c r="CL29" s="626">
        <f t="shared" si="34"/>
        <v>0</v>
      </c>
      <c r="CM29" s="626">
        <f t="shared" si="34"/>
        <v>0</v>
      </c>
      <c r="CN29" s="626">
        <f t="shared" si="34"/>
        <v>0</v>
      </c>
      <c r="CO29" s="626">
        <f t="shared" si="34"/>
        <v>0</v>
      </c>
      <c r="CP29" s="626">
        <f t="shared" si="34"/>
        <v>0</v>
      </c>
      <c r="CQ29" s="626">
        <f t="shared" si="34"/>
        <v>0</v>
      </c>
      <c r="CR29" s="626">
        <f t="shared" si="34"/>
        <v>0</v>
      </c>
      <c r="CS29" s="626">
        <f t="shared" si="34"/>
        <v>0</v>
      </c>
      <c r="CT29" s="626">
        <f t="shared" si="34"/>
        <v>0</v>
      </c>
      <c r="CU29" s="626">
        <f t="shared" si="34"/>
        <v>0</v>
      </c>
      <c r="CV29" s="626">
        <f t="shared" si="34"/>
        <v>0</v>
      </c>
    </row>
    <row r="30" spans="1:100" s="627" customFormat="1" hidden="1">
      <c r="A30" s="626">
        <f>A28+1</f>
        <v>13</v>
      </c>
      <c r="B30" s="626" t="s">
        <v>1338</v>
      </c>
      <c r="C30" s="626" t="s">
        <v>1339</v>
      </c>
      <c r="D30" s="628" t="s">
        <v>1739</v>
      </c>
      <c r="E30" s="626" t="s">
        <v>216</v>
      </c>
      <c r="F30" s="626" t="s">
        <v>90</v>
      </c>
      <c r="G30" s="626" t="s">
        <v>126</v>
      </c>
      <c r="H30" s="626" t="s">
        <v>615</v>
      </c>
      <c r="I30" s="626" t="s">
        <v>615</v>
      </c>
      <c r="J30" s="626">
        <v>2</v>
      </c>
      <c r="K30" s="626" t="s">
        <v>2410</v>
      </c>
      <c r="L30" s="626" t="s">
        <v>615</v>
      </c>
      <c r="M30" s="626" t="s">
        <v>2409</v>
      </c>
      <c r="N30" s="626">
        <v>1500</v>
      </c>
      <c r="O30" s="626">
        <v>0</v>
      </c>
      <c r="P30" s="626">
        <v>0</v>
      </c>
      <c r="Q30" s="626">
        <f t="shared" si="2"/>
        <v>0</v>
      </c>
      <c r="R30" s="626">
        <v>186</v>
      </c>
      <c r="S30" s="626">
        <v>4</v>
      </c>
      <c r="T30" s="626">
        <v>1</v>
      </c>
      <c r="U30" s="626">
        <v>0</v>
      </c>
      <c r="V30" s="626">
        <v>0</v>
      </c>
      <c r="W30" s="626">
        <v>0</v>
      </c>
      <c r="X30" s="626">
        <v>0</v>
      </c>
      <c r="Y30" s="626">
        <f t="shared" si="3"/>
        <v>191</v>
      </c>
      <c r="Z30" s="626">
        <v>0</v>
      </c>
      <c r="AA30" s="626">
        <v>0</v>
      </c>
      <c r="AB30" s="626">
        <f t="shared" si="4"/>
        <v>0</v>
      </c>
      <c r="AC30" s="626">
        <v>0</v>
      </c>
      <c r="AD30" s="626">
        <v>0</v>
      </c>
      <c r="AE30" s="626">
        <f t="shared" si="5"/>
        <v>0</v>
      </c>
      <c r="AF30" s="626">
        <v>0</v>
      </c>
      <c r="AG30" s="626">
        <v>0</v>
      </c>
      <c r="AH30" s="626">
        <f t="shared" si="6"/>
        <v>0</v>
      </c>
      <c r="AI30" s="626">
        <v>0</v>
      </c>
      <c r="AJ30" s="626">
        <v>0</v>
      </c>
      <c r="AK30" s="626">
        <f t="shared" si="7"/>
        <v>0</v>
      </c>
      <c r="AL30" s="626">
        <v>0</v>
      </c>
      <c r="AM30" s="626">
        <v>0</v>
      </c>
      <c r="AN30" s="626">
        <f t="shared" si="8"/>
        <v>0</v>
      </c>
      <c r="AO30" s="626">
        <v>0</v>
      </c>
      <c r="AP30" s="626">
        <v>0</v>
      </c>
      <c r="AQ30" s="626">
        <f t="shared" si="9"/>
        <v>0</v>
      </c>
      <c r="AR30" s="626">
        <v>0</v>
      </c>
      <c r="AS30" s="626">
        <v>0</v>
      </c>
      <c r="AT30" s="626">
        <f t="shared" si="10"/>
        <v>0</v>
      </c>
      <c r="AU30" s="626">
        <v>0</v>
      </c>
      <c r="AV30" s="626">
        <v>0</v>
      </c>
      <c r="AW30" s="626">
        <f t="shared" si="11"/>
        <v>0</v>
      </c>
      <c r="AX30" s="626">
        <v>0</v>
      </c>
      <c r="AY30" s="626">
        <v>0</v>
      </c>
      <c r="AZ30" s="626">
        <f t="shared" si="12"/>
        <v>0</v>
      </c>
      <c r="BA30" s="626">
        <v>1</v>
      </c>
      <c r="BB30" s="626">
        <v>1</v>
      </c>
      <c r="BC30" s="626">
        <f t="shared" si="13"/>
        <v>2</v>
      </c>
      <c r="BD30" s="626">
        <v>8</v>
      </c>
      <c r="BE30" s="626">
        <v>19</v>
      </c>
      <c r="BF30" s="626">
        <f t="shared" si="14"/>
        <v>27</v>
      </c>
      <c r="BG30" s="626">
        <v>30</v>
      </c>
      <c r="BH30" s="626">
        <v>43</v>
      </c>
      <c r="BI30" s="626">
        <f t="shared" si="15"/>
        <v>73</v>
      </c>
      <c r="BJ30" s="626">
        <v>29</v>
      </c>
      <c r="BK30" s="626">
        <v>23</v>
      </c>
      <c r="BL30" s="626">
        <f t="shared" si="16"/>
        <v>52</v>
      </c>
      <c r="BM30" s="626">
        <v>20</v>
      </c>
      <c r="BN30" s="626">
        <v>11</v>
      </c>
      <c r="BO30" s="626">
        <f t="shared" si="17"/>
        <v>31</v>
      </c>
      <c r="BP30" s="626">
        <v>5</v>
      </c>
      <c r="BQ30" s="626">
        <v>1</v>
      </c>
      <c r="BR30" s="626">
        <f t="shared" si="18"/>
        <v>6</v>
      </c>
      <c r="BS30" s="626">
        <v>0</v>
      </c>
      <c r="BT30" s="626">
        <v>0</v>
      </c>
      <c r="BU30" s="626">
        <v>0</v>
      </c>
      <c r="BV30" s="626">
        <v>0</v>
      </c>
      <c r="BW30" s="626">
        <v>0</v>
      </c>
      <c r="BX30" s="626">
        <v>0</v>
      </c>
      <c r="BY30" s="626">
        <v>0</v>
      </c>
      <c r="BZ30" s="626">
        <v>0</v>
      </c>
      <c r="CA30" s="626">
        <v>0</v>
      </c>
      <c r="CB30" s="626">
        <v>0</v>
      </c>
      <c r="CC30" s="626">
        <v>0</v>
      </c>
      <c r="CD30" s="626">
        <v>0</v>
      </c>
      <c r="CE30" s="626">
        <f t="shared" si="19"/>
        <v>0</v>
      </c>
      <c r="CF30" s="626">
        <f t="shared" si="19"/>
        <v>0</v>
      </c>
      <c r="CG30" s="626">
        <f t="shared" si="20"/>
        <v>0</v>
      </c>
      <c r="CH30" s="626">
        <v>0</v>
      </c>
      <c r="CI30" s="626">
        <v>0</v>
      </c>
      <c r="CJ30" s="626">
        <v>0</v>
      </c>
      <c r="CK30" s="626">
        <v>0</v>
      </c>
      <c r="CL30" s="626">
        <v>0</v>
      </c>
      <c r="CM30" s="626">
        <v>0</v>
      </c>
      <c r="CN30" s="626">
        <f t="shared" si="21"/>
        <v>0</v>
      </c>
      <c r="CO30" s="626">
        <f t="shared" si="21"/>
        <v>0</v>
      </c>
      <c r="CP30" s="626">
        <f t="shared" si="22"/>
        <v>0</v>
      </c>
      <c r="CQ30" s="626">
        <v>0</v>
      </c>
      <c r="CR30" s="626">
        <v>0</v>
      </c>
      <c r="CS30" s="626">
        <v>0</v>
      </c>
      <c r="CT30" s="626">
        <v>0</v>
      </c>
      <c r="CU30" s="626">
        <v>0</v>
      </c>
      <c r="CV30" s="626">
        <v>0</v>
      </c>
    </row>
    <row r="31" spans="1:100" s="627" customFormat="1" hidden="1">
      <c r="A31" s="626">
        <f>A30+1</f>
        <v>14</v>
      </c>
      <c r="B31" s="626">
        <v>69946443</v>
      </c>
      <c r="C31" s="626" t="s">
        <v>2279</v>
      </c>
      <c r="D31" s="628"/>
      <c r="E31" s="626"/>
      <c r="F31" s="626" t="s">
        <v>90</v>
      </c>
      <c r="G31" s="626"/>
      <c r="H31" s="626"/>
      <c r="I31" s="626"/>
      <c r="J31" s="626"/>
      <c r="K31" s="626"/>
      <c r="L31" s="626"/>
      <c r="M31" s="626"/>
      <c r="N31" s="626"/>
      <c r="O31" s="626"/>
      <c r="P31" s="626"/>
      <c r="Q31" s="626"/>
      <c r="R31" s="626">
        <v>27</v>
      </c>
      <c r="S31" s="626">
        <v>0</v>
      </c>
      <c r="T31" s="626">
        <v>0</v>
      </c>
      <c r="U31" s="626">
        <v>0</v>
      </c>
      <c r="V31" s="626">
        <v>0</v>
      </c>
      <c r="W31" s="626">
        <v>0</v>
      </c>
      <c r="X31" s="626">
        <v>0</v>
      </c>
      <c r="Y31" s="626">
        <f t="shared" si="3"/>
        <v>27</v>
      </c>
      <c r="Z31" s="626"/>
      <c r="AA31" s="626"/>
      <c r="AB31" s="626"/>
      <c r="AC31" s="626"/>
      <c r="AD31" s="626"/>
      <c r="AE31" s="626"/>
      <c r="AF31" s="626"/>
      <c r="AG31" s="626"/>
      <c r="AH31" s="626"/>
      <c r="AI31" s="626"/>
      <c r="AJ31" s="626"/>
      <c r="AK31" s="626"/>
      <c r="AL31" s="626"/>
      <c r="AM31" s="626"/>
      <c r="AN31" s="626"/>
      <c r="AO31" s="626"/>
      <c r="AP31" s="626"/>
      <c r="AQ31" s="626"/>
      <c r="AR31" s="626"/>
      <c r="AS31" s="626"/>
      <c r="AT31" s="626"/>
      <c r="AU31" s="626"/>
      <c r="AV31" s="626"/>
      <c r="AW31" s="626"/>
      <c r="AX31" s="626"/>
      <c r="AY31" s="626"/>
      <c r="AZ31" s="626"/>
      <c r="BA31" s="626"/>
      <c r="BB31" s="626"/>
      <c r="BC31" s="626"/>
      <c r="BD31" s="626"/>
      <c r="BE31" s="626"/>
      <c r="BF31" s="626"/>
      <c r="BG31" s="626"/>
      <c r="BH31" s="626"/>
      <c r="BI31" s="626"/>
      <c r="BJ31" s="626"/>
      <c r="BK31" s="626"/>
      <c r="BL31" s="626"/>
      <c r="BM31" s="626"/>
      <c r="BN31" s="626"/>
      <c r="BO31" s="626"/>
      <c r="BP31" s="626"/>
      <c r="BQ31" s="626"/>
      <c r="BR31" s="626"/>
      <c r="BS31" s="626"/>
      <c r="BT31" s="626"/>
      <c r="BU31" s="626"/>
      <c r="BV31" s="626"/>
      <c r="BW31" s="626"/>
      <c r="BX31" s="626"/>
      <c r="BY31" s="626"/>
      <c r="BZ31" s="626"/>
      <c r="CA31" s="626"/>
      <c r="CB31" s="626"/>
      <c r="CC31" s="626"/>
      <c r="CD31" s="626"/>
      <c r="CE31" s="626"/>
      <c r="CF31" s="626"/>
      <c r="CG31" s="626"/>
      <c r="CH31" s="626"/>
      <c r="CI31" s="626"/>
      <c r="CJ31" s="626"/>
      <c r="CK31" s="626"/>
      <c r="CL31" s="626"/>
      <c r="CM31" s="626"/>
      <c r="CN31" s="626"/>
      <c r="CO31" s="626"/>
      <c r="CP31" s="626"/>
      <c r="CQ31" s="626"/>
      <c r="CR31" s="626"/>
      <c r="CS31" s="626"/>
      <c r="CT31" s="626"/>
      <c r="CU31" s="626"/>
      <c r="CV31" s="626"/>
    </row>
    <row r="32" spans="1:100" s="627" customFormat="1" ht="21.75" customHeight="1">
      <c r="A32" s="624">
        <v>8</v>
      </c>
      <c r="B32" s="624"/>
      <c r="C32" s="624" t="str">
        <f>F32</f>
        <v>Kec. Pelawan</v>
      </c>
      <c r="D32" s="625"/>
      <c r="E32" s="626"/>
      <c r="F32" s="626" t="str">
        <f>F31</f>
        <v>Kec. Pelawan</v>
      </c>
      <c r="G32" s="626"/>
      <c r="H32" s="626"/>
      <c r="I32" s="626"/>
      <c r="J32" s="626"/>
      <c r="K32" s="626"/>
      <c r="L32" s="626"/>
      <c r="M32" s="626"/>
      <c r="N32" s="626"/>
      <c r="O32" s="626">
        <f t="shared" ref="O32:BY32" si="35">SUM(O30:O31)</f>
        <v>0</v>
      </c>
      <c r="P32" s="626">
        <f t="shared" si="35"/>
        <v>0</v>
      </c>
      <c r="Q32" s="626">
        <f t="shared" si="35"/>
        <v>0</v>
      </c>
      <c r="R32" s="626">
        <f>SUM(R30:R31)-3</f>
        <v>210</v>
      </c>
      <c r="S32" s="626">
        <f t="shared" si="35"/>
        <v>4</v>
      </c>
      <c r="T32" s="626">
        <f t="shared" si="35"/>
        <v>1</v>
      </c>
      <c r="U32" s="626">
        <f t="shared" si="35"/>
        <v>0</v>
      </c>
      <c r="V32" s="626">
        <f t="shared" si="35"/>
        <v>0</v>
      </c>
      <c r="W32" s="626">
        <f t="shared" si="35"/>
        <v>0</v>
      </c>
      <c r="X32" s="626">
        <f t="shared" si="35"/>
        <v>0</v>
      </c>
      <c r="Y32" s="626">
        <f>SUM(Y30:Y31)-3</f>
        <v>215</v>
      </c>
      <c r="Z32" s="626">
        <f t="shared" si="35"/>
        <v>0</v>
      </c>
      <c r="AA32" s="626">
        <f t="shared" si="35"/>
        <v>0</v>
      </c>
      <c r="AB32" s="626">
        <f t="shared" si="35"/>
        <v>0</v>
      </c>
      <c r="AC32" s="626">
        <f t="shared" si="35"/>
        <v>0</v>
      </c>
      <c r="AD32" s="626">
        <f t="shared" si="35"/>
        <v>0</v>
      </c>
      <c r="AE32" s="626">
        <f t="shared" si="35"/>
        <v>0</v>
      </c>
      <c r="AF32" s="626">
        <f t="shared" si="35"/>
        <v>0</v>
      </c>
      <c r="AG32" s="626">
        <f t="shared" si="35"/>
        <v>0</v>
      </c>
      <c r="AH32" s="626">
        <f t="shared" si="35"/>
        <v>0</v>
      </c>
      <c r="AI32" s="626">
        <f t="shared" si="35"/>
        <v>0</v>
      </c>
      <c r="AJ32" s="626">
        <f t="shared" si="35"/>
        <v>0</v>
      </c>
      <c r="AK32" s="626">
        <f t="shared" si="35"/>
        <v>0</v>
      </c>
      <c r="AL32" s="626">
        <f t="shared" si="35"/>
        <v>0</v>
      </c>
      <c r="AM32" s="626">
        <f t="shared" si="35"/>
        <v>0</v>
      </c>
      <c r="AN32" s="626">
        <f t="shared" si="35"/>
        <v>0</v>
      </c>
      <c r="AO32" s="626">
        <f t="shared" si="35"/>
        <v>0</v>
      </c>
      <c r="AP32" s="626">
        <f t="shared" si="35"/>
        <v>0</v>
      </c>
      <c r="AQ32" s="626">
        <f t="shared" si="35"/>
        <v>0</v>
      </c>
      <c r="AR32" s="626">
        <f t="shared" si="35"/>
        <v>0</v>
      </c>
      <c r="AS32" s="626">
        <f t="shared" si="35"/>
        <v>0</v>
      </c>
      <c r="AT32" s="626">
        <f t="shared" si="35"/>
        <v>0</v>
      </c>
      <c r="AU32" s="626">
        <f t="shared" si="35"/>
        <v>0</v>
      </c>
      <c r="AV32" s="626">
        <f t="shared" si="35"/>
        <v>0</v>
      </c>
      <c r="AW32" s="626">
        <f t="shared" si="35"/>
        <v>0</v>
      </c>
      <c r="AX32" s="626">
        <f t="shared" si="35"/>
        <v>0</v>
      </c>
      <c r="AY32" s="626">
        <f t="shared" si="35"/>
        <v>0</v>
      </c>
      <c r="AZ32" s="626">
        <f t="shared" si="35"/>
        <v>0</v>
      </c>
      <c r="BA32" s="626">
        <f t="shared" si="35"/>
        <v>1</v>
      </c>
      <c r="BB32" s="626">
        <f t="shared" si="35"/>
        <v>1</v>
      </c>
      <c r="BC32" s="626">
        <f t="shared" si="35"/>
        <v>2</v>
      </c>
      <c r="BD32" s="626">
        <f t="shared" si="35"/>
        <v>8</v>
      </c>
      <c r="BE32" s="626">
        <f t="shared" si="35"/>
        <v>19</v>
      </c>
      <c r="BF32" s="626">
        <f t="shared" si="35"/>
        <v>27</v>
      </c>
      <c r="BG32" s="626">
        <f t="shared" si="35"/>
        <v>30</v>
      </c>
      <c r="BH32" s="626">
        <f t="shared" si="35"/>
        <v>43</v>
      </c>
      <c r="BI32" s="626">
        <f t="shared" si="35"/>
        <v>73</v>
      </c>
      <c r="BJ32" s="626">
        <f t="shared" si="35"/>
        <v>29</v>
      </c>
      <c r="BK32" s="626">
        <f t="shared" si="35"/>
        <v>23</v>
      </c>
      <c r="BL32" s="626">
        <f t="shared" si="35"/>
        <v>52</v>
      </c>
      <c r="BM32" s="626">
        <f t="shared" si="35"/>
        <v>20</v>
      </c>
      <c r="BN32" s="626">
        <f t="shared" si="35"/>
        <v>11</v>
      </c>
      <c r="BO32" s="626">
        <f t="shared" si="35"/>
        <v>31</v>
      </c>
      <c r="BP32" s="626">
        <f t="shared" si="35"/>
        <v>5</v>
      </c>
      <c r="BQ32" s="626">
        <f t="shared" si="35"/>
        <v>1</v>
      </c>
      <c r="BR32" s="626">
        <f t="shared" si="35"/>
        <v>6</v>
      </c>
      <c r="BS32" s="626">
        <f t="shared" si="35"/>
        <v>0</v>
      </c>
      <c r="BT32" s="626">
        <f t="shared" si="35"/>
        <v>0</v>
      </c>
      <c r="BU32" s="626">
        <f t="shared" si="35"/>
        <v>0</v>
      </c>
      <c r="BV32" s="626">
        <f t="shared" si="35"/>
        <v>0</v>
      </c>
      <c r="BW32" s="626">
        <f t="shared" si="35"/>
        <v>0</v>
      </c>
      <c r="BX32" s="626">
        <f t="shared" si="35"/>
        <v>0</v>
      </c>
      <c r="BY32" s="626">
        <f t="shared" si="35"/>
        <v>0</v>
      </c>
      <c r="BZ32" s="626">
        <f t="shared" ref="BZ32:CV32" si="36">SUM(BZ30:BZ31)</f>
        <v>0</v>
      </c>
      <c r="CA32" s="626">
        <f t="shared" si="36"/>
        <v>0</v>
      </c>
      <c r="CB32" s="626">
        <f t="shared" si="36"/>
        <v>0</v>
      </c>
      <c r="CC32" s="626">
        <f t="shared" si="36"/>
        <v>0</v>
      </c>
      <c r="CD32" s="626">
        <f t="shared" si="36"/>
        <v>0</v>
      </c>
      <c r="CE32" s="626">
        <f t="shared" si="36"/>
        <v>0</v>
      </c>
      <c r="CF32" s="626">
        <f t="shared" si="36"/>
        <v>0</v>
      </c>
      <c r="CG32" s="626">
        <f t="shared" si="36"/>
        <v>0</v>
      </c>
      <c r="CH32" s="626">
        <f t="shared" si="36"/>
        <v>0</v>
      </c>
      <c r="CI32" s="626">
        <f t="shared" si="36"/>
        <v>0</v>
      </c>
      <c r="CJ32" s="626">
        <f t="shared" si="36"/>
        <v>0</v>
      </c>
      <c r="CK32" s="626">
        <f t="shared" si="36"/>
        <v>0</v>
      </c>
      <c r="CL32" s="626">
        <f t="shared" si="36"/>
        <v>0</v>
      </c>
      <c r="CM32" s="626">
        <f t="shared" si="36"/>
        <v>0</v>
      </c>
      <c r="CN32" s="626">
        <f t="shared" si="36"/>
        <v>0</v>
      </c>
      <c r="CO32" s="626">
        <f t="shared" si="36"/>
        <v>0</v>
      </c>
      <c r="CP32" s="626">
        <f t="shared" si="36"/>
        <v>0</v>
      </c>
      <c r="CQ32" s="626">
        <f t="shared" si="36"/>
        <v>0</v>
      </c>
      <c r="CR32" s="626">
        <f t="shared" si="36"/>
        <v>0</v>
      </c>
      <c r="CS32" s="626">
        <f t="shared" si="36"/>
        <v>0</v>
      </c>
      <c r="CT32" s="626">
        <f t="shared" si="36"/>
        <v>0</v>
      </c>
      <c r="CU32" s="626">
        <f t="shared" si="36"/>
        <v>0</v>
      </c>
      <c r="CV32" s="626">
        <f t="shared" si="36"/>
        <v>0</v>
      </c>
    </row>
    <row r="33" spans="1:100" s="627" customFormat="1" hidden="1">
      <c r="A33" s="626">
        <f>A31+1</f>
        <v>15</v>
      </c>
      <c r="B33" s="626" t="s">
        <v>1354</v>
      </c>
      <c r="C33" s="626" t="s">
        <v>1355</v>
      </c>
      <c r="D33" s="628" t="s">
        <v>1740</v>
      </c>
      <c r="E33" s="626" t="s">
        <v>1259</v>
      </c>
      <c r="F33" s="626" t="s">
        <v>84</v>
      </c>
      <c r="G33" s="626" t="s">
        <v>126</v>
      </c>
      <c r="H33" s="626" t="s">
        <v>615</v>
      </c>
      <c r="I33" s="626" t="s">
        <v>615</v>
      </c>
      <c r="J33" s="626">
        <v>2</v>
      </c>
      <c r="K33" s="626" t="s">
        <v>2586</v>
      </c>
      <c r="L33" s="626">
        <v>30570</v>
      </c>
      <c r="M33" s="626" t="s">
        <v>2521</v>
      </c>
      <c r="N33" s="626">
        <v>1200</v>
      </c>
      <c r="O33" s="626">
        <v>0</v>
      </c>
      <c r="P33" s="626">
        <v>0</v>
      </c>
      <c r="Q33" s="626">
        <f t="shared" ref="Q33:Q40" si="37">SUM(O33:P33)</f>
        <v>0</v>
      </c>
      <c r="R33" s="626">
        <v>745</v>
      </c>
      <c r="S33" s="626">
        <v>20</v>
      </c>
      <c r="T33" s="626">
        <v>7</v>
      </c>
      <c r="U33" s="626">
        <v>0</v>
      </c>
      <c r="V33" s="626">
        <v>0</v>
      </c>
      <c r="W33" s="626">
        <v>0</v>
      </c>
      <c r="X33" s="626">
        <v>0</v>
      </c>
      <c r="Y33" s="626">
        <f t="shared" ref="Y33:Y40" si="38">SUM(R33:X33)</f>
        <v>772</v>
      </c>
      <c r="Z33" s="626">
        <v>0</v>
      </c>
      <c r="AA33" s="626">
        <v>0</v>
      </c>
      <c r="AB33" s="626">
        <f t="shared" ref="AB33:AB40" si="39">SUM(Z33:AA33)</f>
        <v>0</v>
      </c>
      <c r="AC33" s="626">
        <v>0</v>
      </c>
      <c r="AD33" s="626">
        <v>0</v>
      </c>
      <c r="AE33" s="626">
        <f t="shared" ref="AE33:AE40" si="40">SUM(AC33:AD33)</f>
        <v>0</v>
      </c>
      <c r="AF33" s="626">
        <v>0</v>
      </c>
      <c r="AG33" s="626">
        <v>0</v>
      </c>
      <c r="AH33" s="626">
        <f t="shared" ref="AH33:AH40" si="41">SUM(AF33:AG33)</f>
        <v>0</v>
      </c>
      <c r="AI33" s="626">
        <v>0</v>
      </c>
      <c r="AJ33" s="626">
        <v>0</v>
      </c>
      <c r="AK33" s="626">
        <f t="shared" ref="AK33:AK40" si="42">SUM(AI33:AJ33)</f>
        <v>0</v>
      </c>
      <c r="AL33" s="626">
        <v>0</v>
      </c>
      <c r="AM33" s="626">
        <v>0</v>
      </c>
      <c r="AN33" s="626">
        <f t="shared" ref="AN33:AN40" si="43">SUM(AL33:AM33)</f>
        <v>0</v>
      </c>
      <c r="AO33" s="626">
        <v>0</v>
      </c>
      <c r="AP33" s="626">
        <v>0</v>
      </c>
      <c r="AQ33" s="626">
        <f t="shared" ref="AQ33:AQ40" si="44">SUM(AO33:AP33)</f>
        <v>0</v>
      </c>
      <c r="AR33" s="626">
        <v>0</v>
      </c>
      <c r="AS33" s="626">
        <v>0</v>
      </c>
      <c r="AT33" s="626">
        <f t="shared" ref="AT33:AT40" si="45">SUM(AR33:AS33)</f>
        <v>0</v>
      </c>
      <c r="AU33" s="626">
        <v>0</v>
      </c>
      <c r="AV33" s="626">
        <v>0</v>
      </c>
      <c r="AW33" s="626">
        <f t="shared" ref="AW33:AW40" si="46">SUM(AU33:AV33)</f>
        <v>0</v>
      </c>
      <c r="AX33" s="626">
        <v>1</v>
      </c>
      <c r="AY33" s="626">
        <v>1</v>
      </c>
      <c r="AZ33" s="626">
        <f t="shared" ref="AZ33:AZ40" si="47">SUM(AX33:AY33)</f>
        <v>2</v>
      </c>
      <c r="BA33" s="626">
        <v>4</v>
      </c>
      <c r="BB33" s="626">
        <v>10</v>
      </c>
      <c r="BC33" s="626">
        <f t="shared" ref="BC33:BC40" si="48">SUM(BA33:BB33)</f>
        <v>14</v>
      </c>
      <c r="BD33" s="626">
        <v>114</v>
      </c>
      <c r="BE33" s="626">
        <v>122</v>
      </c>
      <c r="BF33" s="626">
        <f t="shared" ref="BF33:BF40" si="49">SUM(BD33:BE33)</f>
        <v>236</v>
      </c>
      <c r="BG33" s="626">
        <v>134</v>
      </c>
      <c r="BH33" s="626">
        <v>118</v>
      </c>
      <c r="BI33" s="626">
        <f t="shared" ref="BI33:BI40" si="50">SUM(BG33:BH33)</f>
        <v>252</v>
      </c>
      <c r="BJ33" s="626">
        <v>106</v>
      </c>
      <c r="BK33" s="626">
        <v>105</v>
      </c>
      <c r="BL33" s="626">
        <f t="shared" ref="BL33:BL40" si="51">SUM(BJ33:BK33)</f>
        <v>211</v>
      </c>
      <c r="BM33" s="626">
        <v>26</v>
      </c>
      <c r="BN33" s="626">
        <v>22</v>
      </c>
      <c r="BO33" s="626">
        <f t="shared" ref="BO33:BO40" si="52">SUM(BM33:BN33)</f>
        <v>48</v>
      </c>
      <c r="BP33" s="626">
        <v>6</v>
      </c>
      <c r="BQ33" s="626">
        <v>3</v>
      </c>
      <c r="BR33" s="626">
        <f t="shared" ref="BR33:BR40" si="53">SUM(BP33:BQ33)</f>
        <v>9</v>
      </c>
      <c r="BS33" s="626">
        <v>0</v>
      </c>
      <c r="BT33" s="626">
        <v>0</v>
      </c>
      <c r="BU33" s="626">
        <v>0</v>
      </c>
      <c r="BV33" s="626">
        <v>0</v>
      </c>
      <c r="BW33" s="626">
        <v>0</v>
      </c>
      <c r="BX33" s="626">
        <v>0</v>
      </c>
      <c r="BY33" s="626">
        <v>0</v>
      </c>
      <c r="BZ33" s="626">
        <v>0</v>
      </c>
      <c r="CA33" s="626">
        <v>0</v>
      </c>
      <c r="CB33" s="626">
        <v>0</v>
      </c>
      <c r="CC33" s="626">
        <v>0</v>
      </c>
      <c r="CD33" s="626">
        <v>0</v>
      </c>
      <c r="CE33" s="626">
        <f t="shared" ref="CE33:CF40" si="54">BS33+BU33+BW33+BY33+CA33+CC33</f>
        <v>0</v>
      </c>
      <c r="CF33" s="626">
        <f t="shared" si="54"/>
        <v>0</v>
      </c>
      <c r="CG33" s="626">
        <f t="shared" ref="CG33:CG40" si="55">SUM(CE33:CF33)</f>
        <v>0</v>
      </c>
      <c r="CH33" s="626">
        <v>0</v>
      </c>
      <c r="CI33" s="626">
        <v>0</v>
      </c>
      <c r="CJ33" s="626">
        <v>0</v>
      </c>
      <c r="CK33" s="626">
        <v>0</v>
      </c>
      <c r="CL33" s="626">
        <v>0</v>
      </c>
      <c r="CM33" s="626">
        <v>0</v>
      </c>
      <c r="CN33" s="626">
        <f t="shared" ref="CN33:CO40" si="56">CH33+CJ33+CL33</f>
        <v>0</v>
      </c>
      <c r="CO33" s="626">
        <f t="shared" si="56"/>
        <v>0</v>
      </c>
      <c r="CP33" s="626">
        <f t="shared" ref="CP33:CP40" si="57">SUM(CN33:CO33)</f>
        <v>0</v>
      </c>
      <c r="CQ33" s="626">
        <v>0</v>
      </c>
      <c r="CR33" s="626">
        <v>0</v>
      </c>
      <c r="CS33" s="626">
        <v>0</v>
      </c>
      <c r="CT33" s="626">
        <v>0</v>
      </c>
      <c r="CU33" s="626">
        <v>0</v>
      </c>
      <c r="CV33" s="626">
        <v>0</v>
      </c>
    </row>
    <row r="34" spans="1:100" s="627" customFormat="1" hidden="1">
      <c r="A34" s="626">
        <f>A33+1</f>
        <v>16</v>
      </c>
      <c r="B34" s="626" t="s">
        <v>1352</v>
      </c>
      <c r="C34" s="626" t="s">
        <v>1353</v>
      </c>
      <c r="D34" s="628" t="s">
        <v>1742</v>
      </c>
      <c r="E34" s="626" t="s">
        <v>1020</v>
      </c>
      <c r="F34" s="626" t="s">
        <v>84</v>
      </c>
      <c r="G34" s="626" t="s">
        <v>126</v>
      </c>
      <c r="H34" s="626" t="s">
        <v>615</v>
      </c>
      <c r="I34" s="626" t="s">
        <v>615</v>
      </c>
      <c r="J34" s="626">
        <v>2</v>
      </c>
      <c r="K34" s="626" t="s">
        <v>2410</v>
      </c>
      <c r="L34" s="626" t="s">
        <v>615</v>
      </c>
      <c r="M34" s="626" t="s">
        <v>2409</v>
      </c>
      <c r="N34" s="626">
        <v>4400</v>
      </c>
      <c r="O34" s="626">
        <v>0</v>
      </c>
      <c r="P34" s="626">
        <v>0</v>
      </c>
      <c r="Q34" s="626">
        <f t="shared" si="37"/>
        <v>0</v>
      </c>
      <c r="R34" s="626">
        <v>498</v>
      </c>
      <c r="S34" s="626">
        <v>6</v>
      </c>
      <c r="T34" s="626">
        <v>1</v>
      </c>
      <c r="U34" s="626">
        <v>0</v>
      </c>
      <c r="V34" s="626">
        <v>0</v>
      </c>
      <c r="W34" s="626">
        <v>0</v>
      </c>
      <c r="X34" s="626">
        <v>0</v>
      </c>
      <c r="Y34" s="626">
        <f t="shared" si="38"/>
        <v>505</v>
      </c>
      <c r="Z34" s="626">
        <v>0</v>
      </c>
      <c r="AA34" s="626">
        <v>0</v>
      </c>
      <c r="AB34" s="626">
        <f t="shared" si="39"/>
        <v>0</v>
      </c>
      <c r="AC34" s="626">
        <v>0</v>
      </c>
      <c r="AD34" s="626">
        <v>1</v>
      </c>
      <c r="AE34" s="626">
        <f t="shared" si="40"/>
        <v>1</v>
      </c>
      <c r="AF34" s="626">
        <v>0</v>
      </c>
      <c r="AG34" s="626">
        <v>0</v>
      </c>
      <c r="AH34" s="626">
        <f t="shared" si="41"/>
        <v>0</v>
      </c>
      <c r="AI34" s="626">
        <v>0</v>
      </c>
      <c r="AJ34" s="626">
        <v>0</v>
      </c>
      <c r="AK34" s="626">
        <f t="shared" si="42"/>
        <v>0</v>
      </c>
      <c r="AL34" s="626">
        <v>0</v>
      </c>
      <c r="AM34" s="626">
        <v>0</v>
      </c>
      <c r="AN34" s="626">
        <f t="shared" si="43"/>
        <v>0</v>
      </c>
      <c r="AO34" s="626">
        <v>0</v>
      </c>
      <c r="AP34" s="626">
        <v>0</v>
      </c>
      <c r="AQ34" s="626">
        <f t="shared" si="44"/>
        <v>0</v>
      </c>
      <c r="AR34" s="626">
        <v>0</v>
      </c>
      <c r="AS34" s="626">
        <v>0</v>
      </c>
      <c r="AT34" s="626">
        <f t="shared" si="45"/>
        <v>0</v>
      </c>
      <c r="AU34" s="626">
        <v>0</v>
      </c>
      <c r="AV34" s="626">
        <v>0</v>
      </c>
      <c r="AW34" s="626">
        <f t="shared" si="46"/>
        <v>0</v>
      </c>
      <c r="AX34" s="626">
        <v>0</v>
      </c>
      <c r="AY34" s="626">
        <v>0</v>
      </c>
      <c r="AZ34" s="626">
        <f t="shared" si="47"/>
        <v>0</v>
      </c>
      <c r="BA34" s="626">
        <v>4</v>
      </c>
      <c r="BB34" s="626">
        <v>9</v>
      </c>
      <c r="BC34" s="626">
        <f t="shared" si="48"/>
        <v>13</v>
      </c>
      <c r="BD34" s="626">
        <v>45</v>
      </c>
      <c r="BE34" s="626">
        <v>73</v>
      </c>
      <c r="BF34" s="626">
        <f t="shared" si="49"/>
        <v>118</v>
      </c>
      <c r="BG34" s="626">
        <v>73</v>
      </c>
      <c r="BH34" s="626">
        <v>85</v>
      </c>
      <c r="BI34" s="626">
        <f t="shared" si="50"/>
        <v>158</v>
      </c>
      <c r="BJ34" s="626">
        <v>73</v>
      </c>
      <c r="BK34" s="626">
        <v>80</v>
      </c>
      <c r="BL34" s="626">
        <f t="shared" si="51"/>
        <v>153</v>
      </c>
      <c r="BM34" s="626">
        <v>28</v>
      </c>
      <c r="BN34" s="626">
        <v>23</v>
      </c>
      <c r="BO34" s="626">
        <f t="shared" si="52"/>
        <v>51</v>
      </c>
      <c r="BP34" s="626">
        <v>6</v>
      </c>
      <c r="BQ34" s="626">
        <v>5</v>
      </c>
      <c r="BR34" s="626">
        <f t="shared" si="53"/>
        <v>11</v>
      </c>
      <c r="BS34" s="626">
        <v>0</v>
      </c>
      <c r="BT34" s="626">
        <v>0</v>
      </c>
      <c r="BU34" s="626">
        <v>0</v>
      </c>
      <c r="BV34" s="626">
        <v>0</v>
      </c>
      <c r="BW34" s="626">
        <v>0</v>
      </c>
      <c r="BX34" s="626">
        <v>0</v>
      </c>
      <c r="BY34" s="626">
        <v>0</v>
      </c>
      <c r="BZ34" s="626">
        <v>0</v>
      </c>
      <c r="CA34" s="626">
        <v>0</v>
      </c>
      <c r="CB34" s="626">
        <v>0</v>
      </c>
      <c r="CC34" s="626">
        <v>0</v>
      </c>
      <c r="CD34" s="626">
        <v>0</v>
      </c>
      <c r="CE34" s="626">
        <f t="shared" si="54"/>
        <v>0</v>
      </c>
      <c r="CF34" s="626">
        <f t="shared" si="54"/>
        <v>0</v>
      </c>
      <c r="CG34" s="626">
        <f t="shared" si="55"/>
        <v>0</v>
      </c>
      <c r="CH34" s="626">
        <v>0</v>
      </c>
      <c r="CI34" s="626">
        <v>0</v>
      </c>
      <c r="CJ34" s="626">
        <v>0</v>
      </c>
      <c r="CK34" s="626">
        <v>0</v>
      </c>
      <c r="CL34" s="626">
        <v>0</v>
      </c>
      <c r="CM34" s="626">
        <v>0</v>
      </c>
      <c r="CN34" s="626">
        <f t="shared" si="56"/>
        <v>0</v>
      </c>
      <c r="CO34" s="626">
        <f t="shared" si="56"/>
        <v>0</v>
      </c>
      <c r="CP34" s="626">
        <f t="shared" si="57"/>
        <v>0</v>
      </c>
      <c r="CQ34" s="626">
        <v>0</v>
      </c>
      <c r="CR34" s="626">
        <v>0</v>
      </c>
      <c r="CS34" s="626">
        <v>0</v>
      </c>
      <c r="CT34" s="626">
        <v>0</v>
      </c>
      <c r="CU34" s="626">
        <v>0</v>
      </c>
      <c r="CV34" s="626">
        <v>0</v>
      </c>
    </row>
    <row r="35" spans="1:100" s="627" customFormat="1" hidden="1">
      <c r="A35" s="626">
        <f>A34+1</f>
        <v>17</v>
      </c>
      <c r="B35" s="626" t="s">
        <v>1346</v>
      </c>
      <c r="C35" s="626" t="s">
        <v>1347</v>
      </c>
      <c r="D35" s="628" t="s">
        <v>2587</v>
      </c>
      <c r="E35" s="626" t="s">
        <v>1017</v>
      </c>
      <c r="F35" s="626" t="s">
        <v>84</v>
      </c>
      <c r="G35" s="626" t="s">
        <v>127</v>
      </c>
      <c r="H35" s="626" t="s">
        <v>615</v>
      </c>
      <c r="I35" s="626" t="s">
        <v>615</v>
      </c>
      <c r="J35" s="626">
        <v>2</v>
      </c>
      <c r="K35" s="626" t="s">
        <v>2588</v>
      </c>
      <c r="L35" s="626">
        <v>38823</v>
      </c>
      <c r="M35" s="626" t="s">
        <v>2409</v>
      </c>
      <c r="N35" s="626">
        <v>3000</v>
      </c>
      <c r="O35" s="626">
        <v>0</v>
      </c>
      <c r="P35" s="626">
        <v>0</v>
      </c>
      <c r="Q35" s="626">
        <f t="shared" si="37"/>
        <v>0</v>
      </c>
      <c r="R35" s="626">
        <v>101</v>
      </c>
      <c r="S35" s="626">
        <v>0</v>
      </c>
      <c r="T35" s="626">
        <v>0</v>
      </c>
      <c r="U35" s="626">
        <v>0</v>
      </c>
      <c r="V35" s="626">
        <v>0</v>
      </c>
      <c r="W35" s="626">
        <v>0</v>
      </c>
      <c r="X35" s="626">
        <v>0</v>
      </c>
      <c r="Y35" s="626">
        <f t="shared" si="38"/>
        <v>101</v>
      </c>
      <c r="Z35" s="626">
        <v>0</v>
      </c>
      <c r="AA35" s="626">
        <v>0</v>
      </c>
      <c r="AB35" s="626">
        <f t="shared" si="39"/>
        <v>0</v>
      </c>
      <c r="AC35" s="626">
        <v>0</v>
      </c>
      <c r="AD35" s="626">
        <v>0</v>
      </c>
      <c r="AE35" s="626">
        <f t="shared" si="40"/>
        <v>0</v>
      </c>
      <c r="AF35" s="626">
        <v>0</v>
      </c>
      <c r="AG35" s="626">
        <v>0</v>
      </c>
      <c r="AH35" s="626">
        <f t="shared" si="41"/>
        <v>0</v>
      </c>
      <c r="AI35" s="626">
        <v>0</v>
      </c>
      <c r="AJ35" s="626">
        <v>0</v>
      </c>
      <c r="AK35" s="626">
        <f t="shared" si="42"/>
        <v>0</v>
      </c>
      <c r="AL35" s="626">
        <v>0</v>
      </c>
      <c r="AM35" s="626">
        <v>0</v>
      </c>
      <c r="AN35" s="626">
        <f t="shared" si="43"/>
        <v>0</v>
      </c>
      <c r="AO35" s="626">
        <v>0</v>
      </c>
      <c r="AP35" s="626">
        <v>0</v>
      </c>
      <c r="AQ35" s="626">
        <f t="shared" si="44"/>
        <v>0</v>
      </c>
      <c r="AR35" s="626">
        <v>0</v>
      </c>
      <c r="AS35" s="626">
        <v>0</v>
      </c>
      <c r="AT35" s="626">
        <f t="shared" si="45"/>
        <v>0</v>
      </c>
      <c r="AU35" s="626">
        <v>0</v>
      </c>
      <c r="AV35" s="626">
        <v>0</v>
      </c>
      <c r="AW35" s="626">
        <f t="shared" si="46"/>
        <v>0</v>
      </c>
      <c r="AX35" s="626">
        <v>0</v>
      </c>
      <c r="AY35" s="626">
        <v>0</v>
      </c>
      <c r="AZ35" s="626">
        <f t="shared" si="47"/>
        <v>0</v>
      </c>
      <c r="BA35" s="626">
        <v>0</v>
      </c>
      <c r="BB35" s="626">
        <v>0</v>
      </c>
      <c r="BC35" s="626">
        <f t="shared" si="48"/>
        <v>0</v>
      </c>
      <c r="BD35" s="626">
        <v>5</v>
      </c>
      <c r="BE35" s="626">
        <v>6</v>
      </c>
      <c r="BF35" s="626">
        <f t="shared" si="49"/>
        <v>11</v>
      </c>
      <c r="BG35" s="626">
        <v>13</v>
      </c>
      <c r="BH35" s="626">
        <v>16</v>
      </c>
      <c r="BI35" s="626">
        <f t="shared" si="50"/>
        <v>29</v>
      </c>
      <c r="BJ35" s="626">
        <v>19</v>
      </c>
      <c r="BK35" s="626">
        <v>15</v>
      </c>
      <c r="BL35" s="626">
        <f t="shared" si="51"/>
        <v>34</v>
      </c>
      <c r="BM35" s="626">
        <v>11</v>
      </c>
      <c r="BN35" s="626">
        <v>9</v>
      </c>
      <c r="BO35" s="626">
        <f t="shared" si="52"/>
        <v>20</v>
      </c>
      <c r="BP35" s="626">
        <v>5</v>
      </c>
      <c r="BQ35" s="626">
        <v>2</v>
      </c>
      <c r="BR35" s="626">
        <f t="shared" si="53"/>
        <v>7</v>
      </c>
      <c r="BS35" s="626">
        <v>0</v>
      </c>
      <c r="BT35" s="626">
        <v>0</v>
      </c>
      <c r="BU35" s="626">
        <v>0</v>
      </c>
      <c r="BV35" s="626">
        <v>0</v>
      </c>
      <c r="BW35" s="626">
        <v>0</v>
      </c>
      <c r="BX35" s="626">
        <v>0</v>
      </c>
      <c r="BY35" s="626">
        <v>0</v>
      </c>
      <c r="BZ35" s="626">
        <v>0</v>
      </c>
      <c r="CA35" s="626">
        <v>0</v>
      </c>
      <c r="CB35" s="626">
        <v>0</v>
      </c>
      <c r="CC35" s="626">
        <v>0</v>
      </c>
      <c r="CD35" s="626">
        <v>0</v>
      </c>
      <c r="CE35" s="626">
        <f t="shared" si="54"/>
        <v>0</v>
      </c>
      <c r="CF35" s="626">
        <f t="shared" si="54"/>
        <v>0</v>
      </c>
      <c r="CG35" s="626">
        <f t="shared" si="55"/>
        <v>0</v>
      </c>
      <c r="CH35" s="626">
        <v>0</v>
      </c>
      <c r="CI35" s="626">
        <v>0</v>
      </c>
      <c r="CJ35" s="626">
        <v>0</v>
      </c>
      <c r="CK35" s="626">
        <v>0</v>
      </c>
      <c r="CL35" s="626">
        <v>0</v>
      </c>
      <c r="CM35" s="626">
        <v>0</v>
      </c>
      <c r="CN35" s="626">
        <f t="shared" si="56"/>
        <v>0</v>
      </c>
      <c r="CO35" s="626">
        <f t="shared" si="56"/>
        <v>0</v>
      </c>
      <c r="CP35" s="626">
        <f t="shared" si="57"/>
        <v>0</v>
      </c>
      <c r="CQ35" s="626">
        <v>0</v>
      </c>
      <c r="CR35" s="626">
        <v>0</v>
      </c>
      <c r="CS35" s="626">
        <v>0</v>
      </c>
      <c r="CT35" s="626">
        <v>0</v>
      </c>
      <c r="CU35" s="626">
        <v>0</v>
      </c>
      <c r="CV35" s="626">
        <v>1</v>
      </c>
    </row>
    <row r="36" spans="1:100" s="627" customFormat="1" ht="22.5" customHeight="1">
      <c r="A36" s="624">
        <v>9</v>
      </c>
      <c r="B36" s="624"/>
      <c r="C36" s="624" t="str">
        <f>F36</f>
        <v>Kec. Sarolangun</v>
      </c>
      <c r="D36" s="625"/>
      <c r="E36" s="626"/>
      <c r="F36" s="626" t="str">
        <f>F35</f>
        <v>Kec. Sarolangun</v>
      </c>
      <c r="G36" s="626"/>
      <c r="H36" s="626"/>
      <c r="I36" s="626"/>
      <c r="J36" s="626"/>
      <c r="K36" s="626"/>
      <c r="L36" s="626"/>
      <c r="M36" s="626"/>
      <c r="N36" s="626"/>
      <c r="O36" s="626">
        <f t="shared" ref="O36:BZ36" si="58">SUM(O33:O35)</f>
        <v>0</v>
      </c>
      <c r="P36" s="626">
        <f t="shared" si="58"/>
        <v>0</v>
      </c>
      <c r="Q36" s="626">
        <f t="shared" si="58"/>
        <v>0</v>
      </c>
      <c r="R36" s="626">
        <f>SUM(R33:R35)+10</f>
        <v>1354</v>
      </c>
      <c r="S36" s="626">
        <f t="shared" si="58"/>
        <v>26</v>
      </c>
      <c r="T36" s="626">
        <f t="shared" si="58"/>
        <v>8</v>
      </c>
      <c r="U36" s="626">
        <f t="shared" si="58"/>
        <v>0</v>
      </c>
      <c r="V36" s="626">
        <f t="shared" si="58"/>
        <v>0</v>
      </c>
      <c r="W36" s="626">
        <f t="shared" si="58"/>
        <v>0</v>
      </c>
      <c r="X36" s="626">
        <f t="shared" si="58"/>
        <v>0</v>
      </c>
      <c r="Y36" s="626">
        <f>SUM(Y33:Y35)+10</f>
        <v>1388</v>
      </c>
      <c r="Z36" s="626">
        <f t="shared" si="58"/>
        <v>0</v>
      </c>
      <c r="AA36" s="626">
        <f t="shared" si="58"/>
        <v>0</v>
      </c>
      <c r="AB36" s="626">
        <f t="shared" si="58"/>
        <v>0</v>
      </c>
      <c r="AC36" s="626">
        <f t="shared" si="58"/>
        <v>0</v>
      </c>
      <c r="AD36" s="626">
        <f t="shared" si="58"/>
        <v>1</v>
      </c>
      <c r="AE36" s="626">
        <f t="shared" si="58"/>
        <v>1</v>
      </c>
      <c r="AF36" s="626">
        <f t="shared" si="58"/>
        <v>0</v>
      </c>
      <c r="AG36" s="626">
        <f t="shared" si="58"/>
        <v>0</v>
      </c>
      <c r="AH36" s="626">
        <f t="shared" si="58"/>
        <v>0</v>
      </c>
      <c r="AI36" s="626">
        <f t="shared" si="58"/>
        <v>0</v>
      </c>
      <c r="AJ36" s="626">
        <f t="shared" si="58"/>
        <v>0</v>
      </c>
      <c r="AK36" s="626">
        <f t="shared" si="58"/>
        <v>0</v>
      </c>
      <c r="AL36" s="626">
        <f t="shared" si="58"/>
        <v>0</v>
      </c>
      <c r="AM36" s="626">
        <f t="shared" si="58"/>
        <v>0</v>
      </c>
      <c r="AN36" s="626">
        <f t="shared" si="58"/>
        <v>0</v>
      </c>
      <c r="AO36" s="626">
        <f t="shared" si="58"/>
        <v>0</v>
      </c>
      <c r="AP36" s="626">
        <f t="shared" si="58"/>
        <v>0</v>
      </c>
      <c r="AQ36" s="626">
        <f t="shared" si="58"/>
        <v>0</v>
      </c>
      <c r="AR36" s="626">
        <f t="shared" si="58"/>
        <v>0</v>
      </c>
      <c r="AS36" s="626">
        <f t="shared" si="58"/>
        <v>0</v>
      </c>
      <c r="AT36" s="626">
        <f t="shared" si="58"/>
        <v>0</v>
      </c>
      <c r="AU36" s="626">
        <f t="shared" si="58"/>
        <v>0</v>
      </c>
      <c r="AV36" s="626">
        <f t="shared" si="58"/>
        <v>0</v>
      </c>
      <c r="AW36" s="626">
        <f t="shared" si="58"/>
        <v>0</v>
      </c>
      <c r="AX36" s="626">
        <f t="shared" si="58"/>
        <v>1</v>
      </c>
      <c r="AY36" s="626">
        <f t="shared" si="58"/>
        <v>1</v>
      </c>
      <c r="AZ36" s="626">
        <f t="shared" si="58"/>
        <v>2</v>
      </c>
      <c r="BA36" s="626">
        <f t="shared" si="58"/>
        <v>8</v>
      </c>
      <c r="BB36" s="626">
        <f t="shared" si="58"/>
        <v>19</v>
      </c>
      <c r="BC36" s="626">
        <f t="shared" si="58"/>
        <v>27</v>
      </c>
      <c r="BD36" s="626">
        <f t="shared" si="58"/>
        <v>164</v>
      </c>
      <c r="BE36" s="626">
        <f t="shared" si="58"/>
        <v>201</v>
      </c>
      <c r="BF36" s="626">
        <f t="shared" si="58"/>
        <v>365</v>
      </c>
      <c r="BG36" s="626">
        <f t="shared" si="58"/>
        <v>220</v>
      </c>
      <c r="BH36" s="626">
        <f t="shared" si="58"/>
        <v>219</v>
      </c>
      <c r="BI36" s="626">
        <f t="shared" si="58"/>
        <v>439</v>
      </c>
      <c r="BJ36" s="626">
        <f t="shared" si="58"/>
        <v>198</v>
      </c>
      <c r="BK36" s="626">
        <f t="shared" si="58"/>
        <v>200</v>
      </c>
      <c r="BL36" s="626">
        <f t="shared" si="58"/>
        <v>398</v>
      </c>
      <c r="BM36" s="626">
        <f t="shared" si="58"/>
        <v>65</v>
      </c>
      <c r="BN36" s="626">
        <f t="shared" si="58"/>
        <v>54</v>
      </c>
      <c r="BO36" s="626">
        <f t="shared" si="58"/>
        <v>119</v>
      </c>
      <c r="BP36" s="626">
        <f t="shared" si="58"/>
        <v>17</v>
      </c>
      <c r="BQ36" s="626">
        <f t="shared" si="58"/>
        <v>10</v>
      </c>
      <c r="BR36" s="626">
        <f t="shared" si="58"/>
        <v>27</v>
      </c>
      <c r="BS36" s="626">
        <f t="shared" si="58"/>
        <v>0</v>
      </c>
      <c r="BT36" s="626">
        <f t="shared" si="58"/>
        <v>0</v>
      </c>
      <c r="BU36" s="626">
        <f t="shared" si="58"/>
        <v>0</v>
      </c>
      <c r="BV36" s="626">
        <f t="shared" si="58"/>
        <v>0</v>
      </c>
      <c r="BW36" s="626">
        <f t="shared" si="58"/>
        <v>0</v>
      </c>
      <c r="BX36" s="626">
        <f t="shared" si="58"/>
        <v>0</v>
      </c>
      <c r="BY36" s="626">
        <f t="shared" si="58"/>
        <v>0</v>
      </c>
      <c r="BZ36" s="626">
        <f t="shared" si="58"/>
        <v>0</v>
      </c>
      <c r="CA36" s="626">
        <f t="shared" ref="CA36:CV36" si="59">SUM(CA33:CA35)</f>
        <v>0</v>
      </c>
      <c r="CB36" s="626">
        <f t="shared" si="59"/>
        <v>0</v>
      </c>
      <c r="CC36" s="626">
        <f t="shared" si="59"/>
        <v>0</v>
      </c>
      <c r="CD36" s="626">
        <f t="shared" si="59"/>
        <v>0</v>
      </c>
      <c r="CE36" s="626">
        <f t="shared" si="59"/>
        <v>0</v>
      </c>
      <c r="CF36" s="626">
        <f t="shared" si="59"/>
        <v>0</v>
      </c>
      <c r="CG36" s="626">
        <f t="shared" si="59"/>
        <v>0</v>
      </c>
      <c r="CH36" s="626">
        <f t="shared" si="59"/>
        <v>0</v>
      </c>
      <c r="CI36" s="626">
        <f t="shared" si="59"/>
        <v>0</v>
      </c>
      <c r="CJ36" s="626">
        <f t="shared" si="59"/>
        <v>0</v>
      </c>
      <c r="CK36" s="626">
        <f t="shared" si="59"/>
        <v>0</v>
      </c>
      <c r="CL36" s="626">
        <f t="shared" si="59"/>
        <v>0</v>
      </c>
      <c r="CM36" s="626">
        <f t="shared" si="59"/>
        <v>0</v>
      </c>
      <c r="CN36" s="626">
        <f t="shared" si="59"/>
        <v>0</v>
      </c>
      <c r="CO36" s="626">
        <f t="shared" si="59"/>
        <v>0</v>
      </c>
      <c r="CP36" s="626">
        <f t="shared" si="59"/>
        <v>0</v>
      </c>
      <c r="CQ36" s="626">
        <f t="shared" si="59"/>
        <v>0</v>
      </c>
      <c r="CR36" s="626">
        <f t="shared" si="59"/>
        <v>0</v>
      </c>
      <c r="CS36" s="626">
        <f t="shared" si="59"/>
        <v>0</v>
      </c>
      <c r="CT36" s="626">
        <f t="shared" si="59"/>
        <v>0</v>
      </c>
      <c r="CU36" s="626">
        <f t="shared" si="59"/>
        <v>0</v>
      </c>
      <c r="CV36" s="626">
        <f t="shared" si="59"/>
        <v>1</v>
      </c>
    </row>
    <row r="37" spans="1:100" s="627" customFormat="1" hidden="1">
      <c r="A37" s="626">
        <f>A35+1</f>
        <v>18</v>
      </c>
      <c r="B37" s="626" t="s">
        <v>1358</v>
      </c>
      <c r="C37" s="626" t="s">
        <v>1359</v>
      </c>
      <c r="D37" s="628" t="s">
        <v>1743</v>
      </c>
      <c r="E37" s="626" t="s">
        <v>212</v>
      </c>
      <c r="F37" s="626" t="s">
        <v>85</v>
      </c>
      <c r="G37" s="626" t="s">
        <v>126</v>
      </c>
      <c r="H37" s="626" t="s">
        <v>615</v>
      </c>
      <c r="I37" s="626" t="s">
        <v>615</v>
      </c>
      <c r="J37" s="626">
        <v>2</v>
      </c>
      <c r="K37" s="626" t="s">
        <v>2410</v>
      </c>
      <c r="L37" s="626" t="s">
        <v>615</v>
      </c>
      <c r="M37" s="626" t="s">
        <v>2409</v>
      </c>
      <c r="N37" s="626">
        <v>4400</v>
      </c>
      <c r="O37" s="626">
        <v>0</v>
      </c>
      <c r="P37" s="626">
        <v>0</v>
      </c>
      <c r="Q37" s="626">
        <f t="shared" si="37"/>
        <v>0</v>
      </c>
      <c r="R37" s="626">
        <v>624</v>
      </c>
      <c r="S37" s="626">
        <v>37</v>
      </c>
      <c r="T37" s="626">
        <v>3</v>
      </c>
      <c r="U37" s="626">
        <v>0</v>
      </c>
      <c r="V37" s="626">
        <v>0</v>
      </c>
      <c r="W37" s="626">
        <v>0</v>
      </c>
      <c r="X37" s="626">
        <v>0</v>
      </c>
      <c r="Y37" s="626">
        <f t="shared" si="38"/>
        <v>664</v>
      </c>
      <c r="Z37" s="626">
        <v>0</v>
      </c>
      <c r="AA37" s="626">
        <v>0</v>
      </c>
      <c r="AB37" s="626">
        <f t="shared" si="39"/>
        <v>0</v>
      </c>
      <c r="AC37" s="626">
        <v>0</v>
      </c>
      <c r="AD37" s="626">
        <v>0</v>
      </c>
      <c r="AE37" s="626">
        <f t="shared" si="40"/>
        <v>0</v>
      </c>
      <c r="AF37" s="626">
        <v>0</v>
      </c>
      <c r="AG37" s="626">
        <v>0</v>
      </c>
      <c r="AH37" s="626">
        <f t="shared" si="41"/>
        <v>0</v>
      </c>
      <c r="AI37" s="626">
        <v>0</v>
      </c>
      <c r="AJ37" s="626">
        <v>0</v>
      </c>
      <c r="AK37" s="626">
        <f t="shared" si="42"/>
        <v>0</v>
      </c>
      <c r="AL37" s="626">
        <v>0</v>
      </c>
      <c r="AM37" s="626">
        <v>0</v>
      </c>
      <c r="AN37" s="626">
        <f t="shared" si="43"/>
        <v>0</v>
      </c>
      <c r="AO37" s="626">
        <v>0</v>
      </c>
      <c r="AP37" s="626">
        <v>0</v>
      </c>
      <c r="AQ37" s="626">
        <f t="shared" si="44"/>
        <v>0</v>
      </c>
      <c r="AR37" s="626">
        <v>0</v>
      </c>
      <c r="AS37" s="626">
        <v>0</v>
      </c>
      <c r="AT37" s="626">
        <f t="shared" si="45"/>
        <v>0</v>
      </c>
      <c r="AU37" s="626">
        <v>0</v>
      </c>
      <c r="AV37" s="626">
        <v>0</v>
      </c>
      <c r="AW37" s="626">
        <f t="shared" si="46"/>
        <v>0</v>
      </c>
      <c r="AX37" s="626">
        <v>0</v>
      </c>
      <c r="AY37" s="626">
        <v>0</v>
      </c>
      <c r="AZ37" s="626">
        <f t="shared" si="47"/>
        <v>0</v>
      </c>
      <c r="BA37" s="626">
        <v>4</v>
      </c>
      <c r="BB37" s="626">
        <v>5</v>
      </c>
      <c r="BC37" s="626">
        <f t="shared" si="48"/>
        <v>9</v>
      </c>
      <c r="BD37" s="626">
        <v>50</v>
      </c>
      <c r="BE37" s="626">
        <v>84</v>
      </c>
      <c r="BF37" s="626">
        <f t="shared" si="49"/>
        <v>134</v>
      </c>
      <c r="BG37" s="626">
        <v>112</v>
      </c>
      <c r="BH37" s="626">
        <v>126</v>
      </c>
      <c r="BI37" s="626">
        <f t="shared" si="50"/>
        <v>238</v>
      </c>
      <c r="BJ37" s="626">
        <v>63</v>
      </c>
      <c r="BK37" s="626">
        <v>147</v>
      </c>
      <c r="BL37" s="626">
        <f t="shared" si="51"/>
        <v>210</v>
      </c>
      <c r="BM37" s="626">
        <v>24</v>
      </c>
      <c r="BN37" s="626">
        <v>43</v>
      </c>
      <c r="BO37" s="626">
        <f t="shared" si="52"/>
        <v>67</v>
      </c>
      <c r="BP37" s="626">
        <v>2</v>
      </c>
      <c r="BQ37" s="626">
        <v>4</v>
      </c>
      <c r="BR37" s="626">
        <f t="shared" si="53"/>
        <v>6</v>
      </c>
      <c r="BS37" s="626">
        <v>0</v>
      </c>
      <c r="BT37" s="626">
        <v>0</v>
      </c>
      <c r="BU37" s="626">
        <v>0</v>
      </c>
      <c r="BV37" s="626">
        <v>0</v>
      </c>
      <c r="BW37" s="626">
        <v>0</v>
      </c>
      <c r="BX37" s="626">
        <v>0</v>
      </c>
      <c r="BY37" s="626">
        <v>0</v>
      </c>
      <c r="BZ37" s="626">
        <v>0</v>
      </c>
      <c r="CA37" s="626">
        <v>0</v>
      </c>
      <c r="CB37" s="626">
        <v>0</v>
      </c>
      <c r="CC37" s="626">
        <v>0</v>
      </c>
      <c r="CD37" s="626">
        <v>0</v>
      </c>
      <c r="CE37" s="626">
        <f t="shared" si="54"/>
        <v>0</v>
      </c>
      <c r="CF37" s="626">
        <f t="shared" si="54"/>
        <v>0</v>
      </c>
      <c r="CG37" s="626">
        <f t="shared" si="55"/>
        <v>0</v>
      </c>
      <c r="CH37" s="626">
        <v>0</v>
      </c>
      <c r="CI37" s="626">
        <v>0</v>
      </c>
      <c r="CJ37" s="626">
        <v>0</v>
      </c>
      <c r="CK37" s="626">
        <v>0</v>
      </c>
      <c r="CL37" s="626">
        <v>0</v>
      </c>
      <c r="CM37" s="626">
        <v>0</v>
      </c>
      <c r="CN37" s="626">
        <f t="shared" si="56"/>
        <v>0</v>
      </c>
      <c r="CO37" s="626">
        <f t="shared" si="56"/>
        <v>0</v>
      </c>
      <c r="CP37" s="626">
        <f t="shared" si="57"/>
        <v>0</v>
      </c>
      <c r="CQ37" s="626">
        <v>0</v>
      </c>
      <c r="CR37" s="626">
        <v>0</v>
      </c>
      <c r="CS37" s="626">
        <v>1</v>
      </c>
      <c r="CT37" s="626">
        <v>1</v>
      </c>
      <c r="CU37" s="626">
        <v>0</v>
      </c>
      <c r="CV37" s="626">
        <v>0</v>
      </c>
    </row>
    <row r="38" spans="1:100" s="627" customFormat="1" hidden="1">
      <c r="A38" s="626">
        <f>A37+1</f>
        <v>19</v>
      </c>
      <c r="B38" s="626" t="s">
        <v>1364</v>
      </c>
      <c r="C38" s="626" t="s">
        <v>1365</v>
      </c>
      <c r="D38" s="628" t="s">
        <v>1745</v>
      </c>
      <c r="E38" s="626" t="s">
        <v>1126</v>
      </c>
      <c r="F38" s="626" t="s">
        <v>85</v>
      </c>
      <c r="G38" s="626" t="s">
        <v>127</v>
      </c>
      <c r="H38" s="626" t="s">
        <v>615</v>
      </c>
      <c r="I38" s="626" t="s">
        <v>615</v>
      </c>
      <c r="J38" s="626">
        <v>2</v>
      </c>
      <c r="K38" s="626" t="s">
        <v>2410</v>
      </c>
      <c r="L38" s="626" t="s">
        <v>615</v>
      </c>
      <c r="M38" s="626" t="s">
        <v>2409</v>
      </c>
      <c r="N38" s="626">
        <v>900</v>
      </c>
      <c r="O38" s="626">
        <v>0</v>
      </c>
      <c r="P38" s="626">
        <v>0</v>
      </c>
      <c r="Q38" s="626">
        <f t="shared" si="37"/>
        <v>0</v>
      </c>
      <c r="R38" s="626">
        <v>60</v>
      </c>
      <c r="S38" s="626">
        <v>0</v>
      </c>
      <c r="T38" s="626">
        <v>0</v>
      </c>
      <c r="U38" s="626">
        <v>0</v>
      </c>
      <c r="V38" s="626">
        <v>0</v>
      </c>
      <c r="W38" s="626">
        <v>0</v>
      </c>
      <c r="X38" s="626">
        <v>0</v>
      </c>
      <c r="Y38" s="626">
        <f t="shared" si="38"/>
        <v>60</v>
      </c>
      <c r="Z38" s="626">
        <v>0</v>
      </c>
      <c r="AA38" s="626">
        <v>0</v>
      </c>
      <c r="AB38" s="626">
        <f t="shared" si="39"/>
        <v>0</v>
      </c>
      <c r="AC38" s="626">
        <v>0</v>
      </c>
      <c r="AD38" s="626">
        <v>0</v>
      </c>
      <c r="AE38" s="626">
        <f t="shared" si="40"/>
        <v>0</v>
      </c>
      <c r="AF38" s="626">
        <v>0</v>
      </c>
      <c r="AG38" s="626">
        <v>0</v>
      </c>
      <c r="AH38" s="626">
        <f t="shared" si="41"/>
        <v>0</v>
      </c>
      <c r="AI38" s="626">
        <v>0</v>
      </c>
      <c r="AJ38" s="626">
        <v>0</v>
      </c>
      <c r="AK38" s="626">
        <f t="shared" si="42"/>
        <v>0</v>
      </c>
      <c r="AL38" s="626">
        <v>0</v>
      </c>
      <c r="AM38" s="626">
        <v>0</v>
      </c>
      <c r="AN38" s="626">
        <f t="shared" si="43"/>
        <v>0</v>
      </c>
      <c r="AO38" s="626">
        <v>0</v>
      </c>
      <c r="AP38" s="626">
        <v>0</v>
      </c>
      <c r="AQ38" s="626">
        <f t="shared" si="44"/>
        <v>0</v>
      </c>
      <c r="AR38" s="626">
        <v>0</v>
      </c>
      <c r="AS38" s="626">
        <v>0</v>
      </c>
      <c r="AT38" s="626">
        <f t="shared" si="45"/>
        <v>0</v>
      </c>
      <c r="AU38" s="626">
        <v>0</v>
      </c>
      <c r="AV38" s="626">
        <v>0</v>
      </c>
      <c r="AW38" s="626">
        <f t="shared" si="46"/>
        <v>0</v>
      </c>
      <c r="AX38" s="626">
        <v>0</v>
      </c>
      <c r="AY38" s="626">
        <v>0</v>
      </c>
      <c r="AZ38" s="626">
        <f t="shared" si="47"/>
        <v>0</v>
      </c>
      <c r="BA38" s="626">
        <v>0</v>
      </c>
      <c r="BB38" s="626">
        <v>0</v>
      </c>
      <c r="BC38" s="626">
        <f t="shared" si="48"/>
        <v>0</v>
      </c>
      <c r="BD38" s="626">
        <v>2</v>
      </c>
      <c r="BE38" s="626">
        <v>3</v>
      </c>
      <c r="BF38" s="626">
        <f t="shared" si="49"/>
        <v>5</v>
      </c>
      <c r="BG38" s="626">
        <v>7</v>
      </c>
      <c r="BH38" s="626">
        <v>6</v>
      </c>
      <c r="BI38" s="626">
        <f t="shared" si="50"/>
        <v>13</v>
      </c>
      <c r="BJ38" s="626">
        <v>14</v>
      </c>
      <c r="BK38" s="626">
        <v>7</v>
      </c>
      <c r="BL38" s="626">
        <f t="shared" si="51"/>
        <v>21</v>
      </c>
      <c r="BM38" s="626">
        <v>8</v>
      </c>
      <c r="BN38" s="626">
        <v>5</v>
      </c>
      <c r="BO38" s="626">
        <f t="shared" si="52"/>
        <v>13</v>
      </c>
      <c r="BP38" s="626">
        <v>3</v>
      </c>
      <c r="BQ38" s="626">
        <v>5</v>
      </c>
      <c r="BR38" s="626">
        <f t="shared" si="53"/>
        <v>8</v>
      </c>
      <c r="BS38" s="626">
        <v>0</v>
      </c>
      <c r="BT38" s="626">
        <v>0</v>
      </c>
      <c r="BU38" s="626">
        <v>0</v>
      </c>
      <c r="BV38" s="626">
        <v>0</v>
      </c>
      <c r="BW38" s="626">
        <v>0</v>
      </c>
      <c r="BX38" s="626">
        <v>0</v>
      </c>
      <c r="BY38" s="626">
        <v>0</v>
      </c>
      <c r="BZ38" s="626">
        <v>0</v>
      </c>
      <c r="CA38" s="626">
        <v>0</v>
      </c>
      <c r="CB38" s="626">
        <v>0</v>
      </c>
      <c r="CC38" s="626">
        <v>0</v>
      </c>
      <c r="CD38" s="626">
        <v>0</v>
      </c>
      <c r="CE38" s="626">
        <f t="shared" si="54"/>
        <v>0</v>
      </c>
      <c r="CF38" s="626">
        <f t="shared" si="54"/>
        <v>0</v>
      </c>
      <c r="CG38" s="626">
        <f t="shared" si="55"/>
        <v>0</v>
      </c>
      <c r="CH38" s="626">
        <v>0</v>
      </c>
      <c r="CI38" s="626">
        <v>0</v>
      </c>
      <c r="CJ38" s="626">
        <v>0</v>
      </c>
      <c r="CK38" s="626">
        <v>0</v>
      </c>
      <c r="CL38" s="626">
        <v>0</v>
      </c>
      <c r="CM38" s="626">
        <v>0</v>
      </c>
      <c r="CN38" s="626">
        <f t="shared" si="56"/>
        <v>0</v>
      </c>
      <c r="CO38" s="626">
        <f t="shared" si="56"/>
        <v>0</v>
      </c>
      <c r="CP38" s="626">
        <f t="shared" si="57"/>
        <v>0</v>
      </c>
      <c r="CQ38" s="626">
        <v>0</v>
      </c>
      <c r="CR38" s="626">
        <v>0</v>
      </c>
      <c r="CS38" s="626">
        <v>0</v>
      </c>
      <c r="CT38" s="626">
        <v>0</v>
      </c>
      <c r="CU38" s="626">
        <v>0</v>
      </c>
      <c r="CV38" s="626">
        <v>0</v>
      </c>
    </row>
    <row r="39" spans="1:100" s="627" customFormat="1" hidden="1">
      <c r="A39" s="626">
        <f>A38+1</f>
        <v>20</v>
      </c>
      <c r="B39" s="626" t="s">
        <v>1362</v>
      </c>
      <c r="C39" s="626" t="s">
        <v>1363</v>
      </c>
      <c r="D39" s="628" t="s">
        <v>1746</v>
      </c>
      <c r="E39" s="626" t="s">
        <v>262</v>
      </c>
      <c r="F39" s="626" t="s">
        <v>85</v>
      </c>
      <c r="G39" s="626" t="s">
        <v>127</v>
      </c>
      <c r="H39" s="626" t="s">
        <v>615</v>
      </c>
      <c r="I39" s="626" t="s">
        <v>615</v>
      </c>
      <c r="J39" s="626">
        <v>2</v>
      </c>
      <c r="K39" s="626" t="s">
        <v>2410</v>
      </c>
      <c r="L39" s="626" t="s">
        <v>615</v>
      </c>
      <c r="M39" s="626" t="s">
        <v>2409</v>
      </c>
      <c r="N39" s="626">
        <v>900</v>
      </c>
      <c r="O39" s="626">
        <v>0</v>
      </c>
      <c r="P39" s="626">
        <v>0</v>
      </c>
      <c r="Q39" s="626">
        <f t="shared" si="37"/>
        <v>0</v>
      </c>
      <c r="R39" s="626">
        <v>211</v>
      </c>
      <c r="S39" s="626">
        <v>0</v>
      </c>
      <c r="T39" s="626">
        <v>0</v>
      </c>
      <c r="U39" s="626">
        <v>0</v>
      </c>
      <c r="V39" s="626">
        <v>0</v>
      </c>
      <c r="W39" s="626">
        <v>0</v>
      </c>
      <c r="X39" s="626">
        <v>0</v>
      </c>
      <c r="Y39" s="626">
        <f t="shared" si="38"/>
        <v>211</v>
      </c>
      <c r="Z39" s="626">
        <v>0</v>
      </c>
      <c r="AA39" s="626">
        <v>0</v>
      </c>
      <c r="AB39" s="626">
        <f t="shared" si="39"/>
        <v>0</v>
      </c>
      <c r="AC39" s="626">
        <v>0</v>
      </c>
      <c r="AD39" s="626">
        <v>0</v>
      </c>
      <c r="AE39" s="626">
        <f t="shared" si="40"/>
        <v>0</v>
      </c>
      <c r="AF39" s="626">
        <v>0</v>
      </c>
      <c r="AG39" s="626">
        <v>0</v>
      </c>
      <c r="AH39" s="626">
        <f t="shared" si="41"/>
        <v>0</v>
      </c>
      <c r="AI39" s="626">
        <v>0</v>
      </c>
      <c r="AJ39" s="626">
        <v>0</v>
      </c>
      <c r="AK39" s="626">
        <f t="shared" si="42"/>
        <v>0</v>
      </c>
      <c r="AL39" s="626">
        <v>0</v>
      </c>
      <c r="AM39" s="626">
        <v>0</v>
      </c>
      <c r="AN39" s="626">
        <f t="shared" si="43"/>
        <v>0</v>
      </c>
      <c r="AO39" s="626">
        <v>0</v>
      </c>
      <c r="AP39" s="626">
        <v>0</v>
      </c>
      <c r="AQ39" s="626">
        <f t="shared" si="44"/>
        <v>0</v>
      </c>
      <c r="AR39" s="626">
        <v>0</v>
      </c>
      <c r="AS39" s="626">
        <v>0</v>
      </c>
      <c r="AT39" s="626">
        <f t="shared" si="45"/>
        <v>0</v>
      </c>
      <c r="AU39" s="626">
        <v>0</v>
      </c>
      <c r="AV39" s="626">
        <v>0</v>
      </c>
      <c r="AW39" s="626">
        <f t="shared" si="46"/>
        <v>0</v>
      </c>
      <c r="AX39" s="626">
        <v>0</v>
      </c>
      <c r="AY39" s="626">
        <v>0</v>
      </c>
      <c r="AZ39" s="626">
        <f t="shared" si="47"/>
        <v>0</v>
      </c>
      <c r="BA39" s="626">
        <v>1</v>
      </c>
      <c r="BB39" s="626">
        <v>1</v>
      </c>
      <c r="BC39" s="626">
        <f t="shared" si="48"/>
        <v>2</v>
      </c>
      <c r="BD39" s="626">
        <v>15</v>
      </c>
      <c r="BE39" s="626">
        <v>26</v>
      </c>
      <c r="BF39" s="626">
        <f t="shared" si="49"/>
        <v>41</v>
      </c>
      <c r="BG39" s="626">
        <v>23</v>
      </c>
      <c r="BH39" s="626">
        <v>33</v>
      </c>
      <c r="BI39" s="626">
        <f t="shared" si="50"/>
        <v>56</v>
      </c>
      <c r="BJ39" s="626">
        <v>39</v>
      </c>
      <c r="BK39" s="626">
        <v>38</v>
      </c>
      <c r="BL39" s="626">
        <f t="shared" si="51"/>
        <v>77</v>
      </c>
      <c r="BM39" s="626">
        <v>11</v>
      </c>
      <c r="BN39" s="626">
        <v>13</v>
      </c>
      <c r="BO39" s="626">
        <f t="shared" si="52"/>
        <v>24</v>
      </c>
      <c r="BP39" s="626">
        <v>6</v>
      </c>
      <c r="BQ39" s="626">
        <v>5</v>
      </c>
      <c r="BR39" s="626">
        <f t="shared" si="53"/>
        <v>11</v>
      </c>
      <c r="BS39" s="626">
        <v>0</v>
      </c>
      <c r="BT39" s="626">
        <v>0</v>
      </c>
      <c r="BU39" s="626">
        <v>0</v>
      </c>
      <c r="BV39" s="626">
        <v>0</v>
      </c>
      <c r="BW39" s="626">
        <v>0</v>
      </c>
      <c r="BX39" s="626">
        <v>0</v>
      </c>
      <c r="BY39" s="626">
        <v>0</v>
      </c>
      <c r="BZ39" s="626">
        <v>0</v>
      </c>
      <c r="CA39" s="626">
        <v>0</v>
      </c>
      <c r="CB39" s="626">
        <v>0</v>
      </c>
      <c r="CC39" s="626">
        <v>0</v>
      </c>
      <c r="CD39" s="626">
        <v>0</v>
      </c>
      <c r="CE39" s="626">
        <f t="shared" si="54"/>
        <v>0</v>
      </c>
      <c r="CF39" s="626">
        <f t="shared" si="54"/>
        <v>0</v>
      </c>
      <c r="CG39" s="626">
        <f t="shared" si="55"/>
        <v>0</v>
      </c>
      <c r="CH39" s="626">
        <v>0</v>
      </c>
      <c r="CI39" s="626">
        <v>0</v>
      </c>
      <c r="CJ39" s="626">
        <v>0</v>
      </c>
      <c r="CK39" s="626">
        <v>0</v>
      </c>
      <c r="CL39" s="626">
        <v>0</v>
      </c>
      <c r="CM39" s="626">
        <v>0</v>
      </c>
      <c r="CN39" s="626">
        <f t="shared" si="56"/>
        <v>0</v>
      </c>
      <c r="CO39" s="626">
        <f t="shared" si="56"/>
        <v>0</v>
      </c>
      <c r="CP39" s="626">
        <f t="shared" si="57"/>
        <v>0</v>
      </c>
      <c r="CQ39" s="626">
        <v>0</v>
      </c>
      <c r="CR39" s="626">
        <v>0</v>
      </c>
      <c r="CS39" s="626">
        <v>0</v>
      </c>
      <c r="CT39" s="626">
        <v>0</v>
      </c>
      <c r="CU39" s="626">
        <v>0</v>
      </c>
      <c r="CV39" s="626">
        <v>0</v>
      </c>
    </row>
    <row r="40" spans="1:100" s="627" customFormat="1" hidden="1">
      <c r="A40" s="626">
        <f>A39+1</f>
        <v>21</v>
      </c>
      <c r="B40" s="626" t="s">
        <v>1366</v>
      </c>
      <c r="C40" s="626" t="s">
        <v>1367</v>
      </c>
      <c r="D40" s="628" t="s">
        <v>1744</v>
      </c>
      <c r="E40" s="626" t="s">
        <v>212</v>
      </c>
      <c r="F40" s="626" t="s">
        <v>85</v>
      </c>
      <c r="G40" s="626" t="s">
        <v>127</v>
      </c>
      <c r="H40" s="626" t="s">
        <v>615</v>
      </c>
      <c r="I40" s="626" t="s">
        <v>615</v>
      </c>
      <c r="J40" s="626">
        <v>2</v>
      </c>
      <c r="K40" s="626" t="s">
        <v>2589</v>
      </c>
      <c r="L40" s="626">
        <v>39490</v>
      </c>
      <c r="M40" s="626" t="s">
        <v>2409</v>
      </c>
      <c r="N40" s="626">
        <v>1300</v>
      </c>
      <c r="O40" s="626">
        <v>0</v>
      </c>
      <c r="P40" s="626">
        <v>0</v>
      </c>
      <c r="Q40" s="626">
        <f t="shared" si="37"/>
        <v>0</v>
      </c>
      <c r="R40" s="626">
        <v>135</v>
      </c>
      <c r="S40" s="626">
        <v>0</v>
      </c>
      <c r="T40" s="626">
        <v>0</v>
      </c>
      <c r="U40" s="626">
        <v>0</v>
      </c>
      <c r="V40" s="626">
        <v>0</v>
      </c>
      <c r="W40" s="626">
        <v>0</v>
      </c>
      <c r="X40" s="626">
        <v>0</v>
      </c>
      <c r="Y40" s="626">
        <f t="shared" si="38"/>
        <v>135</v>
      </c>
      <c r="Z40" s="626">
        <v>0</v>
      </c>
      <c r="AA40" s="626">
        <v>0</v>
      </c>
      <c r="AB40" s="626">
        <f t="shared" si="39"/>
        <v>0</v>
      </c>
      <c r="AC40" s="626">
        <v>0</v>
      </c>
      <c r="AD40" s="626">
        <v>0</v>
      </c>
      <c r="AE40" s="626">
        <f t="shared" si="40"/>
        <v>0</v>
      </c>
      <c r="AF40" s="626">
        <v>1</v>
      </c>
      <c r="AG40" s="626">
        <v>0</v>
      </c>
      <c r="AH40" s="626">
        <f t="shared" si="41"/>
        <v>1</v>
      </c>
      <c r="AI40" s="626">
        <v>0</v>
      </c>
      <c r="AJ40" s="626">
        <v>0</v>
      </c>
      <c r="AK40" s="626">
        <f t="shared" si="42"/>
        <v>0</v>
      </c>
      <c r="AL40" s="626">
        <v>0</v>
      </c>
      <c r="AM40" s="626">
        <v>0</v>
      </c>
      <c r="AN40" s="626">
        <f t="shared" si="43"/>
        <v>0</v>
      </c>
      <c r="AO40" s="626">
        <v>0</v>
      </c>
      <c r="AP40" s="626">
        <v>0</v>
      </c>
      <c r="AQ40" s="626">
        <f t="shared" si="44"/>
        <v>0</v>
      </c>
      <c r="AR40" s="626">
        <v>0</v>
      </c>
      <c r="AS40" s="626">
        <v>0</v>
      </c>
      <c r="AT40" s="626">
        <f t="shared" si="45"/>
        <v>0</v>
      </c>
      <c r="AU40" s="626">
        <v>0</v>
      </c>
      <c r="AV40" s="626">
        <v>0</v>
      </c>
      <c r="AW40" s="626">
        <f t="shared" si="46"/>
        <v>0</v>
      </c>
      <c r="AX40" s="626">
        <v>0</v>
      </c>
      <c r="AY40" s="626">
        <v>0</v>
      </c>
      <c r="AZ40" s="626">
        <f t="shared" si="47"/>
        <v>0</v>
      </c>
      <c r="BA40" s="626">
        <v>1</v>
      </c>
      <c r="BB40" s="626">
        <v>1</v>
      </c>
      <c r="BC40" s="626">
        <f t="shared" si="48"/>
        <v>2</v>
      </c>
      <c r="BD40" s="626">
        <v>13</v>
      </c>
      <c r="BE40" s="626">
        <v>15</v>
      </c>
      <c r="BF40" s="626">
        <f t="shared" si="49"/>
        <v>28</v>
      </c>
      <c r="BG40" s="626">
        <v>9</v>
      </c>
      <c r="BH40" s="626">
        <v>36</v>
      </c>
      <c r="BI40" s="626">
        <f t="shared" si="50"/>
        <v>45</v>
      </c>
      <c r="BJ40" s="626">
        <v>15</v>
      </c>
      <c r="BK40" s="626">
        <v>35</v>
      </c>
      <c r="BL40" s="626">
        <f t="shared" si="51"/>
        <v>50</v>
      </c>
      <c r="BM40" s="626">
        <v>5</v>
      </c>
      <c r="BN40" s="626">
        <v>3</v>
      </c>
      <c r="BO40" s="626">
        <f t="shared" si="52"/>
        <v>8</v>
      </c>
      <c r="BP40" s="626">
        <v>1</v>
      </c>
      <c r="BQ40" s="626">
        <v>0</v>
      </c>
      <c r="BR40" s="626">
        <f t="shared" si="53"/>
        <v>1</v>
      </c>
      <c r="BS40" s="626">
        <v>0</v>
      </c>
      <c r="BT40" s="626">
        <v>0</v>
      </c>
      <c r="BU40" s="626">
        <v>0</v>
      </c>
      <c r="BV40" s="626">
        <v>0</v>
      </c>
      <c r="BW40" s="626">
        <v>0</v>
      </c>
      <c r="BX40" s="626">
        <v>0</v>
      </c>
      <c r="BY40" s="626">
        <v>0</v>
      </c>
      <c r="BZ40" s="626">
        <v>0</v>
      </c>
      <c r="CA40" s="626">
        <v>0</v>
      </c>
      <c r="CB40" s="626">
        <v>0</v>
      </c>
      <c r="CC40" s="626">
        <v>0</v>
      </c>
      <c r="CD40" s="626">
        <v>0</v>
      </c>
      <c r="CE40" s="626">
        <f t="shared" si="54"/>
        <v>0</v>
      </c>
      <c r="CF40" s="626">
        <f t="shared" si="54"/>
        <v>0</v>
      </c>
      <c r="CG40" s="626">
        <f t="shared" si="55"/>
        <v>0</v>
      </c>
      <c r="CH40" s="626">
        <v>0</v>
      </c>
      <c r="CI40" s="626">
        <v>0</v>
      </c>
      <c r="CJ40" s="626">
        <v>0</v>
      </c>
      <c r="CK40" s="626">
        <v>0</v>
      </c>
      <c r="CL40" s="626">
        <v>0</v>
      </c>
      <c r="CM40" s="626">
        <v>0</v>
      </c>
      <c r="CN40" s="626">
        <f t="shared" si="56"/>
        <v>0</v>
      </c>
      <c r="CO40" s="626">
        <f t="shared" si="56"/>
        <v>0</v>
      </c>
      <c r="CP40" s="626">
        <f t="shared" si="57"/>
        <v>0</v>
      </c>
      <c r="CQ40" s="626">
        <v>0</v>
      </c>
      <c r="CR40" s="626">
        <v>0</v>
      </c>
      <c r="CS40" s="626">
        <v>0</v>
      </c>
      <c r="CT40" s="626">
        <v>0</v>
      </c>
      <c r="CU40" s="626">
        <v>0</v>
      </c>
      <c r="CV40" s="626">
        <v>0</v>
      </c>
    </row>
    <row r="41" spans="1:100" s="627" customFormat="1" ht="21" customHeight="1">
      <c r="A41" s="624">
        <v>10</v>
      </c>
      <c r="B41" s="624"/>
      <c r="C41" s="624" t="str">
        <f>F41</f>
        <v>Kec. Singkut</v>
      </c>
      <c r="D41" s="625"/>
      <c r="E41" s="626"/>
      <c r="F41" s="626" t="str">
        <f>F40</f>
        <v>Kec. Singkut</v>
      </c>
      <c r="G41" s="626"/>
      <c r="H41" s="626"/>
      <c r="I41" s="626"/>
      <c r="J41" s="626"/>
      <c r="K41" s="626"/>
      <c r="L41" s="626"/>
      <c r="M41" s="626"/>
      <c r="N41" s="626"/>
      <c r="O41" s="626">
        <f t="shared" ref="O41:BN41" si="60">SUM(O37:O40)</f>
        <v>0</v>
      </c>
      <c r="P41" s="626">
        <f t="shared" si="60"/>
        <v>0</v>
      </c>
      <c r="Q41" s="626">
        <f t="shared" si="60"/>
        <v>0</v>
      </c>
      <c r="R41" s="626">
        <f>SUM(R37:R40)-1</f>
        <v>1029</v>
      </c>
      <c r="S41" s="626">
        <f t="shared" si="60"/>
        <v>37</v>
      </c>
      <c r="T41" s="626">
        <f t="shared" si="60"/>
        <v>3</v>
      </c>
      <c r="U41" s="626">
        <f t="shared" si="60"/>
        <v>0</v>
      </c>
      <c r="V41" s="626">
        <f t="shared" si="60"/>
        <v>0</v>
      </c>
      <c r="W41" s="626">
        <f t="shared" si="60"/>
        <v>0</v>
      </c>
      <c r="X41" s="626">
        <f t="shared" si="60"/>
        <v>0</v>
      </c>
      <c r="Y41" s="626">
        <f>SUM(Y37:Y40)-1</f>
        <v>1069</v>
      </c>
      <c r="Z41" s="626">
        <f t="shared" si="60"/>
        <v>0</v>
      </c>
      <c r="AA41" s="626">
        <f t="shared" si="60"/>
        <v>0</v>
      </c>
      <c r="AB41" s="626">
        <f t="shared" si="60"/>
        <v>0</v>
      </c>
      <c r="AC41" s="626">
        <f t="shared" si="60"/>
        <v>0</v>
      </c>
      <c r="AD41" s="626">
        <f t="shared" si="60"/>
        <v>0</v>
      </c>
      <c r="AE41" s="626">
        <f t="shared" si="60"/>
        <v>0</v>
      </c>
      <c r="AF41" s="626">
        <f t="shared" si="60"/>
        <v>1</v>
      </c>
      <c r="AG41" s="626">
        <f t="shared" si="60"/>
        <v>0</v>
      </c>
      <c r="AH41" s="626">
        <f t="shared" si="60"/>
        <v>1</v>
      </c>
      <c r="AI41" s="626">
        <f t="shared" si="60"/>
        <v>0</v>
      </c>
      <c r="AJ41" s="626">
        <f t="shared" si="60"/>
        <v>0</v>
      </c>
      <c r="AK41" s="626">
        <f t="shared" si="60"/>
        <v>0</v>
      </c>
      <c r="AL41" s="626">
        <f t="shared" si="60"/>
        <v>0</v>
      </c>
      <c r="AM41" s="626">
        <f t="shared" si="60"/>
        <v>0</v>
      </c>
      <c r="AN41" s="626">
        <f t="shared" si="60"/>
        <v>0</v>
      </c>
      <c r="AO41" s="626">
        <f t="shared" si="60"/>
        <v>0</v>
      </c>
      <c r="AP41" s="626">
        <f t="shared" si="60"/>
        <v>0</v>
      </c>
      <c r="AQ41" s="626">
        <f t="shared" si="60"/>
        <v>0</v>
      </c>
      <c r="AR41" s="626">
        <f t="shared" si="60"/>
        <v>0</v>
      </c>
      <c r="AS41" s="626">
        <f t="shared" si="60"/>
        <v>0</v>
      </c>
      <c r="AT41" s="626">
        <f t="shared" si="60"/>
        <v>0</v>
      </c>
      <c r="AU41" s="626">
        <f t="shared" si="60"/>
        <v>0</v>
      </c>
      <c r="AV41" s="626">
        <f t="shared" si="60"/>
        <v>0</v>
      </c>
      <c r="AW41" s="626">
        <f t="shared" si="60"/>
        <v>0</v>
      </c>
      <c r="AX41" s="626">
        <f t="shared" si="60"/>
        <v>0</v>
      </c>
      <c r="AY41" s="626">
        <f t="shared" si="60"/>
        <v>0</v>
      </c>
      <c r="AZ41" s="626">
        <f t="shared" si="60"/>
        <v>0</v>
      </c>
      <c r="BA41" s="626">
        <f t="shared" si="60"/>
        <v>6</v>
      </c>
      <c r="BB41" s="626">
        <f t="shared" si="60"/>
        <v>7</v>
      </c>
      <c r="BC41" s="626">
        <f t="shared" si="60"/>
        <v>13</v>
      </c>
      <c r="BD41" s="626">
        <f t="shared" si="60"/>
        <v>80</v>
      </c>
      <c r="BE41" s="626">
        <f t="shared" si="60"/>
        <v>128</v>
      </c>
      <c r="BF41" s="626">
        <f t="shared" si="60"/>
        <v>208</v>
      </c>
      <c r="BG41" s="626">
        <f t="shared" si="60"/>
        <v>151</v>
      </c>
      <c r="BH41" s="626">
        <f t="shared" si="60"/>
        <v>201</v>
      </c>
      <c r="BI41" s="626">
        <f t="shared" si="60"/>
        <v>352</v>
      </c>
      <c r="BJ41" s="626">
        <f t="shared" si="60"/>
        <v>131</v>
      </c>
      <c r="BK41" s="626">
        <f t="shared" si="60"/>
        <v>227</v>
      </c>
      <c r="BL41" s="626">
        <f t="shared" si="60"/>
        <v>358</v>
      </c>
      <c r="BM41" s="626">
        <f t="shared" si="60"/>
        <v>48</v>
      </c>
      <c r="BN41" s="626">
        <f t="shared" si="60"/>
        <v>64</v>
      </c>
      <c r="BO41" s="626">
        <f t="shared" ref="BO41:CV41" si="61">SUM(BO37:BO40)</f>
        <v>112</v>
      </c>
      <c r="BP41" s="626">
        <f t="shared" si="61"/>
        <v>12</v>
      </c>
      <c r="BQ41" s="626">
        <f t="shared" si="61"/>
        <v>14</v>
      </c>
      <c r="BR41" s="626">
        <f t="shared" si="61"/>
        <v>26</v>
      </c>
      <c r="BS41" s="626">
        <f t="shared" si="61"/>
        <v>0</v>
      </c>
      <c r="BT41" s="626">
        <f t="shared" si="61"/>
        <v>0</v>
      </c>
      <c r="BU41" s="626">
        <f t="shared" si="61"/>
        <v>0</v>
      </c>
      <c r="BV41" s="626">
        <f t="shared" si="61"/>
        <v>0</v>
      </c>
      <c r="BW41" s="626">
        <f t="shared" si="61"/>
        <v>0</v>
      </c>
      <c r="BX41" s="626">
        <f t="shared" si="61"/>
        <v>0</v>
      </c>
      <c r="BY41" s="626">
        <f t="shared" si="61"/>
        <v>0</v>
      </c>
      <c r="BZ41" s="626">
        <f t="shared" si="61"/>
        <v>0</v>
      </c>
      <c r="CA41" s="626">
        <f t="shared" si="61"/>
        <v>0</v>
      </c>
      <c r="CB41" s="626">
        <f t="shared" si="61"/>
        <v>0</v>
      </c>
      <c r="CC41" s="626">
        <f t="shared" si="61"/>
        <v>0</v>
      </c>
      <c r="CD41" s="626">
        <f t="shared" si="61"/>
        <v>0</v>
      </c>
      <c r="CE41" s="626">
        <f t="shared" si="61"/>
        <v>0</v>
      </c>
      <c r="CF41" s="626">
        <f t="shared" si="61"/>
        <v>0</v>
      </c>
      <c r="CG41" s="626">
        <f t="shared" si="61"/>
        <v>0</v>
      </c>
      <c r="CH41" s="626">
        <f t="shared" si="61"/>
        <v>0</v>
      </c>
      <c r="CI41" s="626">
        <f t="shared" si="61"/>
        <v>0</v>
      </c>
      <c r="CJ41" s="626">
        <f t="shared" si="61"/>
        <v>0</v>
      </c>
      <c r="CK41" s="626">
        <f t="shared" si="61"/>
        <v>0</v>
      </c>
      <c r="CL41" s="626">
        <f t="shared" si="61"/>
        <v>0</v>
      </c>
      <c r="CM41" s="626">
        <f t="shared" si="61"/>
        <v>0</v>
      </c>
      <c r="CN41" s="626">
        <f t="shared" si="61"/>
        <v>0</v>
      </c>
      <c r="CO41" s="626">
        <f t="shared" si="61"/>
        <v>0</v>
      </c>
      <c r="CP41" s="626">
        <f t="shared" si="61"/>
        <v>0</v>
      </c>
      <c r="CQ41" s="626">
        <f t="shared" si="61"/>
        <v>0</v>
      </c>
      <c r="CR41" s="626">
        <f t="shared" si="61"/>
        <v>0</v>
      </c>
      <c r="CS41" s="626">
        <f t="shared" si="61"/>
        <v>1</v>
      </c>
      <c r="CT41" s="626">
        <f t="shared" si="61"/>
        <v>1</v>
      </c>
      <c r="CU41" s="626">
        <f t="shared" si="61"/>
        <v>0</v>
      </c>
      <c r="CV41" s="626">
        <f t="shared" si="61"/>
        <v>0</v>
      </c>
    </row>
    <row r="42" spans="1:100" s="631" customFormat="1" ht="27" customHeight="1">
      <c r="A42" s="893" t="s">
        <v>67</v>
      </c>
      <c r="B42" s="894"/>
      <c r="C42" s="894"/>
      <c r="D42" s="629"/>
      <c r="E42" s="630"/>
      <c r="F42" s="630"/>
      <c r="G42" s="630"/>
      <c r="H42" s="630"/>
      <c r="I42" s="630"/>
      <c r="J42" s="630"/>
      <c r="K42" s="630"/>
      <c r="L42" s="630"/>
      <c r="M42" s="630"/>
      <c r="N42" s="630"/>
      <c r="O42" s="630">
        <f t="shared" ref="O42:BZ42" si="62">O41+O36+O32+O29+O26+O23+O21+O19+O14+O12</f>
        <v>0</v>
      </c>
      <c r="P42" s="630">
        <f t="shared" si="62"/>
        <v>0</v>
      </c>
      <c r="Q42" s="630">
        <f t="shared" si="62"/>
        <v>0</v>
      </c>
      <c r="R42" s="630">
        <f>R41+R36+R32+R29+R26+R23+R21+R19+R14+R12</f>
        <v>4710</v>
      </c>
      <c r="S42" s="630">
        <f t="shared" si="62"/>
        <v>104</v>
      </c>
      <c r="T42" s="630">
        <f t="shared" si="62"/>
        <v>13</v>
      </c>
      <c r="U42" s="630">
        <f t="shared" si="62"/>
        <v>0</v>
      </c>
      <c r="V42" s="630">
        <f t="shared" si="62"/>
        <v>0</v>
      </c>
      <c r="W42" s="630">
        <f t="shared" si="62"/>
        <v>0</v>
      </c>
      <c r="X42" s="630">
        <f t="shared" si="62"/>
        <v>0</v>
      </c>
      <c r="Y42" s="630">
        <f>Y41+Y36+Y32+Y29+Y26+Y23+Y21+Y19+Y14+Y12</f>
        <v>4827</v>
      </c>
      <c r="Z42" s="630">
        <f t="shared" si="62"/>
        <v>0</v>
      </c>
      <c r="AA42" s="630">
        <f t="shared" si="62"/>
        <v>0</v>
      </c>
      <c r="AB42" s="630">
        <f t="shared" si="62"/>
        <v>0</v>
      </c>
      <c r="AC42" s="630">
        <f t="shared" si="62"/>
        <v>0</v>
      </c>
      <c r="AD42" s="630">
        <f t="shared" si="62"/>
        <v>1</v>
      </c>
      <c r="AE42" s="630">
        <f t="shared" si="62"/>
        <v>1</v>
      </c>
      <c r="AF42" s="630">
        <f t="shared" si="62"/>
        <v>1</v>
      </c>
      <c r="AG42" s="630">
        <f t="shared" si="62"/>
        <v>0</v>
      </c>
      <c r="AH42" s="630">
        <f t="shared" si="62"/>
        <v>1</v>
      </c>
      <c r="AI42" s="630">
        <f t="shared" si="62"/>
        <v>0</v>
      </c>
      <c r="AJ42" s="630">
        <f t="shared" si="62"/>
        <v>0</v>
      </c>
      <c r="AK42" s="630">
        <f t="shared" si="62"/>
        <v>0</v>
      </c>
      <c r="AL42" s="630">
        <f t="shared" si="62"/>
        <v>0</v>
      </c>
      <c r="AM42" s="630">
        <f t="shared" si="62"/>
        <v>1</v>
      </c>
      <c r="AN42" s="630">
        <f t="shared" si="62"/>
        <v>1</v>
      </c>
      <c r="AO42" s="630">
        <f t="shared" si="62"/>
        <v>0</v>
      </c>
      <c r="AP42" s="630">
        <f t="shared" si="62"/>
        <v>0</v>
      </c>
      <c r="AQ42" s="630">
        <f t="shared" si="62"/>
        <v>0</v>
      </c>
      <c r="AR42" s="630">
        <f t="shared" si="62"/>
        <v>0</v>
      </c>
      <c r="AS42" s="630">
        <f t="shared" si="62"/>
        <v>0</v>
      </c>
      <c r="AT42" s="630">
        <f t="shared" si="62"/>
        <v>0</v>
      </c>
      <c r="AU42" s="630">
        <f t="shared" si="62"/>
        <v>0</v>
      </c>
      <c r="AV42" s="630">
        <f t="shared" si="62"/>
        <v>0</v>
      </c>
      <c r="AW42" s="630">
        <f t="shared" si="62"/>
        <v>0</v>
      </c>
      <c r="AX42" s="630">
        <f t="shared" si="62"/>
        <v>1</v>
      </c>
      <c r="AY42" s="630">
        <f t="shared" si="62"/>
        <v>3</v>
      </c>
      <c r="AZ42" s="630">
        <f t="shared" si="62"/>
        <v>4</v>
      </c>
      <c r="BA42" s="630">
        <f t="shared" si="62"/>
        <v>48</v>
      </c>
      <c r="BB42" s="630">
        <f t="shared" si="62"/>
        <v>52</v>
      </c>
      <c r="BC42" s="630">
        <f t="shared" si="62"/>
        <v>100</v>
      </c>
      <c r="BD42" s="630">
        <f t="shared" si="62"/>
        <v>414</v>
      </c>
      <c r="BE42" s="630">
        <f t="shared" si="62"/>
        <v>571</v>
      </c>
      <c r="BF42" s="630">
        <f t="shared" si="62"/>
        <v>985</v>
      </c>
      <c r="BG42" s="630">
        <f t="shared" si="62"/>
        <v>694</v>
      </c>
      <c r="BH42" s="630">
        <f t="shared" si="62"/>
        <v>776</v>
      </c>
      <c r="BI42" s="630">
        <f t="shared" si="62"/>
        <v>1470</v>
      </c>
      <c r="BJ42" s="630">
        <f t="shared" si="62"/>
        <v>629</v>
      </c>
      <c r="BK42" s="630">
        <f t="shared" si="62"/>
        <v>769</v>
      </c>
      <c r="BL42" s="630">
        <f t="shared" si="62"/>
        <v>1398</v>
      </c>
      <c r="BM42" s="630">
        <f t="shared" si="62"/>
        <v>248</v>
      </c>
      <c r="BN42" s="630">
        <f t="shared" si="62"/>
        <v>247</v>
      </c>
      <c r="BO42" s="630">
        <f t="shared" si="62"/>
        <v>495</v>
      </c>
      <c r="BP42" s="630">
        <f t="shared" si="62"/>
        <v>97</v>
      </c>
      <c r="BQ42" s="630">
        <f t="shared" si="62"/>
        <v>56</v>
      </c>
      <c r="BR42" s="630">
        <f t="shared" si="62"/>
        <v>153</v>
      </c>
      <c r="BS42" s="630">
        <f t="shared" si="62"/>
        <v>0</v>
      </c>
      <c r="BT42" s="630">
        <f t="shared" si="62"/>
        <v>0</v>
      </c>
      <c r="BU42" s="630">
        <f t="shared" si="62"/>
        <v>0</v>
      </c>
      <c r="BV42" s="630">
        <f t="shared" si="62"/>
        <v>0</v>
      </c>
      <c r="BW42" s="630">
        <f t="shared" si="62"/>
        <v>0</v>
      </c>
      <c r="BX42" s="630">
        <f t="shared" si="62"/>
        <v>0</v>
      </c>
      <c r="BY42" s="630">
        <f t="shared" si="62"/>
        <v>0</v>
      </c>
      <c r="BZ42" s="630">
        <f t="shared" si="62"/>
        <v>0</v>
      </c>
      <c r="CA42" s="630">
        <f t="shared" ref="CA42:CV42" si="63">CA41+CA36+CA32+CA29+CA26+CA23+CA21+CA19+CA14+CA12</f>
        <v>0</v>
      </c>
      <c r="CB42" s="630">
        <f t="shared" si="63"/>
        <v>0</v>
      </c>
      <c r="CC42" s="630">
        <f t="shared" si="63"/>
        <v>0</v>
      </c>
      <c r="CD42" s="630">
        <f t="shared" si="63"/>
        <v>0</v>
      </c>
      <c r="CE42" s="630">
        <f t="shared" si="63"/>
        <v>0</v>
      </c>
      <c r="CF42" s="630">
        <f t="shared" si="63"/>
        <v>0</v>
      </c>
      <c r="CG42" s="630">
        <f t="shared" si="63"/>
        <v>0</v>
      </c>
      <c r="CH42" s="630">
        <f t="shared" si="63"/>
        <v>0</v>
      </c>
      <c r="CI42" s="630">
        <f t="shared" si="63"/>
        <v>0</v>
      </c>
      <c r="CJ42" s="630">
        <f t="shared" si="63"/>
        <v>0</v>
      </c>
      <c r="CK42" s="630">
        <f t="shared" si="63"/>
        <v>0</v>
      </c>
      <c r="CL42" s="630">
        <f t="shared" si="63"/>
        <v>0</v>
      </c>
      <c r="CM42" s="630">
        <f t="shared" si="63"/>
        <v>0</v>
      </c>
      <c r="CN42" s="630">
        <f t="shared" si="63"/>
        <v>0</v>
      </c>
      <c r="CO42" s="630">
        <f t="shared" si="63"/>
        <v>0</v>
      </c>
      <c r="CP42" s="630">
        <f t="shared" si="63"/>
        <v>0</v>
      </c>
      <c r="CQ42" s="630">
        <f t="shared" si="63"/>
        <v>2</v>
      </c>
      <c r="CR42" s="630">
        <f t="shared" si="63"/>
        <v>0</v>
      </c>
      <c r="CS42" s="630">
        <f t="shared" si="63"/>
        <v>2</v>
      </c>
      <c r="CT42" s="630">
        <f t="shared" si="63"/>
        <v>1</v>
      </c>
      <c r="CU42" s="630">
        <f t="shared" si="63"/>
        <v>0</v>
      </c>
      <c r="CV42" s="630">
        <f t="shared" si="63"/>
        <v>1</v>
      </c>
    </row>
  </sheetData>
  <mergeCells count="45">
    <mergeCell ref="F8:F10"/>
    <mergeCell ref="A8:A10"/>
    <mergeCell ref="B8:B10"/>
    <mergeCell ref="C8:C10"/>
    <mergeCell ref="D8:D10"/>
    <mergeCell ref="E8:E10"/>
    <mergeCell ref="CE8:CG9"/>
    <mergeCell ref="CH8:CP9"/>
    <mergeCell ref="CQ8:CV9"/>
    <mergeCell ref="V9:V10"/>
    <mergeCell ref="W9:W10"/>
    <mergeCell ref="X9:X10"/>
    <mergeCell ref="Y9:Y10"/>
    <mergeCell ref="A42:C42"/>
    <mergeCell ref="A2:Y2"/>
    <mergeCell ref="A4:Y4"/>
    <mergeCell ref="AR9:AT9"/>
    <mergeCell ref="AU9:AW9"/>
    <mergeCell ref="Z9:AB9"/>
    <mergeCell ref="AC9:AE9"/>
    <mergeCell ref="AF9:AH9"/>
    <mergeCell ref="AI9:AK9"/>
    <mergeCell ref="AL9:AN9"/>
    <mergeCell ref="AO9:AQ9"/>
    <mergeCell ref="O9:Q9"/>
    <mergeCell ref="R9:R10"/>
    <mergeCell ref="S9:S10"/>
    <mergeCell ref="T9:T10"/>
    <mergeCell ref="U9:U10"/>
    <mergeCell ref="A5:Y5"/>
    <mergeCell ref="A6:Y6"/>
    <mergeCell ref="BJ9:BL9"/>
    <mergeCell ref="BM9:BO9"/>
    <mergeCell ref="BP9:BR9"/>
    <mergeCell ref="AX9:AZ9"/>
    <mergeCell ref="BA9:BC9"/>
    <mergeCell ref="BD9:BF9"/>
    <mergeCell ref="BG9:BI9"/>
    <mergeCell ref="R8:Y8"/>
    <mergeCell ref="Z8:BR8"/>
    <mergeCell ref="G8:G10"/>
    <mergeCell ref="K8:K10"/>
    <mergeCell ref="L8:L10"/>
    <mergeCell ref="M8:M10"/>
    <mergeCell ref="N8:N10"/>
  </mergeCells>
  <printOptions horizontalCentered="1"/>
  <pageMargins left="0.62992125984251968" right="0.55118110236220474" top="0.78" bottom="0.35433070866141736" header="0.31496062992125984" footer="0.19685039370078741"/>
  <pageSetup paperSize="10000" scale="90" orientation="portrait" horizontalDpi="4294967293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2:CV44"/>
  <sheetViews>
    <sheetView view="pageBreakPreview" zoomScale="90" zoomScaleNormal="90" zoomScaleSheetLayoutView="90" workbookViewId="0">
      <selection activeCell="Q5" sqref="Q5"/>
    </sheetView>
  </sheetViews>
  <sheetFormatPr defaultRowHeight="15"/>
  <cols>
    <col min="1" max="1" width="4.85546875" style="374" customWidth="1"/>
    <col min="2" max="2" width="10" style="374" hidden="1" customWidth="1"/>
    <col min="3" max="3" width="30.42578125" style="374" customWidth="1"/>
    <col min="4" max="4" width="32.7109375" style="374" hidden="1" customWidth="1"/>
    <col min="5" max="5" width="24.85546875" style="374" hidden="1" customWidth="1"/>
    <col min="6" max="6" width="23.140625" style="374" hidden="1" customWidth="1"/>
    <col min="7" max="10" width="0" style="374" hidden="1" customWidth="1"/>
    <col min="11" max="11" width="26.85546875" style="374" hidden="1" customWidth="1"/>
    <col min="12" max="12" width="10.7109375" style="374" hidden="1" customWidth="1"/>
    <col min="13" max="14" width="0" style="374" hidden="1" customWidth="1"/>
    <col min="15" max="17" width="7.140625" style="374" hidden="1" customWidth="1"/>
    <col min="18" max="18" width="7.140625" style="374" customWidth="1"/>
    <col min="19" max="25" width="8.28515625" style="374" customWidth="1"/>
    <col min="26" max="70" width="6.140625" style="374" hidden="1" customWidth="1"/>
    <col min="71" max="82" width="0" style="374" hidden="1" customWidth="1"/>
    <col min="83" max="94" width="7.5703125" style="374" hidden="1" customWidth="1"/>
    <col min="95" max="100" width="0" style="374" hidden="1" customWidth="1"/>
    <col min="101" max="16384" width="9.140625" style="374"/>
  </cols>
  <sheetData>
    <row r="2" spans="1:100" ht="15.75">
      <c r="A2" s="749" t="s">
        <v>1840</v>
      </c>
      <c r="B2" s="749"/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  <c r="V2" s="749"/>
      <c r="W2" s="749"/>
      <c r="X2" s="749"/>
      <c r="Y2" s="749"/>
    </row>
    <row r="3" spans="1:100" ht="15.75">
      <c r="A3" s="343"/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8"/>
      <c r="Q3" s="348"/>
      <c r="R3" s="348"/>
      <c r="S3" s="348"/>
      <c r="T3" s="348"/>
      <c r="U3" s="348"/>
      <c r="V3" s="348"/>
      <c r="W3" s="385"/>
      <c r="X3" s="385"/>
      <c r="Y3" s="385"/>
    </row>
    <row r="4" spans="1:100" ht="15.75">
      <c r="A4" s="749" t="s">
        <v>2613</v>
      </c>
      <c r="B4" s="749"/>
      <c r="C4" s="749"/>
      <c r="D4" s="749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</row>
    <row r="5" spans="1:100" ht="15.75">
      <c r="A5" s="749" t="s">
        <v>1371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  <c r="L5" s="749"/>
      <c r="M5" s="749"/>
      <c r="N5" s="749"/>
      <c r="O5" s="749"/>
      <c r="P5" s="749"/>
      <c r="Q5" s="749"/>
      <c r="R5" s="749"/>
      <c r="S5" s="749"/>
      <c r="T5" s="749"/>
      <c r="U5" s="749"/>
      <c r="V5" s="749"/>
      <c r="W5" s="749"/>
      <c r="X5" s="749"/>
      <c r="Y5" s="749"/>
    </row>
    <row r="6" spans="1:100" ht="15.75">
      <c r="A6" s="749" t="s">
        <v>2287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  <c r="M6" s="749"/>
      <c r="N6" s="749"/>
      <c r="O6" s="749"/>
      <c r="P6" s="749"/>
      <c r="Q6" s="749"/>
      <c r="R6" s="749"/>
      <c r="S6" s="749"/>
      <c r="T6" s="749"/>
      <c r="U6" s="749"/>
      <c r="V6" s="749"/>
      <c r="W6" s="749"/>
      <c r="X6" s="749"/>
      <c r="Y6" s="749"/>
    </row>
    <row r="8" spans="1:100" ht="15" customHeight="1">
      <c r="A8" s="911" t="s">
        <v>20</v>
      </c>
      <c r="B8" s="911" t="s">
        <v>166</v>
      </c>
      <c r="C8" s="911" t="s">
        <v>14</v>
      </c>
      <c r="D8" s="911" t="s">
        <v>169</v>
      </c>
      <c r="E8" s="911" t="s">
        <v>2295</v>
      </c>
      <c r="F8" s="911" t="s">
        <v>14</v>
      </c>
      <c r="G8" s="911" t="s">
        <v>170</v>
      </c>
      <c r="H8" s="404"/>
      <c r="I8" s="404"/>
      <c r="J8" s="404"/>
      <c r="K8" s="911" t="s">
        <v>2296</v>
      </c>
      <c r="L8" s="911" t="s">
        <v>2297</v>
      </c>
      <c r="M8" s="911" t="s">
        <v>2298</v>
      </c>
      <c r="N8" s="911" t="s">
        <v>2299</v>
      </c>
      <c r="R8" s="918" t="s">
        <v>2316</v>
      </c>
      <c r="S8" s="918"/>
      <c r="T8" s="918"/>
      <c r="U8" s="918"/>
      <c r="V8" s="918"/>
      <c r="W8" s="918"/>
      <c r="X8" s="918"/>
      <c r="Y8" s="918"/>
      <c r="Z8" s="918" t="s">
        <v>2317</v>
      </c>
      <c r="AA8" s="918"/>
      <c r="AB8" s="918"/>
      <c r="AC8" s="918"/>
      <c r="AD8" s="918"/>
      <c r="AE8" s="918"/>
      <c r="AF8" s="918"/>
      <c r="AG8" s="918"/>
      <c r="AH8" s="918"/>
      <c r="AI8" s="918"/>
      <c r="AJ8" s="918"/>
      <c r="AK8" s="918"/>
      <c r="AL8" s="918"/>
      <c r="AM8" s="918"/>
      <c r="AN8" s="918"/>
      <c r="AO8" s="918"/>
      <c r="AP8" s="918"/>
      <c r="AQ8" s="918"/>
      <c r="AR8" s="918"/>
      <c r="AS8" s="918"/>
      <c r="AT8" s="918"/>
      <c r="AU8" s="918"/>
      <c r="AV8" s="918"/>
      <c r="AW8" s="918"/>
      <c r="AX8" s="918"/>
      <c r="AY8" s="918"/>
      <c r="AZ8" s="918"/>
      <c r="BA8" s="918"/>
      <c r="BB8" s="918"/>
      <c r="BC8" s="918"/>
      <c r="BD8" s="918"/>
      <c r="BE8" s="918"/>
      <c r="BF8" s="918"/>
      <c r="BG8" s="918"/>
      <c r="BH8" s="918"/>
      <c r="BI8" s="918"/>
      <c r="BJ8" s="918"/>
      <c r="BK8" s="918"/>
      <c r="BL8" s="918"/>
      <c r="BM8" s="918"/>
      <c r="BN8" s="918"/>
      <c r="BO8" s="918"/>
      <c r="BP8" s="918"/>
      <c r="BQ8" s="918"/>
      <c r="BR8" s="918"/>
      <c r="BS8" s="405"/>
      <c r="BT8" s="406"/>
      <c r="BU8" s="406"/>
      <c r="BV8" s="406"/>
      <c r="BW8" s="406"/>
      <c r="BX8" s="406"/>
      <c r="BY8" s="406"/>
      <c r="BZ8" s="406"/>
      <c r="CA8" s="406"/>
      <c r="CB8" s="406"/>
      <c r="CC8" s="406"/>
      <c r="CD8" s="406"/>
      <c r="CE8" s="919" t="s">
        <v>2318</v>
      </c>
      <c r="CF8" s="920"/>
      <c r="CG8" s="921"/>
      <c r="CH8" s="919" t="s">
        <v>2319</v>
      </c>
      <c r="CI8" s="920"/>
      <c r="CJ8" s="920"/>
      <c r="CK8" s="920"/>
      <c r="CL8" s="920"/>
      <c r="CM8" s="920"/>
      <c r="CN8" s="920"/>
      <c r="CO8" s="920"/>
      <c r="CP8" s="921"/>
      <c r="CQ8" s="914" t="s">
        <v>2577</v>
      </c>
      <c r="CR8" s="915"/>
      <c r="CS8" s="915"/>
      <c r="CT8" s="915"/>
      <c r="CU8" s="915"/>
      <c r="CV8" s="915"/>
    </row>
    <row r="9" spans="1:100" s="412" customFormat="1" ht="29.25" customHeight="1">
      <c r="A9" s="912"/>
      <c r="B9" s="912"/>
      <c r="C9" s="912"/>
      <c r="D9" s="912"/>
      <c r="E9" s="912"/>
      <c r="F9" s="912"/>
      <c r="G9" s="912"/>
      <c r="H9" s="409" t="s">
        <v>2325</v>
      </c>
      <c r="I9" s="409" t="s">
        <v>2326</v>
      </c>
      <c r="J9" s="409" t="s">
        <v>2327</v>
      </c>
      <c r="K9" s="912"/>
      <c r="L9" s="912"/>
      <c r="M9" s="912"/>
      <c r="N9" s="912"/>
      <c r="O9" s="908" t="s">
        <v>2369</v>
      </c>
      <c r="P9" s="909"/>
      <c r="Q9" s="910"/>
      <c r="R9" s="409" t="s">
        <v>2370</v>
      </c>
      <c r="S9" s="409" t="s">
        <v>492</v>
      </c>
      <c r="T9" s="409" t="s">
        <v>493</v>
      </c>
      <c r="U9" s="409" t="s">
        <v>494</v>
      </c>
      <c r="V9" s="409" t="s">
        <v>495</v>
      </c>
      <c r="W9" s="409" t="s">
        <v>496</v>
      </c>
      <c r="X9" s="409" t="s">
        <v>1376</v>
      </c>
      <c r="Y9" s="409" t="s">
        <v>67</v>
      </c>
      <c r="Z9" s="908" t="s">
        <v>2371</v>
      </c>
      <c r="AA9" s="909"/>
      <c r="AB9" s="910"/>
      <c r="AC9" s="908" t="s">
        <v>435</v>
      </c>
      <c r="AD9" s="909"/>
      <c r="AE9" s="910"/>
      <c r="AF9" s="908" t="s">
        <v>436</v>
      </c>
      <c r="AG9" s="909"/>
      <c r="AH9" s="910"/>
      <c r="AI9" s="908" t="s">
        <v>437</v>
      </c>
      <c r="AJ9" s="909"/>
      <c r="AK9" s="910"/>
      <c r="AL9" s="908" t="s">
        <v>438</v>
      </c>
      <c r="AM9" s="909"/>
      <c r="AN9" s="910"/>
      <c r="AO9" s="908" t="s">
        <v>439</v>
      </c>
      <c r="AP9" s="909"/>
      <c r="AQ9" s="910"/>
      <c r="AR9" s="908" t="s">
        <v>440</v>
      </c>
      <c r="AS9" s="909"/>
      <c r="AT9" s="910"/>
      <c r="AU9" s="908" t="s">
        <v>441</v>
      </c>
      <c r="AV9" s="909"/>
      <c r="AW9" s="910"/>
      <c r="AX9" s="908" t="s">
        <v>442</v>
      </c>
      <c r="AY9" s="909"/>
      <c r="AZ9" s="910"/>
      <c r="BA9" s="908" t="s">
        <v>443</v>
      </c>
      <c r="BB9" s="909"/>
      <c r="BC9" s="910"/>
      <c r="BD9" s="908" t="s">
        <v>444</v>
      </c>
      <c r="BE9" s="909"/>
      <c r="BF9" s="910"/>
      <c r="BG9" s="908" t="s">
        <v>445</v>
      </c>
      <c r="BH9" s="909"/>
      <c r="BI9" s="910"/>
      <c r="BJ9" s="908" t="s">
        <v>446</v>
      </c>
      <c r="BK9" s="909"/>
      <c r="BL9" s="910"/>
      <c r="BM9" s="908" t="s">
        <v>447</v>
      </c>
      <c r="BN9" s="909"/>
      <c r="BO9" s="910"/>
      <c r="BP9" s="908" t="s">
        <v>448</v>
      </c>
      <c r="BQ9" s="909"/>
      <c r="BR9" s="910"/>
      <c r="BS9" s="409" t="s">
        <v>2372</v>
      </c>
      <c r="BT9" s="409" t="s">
        <v>2373</v>
      </c>
      <c r="BU9" s="409" t="s">
        <v>2374</v>
      </c>
      <c r="BV9" s="409" t="s">
        <v>2375</v>
      </c>
      <c r="BW9" s="409" t="s">
        <v>2376</v>
      </c>
      <c r="BX9" s="409" t="s">
        <v>2377</v>
      </c>
      <c r="BY9" s="409" t="s">
        <v>2378</v>
      </c>
      <c r="BZ9" s="409" t="s">
        <v>2379</v>
      </c>
      <c r="CA9" s="409" t="s">
        <v>2380</v>
      </c>
      <c r="CB9" s="409" t="s">
        <v>2381</v>
      </c>
      <c r="CC9" s="409" t="s">
        <v>2382</v>
      </c>
      <c r="CD9" s="409" t="s">
        <v>2383</v>
      </c>
      <c r="CE9" s="922"/>
      <c r="CF9" s="923"/>
      <c r="CG9" s="924"/>
      <c r="CH9" s="922"/>
      <c r="CI9" s="923"/>
      <c r="CJ9" s="923"/>
      <c r="CK9" s="923"/>
      <c r="CL9" s="923"/>
      <c r="CM9" s="923"/>
      <c r="CN9" s="923"/>
      <c r="CO9" s="923"/>
      <c r="CP9" s="924"/>
      <c r="CQ9" s="916"/>
      <c r="CR9" s="917"/>
      <c r="CS9" s="917"/>
      <c r="CT9" s="917"/>
      <c r="CU9" s="917"/>
      <c r="CV9" s="917"/>
    </row>
    <row r="10" spans="1:100" s="412" customFormat="1" ht="15" customHeight="1">
      <c r="A10" s="913"/>
      <c r="B10" s="913"/>
      <c r="C10" s="913"/>
      <c r="D10" s="913"/>
      <c r="E10" s="913"/>
      <c r="F10" s="913"/>
      <c r="G10" s="913"/>
      <c r="H10" s="409"/>
      <c r="I10" s="409"/>
      <c r="J10" s="409"/>
      <c r="K10" s="913"/>
      <c r="L10" s="913"/>
      <c r="M10" s="913"/>
      <c r="N10" s="913"/>
      <c r="O10" s="409" t="s">
        <v>95</v>
      </c>
      <c r="P10" s="409" t="s">
        <v>96</v>
      </c>
      <c r="Q10" s="409" t="s">
        <v>80</v>
      </c>
      <c r="R10" s="409"/>
      <c r="S10" s="409"/>
      <c r="T10" s="409"/>
      <c r="U10" s="409"/>
      <c r="V10" s="409"/>
      <c r="W10" s="409"/>
      <c r="X10" s="409"/>
      <c r="Y10" s="409"/>
      <c r="Z10" s="409" t="s">
        <v>95</v>
      </c>
      <c r="AA10" s="409" t="s">
        <v>96</v>
      </c>
      <c r="AB10" s="409" t="s">
        <v>80</v>
      </c>
      <c r="AC10" s="409" t="s">
        <v>95</v>
      </c>
      <c r="AD10" s="409" t="s">
        <v>96</v>
      </c>
      <c r="AE10" s="409" t="s">
        <v>80</v>
      </c>
      <c r="AF10" s="409" t="s">
        <v>95</v>
      </c>
      <c r="AG10" s="409" t="s">
        <v>96</v>
      </c>
      <c r="AH10" s="409" t="s">
        <v>80</v>
      </c>
      <c r="AI10" s="409" t="s">
        <v>95</v>
      </c>
      <c r="AJ10" s="409" t="s">
        <v>96</v>
      </c>
      <c r="AK10" s="409" t="s">
        <v>80</v>
      </c>
      <c r="AL10" s="409" t="s">
        <v>95</v>
      </c>
      <c r="AM10" s="409" t="s">
        <v>96</v>
      </c>
      <c r="AN10" s="409" t="s">
        <v>80</v>
      </c>
      <c r="AO10" s="409" t="s">
        <v>95</v>
      </c>
      <c r="AP10" s="409" t="s">
        <v>96</v>
      </c>
      <c r="AQ10" s="409" t="s">
        <v>80</v>
      </c>
      <c r="AR10" s="409" t="s">
        <v>95</v>
      </c>
      <c r="AS10" s="409" t="s">
        <v>96</v>
      </c>
      <c r="AT10" s="409" t="s">
        <v>80</v>
      </c>
      <c r="AU10" s="409" t="s">
        <v>95</v>
      </c>
      <c r="AV10" s="409" t="s">
        <v>96</v>
      </c>
      <c r="AW10" s="409" t="s">
        <v>80</v>
      </c>
      <c r="AX10" s="409" t="s">
        <v>95</v>
      </c>
      <c r="AY10" s="409" t="s">
        <v>96</v>
      </c>
      <c r="AZ10" s="409" t="s">
        <v>80</v>
      </c>
      <c r="BA10" s="409" t="s">
        <v>95</v>
      </c>
      <c r="BB10" s="409" t="s">
        <v>96</v>
      </c>
      <c r="BC10" s="409" t="s">
        <v>80</v>
      </c>
      <c r="BD10" s="409" t="s">
        <v>95</v>
      </c>
      <c r="BE10" s="409" t="s">
        <v>96</v>
      </c>
      <c r="BF10" s="409" t="s">
        <v>80</v>
      </c>
      <c r="BG10" s="409" t="s">
        <v>95</v>
      </c>
      <c r="BH10" s="409" t="s">
        <v>96</v>
      </c>
      <c r="BI10" s="409" t="s">
        <v>80</v>
      </c>
      <c r="BJ10" s="409" t="s">
        <v>95</v>
      </c>
      <c r="BK10" s="409" t="s">
        <v>96</v>
      </c>
      <c r="BL10" s="409" t="s">
        <v>80</v>
      </c>
      <c r="BM10" s="409" t="s">
        <v>95</v>
      </c>
      <c r="BN10" s="409" t="s">
        <v>96</v>
      </c>
      <c r="BO10" s="409" t="s">
        <v>80</v>
      </c>
      <c r="BP10" s="409" t="s">
        <v>95</v>
      </c>
      <c r="BQ10" s="409" t="s">
        <v>96</v>
      </c>
      <c r="BR10" s="409" t="s">
        <v>80</v>
      </c>
      <c r="BS10" s="409"/>
      <c r="BT10" s="409"/>
      <c r="BU10" s="409"/>
      <c r="BV10" s="409"/>
      <c r="BW10" s="409"/>
      <c r="BX10" s="409"/>
      <c r="BY10" s="409"/>
      <c r="BZ10" s="409"/>
      <c r="CA10" s="409"/>
      <c r="CB10" s="409"/>
      <c r="CC10" s="409"/>
      <c r="CD10" s="409"/>
      <c r="CE10" s="409" t="s">
        <v>95</v>
      </c>
      <c r="CF10" s="409" t="s">
        <v>96</v>
      </c>
      <c r="CG10" s="409" t="s">
        <v>80</v>
      </c>
      <c r="CH10" s="409"/>
      <c r="CI10" s="409"/>
      <c r="CJ10" s="409"/>
      <c r="CK10" s="409"/>
      <c r="CL10" s="409"/>
      <c r="CM10" s="409"/>
      <c r="CN10" s="409" t="s">
        <v>95</v>
      </c>
      <c r="CO10" s="409" t="s">
        <v>96</v>
      </c>
      <c r="CP10" s="409" t="s">
        <v>80</v>
      </c>
      <c r="CQ10" s="409"/>
      <c r="CR10" s="409"/>
      <c r="CS10" s="409"/>
      <c r="CT10" s="409"/>
      <c r="CU10" s="409"/>
      <c r="CV10" s="409"/>
    </row>
    <row r="11" spans="1:100" hidden="1">
      <c r="A11" s="404">
        <v>1</v>
      </c>
      <c r="B11" s="404" t="s">
        <v>1287</v>
      </c>
      <c r="C11" s="404" t="s">
        <v>1288</v>
      </c>
      <c r="D11" s="404" t="s">
        <v>1748</v>
      </c>
      <c r="E11" s="404" t="s">
        <v>1138</v>
      </c>
      <c r="F11" s="404" t="s">
        <v>86</v>
      </c>
      <c r="G11" s="404" t="s">
        <v>126</v>
      </c>
      <c r="H11" s="404" t="s">
        <v>615</v>
      </c>
      <c r="I11" s="404" t="s">
        <v>615</v>
      </c>
      <c r="J11" s="404">
        <v>2</v>
      </c>
      <c r="K11" s="404" t="s">
        <v>2591</v>
      </c>
      <c r="L11" s="404">
        <v>40015</v>
      </c>
      <c r="M11" s="404" t="s">
        <v>2521</v>
      </c>
      <c r="N11" s="404">
        <v>1300</v>
      </c>
      <c r="O11" s="404">
        <v>0</v>
      </c>
      <c r="P11" s="404">
        <v>0</v>
      </c>
      <c r="Q11" s="404">
        <f>SUM(O11:P11)</f>
        <v>0</v>
      </c>
      <c r="R11" s="404">
        <v>180</v>
      </c>
      <c r="S11" s="404">
        <v>6</v>
      </c>
      <c r="T11" s="404">
        <v>1</v>
      </c>
      <c r="U11" s="404">
        <v>0</v>
      </c>
      <c r="V11" s="404">
        <v>0</v>
      </c>
      <c r="W11" s="404">
        <v>0</v>
      </c>
      <c r="X11" s="404">
        <v>0</v>
      </c>
      <c r="Y11" s="404">
        <f>SUM(R11:X11)</f>
        <v>187</v>
      </c>
      <c r="Z11" s="404">
        <v>0</v>
      </c>
      <c r="AA11" s="404">
        <v>0</v>
      </c>
      <c r="AB11" s="404">
        <f>SUM(Z11:AA11)</f>
        <v>0</v>
      </c>
      <c r="AC11" s="404">
        <v>0</v>
      </c>
      <c r="AD11" s="404">
        <v>0</v>
      </c>
      <c r="AE11" s="404">
        <f>SUM(AC11:AD11)</f>
        <v>0</v>
      </c>
      <c r="AF11" s="404">
        <v>0</v>
      </c>
      <c r="AG11" s="404">
        <v>0</v>
      </c>
      <c r="AH11" s="404">
        <f>SUM(AF11:AG11)</f>
        <v>0</v>
      </c>
      <c r="AI11" s="404">
        <v>0</v>
      </c>
      <c r="AJ11" s="404">
        <v>0</v>
      </c>
      <c r="AK11" s="404">
        <f>SUM(AI11:AJ11)</f>
        <v>0</v>
      </c>
      <c r="AL11" s="404">
        <v>0</v>
      </c>
      <c r="AM11" s="404">
        <v>0</v>
      </c>
      <c r="AN11" s="404">
        <f>SUM(AL11:AM11)</f>
        <v>0</v>
      </c>
      <c r="AO11" s="404">
        <v>0</v>
      </c>
      <c r="AP11" s="404">
        <v>0</v>
      </c>
      <c r="AQ11" s="404">
        <f>SUM(AO11:AP11)</f>
        <v>0</v>
      </c>
      <c r="AR11" s="404">
        <v>0</v>
      </c>
      <c r="AS11" s="404">
        <v>1</v>
      </c>
      <c r="AT11" s="404">
        <f>SUM(AR11:AS11)</f>
        <v>1</v>
      </c>
      <c r="AU11" s="404">
        <v>0</v>
      </c>
      <c r="AV11" s="404">
        <v>0</v>
      </c>
      <c r="AW11" s="404">
        <f>SUM(AU11:AV11)</f>
        <v>0</v>
      </c>
      <c r="AX11" s="404">
        <v>0</v>
      </c>
      <c r="AY11" s="404">
        <v>0</v>
      </c>
      <c r="AZ11" s="404">
        <f>SUM(AX11:AY11)</f>
        <v>0</v>
      </c>
      <c r="BA11" s="404">
        <v>1</v>
      </c>
      <c r="BB11" s="404">
        <v>0</v>
      </c>
      <c r="BC11" s="404">
        <f>SUM(BA11:BB11)</f>
        <v>1</v>
      </c>
      <c r="BD11" s="404">
        <v>15</v>
      </c>
      <c r="BE11" s="404">
        <v>9</v>
      </c>
      <c r="BF11" s="404">
        <f>SUM(BD11:BE11)</f>
        <v>24</v>
      </c>
      <c r="BG11" s="404">
        <v>23</v>
      </c>
      <c r="BH11" s="404">
        <v>31</v>
      </c>
      <c r="BI11" s="404">
        <f>SUM(BG11:BH11)</f>
        <v>54</v>
      </c>
      <c r="BJ11" s="404">
        <v>37</v>
      </c>
      <c r="BK11" s="404">
        <v>32</v>
      </c>
      <c r="BL11" s="404">
        <f>SUM(BJ11:BK11)</f>
        <v>69</v>
      </c>
      <c r="BM11" s="404">
        <v>17</v>
      </c>
      <c r="BN11" s="404">
        <v>16</v>
      </c>
      <c r="BO11" s="404">
        <f>SUM(BM11:BN11)</f>
        <v>33</v>
      </c>
      <c r="BP11" s="404">
        <v>3</v>
      </c>
      <c r="BQ11" s="404">
        <v>2</v>
      </c>
      <c r="BR11" s="404">
        <f>SUM(BP11:BQ11)</f>
        <v>5</v>
      </c>
      <c r="BS11" s="404">
        <v>0</v>
      </c>
      <c r="BT11" s="404">
        <v>0</v>
      </c>
      <c r="BU11" s="404">
        <v>0</v>
      </c>
      <c r="BV11" s="404">
        <v>0</v>
      </c>
      <c r="BW11" s="404">
        <v>0</v>
      </c>
      <c r="BX11" s="404">
        <v>0</v>
      </c>
      <c r="BY11" s="404">
        <v>0</v>
      </c>
      <c r="BZ11" s="404">
        <v>0</v>
      </c>
      <c r="CA11" s="404">
        <v>0</v>
      </c>
      <c r="CB11" s="404">
        <v>0</v>
      </c>
      <c r="CC11" s="404">
        <v>0</v>
      </c>
      <c r="CD11" s="404">
        <v>0</v>
      </c>
      <c r="CE11" s="404">
        <f t="shared" ref="CE11:CF15" si="0">BS11+BU11+BW11+BY11+CA11+CC11</f>
        <v>0</v>
      </c>
      <c r="CF11" s="404">
        <f t="shared" si="0"/>
        <v>0</v>
      </c>
      <c r="CG11" s="404">
        <f>SUM(CE11:CF11)</f>
        <v>0</v>
      </c>
      <c r="CH11" s="404">
        <v>0</v>
      </c>
      <c r="CI11" s="404">
        <v>0</v>
      </c>
      <c r="CJ11" s="404">
        <v>0</v>
      </c>
      <c r="CK11" s="404">
        <v>0</v>
      </c>
      <c r="CL11" s="404">
        <v>0</v>
      </c>
      <c r="CM11" s="404">
        <v>0</v>
      </c>
      <c r="CN11" s="404">
        <f t="shared" ref="CN11:CO15" si="1">CH11+CJ11+CL11</f>
        <v>0</v>
      </c>
      <c r="CO11" s="404">
        <f t="shared" si="1"/>
        <v>0</v>
      </c>
      <c r="CP11" s="404">
        <f>SUM(CN11:CO11)</f>
        <v>0</v>
      </c>
      <c r="CQ11" s="404">
        <v>0</v>
      </c>
      <c r="CR11" s="404">
        <v>0</v>
      </c>
      <c r="CS11" s="404">
        <v>0</v>
      </c>
      <c r="CT11" s="404">
        <v>0</v>
      </c>
      <c r="CU11" s="404">
        <v>0</v>
      </c>
      <c r="CV11" s="404">
        <v>0</v>
      </c>
    </row>
    <row r="12" spans="1:100" hidden="1">
      <c r="A12" s="404">
        <f>A11+1</f>
        <v>2</v>
      </c>
      <c r="B12" s="404" t="s">
        <v>1285</v>
      </c>
      <c r="C12" s="404" t="s">
        <v>1286</v>
      </c>
      <c r="D12" s="404" t="s">
        <v>1747</v>
      </c>
      <c r="E12" s="404" t="s">
        <v>197</v>
      </c>
      <c r="F12" s="404" t="s">
        <v>86</v>
      </c>
      <c r="G12" s="404" t="s">
        <v>126</v>
      </c>
      <c r="H12" s="404" t="s">
        <v>615</v>
      </c>
      <c r="I12" s="404" t="s">
        <v>615</v>
      </c>
      <c r="J12" s="404">
        <v>2</v>
      </c>
      <c r="K12" s="404" t="s">
        <v>2592</v>
      </c>
      <c r="L12" s="404" t="s">
        <v>615</v>
      </c>
      <c r="M12" s="404" t="s">
        <v>2409</v>
      </c>
      <c r="N12" s="404">
        <v>2200</v>
      </c>
      <c r="O12" s="404">
        <v>0</v>
      </c>
      <c r="P12" s="404">
        <v>0</v>
      </c>
      <c r="Q12" s="404">
        <f>SUM(O12:P12)</f>
        <v>0</v>
      </c>
      <c r="R12" s="404">
        <v>207</v>
      </c>
      <c r="S12" s="404">
        <v>6</v>
      </c>
      <c r="T12" s="404">
        <v>0</v>
      </c>
      <c r="U12" s="404">
        <v>0</v>
      </c>
      <c r="V12" s="404">
        <v>0</v>
      </c>
      <c r="W12" s="404">
        <v>0</v>
      </c>
      <c r="X12" s="404">
        <v>0</v>
      </c>
      <c r="Y12" s="404">
        <f>SUM(R12:X12)</f>
        <v>213</v>
      </c>
      <c r="Z12" s="404">
        <v>0</v>
      </c>
      <c r="AA12" s="404">
        <v>0</v>
      </c>
      <c r="AB12" s="404">
        <f>SUM(Z12:AA12)</f>
        <v>0</v>
      </c>
      <c r="AC12" s="404">
        <v>0</v>
      </c>
      <c r="AD12" s="404">
        <v>0</v>
      </c>
      <c r="AE12" s="404">
        <f>SUM(AC12:AD12)</f>
        <v>0</v>
      </c>
      <c r="AF12" s="404">
        <v>0</v>
      </c>
      <c r="AG12" s="404">
        <v>0</v>
      </c>
      <c r="AH12" s="404">
        <f>SUM(AF12:AG12)</f>
        <v>0</v>
      </c>
      <c r="AI12" s="404">
        <v>0</v>
      </c>
      <c r="AJ12" s="404">
        <v>0</v>
      </c>
      <c r="AK12" s="404">
        <f>SUM(AI12:AJ12)</f>
        <v>0</v>
      </c>
      <c r="AL12" s="404">
        <v>0</v>
      </c>
      <c r="AM12" s="404">
        <v>0</v>
      </c>
      <c r="AN12" s="404">
        <f>SUM(AL12:AM12)</f>
        <v>0</v>
      </c>
      <c r="AO12" s="404">
        <v>0</v>
      </c>
      <c r="AP12" s="404">
        <v>0</v>
      </c>
      <c r="AQ12" s="404">
        <f>SUM(AO12:AP12)</f>
        <v>0</v>
      </c>
      <c r="AR12" s="404">
        <v>0</v>
      </c>
      <c r="AS12" s="404">
        <v>0</v>
      </c>
      <c r="AT12" s="404">
        <f>SUM(AR12:AS12)</f>
        <v>0</v>
      </c>
      <c r="AU12" s="404">
        <v>0</v>
      </c>
      <c r="AV12" s="404">
        <v>0</v>
      </c>
      <c r="AW12" s="404">
        <f>SUM(AU12:AV12)</f>
        <v>0</v>
      </c>
      <c r="AX12" s="404">
        <v>0</v>
      </c>
      <c r="AY12" s="404">
        <v>0</v>
      </c>
      <c r="AZ12" s="404">
        <f>SUM(AX12:AY12)</f>
        <v>0</v>
      </c>
      <c r="BA12" s="404">
        <v>1</v>
      </c>
      <c r="BB12" s="404">
        <v>0</v>
      </c>
      <c r="BC12" s="404">
        <f>SUM(BA12:BB12)</f>
        <v>1</v>
      </c>
      <c r="BD12" s="404">
        <v>9</v>
      </c>
      <c r="BE12" s="404">
        <v>16</v>
      </c>
      <c r="BF12" s="404">
        <f>SUM(BD12:BE12)</f>
        <v>25</v>
      </c>
      <c r="BG12" s="404">
        <v>39</v>
      </c>
      <c r="BH12" s="404">
        <v>30</v>
      </c>
      <c r="BI12" s="404">
        <f>SUM(BG12:BH12)</f>
        <v>69</v>
      </c>
      <c r="BJ12" s="404">
        <v>34</v>
      </c>
      <c r="BK12" s="404">
        <v>30</v>
      </c>
      <c r="BL12" s="404">
        <f>SUM(BJ12:BK12)</f>
        <v>64</v>
      </c>
      <c r="BM12" s="404">
        <v>26</v>
      </c>
      <c r="BN12" s="404">
        <v>11</v>
      </c>
      <c r="BO12" s="404">
        <f>SUM(BM12:BN12)</f>
        <v>37</v>
      </c>
      <c r="BP12" s="404">
        <v>13</v>
      </c>
      <c r="BQ12" s="404">
        <v>4</v>
      </c>
      <c r="BR12" s="404">
        <f>SUM(BP12:BQ12)</f>
        <v>17</v>
      </c>
      <c r="BS12" s="404">
        <v>0</v>
      </c>
      <c r="BT12" s="404">
        <v>0</v>
      </c>
      <c r="BU12" s="404">
        <v>0</v>
      </c>
      <c r="BV12" s="404">
        <v>0</v>
      </c>
      <c r="BW12" s="404">
        <v>0</v>
      </c>
      <c r="BX12" s="404">
        <v>0</v>
      </c>
      <c r="BY12" s="404">
        <v>0</v>
      </c>
      <c r="BZ12" s="404">
        <v>0</v>
      </c>
      <c r="CA12" s="404">
        <v>0</v>
      </c>
      <c r="CB12" s="404">
        <v>0</v>
      </c>
      <c r="CC12" s="404">
        <v>0</v>
      </c>
      <c r="CD12" s="404">
        <v>0</v>
      </c>
      <c r="CE12" s="404">
        <f t="shared" si="0"/>
        <v>0</v>
      </c>
      <c r="CF12" s="404">
        <f t="shared" si="0"/>
        <v>0</v>
      </c>
      <c r="CG12" s="404">
        <f>SUM(CE12:CF12)</f>
        <v>0</v>
      </c>
      <c r="CH12" s="404">
        <v>0</v>
      </c>
      <c r="CI12" s="404">
        <v>0</v>
      </c>
      <c r="CJ12" s="404">
        <v>0</v>
      </c>
      <c r="CK12" s="404">
        <v>0</v>
      </c>
      <c r="CL12" s="404">
        <v>0</v>
      </c>
      <c r="CM12" s="404">
        <v>0</v>
      </c>
      <c r="CN12" s="404">
        <f t="shared" si="1"/>
        <v>0</v>
      </c>
      <c r="CO12" s="404">
        <f t="shared" si="1"/>
        <v>0</v>
      </c>
      <c r="CP12" s="404">
        <f>SUM(CN12:CO12)</f>
        <v>0</v>
      </c>
      <c r="CQ12" s="404">
        <v>0</v>
      </c>
      <c r="CR12" s="404">
        <v>0</v>
      </c>
      <c r="CS12" s="404">
        <v>0</v>
      </c>
      <c r="CT12" s="404">
        <v>0</v>
      </c>
      <c r="CU12" s="404">
        <v>0</v>
      </c>
      <c r="CV12" s="404">
        <v>0</v>
      </c>
    </row>
    <row r="13" spans="1:100" s="400" customFormat="1">
      <c r="A13" s="413">
        <v>1</v>
      </c>
      <c r="B13" s="413"/>
      <c r="C13" s="413" t="str">
        <f>F13</f>
        <v>Kec. Air Hitam</v>
      </c>
      <c r="D13" s="414"/>
      <c r="E13" s="395"/>
      <c r="F13" s="395" t="str">
        <f>F12</f>
        <v>Kec. Air Hitam</v>
      </c>
      <c r="G13" s="395"/>
      <c r="H13" s="395"/>
      <c r="I13" s="395"/>
      <c r="J13" s="395"/>
      <c r="K13" s="395"/>
      <c r="L13" s="395"/>
      <c r="M13" s="395"/>
      <c r="N13" s="395"/>
      <c r="O13" s="395">
        <f t="shared" ref="O13:BX13" si="2">SUM(O11:O12)</f>
        <v>0</v>
      </c>
      <c r="P13" s="395">
        <f t="shared" si="2"/>
        <v>0</v>
      </c>
      <c r="Q13" s="395">
        <f t="shared" si="2"/>
        <v>0</v>
      </c>
      <c r="R13" s="395">
        <f>SUM(R11:R12)-10</f>
        <v>377</v>
      </c>
      <c r="S13" s="395">
        <f ca="1">SUM(R13:X13)</f>
        <v>0</v>
      </c>
      <c r="T13" s="395">
        <f t="shared" si="2"/>
        <v>1</v>
      </c>
      <c r="U13" s="395">
        <f t="shared" si="2"/>
        <v>0</v>
      </c>
      <c r="V13" s="395">
        <f t="shared" si="2"/>
        <v>0</v>
      </c>
      <c r="W13" s="395">
        <f t="shared" si="2"/>
        <v>0</v>
      </c>
      <c r="X13" s="395">
        <f t="shared" si="2"/>
        <v>0</v>
      </c>
      <c r="Y13" s="395">
        <f>SUM(Y11:Y12)-10</f>
        <v>390</v>
      </c>
      <c r="Z13" s="395">
        <f t="shared" si="2"/>
        <v>0</v>
      </c>
      <c r="AA13" s="395">
        <f t="shared" si="2"/>
        <v>0</v>
      </c>
      <c r="AB13" s="395">
        <f t="shared" si="2"/>
        <v>0</v>
      </c>
      <c r="AC13" s="395">
        <f t="shared" si="2"/>
        <v>0</v>
      </c>
      <c r="AD13" s="395">
        <f t="shared" si="2"/>
        <v>0</v>
      </c>
      <c r="AE13" s="395">
        <f t="shared" si="2"/>
        <v>0</v>
      </c>
      <c r="AF13" s="395">
        <f t="shared" si="2"/>
        <v>0</v>
      </c>
      <c r="AG13" s="395">
        <f t="shared" si="2"/>
        <v>0</v>
      </c>
      <c r="AH13" s="395">
        <f t="shared" si="2"/>
        <v>0</v>
      </c>
      <c r="AI13" s="395">
        <f t="shared" si="2"/>
        <v>0</v>
      </c>
      <c r="AJ13" s="395">
        <f t="shared" si="2"/>
        <v>0</v>
      </c>
      <c r="AK13" s="395">
        <f t="shared" si="2"/>
        <v>0</v>
      </c>
      <c r="AL13" s="395">
        <f t="shared" si="2"/>
        <v>0</v>
      </c>
      <c r="AM13" s="395">
        <f t="shared" si="2"/>
        <v>0</v>
      </c>
      <c r="AN13" s="395">
        <f t="shared" si="2"/>
        <v>0</v>
      </c>
      <c r="AO13" s="395">
        <f t="shared" si="2"/>
        <v>0</v>
      </c>
      <c r="AP13" s="395">
        <f t="shared" si="2"/>
        <v>0</v>
      </c>
      <c r="AQ13" s="395">
        <f t="shared" si="2"/>
        <v>0</v>
      </c>
      <c r="AR13" s="395">
        <f t="shared" si="2"/>
        <v>0</v>
      </c>
      <c r="AS13" s="395">
        <f t="shared" si="2"/>
        <v>1</v>
      </c>
      <c r="AT13" s="395">
        <f t="shared" si="2"/>
        <v>1</v>
      </c>
      <c r="AU13" s="395">
        <f t="shared" si="2"/>
        <v>0</v>
      </c>
      <c r="AV13" s="395">
        <f t="shared" si="2"/>
        <v>0</v>
      </c>
      <c r="AW13" s="395">
        <f t="shared" si="2"/>
        <v>0</v>
      </c>
      <c r="AX13" s="395">
        <f t="shared" si="2"/>
        <v>0</v>
      </c>
      <c r="AY13" s="395">
        <f t="shared" si="2"/>
        <v>0</v>
      </c>
      <c r="AZ13" s="395">
        <f t="shared" si="2"/>
        <v>0</v>
      </c>
      <c r="BA13" s="395">
        <f t="shared" si="2"/>
        <v>2</v>
      </c>
      <c r="BB13" s="395">
        <f t="shared" si="2"/>
        <v>0</v>
      </c>
      <c r="BC13" s="395">
        <f t="shared" si="2"/>
        <v>2</v>
      </c>
      <c r="BD13" s="395">
        <f t="shared" si="2"/>
        <v>24</v>
      </c>
      <c r="BE13" s="395">
        <f t="shared" si="2"/>
        <v>25</v>
      </c>
      <c r="BF13" s="395">
        <f t="shared" si="2"/>
        <v>49</v>
      </c>
      <c r="BG13" s="395">
        <f t="shared" si="2"/>
        <v>62</v>
      </c>
      <c r="BH13" s="395">
        <f t="shared" si="2"/>
        <v>61</v>
      </c>
      <c r="BI13" s="395">
        <f t="shared" si="2"/>
        <v>123</v>
      </c>
      <c r="BJ13" s="395">
        <f t="shared" si="2"/>
        <v>71</v>
      </c>
      <c r="BK13" s="395">
        <f t="shared" si="2"/>
        <v>62</v>
      </c>
      <c r="BL13" s="395">
        <f t="shared" si="2"/>
        <v>133</v>
      </c>
      <c r="BM13" s="395">
        <f t="shared" si="2"/>
        <v>43</v>
      </c>
      <c r="BN13" s="395">
        <f t="shared" si="2"/>
        <v>27</v>
      </c>
      <c r="BO13" s="395">
        <f t="shared" si="2"/>
        <v>70</v>
      </c>
      <c r="BP13" s="395">
        <f t="shared" si="2"/>
        <v>16</v>
      </c>
      <c r="BQ13" s="395">
        <f t="shared" si="2"/>
        <v>6</v>
      </c>
      <c r="BR13" s="395">
        <f t="shared" si="2"/>
        <v>22</v>
      </c>
      <c r="BS13" s="395">
        <f t="shared" si="2"/>
        <v>0</v>
      </c>
      <c r="BT13" s="395">
        <f t="shared" si="2"/>
        <v>0</v>
      </c>
      <c r="BU13" s="395">
        <f t="shared" si="2"/>
        <v>0</v>
      </c>
      <c r="BV13" s="395">
        <f t="shared" si="2"/>
        <v>0</v>
      </c>
      <c r="BW13" s="395">
        <f t="shared" si="2"/>
        <v>0</v>
      </c>
      <c r="BX13" s="395">
        <f t="shared" si="2"/>
        <v>0</v>
      </c>
      <c r="BY13" s="395">
        <f t="shared" ref="BY13:CV13" si="3">SUM(BY11:BY12)</f>
        <v>0</v>
      </c>
      <c r="BZ13" s="395">
        <f t="shared" si="3"/>
        <v>0</v>
      </c>
      <c r="CA13" s="395">
        <f t="shared" si="3"/>
        <v>0</v>
      </c>
      <c r="CB13" s="395">
        <f t="shared" si="3"/>
        <v>0</v>
      </c>
      <c r="CC13" s="395">
        <f t="shared" si="3"/>
        <v>0</v>
      </c>
      <c r="CD13" s="395">
        <f t="shared" si="3"/>
        <v>0</v>
      </c>
      <c r="CE13" s="395">
        <f t="shared" si="3"/>
        <v>0</v>
      </c>
      <c r="CF13" s="395">
        <f t="shared" si="3"/>
        <v>0</v>
      </c>
      <c r="CG13" s="395">
        <f t="shared" si="3"/>
        <v>0</v>
      </c>
      <c r="CH13" s="395">
        <f t="shared" si="3"/>
        <v>0</v>
      </c>
      <c r="CI13" s="395">
        <f t="shared" si="3"/>
        <v>0</v>
      </c>
      <c r="CJ13" s="395">
        <f t="shared" si="3"/>
        <v>0</v>
      </c>
      <c r="CK13" s="395">
        <f t="shared" si="3"/>
        <v>0</v>
      </c>
      <c r="CL13" s="395">
        <f t="shared" si="3"/>
        <v>0</v>
      </c>
      <c r="CM13" s="395">
        <f t="shared" si="3"/>
        <v>0</v>
      </c>
      <c r="CN13" s="395">
        <f t="shared" si="3"/>
        <v>0</v>
      </c>
      <c r="CO13" s="395">
        <f t="shared" si="3"/>
        <v>0</v>
      </c>
      <c r="CP13" s="395">
        <f t="shared" si="3"/>
        <v>0</v>
      </c>
      <c r="CQ13" s="395">
        <f t="shared" si="3"/>
        <v>0</v>
      </c>
      <c r="CR13" s="395">
        <f t="shared" si="3"/>
        <v>0</v>
      </c>
      <c r="CS13" s="395">
        <f t="shared" si="3"/>
        <v>0</v>
      </c>
      <c r="CT13" s="395">
        <f t="shared" si="3"/>
        <v>0</v>
      </c>
      <c r="CU13" s="395">
        <f t="shared" si="3"/>
        <v>0</v>
      </c>
      <c r="CV13" s="395">
        <f t="shared" si="3"/>
        <v>0</v>
      </c>
    </row>
    <row r="14" spans="1:100" s="416" customFormat="1" hidden="1">
      <c r="A14" s="375">
        <f>A12+1</f>
        <v>3</v>
      </c>
      <c r="B14" s="375" t="s">
        <v>1290</v>
      </c>
      <c r="C14" s="375" t="s">
        <v>1291</v>
      </c>
      <c r="D14" s="415" t="s">
        <v>1750</v>
      </c>
      <c r="E14" s="375" t="s">
        <v>575</v>
      </c>
      <c r="F14" s="375" t="s">
        <v>87</v>
      </c>
      <c r="G14" s="375" t="s">
        <v>126</v>
      </c>
      <c r="H14" s="375" t="s">
        <v>615</v>
      </c>
      <c r="I14" s="375" t="s">
        <v>615</v>
      </c>
      <c r="J14" s="375">
        <v>2</v>
      </c>
      <c r="K14" s="375" t="s">
        <v>2593</v>
      </c>
      <c r="L14" s="375">
        <v>42013</v>
      </c>
      <c r="M14" s="375" t="s">
        <v>2415</v>
      </c>
      <c r="N14" s="375">
        <v>5000</v>
      </c>
      <c r="O14" s="375">
        <v>0</v>
      </c>
      <c r="P14" s="375">
        <v>0</v>
      </c>
      <c r="Q14" s="375">
        <f>SUM(O14:P14)</f>
        <v>0</v>
      </c>
      <c r="R14" s="375">
        <v>70</v>
      </c>
      <c r="S14" s="375">
        <v>0</v>
      </c>
      <c r="T14" s="375">
        <v>0</v>
      </c>
      <c r="U14" s="375">
        <v>0</v>
      </c>
      <c r="V14" s="375">
        <v>0</v>
      </c>
      <c r="W14" s="375">
        <v>0</v>
      </c>
      <c r="X14" s="375">
        <v>0</v>
      </c>
      <c r="Y14" s="375">
        <f>SUM(R14:X14)</f>
        <v>70</v>
      </c>
      <c r="Z14" s="375">
        <v>0</v>
      </c>
      <c r="AA14" s="375">
        <v>0</v>
      </c>
      <c r="AB14" s="375">
        <f>SUM(Z14:AA14)</f>
        <v>0</v>
      </c>
      <c r="AC14" s="375">
        <v>0</v>
      </c>
      <c r="AD14" s="375">
        <v>0</v>
      </c>
      <c r="AE14" s="375">
        <f>SUM(AC14:AD14)</f>
        <v>0</v>
      </c>
      <c r="AF14" s="375">
        <v>0</v>
      </c>
      <c r="AG14" s="375">
        <v>0</v>
      </c>
      <c r="AH14" s="375">
        <f>SUM(AF14:AG14)</f>
        <v>0</v>
      </c>
      <c r="AI14" s="375">
        <v>0</v>
      </c>
      <c r="AJ14" s="375">
        <v>0</v>
      </c>
      <c r="AK14" s="375">
        <f>SUM(AI14:AJ14)</f>
        <v>0</v>
      </c>
      <c r="AL14" s="375">
        <v>0</v>
      </c>
      <c r="AM14" s="375">
        <v>0</v>
      </c>
      <c r="AN14" s="375">
        <f>SUM(AL14:AM14)</f>
        <v>0</v>
      </c>
      <c r="AO14" s="375">
        <v>0</v>
      </c>
      <c r="AP14" s="375">
        <v>0</v>
      </c>
      <c r="AQ14" s="375">
        <f>SUM(AO14:AP14)</f>
        <v>0</v>
      </c>
      <c r="AR14" s="375">
        <v>0</v>
      </c>
      <c r="AS14" s="375">
        <v>0</v>
      </c>
      <c r="AT14" s="375">
        <f>SUM(AR14:AS14)</f>
        <v>0</v>
      </c>
      <c r="AU14" s="375">
        <v>0</v>
      </c>
      <c r="AV14" s="375">
        <v>0</v>
      </c>
      <c r="AW14" s="375">
        <f>SUM(AU14:AV14)</f>
        <v>0</v>
      </c>
      <c r="AX14" s="375">
        <v>0</v>
      </c>
      <c r="AY14" s="375">
        <v>0</v>
      </c>
      <c r="AZ14" s="375">
        <f>SUM(AX14:AY14)</f>
        <v>0</v>
      </c>
      <c r="BA14" s="375">
        <v>2</v>
      </c>
      <c r="BB14" s="375">
        <v>0</v>
      </c>
      <c r="BC14" s="375">
        <f>SUM(BA14:BB14)</f>
        <v>2</v>
      </c>
      <c r="BD14" s="375">
        <v>4</v>
      </c>
      <c r="BE14" s="375">
        <v>0</v>
      </c>
      <c r="BF14" s="375">
        <f>SUM(BD14:BE14)</f>
        <v>4</v>
      </c>
      <c r="BG14" s="375">
        <v>14</v>
      </c>
      <c r="BH14" s="375">
        <v>6</v>
      </c>
      <c r="BI14" s="375">
        <f>SUM(BG14:BH14)</f>
        <v>20</v>
      </c>
      <c r="BJ14" s="375">
        <v>16</v>
      </c>
      <c r="BK14" s="375">
        <v>9</v>
      </c>
      <c r="BL14" s="375">
        <f>SUM(BJ14:BK14)</f>
        <v>25</v>
      </c>
      <c r="BM14" s="375">
        <v>6</v>
      </c>
      <c r="BN14" s="375">
        <v>4</v>
      </c>
      <c r="BO14" s="375">
        <f>SUM(BM14:BN14)</f>
        <v>10</v>
      </c>
      <c r="BP14" s="375">
        <v>7</v>
      </c>
      <c r="BQ14" s="375">
        <v>2</v>
      </c>
      <c r="BR14" s="375">
        <f>SUM(BP14:BQ14)</f>
        <v>9</v>
      </c>
      <c r="BS14" s="375">
        <v>0</v>
      </c>
      <c r="BT14" s="375">
        <v>0</v>
      </c>
      <c r="BU14" s="375">
        <v>0</v>
      </c>
      <c r="BV14" s="375">
        <v>0</v>
      </c>
      <c r="BW14" s="375">
        <v>0</v>
      </c>
      <c r="BX14" s="375">
        <v>0</v>
      </c>
      <c r="BY14" s="375">
        <v>0</v>
      </c>
      <c r="BZ14" s="375">
        <v>0</v>
      </c>
      <c r="CA14" s="375">
        <v>0</v>
      </c>
      <c r="CB14" s="375">
        <v>0</v>
      </c>
      <c r="CC14" s="375">
        <v>0</v>
      </c>
      <c r="CD14" s="375">
        <v>0</v>
      </c>
      <c r="CE14" s="375">
        <f t="shared" si="0"/>
        <v>0</v>
      </c>
      <c r="CF14" s="375">
        <f t="shared" si="0"/>
        <v>0</v>
      </c>
      <c r="CG14" s="375">
        <f>SUM(CE14:CF14)</f>
        <v>0</v>
      </c>
      <c r="CH14" s="375">
        <v>0</v>
      </c>
      <c r="CI14" s="375">
        <v>0</v>
      </c>
      <c r="CJ14" s="375">
        <v>0</v>
      </c>
      <c r="CK14" s="375">
        <v>0</v>
      </c>
      <c r="CL14" s="375">
        <v>0</v>
      </c>
      <c r="CM14" s="375">
        <v>0</v>
      </c>
      <c r="CN14" s="375">
        <f t="shared" si="1"/>
        <v>0</v>
      </c>
      <c r="CO14" s="375">
        <f t="shared" si="1"/>
        <v>0</v>
      </c>
      <c r="CP14" s="375">
        <f>SUM(CN14:CO14)</f>
        <v>0</v>
      </c>
      <c r="CQ14" s="375">
        <v>0</v>
      </c>
      <c r="CR14" s="375">
        <v>0</v>
      </c>
      <c r="CS14" s="375">
        <v>0</v>
      </c>
      <c r="CT14" s="375">
        <v>0</v>
      </c>
      <c r="CU14" s="375">
        <v>0</v>
      </c>
      <c r="CV14" s="375">
        <v>0</v>
      </c>
    </row>
    <row r="15" spans="1:100" s="416" customFormat="1" hidden="1">
      <c r="A15" s="375">
        <f>A14+1</f>
        <v>4</v>
      </c>
      <c r="B15" s="375" t="s">
        <v>1292</v>
      </c>
      <c r="C15" s="375" t="s">
        <v>1293</v>
      </c>
      <c r="D15" s="415" t="s">
        <v>1749</v>
      </c>
      <c r="E15" s="375" t="s">
        <v>538</v>
      </c>
      <c r="F15" s="375" t="s">
        <v>87</v>
      </c>
      <c r="G15" s="375" t="s">
        <v>126</v>
      </c>
      <c r="H15" s="375" t="s">
        <v>615</v>
      </c>
      <c r="I15" s="375" t="s">
        <v>615</v>
      </c>
      <c r="J15" s="375">
        <v>2</v>
      </c>
      <c r="K15" s="375" t="s">
        <v>2594</v>
      </c>
      <c r="L15" s="375">
        <v>39882</v>
      </c>
      <c r="M15" s="375" t="s">
        <v>2415</v>
      </c>
      <c r="N15" s="375">
        <v>10000</v>
      </c>
      <c r="O15" s="375">
        <v>0</v>
      </c>
      <c r="P15" s="375">
        <v>0</v>
      </c>
      <c r="Q15" s="375">
        <f>SUM(O15:P15)</f>
        <v>0</v>
      </c>
      <c r="R15" s="375">
        <v>120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f>SUM(R15:X15)</f>
        <v>120</v>
      </c>
      <c r="Z15" s="375">
        <v>0</v>
      </c>
      <c r="AA15" s="375">
        <v>0</v>
      </c>
      <c r="AB15" s="375">
        <f>SUM(Z15:AA15)</f>
        <v>0</v>
      </c>
      <c r="AC15" s="375">
        <v>0</v>
      </c>
      <c r="AD15" s="375">
        <v>0</v>
      </c>
      <c r="AE15" s="375">
        <f>SUM(AC15:AD15)</f>
        <v>0</v>
      </c>
      <c r="AF15" s="375">
        <v>0</v>
      </c>
      <c r="AG15" s="375">
        <v>0</v>
      </c>
      <c r="AH15" s="375">
        <f>SUM(AF15:AG15)</f>
        <v>0</v>
      </c>
      <c r="AI15" s="375">
        <v>0</v>
      </c>
      <c r="AJ15" s="375">
        <v>0</v>
      </c>
      <c r="AK15" s="375">
        <f>SUM(AI15:AJ15)</f>
        <v>0</v>
      </c>
      <c r="AL15" s="375">
        <v>0</v>
      </c>
      <c r="AM15" s="375">
        <v>0</v>
      </c>
      <c r="AN15" s="375">
        <f>SUM(AL15:AM15)</f>
        <v>0</v>
      </c>
      <c r="AO15" s="375">
        <v>0</v>
      </c>
      <c r="AP15" s="375">
        <v>0</v>
      </c>
      <c r="AQ15" s="375">
        <f>SUM(AO15:AP15)</f>
        <v>0</v>
      </c>
      <c r="AR15" s="375">
        <v>0</v>
      </c>
      <c r="AS15" s="375">
        <v>0</v>
      </c>
      <c r="AT15" s="375">
        <f>SUM(AR15:AS15)</f>
        <v>0</v>
      </c>
      <c r="AU15" s="375">
        <v>0</v>
      </c>
      <c r="AV15" s="375">
        <v>0</v>
      </c>
      <c r="AW15" s="375">
        <f>SUM(AU15:AV15)</f>
        <v>0</v>
      </c>
      <c r="AX15" s="375">
        <v>0</v>
      </c>
      <c r="AY15" s="375">
        <v>0</v>
      </c>
      <c r="AZ15" s="375">
        <f>SUM(AX15:AY15)</f>
        <v>0</v>
      </c>
      <c r="BA15" s="375">
        <v>1</v>
      </c>
      <c r="BB15" s="375">
        <v>0</v>
      </c>
      <c r="BC15" s="375">
        <f>SUM(BA15:BB15)</f>
        <v>1</v>
      </c>
      <c r="BD15" s="375">
        <v>2</v>
      </c>
      <c r="BE15" s="375">
        <v>7</v>
      </c>
      <c r="BF15" s="375">
        <f>SUM(BD15:BE15)</f>
        <v>9</v>
      </c>
      <c r="BG15" s="375">
        <v>13</v>
      </c>
      <c r="BH15" s="375">
        <v>17</v>
      </c>
      <c r="BI15" s="375">
        <f>SUM(BG15:BH15)</f>
        <v>30</v>
      </c>
      <c r="BJ15" s="375">
        <v>22</v>
      </c>
      <c r="BK15" s="375">
        <v>25</v>
      </c>
      <c r="BL15" s="375">
        <f>SUM(BJ15:BK15)</f>
        <v>47</v>
      </c>
      <c r="BM15" s="375">
        <v>9</v>
      </c>
      <c r="BN15" s="375">
        <v>13</v>
      </c>
      <c r="BO15" s="375">
        <f>SUM(BM15:BN15)</f>
        <v>22</v>
      </c>
      <c r="BP15" s="375">
        <v>4</v>
      </c>
      <c r="BQ15" s="375">
        <v>7</v>
      </c>
      <c r="BR15" s="375">
        <f>SUM(BP15:BQ15)</f>
        <v>11</v>
      </c>
      <c r="BS15" s="375">
        <v>0</v>
      </c>
      <c r="BT15" s="375">
        <v>0</v>
      </c>
      <c r="BU15" s="375">
        <v>0</v>
      </c>
      <c r="BV15" s="375">
        <v>0</v>
      </c>
      <c r="BW15" s="375">
        <v>0</v>
      </c>
      <c r="BX15" s="375">
        <v>0</v>
      </c>
      <c r="BY15" s="375">
        <v>0</v>
      </c>
      <c r="BZ15" s="375">
        <v>0</v>
      </c>
      <c r="CA15" s="375">
        <v>0</v>
      </c>
      <c r="CB15" s="375">
        <v>0</v>
      </c>
      <c r="CC15" s="375">
        <v>0</v>
      </c>
      <c r="CD15" s="375">
        <v>0</v>
      </c>
      <c r="CE15" s="375">
        <f t="shared" si="0"/>
        <v>0</v>
      </c>
      <c r="CF15" s="375">
        <f t="shared" si="0"/>
        <v>0</v>
      </c>
      <c r="CG15" s="375">
        <f>SUM(CE15:CF15)</f>
        <v>0</v>
      </c>
      <c r="CH15" s="375">
        <v>0</v>
      </c>
      <c r="CI15" s="375">
        <v>0</v>
      </c>
      <c r="CJ15" s="375">
        <v>0</v>
      </c>
      <c r="CK15" s="375">
        <v>0</v>
      </c>
      <c r="CL15" s="375">
        <v>0</v>
      </c>
      <c r="CM15" s="375">
        <v>0</v>
      </c>
      <c r="CN15" s="375">
        <f t="shared" si="1"/>
        <v>0</v>
      </c>
      <c r="CO15" s="375">
        <f t="shared" si="1"/>
        <v>0</v>
      </c>
      <c r="CP15" s="375">
        <f>SUM(CN15:CO15)</f>
        <v>0</v>
      </c>
      <c r="CQ15" s="375">
        <v>0</v>
      </c>
      <c r="CR15" s="375">
        <v>0</v>
      </c>
      <c r="CS15" s="375">
        <v>0</v>
      </c>
      <c r="CT15" s="375">
        <v>0</v>
      </c>
      <c r="CU15" s="375">
        <v>0</v>
      </c>
      <c r="CV15" s="375">
        <v>0</v>
      </c>
    </row>
    <row r="16" spans="1:100" s="400" customFormat="1">
      <c r="A16" s="413">
        <v>2</v>
      </c>
      <c r="B16" s="413"/>
      <c r="C16" s="413" t="str">
        <f>F16</f>
        <v>Kec. Batang Asai</v>
      </c>
      <c r="D16" s="414"/>
      <c r="E16" s="395"/>
      <c r="F16" s="395" t="str">
        <f>F15</f>
        <v>Kec. Batang Asai</v>
      </c>
      <c r="G16" s="395"/>
      <c r="H16" s="395"/>
      <c r="I16" s="395"/>
      <c r="J16" s="395"/>
      <c r="K16" s="395"/>
      <c r="L16" s="395"/>
      <c r="M16" s="395"/>
      <c r="N16" s="395"/>
      <c r="O16" s="395">
        <f>SUM(O14:O15)</f>
        <v>0</v>
      </c>
      <c r="P16" s="395">
        <f>SUM(P14:P15)</f>
        <v>0</v>
      </c>
      <c r="Q16" s="395">
        <f>SUM(Q14:Q15)</f>
        <v>0</v>
      </c>
      <c r="R16" s="395">
        <f>SUM(R14:R15)+1</f>
        <v>191</v>
      </c>
      <c r="S16" s="395">
        <f t="shared" ref="S16:X16" si="4">SUM(S14:S15)</f>
        <v>0</v>
      </c>
      <c r="T16" s="395">
        <f t="shared" si="4"/>
        <v>0</v>
      </c>
      <c r="U16" s="395">
        <f t="shared" si="4"/>
        <v>0</v>
      </c>
      <c r="V16" s="395">
        <f t="shared" si="4"/>
        <v>0</v>
      </c>
      <c r="W16" s="395">
        <f t="shared" si="4"/>
        <v>0</v>
      </c>
      <c r="X16" s="395">
        <f t="shared" si="4"/>
        <v>0</v>
      </c>
      <c r="Y16" s="395">
        <f>SUM(Y14:Y15)+1</f>
        <v>191</v>
      </c>
      <c r="Z16" s="395">
        <f t="shared" ref="Z16:CK16" si="5">SUM(Z14:Z15)</f>
        <v>0</v>
      </c>
      <c r="AA16" s="395">
        <f t="shared" si="5"/>
        <v>0</v>
      </c>
      <c r="AB16" s="395">
        <f t="shared" si="5"/>
        <v>0</v>
      </c>
      <c r="AC16" s="395">
        <f t="shared" si="5"/>
        <v>0</v>
      </c>
      <c r="AD16" s="395">
        <f t="shared" si="5"/>
        <v>0</v>
      </c>
      <c r="AE16" s="395">
        <f t="shared" si="5"/>
        <v>0</v>
      </c>
      <c r="AF16" s="395">
        <f t="shared" si="5"/>
        <v>0</v>
      </c>
      <c r="AG16" s="395">
        <f t="shared" si="5"/>
        <v>0</v>
      </c>
      <c r="AH16" s="395">
        <f t="shared" si="5"/>
        <v>0</v>
      </c>
      <c r="AI16" s="395">
        <f t="shared" si="5"/>
        <v>0</v>
      </c>
      <c r="AJ16" s="395">
        <f t="shared" si="5"/>
        <v>0</v>
      </c>
      <c r="AK16" s="395">
        <f t="shared" si="5"/>
        <v>0</v>
      </c>
      <c r="AL16" s="395">
        <f t="shared" si="5"/>
        <v>0</v>
      </c>
      <c r="AM16" s="395">
        <f t="shared" si="5"/>
        <v>0</v>
      </c>
      <c r="AN16" s="395">
        <f t="shared" si="5"/>
        <v>0</v>
      </c>
      <c r="AO16" s="395">
        <f t="shared" si="5"/>
        <v>0</v>
      </c>
      <c r="AP16" s="395">
        <f t="shared" si="5"/>
        <v>0</v>
      </c>
      <c r="AQ16" s="395">
        <f t="shared" si="5"/>
        <v>0</v>
      </c>
      <c r="AR16" s="395">
        <f t="shared" si="5"/>
        <v>0</v>
      </c>
      <c r="AS16" s="395">
        <f t="shared" si="5"/>
        <v>0</v>
      </c>
      <c r="AT16" s="395">
        <f t="shared" si="5"/>
        <v>0</v>
      </c>
      <c r="AU16" s="395">
        <f t="shared" si="5"/>
        <v>0</v>
      </c>
      <c r="AV16" s="395">
        <f t="shared" si="5"/>
        <v>0</v>
      </c>
      <c r="AW16" s="395">
        <f t="shared" si="5"/>
        <v>0</v>
      </c>
      <c r="AX16" s="395">
        <f t="shared" si="5"/>
        <v>0</v>
      </c>
      <c r="AY16" s="395">
        <f t="shared" si="5"/>
        <v>0</v>
      </c>
      <c r="AZ16" s="395">
        <f t="shared" si="5"/>
        <v>0</v>
      </c>
      <c r="BA16" s="395">
        <f t="shared" si="5"/>
        <v>3</v>
      </c>
      <c r="BB16" s="395">
        <f t="shared" si="5"/>
        <v>0</v>
      </c>
      <c r="BC16" s="395">
        <f t="shared" si="5"/>
        <v>3</v>
      </c>
      <c r="BD16" s="395">
        <f t="shared" si="5"/>
        <v>6</v>
      </c>
      <c r="BE16" s="395">
        <f t="shared" si="5"/>
        <v>7</v>
      </c>
      <c r="BF16" s="395">
        <f t="shared" si="5"/>
        <v>13</v>
      </c>
      <c r="BG16" s="395">
        <f t="shared" si="5"/>
        <v>27</v>
      </c>
      <c r="BH16" s="395">
        <f t="shared" si="5"/>
        <v>23</v>
      </c>
      <c r="BI16" s="395">
        <f t="shared" si="5"/>
        <v>50</v>
      </c>
      <c r="BJ16" s="395">
        <f t="shared" si="5"/>
        <v>38</v>
      </c>
      <c r="BK16" s="395">
        <f t="shared" si="5"/>
        <v>34</v>
      </c>
      <c r="BL16" s="395">
        <f t="shared" si="5"/>
        <v>72</v>
      </c>
      <c r="BM16" s="395">
        <f t="shared" si="5"/>
        <v>15</v>
      </c>
      <c r="BN16" s="395">
        <f t="shared" si="5"/>
        <v>17</v>
      </c>
      <c r="BO16" s="395">
        <f t="shared" si="5"/>
        <v>32</v>
      </c>
      <c r="BP16" s="395">
        <f t="shared" si="5"/>
        <v>11</v>
      </c>
      <c r="BQ16" s="395">
        <f t="shared" si="5"/>
        <v>9</v>
      </c>
      <c r="BR16" s="395">
        <f t="shared" si="5"/>
        <v>20</v>
      </c>
      <c r="BS16" s="395">
        <f t="shared" si="5"/>
        <v>0</v>
      </c>
      <c r="BT16" s="395">
        <f t="shared" si="5"/>
        <v>0</v>
      </c>
      <c r="BU16" s="395">
        <f t="shared" si="5"/>
        <v>0</v>
      </c>
      <c r="BV16" s="395">
        <f t="shared" si="5"/>
        <v>0</v>
      </c>
      <c r="BW16" s="395">
        <f t="shared" si="5"/>
        <v>0</v>
      </c>
      <c r="BX16" s="395">
        <f t="shared" si="5"/>
        <v>0</v>
      </c>
      <c r="BY16" s="395">
        <f t="shared" si="5"/>
        <v>0</v>
      </c>
      <c r="BZ16" s="395">
        <f t="shared" si="5"/>
        <v>0</v>
      </c>
      <c r="CA16" s="395">
        <f t="shared" si="5"/>
        <v>0</v>
      </c>
      <c r="CB16" s="395">
        <f t="shared" si="5"/>
        <v>0</v>
      </c>
      <c r="CC16" s="395">
        <f t="shared" si="5"/>
        <v>0</v>
      </c>
      <c r="CD16" s="395">
        <f t="shared" si="5"/>
        <v>0</v>
      </c>
      <c r="CE16" s="395">
        <f t="shared" si="5"/>
        <v>0</v>
      </c>
      <c r="CF16" s="395">
        <f t="shared" si="5"/>
        <v>0</v>
      </c>
      <c r="CG16" s="395">
        <f t="shared" si="5"/>
        <v>0</v>
      </c>
      <c r="CH16" s="395">
        <f t="shared" si="5"/>
        <v>0</v>
      </c>
      <c r="CI16" s="395">
        <f t="shared" si="5"/>
        <v>0</v>
      </c>
      <c r="CJ16" s="395">
        <f t="shared" si="5"/>
        <v>0</v>
      </c>
      <c r="CK16" s="395">
        <f t="shared" si="5"/>
        <v>0</v>
      </c>
      <c r="CL16" s="395">
        <f t="shared" ref="CL16:CV16" si="6">SUM(CL14:CL15)</f>
        <v>0</v>
      </c>
      <c r="CM16" s="395">
        <f t="shared" si="6"/>
        <v>0</v>
      </c>
      <c r="CN16" s="395">
        <f t="shared" si="6"/>
        <v>0</v>
      </c>
      <c r="CO16" s="395">
        <f t="shared" si="6"/>
        <v>0</v>
      </c>
      <c r="CP16" s="395">
        <f t="shared" si="6"/>
        <v>0</v>
      </c>
      <c r="CQ16" s="395">
        <f t="shared" si="6"/>
        <v>0</v>
      </c>
      <c r="CR16" s="395">
        <f t="shared" si="6"/>
        <v>0</v>
      </c>
      <c r="CS16" s="395">
        <f t="shared" si="6"/>
        <v>0</v>
      </c>
      <c r="CT16" s="395">
        <f t="shared" si="6"/>
        <v>0</v>
      </c>
      <c r="CU16" s="395">
        <f t="shared" si="6"/>
        <v>0</v>
      </c>
      <c r="CV16" s="395">
        <f t="shared" si="6"/>
        <v>0</v>
      </c>
    </row>
    <row r="17" spans="1:100" s="416" customFormat="1" hidden="1">
      <c r="A17" s="375">
        <f>A15+1</f>
        <v>5</v>
      </c>
      <c r="B17" s="375">
        <v>69953437</v>
      </c>
      <c r="C17" s="375" t="s">
        <v>2595</v>
      </c>
      <c r="D17" s="415" t="s">
        <v>2596</v>
      </c>
      <c r="E17" s="375" t="s">
        <v>244</v>
      </c>
      <c r="F17" s="375" t="s">
        <v>81</v>
      </c>
      <c r="G17" s="375" t="s">
        <v>127</v>
      </c>
      <c r="H17" s="375"/>
      <c r="I17" s="375"/>
      <c r="J17" s="375"/>
      <c r="K17" s="375">
        <v>512</v>
      </c>
      <c r="L17" s="375"/>
      <c r="M17" s="375"/>
      <c r="N17" s="375"/>
      <c r="O17" s="375"/>
      <c r="P17" s="375"/>
      <c r="Q17" s="375"/>
      <c r="R17" s="375">
        <v>10</v>
      </c>
      <c r="S17" s="375"/>
      <c r="T17" s="375"/>
      <c r="U17" s="375"/>
      <c r="V17" s="375"/>
      <c r="W17" s="375"/>
      <c r="X17" s="375"/>
      <c r="Y17" s="375">
        <f>SUM(R17:X17)</f>
        <v>10</v>
      </c>
      <c r="Z17" s="375"/>
      <c r="AA17" s="375"/>
      <c r="AB17" s="375"/>
      <c r="AC17" s="375"/>
      <c r="AD17" s="375"/>
      <c r="AE17" s="375"/>
      <c r="AF17" s="375"/>
      <c r="AG17" s="375"/>
      <c r="AH17" s="375"/>
      <c r="AI17" s="375"/>
      <c r="AJ17" s="375"/>
      <c r="AK17" s="375"/>
      <c r="AL17" s="375"/>
      <c r="AM17" s="375"/>
      <c r="AN17" s="375"/>
      <c r="AO17" s="375"/>
      <c r="AP17" s="375"/>
      <c r="AQ17" s="375"/>
      <c r="AR17" s="375"/>
      <c r="AS17" s="375"/>
      <c r="AT17" s="375"/>
      <c r="AU17" s="375"/>
      <c r="AV17" s="375"/>
      <c r="AW17" s="375"/>
      <c r="AX17" s="375"/>
      <c r="AY17" s="375"/>
      <c r="AZ17" s="375"/>
      <c r="BA17" s="375"/>
      <c r="BB17" s="375"/>
      <c r="BC17" s="375"/>
      <c r="BD17" s="375"/>
      <c r="BE17" s="375"/>
      <c r="BF17" s="375"/>
      <c r="BG17" s="375"/>
      <c r="BH17" s="375"/>
      <c r="BI17" s="375"/>
      <c r="BJ17" s="375"/>
      <c r="BK17" s="375"/>
      <c r="BL17" s="375"/>
      <c r="BM17" s="375"/>
      <c r="BN17" s="375"/>
      <c r="BO17" s="375"/>
      <c r="BP17" s="375"/>
      <c r="BQ17" s="375"/>
      <c r="BR17" s="375"/>
      <c r="BS17" s="375"/>
      <c r="BT17" s="375"/>
      <c r="BU17" s="375"/>
      <c r="BV17" s="375"/>
      <c r="BW17" s="375"/>
      <c r="BX17" s="375"/>
      <c r="BY17" s="375"/>
      <c r="BZ17" s="375"/>
      <c r="CA17" s="375"/>
      <c r="CB17" s="375"/>
      <c r="CC17" s="375"/>
      <c r="CD17" s="375"/>
      <c r="CE17" s="375"/>
      <c r="CF17" s="375"/>
      <c r="CG17" s="375"/>
      <c r="CH17" s="375"/>
      <c r="CI17" s="375"/>
      <c r="CJ17" s="375"/>
      <c r="CK17" s="375"/>
      <c r="CL17" s="375"/>
      <c r="CM17" s="375"/>
      <c r="CN17" s="375"/>
      <c r="CO17" s="375"/>
      <c r="CP17" s="375"/>
      <c r="CQ17" s="375"/>
      <c r="CR17" s="375"/>
      <c r="CS17" s="375"/>
      <c r="CT17" s="375"/>
      <c r="CU17" s="375"/>
      <c r="CV17" s="375"/>
    </row>
    <row r="18" spans="1:100" s="400" customFormat="1">
      <c r="A18" s="413">
        <v>3</v>
      </c>
      <c r="B18" s="413"/>
      <c r="C18" s="413" t="str">
        <f>F18</f>
        <v>Kec. Bathin VIII</v>
      </c>
      <c r="D18" s="414"/>
      <c r="E18" s="395"/>
      <c r="F18" s="395" t="str">
        <f>F17</f>
        <v>Kec. Bathin VIII</v>
      </c>
      <c r="G18" s="395"/>
      <c r="H18" s="395"/>
      <c r="I18" s="395"/>
      <c r="J18" s="395"/>
      <c r="K18" s="395"/>
      <c r="L18" s="395"/>
      <c r="M18" s="395"/>
      <c r="N18" s="395"/>
      <c r="O18" s="395">
        <f t="shared" ref="O18:BZ18" si="7">O17</f>
        <v>0</v>
      </c>
      <c r="P18" s="395">
        <f t="shared" si="7"/>
        <v>0</v>
      </c>
      <c r="Q18" s="395">
        <f t="shared" si="7"/>
        <v>0</v>
      </c>
      <c r="R18" s="395">
        <f t="shared" si="7"/>
        <v>10</v>
      </c>
      <c r="S18" s="395">
        <f t="shared" si="7"/>
        <v>0</v>
      </c>
      <c r="T18" s="395">
        <f t="shared" si="7"/>
        <v>0</v>
      </c>
      <c r="U18" s="395">
        <f t="shared" si="7"/>
        <v>0</v>
      </c>
      <c r="V18" s="395">
        <f t="shared" si="7"/>
        <v>0</v>
      </c>
      <c r="W18" s="395">
        <f t="shared" si="7"/>
        <v>0</v>
      </c>
      <c r="X18" s="395">
        <f t="shared" si="7"/>
        <v>0</v>
      </c>
      <c r="Y18" s="395">
        <f t="shared" si="7"/>
        <v>10</v>
      </c>
      <c r="Z18" s="395">
        <f t="shared" si="7"/>
        <v>0</v>
      </c>
      <c r="AA18" s="395">
        <f t="shared" si="7"/>
        <v>0</v>
      </c>
      <c r="AB18" s="395">
        <f t="shared" si="7"/>
        <v>0</v>
      </c>
      <c r="AC18" s="395">
        <f t="shared" si="7"/>
        <v>0</v>
      </c>
      <c r="AD18" s="395">
        <f t="shared" si="7"/>
        <v>0</v>
      </c>
      <c r="AE18" s="395">
        <f t="shared" si="7"/>
        <v>0</v>
      </c>
      <c r="AF18" s="395">
        <f t="shared" si="7"/>
        <v>0</v>
      </c>
      <c r="AG18" s="395">
        <f t="shared" si="7"/>
        <v>0</v>
      </c>
      <c r="AH18" s="395">
        <f t="shared" si="7"/>
        <v>0</v>
      </c>
      <c r="AI18" s="395">
        <f t="shared" si="7"/>
        <v>0</v>
      </c>
      <c r="AJ18" s="395">
        <f t="shared" si="7"/>
        <v>0</v>
      </c>
      <c r="AK18" s="395">
        <f t="shared" si="7"/>
        <v>0</v>
      </c>
      <c r="AL18" s="395">
        <f t="shared" si="7"/>
        <v>0</v>
      </c>
      <c r="AM18" s="395">
        <f t="shared" si="7"/>
        <v>0</v>
      </c>
      <c r="AN18" s="395">
        <f t="shared" si="7"/>
        <v>0</v>
      </c>
      <c r="AO18" s="395">
        <f t="shared" si="7"/>
        <v>0</v>
      </c>
      <c r="AP18" s="395">
        <f t="shared" si="7"/>
        <v>0</v>
      </c>
      <c r="AQ18" s="395">
        <f t="shared" si="7"/>
        <v>0</v>
      </c>
      <c r="AR18" s="395">
        <f t="shared" si="7"/>
        <v>0</v>
      </c>
      <c r="AS18" s="395">
        <f t="shared" si="7"/>
        <v>0</v>
      </c>
      <c r="AT18" s="395">
        <f t="shared" si="7"/>
        <v>0</v>
      </c>
      <c r="AU18" s="395">
        <f t="shared" si="7"/>
        <v>0</v>
      </c>
      <c r="AV18" s="395">
        <f t="shared" si="7"/>
        <v>0</v>
      </c>
      <c r="AW18" s="395">
        <f t="shared" si="7"/>
        <v>0</v>
      </c>
      <c r="AX18" s="395">
        <f t="shared" si="7"/>
        <v>0</v>
      </c>
      <c r="AY18" s="395">
        <f t="shared" si="7"/>
        <v>0</v>
      </c>
      <c r="AZ18" s="395">
        <f t="shared" si="7"/>
        <v>0</v>
      </c>
      <c r="BA18" s="395">
        <f t="shared" si="7"/>
        <v>0</v>
      </c>
      <c r="BB18" s="395">
        <f t="shared" si="7"/>
        <v>0</v>
      </c>
      <c r="BC18" s="395">
        <f t="shared" si="7"/>
        <v>0</v>
      </c>
      <c r="BD18" s="395">
        <f t="shared" si="7"/>
        <v>0</v>
      </c>
      <c r="BE18" s="395">
        <f t="shared" si="7"/>
        <v>0</v>
      </c>
      <c r="BF18" s="395">
        <f t="shared" si="7"/>
        <v>0</v>
      </c>
      <c r="BG18" s="395">
        <f t="shared" si="7"/>
        <v>0</v>
      </c>
      <c r="BH18" s="395">
        <f t="shared" si="7"/>
        <v>0</v>
      </c>
      <c r="BI18" s="395">
        <f t="shared" si="7"/>
        <v>0</v>
      </c>
      <c r="BJ18" s="395">
        <f t="shared" si="7"/>
        <v>0</v>
      </c>
      <c r="BK18" s="395">
        <f t="shared" si="7"/>
        <v>0</v>
      </c>
      <c r="BL18" s="395">
        <f t="shared" si="7"/>
        <v>0</v>
      </c>
      <c r="BM18" s="395">
        <f t="shared" si="7"/>
        <v>0</v>
      </c>
      <c r="BN18" s="395">
        <f t="shared" si="7"/>
        <v>0</v>
      </c>
      <c r="BO18" s="395">
        <f t="shared" si="7"/>
        <v>0</v>
      </c>
      <c r="BP18" s="395">
        <f t="shared" si="7"/>
        <v>0</v>
      </c>
      <c r="BQ18" s="395">
        <f t="shared" si="7"/>
        <v>0</v>
      </c>
      <c r="BR18" s="395">
        <f t="shared" si="7"/>
        <v>0</v>
      </c>
      <c r="BS18" s="395">
        <f t="shared" si="7"/>
        <v>0</v>
      </c>
      <c r="BT18" s="395">
        <f t="shared" si="7"/>
        <v>0</v>
      </c>
      <c r="BU18" s="395">
        <f t="shared" si="7"/>
        <v>0</v>
      </c>
      <c r="BV18" s="395">
        <f t="shared" si="7"/>
        <v>0</v>
      </c>
      <c r="BW18" s="395">
        <f t="shared" si="7"/>
        <v>0</v>
      </c>
      <c r="BX18" s="395">
        <f t="shared" si="7"/>
        <v>0</v>
      </c>
      <c r="BY18" s="395">
        <f t="shared" si="7"/>
        <v>0</v>
      </c>
      <c r="BZ18" s="395">
        <f t="shared" si="7"/>
        <v>0</v>
      </c>
      <c r="CA18" s="395">
        <f t="shared" ref="CA18:CV18" si="8">CA17</f>
        <v>0</v>
      </c>
      <c r="CB18" s="395">
        <f t="shared" si="8"/>
        <v>0</v>
      </c>
      <c r="CC18" s="395">
        <f t="shared" si="8"/>
        <v>0</v>
      </c>
      <c r="CD18" s="395">
        <f t="shared" si="8"/>
        <v>0</v>
      </c>
      <c r="CE18" s="395">
        <f t="shared" si="8"/>
        <v>0</v>
      </c>
      <c r="CF18" s="395">
        <f t="shared" si="8"/>
        <v>0</v>
      </c>
      <c r="CG18" s="395">
        <f t="shared" si="8"/>
        <v>0</v>
      </c>
      <c r="CH18" s="395">
        <f t="shared" si="8"/>
        <v>0</v>
      </c>
      <c r="CI18" s="395">
        <f t="shared" si="8"/>
        <v>0</v>
      </c>
      <c r="CJ18" s="395">
        <f t="shared" si="8"/>
        <v>0</v>
      </c>
      <c r="CK18" s="395">
        <f t="shared" si="8"/>
        <v>0</v>
      </c>
      <c r="CL18" s="395">
        <f t="shared" si="8"/>
        <v>0</v>
      </c>
      <c r="CM18" s="395">
        <f t="shared" si="8"/>
        <v>0</v>
      </c>
      <c r="CN18" s="395">
        <f t="shared" si="8"/>
        <v>0</v>
      </c>
      <c r="CO18" s="395">
        <f t="shared" si="8"/>
        <v>0</v>
      </c>
      <c r="CP18" s="395">
        <f t="shared" si="8"/>
        <v>0</v>
      </c>
      <c r="CQ18" s="395">
        <f t="shared" si="8"/>
        <v>0</v>
      </c>
      <c r="CR18" s="395">
        <f t="shared" si="8"/>
        <v>0</v>
      </c>
      <c r="CS18" s="395">
        <f t="shared" si="8"/>
        <v>0</v>
      </c>
      <c r="CT18" s="395">
        <f t="shared" si="8"/>
        <v>0</v>
      </c>
      <c r="CU18" s="395">
        <f t="shared" si="8"/>
        <v>0</v>
      </c>
      <c r="CV18" s="395">
        <f t="shared" si="8"/>
        <v>0</v>
      </c>
    </row>
    <row r="19" spans="1:100" s="416" customFormat="1" hidden="1">
      <c r="A19" s="375">
        <f>A17+1</f>
        <v>6</v>
      </c>
      <c r="B19" s="375" t="s">
        <v>1306</v>
      </c>
      <c r="C19" s="375" t="s">
        <v>1307</v>
      </c>
      <c r="D19" s="415" t="s">
        <v>1751</v>
      </c>
      <c r="E19" s="375" t="s">
        <v>311</v>
      </c>
      <c r="F19" s="375" t="s">
        <v>88</v>
      </c>
      <c r="G19" s="375" t="s">
        <v>126</v>
      </c>
      <c r="H19" s="375" t="s">
        <v>615</v>
      </c>
      <c r="I19" s="375" t="s">
        <v>615</v>
      </c>
      <c r="J19" s="375">
        <v>2</v>
      </c>
      <c r="K19" s="375" t="s">
        <v>615</v>
      </c>
      <c r="L19" s="375" t="s">
        <v>615</v>
      </c>
      <c r="M19" s="375" t="s">
        <v>2409</v>
      </c>
      <c r="N19" s="375">
        <v>1300</v>
      </c>
      <c r="O19" s="375">
        <v>0</v>
      </c>
      <c r="P19" s="375">
        <v>0</v>
      </c>
      <c r="Q19" s="375">
        <f t="shared" ref="Q19:Q41" si="9">SUM(O19:P19)</f>
        <v>0</v>
      </c>
      <c r="R19" s="375">
        <v>88</v>
      </c>
      <c r="S19" s="375">
        <v>0</v>
      </c>
      <c r="T19" s="375">
        <v>0</v>
      </c>
      <c r="U19" s="375">
        <v>0</v>
      </c>
      <c r="V19" s="375">
        <v>0</v>
      </c>
      <c r="W19" s="375">
        <v>0</v>
      </c>
      <c r="X19" s="375">
        <v>0</v>
      </c>
      <c r="Y19" s="375">
        <f t="shared" ref="Y19:Y42" si="10">SUM(R19:X19)</f>
        <v>88</v>
      </c>
      <c r="Z19" s="375">
        <v>0</v>
      </c>
      <c r="AA19" s="375">
        <v>0</v>
      </c>
      <c r="AB19" s="375">
        <f t="shared" ref="AB19:AB41" si="11">SUM(Z19:AA19)</f>
        <v>0</v>
      </c>
      <c r="AC19" s="375">
        <v>0</v>
      </c>
      <c r="AD19" s="375">
        <v>0</v>
      </c>
      <c r="AE19" s="375">
        <f t="shared" ref="AE19:AE41" si="12">SUM(AC19:AD19)</f>
        <v>0</v>
      </c>
      <c r="AF19" s="375">
        <v>0</v>
      </c>
      <c r="AG19" s="375">
        <v>0</v>
      </c>
      <c r="AH19" s="375">
        <f t="shared" ref="AH19:AH41" si="13">SUM(AF19:AG19)</f>
        <v>0</v>
      </c>
      <c r="AI19" s="375">
        <v>0</v>
      </c>
      <c r="AJ19" s="375">
        <v>0</v>
      </c>
      <c r="AK19" s="375">
        <f t="shared" ref="AK19:AK41" si="14">SUM(AI19:AJ19)</f>
        <v>0</v>
      </c>
      <c r="AL19" s="375">
        <v>0</v>
      </c>
      <c r="AM19" s="375">
        <v>0</v>
      </c>
      <c r="AN19" s="375">
        <f t="shared" ref="AN19:AN41" si="15">SUM(AL19:AM19)</f>
        <v>0</v>
      </c>
      <c r="AO19" s="375">
        <v>0</v>
      </c>
      <c r="AP19" s="375">
        <v>0</v>
      </c>
      <c r="AQ19" s="375">
        <f t="shared" ref="AQ19:AQ41" si="16">SUM(AO19:AP19)</f>
        <v>0</v>
      </c>
      <c r="AR19" s="375">
        <v>0</v>
      </c>
      <c r="AS19" s="375">
        <v>0</v>
      </c>
      <c r="AT19" s="375">
        <f t="shared" ref="AT19:AT41" si="17">SUM(AR19:AS19)</f>
        <v>0</v>
      </c>
      <c r="AU19" s="375">
        <v>0</v>
      </c>
      <c r="AV19" s="375">
        <v>0</v>
      </c>
      <c r="AW19" s="375">
        <f t="shared" ref="AW19:AW41" si="18">SUM(AU19:AV19)</f>
        <v>0</v>
      </c>
      <c r="AX19" s="375">
        <v>0</v>
      </c>
      <c r="AY19" s="375">
        <v>0</v>
      </c>
      <c r="AZ19" s="375">
        <f t="shared" ref="AZ19:AZ41" si="19">SUM(AX19:AY19)</f>
        <v>0</v>
      </c>
      <c r="BA19" s="375">
        <v>0</v>
      </c>
      <c r="BB19" s="375">
        <v>0</v>
      </c>
      <c r="BC19" s="375">
        <f t="shared" ref="BC19:BC41" si="20">SUM(BA19:BB19)</f>
        <v>0</v>
      </c>
      <c r="BD19" s="375">
        <v>11</v>
      </c>
      <c r="BE19" s="375">
        <v>1</v>
      </c>
      <c r="BF19" s="375">
        <f t="shared" ref="BF19:BF41" si="21">SUM(BD19:BE19)</f>
        <v>12</v>
      </c>
      <c r="BG19" s="375">
        <v>18</v>
      </c>
      <c r="BH19" s="375">
        <v>12</v>
      </c>
      <c r="BI19" s="375">
        <f t="shared" ref="BI19:BI41" si="22">SUM(BG19:BH19)</f>
        <v>30</v>
      </c>
      <c r="BJ19" s="375">
        <v>19</v>
      </c>
      <c r="BK19" s="375">
        <v>10</v>
      </c>
      <c r="BL19" s="375">
        <f t="shared" ref="BL19:BL41" si="23">SUM(BJ19:BK19)</f>
        <v>29</v>
      </c>
      <c r="BM19" s="375">
        <v>8</v>
      </c>
      <c r="BN19" s="375">
        <v>2</v>
      </c>
      <c r="BO19" s="375">
        <f t="shared" ref="BO19:BO41" si="24">SUM(BM19:BN19)</f>
        <v>10</v>
      </c>
      <c r="BP19" s="375">
        <v>5</v>
      </c>
      <c r="BQ19" s="375">
        <v>2</v>
      </c>
      <c r="BR19" s="375">
        <f t="shared" ref="BR19:BR41" si="25">SUM(BP19:BQ19)</f>
        <v>7</v>
      </c>
      <c r="BS19" s="375">
        <v>0</v>
      </c>
      <c r="BT19" s="375">
        <v>0</v>
      </c>
      <c r="BU19" s="375">
        <v>0</v>
      </c>
      <c r="BV19" s="375">
        <v>0</v>
      </c>
      <c r="BW19" s="375">
        <v>0</v>
      </c>
      <c r="BX19" s="375">
        <v>0</v>
      </c>
      <c r="BY19" s="375">
        <v>0</v>
      </c>
      <c r="BZ19" s="375">
        <v>0</v>
      </c>
      <c r="CA19" s="375">
        <v>0</v>
      </c>
      <c r="CB19" s="375">
        <v>0</v>
      </c>
      <c r="CC19" s="375">
        <v>0</v>
      </c>
      <c r="CD19" s="375">
        <v>0</v>
      </c>
      <c r="CE19" s="375">
        <f t="shared" ref="CE19:CF41" si="26">BS19+BU19+BW19+BY19+CA19+CC19</f>
        <v>0</v>
      </c>
      <c r="CF19" s="375">
        <f t="shared" si="26"/>
        <v>0</v>
      </c>
      <c r="CG19" s="375">
        <f t="shared" ref="CG19:CG41" si="27">SUM(CE19:CF19)</f>
        <v>0</v>
      </c>
      <c r="CH19" s="375">
        <v>0</v>
      </c>
      <c r="CI19" s="375">
        <v>0</v>
      </c>
      <c r="CJ19" s="375">
        <v>0</v>
      </c>
      <c r="CK19" s="375">
        <v>0</v>
      </c>
      <c r="CL19" s="375">
        <v>0</v>
      </c>
      <c r="CM19" s="375">
        <v>0</v>
      </c>
      <c r="CN19" s="375">
        <f t="shared" ref="CN19:CO41" si="28">CH19+CJ19+CL19</f>
        <v>0</v>
      </c>
      <c r="CO19" s="375">
        <f t="shared" si="28"/>
        <v>0</v>
      </c>
      <c r="CP19" s="375">
        <f t="shared" ref="CP19:CP41" si="29">SUM(CN19:CO19)</f>
        <v>0</v>
      </c>
      <c r="CQ19" s="375">
        <v>0</v>
      </c>
      <c r="CR19" s="375">
        <v>0</v>
      </c>
      <c r="CS19" s="375">
        <v>0</v>
      </c>
      <c r="CT19" s="375">
        <v>0</v>
      </c>
      <c r="CU19" s="375">
        <v>0</v>
      </c>
      <c r="CV19" s="375">
        <v>0</v>
      </c>
    </row>
    <row r="20" spans="1:100" s="400" customFormat="1">
      <c r="A20" s="413">
        <v>4</v>
      </c>
      <c r="B20" s="413"/>
      <c r="C20" s="413" t="str">
        <f>F20</f>
        <v>Kec. Cermin Nan Gedang</v>
      </c>
      <c r="D20" s="414"/>
      <c r="E20" s="395"/>
      <c r="F20" s="395" t="str">
        <f>F19</f>
        <v>Kec. Cermin Nan Gedang</v>
      </c>
      <c r="G20" s="395"/>
      <c r="H20" s="395"/>
      <c r="I20" s="395"/>
      <c r="J20" s="395"/>
      <c r="K20" s="395"/>
      <c r="L20" s="395"/>
      <c r="M20" s="395"/>
      <c r="N20" s="395"/>
      <c r="O20" s="395">
        <f t="shared" ref="O20:BZ20" si="30">O19</f>
        <v>0</v>
      </c>
      <c r="P20" s="395">
        <f t="shared" si="30"/>
        <v>0</v>
      </c>
      <c r="Q20" s="395">
        <f t="shared" si="30"/>
        <v>0</v>
      </c>
      <c r="R20" s="395">
        <f t="shared" si="30"/>
        <v>88</v>
      </c>
      <c r="S20" s="395">
        <f t="shared" si="30"/>
        <v>0</v>
      </c>
      <c r="T20" s="395">
        <f t="shared" si="30"/>
        <v>0</v>
      </c>
      <c r="U20" s="395">
        <f t="shared" si="30"/>
        <v>0</v>
      </c>
      <c r="V20" s="395">
        <f t="shared" si="30"/>
        <v>0</v>
      </c>
      <c r="W20" s="395">
        <f t="shared" si="30"/>
        <v>0</v>
      </c>
      <c r="X20" s="395">
        <f t="shared" si="30"/>
        <v>0</v>
      </c>
      <c r="Y20" s="395">
        <f t="shared" si="30"/>
        <v>88</v>
      </c>
      <c r="Z20" s="395">
        <f t="shared" si="30"/>
        <v>0</v>
      </c>
      <c r="AA20" s="395">
        <f t="shared" si="30"/>
        <v>0</v>
      </c>
      <c r="AB20" s="395">
        <f t="shared" si="30"/>
        <v>0</v>
      </c>
      <c r="AC20" s="395">
        <f t="shared" si="30"/>
        <v>0</v>
      </c>
      <c r="AD20" s="395">
        <f t="shared" si="30"/>
        <v>0</v>
      </c>
      <c r="AE20" s="395">
        <f t="shared" si="30"/>
        <v>0</v>
      </c>
      <c r="AF20" s="395">
        <f t="shared" si="30"/>
        <v>0</v>
      </c>
      <c r="AG20" s="395">
        <f t="shared" si="30"/>
        <v>0</v>
      </c>
      <c r="AH20" s="395">
        <f t="shared" si="30"/>
        <v>0</v>
      </c>
      <c r="AI20" s="395">
        <f t="shared" si="30"/>
        <v>0</v>
      </c>
      <c r="AJ20" s="395">
        <f t="shared" si="30"/>
        <v>0</v>
      </c>
      <c r="AK20" s="395">
        <f t="shared" si="30"/>
        <v>0</v>
      </c>
      <c r="AL20" s="395">
        <f t="shared" si="30"/>
        <v>0</v>
      </c>
      <c r="AM20" s="395">
        <f t="shared" si="30"/>
        <v>0</v>
      </c>
      <c r="AN20" s="395">
        <f t="shared" si="30"/>
        <v>0</v>
      </c>
      <c r="AO20" s="395">
        <f t="shared" si="30"/>
        <v>0</v>
      </c>
      <c r="AP20" s="395">
        <f t="shared" si="30"/>
        <v>0</v>
      </c>
      <c r="AQ20" s="395">
        <f t="shared" si="30"/>
        <v>0</v>
      </c>
      <c r="AR20" s="395">
        <f t="shared" si="30"/>
        <v>0</v>
      </c>
      <c r="AS20" s="395">
        <f t="shared" si="30"/>
        <v>0</v>
      </c>
      <c r="AT20" s="395">
        <f t="shared" si="30"/>
        <v>0</v>
      </c>
      <c r="AU20" s="395">
        <f t="shared" si="30"/>
        <v>0</v>
      </c>
      <c r="AV20" s="395">
        <f t="shared" si="30"/>
        <v>0</v>
      </c>
      <c r="AW20" s="395">
        <f t="shared" si="30"/>
        <v>0</v>
      </c>
      <c r="AX20" s="395">
        <f t="shared" si="30"/>
        <v>0</v>
      </c>
      <c r="AY20" s="395">
        <f t="shared" si="30"/>
        <v>0</v>
      </c>
      <c r="AZ20" s="395">
        <f t="shared" si="30"/>
        <v>0</v>
      </c>
      <c r="BA20" s="395">
        <f t="shared" si="30"/>
        <v>0</v>
      </c>
      <c r="BB20" s="395">
        <f t="shared" si="30"/>
        <v>0</v>
      </c>
      <c r="BC20" s="395">
        <f t="shared" si="30"/>
        <v>0</v>
      </c>
      <c r="BD20" s="395">
        <f t="shared" si="30"/>
        <v>11</v>
      </c>
      <c r="BE20" s="395">
        <f t="shared" si="30"/>
        <v>1</v>
      </c>
      <c r="BF20" s="395">
        <f t="shared" si="30"/>
        <v>12</v>
      </c>
      <c r="BG20" s="395">
        <f t="shared" si="30"/>
        <v>18</v>
      </c>
      <c r="BH20" s="395">
        <f t="shared" si="30"/>
        <v>12</v>
      </c>
      <c r="BI20" s="395">
        <f t="shared" si="30"/>
        <v>30</v>
      </c>
      <c r="BJ20" s="395">
        <f t="shared" si="30"/>
        <v>19</v>
      </c>
      <c r="BK20" s="395">
        <f t="shared" si="30"/>
        <v>10</v>
      </c>
      <c r="BL20" s="395">
        <f t="shared" si="30"/>
        <v>29</v>
      </c>
      <c r="BM20" s="395">
        <f t="shared" si="30"/>
        <v>8</v>
      </c>
      <c r="BN20" s="395">
        <f t="shared" si="30"/>
        <v>2</v>
      </c>
      <c r="BO20" s="395">
        <f t="shared" si="30"/>
        <v>10</v>
      </c>
      <c r="BP20" s="395">
        <f t="shared" si="30"/>
        <v>5</v>
      </c>
      <c r="BQ20" s="395">
        <f t="shared" si="30"/>
        <v>2</v>
      </c>
      <c r="BR20" s="395">
        <f t="shared" si="30"/>
        <v>7</v>
      </c>
      <c r="BS20" s="395">
        <f t="shared" si="30"/>
        <v>0</v>
      </c>
      <c r="BT20" s="395">
        <f t="shared" si="30"/>
        <v>0</v>
      </c>
      <c r="BU20" s="395">
        <f t="shared" si="30"/>
        <v>0</v>
      </c>
      <c r="BV20" s="395">
        <f t="shared" si="30"/>
        <v>0</v>
      </c>
      <c r="BW20" s="395">
        <f t="shared" si="30"/>
        <v>0</v>
      </c>
      <c r="BX20" s="395">
        <f t="shared" si="30"/>
        <v>0</v>
      </c>
      <c r="BY20" s="395">
        <f t="shared" si="30"/>
        <v>0</v>
      </c>
      <c r="BZ20" s="395">
        <f t="shared" si="30"/>
        <v>0</v>
      </c>
      <c r="CA20" s="395">
        <f t="shared" ref="CA20:CV20" si="31">CA19</f>
        <v>0</v>
      </c>
      <c r="CB20" s="395">
        <f t="shared" si="31"/>
        <v>0</v>
      </c>
      <c r="CC20" s="395">
        <f t="shared" si="31"/>
        <v>0</v>
      </c>
      <c r="CD20" s="395">
        <f t="shared" si="31"/>
        <v>0</v>
      </c>
      <c r="CE20" s="395">
        <f t="shared" si="31"/>
        <v>0</v>
      </c>
      <c r="CF20" s="395">
        <f t="shared" si="31"/>
        <v>0</v>
      </c>
      <c r="CG20" s="395">
        <f t="shared" si="31"/>
        <v>0</v>
      </c>
      <c r="CH20" s="395">
        <f t="shared" si="31"/>
        <v>0</v>
      </c>
      <c r="CI20" s="395">
        <f t="shared" si="31"/>
        <v>0</v>
      </c>
      <c r="CJ20" s="395">
        <f t="shared" si="31"/>
        <v>0</v>
      </c>
      <c r="CK20" s="395">
        <f t="shared" si="31"/>
        <v>0</v>
      </c>
      <c r="CL20" s="395">
        <f t="shared" si="31"/>
        <v>0</v>
      </c>
      <c r="CM20" s="395">
        <f t="shared" si="31"/>
        <v>0</v>
      </c>
      <c r="CN20" s="395">
        <f t="shared" si="31"/>
        <v>0</v>
      </c>
      <c r="CO20" s="395">
        <f t="shared" si="31"/>
        <v>0</v>
      </c>
      <c r="CP20" s="395">
        <f t="shared" si="31"/>
        <v>0</v>
      </c>
      <c r="CQ20" s="395">
        <f t="shared" si="31"/>
        <v>0</v>
      </c>
      <c r="CR20" s="395">
        <f t="shared" si="31"/>
        <v>0</v>
      </c>
      <c r="CS20" s="395">
        <f t="shared" si="31"/>
        <v>0</v>
      </c>
      <c r="CT20" s="395">
        <f t="shared" si="31"/>
        <v>0</v>
      </c>
      <c r="CU20" s="395">
        <f t="shared" si="31"/>
        <v>0</v>
      </c>
      <c r="CV20" s="395">
        <f t="shared" si="31"/>
        <v>0</v>
      </c>
    </row>
    <row r="21" spans="1:100" s="416" customFormat="1" hidden="1">
      <c r="A21" s="375">
        <f>A19+1</f>
        <v>7</v>
      </c>
      <c r="B21" s="375" t="s">
        <v>1312</v>
      </c>
      <c r="C21" s="375" t="s">
        <v>1313</v>
      </c>
      <c r="D21" s="415" t="s">
        <v>1752</v>
      </c>
      <c r="E21" s="375" t="s">
        <v>289</v>
      </c>
      <c r="F21" s="375" t="s">
        <v>82</v>
      </c>
      <c r="G21" s="375" t="s">
        <v>126</v>
      </c>
      <c r="H21" s="375" t="s">
        <v>615</v>
      </c>
      <c r="I21" s="375" t="s">
        <v>615</v>
      </c>
      <c r="J21" s="375">
        <v>2</v>
      </c>
      <c r="K21" s="375" t="s">
        <v>2410</v>
      </c>
      <c r="L21" s="375" t="s">
        <v>615</v>
      </c>
      <c r="M21" s="375" t="s">
        <v>2415</v>
      </c>
      <c r="N21" s="375">
        <v>0</v>
      </c>
      <c r="O21" s="375">
        <v>0</v>
      </c>
      <c r="P21" s="375">
        <v>0</v>
      </c>
      <c r="Q21" s="375">
        <f t="shared" si="9"/>
        <v>0</v>
      </c>
      <c r="R21" s="375">
        <v>77</v>
      </c>
      <c r="S21" s="375">
        <v>0</v>
      </c>
      <c r="T21" s="375">
        <v>0</v>
      </c>
      <c r="U21" s="375">
        <v>0</v>
      </c>
      <c r="V21" s="375">
        <v>0</v>
      </c>
      <c r="W21" s="375">
        <v>0</v>
      </c>
      <c r="X21" s="375">
        <v>0</v>
      </c>
      <c r="Y21" s="375">
        <f t="shared" si="10"/>
        <v>77</v>
      </c>
      <c r="Z21" s="375">
        <v>0</v>
      </c>
      <c r="AA21" s="375">
        <v>0</v>
      </c>
      <c r="AB21" s="375">
        <f t="shared" si="11"/>
        <v>0</v>
      </c>
      <c r="AC21" s="375">
        <v>0</v>
      </c>
      <c r="AD21" s="375">
        <v>0</v>
      </c>
      <c r="AE21" s="375">
        <f t="shared" si="12"/>
        <v>0</v>
      </c>
      <c r="AF21" s="375">
        <v>0</v>
      </c>
      <c r="AG21" s="375">
        <v>0</v>
      </c>
      <c r="AH21" s="375">
        <f t="shared" si="13"/>
        <v>0</v>
      </c>
      <c r="AI21" s="375">
        <v>0</v>
      </c>
      <c r="AJ21" s="375">
        <v>0</v>
      </c>
      <c r="AK21" s="375">
        <f t="shared" si="14"/>
        <v>0</v>
      </c>
      <c r="AL21" s="375">
        <v>0</v>
      </c>
      <c r="AM21" s="375">
        <v>0</v>
      </c>
      <c r="AN21" s="375">
        <f t="shared" si="15"/>
        <v>0</v>
      </c>
      <c r="AO21" s="375">
        <v>0</v>
      </c>
      <c r="AP21" s="375">
        <v>0</v>
      </c>
      <c r="AQ21" s="375">
        <f t="shared" si="16"/>
        <v>0</v>
      </c>
      <c r="AR21" s="375">
        <v>0</v>
      </c>
      <c r="AS21" s="375">
        <v>0</v>
      </c>
      <c r="AT21" s="375">
        <f t="shared" si="17"/>
        <v>0</v>
      </c>
      <c r="AU21" s="375">
        <v>0</v>
      </c>
      <c r="AV21" s="375">
        <v>0</v>
      </c>
      <c r="AW21" s="375">
        <f t="shared" si="18"/>
        <v>0</v>
      </c>
      <c r="AX21" s="375">
        <v>1</v>
      </c>
      <c r="AY21" s="375">
        <v>0</v>
      </c>
      <c r="AZ21" s="375">
        <f t="shared" si="19"/>
        <v>1</v>
      </c>
      <c r="BA21" s="375">
        <v>0</v>
      </c>
      <c r="BB21" s="375">
        <v>1</v>
      </c>
      <c r="BC21" s="375">
        <f t="shared" si="20"/>
        <v>1</v>
      </c>
      <c r="BD21" s="375">
        <v>2</v>
      </c>
      <c r="BE21" s="375">
        <v>2</v>
      </c>
      <c r="BF21" s="375">
        <f t="shared" si="21"/>
        <v>4</v>
      </c>
      <c r="BG21" s="375">
        <v>12</v>
      </c>
      <c r="BH21" s="375">
        <v>5</v>
      </c>
      <c r="BI21" s="375">
        <f t="shared" si="22"/>
        <v>17</v>
      </c>
      <c r="BJ21" s="375">
        <v>9</v>
      </c>
      <c r="BK21" s="375">
        <v>16</v>
      </c>
      <c r="BL21" s="375">
        <f t="shared" si="23"/>
        <v>25</v>
      </c>
      <c r="BM21" s="375">
        <v>9</v>
      </c>
      <c r="BN21" s="375">
        <v>4</v>
      </c>
      <c r="BO21" s="375">
        <f t="shared" si="24"/>
        <v>13</v>
      </c>
      <c r="BP21" s="375">
        <v>11</v>
      </c>
      <c r="BQ21" s="375">
        <v>5</v>
      </c>
      <c r="BR21" s="375">
        <f t="shared" si="25"/>
        <v>16</v>
      </c>
      <c r="BS21" s="375">
        <v>0</v>
      </c>
      <c r="BT21" s="375">
        <v>0</v>
      </c>
      <c r="BU21" s="375">
        <v>0</v>
      </c>
      <c r="BV21" s="375">
        <v>0</v>
      </c>
      <c r="BW21" s="375">
        <v>0</v>
      </c>
      <c r="BX21" s="375">
        <v>0</v>
      </c>
      <c r="BY21" s="375">
        <v>0</v>
      </c>
      <c r="BZ21" s="375">
        <v>0</v>
      </c>
      <c r="CA21" s="375">
        <v>0</v>
      </c>
      <c r="CB21" s="375">
        <v>0</v>
      </c>
      <c r="CC21" s="375">
        <v>0</v>
      </c>
      <c r="CD21" s="375">
        <v>0</v>
      </c>
      <c r="CE21" s="375">
        <f t="shared" si="26"/>
        <v>0</v>
      </c>
      <c r="CF21" s="375">
        <f t="shared" si="26"/>
        <v>0</v>
      </c>
      <c r="CG21" s="375">
        <f t="shared" si="27"/>
        <v>0</v>
      </c>
      <c r="CH21" s="375">
        <v>0</v>
      </c>
      <c r="CI21" s="375">
        <v>0</v>
      </c>
      <c r="CJ21" s="375">
        <v>0</v>
      </c>
      <c r="CK21" s="375">
        <v>0</v>
      </c>
      <c r="CL21" s="375">
        <v>0</v>
      </c>
      <c r="CM21" s="375">
        <v>0</v>
      </c>
      <c r="CN21" s="375">
        <f t="shared" si="28"/>
        <v>0</v>
      </c>
      <c r="CO21" s="375">
        <f t="shared" si="28"/>
        <v>0</v>
      </c>
      <c r="CP21" s="375">
        <f t="shared" si="29"/>
        <v>0</v>
      </c>
      <c r="CQ21" s="375">
        <v>0</v>
      </c>
      <c r="CR21" s="375">
        <v>0</v>
      </c>
      <c r="CS21" s="375">
        <v>0</v>
      </c>
      <c r="CT21" s="375">
        <v>0</v>
      </c>
      <c r="CU21" s="375">
        <v>0</v>
      </c>
      <c r="CV21" s="375">
        <v>0</v>
      </c>
    </row>
    <row r="22" spans="1:100" s="400" customFormat="1">
      <c r="A22" s="413">
        <v>5</v>
      </c>
      <c r="B22" s="413"/>
      <c r="C22" s="413" t="str">
        <f>F22</f>
        <v>Kec. Limun</v>
      </c>
      <c r="D22" s="414"/>
      <c r="E22" s="395"/>
      <c r="F22" s="395" t="str">
        <f>F21</f>
        <v>Kec. Limun</v>
      </c>
      <c r="G22" s="395"/>
      <c r="H22" s="395"/>
      <c r="I22" s="395"/>
      <c r="J22" s="395"/>
      <c r="K22" s="395"/>
      <c r="L22" s="395"/>
      <c r="M22" s="395"/>
      <c r="N22" s="395"/>
      <c r="O22" s="395">
        <f t="shared" ref="O22:BZ22" si="32">O21</f>
        <v>0</v>
      </c>
      <c r="P22" s="395">
        <f t="shared" si="32"/>
        <v>0</v>
      </c>
      <c r="Q22" s="395">
        <f t="shared" si="32"/>
        <v>0</v>
      </c>
      <c r="R22" s="395">
        <f t="shared" si="32"/>
        <v>77</v>
      </c>
      <c r="S22" s="395">
        <f t="shared" si="32"/>
        <v>0</v>
      </c>
      <c r="T22" s="395">
        <f t="shared" si="32"/>
        <v>0</v>
      </c>
      <c r="U22" s="395">
        <f t="shared" si="32"/>
        <v>0</v>
      </c>
      <c r="V22" s="395">
        <f t="shared" si="32"/>
        <v>0</v>
      </c>
      <c r="W22" s="395">
        <f t="shared" si="32"/>
        <v>0</v>
      </c>
      <c r="X22" s="395">
        <f t="shared" si="32"/>
        <v>0</v>
      </c>
      <c r="Y22" s="395">
        <f t="shared" si="32"/>
        <v>77</v>
      </c>
      <c r="Z22" s="395">
        <f t="shared" si="32"/>
        <v>0</v>
      </c>
      <c r="AA22" s="395">
        <f t="shared" si="32"/>
        <v>0</v>
      </c>
      <c r="AB22" s="395">
        <f t="shared" si="32"/>
        <v>0</v>
      </c>
      <c r="AC22" s="395">
        <f t="shared" si="32"/>
        <v>0</v>
      </c>
      <c r="AD22" s="395">
        <f t="shared" si="32"/>
        <v>0</v>
      </c>
      <c r="AE22" s="395">
        <f t="shared" si="32"/>
        <v>0</v>
      </c>
      <c r="AF22" s="395">
        <f t="shared" si="32"/>
        <v>0</v>
      </c>
      <c r="AG22" s="395">
        <f t="shared" si="32"/>
        <v>0</v>
      </c>
      <c r="AH22" s="395">
        <f t="shared" si="32"/>
        <v>0</v>
      </c>
      <c r="AI22" s="395">
        <f t="shared" si="32"/>
        <v>0</v>
      </c>
      <c r="AJ22" s="395">
        <f t="shared" si="32"/>
        <v>0</v>
      </c>
      <c r="AK22" s="395">
        <f t="shared" si="32"/>
        <v>0</v>
      </c>
      <c r="AL22" s="395">
        <f t="shared" si="32"/>
        <v>0</v>
      </c>
      <c r="AM22" s="395">
        <f t="shared" si="32"/>
        <v>0</v>
      </c>
      <c r="AN22" s="395">
        <f t="shared" si="32"/>
        <v>0</v>
      </c>
      <c r="AO22" s="395">
        <f t="shared" si="32"/>
        <v>0</v>
      </c>
      <c r="AP22" s="395">
        <f t="shared" si="32"/>
        <v>0</v>
      </c>
      <c r="AQ22" s="395">
        <f t="shared" si="32"/>
        <v>0</v>
      </c>
      <c r="AR22" s="395">
        <f t="shared" si="32"/>
        <v>0</v>
      </c>
      <c r="AS22" s="395">
        <f t="shared" si="32"/>
        <v>0</v>
      </c>
      <c r="AT22" s="395">
        <f t="shared" si="32"/>
        <v>0</v>
      </c>
      <c r="AU22" s="395">
        <f t="shared" si="32"/>
        <v>0</v>
      </c>
      <c r="AV22" s="395">
        <f t="shared" si="32"/>
        <v>0</v>
      </c>
      <c r="AW22" s="395">
        <f t="shared" si="32"/>
        <v>0</v>
      </c>
      <c r="AX22" s="395">
        <f t="shared" si="32"/>
        <v>1</v>
      </c>
      <c r="AY22" s="395">
        <f t="shared" si="32"/>
        <v>0</v>
      </c>
      <c r="AZ22" s="395">
        <f t="shared" si="32"/>
        <v>1</v>
      </c>
      <c r="BA22" s="395">
        <f t="shared" si="32"/>
        <v>0</v>
      </c>
      <c r="BB22" s="395">
        <f t="shared" si="32"/>
        <v>1</v>
      </c>
      <c r="BC22" s="395">
        <f t="shared" si="32"/>
        <v>1</v>
      </c>
      <c r="BD22" s="395">
        <f t="shared" si="32"/>
        <v>2</v>
      </c>
      <c r="BE22" s="395">
        <f t="shared" si="32"/>
        <v>2</v>
      </c>
      <c r="BF22" s="395">
        <f t="shared" si="32"/>
        <v>4</v>
      </c>
      <c r="BG22" s="395">
        <f t="shared" si="32"/>
        <v>12</v>
      </c>
      <c r="BH22" s="395">
        <f t="shared" si="32"/>
        <v>5</v>
      </c>
      <c r="BI22" s="395">
        <f t="shared" si="32"/>
        <v>17</v>
      </c>
      <c r="BJ22" s="395">
        <f t="shared" si="32"/>
        <v>9</v>
      </c>
      <c r="BK22" s="395">
        <f t="shared" si="32"/>
        <v>16</v>
      </c>
      <c r="BL22" s="395">
        <f t="shared" si="32"/>
        <v>25</v>
      </c>
      <c r="BM22" s="395">
        <f t="shared" si="32"/>
        <v>9</v>
      </c>
      <c r="BN22" s="395">
        <f t="shared" si="32"/>
        <v>4</v>
      </c>
      <c r="BO22" s="395">
        <f t="shared" si="32"/>
        <v>13</v>
      </c>
      <c r="BP22" s="395">
        <f t="shared" si="32"/>
        <v>11</v>
      </c>
      <c r="BQ22" s="395">
        <f t="shared" si="32"/>
        <v>5</v>
      </c>
      <c r="BR22" s="395">
        <f t="shared" si="32"/>
        <v>16</v>
      </c>
      <c r="BS22" s="395">
        <f t="shared" si="32"/>
        <v>0</v>
      </c>
      <c r="BT22" s="395">
        <f t="shared" si="32"/>
        <v>0</v>
      </c>
      <c r="BU22" s="395">
        <f t="shared" si="32"/>
        <v>0</v>
      </c>
      <c r="BV22" s="395">
        <f t="shared" si="32"/>
        <v>0</v>
      </c>
      <c r="BW22" s="395">
        <f t="shared" si="32"/>
        <v>0</v>
      </c>
      <c r="BX22" s="395">
        <f t="shared" si="32"/>
        <v>0</v>
      </c>
      <c r="BY22" s="395">
        <f t="shared" si="32"/>
        <v>0</v>
      </c>
      <c r="BZ22" s="395">
        <f t="shared" si="32"/>
        <v>0</v>
      </c>
      <c r="CA22" s="395">
        <f t="shared" ref="CA22:CV22" si="33">CA21</f>
        <v>0</v>
      </c>
      <c r="CB22" s="395">
        <f t="shared" si="33"/>
        <v>0</v>
      </c>
      <c r="CC22" s="395">
        <f t="shared" si="33"/>
        <v>0</v>
      </c>
      <c r="CD22" s="395">
        <f t="shared" si="33"/>
        <v>0</v>
      </c>
      <c r="CE22" s="395">
        <f t="shared" si="33"/>
        <v>0</v>
      </c>
      <c r="CF22" s="395">
        <f t="shared" si="33"/>
        <v>0</v>
      </c>
      <c r="CG22" s="395">
        <f t="shared" si="33"/>
        <v>0</v>
      </c>
      <c r="CH22" s="395">
        <f t="shared" si="33"/>
        <v>0</v>
      </c>
      <c r="CI22" s="395">
        <f t="shared" si="33"/>
        <v>0</v>
      </c>
      <c r="CJ22" s="395">
        <f t="shared" si="33"/>
        <v>0</v>
      </c>
      <c r="CK22" s="395">
        <f t="shared" si="33"/>
        <v>0</v>
      </c>
      <c r="CL22" s="395">
        <f t="shared" si="33"/>
        <v>0</v>
      </c>
      <c r="CM22" s="395">
        <f t="shared" si="33"/>
        <v>0</v>
      </c>
      <c r="CN22" s="395">
        <f t="shared" si="33"/>
        <v>0</v>
      </c>
      <c r="CO22" s="395">
        <f t="shared" si="33"/>
        <v>0</v>
      </c>
      <c r="CP22" s="395">
        <f t="shared" si="33"/>
        <v>0</v>
      </c>
      <c r="CQ22" s="395">
        <f t="shared" si="33"/>
        <v>0</v>
      </c>
      <c r="CR22" s="395">
        <f t="shared" si="33"/>
        <v>0</v>
      </c>
      <c r="CS22" s="395">
        <f t="shared" si="33"/>
        <v>0</v>
      </c>
      <c r="CT22" s="395">
        <f t="shared" si="33"/>
        <v>0</v>
      </c>
      <c r="CU22" s="395">
        <f t="shared" si="33"/>
        <v>0</v>
      </c>
      <c r="CV22" s="395">
        <f t="shared" si="33"/>
        <v>0</v>
      </c>
    </row>
    <row r="23" spans="1:100" s="416" customFormat="1" hidden="1">
      <c r="A23" s="375">
        <f>A21+1</f>
        <v>8</v>
      </c>
      <c r="B23" s="375" t="s">
        <v>1321</v>
      </c>
      <c r="C23" s="375" t="s">
        <v>1322</v>
      </c>
      <c r="D23" s="415" t="s">
        <v>1753</v>
      </c>
      <c r="E23" s="375" t="s">
        <v>800</v>
      </c>
      <c r="F23" s="375" t="s">
        <v>89</v>
      </c>
      <c r="G23" s="375" t="s">
        <v>126</v>
      </c>
      <c r="H23" s="375" t="s">
        <v>615</v>
      </c>
      <c r="I23" s="375" t="s">
        <v>615</v>
      </c>
      <c r="J23" s="375">
        <v>2</v>
      </c>
      <c r="K23" s="375" t="s">
        <v>2592</v>
      </c>
      <c r="L23" s="375">
        <v>40328</v>
      </c>
      <c r="M23" s="375" t="s">
        <v>2409</v>
      </c>
      <c r="N23" s="375">
        <v>1300</v>
      </c>
      <c r="O23" s="375">
        <v>0</v>
      </c>
      <c r="P23" s="375">
        <v>0</v>
      </c>
      <c r="Q23" s="375">
        <f t="shared" si="9"/>
        <v>0</v>
      </c>
      <c r="R23" s="375">
        <v>86</v>
      </c>
      <c r="S23" s="375">
        <v>1</v>
      </c>
      <c r="T23" s="375">
        <v>0</v>
      </c>
      <c r="U23" s="375">
        <v>0</v>
      </c>
      <c r="V23" s="375">
        <v>0</v>
      </c>
      <c r="W23" s="375">
        <v>0</v>
      </c>
      <c r="X23" s="375">
        <v>0</v>
      </c>
      <c r="Y23" s="375">
        <f t="shared" si="10"/>
        <v>87</v>
      </c>
      <c r="Z23" s="375">
        <v>0</v>
      </c>
      <c r="AA23" s="375">
        <v>0</v>
      </c>
      <c r="AB23" s="375">
        <f t="shared" si="11"/>
        <v>0</v>
      </c>
      <c r="AC23" s="375">
        <v>0</v>
      </c>
      <c r="AD23" s="375">
        <v>0</v>
      </c>
      <c r="AE23" s="375">
        <f t="shared" si="12"/>
        <v>0</v>
      </c>
      <c r="AF23" s="375">
        <v>0</v>
      </c>
      <c r="AG23" s="375">
        <v>0</v>
      </c>
      <c r="AH23" s="375">
        <f t="shared" si="13"/>
        <v>0</v>
      </c>
      <c r="AI23" s="375">
        <v>0</v>
      </c>
      <c r="AJ23" s="375">
        <v>0</v>
      </c>
      <c r="AK23" s="375">
        <f t="shared" si="14"/>
        <v>0</v>
      </c>
      <c r="AL23" s="375">
        <v>0</v>
      </c>
      <c r="AM23" s="375">
        <v>0</v>
      </c>
      <c r="AN23" s="375">
        <f t="shared" si="15"/>
        <v>0</v>
      </c>
      <c r="AO23" s="375">
        <v>0</v>
      </c>
      <c r="AP23" s="375">
        <v>0</v>
      </c>
      <c r="AQ23" s="375">
        <f t="shared" si="16"/>
        <v>0</v>
      </c>
      <c r="AR23" s="375">
        <v>0</v>
      </c>
      <c r="AS23" s="375">
        <v>0</v>
      </c>
      <c r="AT23" s="375">
        <f t="shared" si="17"/>
        <v>0</v>
      </c>
      <c r="AU23" s="375">
        <v>0</v>
      </c>
      <c r="AV23" s="375">
        <v>0</v>
      </c>
      <c r="AW23" s="375">
        <f t="shared" si="18"/>
        <v>0</v>
      </c>
      <c r="AX23" s="375">
        <v>0</v>
      </c>
      <c r="AY23" s="375">
        <v>0</v>
      </c>
      <c r="AZ23" s="375">
        <f t="shared" si="19"/>
        <v>0</v>
      </c>
      <c r="BA23" s="375">
        <v>2</v>
      </c>
      <c r="BB23" s="375">
        <v>1</v>
      </c>
      <c r="BC23" s="375">
        <f t="shared" si="20"/>
        <v>3</v>
      </c>
      <c r="BD23" s="375">
        <v>4</v>
      </c>
      <c r="BE23" s="375">
        <v>7</v>
      </c>
      <c r="BF23" s="375">
        <f t="shared" si="21"/>
        <v>11</v>
      </c>
      <c r="BG23" s="375">
        <v>16</v>
      </c>
      <c r="BH23" s="375">
        <v>11</v>
      </c>
      <c r="BI23" s="375">
        <f t="shared" si="22"/>
        <v>27</v>
      </c>
      <c r="BJ23" s="375">
        <v>21</v>
      </c>
      <c r="BK23" s="375">
        <v>13</v>
      </c>
      <c r="BL23" s="375">
        <f t="shared" si="23"/>
        <v>34</v>
      </c>
      <c r="BM23" s="375">
        <v>8</v>
      </c>
      <c r="BN23" s="375">
        <v>2</v>
      </c>
      <c r="BO23" s="375">
        <f t="shared" si="24"/>
        <v>10</v>
      </c>
      <c r="BP23" s="375">
        <v>2</v>
      </c>
      <c r="BQ23" s="375">
        <v>0</v>
      </c>
      <c r="BR23" s="375">
        <f t="shared" si="25"/>
        <v>2</v>
      </c>
      <c r="BS23" s="375">
        <v>0</v>
      </c>
      <c r="BT23" s="375">
        <v>0</v>
      </c>
      <c r="BU23" s="375">
        <v>0</v>
      </c>
      <c r="BV23" s="375">
        <v>0</v>
      </c>
      <c r="BW23" s="375">
        <v>0</v>
      </c>
      <c r="BX23" s="375">
        <v>0</v>
      </c>
      <c r="BY23" s="375">
        <v>0</v>
      </c>
      <c r="BZ23" s="375">
        <v>0</v>
      </c>
      <c r="CA23" s="375">
        <v>0</v>
      </c>
      <c r="CB23" s="375">
        <v>0</v>
      </c>
      <c r="CC23" s="375">
        <v>0</v>
      </c>
      <c r="CD23" s="375">
        <v>0</v>
      </c>
      <c r="CE23" s="375">
        <f t="shared" si="26"/>
        <v>0</v>
      </c>
      <c r="CF23" s="375">
        <f t="shared" si="26"/>
        <v>0</v>
      </c>
      <c r="CG23" s="375">
        <f t="shared" si="27"/>
        <v>0</v>
      </c>
      <c r="CH23" s="375">
        <v>0</v>
      </c>
      <c r="CI23" s="375">
        <v>0</v>
      </c>
      <c r="CJ23" s="375">
        <v>0</v>
      </c>
      <c r="CK23" s="375">
        <v>0</v>
      </c>
      <c r="CL23" s="375">
        <v>0</v>
      </c>
      <c r="CM23" s="375">
        <v>0</v>
      </c>
      <c r="CN23" s="375">
        <f t="shared" si="28"/>
        <v>0</v>
      </c>
      <c r="CO23" s="375">
        <f t="shared" si="28"/>
        <v>0</v>
      </c>
      <c r="CP23" s="375">
        <f t="shared" si="29"/>
        <v>0</v>
      </c>
      <c r="CQ23" s="375">
        <v>0</v>
      </c>
      <c r="CR23" s="375">
        <v>0</v>
      </c>
      <c r="CS23" s="375">
        <v>0</v>
      </c>
      <c r="CT23" s="375">
        <v>0</v>
      </c>
      <c r="CU23" s="375">
        <v>0</v>
      </c>
      <c r="CV23" s="375">
        <v>0</v>
      </c>
    </row>
    <row r="24" spans="1:100" s="416" customFormat="1" hidden="1">
      <c r="A24" s="375">
        <f t="shared" ref="A24:A42" si="34">A23+1</f>
        <v>9</v>
      </c>
      <c r="B24" s="375" t="s">
        <v>1328</v>
      </c>
      <c r="C24" s="375" t="s">
        <v>1329</v>
      </c>
      <c r="D24" s="415" t="s">
        <v>2597</v>
      </c>
      <c r="E24" s="375" t="s">
        <v>834</v>
      </c>
      <c r="F24" s="375" t="s">
        <v>89</v>
      </c>
      <c r="G24" s="375" t="s">
        <v>126</v>
      </c>
      <c r="H24" s="375" t="s">
        <v>615</v>
      </c>
      <c r="I24" s="375" t="s">
        <v>615</v>
      </c>
      <c r="J24" s="375">
        <v>2</v>
      </c>
      <c r="K24" s="375" t="s">
        <v>2581</v>
      </c>
      <c r="L24" s="375">
        <v>39391</v>
      </c>
      <c r="M24" s="375" t="s">
        <v>2521</v>
      </c>
      <c r="N24" s="375">
        <v>1300</v>
      </c>
      <c r="O24" s="375">
        <v>0</v>
      </c>
      <c r="P24" s="375">
        <v>0</v>
      </c>
      <c r="Q24" s="375">
        <f t="shared" si="9"/>
        <v>0</v>
      </c>
      <c r="R24" s="375">
        <v>280</v>
      </c>
      <c r="S24" s="375">
        <v>3</v>
      </c>
      <c r="T24" s="375">
        <v>0</v>
      </c>
      <c r="U24" s="375">
        <v>0</v>
      </c>
      <c r="V24" s="375">
        <v>0</v>
      </c>
      <c r="W24" s="375">
        <v>0</v>
      </c>
      <c r="X24" s="375">
        <v>0</v>
      </c>
      <c r="Y24" s="375">
        <f t="shared" si="10"/>
        <v>283</v>
      </c>
      <c r="Z24" s="375">
        <v>0</v>
      </c>
      <c r="AA24" s="375">
        <v>0</v>
      </c>
      <c r="AB24" s="375">
        <f t="shared" si="11"/>
        <v>0</v>
      </c>
      <c r="AC24" s="375">
        <v>0</v>
      </c>
      <c r="AD24" s="375">
        <v>0</v>
      </c>
      <c r="AE24" s="375">
        <f t="shared" si="12"/>
        <v>0</v>
      </c>
      <c r="AF24" s="375">
        <v>0</v>
      </c>
      <c r="AG24" s="375">
        <v>0</v>
      </c>
      <c r="AH24" s="375">
        <f t="shared" si="13"/>
        <v>0</v>
      </c>
      <c r="AI24" s="375">
        <v>0</v>
      </c>
      <c r="AJ24" s="375">
        <v>0</v>
      </c>
      <c r="AK24" s="375">
        <f t="shared" si="14"/>
        <v>0</v>
      </c>
      <c r="AL24" s="375">
        <v>0</v>
      </c>
      <c r="AM24" s="375">
        <v>0</v>
      </c>
      <c r="AN24" s="375">
        <f t="shared" si="15"/>
        <v>0</v>
      </c>
      <c r="AO24" s="375">
        <v>0</v>
      </c>
      <c r="AP24" s="375">
        <v>0</v>
      </c>
      <c r="AQ24" s="375">
        <f t="shared" si="16"/>
        <v>0</v>
      </c>
      <c r="AR24" s="375">
        <v>0</v>
      </c>
      <c r="AS24" s="375">
        <v>0</v>
      </c>
      <c r="AT24" s="375">
        <f t="shared" si="17"/>
        <v>0</v>
      </c>
      <c r="AU24" s="375">
        <v>0</v>
      </c>
      <c r="AV24" s="375">
        <v>0</v>
      </c>
      <c r="AW24" s="375">
        <f t="shared" si="18"/>
        <v>0</v>
      </c>
      <c r="AX24" s="375">
        <v>0</v>
      </c>
      <c r="AY24" s="375">
        <v>0</v>
      </c>
      <c r="AZ24" s="375">
        <f t="shared" si="19"/>
        <v>0</v>
      </c>
      <c r="BA24" s="375">
        <v>5</v>
      </c>
      <c r="BB24" s="375">
        <v>6</v>
      </c>
      <c r="BC24" s="375">
        <f t="shared" si="20"/>
        <v>11</v>
      </c>
      <c r="BD24" s="375">
        <v>21</v>
      </c>
      <c r="BE24" s="375">
        <v>24</v>
      </c>
      <c r="BF24" s="375">
        <f t="shared" si="21"/>
        <v>45</v>
      </c>
      <c r="BG24" s="375">
        <v>46</v>
      </c>
      <c r="BH24" s="375">
        <v>37</v>
      </c>
      <c r="BI24" s="375">
        <f t="shared" si="22"/>
        <v>83</v>
      </c>
      <c r="BJ24" s="375">
        <v>56</v>
      </c>
      <c r="BK24" s="375">
        <v>33</v>
      </c>
      <c r="BL24" s="375">
        <f t="shared" si="23"/>
        <v>89</v>
      </c>
      <c r="BM24" s="375">
        <v>21</v>
      </c>
      <c r="BN24" s="375">
        <v>18</v>
      </c>
      <c r="BO24" s="375">
        <f t="shared" si="24"/>
        <v>39</v>
      </c>
      <c r="BP24" s="375">
        <v>14</v>
      </c>
      <c r="BQ24" s="375">
        <v>2</v>
      </c>
      <c r="BR24" s="375">
        <f t="shared" si="25"/>
        <v>16</v>
      </c>
      <c r="BS24" s="375">
        <v>0</v>
      </c>
      <c r="BT24" s="375">
        <v>0</v>
      </c>
      <c r="BU24" s="375">
        <v>0</v>
      </c>
      <c r="BV24" s="375">
        <v>0</v>
      </c>
      <c r="BW24" s="375">
        <v>0</v>
      </c>
      <c r="BX24" s="375">
        <v>0</v>
      </c>
      <c r="BY24" s="375">
        <v>0</v>
      </c>
      <c r="BZ24" s="375">
        <v>0</v>
      </c>
      <c r="CA24" s="375">
        <v>0</v>
      </c>
      <c r="CB24" s="375">
        <v>0</v>
      </c>
      <c r="CC24" s="375">
        <v>0</v>
      </c>
      <c r="CD24" s="375">
        <v>0</v>
      </c>
      <c r="CE24" s="375">
        <f t="shared" si="26"/>
        <v>0</v>
      </c>
      <c r="CF24" s="375">
        <f t="shared" si="26"/>
        <v>0</v>
      </c>
      <c r="CG24" s="375">
        <f t="shared" si="27"/>
        <v>0</v>
      </c>
      <c r="CH24" s="375">
        <v>0</v>
      </c>
      <c r="CI24" s="375">
        <v>0</v>
      </c>
      <c r="CJ24" s="375">
        <v>0</v>
      </c>
      <c r="CK24" s="375">
        <v>0</v>
      </c>
      <c r="CL24" s="375">
        <v>0</v>
      </c>
      <c r="CM24" s="375">
        <v>0</v>
      </c>
      <c r="CN24" s="375">
        <f t="shared" si="28"/>
        <v>0</v>
      </c>
      <c r="CO24" s="375">
        <f t="shared" si="28"/>
        <v>0</v>
      </c>
      <c r="CP24" s="375">
        <f t="shared" si="29"/>
        <v>0</v>
      </c>
      <c r="CQ24" s="375">
        <v>0</v>
      </c>
      <c r="CR24" s="375">
        <v>0</v>
      </c>
      <c r="CS24" s="375">
        <v>0</v>
      </c>
      <c r="CT24" s="375">
        <v>0</v>
      </c>
      <c r="CU24" s="375">
        <v>0</v>
      </c>
      <c r="CV24" s="375">
        <v>0</v>
      </c>
    </row>
    <row r="25" spans="1:100" s="416" customFormat="1" hidden="1">
      <c r="A25" s="375">
        <f t="shared" si="34"/>
        <v>10</v>
      </c>
      <c r="B25" s="375" t="s">
        <v>1317</v>
      </c>
      <c r="C25" s="375" t="s">
        <v>1318</v>
      </c>
      <c r="D25" s="415" t="s">
        <v>1756</v>
      </c>
      <c r="E25" s="375" t="s">
        <v>822</v>
      </c>
      <c r="F25" s="375" t="s">
        <v>89</v>
      </c>
      <c r="G25" s="375" t="s">
        <v>127</v>
      </c>
      <c r="H25" s="375" t="s">
        <v>615</v>
      </c>
      <c r="I25" s="375" t="s">
        <v>615</v>
      </c>
      <c r="J25" s="375">
        <v>2</v>
      </c>
      <c r="K25" s="375" t="s">
        <v>615</v>
      </c>
      <c r="L25" s="375" t="s">
        <v>615</v>
      </c>
      <c r="M25" s="375" t="s">
        <v>2409</v>
      </c>
      <c r="N25" s="375">
        <v>900</v>
      </c>
      <c r="O25" s="375">
        <v>0</v>
      </c>
      <c r="P25" s="375">
        <v>0</v>
      </c>
      <c r="Q25" s="375">
        <f t="shared" si="9"/>
        <v>0</v>
      </c>
      <c r="R25" s="375">
        <v>40</v>
      </c>
      <c r="S25" s="375">
        <v>0</v>
      </c>
      <c r="T25" s="375">
        <v>0</v>
      </c>
      <c r="U25" s="375">
        <v>0</v>
      </c>
      <c r="V25" s="375">
        <v>0</v>
      </c>
      <c r="W25" s="375">
        <v>0</v>
      </c>
      <c r="X25" s="375">
        <v>0</v>
      </c>
      <c r="Y25" s="375">
        <f t="shared" si="10"/>
        <v>40</v>
      </c>
      <c r="Z25" s="375">
        <v>0</v>
      </c>
      <c r="AA25" s="375">
        <v>0</v>
      </c>
      <c r="AB25" s="375">
        <f t="shared" si="11"/>
        <v>0</v>
      </c>
      <c r="AC25" s="375">
        <v>0</v>
      </c>
      <c r="AD25" s="375">
        <v>0</v>
      </c>
      <c r="AE25" s="375">
        <f t="shared" si="12"/>
        <v>0</v>
      </c>
      <c r="AF25" s="375">
        <v>0</v>
      </c>
      <c r="AG25" s="375">
        <v>0</v>
      </c>
      <c r="AH25" s="375">
        <f t="shared" si="13"/>
        <v>0</v>
      </c>
      <c r="AI25" s="375">
        <v>0</v>
      </c>
      <c r="AJ25" s="375">
        <v>0</v>
      </c>
      <c r="AK25" s="375">
        <f t="shared" si="14"/>
        <v>0</v>
      </c>
      <c r="AL25" s="375">
        <v>0</v>
      </c>
      <c r="AM25" s="375">
        <v>0</v>
      </c>
      <c r="AN25" s="375">
        <f t="shared" si="15"/>
        <v>0</v>
      </c>
      <c r="AO25" s="375">
        <v>0</v>
      </c>
      <c r="AP25" s="375">
        <v>0</v>
      </c>
      <c r="AQ25" s="375">
        <f t="shared" si="16"/>
        <v>0</v>
      </c>
      <c r="AR25" s="375">
        <v>0</v>
      </c>
      <c r="AS25" s="375">
        <v>0</v>
      </c>
      <c r="AT25" s="375">
        <f t="shared" si="17"/>
        <v>0</v>
      </c>
      <c r="AU25" s="375">
        <v>0</v>
      </c>
      <c r="AV25" s="375">
        <v>0</v>
      </c>
      <c r="AW25" s="375">
        <f t="shared" si="18"/>
        <v>0</v>
      </c>
      <c r="AX25" s="375">
        <v>0</v>
      </c>
      <c r="AY25" s="375">
        <v>0</v>
      </c>
      <c r="AZ25" s="375">
        <f t="shared" si="19"/>
        <v>0</v>
      </c>
      <c r="BA25" s="375">
        <v>0</v>
      </c>
      <c r="BB25" s="375">
        <v>0</v>
      </c>
      <c r="BC25" s="375">
        <f t="shared" si="20"/>
        <v>0</v>
      </c>
      <c r="BD25" s="375">
        <v>2</v>
      </c>
      <c r="BE25" s="375">
        <v>0</v>
      </c>
      <c r="BF25" s="375">
        <f t="shared" si="21"/>
        <v>2</v>
      </c>
      <c r="BG25" s="375">
        <v>7</v>
      </c>
      <c r="BH25" s="375">
        <v>3</v>
      </c>
      <c r="BI25" s="375">
        <f t="shared" si="22"/>
        <v>10</v>
      </c>
      <c r="BJ25" s="375">
        <v>13</v>
      </c>
      <c r="BK25" s="375">
        <v>6</v>
      </c>
      <c r="BL25" s="375">
        <f t="shared" si="23"/>
        <v>19</v>
      </c>
      <c r="BM25" s="375">
        <v>5</v>
      </c>
      <c r="BN25" s="375">
        <v>1</v>
      </c>
      <c r="BO25" s="375">
        <f t="shared" si="24"/>
        <v>6</v>
      </c>
      <c r="BP25" s="375">
        <v>2</v>
      </c>
      <c r="BQ25" s="375">
        <v>1</v>
      </c>
      <c r="BR25" s="375">
        <f t="shared" si="25"/>
        <v>3</v>
      </c>
      <c r="BS25" s="375">
        <v>0</v>
      </c>
      <c r="BT25" s="375">
        <v>0</v>
      </c>
      <c r="BU25" s="375">
        <v>0</v>
      </c>
      <c r="BV25" s="375">
        <v>0</v>
      </c>
      <c r="BW25" s="375">
        <v>0</v>
      </c>
      <c r="BX25" s="375">
        <v>0</v>
      </c>
      <c r="BY25" s="375">
        <v>0</v>
      </c>
      <c r="BZ25" s="375">
        <v>0</v>
      </c>
      <c r="CA25" s="375">
        <v>0</v>
      </c>
      <c r="CB25" s="375">
        <v>0</v>
      </c>
      <c r="CC25" s="375">
        <v>0</v>
      </c>
      <c r="CD25" s="375">
        <v>0</v>
      </c>
      <c r="CE25" s="375">
        <f t="shared" si="26"/>
        <v>0</v>
      </c>
      <c r="CF25" s="375">
        <f t="shared" si="26"/>
        <v>0</v>
      </c>
      <c r="CG25" s="375">
        <f t="shared" si="27"/>
        <v>0</v>
      </c>
      <c r="CH25" s="375">
        <v>0</v>
      </c>
      <c r="CI25" s="375">
        <v>0</v>
      </c>
      <c r="CJ25" s="375">
        <v>0</v>
      </c>
      <c r="CK25" s="375">
        <v>0</v>
      </c>
      <c r="CL25" s="375">
        <v>0</v>
      </c>
      <c r="CM25" s="375">
        <v>0</v>
      </c>
      <c r="CN25" s="375">
        <f t="shared" si="28"/>
        <v>0</v>
      </c>
      <c r="CO25" s="375">
        <f t="shared" si="28"/>
        <v>0</v>
      </c>
      <c r="CP25" s="375">
        <f t="shared" si="29"/>
        <v>0</v>
      </c>
      <c r="CQ25" s="375">
        <v>3</v>
      </c>
      <c r="CR25" s="375">
        <v>1</v>
      </c>
      <c r="CS25" s="375">
        <v>0</v>
      </c>
      <c r="CT25" s="375">
        <v>0</v>
      </c>
      <c r="CU25" s="375">
        <v>0</v>
      </c>
      <c r="CV25" s="375">
        <v>0</v>
      </c>
    </row>
    <row r="26" spans="1:100" s="416" customFormat="1" hidden="1">
      <c r="A26" s="375">
        <f t="shared" si="34"/>
        <v>11</v>
      </c>
      <c r="B26" s="375" t="s">
        <v>1323</v>
      </c>
      <c r="C26" s="375" t="s">
        <v>1324</v>
      </c>
      <c r="D26" s="415" t="s">
        <v>1755</v>
      </c>
      <c r="E26" s="375" t="s">
        <v>1325</v>
      </c>
      <c r="F26" s="375" t="s">
        <v>89</v>
      </c>
      <c r="G26" s="375" t="s">
        <v>127</v>
      </c>
      <c r="H26" s="375" t="s">
        <v>615</v>
      </c>
      <c r="I26" s="375" t="s">
        <v>615</v>
      </c>
      <c r="J26" s="375">
        <v>2</v>
      </c>
      <c r="K26" s="375" t="s">
        <v>2598</v>
      </c>
      <c r="L26" s="375">
        <v>38901</v>
      </c>
      <c r="M26" s="375" t="s">
        <v>2409</v>
      </c>
      <c r="N26" s="375">
        <v>1300</v>
      </c>
      <c r="O26" s="375">
        <v>0</v>
      </c>
      <c r="P26" s="375">
        <v>0</v>
      </c>
      <c r="Q26" s="375">
        <f t="shared" si="9"/>
        <v>0</v>
      </c>
      <c r="R26" s="375">
        <v>49</v>
      </c>
      <c r="S26" s="375">
        <v>0</v>
      </c>
      <c r="T26" s="375">
        <v>0</v>
      </c>
      <c r="U26" s="375">
        <v>0</v>
      </c>
      <c r="V26" s="375">
        <v>0</v>
      </c>
      <c r="W26" s="375">
        <v>0</v>
      </c>
      <c r="X26" s="375">
        <v>0</v>
      </c>
      <c r="Y26" s="375">
        <f t="shared" si="10"/>
        <v>49</v>
      </c>
      <c r="Z26" s="375">
        <v>0</v>
      </c>
      <c r="AA26" s="375">
        <v>0</v>
      </c>
      <c r="AB26" s="375">
        <f t="shared" si="11"/>
        <v>0</v>
      </c>
      <c r="AC26" s="375">
        <v>0</v>
      </c>
      <c r="AD26" s="375">
        <v>0</v>
      </c>
      <c r="AE26" s="375">
        <f t="shared" si="12"/>
        <v>0</v>
      </c>
      <c r="AF26" s="375">
        <v>0</v>
      </c>
      <c r="AG26" s="375">
        <v>0</v>
      </c>
      <c r="AH26" s="375">
        <f t="shared" si="13"/>
        <v>0</v>
      </c>
      <c r="AI26" s="375">
        <v>0</v>
      </c>
      <c r="AJ26" s="375">
        <v>0</v>
      </c>
      <c r="AK26" s="375">
        <f t="shared" si="14"/>
        <v>0</v>
      </c>
      <c r="AL26" s="375">
        <v>0</v>
      </c>
      <c r="AM26" s="375">
        <v>0</v>
      </c>
      <c r="AN26" s="375">
        <f t="shared" si="15"/>
        <v>0</v>
      </c>
      <c r="AO26" s="375">
        <v>0</v>
      </c>
      <c r="AP26" s="375">
        <v>0</v>
      </c>
      <c r="AQ26" s="375">
        <f t="shared" si="16"/>
        <v>0</v>
      </c>
      <c r="AR26" s="375">
        <v>0</v>
      </c>
      <c r="AS26" s="375">
        <v>0</v>
      </c>
      <c r="AT26" s="375">
        <f t="shared" si="17"/>
        <v>0</v>
      </c>
      <c r="AU26" s="375">
        <v>0</v>
      </c>
      <c r="AV26" s="375">
        <v>0</v>
      </c>
      <c r="AW26" s="375">
        <f t="shared" si="18"/>
        <v>0</v>
      </c>
      <c r="AX26" s="375">
        <v>0</v>
      </c>
      <c r="AY26" s="375">
        <v>0</v>
      </c>
      <c r="AZ26" s="375">
        <f t="shared" si="19"/>
        <v>0</v>
      </c>
      <c r="BA26" s="375">
        <v>1</v>
      </c>
      <c r="BB26" s="375">
        <v>1</v>
      </c>
      <c r="BC26" s="375">
        <f t="shared" si="20"/>
        <v>2</v>
      </c>
      <c r="BD26" s="375">
        <v>1</v>
      </c>
      <c r="BE26" s="375">
        <v>4</v>
      </c>
      <c r="BF26" s="375">
        <f t="shared" si="21"/>
        <v>5</v>
      </c>
      <c r="BG26" s="375">
        <v>10</v>
      </c>
      <c r="BH26" s="375">
        <v>9</v>
      </c>
      <c r="BI26" s="375">
        <f t="shared" si="22"/>
        <v>19</v>
      </c>
      <c r="BJ26" s="375">
        <v>8</v>
      </c>
      <c r="BK26" s="375">
        <v>8</v>
      </c>
      <c r="BL26" s="375">
        <f t="shared" si="23"/>
        <v>16</v>
      </c>
      <c r="BM26" s="375">
        <v>1</v>
      </c>
      <c r="BN26" s="375">
        <v>1</v>
      </c>
      <c r="BO26" s="375">
        <f t="shared" si="24"/>
        <v>2</v>
      </c>
      <c r="BP26" s="375">
        <v>3</v>
      </c>
      <c r="BQ26" s="375">
        <v>2</v>
      </c>
      <c r="BR26" s="375">
        <f t="shared" si="25"/>
        <v>5</v>
      </c>
      <c r="BS26" s="375">
        <v>0</v>
      </c>
      <c r="BT26" s="375">
        <v>0</v>
      </c>
      <c r="BU26" s="375">
        <v>0</v>
      </c>
      <c r="BV26" s="375">
        <v>0</v>
      </c>
      <c r="BW26" s="375">
        <v>0</v>
      </c>
      <c r="BX26" s="375">
        <v>0</v>
      </c>
      <c r="BY26" s="375">
        <v>0</v>
      </c>
      <c r="BZ26" s="375">
        <v>0</v>
      </c>
      <c r="CA26" s="375">
        <v>0</v>
      </c>
      <c r="CB26" s="375">
        <v>0</v>
      </c>
      <c r="CC26" s="375">
        <v>0</v>
      </c>
      <c r="CD26" s="375">
        <v>0</v>
      </c>
      <c r="CE26" s="375">
        <f t="shared" si="26"/>
        <v>0</v>
      </c>
      <c r="CF26" s="375">
        <f t="shared" si="26"/>
        <v>0</v>
      </c>
      <c r="CG26" s="375">
        <f t="shared" si="27"/>
        <v>0</v>
      </c>
      <c r="CH26" s="375">
        <v>0</v>
      </c>
      <c r="CI26" s="375">
        <v>0</v>
      </c>
      <c r="CJ26" s="375">
        <v>0</v>
      </c>
      <c r="CK26" s="375">
        <v>0</v>
      </c>
      <c r="CL26" s="375">
        <v>0</v>
      </c>
      <c r="CM26" s="375">
        <v>0</v>
      </c>
      <c r="CN26" s="375">
        <f t="shared" si="28"/>
        <v>0</v>
      </c>
      <c r="CO26" s="375">
        <f t="shared" si="28"/>
        <v>0</v>
      </c>
      <c r="CP26" s="375">
        <f t="shared" si="29"/>
        <v>0</v>
      </c>
      <c r="CQ26" s="375">
        <v>0</v>
      </c>
      <c r="CR26" s="375">
        <v>0</v>
      </c>
      <c r="CS26" s="375">
        <v>0</v>
      </c>
      <c r="CT26" s="375">
        <v>0</v>
      </c>
      <c r="CU26" s="375">
        <v>0</v>
      </c>
      <c r="CV26" s="375">
        <v>0</v>
      </c>
    </row>
    <row r="27" spans="1:100" s="416" customFormat="1" hidden="1">
      <c r="A27" s="375">
        <f t="shared" si="34"/>
        <v>12</v>
      </c>
      <c r="B27" s="375" t="s">
        <v>1315</v>
      </c>
      <c r="C27" s="375" t="s">
        <v>1316</v>
      </c>
      <c r="D27" s="415" t="s">
        <v>1757</v>
      </c>
      <c r="E27" s="375" t="s">
        <v>811</v>
      </c>
      <c r="F27" s="375" t="s">
        <v>89</v>
      </c>
      <c r="G27" s="375" t="s">
        <v>127</v>
      </c>
      <c r="H27" s="375" t="s">
        <v>615</v>
      </c>
      <c r="I27" s="375" t="s">
        <v>615</v>
      </c>
      <c r="J27" s="375">
        <v>2</v>
      </c>
      <c r="K27" s="375" t="s">
        <v>2599</v>
      </c>
      <c r="L27" s="375">
        <v>39083</v>
      </c>
      <c r="M27" s="375" t="s">
        <v>2409</v>
      </c>
      <c r="N27" s="375">
        <v>1300</v>
      </c>
      <c r="O27" s="375">
        <v>0</v>
      </c>
      <c r="P27" s="375">
        <v>0</v>
      </c>
      <c r="Q27" s="375">
        <f t="shared" si="9"/>
        <v>0</v>
      </c>
      <c r="R27" s="375">
        <v>71</v>
      </c>
      <c r="S27" s="375">
        <v>0</v>
      </c>
      <c r="T27" s="375">
        <v>0</v>
      </c>
      <c r="U27" s="375">
        <v>0</v>
      </c>
      <c r="V27" s="375">
        <v>0</v>
      </c>
      <c r="W27" s="375">
        <v>0</v>
      </c>
      <c r="X27" s="375">
        <v>0</v>
      </c>
      <c r="Y27" s="375">
        <f t="shared" si="10"/>
        <v>71</v>
      </c>
      <c r="Z27" s="375">
        <v>0</v>
      </c>
      <c r="AA27" s="375">
        <v>0</v>
      </c>
      <c r="AB27" s="375">
        <f t="shared" si="11"/>
        <v>0</v>
      </c>
      <c r="AC27" s="375">
        <v>0</v>
      </c>
      <c r="AD27" s="375">
        <v>0</v>
      </c>
      <c r="AE27" s="375">
        <f t="shared" si="12"/>
        <v>0</v>
      </c>
      <c r="AF27" s="375">
        <v>0</v>
      </c>
      <c r="AG27" s="375">
        <v>0</v>
      </c>
      <c r="AH27" s="375">
        <f t="shared" si="13"/>
        <v>0</v>
      </c>
      <c r="AI27" s="375">
        <v>0</v>
      </c>
      <c r="AJ27" s="375">
        <v>0</v>
      </c>
      <c r="AK27" s="375">
        <f t="shared" si="14"/>
        <v>0</v>
      </c>
      <c r="AL27" s="375">
        <v>0</v>
      </c>
      <c r="AM27" s="375">
        <v>0</v>
      </c>
      <c r="AN27" s="375">
        <f t="shared" si="15"/>
        <v>0</v>
      </c>
      <c r="AO27" s="375">
        <v>0</v>
      </c>
      <c r="AP27" s="375">
        <v>0</v>
      </c>
      <c r="AQ27" s="375">
        <f t="shared" si="16"/>
        <v>0</v>
      </c>
      <c r="AR27" s="375">
        <v>0</v>
      </c>
      <c r="AS27" s="375">
        <v>0</v>
      </c>
      <c r="AT27" s="375">
        <f t="shared" si="17"/>
        <v>0</v>
      </c>
      <c r="AU27" s="375">
        <v>0</v>
      </c>
      <c r="AV27" s="375">
        <v>0</v>
      </c>
      <c r="AW27" s="375">
        <f t="shared" si="18"/>
        <v>0</v>
      </c>
      <c r="AX27" s="375">
        <v>0</v>
      </c>
      <c r="AY27" s="375">
        <v>0</v>
      </c>
      <c r="AZ27" s="375">
        <f t="shared" si="19"/>
        <v>0</v>
      </c>
      <c r="BA27" s="375">
        <v>0</v>
      </c>
      <c r="BB27" s="375">
        <v>0</v>
      </c>
      <c r="BC27" s="375">
        <f t="shared" si="20"/>
        <v>0</v>
      </c>
      <c r="BD27" s="375">
        <v>0</v>
      </c>
      <c r="BE27" s="375">
        <v>11</v>
      </c>
      <c r="BF27" s="375">
        <f t="shared" si="21"/>
        <v>11</v>
      </c>
      <c r="BG27" s="375">
        <v>9</v>
      </c>
      <c r="BH27" s="375">
        <v>15</v>
      </c>
      <c r="BI27" s="375">
        <f t="shared" si="22"/>
        <v>24</v>
      </c>
      <c r="BJ27" s="375">
        <v>12</v>
      </c>
      <c r="BK27" s="375">
        <v>11</v>
      </c>
      <c r="BL27" s="375">
        <f t="shared" si="23"/>
        <v>23</v>
      </c>
      <c r="BM27" s="375">
        <v>1</v>
      </c>
      <c r="BN27" s="375">
        <v>5</v>
      </c>
      <c r="BO27" s="375">
        <f t="shared" si="24"/>
        <v>6</v>
      </c>
      <c r="BP27" s="375">
        <v>7</v>
      </c>
      <c r="BQ27" s="375">
        <v>0</v>
      </c>
      <c r="BR27" s="375">
        <f t="shared" si="25"/>
        <v>7</v>
      </c>
      <c r="BS27" s="375">
        <v>0</v>
      </c>
      <c r="BT27" s="375">
        <v>0</v>
      </c>
      <c r="BU27" s="375">
        <v>0</v>
      </c>
      <c r="BV27" s="375">
        <v>0</v>
      </c>
      <c r="BW27" s="375">
        <v>0</v>
      </c>
      <c r="BX27" s="375">
        <v>0</v>
      </c>
      <c r="BY27" s="375">
        <v>0</v>
      </c>
      <c r="BZ27" s="375">
        <v>0</v>
      </c>
      <c r="CA27" s="375">
        <v>0</v>
      </c>
      <c r="CB27" s="375">
        <v>0</v>
      </c>
      <c r="CC27" s="375">
        <v>0</v>
      </c>
      <c r="CD27" s="375">
        <v>0</v>
      </c>
      <c r="CE27" s="375">
        <f t="shared" si="26"/>
        <v>0</v>
      </c>
      <c r="CF27" s="375">
        <f t="shared" si="26"/>
        <v>0</v>
      </c>
      <c r="CG27" s="375">
        <f t="shared" si="27"/>
        <v>0</v>
      </c>
      <c r="CH27" s="375">
        <v>0</v>
      </c>
      <c r="CI27" s="375">
        <v>0</v>
      </c>
      <c r="CJ27" s="375">
        <v>0</v>
      </c>
      <c r="CK27" s="375">
        <v>0</v>
      </c>
      <c r="CL27" s="375">
        <v>0</v>
      </c>
      <c r="CM27" s="375">
        <v>0</v>
      </c>
      <c r="CN27" s="375">
        <f t="shared" si="28"/>
        <v>0</v>
      </c>
      <c r="CO27" s="375">
        <f t="shared" si="28"/>
        <v>0</v>
      </c>
      <c r="CP27" s="375">
        <f t="shared" si="29"/>
        <v>0</v>
      </c>
      <c r="CQ27" s="375">
        <v>0</v>
      </c>
      <c r="CR27" s="375">
        <v>0</v>
      </c>
      <c r="CS27" s="375">
        <v>0</v>
      </c>
      <c r="CT27" s="375">
        <v>0</v>
      </c>
      <c r="CU27" s="375">
        <v>0</v>
      </c>
      <c r="CV27" s="375">
        <v>0</v>
      </c>
    </row>
    <row r="28" spans="1:100" s="400" customFormat="1">
      <c r="A28" s="413">
        <v>6</v>
      </c>
      <c r="B28" s="413"/>
      <c r="C28" s="413" t="str">
        <f>F28</f>
        <v>Kec. Mandiangin</v>
      </c>
      <c r="D28" s="414"/>
      <c r="E28" s="395"/>
      <c r="F28" s="395" t="str">
        <f>F27</f>
        <v>Kec. Mandiangin</v>
      </c>
      <c r="G28" s="395"/>
      <c r="H28" s="395"/>
      <c r="I28" s="395"/>
      <c r="J28" s="395"/>
      <c r="K28" s="395"/>
      <c r="L28" s="395"/>
      <c r="M28" s="395"/>
      <c r="N28" s="395"/>
      <c r="O28" s="395">
        <f t="shared" ref="O28:BV28" si="35">SUM(O23:O27)</f>
        <v>0</v>
      </c>
      <c r="P28" s="395">
        <f t="shared" si="35"/>
        <v>0</v>
      </c>
      <c r="Q28" s="395">
        <f t="shared" si="35"/>
        <v>0</v>
      </c>
      <c r="R28" s="395">
        <f t="shared" si="35"/>
        <v>526</v>
      </c>
      <c r="S28" s="395">
        <f t="shared" si="35"/>
        <v>4</v>
      </c>
      <c r="T28" s="395">
        <f t="shared" si="35"/>
        <v>0</v>
      </c>
      <c r="U28" s="395">
        <f t="shared" si="35"/>
        <v>0</v>
      </c>
      <c r="V28" s="395">
        <f t="shared" si="35"/>
        <v>0</v>
      </c>
      <c r="W28" s="395">
        <f t="shared" si="35"/>
        <v>0</v>
      </c>
      <c r="X28" s="395">
        <f t="shared" si="35"/>
        <v>0</v>
      </c>
      <c r="Y28" s="395">
        <f t="shared" si="35"/>
        <v>530</v>
      </c>
      <c r="Z28" s="395">
        <f t="shared" si="35"/>
        <v>0</v>
      </c>
      <c r="AA28" s="395">
        <f t="shared" si="35"/>
        <v>0</v>
      </c>
      <c r="AB28" s="395">
        <f t="shared" si="35"/>
        <v>0</v>
      </c>
      <c r="AC28" s="395">
        <f t="shared" si="35"/>
        <v>0</v>
      </c>
      <c r="AD28" s="395">
        <f t="shared" si="35"/>
        <v>0</v>
      </c>
      <c r="AE28" s="395">
        <f t="shared" si="35"/>
        <v>0</v>
      </c>
      <c r="AF28" s="395">
        <f t="shared" si="35"/>
        <v>0</v>
      </c>
      <c r="AG28" s="395">
        <f t="shared" si="35"/>
        <v>0</v>
      </c>
      <c r="AH28" s="395">
        <f t="shared" si="35"/>
        <v>0</v>
      </c>
      <c r="AI28" s="395">
        <f t="shared" si="35"/>
        <v>0</v>
      </c>
      <c r="AJ28" s="395">
        <f t="shared" si="35"/>
        <v>0</v>
      </c>
      <c r="AK28" s="395">
        <f t="shared" si="35"/>
        <v>0</v>
      </c>
      <c r="AL28" s="395">
        <f t="shared" si="35"/>
        <v>0</v>
      </c>
      <c r="AM28" s="395">
        <f t="shared" si="35"/>
        <v>0</v>
      </c>
      <c r="AN28" s="395">
        <f t="shared" si="35"/>
        <v>0</v>
      </c>
      <c r="AO28" s="395">
        <f t="shared" si="35"/>
        <v>0</v>
      </c>
      <c r="AP28" s="395">
        <f t="shared" si="35"/>
        <v>0</v>
      </c>
      <c r="AQ28" s="395">
        <f t="shared" si="35"/>
        <v>0</v>
      </c>
      <c r="AR28" s="395">
        <f t="shared" si="35"/>
        <v>0</v>
      </c>
      <c r="AS28" s="395">
        <f t="shared" si="35"/>
        <v>0</v>
      </c>
      <c r="AT28" s="395">
        <f t="shared" si="35"/>
        <v>0</v>
      </c>
      <c r="AU28" s="395">
        <f t="shared" si="35"/>
        <v>0</v>
      </c>
      <c r="AV28" s="395">
        <f t="shared" si="35"/>
        <v>0</v>
      </c>
      <c r="AW28" s="395">
        <f t="shared" si="35"/>
        <v>0</v>
      </c>
      <c r="AX28" s="395">
        <f t="shared" si="35"/>
        <v>0</v>
      </c>
      <c r="AY28" s="395">
        <f t="shared" si="35"/>
        <v>0</v>
      </c>
      <c r="AZ28" s="395">
        <f t="shared" si="35"/>
        <v>0</v>
      </c>
      <c r="BA28" s="395">
        <f t="shared" si="35"/>
        <v>8</v>
      </c>
      <c r="BB28" s="395">
        <f t="shared" si="35"/>
        <v>8</v>
      </c>
      <c r="BC28" s="395">
        <f t="shared" si="35"/>
        <v>16</v>
      </c>
      <c r="BD28" s="395">
        <f t="shared" si="35"/>
        <v>28</v>
      </c>
      <c r="BE28" s="395">
        <f t="shared" si="35"/>
        <v>46</v>
      </c>
      <c r="BF28" s="395">
        <f t="shared" si="35"/>
        <v>74</v>
      </c>
      <c r="BG28" s="395">
        <f t="shared" si="35"/>
        <v>88</v>
      </c>
      <c r="BH28" s="395">
        <f t="shared" si="35"/>
        <v>75</v>
      </c>
      <c r="BI28" s="395">
        <f t="shared" si="35"/>
        <v>163</v>
      </c>
      <c r="BJ28" s="395">
        <f t="shared" si="35"/>
        <v>110</v>
      </c>
      <c r="BK28" s="395">
        <f t="shared" si="35"/>
        <v>71</v>
      </c>
      <c r="BL28" s="395">
        <f t="shared" si="35"/>
        <v>181</v>
      </c>
      <c r="BM28" s="395">
        <f t="shared" si="35"/>
        <v>36</v>
      </c>
      <c r="BN28" s="395">
        <f t="shared" si="35"/>
        <v>27</v>
      </c>
      <c r="BO28" s="395">
        <f t="shared" si="35"/>
        <v>63</v>
      </c>
      <c r="BP28" s="395">
        <f t="shared" si="35"/>
        <v>28</v>
      </c>
      <c r="BQ28" s="395">
        <f t="shared" si="35"/>
        <v>5</v>
      </c>
      <c r="BR28" s="395">
        <f t="shared" si="35"/>
        <v>33</v>
      </c>
      <c r="BS28" s="395">
        <f t="shared" si="35"/>
        <v>0</v>
      </c>
      <c r="BT28" s="395">
        <f t="shared" si="35"/>
        <v>0</v>
      </c>
      <c r="BU28" s="395">
        <f t="shared" si="35"/>
        <v>0</v>
      </c>
      <c r="BV28" s="395">
        <f t="shared" si="35"/>
        <v>0</v>
      </c>
      <c r="BW28" s="395">
        <f t="shared" ref="BW28:CV28" si="36">SUM(BW23:BW27)</f>
        <v>0</v>
      </c>
      <c r="BX28" s="395">
        <f t="shared" si="36"/>
        <v>0</v>
      </c>
      <c r="BY28" s="395">
        <f t="shared" si="36"/>
        <v>0</v>
      </c>
      <c r="BZ28" s="395">
        <f t="shared" si="36"/>
        <v>0</v>
      </c>
      <c r="CA28" s="395">
        <f t="shared" si="36"/>
        <v>0</v>
      </c>
      <c r="CB28" s="395">
        <f t="shared" si="36"/>
        <v>0</v>
      </c>
      <c r="CC28" s="395">
        <f t="shared" si="36"/>
        <v>0</v>
      </c>
      <c r="CD28" s="395">
        <f t="shared" si="36"/>
        <v>0</v>
      </c>
      <c r="CE28" s="395">
        <f t="shared" si="36"/>
        <v>0</v>
      </c>
      <c r="CF28" s="395">
        <f t="shared" si="36"/>
        <v>0</v>
      </c>
      <c r="CG28" s="395">
        <f t="shared" si="36"/>
        <v>0</v>
      </c>
      <c r="CH28" s="395">
        <f t="shared" si="36"/>
        <v>0</v>
      </c>
      <c r="CI28" s="395">
        <f t="shared" si="36"/>
        <v>0</v>
      </c>
      <c r="CJ28" s="395">
        <f t="shared" si="36"/>
        <v>0</v>
      </c>
      <c r="CK28" s="395">
        <f t="shared" si="36"/>
        <v>0</v>
      </c>
      <c r="CL28" s="395">
        <f t="shared" si="36"/>
        <v>0</v>
      </c>
      <c r="CM28" s="395">
        <f t="shared" si="36"/>
        <v>0</v>
      </c>
      <c r="CN28" s="395">
        <f t="shared" si="36"/>
        <v>0</v>
      </c>
      <c r="CO28" s="395">
        <f t="shared" si="36"/>
        <v>0</v>
      </c>
      <c r="CP28" s="395">
        <f t="shared" si="36"/>
        <v>0</v>
      </c>
      <c r="CQ28" s="395">
        <f t="shared" si="36"/>
        <v>3</v>
      </c>
      <c r="CR28" s="395">
        <f t="shared" si="36"/>
        <v>1</v>
      </c>
      <c r="CS28" s="395">
        <f t="shared" si="36"/>
        <v>0</v>
      </c>
      <c r="CT28" s="395">
        <f t="shared" si="36"/>
        <v>0</v>
      </c>
      <c r="CU28" s="395">
        <f t="shared" si="36"/>
        <v>0</v>
      </c>
      <c r="CV28" s="395">
        <f t="shared" si="36"/>
        <v>0</v>
      </c>
    </row>
    <row r="29" spans="1:100" s="416" customFormat="1" hidden="1">
      <c r="A29" s="375">
        <f>A27+1</f>
        <v>13</v>
      </c>
      <c r="B29" s="375" t="s">
        <v>1334</v>
      </c>
      <c r="C29" s="375" t="s">
        <v>1335</v>
      </c>
      <c r="D29" s="415" t="s">
        <v>1758</v>
      </c>
      <c r="E29" s="375" t="s">
        <v>1237</v>
      </c>
      <c r="F29" s="375" t="s">
        <v>83</v>
      </c>
      <c r="G29" s="375" t="s">
        <v>126</v>
      </c>
      <c r="H29" s="375" t="s">
        <v>615</v>
      </c>
      <c r="I29" s="375" t="s">
        <v>615</v>
      </c>
      <c r="J29" s="375">
        <v>2</v>
      </c>
      <c r="K29" s="375" t="s">
        <v>615</v>
      </c>
      <c r="L29" s="375" t="s">
        <v>615</v>
      </c>
      <c r="M29" s="375" t="s">
        <v>2409</v>
      </c>
      <c r="N29" s="375">
        <v>1200</v>
      </c>
      <c r="O29" s="375">
        <v>0</v>
      </c>
      <c r="P29" s="375">
        <v>0</v>
      </c>
      <c r="Q29" s="375">
        <f t="shared" si="9"/>
        <v>0</v>
      </c>
      <c r="R29" s="375">
        <v>170</v>
      </c>
      <c r="S29" s="375">
        <v>0</v>
      </c>
      <c r="T29" s="375">
        <v>0</v>
      </c>
      <c r="U29" s="375">
        <v>0</v>
      </c>
      <c r="V29" s="375">
        <v>0</v>
      </c>
      <c r="W29" s="375">
        <v>0</v>
      </c>
      <c r="X29" s="375">
        <v>0</v>
      </c>
      <c r="Y29" s="375">
        <f t="shared" si="10"/>
        <v>170</v>
      </c>
      <c r="Z29" s="375">
        <v>0</v>
      </c>
      <c r="AA29" s="375">
        <v>0</v>
      </c>
      <c r="AB29" s="375">
        <f t="shared" si="11"/>
        <v>0</v>
      </c>
      <c r="AC29" s="375">
        <v>0</v>
      </c>
      <c r="AD29" s="375">
        <v>0</v>
      </c>
      <c r="AE29" s="375">
        <f t="shared" si="12"/>
        <v>0</v>
      </c>
      <c r="AF29" s="375">
        <v>0</v>
      </c>
      <c r="AG29" s="375">
        <v>0</v>
      </c>
      <c r="AH29" s="375">
        <f t="shared" si="13"/>
        <v>0</v>
      </c>
      <c r="AI29" s="375">
        <v>0</v>
      </c>
      <c r="AJ29" s="375">
        <v>0</v>
      </c>
      <c r="AK29" s="375">
        <f t="shared" si="14"/>
        <v>0</v>
      </c>
      <c r="AL29" s="375">
        <v>0</v>
      </c>
      <c r="AM29" s="375">
        <v>0</v>
      </c>
      <c r="AN29" s="375">
        <f t="shared" si="15"/>
        <v>0</v>
      </c>
      <c r="AO29" s="375">
        <v>0</v>
      </c>
      <c r="AP29" s="375">
        <v>0</v>
      </c>
      <c r="AQ29" s="375">
        <f t="shared" si="16"/>
        <v>0</v>
      </c>
      <c r="AR29" s="375">
        <v>0</v>
      </c>
      <c r="AS29" s="375">
        <v>0</v>
      </c>
      <c r="AT29" s="375">
        <f t="shared" si="17"/>
        <v>0</v>
      </c>
      <c r="AU29" s="375">
        <v>0</v>
      </c>
      <c r="AV29" s="375">
        <v>0</v>
      </c>
      <c r="AW29" s="375">
        <f t="shared" si="18"/>
        <v>0</v>
      </c>
      <c r="AX29" s="375">
        <v>0</v>
      </c>
      <c r="AY29" s="375">
        <v>0</v>
      </c>
      <c r="AZ29" s="375">
        <f t="shared" si="19"/>
        <v>0</v>
      </c>
      <c r="BA29" s="375">
        <v>5</v>
      </c>
      <c r="BB29" s="375">
        <v>0</v>
      </c>
      <c r="BC29" s="375">
        <f t="shared" si="20"/>
        <v>5</v>
      </c>
      <c r="BD29" s="375">
        <v>21</v>
      </c>
      <c r="BE29" s="375">
        <v>15</v>
      </c>
      <c r="BF29" s="375">
        <f t="shared" si="21"/>
        <v>36</v>
      </c>
      <c r="BG29" s="375">
        <v>32</v>
      </c>
      <c r="BH29" s="375">
        <v>18</v>
      </c>
      <c r="BI29" s="375">
        <f t="shared" si="22"/>
        <v>50</v>
      </c>
      <c r="BJ29" s="375">
        <v>35</v>
      </c>
      <c r="BK29" s="375">
        <v>17</v>
      </c>
      <c r="BL29" s="375">
        <f t="shared" si="23"/>
        <v>52</v>
      </c>
      <c r="BM29" s="375">
        <v>11</v>
      </c>
      <c r="BN29" s="375">
        <v>3</v>
      </c>
      <c r="BO29" s="375">
        <f t="shared" si="24"/>
        <v>14</v>
      </c>
      <c r="BP29" s="375">
        <v>10</v>
      </c>
      <c r="BQ29" s="375">
        <v>3</v>
      </c>
      <c r="BR29" s="375">
        <f t="shared" si="25"/>
        <v>13</v>
      </c>
      <c r="BS29" s="375">
        <v>0</v>
      </c>
      <c r="BT29" s="375">
        <v>0</v>
      </c>
      <c r="BU29" s="375">
        <v>0</v>
      </c>
      <c r="BV29" s="375">
        <v>0</v>
      </c>
      <c r="BW29" s="375">
        <v>0</v>
      </c>
      <c r="BX29" s="375">
        <v>0</v>
      </c>
      <c r="BY29" s="375">
        <v>0</v>
      </c>
      <c r="BZ29" s="375">
        <v>0</v>
      </c>
      <c r="CA29" s="375">
        <v>0</v>
      </c>
      <c r="CB29" s="375">
        <v>0</v>
      </c>
      <c r="CC29" s="375">
        <v>0</v>
      </c>
      <c r="CD29" s="375">
        <v>0</v>
      </c>
      <c r="CE29" s="375">
        <f t="shared" si="26"/>
        <v>0</v>
      </c>
      <c r="CF29" s="375">
        <f t="shared" si="26"/>
        <v>0</v>
      </c>
      <c r="CG29" s="375">
        <f t="shared" si="27"/>
        <v>0</v>
      </c>
      <c r="CH29" s="375">
        <v>0</v>
      </c>
      <c r="CI29" s="375">
        <v>0</v>
      </c>
      <c r="CJ29" s="375">
        <v>0</v>
      </c>
      <c r="CK29" s="375">
        <v>0</v>
      </c>
      <c r="CL29" s="375">
        <v>0</v>
      </c>
      <c r="CM29" s="375">
        <v>0</v>
      </c>
      <c r="CN29" s="375">
        <f t="shared" si="28"/>
        <v>0</v>
      </c>
      <c r="CO29" s="375">
        <f t="shared" si="28"/>
        <v>0</v>
      </c>
      <c r="CP29" s="375">
        <f t="shared" si="29"/>
        <v>0</v>
      </c>
      <c r="CQ29" s="375">
        <v>0</v>
      </c>
      <c r="CR29" s="375">
        <v>0</v>
      </c>
      <c r="CS29" s="375">
        <v>1</v>
      </c>
      <c r="CT29" s="375">
        <v>1</v>
      </c>
      <c r="CU29" s="375">
        <v>0</v>
      </c>
      <c r="CV29" s="375">
        <v>0</v>
      </c>
    </row>
    <row r="30" spans="1:100" s="416" customFormat="1" hidden="1">
      <c r="A30" s="375">
        <f t="shared" si="34"/>
        <v>14</v>
      </c>
      <c r="B30" s="375" t="s">
        <v>1330</v>
      </c>
      <c r="C30" s="375" t="s">
        <v>1331</v>
      </c>
      <c r="D30" s="415" t="s">
        <v>1332</v>
      </c>
      <c r="E30" s="375" t="s">
        <v>1332</v>
      </c>
      <c r="F30" s="375" t="s">
        <v>83</v>
      </c>
      <c r="G30" s="375" t="s">
        <v>127</v>
      </c>
      <c r="H30" s="375" t="s">
        <v>615</v>
      </c>
      <c r="I30" s="375" t="s">
        <v>615</v>
      </c>
      <c r="J30" s="375">
        <v>2</v>
      </c>
      <c r="K30" s="375" t="s">
        <v>2600</v>
      </c>
      <c r="L30" s="375">
        <v>38447</v>
      </c>
      <c r="M30" s="375" t="s">
        <v>2409</v>
      </c>
      <c r="N30" s="375">
        <v>1300</v>
      </c>
      <c r="O30" s="375">
        <v>0</v>
      </c>
      <c r="P30" s="375">
        <v>0</v>
      </c>
      <c r="Q30" s="375">
        <f t="shared" si="9"/>
        <v>0</v>
      </c>
      <c r="R30" s="375">
        <v>26</v>
      </c>
      <c r="S30" s="375">
        <v>0</v>
      </c>
      <c r="T30" s="375">
        <v>0</v>
      </c>
      <c r="U30" s="375">
        <v>0</v>
      </c>
      <c r="V30" s="375">
        <v>0</v>
      </c>
      <c r="W30" s="375">
        <v>0</v>
      </c>
      <c r="X30" s="375">
        <v>0</v>
      </c>
      <c r="Y30" s="375">
        <f t="shared" si="10"/>
        <v>26</v>
      </c>
      <c r="Z30" s="375">
        <v>0</v>
      </c>
      <c r="AA30" s="375">
        <v>0</v>
      </c>
      <c r="AB30" s="375">
        <f t="shared" si="11"/>
        <v>0</v>
      </c>
      <c r="AC30" s="375">
        <v>0</v>
      </c>
      <c r="AD30" s="375">
        <v>0</v>
      </c>
      <c r="AE30" s="375">
        <f t="shared" si="12"/>
        <v>0</v>
      </c>
      <c r="AF30" s="375">
        <v>0</v>
      </c>
      <c r="AG30" s="375">
        <v>0</v>
      </c>
      <c r="AH30" s="375">
        <f t="shared" si="13"/>
        <v>0</v>
      </c>
      <c r="AI30" s="375">
        <v>0</v>
      </c>
      <c r="AJ30" s="375">
        <v>0</v>
      </c>
      <c r="AK30" s="375">
        <f t="shared" si="14"/>
        <v>0</v>
      </c>
      <c r="AL30" s="375">
        <v>0</v>
      </c>
      <c r="AM30" s="375">
        <v>0</v>
      </c>
      <c r="AN30" s="375">
        <f t="shared" si="15"/>
        <v>0</v>
      </c>
      <c r="AO30" s="375">
        <v>0</v>
      </c>
      <c r="AP30" s="375">
        <v>0</v>
      </c>
      <c r="AQ30" s="375">
        <f t="shared" si="16"/>
        <v>0</v>
      </c>
      <c r="AR30" s="375">
        <v>0</v>
      </c>
      <c r="AS30" s="375">
        <v>0</v>
      </c>
      <c r="AT30" s="375">
        <f t="shared" si="17"/>
        <v>0</v>
      </c>
      <c r="AU30" s="375">
        <v>0</v>
      </c>
      <c r="AV30" s="375">
        <v>0</v>
      </c>
      <c r="AW30" s="375">
        <f t="shared" si="18"/>
        <v>0</v>
      </c>
      <c r="AX30" s="375">
        <v>0</v>
      </c>
      <c r="AY30" s="375">
        <v>0</v>
      </c>
      <c r="AZ30" s="375">
        <f t="shared" si="19"/>
        <v>0</v>
      </c>
      <c r="BA30" s="375">
        <v>0</v>
      </c>
      <c r="BB30" s="375">
        <v>0</v>
      </c>
      <c r="BC30" s="375">
        <f t="shared" si="20"/>
        <v>0</v>
      </c>
      <c r="BD30" s="375">
        <v>0</v>
      </c>
      <c r="BE30" s="375">
        <v>0</v>
      </c>
      <c r="BF30" s="375">
        <f t="shared" si="21"/>
        <v>0</v>
      </c>
      <c r="BG30" s="375">
        <v>4</v>
      </c>
      <c r="BH30" s="375">
        <v>4</v>
      </c>
      <c r="BI30" s="375">
        <f t="shared" si="22"/>
        <v>8</v>
      </c>
      <c r="BJ30" s="375">
        <v>7</v>
      </c>
      <c r="BK30" s="375">
        <v>0</v>
      </c>
      <c r="BL30" s="375">
        <f t="shared" si="23"/>
        <v>7</v>
      </c>
      <c r="BM30" s="375">
        <v>7</v>
      </c>
      <c r="BN30" s="375">
        <v>2</v>
      </c>
      <c r="BO30" s="375">
        <f t="shared" si="24"/>
        <v>9</v>
      </c>
      <c r="BP30" s="375">
        <v>1</v>
      </c>
      <c r="BQ30" s="375">
        <v>1</v>
      </c>
      <c r="BR30" s="375">
        <f t="shared" si="25"/>
        <v>2</v>
      </c>
      <c r="BS30" s="375">
        <v>0</v>
      </c>
      <c r="BT30" s="375">
        <v>0</v>
      </c>
      <c r="BU30" s="375">
        <v>0</v>
      </c>
      <c r="BV30" s="375">
        <v>0</v>
      </c>
      <c r="BW30" s="375">
        <v>0</v>
      </c>
      <c r="BX30" s="375">
        <v>0</v>
      </c>
      <c r="BY30" s="375">
        <v>0</v>
      </c>
      <c r="BZ30" s="375">
        <v>0</v>
      </c>
      <c r="CA30" s="375">
        <v>0</v>
      </c>
      <c r="CB30" s="375">
        <v>0</v>
      </c>
      <c r="CC30" s="375">
        <v>0</v>
      </c>
      <c r="CD30" s="375">
        <v>0</v>
      </c>
      <c r="CE30" s="375">
        <f t="shared" si="26"/>
        <v>0</v>
      </c>
      <c r="CF30" s="375">
        <f t="shared" si="26"/>
        <v>0</v>
      </c>
      <c r="CG30" s="375">
        <f t="shared" si="27"/>
        <v>0</v>
      </c>
      <c r="CH30" s="375">
        <v>0</v>
      </c>
      <c r="CI30" s="375">
        <v>0</v>
      </c>
      <c r="CJ30" s="375">
        <v>0</v>
      </c>
      <c r="CK30" s="375">
        <v>0</v>
      </c>
      <c r="CL30" s="375">
        <v>0</v>
      </c>
      <c r="CM30" s="375">
        <v>0</v>
      </c>
      <c r="CN30" s="375">
        <f t="shared" si="28"/>
        <v>0</v>
      </c>
      <c r="CO30" s="375">
        <f t="shared" si="28"/>
        <v>0</v>
      </c>
      <c r="CP30" s="375">
        <f t="shared" si="29"/>
        <v>0</v>
      </c>
      <c r="CQ30" s="375">
        <v>0</v>
      </c>
      <c r="CR30" s="375">
        <v>0</v>
      </c>
      <c r="CS30" s="375">
        <v>0</v>
      </c>
      <c r="CT30" s="375">
        <v>0</v>
      </c>
      <c r="CU30" s="375">
        <v>0</v>
      </c>
      <c r="CV30" s="375">
        <v>0</v>
      </c>
    </row>
    <row r="31" spans="1:100" s="400" customFormat="1">
      <c r="A31" s="413">
        <v>7</v>
      </c>
      <c r="B31" s="413"/>
      <c r="C31" s="413" t="str">
        <f>F31</f>
        <v>Kec. Pauh</v>
      </c>
      <c r="D31" s="414"/>
      <c r="E31" s="395"/>
      <c r="F31" s="395" t="str">
        <f>F30</f>
        <v>Kec. Pauh</v>
      </c>
      <c r="G31" s="395"/>
      <c r="H31" s="395"/>
      <c r="I31" s="395"/>
      <c r="J31" s="395"/>
      <c r="K31" s="395"/>
      <c r="L31" s="395"/>
      <c r="M31" s="395"/>
      <c r="N31" s="395"/>
      <c r="O31" s="395">
        <f>SUM(O29:O30)</f>
        <v>0</v>
      </c>
      <c r="P31" s="395">
        <f>SUM(P29:P30)</f>
        <v>0</v>
      </c>
      <c r="Q31" s="395">
        <f>SUM(Q29:Q30)</f>
        <v>0</v>
      </c>
      <c r="R31" s="395">
        <f>SUM(R29:R30)-2</f>
        <v>194</v>
      </c>
      <c r="S31" s="395">
        <f t="shared" ref="S31:X31" si="37">SUM(S29:S30)</f>
        <v>0</v>
      </c>
      <c r="T31" s="395">
        <f t="shared" si="37"/>
        <v>0</v>
      </c>
      <c r="U31" s="395">
        <f t="shared" si="37"/>
        <v>0</v>
      </c>
      <c r="V31" s="395">
        <f t="shared" si="37"/>
        <v>0</v>
      </c>
      <c r="W31" s="395">
        <f t="shared" si="37"/>
        <v>0</v>
      </c>
      <c r="X31" s="395">
        <f t="shared" si="37"/>
        <v>0</v>
      </c>
      <c r="Y31" s="395">
        <f>SUM(Y29:Y30)-2</f>
        <v>194</v>
      </c>
      <c r="Z31" s="395">
        <f t="shared" ref="Z31:CK31" si="38">SUM(Z29:Z30)</f>
        <v>0</v>
      </c>
      <c r="AA31" s="395">
        <f t="shared" si="38"/>
        <v>0</v>
      </c>
      <c r="AB31" s="395">
        <f t="shared" si="38"/>
        <v>0</v>
      </c>
      <c r="AC31" s="395">
        <f t="shared" si="38"/>
        <v>0</v>
      </c>
      <c r="AD31" s="395">
        <f t="shared" si="38"/>
        <v>0</v>
      </c>
      <c r="AE31" s="395">
        <f t="shared" si="38"/>
        <v>0</v>
      </c>
      <c r="AF31" s="395">
        <f t="shared" si="38"/>
        <v>0</v>
      </c>
      <c r="AG31" s="395">
        <f t="shared" si="38"/>
        <v>0</v>
      </c>
      <c r="AH31" s="395">
        <f t="shared" si="38"/>
        <v>0</v>
      </c>
      <c r="AI31" s="395">
        <f t="shared" si="38"/>
        <v>0</v>
      </c>
      <c r="AJ31" s="395">
        <f t="shared" si="38"/>
        <v>0</v>
      </c>
      <c r="AK31" s="395">
        <f t="shared" si="38"/>
        <v>0</v>
      </c>
      <c r="AL31" s="395">
        <f t="shared" si="38"/>
        <v>0</v>
      </c>
      <c r="AM31" s="395">
        <f t="shared" si="38"/>
        <v>0</v>
      </c>
      <c r="AN31" s="395">
        <f t="shared" si="38"/>
        <v>0</v>
      </c>
      <c r="AO31" s="395">
        <f t="shared" si="38"/>
        <v>0</v>
      </c>
      <c r="AP31" s="395">
        <f t="shared" si="38"/>
        <v>0</v>
      </c>
      <c r="AQ31" s="395">
        <f t="shared" si="38"/>
        <v>0</v>
      </c>
      <c r="AR31" s="395">
        <f t="shared" si="38"/>
        <v>0</v>
      </c>
      <c r="AS31" s="395">
        <f t="shared" si="38"/>
        <v>0</v>
      </c>
      <c r="AT31" s="395">
        <f t="shared" si="38"/>
        <v>0</v>
      </c>
      <c r="AU31" s="395">
        <f t="shared" si="38"/>
        <v>0</v>
      </c>
      <c r="AV31" s="395">
        <f t="shared" si="38"/>
        <v>0</v>
      </c>
      <c r="AW31" s="395">
        <f t="shared" si="38"/>
        <v>0</v>
      </c>
      <c r="AX31" s="395">
        <f t="shared" si="38"/>
        <v>0</v>
      </c>
      <c r="AY31" s="395">
        <f t="shared" si="38"/>
        <v>0</v>
      </c>
      <c r="AZ31" s="395">
        <f t="shared" si="38"/>
        <v>0</v>
      </c>
      <c r="BA31" s="395">
        <f t="shared" si="38"/>
        <v>5</v>
      </c>
      <c r="BB31" s="395">
        <f t="shared" si="38"/>
        <v>0</v>
      </c>
      <c r="BC31" s="395">
        <f t="shared" si="38"/>
        <v>5</v>
      </c>
      <c r="BD31" s="395">
        <f t="shared" si="38"/>
        <v>21</v>
      </c>
      <c r="BE31" s="395">
        <f t="shared" si="38"/>
        <v>15</v>
      </c>
      <c r="BF31" s="395">
        <f t="shared" si="38"/>
        <v>36</v>
      </c>
      <c r="BG31" s="395">
        <f t="shared" si="38"/>
        <v>36</v>
      </c>
      <c r="BH31" s="395">
        <f t="shared" si="38"/>
        <v>22</v>
      </c>
      <c r="BI31" s="395">
        <f t="shared" si="38"/>
        <v>58</v>
      </c>
      <c r="BJ31" s="395">
        <f t="shared" si="38"/>
        <v>42</v>
      </c>
      <c r="BK31" s="395">
        <f t="shared" si="38"/>
        <v>17</v>
      </c>
      <c r="BL31" s="395">
        <f t="shared" si="38"/>
        <v>59</v>
      </c>
      <c r="BM31" s="395">
        <f t="shared" si="38"/>
        <v>18</v>
      </c>
      <c r="BN31" s="395">
        <f t="shared" si="38"/>
        <v>5</v>
      </c>
      <c r="BO31" s="395">
        <f t="shared" si="38"/>
        <v>23</v>
      </c>
      <c r="BP31" s="395">
        <f t="shared" si="38"/>
        <v>11</v>
      </c>
      <c r="BQ31" s="395">
        <f t="shared" si="38"/>
        <v>4</v>
      </c>
      <c r="BR31" s="395">
        <f t="shared" si="38"/>
        <v>15</v>
      </c>
      <c r="BS31" s="395">
        <f t="shared" si="38"/>
        <v>0</v>
      </c>
      <c r="BT31" s="395">
        <f t="shared" si="38"/>
        <v>0</v>
      </c>
      <c r="BU31" s="395">
        <f t="shared" si="38"/>
        <v>0</v>
      </c>
      <c r="BV31" s="395">
        <f t="shared" si="38"/>
        <v>0</v>
      </c>
      <c r="BW31" s="395">
        <f t="shared" si="38"/>
        <v>0</v>
      </c>
      <c r="BX31" s="395">
        <f t="shared" si="38"/>
        <v>0</v>
      </c>
      <c r="BY31" s="395">
        <f t="shared" si="38"/>
        <v>0</v>
      </c>
      <c r="BZ31" s="395">
        <f t="shared" si="38"/>
        <v>0</v>
      </c>
      <c r="CA31" s="395">
        <f t="shared" si="38"/>
        <v>0</v>
      </c>
      <c r="CB31" s="395">
        <f t="shared" si="38"/>
        <v>0</v>
      </c>
      <c r="CC31" s="395">
        <f t="shared" si="38"/>
        <v>0</v>
      </c>
      <c r="CD31" s="395">
        <f t="shared" si="38"/>
        <v>0</v>
      </c>
      <c r="CE31" s="395">
        <f t="shared" si="38"/>
        <v>0</v>
      </c>
      <c r="CF31" s="395">
        <f t="shared" si="38"/>
        <v>0</v>
      </c>
      <c r="CG31" s="395">
        <f t="shared" si="38"/>
        <v>0</v>
      </c>
      <c r="CH31" s="395">
        <f t="shared" si="38"/>
        <v>0</v>
      </c>
      <c r="CI31" s="395">
        <f t="shared" si="38"/>
        <v>0</v>
      </c>
      <c r="CJ31" s="395">
        <f t="shared" si="38"/>
        <v>0</v>
      </c>
      <c r="CK31" s="395">
        <f t="shared" si="38"/>
        <v>0</v>
      </c>
      <c r="CL31" s="395">
        <f t="shared" ref="CL31:CV31" si="39">SUM(CL29:CL30)</f>
        <v>0</v>
      </c>
      <c r="CM31" s="395">
        <f t="shared" si="39"/>
        <v>0</v>
      </c>
      <c r="CN31" s="395">
        <f t="shared" si="39"/>
        <v>0</v>
      </c>
      <c r="CO31" s="395">
        <f t="shared" si="39"/>
        <v>0</v>
      </c>
      <c r="CP31" s="395">
        <f t="shared" si="39"/>
        <v>0</v>
      </c>
      <c r="CQ31" s="395">
        <f t="shared" si="39"/>
        <v>0</v>
      </c>
      <c r="CR31" s="395">
        <f t="shared" si="39"/>
        <v>0</v>
      </c>
      <c r="CS31" s="395">
        <f t="shared" si="39"/>
        <v>1</v>
      </c>
      <c r="CT31" s="395">
        <f t="shared" si="39"/>
        <v>1</v>
      </c>
      <c r="CU31" s="395">
        <f t="shared" si="39"/>
        <v>0</v>
      </c>
      <c r="CV31" s="395">
        <f t="shared" si="39"/>
        <v>0</v>
      </c>
    </row>
    <row r="32" spans="1:100" s="416" customFormat="1" hidden="1">
      <c r="A32" s="375">
        <f>A30+1</f>
        <v>15</v>
      </c>
      <c r="B32" s="375" t="s">
        <v>1340</v>
      </c>
      <c r="C32" s="375" t="s">
        <v>1341</v>
      </c>
      <c r="D32" s="415" t="s">
        <v>1760</v>
      </c>
      <c r="E32" s="375" t="s">
        <v>323</v>
      </c>
      <c r="F32" s="375" t="s">
        <v>90</v>
      </c>
      <c r="G32" s="375" t="s">
        <v>126</v>
      </c>
      <c r="H32" s="375" t="s">
        <v>615</v>
      </c>
      <c r="I32" s="375" t="s">
        <v>615</v>
      </c>
      <c r="J32" s="375">
        <v>2</v>
      </c>
      <c r="K32" s="375" t="s">
        <v>615</v>
      </c>
      <c r="L32" s="375" t="s">
        <v>615</v>
      </c>
      <c r="M32" s="375" t="s">
        <v>2409</v>
      </c>
      <c r="N32" s="375">
        <v>1500</v>
      </c>
      <c r="O32" s="375">
        <v>0</v>
      </c>
      <c r="P32" s="375">
        <v>0</v>
      </c>
      <c r="Q32" s="375">
        <f t="shared" si="9"/>
        <v>0</v>
      </c>
      <c r="R32" s="375">
        <v>323</v>
      </c>
      <c r="S32" s="375">
        <v>0</v>
      </c>
      <c r="T32" s="375">
        <v>1</v>
      </c>
      <c r="U32" s="375">
        <v>0</v>
      </c>
      <c r="V32" s="375">
        <v>0</v>
      </c>
      <c r="W32" s="375">
        <v>0</v>
      </c>
      <c r="X32" s="375">
        <v>0</v>
      </c>
      <c r="Y32" s="375">
        <f t="shared" si="10"/>
        <v>324</v>
      </c>
      <c r="Z32" s="375">
        <v>0</v>
      </c>
      <c r="AA32" s="375">
        <v>1</v>
      </c>
      <c r="AB32" s="375">
        <f t="shared" si="11"/>
        <v>1</v>
      </c>
      <c r="AC32" s="375">
        <v>0</v>
      </c>
      <c r="AD32" s="375">
        <v>0</v>
      </c>
      <c r="AE32" s="375">
        <f t="shared" si="12"/>
        <v>0</v>
      </c>
      <c r="AF32" s="375">
        <v>0</v>
      </c>
      <c r="AG32" s="375">
        <v>0</v>
      </c>
      <c r="AH32" s="375">
        <f t="shared" si="13"/>
        <v>0</v>
      </c>
      <c r="AI32" s="375">
        <v>0</v>
      </c>
      <c r="AJ32" s="375">
        <v>0</v>
      </c>
      <c r="AK32" s="375">
        <f t="shared" si="14"/>
        <v>0</v>
      </c>
      <c r="AL32" s="375">
        <v>0</v>
      </c>
      <c r="AM32" s="375">
        <v>0</v>
      </c>
      <c r="AN32" s="375">
        <f t="shared" si="15"/>
        <v>0</v>
      </c>
      <c r="AO32" s="375">
        <v>0</v>
      </c>
      <c r="AP32" s="375">
        <v>0</v>
      </c>
      <c r="AQ32" s="375">
        <f t="shared" si="16"/>
        <v>0</v>
      </c>
      <c r="AR32" s="375">
        <v>0</v>
      </c>
      <c r="AS32" s="375">
        <v>0</v>
      </c>
      <c r="AT32" s="375">
        <f t="shared" si="17"/>
        <v>0</v>
      </c>
      <c r="AU32" s="375">
        <v>0</v>
      </c>
      <c r="AV32" s="375">
        <v>0</v>
      </c>
      <c r="AW32" s="375">
        <f t="shared" si="18"/>
        <v>0</v>
      </c>
      <c r="AX32" s="375">
        <v>0</v>
      </c>
      <c r="AY32" s="375">
        <v>0</v>
      </c>
      <c r="AZ32" s="375">
        <f t="shared" si="19"/>
        <v>0</v>
      </c>
      <c r="BA32" s="375">
        <v>5</v>
      </c>
      <c r="BB32" s="375">
        <v>4</v>
      </c>
      <c r="BC32" s="375">
        <f t="shared" si="20"/>
        <v>9</v>
      </c>
      <c r="BD32" s="375">
        <v>33</v>
      </c>
      <c r="BE32" s="375">
        <v>31</v>
      </c>
      <c r="BF32" s="375">
        <f t="shared" si="21"/>
        <v>64</v>
      </c>
      <c r="BG32" s="375">
        <v>68</v>
      </c>
      <c r="BH32" s="375">
        <v>40</v>
      </c>
      <c r="BI32" s="375">
        <f t="shared" si="22"/>
        <v>108</v>
      </c>
      <c r="BJ32" s="375">
        <v>56</v>
      </c>
      <c r="BK32" s="375">
        <v>40</v>
      </c>
      <c r="BL32" s="375">
        <f t="shared" si="23"/>
        <v>96</v>
      </c>
      <c r="BM32" s="375">
        <v>30</v>
      </c>
      <c r="BN32" s="375">
        <v>12</v>
      </c>
      <c r="BO32" s="375">
        <f t="shared" si="24"/>
        <v>42</v>
      </c>
      <c r="BP32" s="375">
        <v>3</v>
      </c>
      <c r="BQ32" s="375">
        <v>1</v>
      </c>
      <c r="BR32" s="375">
        <f t="shared" si="25"/>
        <v>4</v>
      </c>
      <c r="BS32" s="375">
        <v>0</v>
      </c>
      <c r="BT32" s="375">
        <v>0</v>
      </c>
      <c r="BU32" s="375">
        <v>0</v>
      </c>
      <c r="BV32" s="375">
        <v>0</v>
      </c>
      <c r="BW32" s="375">
        <v>0</v>
      </c>
      <c r="BX32" s="375">
        <v>0</v>
      </c>
      <c r="BY32" s="375">
        <v>0</v>
      </c>
      <c r="BZ32" s="375">
        <v>0</v>
      </c>
      <c r="CA32" s="375">
        <v>0</v>
      </c>
      <c r="CB32" s="375">
        <v>0</v>
      </c>
      <c r="CC32" s="375">
        <v>0</v>
      </c>
      <c r="CD32" s="375">
        <v>0</v>
      </c>
      <c r="CE32" s="375">
        <f t="shared" si="26"/>
        <v>0</v>
      </c>
      <c r="CF32" s="375">
        <f t="shared" si="26"/>
        <v>0</v>
      </c>
      <c r="CG32" s="375">
        <f t="shared" si="27"/>
        <v>0</v>
      </c>
      <c r="CH32" s="375">
        <v>0</v>
      </c>
      <c r="CI32" s="375">
        <v>0</v>
      </c>
      <c r="CJ32" s="375">
        <v>0</v>
      </c>
      <c r="CK32" s="375">
        <v>0</v>
      </c>
      <c r="CL32" s="375">
        <v>0</v>
      </c>
      <c r="CM32" s="375">
        <v>0</v>
      </c>
      <c r="CN32" s="375">
        <f t="shared" si="28"/>
        <v>0</v>
      </c>
      <c r="CO32" s="375">
        <f t="shared" si="28"/>
        <v>0</v>
      </c>
      <c r="CP32" s="375">
        <f t="shared" si="29"/>
        <v>0</v>
      </c>
      <c r="CQ32" s="375">
        <v>0</v>
      </c>
      <c r="CR32" s="375">
        <v>0</v>
      </c>
      <c r="CS32" s="375">
        <v>0</v>
      </c>
      <c r="CT32" s="375">
        <v>0</v>
      </c>
      <c r="CU32" s="375">
        <v>0</v>
      </c>
      <c r="CV32" s="375">
        <v>0</v>
      </c>
    </row>
    <row r="33" spans="1:100" s="416" customFormat="1" hidden="1">
      <c r="A33" s="375">
        <f t="shared" si="34"/>
        <v>16</v>
      </c>
      <c r="B33" s="375" t="s">
        <v>1342</v>
      </c>
      <c r="C33" s="375" t="s">
        <v>1343</v>
      </c>
      <c r="D33" s="415" t="s">
        <v>1759</v>
      </c>
      <c r="E33" s="375" t="s">
        <v>940</v>
      </c>
      <c r="F33" s="375" t="s">
        <v>90</v>
      </c>
      <c r="G33" s="375" t="s">
        <v>127</v>
      </c>
      <c r="H33" s="375" t="s">
        <v>615</v>
      </c>
      <c r="I33" s="375" t="s">
        <v>615</v>
      </c>
      <c r="J33" s="375">
        <v>2</v>
      </c>
      <c r="K33" s="375" t="s">
        <v>2601</v>
      </c>
      <c r="L33" s="375">
        <v>40192</v>
      </c>
      <c r="M33" s="375" t="s">
        <v>2409</v>
      </c>
      <c r="N33" s="375">
        <v>1200</v>
      </c>
      <c r="O33" s="375">
        <v>0</v>
      </c>
      <c r="P33" s="375">
        <v>0</v>
      </c>
      <c r="Q33" s="375">
        <f t="shared" si="9"/>
        <v>0</v>
      </c>
      <c r="R33" s="375">
        <v>158</v>
      </c>
      <c r="S33" s="375">
        <v>0</v>
      </c>
      <c r="T33" s="375">
        <v>0</v>
      </c>
      <c r="U33" s="375">
        <v>0</v>
      </c>
      <c r="V33" s="375">
        <v>0</v>
      </c>
      <c r="W33" s="375">
        <v>0</v>
      </c>
      <c r="X33" s="375">
        <v>0</v>
      </c>
      <c r="Y33" s="375">
        <f t="shared" si="10"/>
        <v>158</v>
      </c>
      <c r="Z33" s="375">
        <v>0</v>
      </c>
      <c r="AA33" s="375">
        <v>0</v>
      </c>
      <c r="AB33" s="375">
        <f t="shared" si="11"/>
        <v>0</v>
      </c>
      <c r="AC33" s="375">
        <v>0</v>
      </c>
      <c r="AD33" s="375">
        <v>0</v>
      </c>
      <c r="AE33" s="375">
        <f t="shared" si="12"/>
        <v>0</v>
      </c>
      <c r="AF33" s="375">
        <v>0</v>
      </c>
      <c r="AG33" s="375">
        <v>0</v>
      </c>
      <c r="AH33" s="375">
        <f t="shared" si="13"/>
        <v>0</v>
      </c>
      <c r="AI33" s="375">
        <v>0</v>
      </c>
      <c r="AJ33" s="375">
        <v>0</v>
      </c>
      <c r="AK33" s="375">
        <f t="shared" si="14"/>
        <v>0</v>
      </c>
      <c r="AL33" s="375">
        <v>0</v>
      </c>
      <c r="AM33" s="375">
        <v>0</v>
      </c>
      <c r="AN33" s="375">
        <f t="shared" si="15"/>
        <v>0</v>
      </c>
      <c r="AO33" s="375">
        <v>0</v>
      </c>
      <c r="AP33" s="375">
        <v>0</v>
      </c>
      <c r="AQ33" s="375">
        <f t="shared" si="16"/>
        <v>0</v>
      </c>
      <c r="AR33" s="375">
        <v>0</v>
      </c>
      <c r="AS33" s="375">
        <v>0</v>
      </c>
      <c r="AT33" s="375">
        <f t="shared" si="17"/>
        <v>0</v>
      </c>
      <c r="AU33" s="375">
        <v>0</v>
      </c>
      <c r="AV33" s="375">
        <v>0</v>
      </c>
      <c r="AW33" s="375">
        <f t="shared" si="18"/>
        <v>0</v>
      </c>
      <c r="AX33" s="375">
        <v>0</v>
      </c>
      <c r="AY33" s="375">
        <v>0</v>
      </c>
      <c r="AZ33" s="375">
        <f t="shared" si="19"/>
        <v>0</v>
      </c>
      <c r="BA33" s="375">
        <v>0</v>
      </c>
      <c r="BB33" s="375">
        <v>0</v>
      </c>
      <c r="BC33" s="375">
        <f t="shared" si="20"/>
        <v>0</v>
      </c>
      <c r="BD33" s="375">
        <v>9</v>
      </c>
      <c r="BE33" s="375">
        <v>16</v>
      </c>
      <c r="BF33" s="375">
        <f t="shared" si="21"/>
        <v>25</v>
      </c>
      <c r="BG33" s="375">
        <v>24</v>
      </c>
      <c r="BH33" s="375">
        <v>20</v>
      </c>
      <c r="BI33" s="375">
        <f t="shared" si="22"/>
        <v>44</v>
      </c>
      <c r="BJ33" s="375">
        <v>31</v>
      </c>
      <c r="BK33" s="375">
        <v>22</v>
      </c>
      <c r="BL33" s="375">
        <f t="shared" si="23"/>
        <v>53</v>
      </c>
      <c r="BM33" s="375">
        <v>14</v>
      </c>
      <c r="BN33" s="375">
        <v>13</v>
      </c>
      <c r="BO33" s="375">
        <f t="shared" si="24"/>
        <v>27</v>
      </c>
      <c r="BP33" s="375">
        <v>8</v>
      </c>
      <c r="BQ33" s="375">
        <v>1</v>
      </c>
      <c r="BR33" s="375">
        <f t="shared" si="25"/>
        <v>9</v>
      </c>
      <c r="BS33" s="375">
        <v>0</v>
      </c>
      <c r="BT33" s="375">
        <v>0</v>
      </c>
      <c r="BU33" s="375">
        <v>0</v>
      </c>
      <c r="BV33" s="375">
        <v>0</v>
      </c>
      <c r="BW33" s="375">
        <v>0</v>
      </c>
      <c r="BX33" s="375">
        <v>0</v>
      </c>
      <c r="BY33" s="375">
        <v>0</v>
      </c>
      <c r="BZ33" s="375">
        <v>0</v>
      </c>
      <c r="CA33" s="375">
        <v>0</v>
      </c>
      <c r="CB33" s="375">
        <v>0</v>
      </c>
      <c r="CC33" s="375">
        <v>0</v>
      </c>
      <c r="CD33" s="375">
        <v>0</v>
      </c>
      <c r="CE33" s="375">
        <f t="shared" si="26"/>
        <v>0</v>
      </c>
      <c r="CF33" s="375">
        <f t="shared" si="26"/>
        <v>0</v>
      </c>
      <c r="CG33" s="375">
        <f t="shared" si="27"/>
        <v>0</v>
      </c>
      <c r="CH33" s="375">
        <v>0</v>
      </c>
      <c r="CI33" s="375">
        <v>0</v>
      </c>
      <c r="CJ33" s="375">
        <v>0</v>
      </c>
      <c r="CK33" s="375">
        <v>0</v>
      </c>
      <c r="CL33" s="375">
        <v>0</v>
      </c>
      <c r="CM33" s="375">
        <v>0</v>
      </c>
      <c r="CN33" s="375">
        <f t="shared" si="28"/>
        <v>0</v>
      </c>
      <c r="CO33" s="375">
        <f t="shared" si="28"/>
        <v>0</v>
      </c>
      <c r="CP33" s="375">
        <f t="shared" si="29"/>
        <v>0</v>
      </c>
      <c r="CQ33" s="375">
        <v>0</v>
      </c>
      <c r="CR33" s="375">
        <v>2</v>
      </c>
      <c r="CS33" s="375">
        <v>1</v>
      </c>
      <c r="CT33" s="375">
        <v>0</v>
      </c>
      <c r="CU33" s="375">
        <v>0</v>
      </c>
      <c r="CV33" s="375">
        <v>0</v>
      </c>
    </row>
    <row r="34" spans="1:100" s="400" customFormat="1">
      <c r="A34" s="413">
        <v>8</v>
      </c>
      <c r="B34" s="413"/>
      <c r="C34" s="413" t="str">
        <f>F34</f>
        <v>Kec. Pelawan</v>
      </c>
      <c r="D34" s="414"/>
      <c r="E34" s="395"/>
      <c r="F34" s="395" t="str">
        <f>F33</f>
        <v>Kec. Pelawan</v>
      </c>
      <c r="G34" s="395"/>
      <c r="H34" s="395"/>
      <c r="I34" s="395"/>
      <c r="J34" s="395"/>
      <c r="K34" s="395"/>
      <c r="L34" s="395"/>
      <c r="M34" s="395"/>
      <c r="N34" s="395"/>
      <c r="O34" s="395">
        <f>SUM(O32:O33)</f>
        <v>0</v>
      </c>
      <c r="P34" s="395">
        <f>SUM(P32:P33)</f>
        <v>0</v>
      </c>
      <c r="Q34" s="395">
        <f>SUM(Q32:Q33)</f>
        <v>0</v>
      </c>
      <c r="R34" s="395">
        <f>SUM(R32:R33)-1</f>
        <v>480</v>
      </c>
      <c r="S34" s="395">
        <f t="shared" ref="S34:X34" si="40">SUM(S32:S33)</f>
        <v>0</v>
      </c>
      <c r="T34" s="395">
        <f t="shared" si="40"/>
        <v>1</v>
      </c>
      <c r="U34" s="395">
        <f t="shared" si="40"/>
        <v>0</v>
      </c>
      <c r="V34" s="395">
        <f t="shared" si="40"/>
        <v>0</v>
      </c>
      <c r="W34" s="395">
        <f t="shared" si="40"/>
        <v>0</v>
      </c>
      <c r="X34" s="395">
        <f t="shared" si="40"/>
        <v>0</v>
      </c>
      <c r="Y34" s="395">
        <f>SUM(Y32:Y33)-1</f>
        <v>481</v>
      </c>
      <c r="Z34" s="395">
        <f t="shared" ref="Z34:CK34" si="41">SUM(Z32:Z33)</f>
        <v>0</v>
      </c>
      <c r="AA34" s="395">
        <f t="shared" si="41"/>
        <v>1</v>
      </c>
      <c r="AB34" s="395">
        <f t="shared" si="41"/>
        <v>1</v>
      </c>
      <c r="AC34" s="395">
        <f t="shared" si="41"/>
        <v>0</v>
      </c>
      <c r="AD34" s="395">
        <f t="shared" si="41"/>
        <v>0</v>
      </c>
      <c r="AE34" s="395">
        <f t="shared" si="41"/>
        <v>0</v>
      </c>
      <c r="AF34" s="395">
        <f t="shared" si="41"/>
        <v>0</v>
      </c>
      <c r="AG34" s="395">
        <f t="shared" si="41"/>
        <v>0</v>
      </c>
      <c r="AH34" s="395">
        <f t="shared" si="41"/>
        <v>0</v>
      </c>
      <c r="AI34" s="395">
        <f t="shared" si="41"/>
        <v>0</v>
      </c>
      <c r="AJ34" s="395">
        <f t="shared" si="41"/>
        <v>0</v>
      </c>
      <c r="AK34" s="395">
        <f t="shared" si="41"/>
        <v>0</v>
      </c>
      <c r="AL34" s="395">
        <f t="shared" si="41"/>
        <v>0</v>
      </c>
      <c r="AM34" s="395">
        <f t="shared" si="41"/>
        <v>0</v>
      </c>
      <c r="AN34" s="395">
        <f t="shared" si="41"/>
        <v>0</v>
      </c>
      <c r="AO34" s="395">
        <f t="shared" si="41"/>
        <v>0</v>
      </c>
      <c r="AP34" s="395">
        <f t="shared" si="41"/>
        <v>0</v>
      </c>
      <c r="AQ34" s="395">
        <f t="shared" si="41"/>
        <v>0</v>
      </c>
      <c r="AR34" s="395">
        <f t="shared" si="41"/>
        <v>0</v>
      </c>
      <c r="AS34" s="395">
        <f t="shared" si="41"/>
        <v>0</v>
      </c>
      <c r="AT34" s="395">
        <f t="shared" si="41"/>
        <v>0</v>
      </c>
      <c r="AU34" s="395">
        <f t="shared" si="41"/>
        <v>0</v>
      </c>
      <c r="AV34" s="395">
        <f t="shared" si="41"/>
        <v>0</v>
      </c>
      <c r="AW34" s="395">
        <f t="shared" si="41"/>
        <v>0</v>
      </c>
      <c r="AX34" s="395">
        <f t="shared" si="41"/>
        <v>0</v>
      </c>
      <c r="AY34" s="395">
        <f t="shared" si="41"/>
        <v>0</v>
      </c>
      <c r="AZ34" s="395">
        <f t="shared" si="41"/>
        <v>0</v>
      </c>
      <c r="BA34" s="395">
        <f t="shared" si="41"/>
        <v>5</v>
      </c>
      <c r="BB34" s="395">
        <f t="shared" si="41"/>
        <v>4</v>
      </c>
      <c r="BC34" s="395">
        <f t="shared" si="41"/>
        <v>9</v>
      </c>
      <c r="BD34" s="395">
        <f t="shared" si="41"/>
        <v>42</v>
      </c>
      <c r="BE34" s="395">
        <f t="shared" si="41"/>
        <v>47</v>
      </c>
      <c r="BF34" s="395">
        <f t="shared" si="41"/>
        <v>89</v>
      </c>
      <c r="BG34" s="395">
        <f t="shared" si="41"/>
        <v>92</v>
      </c>
      <c r="BH34" s="395">
        <f t="shared" si="41"/>
        <v>60</v>
      </c>
      <c r="BI34" s="395">
        <f t="shared" si="41"/>
        <v>152</v>
      </c>
      <c r="BJ34" s="395">
        <f t="shared" si="41"/>
        <v>87</v>
      </c>
      <c r="BK34" s="395">
        <f t="shared" si="41"/>
        <v>62</v>
      </c>
      <c r="BL34" s="395">
        <f t="shared" si="41"/>
        <v>149</v>
      </c>
      <c r="BM34" s="395">
        <f t="shared" si="41"/>
        <v>44</v>
      </c>
      <c r="BN34" s="395">
        <f t="shared" si="41"/>
        <v>25</v>
      </c>
      <c r="BO34" s="395">
        <f t="shared" si="41"/>
        <v>69</v>
      </c>
      <c r="BP34" s="395">
        <f t="shared" si="41"/>
        <v>11</v>
      </c>
      <c r="BQ34" s="395">
        <f t="shared" si="41"/>
        <v>2</v>
      </c>
      <c r="BR34" s="395">
        <f t="shared" si="41"/>
        <v>13</v>
      </c>
      <c r="BS34" s="395">
        <f t="shared" si="41"/>
        <v>0</v>
      </c>
      <c r="BT34" s="395">
        <f t="shared" si="41"/>
        <v>0</v>
      </c>
      <c r="BU34" s="395">
        <f t="shared" si="41"/>
        <v>0</v>
      </c>
      <c r="BV34" s="395">
        <f t="shared" si="41"/>
        <v>0</v>
      </c>
      <c r="BW34" s="395">
        <f t="shared" si="41"/>
        <v>0</v>
      </c>
      <c r="BX34" s="395">
        <f t="shared" si="41"/>
        <v>0</v>
      </c>
      <c r="BY34" s="395">
        <f t="shared" si="41"/>
        <v>0</v>
      </c>
      <c r="BZ34" s="395">
        <f t="shared" si="41"/>
        <v>0</v>
      </c>
      <c r="CA34" s="395">
        <f t="shared" si="41"/>
        <v>0</v>
      </c>
      <c r="CB34" s="395">
        <f t="shared" si="41"/>
        <v>0</v>
      </c>
      <c r="CC34" s="395">
        <f t="shared" si="41"/>
        <v>0</v>
      </c>
      <c r="CD34" s="395">
        <f t="shared" si="41"/>
        <v>0</v>
      </c>
      <c r="CE34" s="395">
        <f t="shared" si="41"/>
        <v>0</v>
      </c>
      <c r="CF34" s="395">
        <f t="shared" si="41"/>
        <v>0</v>
      </c>
      <c r="CG34" s="395">
        <f t="shared" si="41"/>
        <v>0</v>
      </c>
      <c r="CH34" s="395">
        <f t="shared" si="41"/>
        <v>0</v>
      </c>
      <c r="CI34" s="395">
        <f t="shared" si="41"/>
        <v>0</v>
      </c>
      <c r="CJ34" s="395">
        <f t="shared" si="41"/>
        <v>0</v>
      </c>
      <c r="CK34" s="395">
        <f t="shared" si="41"/>
        <v>0</v>
      </c>
      <c r="CL34" s="395">
        <f t="shared" ref="CL34:CV34" si="42">SUM(CL32:CL33)</f>
        <v>0</v>
      </c>
      <c r="CM34" s="395">
        <f t="shared" si="42"/>
        <v>0</v>
      </c>
      <c r="CN34" s="395">
        <f t="shared" si="42"/>
        <v>0</v>
      </c>
      <c r="CO34" s="395">
        <f t="shared" si="42"/>
        <v>0</v>
      </c>
      <c r="CP34" s="395">
        <f t="shared" si="42"/>
        <v>0</v>
      </c>
      <c r="CQ34" s="395">
        <f t="shared" si="42"/>
        <v>0</v>
      </c>
      <c r="CR34" s="395">
        <f t="shared" si="42"/>
        <v>2</v>
      </c>
      <c r="CS34" s="395">
        <f t="shared" si="42"/>
        <v>1</v>
      </c>
      <c r="CT34" s="395">
        <f t="shared" si="42"/>
        <v>0</v>
      </c>
      <c r="CU34" s="395">
        <f t="shared" si="42"/>
        <v>0</v>
      </c>
      <c r="CV34" s="395">
        <f t="shared" si="42"/>
        <v>0</v>
      </c>
    </row>
    <row r="35" spans="1:100" s="416" customFormat="1" hidden="1">
      <c r="A35" s="375">
        <f>A33+1</f>
        <v>17</v>
      </c>
      <c r="B35" s="375" t="s">
        <v>1344</v>
      </c>
      <c r="C35" s="375" t="s">
        <v>1345</v>
      </c>
      <c r="D35" s="415" t="s">
        <v>1762</v>
      </c>
      <c r="E35" s="375" t="s">
        <v>1060</v>
      </c>
      <c r="F35" s="375" t="s">
        <v>84</v>
      </c>
      <c r="G35" s="375" t="s">
        <v>126</v>
      </c>
      <c r="H35" s="375" t="s">
        <v>615</v>
      </c>
      <c r="I35" s="375" t="s">
        <v>615</v>
      </c>
      <c r="J35" s="375">
        <v>2</v>
      </c>
      <c r="K35" s="375" t="s">
        <v>2602</v>
      </c>
      <c r="L35" s="375">
        <v>41814</v>
      </c>
      <c r="M35" s="375" t="s">
        <v>2409</v>
      </c>
      <c r="N35" s="375">
        <v>2200</v>
      </c>
      <c r="O35" s="375">
        <v>0</v>
      </c>
      <c r="P35" s="375">
        <v>0</v>
      </c>
      <c r="Q35" s="375">
        <f t="shared" si="9"/>
        <v>0</v>
      </c>
      <c r="R35" s="375">
        <v>519</v>
      </c>
      <c r="S35" s="375">
        <v>6</v>
      </c>
      <c r="T35" s="375">
        <v>0</v>
      </c>
      <c r="U35" s="375">
        <v>0</v>
      </c>
      <c r="V35" s="375">
        <v>0</v>
      </c>
      <c r="W35" s="375">
        <v>0</v>
      </c>
      <c r="X35" s="375">
        <v>0</v>
      </c>
      <c r="Y35" s="375">
        <f t="shared" si="10"/>
        <v>525</v>
      </c>
      <c r="Z35" s="375">
        <v>0</v>
      </c>
      <c r="AA35" s="375">
        <v>0</v>
      </c>
      <c r="AB35" s="375">
        <f t="shared" si="11"/>
        <v>0</v>
      </c>
      <c r="AC35" s="375">
        <v>0</v>
      </c>
      <c r="AD35" s="375">
        <v>0</v>
      </c>
      <c r="AE35" s="375">
        <f t="shared" si="12"/>
        <v>0</v>
      </c>
      <c r="AF35" s="375">
        <v>0</v>
      </c>
      <c r="AG35" s="375">
        <v>0</v>
      </c>
      <c r="AH35" s="375">
        <f t="shared" si="13"/>
        <v>0</v>
      </c>
      <c r="AI35" s="375">
        <v>0</v>
      </c>
      <c r="AJ35" s="375">
        <v>0</v>
      </c>
      <c r="AK35" s="375">
        <f t="shared" si="14"/>
        <v>0</v>
      </c>
      <c r="AL35" s="375">
        <v>0</v>
      </c>
      <c r="AM35" s="375">
        <v>0</v>
      </c>
      <c r="AN35" s="375">
        <f t="shared" si="15"/>
        <v>0</v>
      </c>
      <c r="AO35" s="375">
        <v>0</v>
      </c>
      <c r="AP35" s="375">
        <v>0</v>
      </c>
      <c r="AQ35" s="375">
        <f t="shared" si="16"/>
        <v>0</v>
      </c>
      <c r="AR35" s="375">
        <v>0</v>
      </c>
      <c r="AS35" s="375">
        <v>0</v>
      </c>
      <c r="AT35" s="375">
        <f t="shared" si="17"/>
        <v>0</v>
      </c>
      <c r="AU35" s="375">
        <v>0</v>
      </c>
      <c r="AV35" s="375">
        <v>0</v>
      </c>
      <c r="AW35" s="375">
        <f t="shared" si="18"/>
        <v>0</v>
      </c>
      <c r="AX35" s="375">
        <v>0</v>
      </c>
      <c r="AY35" s="375">
        <v>0</v>
      </c>
      <c r="AZ35" s="375">
        <f t="shared" si="19"/>
        <v>0</v>
      </c>
      <c r="BA35" s="375">
        <v>3</v>
      </c>
      <c r="BB35" s="375">
        <v>17</v>
      </c>
      <c r="BC35" s="375">
        <f t="shared" si="20"/>
        <v>20</v>
      </c>
      <c r="BD35" s="375">
        <v>24</v>
      </c>
      <c r="BE35" s="375">
        <v>85</v>
      </c>
      <c r="BF35" s="375">
        <f t="shared" si="21"/>
        <v>109</v>
      </c>
      <c r="BG35" s="375">
        <v>39</v>
      </c>
      <c r="BH35" s="375">
        <v>121</v>
      </c>
      <c r="BI35" s="375">
        <f t="shared" si="22"/>
        <v>160</v>
      </c>
      <c r="BJ35" s="375">
        <v>47</v>
      </c>
      <c r="BK35" s="375">
        <v>121</v>
      </c>
      <c r="BL35" s="375">
        <f t="shared" si="23"/>
        <v>168</v>
      </c>
      <c r="BM35" s="375">
        <v>14</v>
      </c>
      <c r="BN35" s="375">
        <v>42</v>
      </c>
      <c r="BO35" s="375">
        <f t="shared" si="24"/>
        <v>56</v>
      </c>
      <c r="BP35" s="375">
        <v>6</v>
      </c>
      <c r="BQ35" s="375">
        <v>6</v>
      </c>
      <c r="BR35" s="375">
        <f t="shared" si="25"/>
        <v>12</v>
      </c>
      <c r="BS35" s="375">
        <v>0</v>
      </c>
      <c r="BT35" s="375">
        <v>0</v>
      </c>
      <c r="BU35" s="375">
        <v>0</v>
      </c>
      <c r="BV35" s="375">
        <v>0</v>
      </c>
      <c r="BW35" s="375">
        <v>0</v>
      </c>
      <c r="BX35" s="375">
        <v>0</v>
      </c>
      <c r="BY35" s="375">
        <v>0</v>
      </c>
      <c r="BZ35" s="375">
        <v>0</v>
      </c>
      <c r="CA35" s="375">
        <v>0</v>
      </c>
      <c r="CB35" s="375">
        <v>0</v>
      </c>
      <c r="CC35" s="375">
        <v>0</v>
      </c>
      <c r="CD35" s="375">
        <v>0</v>
      </c>
      <c r="CE35" s="375">
        <f t="shared" si="26"/>
        <v>0</v>
      </c>
      <c r="CF35" s="375">
        <f t="shared" si="26"/>
        <v>0</v>
      </c>
      <c r="CG35" s="375">
        <f t="shared" si="27"/>
        <v>0</v>
      </c>
      <c r="CH35" s="375">
        <v>0</v>
      </c>
      <c r="CI35" s="375">
        <v>0</v>
      </c>
      <c r="CJ35" s="375">
        <v>0</v>
      </c>
      <c r="CK35" s="375">
        <v>0</v>
      </c>
      <c r="CL35" s="375">
        <v>0</v>
      </c>
      <c r="CM35" s="375">
        <v>0</v>
      </c>
      <c r="CN35" s="375">
        <f t="shared" si="28"/>
        <v>0</v>
      </c>
      <c r="CO35" s="375">
        <f t="shared" si="28"/>
        <v>0</v>
      </c>
      <c r="CP35" s="375">
        <f t="shared" si="29"/>
        <v>0</v>
      </c>
      <c r="CQ35" s="375">
        <v>0</v>
      </c>
      <c r="CR35" s="375">
        <v>0</v>
      </c>
      <c r="CS35" s="375">
        <v>0</v>
      </c>
      <c r="CT35" s="375">
        <v>0</v>
      </c>
      <c r="CU35" s="375">
        <v>0</v>
      </c>
      <c r="CV35" s="375">
        <v>0</v>
      </c>
    </row>
    <row r="36" spans="1:100" s="416" customFormat="1" hidden="1">
      <c r="A36" s="375">
        <f t="shared" si="34"/>
        <v>18</v>
      </c>
      <c r="B36" s="375" t="s">
        <v>1350</v>
      </c>
      <c r="C36" s="375" t="s">
        <v>1351</v>
      </c>
      <c r="D36" s="415" t="s">
        <v>1761</v>
      </c>
      <c r="E36" s="375" t="s">
        <v>1026</v>
      </c>
      <c r="F36" s="375" t="s">
        <v>84</v>
      </c>
      <c r="G36" s="375" t="s">
        <v>126</v>
      </c>
      <c r="H36" s="375" t="s">
        <v>615</v>
      </c>
      <c r="I36" s="375" t="s">
        <v>615</v>
      </c>
      <c r="J36" s="375">
        <v>2</v>
      </c>
      <c r="K36" s="375" t="s">
        <v>2603</v>
      </c>
      <c r="L36" s="375">
        <v>38239</v>
      </c>
      <c r="M36" s="375" t="s">
        <v>2409</v>
      </c>
      <c r="N36" s="375">
        <v>10500</v>
      </c>
      <c r="O36" s="375">
        <v>0</v>
      </c>
      <c r="P36" s="375">
        <v>0</v>
      </c>
      <c r="Q36" s="375">
        <f t="shared" si="9"/>
        <v>0</v>
      </c>
      <c r="R36" s="375">
        <v>640</v>
      </c>
      <c r="S36" s="375">
        <v>7</v>
      </c>
      <c r="T36" s="375">
        <v>1</v>
      </c>
      <c r="U36" s="375">
        <v>0</v>
      </c>
      <c r="V36" s="375">
        <v>0</v>
      </c>
      <c r="W36" s="375">
        <v>0</v>
      </c>
      <c r="X36" s="375">
        <v>0</v>
      </c>
      <c r="Y36" s="375">
        <f t="shared" si="10"/>
        <v>648</v>
      </c>
      <c r="Z36" s="375">
        <v>0</v>
      </c>
      <c r="AA36" s="375">
        <v>0</v>
      </c>
      <c r="AB36" s="375">
        <f t="shared" si="11"/>
        <v>0</v>
      </c>
      <c r="AC36" s="375">
        <v>0</v>
      </c>
      <c r="AD36" s="375">
        <v>0</v>
      </c>
      <c r="AE36" s="375">
        <f t="shared" si="12"/>
        <v>0</v>
      </c>
      <c r="AF36" s="375">
        <v>0</v>
      </c>
      <c r="AG36" s="375">
        <v>0</v>
      </c>
      <c r="AH36" s="375">
        <f t="shared" si="13"/>
        <v>0</v>
      </c>
      <c r="AI36" s="375">
        <v>0</v>
      </c>
      <c r="AJ36" s="375">
        <v>0</v>
      </c>
      <c r="AK36" s="375">
        <f t="shared" si="14"/>
        <v>0</v>
      </c>
      <c r="AL36" s="375">
        <v>0</v>
      </c>
      <c r="AM36" s="375">
        <v>0</v>
      </c>
      <c r="AN36" s="375">
        <f t="shared" si="15"/>
        <v>0</v>
      </c>
      <c r="AO36" s="375">
        <v>0</v>
      </c>
      <c r="AP36" s="375">
        <v>0</v>
      </c>
      <c r="AQ36" s="375">
        <f t="shared" si="16"/>
        <v>0</v>
      </c>
      <c r="AR36" s="375">
        <v>0</v>
      </c>
      <c r="AS36" s="375">
        <v>0</v>
      </c>
      <c r="AT36" s="375">
        <f t="shared" si="17"/>
        <v>0</v>
      </c>
      <c r="AU36" s="375">
        <v>0</v>
      </c>
      <c r="AV36" s="375">
        <v>0</v>
      </c>
      <c r="AW36" s="375">
        <f t="shared" si="18"/>
        <v>0</v>
      </c>
      <c r="AX36" s="375">
        <v>0</v>
      </c>
      <c r="AY36" s="375">
        <v>0</v>
      </c>
      <c r="AZ36" s="375">
        <f t="shared" si="19"/>
        <v>0</v>
      </c>
      <c r="BA36" s="375">
        <v>5</v>
      </c>
      <c r="BB36" s="375">
        <v>6</v>
      </c>
      <c r="BC36" s="375">
        <f t="shared" si="20"/>
        <v>11</v>
      </c>
      <c r="BD36" s="375">
        <v>58</v>
      </c>
      <c r="BE36" s="375">
        <v>36</v>
      </c>
      <c r="BF36" s="375">
        <f t="shared" si="21"/>
        <v>94</v>
      </c>
      <c r="BG36" s="375">
        <v>117</v>
      </c>
      <c r="BH36" s="375">
        <v>56</v>
      </c>
      <c r="BI36" s="375">
        <f t="shared" si="22"/>
        <v>173</v>
      </c>
      <c r="BJ36" s="375">
        <v>151</v>
      </c>
      <c r="BK36" s="375">
        <v>78</v>
      </c>
      <c r="BL36" s="375">
        <f t="shared" si="23"/>
        <v>229</v>
      </c>
      <c r="BM36" s="375">
        <v>64</v>
      </c>
      <c r="BN36" s="375">
        <v>28</v>
      </c>
      <c r="BO36" s="375">
        <f t="shared" si="24"/>
        <v>92</v>
      </c>
      <c r="BP36" s="375">
        <v>34</v>
      </c>
      <c r="BQ36" s="375">
        <v>15</v>
      </c>
      <c r="BR36" s="375">
        <f t="shared" si="25"/>
        <v>49</v>
      </c>
      <c r="BS36" s="375">
        <v>0</v>
      </c>
      <c r="BT36" s="375">
        <v>0</v>
      </c>
      <c r="BU36" s="375">
        <v>0</v>
      </c>
      <c r="BV36" s="375">
        <v>0</v>
      </c>
      <c r="BW36" s="375">
        <v>0</v>
      </c>
      <c r="BX36" s="375">
        <v>0</v>
      </c>
      <c r="BY36" s="375">
        <v>0</v>
      </c>
      <c r="BZ36" s="375">
        <v>0</v>
      </c>
      <c r="CA36" s="375">
        <v>0</v>
      </c>
      <c r="CB36" s="375">
        <v>0</v>
      </c>
      <c r="CC36" s="375">
        <v>0</v>
      </c>
      <c r="CD36" s="375">
        <v>0</v>
      </c>
      <c r="CE36" s="375">
        <f t="shared" si="26"/>
        <v>0</v>
      </c>
      <c r="CF36" s="375">
        <f t="shared" si="26"/>
        <v>0</v>
      </c>
      <c r="CG36" s="375">
        <f t="shared" si="27"/>
        <v>0</v>
      </c>
      <c r="CH36" s="375">
        <v>0</v>
      </c>
      <c r="CI36" s="375">
        <v>0</v>
      </c>
      <c r="CJ36" s="375">
        <v>0</v>
      </c>
      <c r="CK36" s="375">
        <v>0</v>
      </c>
      <c r="CL36" s="375">
        <v>0</v>
      </c>
      <c r="CM36" s="375">
        <v>0</v>
      </c>
      <c r="CN36" s="375">
        <f t="shared" si="28"/>
        <v>0</v>
      </c>
      <c r="CO36" s="375">
        <f t="shared" si="28"/>
        <v>0</v>
      </c>
      <c r="CP36" s="375">
        <f t="shared" si="29"/>
        <v>0</v>
      </c>
      <c r="CQ36" s="375">
        <v>0</v>
      </c>
      <c r="CR36" s="375">
        <v>0</v>
      </c>
      <c r="CS36" s="375">
        <v>0</v>
      </c>
      <c r="CT36" s="375">
        <v>0</v>
      </c>
      <c r="CU36" s="375">
        <v>0</v>
      </c>
      <c r="CV36" s="375">
        <v>0</v>
      </c>
    </row>
    <row r="37" spans="1:100" s="416" customFormat="1" hidden="1">
      <c r="A37" s="375">
        <f t="shared" si="34"/>
        <v>19</v>
      </c>
      <c r="B37" s="375" t="s">
        <v>1348</v>
      </c>
      <c r="C37" s="375" t="s">
        <v>1349</v>
      </c>
      <c r="D37" s="415" t="s">
        <v>2604</v>
      </c>
      <c r="E37" s="375" t="s">
        <v>1032</v>
      </c>
      <c r="F37" s="375" t="s">
        <v>84</v>
      </c>
      <c r="G37" s="375" t="s">
        <v>126</v>
      </c>
      <c r="H37" s="375" t="s">
        <v>615</v>
      </c>
      <c r="I37" s="375" t="s">
        <v>615</v>
      </c>
      <c r="J37" s="375">
        <v>2</v>
      </c>
      <c r="K37" s="375" t="s">
        <v>2605</v>
      </c>
      <c r="L37" s="375">
        <v>33522</v>
      </c>
      <c r="M37" s="375" t="s">
        <v>2409</v>
      </c>
      <c r="N37" s="375">
        <v>4500</v>
      </c>
      <c r="O37" s="375">
        <v>0</v>
      </c>
      <c r="P37" s="375">
        <v>0</v>
      </c>
      <c r="Q37" s="375">
        <f t="shared" si="9"/>
        <v>0</v>
      </c>
      <c r="R37" s="375">
        <v>725</v>
      </c>
      <c r="S37" s="375">
        <v>9</v>
      </c>
      <c r="T37" s="375">
        <v>3</v>
      </c>
      <c r="U37" s="375">
        <v>0</v>
      </c>
      <c r="V37" s="375">
        <v>0</v>
      </c>
      <c r="W37" s="375">
        <v>0</v>
      </c>
      <c r="X37" s="375">
        <v>0</v>
      </c>
      <c r="Y37" s="375">
        <f t="shared" si="10"/>
        <v>737</v>
      </c>
      <c r="Z37" s="375">
        <v>1</v>
      </c>
      <c r="AA37" s="375">
        <v>0</v>
      </c>
      <c r="AB37" s="375">
        <f t="shared" si="11"/>
        <v>1</v>
      </c>
      <c r="AC37" s="375">
        <v>0</v>
      </c>
      <c r="AD37" s="375">
        <v>0</v>
      </c>
      <c r="AE37" s="375">
        <f t="shared" si="12"/>
        <v>0</v>
      </c>
      <c r="AF37" s="375">
        <v>0</v>
      </c>
      <c r="AG37" s="375">
        <v>0</v>
      </c>
      <c r="AH37" s="375">
        <f t="shared" si="13"/>
        <v>0</v>
      </c>
      <c r="AI37" s="375">
        <v>0</v>
      </c>
      <c r="AJ37" s="375">
        <v>0</v>
      </c>
      <c r="AK37" s="375">
        <f t="shared" si="14"/>
        <v>0</v>
      </c>
      <c r="AL37" s="375">
        <v>0</v>
      </c>
      <c r="AM37" s="375">
        <v>0</v>
      </c>
      <c r="AN37" s="375">
        <f t="shared" si="15"/>
        <v>0</v>
      </c>
      <c r="AO37" s="375">
        <v>0</v>
      </c>
      <c r="AP37" s="375">
        <v>0</v>
      </c>
      <c r="AQ37" s="375">
        <f t="shared" si="16"/>
        <v>0</v>
      </c>
      <c r="AR37" s="375">
        <v>0</v>
      </c>
      <c r="AS37" s="375">
        <v>0</v>
      </c>
      <c r="AT37" s="375">
        <f t="shared" si="17"/>
        <v>0</v>
      </c>
      <c r="AU37" s="375">
        <v>0</v>
      </c>
      <c r="AV37" s="375">
        <v>0</v>
      </c>
      <c r="AW37" s="375">
        <f t="shared" si="18"/>
        <v>0</v>
      </c>
      <c r="AX37" s="375">
        <v>0</v>
      </c>
      <c r="AY37" s="375">
        <v>0</v>
      </c>
      <c r="AZ37" s="375">
        <f t="shared" si="19"/>
        <v>0</v>
      </c>
      <c r="BA37" s="375">
        <v>5</v>
      </c>
      <c r="BB37" s="375">
        <v>11</v>
      </c>
      <c r="BC37" s="375">
        <f t="shared" si="20"/>
        <v>16</v>
      </c>
      <c r="BD37" s="375">
        <v>53</v>
      </c>
      <c r="BE37" s="375">
        <v>97</v>
      </c>
      <c r="BF37" s="375">
        <f t="shared" si="21"/>
        <v>150</v>
      </c>
      <c r="BG37" s="375">
        <v>105</v>
      </c>
      <c r="BH37" s="375">
        <v>171</v>
      </c>
      <c r="BI37" s="375">
        <f t="shared" si="22"/>
        <v>276</v>
      </c>
      <c r="BJ37" s="375">
        <v>74</v>
      </c>
      <c r="BK37" s="375">
        <v>107</v>
      </c>
      <c r="BL37" s="375">
        <f t="shared" si="23"/>
        <v>181</v>
      </c>
      <c r="BM37" s="375">
        <v>40</v>
      </c>
      <c r="BN37" s="375">
        <v>49</v>
      </c>
      <c r="BO37" s="375">
        <f t="shared" si="24"/>
        <v>89</v>
      </c>
      <c r="BP37" s="375">
        <v>16</v>
      </c>
      <c r="BQ37" s="375">
        <v>8</v>
      </c>
      <c r="BR37" s="375">
        <f t="shared" si="25"/>
        <v>24</v>
      </c>
      <c r="BS37" s="375">
        <v>0</v>
      </c>
      <c r="BT37" s="375">
        <v>0</v>
      </c>
      <c r="BU37" s="375">
        <v>0</v>
      </c>
      <c r="BV37" s="375">
        <v>0</v>
      </c>
      <c r="BW37" s="375">
        <v>0</v>
      </c>
      <c r="BX37" s="375">
        <v>0</v>
      </c>
      <c r="BY37" s="375">
        <v>0</v>
      </c>
      <c r="BZ37" s="375">
        <v>0</v>
      </c>
      <c r="CA37" s="375">
        <v>0</v>
      </c>
      <c r="CB37" s="375">
        <v>0</v>
      </c>
      <c r="CC37" s="375">
        <v>0</v>
      </c>
      <c r="CD37" s="375">
        <v>0</v>
      </c>
      <c r="CE37" s="375">
        <f t="shared" si="26"/>
        <v>0</v>
      </c>
      <c r="CF37" s="375">
        <f t="shared" si="26"/>
        <v>0</v>
      </c>
      <c r="CG37" s="375">
        <f t="shared" si="27"/>
        <v>0</v>
      </c>
      <c r="CH37" s="375">
        <v>0</v>
      </c>
      <c r="CI37" s="375">
        <v>0</v>
      </c>
      <c r="CJ37" s="375">
        <v>0</v>
      </c>
      <c r="CK37" s="375">
        <v>0</v>
      </c>
      <c r="CL37" s="375">
        <v>0</v>
      </c>
      <c r="CM37" s="375">
        <v>0</v>
      </c>
      <c r="CN37" s="375">
        <f t="shared" si="28"/>
        <v>0</v>
      </c>
      <c r="CO37" s="375">
        <f t="shared" si="28"/>
        <v>0</v>
      </c>
      <c r="CP37" s="375">
        <f t="shared" si="29"/>
        <v>0</v>
      </c>
      <c r="CQ37" s="375">
        <v>0</v>
      </c>
      <c r="CR37" s="375">
        <v>0</v>
      </c>
      <c r="CS37" s="375">
        <v>2</v>
      </c>
      <c r="CT37" s="375">
        <v>4</v>
      </c>
      <c r="CU37" s="375">
        <v>0</v>
      </c>
      <c r="CV37" s="375">
        <v>0</v>
      </c>
    </row>
    <row r="38" spans="1:100" s="400" customFormat="1">
      <c r="A38" s="413">
        <v>9</v>
      </c>
      <c r="B38" s="413"/>
      <c r="C38" s="413" t="str">
        <f>F38</f>
        <v>Kec. Sarolangun</v>
      </c>
      <c r="D38" s="414"/>
      <c r="E38" s="395"/>
      <c r="F38" s="395" t="str">
        <f>F37</f>
        <v>Kec. Sarolangun</v>
      </c>
      <c r="G38" s="395"/>
      <c r="H38" s="395"/>
      <c r="I38" s="395"/>
      <c r="J38" s="395"/>
      <c r="K38" s="395"/>
      <c r="L38" s="395"/>
      <c r="M38" s="395"/>
      <c r="N38" s="395"/>
      <c r="O38" s="395">
        <f t="shared" ref="O38:BW38" si="43">SUM(O35:O37)</f>
        <v>0</v>
      </c>
      <c r="P38" s="395">
        <f t="shared" si="43"/>
        <v>0</v>
      </c>
      <c r="Q38" s="395">
        <f t="shared" si="43"/>
        <v>0</v>
      </c>
      <c r="R38" s="395">
        <f>SUM(R35:R37)+3</f>
        <v>1887</v>
      </c>
      <c r="S38" s="395">
        <f t="shared" si="43"/>
        <v>22</v>
      </c>
      <c r="T38" s="395">
        <f t="shared" si="43"/>
        <v>4</v>
      </c>
      <c r="U38" s="395">
        <f t="shared" si="43"/>
        <v>0</v>
      </c>
      <c r="V38" s="395">
        <f t="shared" si="43"/>
        <v>0</v>
      </c>
      <c r="W38" s="395">
        <f t="shared" si="43"/>
        <v>0</v>
      </c>
      <c r="X38" s="395">
        <f t="shared" si="43"/>
        <v>0</v>
      </c>
      <c r="Y38" s="395">
        <f>SUM(Y35:Y37)+3</f>
        <v>1913</v>
      </c>
      <c r="Z38" s="395">
        <f t="shared" si="43"/>
        <v>1</v>
      </c>
      <c r="AA38" s="395">
        <f t="shared" si="43"/>
        <v>0</v>
      </c>
      <c r="AB38" s="395">
        <f t="shared" si="43"/>
        <v>1</v>
      </c>
      <c r="AC38" s="395">
        <f t="shared" si="43"/>
        <v>0</v>
      </c>
      <c r="AD38" s="395">
        <f t="shared" si="43"/>
        <v>0</v>
      </c>
      <c r="AE38" s="395">
        <f t="shared" si="43"/>
        <v>0</v>
      </c>
      <c r="AF38" s="395">
        <f t="shared" si="43"/>
        <v>0</v>
      </c>
      <c r="AG38" s="395">
        <f t="shared" si="43"/>
        <v>0</v>
      </c>
      <c r="AH38" s="395">
        <f t="shared" si="43"/>
        <v>0</v>
      </c>
      <c r="AI38" s="395">
        <f t="shared" si="43"/>
        <v>0</v>
      </c>
      <c r="AJ38" s="395">
        <f t="shared" si="43"/>
        <v>0</v>
      </c>
      <c r="AK38" s="395">
        <f t="shared" si="43"/>
        <v>0</v>
      </c>
      <c r="AL38" s="395">
        <f t="shared" si="43"/>
        <v>0</v>
      </c>
      <c r="AM38" s="395">
        <f t="shared" si="43"/>
        <v>0</v>
      </c>
      <c r="AN38" s="395">
        <f t="shared" si="43"/>
        <v>0</v>
      </c>
      <c r="AO38" s="395">
        <f t="shared" si="43"/>
        <v>0</v>
      </c>
      <c r="AP38" s="395">
        <f t="shared" si="43"/>
        <v>0</v>
      </c>
      <c r="AQ38" s="395">
        <f t="shared" si="43"/>
        <v>0</v>
      </c>
      <c r="AR38" s="395">
        <f t="shared" si="43"/>
        <v>0</v>
      </c>
      <c r="AS38" s="395">
        <f t="shared" si="43"/>
        <v>0</v>
      </c>
      <c r="AT38" s="395">
        <f t="shared" si="43"/>
        <v>0</v>
      </c>
      <c r="AU38" s="395">
        <f t="shared" si="43"/>
        <v>0</v>
      </c>
      <c r="AV38" s="395">
        <f t="shared" si="43"/>
        <v>0</v>
      </c>
      <c r="AW38" s="395">
        <f t="shared" si="43"/>
        <v>0</v>
      </c>
      <c r="AX38" s="395">
        <f t="shared" si="43"/>
        <v>0</v>
      </c>
      <c r="AY38" s="395">
        <f t="shared" si="43"/>
        <v>0</v>
      </c>
      <c r="AZ38" s="395">
        <f t="shared" si="43"/>
        <v>0</v>
      </c>
      <c r="BA38" s="395">
        <f t="shared" si="43"/>
        <v>13</v>
      </c>
      <c r="BB38" s="395">
        <f t="shared" si="43"/>
        <v>34</v>
      </c>
      <c r="BC38" s="395">
        <f t="shared" si="43"/>
        <v>47</v>
      </c>
      <c r="BD38" s="395">
        <f t="shared" si="43"/>
        <v>135</v>
      </c>
      <c r="BE38" s="395">
        <f t="shared" si="43"/>
        <v>218</v>
      </c>
      <c r="BF38" s="395">
        <f t="shared" si="43"/>
        <v>353</v>
      </c>
      <c r="BG38" s="395">
        <f t="shared" si="43"/>
        <v>261</v>
      </c>
      <c r="BH38" s="395">
        <f t="shared" si="43"/>
        <v>348</v>
      </c>
      <c r="BI38" s="395">
        <f t="shared" si="43"/>
        <v>609</v>
      </c>
      <c r="BJ38" s="395">
        <f t="shared" si="43"/>
        <v>272</v>
      </c>
      <c r="BK38" s="395">
        <f t="shared" si="43"/>
        <v>306</v>
      </c>
      <c r="BL38" s="395">
        <f t="shared" si="43"/>
        <v>578</v>
      </c>
      <c r="BM38" s="395">
        <f t="shared" si="43"/>
        <v>118</v>
      </c>
      <c r="BN38" s="395">
        <f t="shared" si="43"/>
        <v>119</v>
      </c>
      <c r="BO38" s="395">
        <f t="shared" si="43"/>
        <v>237</v>
      </c>
      <c r="BP38" s="395">
        <f t="shared" si="43"/>
        <v>56</v>
      </c>
      <c r="BQ38" s="395">
        <f t="shared" si="43"/>
        <v>29</v>
      </c>
      <c r="BR38" s="395">
        <f t="shared" si="43"/>
        <v>85</v>
      </c>
      <c r="BS38" s="395">
        <f t="shared" si="43"/>
        <v>0</v>
      </c>
      <c r="BT38" s="395">
        <f t="shared" si="43"/>
        <v>0</v>
      </c>
      <c r="BU38" s="395">
        <f t="shared" si="43"/>
        <v>0</v>
      </c>
      <c r="BV38" s="395">
        <f t="shared" si="43"/>
        <v>0</v>
      </c>
      <c r="BW38" s="395">
        <f t="shared" si="43"/>
        <v>0</v>
      </c>
      <c r="BX38" s="395">
        <f t="shared" ref="BX38:CV38" si="44">SUM(BX35:BX37)</f>
        <v>0</v>
      </c>
      <c r="BY38" s="395">
        <f t="shared" si="44"/>
        <v>0</v>
      </c>
      <c r="BZ38" s="395">
        <f t="shared" si="44"/>
        <v>0</v>
      </c>
      <c r="CA38" s="395">
        <f t="shared" si="44"/>
        <v>0</v>
      </c>
      <c r="CB38" s="395">
        <f t="shared" si="44"/>
        <v>0</v>
      </c>
      <c r="CC38" s="395">
        <f t="shared" si="44"/>
        <v>0</v>
      </c>
      <c r="CD38" s="395">
        <f t="shared" si="44"/>
        <v>0</v>
      </c>
      <c r="CE38" s="395">
        <f t="shared" si="44"/>
        <v>0</v>
      </c>
      <c r="CF38" s="395">
        <f t="shared" si="44"/>
        <v>0</v>
      </c>
      <c r="CG38" s="395">
        <f t="shared" si="44"/>
        <v>0</v>
      </c>
      <c r="CH38" s="395">
        <f t="shared" si="44"/>
        <v>0</v>
      </c>
      <c r="CI38" s="395">
        <f t="shared" si="44"/>
        <v>0</v>
      </c>
      <c r="CJ38" s="395">
        <f t="shared" si="44"/>
        <v>0</v>
      </c>
      <c r="CK38" s="395">
        <f t="shared" si="44"/>
        <v>0</v>
      </c>
      <c r="CL38" s="395">
        <f t="shared" si="44"/>
        <v>0</v>
      </c>
      <c r="CM38" s="395">
        <f t="shared" si="44"/>
        <v>0</v>
      </c>
      <c r="CN38" s="395">
        <f t="shared" si="44"/>
        <v>0</v>
      </c>
      <c r="CO38" s="395">
        <f t="shared" si="44"/>
        <v>0</v>
      </c>
      <c r="CP38" s="395">
        <f t="shared" si="44"/>
        <v>0</v>
      </c>
      <c r="CQ38" s="395">
        <f t="shared" si="44"/>
        <v>0</v>
      </c>
      <c r="CR38" s="395">
        <f t="shared" si="44"/>
        <v>0</v>
      </c>
      <c r="CS38" s="395">
        <f t="shared" si="44"/>
        <v>2</v>
      </c>
      <c r="CT38" s="395">
        <f t="shared" si="44"/>
        <v>4</v>
      </c>
      <c r="CU38" s="395">
        <f t="shared" si="44"/>
        <v>0</v>
      </c>
      <c r="CV38" s="395">
        <f t="shared" si="44"/>
        <v>0</v>
      </c>
    </row>
    <row r="39" spans="1:100" s="416" customFormat="1" hidden="1">
      <c r="A39" s="375">
        <f>A37+1</f>
        <v>20</v>
      </c>
      <c r="B39" s="375" t="s">
        <v>1368</v>
      </c>
      <c r="C39" s="375" t="s">
        <v>1369</v>
      </c>
      <c r="D39" s="415" t="s">
        <v>1764</v>
      </c>
      <c r="E39" s="375" t="s">
        <v>1086</v>
      </c>
      <c r="F39" s="375" t="s">
        <v>85</v>
      </c>
      <c r="G39" s="375" t="s">
        <v>126</v>
      </c>
      <c r="H39" s="375" t="s">
        <v>615</v>
      </c>
      <c r="I39" s="375" t="s">
        <v>615</v>
      </c>
      <c r="J39" s="375">
        <v>2</v>
      </c>
      <c r="K39" s="375" t="s">
        <v>2592</v>
      </c>
      <c r="L39" s="375">
        <v>40329</v>
      </c>
      <c r="M39" s="375" t="s">
        <v>2409</v>
      </c>
      <c r="N39" s="375">
        <v>4500</v>
      </c>
      <c r="O39" s="375">
        <v>0</v>
      </c>
      <c r="P39" s="375">
        <v>0</v>
      </c>
      <c r="Q39" s="375">
        <f t="shared" si="9"/>
        <v>0</v>
      </c>
      <c r="R39" s="375">
        <v>378</v>
      </c>
      <c r="S39" s="375">
        <v>15</v>
      </c>
      <c r="T39" s="375">
        <v>4</v>
      </c>
      <c r="U39" s="375">
        <v>0</v>
      </c>
      <c r="V39" s="375">
        <v>0</v>
      </c>
      <c r="W39" s="375">
        <v>0</v>
      </c>
      <c r="X39" s="375">
        <v>0</v>
      </c>
      <c r="Y39" s="375">
        <f t="shared" si="10"/>
        <v>397</v>
      </c>
      <c r="Z39" s="375">
        <v>0</v>
      </c>
      <c r="AA39" s="375">
        <v>0</v>
      </c>
      <c r="AB39" s="375">
        <f t="shared" si="11"/>
        <v>0</v>
      </c>
      <c r="AC39" s="375">
        <v>0</v>
      </c>
      <c r="AD39" s="375">
        <v>0</v>
      </c>
      <c r="AE39" s="375">
        <f t="shared" si="12"/>
        <v>0</v>
      </c>
      <c r="AF39" s="375">
        <v>0</v>
      </c>
      <c r="AG39" s="375">
        <v>0</v>
      </c>
      <c r="AH39" s="375">
        <f t="shared" si="13"/>
        <v>0</v>
      </c>
      <c r="AI39" s="375">
        <v>0</v>
      </c>
      <c r="AJ39" s="375">
        <v>0</v>
      </c>
      <c r="AK39" s="375">
        <f t="shared" si="14"/>
        <v>0</v>
      </c>
      <c r="AL39" s="375">
        <v>0</v>
      </c>
      <c r="AM39" s="375">
        <v>0</v>
      </c>
      <c r="AN39" s="375">
        <f t="shared" si="15"/>
        <v>0</v>
      </c>
      <c r="AO39" s="375">
        <v>0</v>
      </c>
      <c r="AP39" s="375">
        <v>0</v>
      </c>
      <c r="AQ39" s="375">
        <f t="shared" si="16"/>
        <v>0</v>
      </c>
      <c r="AR39" s="375">
        <v>0</v>
      </c>
      <c r="AS39" s="375">
        <v>0</v>
      </c>
      <c r="AT39" s="375">
        <f t="shared" si="17"/>
        <v>0</v>
      </c>
      <c r="AU39" s="375">
        <v>0</v>
      </c>
      <c r="AV39" s="375">
        <v>0</v>
      </c>
      <c r="AW39" s="375">
        <f t="shared" si="18"/>
        <v>0</v>
      </c>
      <c r="AX39" s="375">
        <v>1</v>
      </c>
      <c r="AY39" s="375">
        <v>0</v>
      </c>
      <c r="AZ39" s="375">
        <f t="shared" si="19"/>
        <v>1</v>
      </c>
      <c r="BA39" s="375">
        <v>2</v>
      </c>
      <c r="BB39" s="375">
        <v>1</v>
      </c>
      <c r="BC39" s="375">
        <f t="shared" si="20"/>
        <v>3</v>
      </c>
      <c r="BD39" s="375">
        <v>35</v>
      </c>
      <c r="BE39" s="375">
        <v>27</v>
      </c>
      <c r="BF39" s="375">
        <f t="shared" si="21"/>
        <v>62</v>
      </c>
      <c r="BG39" s="375">
        <v>63</v>
      </c>
      <c r="BH39" s="375">
        <v>32</v>
      </c>
      <c r="BI39" s="375">
        <f t="shared" si="22"/>
        <v>95</v>
      </c>
      <c r="BJ39" s="375">
        <v>77</v>
      </c>
      <c r="BK39" s="375">
        <v>71</v>
      </c>
      <c r="BL39" s="375">
        <f t="shared" si="23"/>
        <v>148</v>
      </c>
      <c r="BM39" s="375">
        <v>51</v>
      </c>
      <c r="BN39" s="375">
        <v>19</v>
      </c>
      <c r="BO39" s="375">
        <f t="shared" si="24"/>
        <v>70</v>
      </c>
      <c r="BP39" s="375">
        <v>16</v>
      </c>
      <c r="BQ39" s="375">
        <v>2</v>
      </c>
      <c r="BR39" s="375">
        <f t="shared" si="25"/>
        <v>18</v>
      </c>
      <c r="BS39" s="375">
        <v>0</v>
      </c>
      <c r="BT39" s="375">
        <v>0</v>
      </c>
      <c r="BU39" s="375">
        <v>0</v>
      </c>
      <c r="BV39" s="375">
        <v>0</v>
      </c>
      <c r="BW39" s="375">
        <v>0</v>
      </c>
      <c r="BX39" s="375">
        <v>0</v>
      </c>
      <c r="BY39" s="375">
        <v>0</v>
      </c>
      <c r="BZ39" s="375">
        <v>0</v>
      </c>
      <c r="CA39" s="375">
        <v>0</v>
      </c>
      <c r="CB39" s="375">
        <v>0</v>
      </c>
      <c r="CC39" s="375">
        <v>0</v>
      </c>
      <c r="CD39" s="375">
        <v>0</v>
      </c>
      <c r="CE39" s="375">
        <f t="shared" si="26"/>
        <v>0</v>
      </c>
      <c r="CF39" s="375">
        <f t="shared" si="26"/>
        <v>0</v>
      </c>
      <c r="CG39" s="375">
        <f t="shared" si="27"/>
        <v>0</v>
      </c>
      <c r="CH39" s="375">
        <v>0</v>
      </c>
      <c r="CI39" s="375">
        <v>0</v>
      </c>
      <c r="CJ39" s="375">
        <v>0</v>
      </c>
      <c r="CK39" s="375">
        <v>0</v>
      </c>
      <c r="CL39" s="375">
        <v>0</v>
      </c>
      <c r="CM39" s="375">
        <v>0</v>
      </c>
      <c r="CN39" s="375">
        <f t="shared" si="28"/>
        <v>0</v>
      </c>
      <c r="CO39" s="375">
        <f t="shared" si="28"/>
        <v>0</v>
      </c>
      <c r="CP39" s="375">
        <f t="shared" si="29"/>
        <v>0</v>
      </c>
      <c r="CQ39" s="375">
        <v>0</v>
      </c>
      <c r="CR39" s="375">
        <v>0</v>
      </c>
      <c r="CS39" s="375">
        <v>0</v>
      </c>
      <c r="CT39" s="375">
        <v>0</v>
      </c>
      <c r="CU39" s="375">
        <v>0</v>
      </c>
      <c r="CV39" s="375">
        <v>0</v>
      </c>
    </row>
    <row r="40" spans="1:100" s="416" customFormat="1" hidden="1">
      <c r="A40" s="375">
        <f t="shared" si="34"/>
        <v>21</v>
      </c>
      <c r="B40" s="375" t="s">
        <v>1356</v>
      </c>
      <c r="C40" s="375" t="s">
        <v>1357</v>
      </c>
      <c r="D40" s="415" t="s">
        <v>1766</v>
      </c>
      <c r="E40" s="375" t="s">
        <v>262</v>
      </c>
      <c r="F40" s="375" t="s">
        <v>85</v>
      </c>
      <c r="G40" s="375" t="s">
        <v>127</v>
      </c>
      <c r="H40" s="375" t="s">
        <v>615</v>
      </c>
      <c r="I40" s="375" t="s">
        <v>615</v>
      </c>
      <c r="J40" s="375">
        <v>2</v>
      </c>
      <c r="K40" s="375" t="s">
        <v>2606</v>
      </c>
      <c r="L40" s="375">
        <v>40331</v>
      </c>
      <c r="M40" s="375" t="s">
        <v>2409</v>
      </c>
      <c r="N40" s="375">
        <v>1300</v>
      </c>
      <c r="O40" s="375">
        <v>0</v>
      </c>
      <c r="P40" s="375">
        <v>0</v>
      </c>
      <c r="Q40" s="375">
        <f t="shared" si="9"/>
        <v>0</v>
      </c>
      <c r="R40" s="375">
        <v>68</v>
      </c>
      <c r="S40" s="375">
        <v>0</v>
      </c>
      <c r="T40" s="375">
        <v>0</v>
      </c>
      <c r="U40" s="375">
        <v>0</v>
      </c>
      <c r="V40" s="375">
        <v>0</v>
      </c>
      <c r="W40" s="375">
        <v>0</v>
      </c>
      <c r="X40" s="375">
        <v>0</v>
      </c>
      <c r="Y40" s="375">
        <f t="shared" si="10"/>
        <v>68</v>
      </c>
      <c r="Z40" s="375">
        <v>0</v>
      </c>
      <c r="AA40" s="375">
        <v>0</v>
      </c>
      <c r="AB40" s="375">
        <f t="shared" si="11"/>
        <v>0</v>
      </c>
      <c r="AC40" s="375">
        <v>0</v>
      </c>
      <c r="AD40" s="375">
        <v>0</v>
      </c>
      <c r="AE40" s="375">
        <f t="shared" si="12"/>
        <v>0</v>
      </c>
      <c r="AF40" s="375">
        <v>0</v>
      </c>
      <c r="AG40" s="375">
        <v>0</v>
      </c>
      <c r="AH40" s="375">
        <f t="shared" si="13"/>
        <v>0</v>
      </c>
      <c r="AI40" s="375">
        <v>0</v>
      </c>
      <c r="AJ40" s="375">
        <v>0</v>
      </c>
      <c r="AK40" s="375">
        <f t="shared" si="14"/>
        <v>0</v>
      </c>
      <c r="AL40" s="375">
        <v>0</v>
      </c>
      <c r="AM40" s="375">
        <v>0</v>
      </c>
      <c r="AN40" s="375">
        <f t="shared" si="15"/>
        <v>0</v>
      </c>
      <c r="AO40" s="375">
        <v>0</v>
      </c>
      <c r="AP40" s="375">
        <v>0</v>
      </c>
      <c r="AQ40" s="375">
        <f t="shared" si="16"/>
        <v>0</v>
      </c>
      <c r="AR40" s="375">
        <v>0</v>
      </c>
      <c r="AS40" s="375">
        <v>0</v>
      </c>
      <c r="AT40" s="375">
        <f t="shared" si="17"/>
        <v>0</v>
      </c>
      <c r="AU40" s="375">
        <v>0</v>
      </c>
      <c r="AV40" s="375">
        <v>0</v>
      </c>
      <c r="AW40" s="375">
        <f t="shared" si="18"/>
        <v>0</v>
      </c>
      <c r="AX40" s="375">
        <v>0</v>
      </c>
      <c r="AY40" s="375">
        <v>0</v>
      </c>
      <c r="AZ40" s="375">
        <f t="shared" si="19"/>
        <v>0</v>
      </c>
      <c r="BA40" s="375">
        <v>0</v>
      </c>
      <c r="BB40" s="375">
        <v>0</v>
      </c>
      <c r="BC40" s="375">
        <f t="shared" si="20"/>
        <v>0</v>
      </c>
      <c r="BD40" s="375">
        <v>4</v>
      </c>
      <c r="BE40" s="375">
        <v>4</v>
      </c>
      <c r="BF40" s="375">
        <f t="shared" si="21"/>
        <v>8</v>
      </c>
      <c r="BG40" s="375">
        <v>5</v>
      </c>
      <c r="BH40" s="375">
        <v>8</v>
      </c>
      <c r="BI40" s="375">
        <f t="shared" si="22"/>
        <v>13</v>
      </c>
      <c r="BJ40" s="375">
        <v>17</v>
      </c>
      <c r="BK40" s="375">
        <v>11</v>
      </c>
      <c r="BL40" s="375">
        <f t="shared" si="23"/>
        <v>28</v>
      </c>
      <c r="BM40" s="375">
        <v>8</v>
      </c>
      <c r="BN40" s="375">
        <v>2</v>
      </c>
      <c r="BO40" s="375">
        <f t="shared" si="24"/>
        <v>10</v>
      </c>
      <c r="BP40" s="375">
        <v>6</v>
      </c>
      <c r="BQ40" s="375">
        <v>3</v>
      </c>
      <c r="BR40" s="375">
        <f t="shared" si="25"/>
        <v>9</v>
      </c>
      <c r="BS40" s="375">
        <v>0</v>
      </c>
      <c r="BT40" s="375">
        <v>0</v>
      </c>
      <c r="BU40" s="375">
        <v>0</v>
      </c>
      <c r="BV40" s="375">
        <v>0</v>
      </c>
      <c r="BW40" s="375">
        <v>0</v>
      </c>
      <c r="BX40" s="375">
        <v>0</v>
      </c>
      <c r="BY40" s="375">
        <v>0</v>
      </c>
      <c r="BZ40" s="375">
        <v>0</v>
      </c>
      <c r="CA40" s="375">
        <v>0</v>
      </c>
      <c r="CB40" s="375">
        <v>0</v>
      </c>
      <c r="CC40" s="375">
        <v>0</v>
      </c>
      <c r="CD40" s="375">
        <v>0</v>
      </c>
      <c r="CE40" s="375">
        <f t="shared" si="26"/>
        <v>0</v>
      </c>
      <c r="CF40" s="375">
        <f t="shared" si="26"/>
        <v>0</v>
      </c>
      <c r="CG40" s="375">
        <f t="shared" si="27"/>
        <v>0</v>
      </c>
      <c r="CH40" s="375">
        <v>0</v>
      </c>
      <c r="CI40" s="375">
        <v>0</v>
      </c>
      <c r="CJ40" s="375">
        <v>0</v>
      </c>
      <c r="CK40" s="375">
        <v>0</v>
      </c>
      <c r="CL40" s="375">
        <v>0</v>
      </c>
      <c r="CM40" s="375">
        <v>0</v>
      </c>
      <c r="CN40" s="375">
        <f t="shared" si="28"/>
        <v>0</v>
      </c>
      <c r="CO40" s="375">
        <f t="shared" si="28"/>
        <v>0</v>
      </c>
      <c r="CP40" s="375">
        <f t="shared" si="29"/>
        <v>0</v>
      </c>
      <c r="CQ40" s="375">
        <v>0</v>
      </c>
      <c r="CR40" s="375">
        <v>0</v>
      </c>
      <c r="CS40" s="375">
        <v>0</v>
      </c>
      <c r="CT40" s="375">
        <v>0</v>
      </c>
      <c r="CU40" s="375">
        <v>0</v>
      </c>
      <c r="CV40" s="375">
        <v>0</v>
      </c>
    </row>
    <row r="41" spans="1:100" s="416" customFormat="1" hidden="1">
      <c r="A41" s="375">
        <f t="shared" si="34"/>
        <v>22</v>
      </c>
      <c r="B41" s="375" t="s">
        <v>1360</v>
      </c>
      <c r="C41" s="375" t="s">
        <v>1361</v>
      </c>
      <c r="D41" s="415" t="s">
        <v>1765</v>
      </c>
      <c r="E41" s="375" t="s">
        <v>1080</v>
      </c>
      <c r="F41" s="375" t="s">
        <v>85</v>
      </c>
      <c r="G41" s="375" t="s">
        <v>127</v>
      </c>
      <c r="H41" s="375" t="s">
        <v>615</v>
      </c>
      <c r="I41" s="375" t="s">
        <v>615</v>
      </c>
      <c r="J41" s="375">
        <v>2</v>
      </c>
      <c r="K41" s="375" t="s">
        <v>2421</v>
      </c>
      <c r="L41" s="375">
        <v>39583</v>
      </c>
      <c r="M41" s="375" t="s">
        <v>2409</v>
      </c>
      <c r="N41" s="375">
        <v>2200</v>
      </c>
      <c r="O41" s="375">
        <v>0</v>
      </c>
      <c r="P41" s="375">
        <v>0</v>
      </c>
      <c r="Q41" s="375">
        <f t="shared" si="9"/>
        <v>0</v>
      </c>
      <c r="R41" s="375">
        <v>313</v>
      </c>
      <c r="S41" s="375">
        <v>0</v>
      </c>
      <c r="T41" s="375">
        <v>0</v>
      </c>
      <c r="U41" s="375">
        <v>0</v>
      </c>
      <c r="V41" s="375">
        <v>0</v>
      </c>
      <c r="W41" s="375">
        <v>0</v>
      </c>
      <c r="X41" s="375">
        <v>0</v>
      </c>
      <c r="Y41" s="375">
        <f t="shared" si="10"/>
        <v>313</v>
      </c>
      <c r="Z41" s="375">
        <v>0</v>
      </c>
      <c r="AA41" s="375">
        <v>0</v>
      </c>
      <c r="AB41" s="375">
        <f t="shared" si="11"/>
        <v>0</v>
      </c>
      <c r="AC41" s="375">
        <v>0</v>
      </c>
      <c r="AD41" s="375">
        <v>0</v>
      </c>
      <c r="AE41" s="375">
        <f t="shared" si="12"/>
        <v>0</v>
      </c>
      <c r="AF41" s="375">
        <v>0</v>
      </c>
      <c r="AG41" s="375">
        <v>0</v>
      </c>
      <c r="AH41" s="375">
        <f t="shared" si="13"/>
        <v>0</v>
      </c>
      <c r="AI41" s="375">
        <v>0</v>
      </c>
      <c r="AJ41" s="375">
        <v>0</v>
      </c>
      <c r="AK41" s="375">
        <f t="shared" si="14"/>
        <v>0</v>
      </c>
      <c r="AL41" s="375">
        <v>0</v>
      </c>
      <c r="AM41" s="375">
        <v>0</v>
      </c>
      <c r="AN41" s="375">
        <f t="shared" si="15"/>
        <v>0</v>
      </c>
      <c r="AO41" s="375">
        <v>0</v>
      </c>
      <c r="AP41" s="375">
        <v>0</v>
      </c>
      <c r="AQ41" s="375">
        <f t="shared" si="16"/>
        <v>0</v>
      </c>
      <c r="AR41" s="375">
        <v>0</v>
      </c>
      <c r="AS41" s="375">
        <v>0</v>
      </c>
      <c r="AT41" s="375">
        <f t="shared" si="17"/>
        <v>0</v>
      </c>
      <c r="AU41" s="375">
        <v>0</v>
      </c>
      <c r="AV41" s="375">
        <v>0</v>
      </c>
      <c r="AW41" s="375">
        <f t="shared" si="18"/>
        <v>0</v>
      </c>
      <c r="AX41" s="375">
        <v>0</v>
      </c>
      <c r="AY41" s="375">
        <v>0</v>
      </c>
      <c r="AZ41" s="375">
        <f t="shared" si="19"/>
        <v>0</v>
      </c>
      <c r="BA41" s="375">
        <v>2</v>
      </c>
      <c r="BB41" s="375">
        <v>1</v>
      </c>
      <c r="BC41" s="375">
        <f t="shared" si="20"/>
        <v>3</v>
      </c>
      <c r="BD41" s="375">
        <v>25</v>
      </c>
      <c r="BE41" s="375">
        <v>31</v>
      </c>
      <c r="BF41" s="375">
        <f t="shared" si="21"/>
        <v>56</v>
      </c>
      <c r="BG41" s="375">
        <v>48</v>
      </c>
      <c r="BH41" s="375">
        <v>68</v>
      </c>
      <c r="BI41" s="375">
        <f t="shared" si="22"/>
        <v>116</v>
      </c>
      <c r="BJ41" s="375">
        <v>48</v>
      </c>
      <c r="BK41" s="375">
        <v>51</v>
      </c>
      <c r="BL41" s="375">
        <f t="shared" si="23"/>
        <v>99</v>
      </c>
      <c r="BM41" s="375">
        <v>17</v>
      </c>
      <c r="BN41" s="375">
        <v>18</v>
      </c>
      <c r="BO41" s="375">
        <f t="shared" si="24"/>
        <v>35</v>
      </c>
      <c r="BP41" s="375">
        <v>3</v>
      </c>
      <c r="BQ41" s="375">
        <v>1</v>
      </c>
      <c r="BR41" s="375">
        <f t="shared" si="25"/>
        <v>4</v>
      </c>
      <c r="BS41" s="375">
        <v>0</v>
      </c>
      <c r="BT41" s="375">
        <v>0</v>
      </c>
      <c r="BU41" s="375">
        <v>0</v>
      </c>
      <c r="BV41" s="375">
        <v>0</v>
      </c>
      <c r="BW41" s="375">
        <v>0</v>
      </c>
      <c r="BX41" s="375">
        <v>0</v>
      </c>
      <c r="BY41" s="375">
        <v>0</v>
      </c>
      <c r="BZ41" s="375">
        <v>0</v>
      </c>
      <c r="CA41" s="375">
        <v>0</v>
      </c>
      <c r="CB41" s="375">
        <v>0</v>
      </c>
      <c r="CC41" s="375">
        <v>0</v>
      </c>
      <c r="CD41" s="375">
        <v>0</v>
      </c>
      <c r="CE41" s="375">
        <f t="shared" si="26"/>
        <v>0</v>
      </c>
      <c r="CF41" s="375">
        <f t="shared" si="26"/>
        <v>0</v>
      </c>
      <c r="CG41" s="375">
        <f t="shared" si="27"/>
        <v>0</v>
      </c>
      <c r="CH41" s="375">
        <v>0</v>
      </c>
      <c r="CI41" s="375">
        <v>0</v>
      </c>
      <c r="CJ41" s="375">
        <v>0</v>
      </c>
      <c r="CK41" s="375">
        <v>0</v>
      </c>
      <c r="CL41" s="375">
        <v>0</v>
      </c>
      <c r="CM41" s="375">
        <v>0</v>
      </c>
      <c r="CN41" s="375">
        <f t="shared" si="28"/>
        <v>0</v>
      </c>
      <c r="CO41" s="375">
        <f t="shared" si="28"/>
        <v>0</v>
      </c>
      <c r="CP41" s="375">
        <f t="shared" si="29"/>
        <v>0</v>
      </c>
      <c r="CQ41" s="375">
        <v>0</v>
      </c>
      <c r="CR41" s="375">
        <v>0</v>
      </c>
      <c r="CS41" s="375">
        <v>0</v>
      </c>
      <c r="CT41" s="375">
        <v>0</v>
      </c>
      <c r="CU41" s="375">
        <v>0</v>
      </c>
      <c r="CV41" s="375">
        <v>0</v>
      </c>
    </row>
    <row r="42" spans="1:100" s="416" customFormat="1" hidden="1">
      <c r="A42" s="375">
        <f t="shared" si="34"/>
        <v>23</v>
      </c>
      <c r="B42" s="375">
        <v>69945556</v>
      </c>
      <c r="C42" s="375" t="s">
        <v>2607</v>
      </c>
      <c r="D42" s="415" t="s">
        <v>2608</v>
      </c>
      <c r="E42" s="375" t="s">
        <v>259</v>
      </c>
      <c r="F42" s="375" t="s">
        <v>85</v>
      </c>
      <c r="G42" s="375" t="s">
        <v>127</v>
      </c>
      <c r="H42" s="375"/>
      <c r="I42" s="375"/>
      <c r="J42" s="375"/>
      <c r="K42" s="375" t="s">
        <v>2609</v>
      </c>
      <c r="L42" s="375"/>
      <c r="M42" s="375"/>
      <c r="N42" s="375"/>
      <c r="O42" s="375"/>
      <c r="P42" s="375"/>
      <c r="Q42" s="375"/>
      <c r="R42" s="375">
        <v>53</v>
      </c>
      <c r="S42" s="375"/>
      <c r="T42" s="375"/>
      <c r="U42" s="375"/>
      <c r="V42" s="375"/>
      <c r="W42" s="375"/>
      <c r="X42" s="375"/>
      <c r="Y42" s="375">
        <f t="shared" si="10"/>
        <v>53</v>
      </c>
      <c r="Z42" s="375"/>
      <c r="AA42" s="375"/>
      <c r="AB42" s="375"/>
      <c r="AC42" s="375"/>
      <c r="AD42" s="375"/>
      <c r="AE42" s="375"/>
      <c r="AF42" s="375"/>
      <c r="AG42" s="375"/>
      <c r="AH42" s="375"/>
      <c r="AI42" s="375"/>
      <c r="AJ42" s="375"/>
      <c r="AK42" s="375"/>
      <c r="AL42" s="375"/>
      <c r="AM42" s="375"/>
      <c r="AN42" s="375"/>
      <c r="AO42" s="375"/>
      <c r="AP42" s="375"/>
      <c r="AQ42" s="375"/>
      <c r="AR42" s="375"/>
      <c r="AS42" s="375"/>
      <c r="AT42" s="375"/>
      <c r="AU42" s="375"/>
      <c r="AV42" s="375"/>
      <c r="AW42" s="375"/>
      <c r="AX42" s="375"/>
      <c r="AY42" s="375"/>
      <c r="AZ42" s="375"/>
      <c r="BA42" s="375"/>
      <c r="BB42" s="375"/>
      <c r="BC42" s="375"/>
      <c r="BD42" s="375"/>
      <c r="BE42" s="375"/>
      <c r="BF42" s="375"/>
      <c r="BG42" s="375"/>
      <c r="BH42" s="375"/>
      <c r="BI42" s="375"/>
      <c r="BJ42" s="375"/>
      <c r="BK42" s="375"/>
      <c r="BL42" s="375"/>
      <c r="BM42" s="375"/>
      <c r="BN42" s="375"/>
      <c r="BO42" s="375"/>
      <c r="BP42" s="375"/>
      <c r="BQ42" s="375"/>
      <c r="BR42" s="375"/>
      <c r="BS42" s="375"/>
      <c r="BT42" s="375"/>
      <c r="BU42" s="375"/>
      <c r="BV42" s="375"/>
      <c r="BW42" s="375"/>
      <c r="BX42" s="375"/>
      <c r="BY42" s="375"/>
      <c r="BZ42" s="375"/>
      <c r="CA42" s="375"/>
      <c r="CB42" s="375"/>
      <c r="CC42" s="375"/>
      <c r="CD42" s="375"/>
      <c r="CE42" s="375"/>
      <c r="CF42" s="375"/>
      <c r="CG42" s="375"/>
      <c r="CH42" s="375"/>
      <c r="CI42" s="375"/>
      <c r="CJ42" s="375"/>
      <c r="CK42" s="375"/>
      <c r="CL42" s="375"/>
      <c r="CM42" s="375"/>
      <c r="CN42" s="375"/>
      <c r="CO42" s="375"/>
      <c r="CP42" s="375"/>
      <c r="CQ42" s="375"/>
      <c r="CR42" s="375"/>
      <c r="CS42" s="375"/>
      <c r="CT42" s="375"/>
      <c r="CU42" s="375"/>
      <c r="CV42" s="375"/>
    </row>
    <row r="43" spans="1:100" s="400" customFormat="1">
      <c r="A43" s="413">
        <v>10</v>
      </c>
      <c r="B43" s="413"/>
      <c r="C43" s="413" t="str">
        <f>F43</f>
        <v>Kec. Singkut</v>
      </c>
      <c r="D43" s="414"/>
      <c r="E43" s="395"/>
      <c r="F43" s="395" t="str">
        <f>F42</f>
        <v>Kec. Singkut</v>
      </c>
      <c r="G43" s="395"/>
      <c r="H43" s="395"/>
      <c r="I43" s="395"/>
      <c r="J43" s="395"/>
      <c r="K43" s="395"/>
      <c r="L43" s="395"/>
      <c r="M43" s="395"/>
      <c r="N43" s="395"/>
      <c r="O43" s="395">
        <f t="shared" ref="O43:BZ43" si="45">SUM(O39:O42)</f>
        <v>0</v>
      </c>
      <c r="P43" s="395">
        <f t="shared" si="45"/>
        <v>0</v>
      </c>
      <c r="Q43" s="395">
        <f t="shared" si="45"/>
        <v>0</v>
      </c>
      <c r="R43" s="395">
        <f>SUM(R39:R42)-9</f>
        <v>803</v>
      </c>
      <c r="S43" s="395">
        <f t="shared" si="45"/>
        <v>15</v>
      </c>
      <c r="T43" s="395">
        <f t="shared" si="45"/>
        <v>4</v>
      </c>
      <c r="U43" s="395">
        <f t="shared" si="45"/>
        <v>0</v>
      </c>
      <c r="V43" s="395">
        <f t="shared" si="45"/>
        <v>0</v>
      </c>
      <c r="W43" s="395">
        <f t="shared" si="45"/>
        <v>0</v>
      </c>
      <c r="X43" s="395">
        <f t="shared" si="45"/>
        <v>0</v>
      </c>
      <c r="Y43" s="395">
        <f>SUM(Y39:Y42)-9</f>
        <v>822</v>
      </c>
      <c r="Z43" s="395">
        <f t="shared" si="45"/>
        <v>0</v>
      </c>
      <c r="AA43" s="395">
        <f t="shared" si="45"/>
        <v>0</v>
      </c>
      <c r="AB43" s="395">
        <f t="shared" si="45"/>
        <v>0</v>
      </c>
      <c r="AC43" s="395">
        <f t="shared" si="45"/>
        <v>0</v>
      </c>
      <c r="AD43" s="395">
        <f t="shared" si="45"/>
        <v>0</v>
      </c>
      <c r="AE43" s="395">
        <f t="shared" si="45"/>
        <v>0</v>
      </c>
      <c r="AF43" s="395">
        <f t="shared" si="45"/>
        <v>0</v>
      </c>
      <c r="AG43" s="395">
        <f t="shared" si="45"/>
        <v>0</v>
      </c>
      <c r="AH43" s="395">
        <f t="shared" si="45"/>
        <v>0</v>
      </c>
      <c r="AI43" s="395">
        <f t="shared" si="45"/>
        <v>0</v>
      </c>
      <c r="AJ43" s="395">
        <f t="shared" si="45"/>
        <v>0</v>
      </c>
      <c r="AK43" s="395">
        <f t="shared" si="45"/>
        <v>0</v>
      </c>
      <c r="AL43" s="395">
        <f t="shared" si="45"/>
        <v>0</v>
      </c>
      <c r="AM43" s="395">
        <f t="shared" si="45"/>
        <v>0</v>
      </c>
      <c r="AN43" s="395">
        <f t="shared" si="45"/>
        <v>0</v>
      </c>
      <c r="AO43" s="395">
        <f t="shared" si="45"/>
        <v>0</v>
      </c>
      <c r="AP43" s="395">
        <f t="shared" si="45"/>
        <v>0</v>
      </c>
      <c r="AQ43" s="395">
        <f t="shared" si="45"/>
        <v>0</v>
      </c>
      <c r="AR43" s="395">
        <f t="shared" si="45"/>
        <v>0</v>
      </c>
      <c r="AS43" s="395">
        <f t="shared" si="45"/>
        <v>0</v>
      </c>
      <c r="AT43" s="395">
        <f t="shared" si="45"/>
        <v>0</v>
      </c>
      <c r="AU43" s="395">
        <f t="shared" si="45"/>
        <v>0</v>
      </c>
      <c r="AV43" s="395">
        <f t="shared" si="45"/>
        <v>0</v>
      </c>
      <c r="AW43" s="395">
        <f t="shared" si="45"/>
        <v>0</v>
      </c>
      <c r="AX43" s="395">
        <f t="shared" si="45"/>
        <v>1</v>
      </c>
      <c r="AY43" s="395">
        <f t="shared" si="45"/>
        <v>0</v>
      </c>
      <c r="AZ43" s="395">
        <f t="shared" si="45"/>
        <v>1</v>
      </c>
      <c r="BA43" s="395">
        <f t="shared" si="45"/>
        <v>4</v>
      </c>
      <c r="BB43" s="395">
        <f t="shared" si="45"/>
        <v>2</v>
      </c>
      <c r="BC43" s="395">
        <f t="shared" si="45"/>
        <v>6</v>
      </c>
      <c r="BD43" s="395">
        <f t="shared" si="45"/>
        <v>64</v>
      </c>
      <c r="BE43" s="395">
        <f t="shared" si="45"/>
        <v>62</v>
      </c>
      <c r="BF43" s="395">
        <f t="shared" si="45"/>
        <v>126</v>
      </c>
      <c r="BG43" s="395">
        <f t="shared" si="45"/>
        <v>116</v>
      </c>
      <c r="BH43" s="395">
        <f t="shared" si="45"/>
        <v>108</v>
      </c>
      <c r="BI43" s="395">
        <f t="shared" si="45"/>
        <v>224</v>
      </c>
      <c r="BJ43" s="395">
        <f t="shared" si="45"/>
        <v>142</v>
      </c>
      <c r="BK43" s="395">
        <f t="shared" si="45"/>
        <v>133</v>
      </c>
      <c r="BL43" s="395">
        <f t="shared" si="45"/>
        <v>275</v>
      </c>
      <c r="BM43" s="395">
        <f t="shared" si="45"/>
        <v>76</v>
      </c>
      <c r="BN43" s="395">
        <f t="shared" si="45"/>
        <v>39</v>
      </c>
      <c r="BO43" s="395">
        <f t="shared" si="45"/>
        <v>115</v>
      </c>
      <c r="BP43" s="395">
        <f t="shared" si="45"/>
        <v>25</v>
      </c>
      <c r="BQ43" s="395">
        <f t="shared" si="45"/>
        <v>6</v>
      </c>
      <c r="BR43" s="395">
        <f t="shared" si="45"/>
        <v>31</v>
      </c>
      <c r="BS43" s="395">
        <f t="shared" si="45"/>
        <v>0</v>
      </c>
      <c r="BT43" s="395">
        <f t="shared" si="45"/>
        <v>0</v>
      </c>
      <c r="BU43" s="395">
        <f t="shared" si="45"/>
        <v>0</v>
      </c>
      <c r="BV43" s="395">
        <f t="shared" si="45"/>
        <v>0</v>
      </c>
      <c r="BW43" s="395">
        <f t="shared" si="45"/>
        <v>0</v>
      </c>
      <c r="BX43" s="395">
        <f t="shared" si="45"/>
        <v>0</v>
      </c>
      <c r="BY43" s="395">
        <f t="shared" si="45"/>
        <v>0</v>
      </c>
      <c r="BZ43" s="395">
        <f t="shared" si="45"/>
        <v>0</v>
      </c>
      <c r="CA43" s="395">
        <f t="shared" ref="CA43:CV43" si="46">SUM(CA39:CA42)</f>
        <v>0</v>
      </c>
      <c r="CB43" s="395">
        <f t="shared" si="46"/>
        <v>0</v>
      </c>
      <c r="CC43" s="395">
        <f t="shared" si="46"/>
        <v>0</v>
      </c>
      <c r="CD43" s="395">
        <f t="shared" si="46"/>
        <v>0</v>
      </c>
      <c r="CE43" s="395">
        <f t="shared" si="46"/>
        <v>0</v>
      </c>
      <c r="CF43" s="395">
        <f t="shared" si="46"/>
        <v>0</v>
      </c>
      <c r="CG43" s="395">
        <f t="shared" si="46"/>
        <v>0</v>
      </c>
      <c r="CH43" s="395">
        <f t="shared" si="46"/>
        <v>0</v>
      </c>
      <c r="CI43" s="395">
        <f t="shared" si="46"/>
        <v>0</v>
      </c>
      <c r="CJ43" s="395">
        <f t="shared" si="46"/>
        <v>0</v>
      </c>
      <c r="CK43" s="395">
        <f t="shared" si="46"/>
        <v>0</v>
      </c>
      <c r="CL43" s="395">
        <f t="shared" si="46"/>
        <v>0</v>
      </c>
      <c r="CM43" s="395">
        <f t="shared" si="46"/>
        <v>0</v>
      </c>
      <c r="CN43" s="395">
        <f t="shared" si="46"/>
        <v>0</v>
      </c>
      <c r="CO43" s="395">
        <f t="shared" si="46"/>
        <v>0</v>
      </c>
      <c r="CP43" s="395">
        <f t="shared" si="46"/>
        <v>0</v>
      </c>
      <c r="CQ43" s="395">
        <f t="shared" si="46"/>
        <v>0</v>
      </c>
      <c r="CR43" s="395">
        <f t="shared" si="46"/>
        <v>0</v>
      </c>
      <c r="CS43" s="395">
        <f t="shared" si="46"/>
        <v>0</v>
      </c>
      <c r="CT43" s="395">
        <f t="shared" si="46"/>
        <v>0</v>
      </c>
      <c r="CU43" s="395">
        <f t="shared" si="46"/>
        <v>0</v>
      </c>
      <c r="CV43" s="395">
        <f t="shared" si="46"/>
        <v>0</v>
      </c>
    </row>
    <row r="44" spans="1:100" s="418" customFormat="1">
      <c r="A44" s="905" t="s">
        <v>67</v>
      </c>
      <c r="B44" s="906"/>
      <c r="C44" s="906"/>
      <c r="D44" s="907"/>
      <c r="E44" s="417"/>
      <c r="F44" s="417"/>
      <c r="G44" s="417"/>
      <c r="H44" s="417"/>
      <c r="I44" s="417"/>
      <c r="J44" s="417"/>
      <c r="K44" s="417"/>
      <c r="L44" s="417"/>
      <c r="M44" s="417"/>
      <c r="N44" s="417"/>
      <c r="O44" s="417">
        <f t="shared" ref="O44:BV44" si="47">O43+O38+O31+O34+O28+O22+O20+O18+O16+O13</f>
        <v>0</v>
      </c>
      <c r="P44" s="417">
        <f t="shared" si="47"/>
        <v>0</v>
      </c>
      <c r="Q44" s="417">
        <f t="shared" si="47"/>
        <v>0</v>
      </c>
      <c r="R44" s="417">
        <f t="shared" si="47"/>
        <v>4633</v>
      </c>
      <c r="S44" s="417">
        <f t="shared" ca="1" si="47"/>
        <v>53</v>
      </c>
      <c r="T44" s="417">
        <f t="shared" si="47"/>
        <v>10</v>
      </c>
      <c r="U44" s="417">
        <f t="shared" si="47"/>
        <v>0</v>
      </c>
      <c r="V44" s="417">
        <f t="shared" si="47"/>
        <v>0</v>
      </c>
      <c r="W44" s="417">
        <f t="shared" si="47"/>
        <v>0</v>
      </c>
      <c r="X44" s="417">
        <f t="shared" si="47"/>
        <v>0</v>
      </c>
      <c r="Y44" s="417">
        <f t="shared" si="47"/>
        <v>4696</v>
      </c>
      <c r="Z44" s="417">
        <f t="shared" si="47"/>
        <v>1</v>
      </c>
      <c r="AA44" s="417">
        <f t="shared" si="47"/>
        <v>1</v>
      </c>
      <c r="AB44" s="417">
        <f t="shared" si="47"/>
        <v>2</v>
      </c>
      <c r="AC44" s="417">
        <f t="shared" si="47"/>
        <v>0</v>
      </c>
      <c r="AD44" s="417">
        <f t="shared" si="47"/>
        <v>0</v>
      </c>
      <c r="AE44" s="417">
        <f t="shared" si="47"/>
        <v>0</v>
      </c>
      <c r="AF44" s="417">
        <f t="shared" si="47"/>
        <v>0</v>
      </c>
      <c r="AG44" s="417">
        <f t="shared" si="47"/>
        <v>0</v>
      </c>
      <c r="AH44" s="417">
        <f t="shared" si="47"/>
        <v>0</v>
      </c>
      <c r="AI44" s="417">
        <f t="shared" si="47"/>
        <v>0</v>
      </c>
      <c r="AJ44" s="417">
        <f t="shared" si="47"/>
        <v>0</v>
      </c>
      <c r="AK44" s="417">
        <f t="shared" si="47"/>
        <v>0</v>
      </c>
      <c r="AL44" s="417">
        <f t="shared" si="47"/>
        <v>0</v>
      </c>
      <c r="AM44" s="417">
        <f t="shared" si="47"/>
        <v>0</v>
      </c>
      <c r="AN44" s="417">
        <f t="shared" si="47"/>
        <v>0</v>
      </c>
      <c r="AO44" s="417">
        <f t="shared" si="47"/>
        <v>0</v>
      </c>
      <c r="AP44" s="417">
        <f t="shared" si="47"/>
        <v>0</v>
      </c>
      <c r="AQ44" s="417">
        <f t="shared" si="47"/>
        <v>0</v>
      </c>
      <c r="AR44" s="417">
        <f t="shared" si="47"/>
        <v>0</v>
      </c>
      <c r="AS44" s="417">
        <f t="shared" si="47"/>
        <v>1</v>
      </c>
      <c r="AT44" s="417">
        <f t="shared" si="47"/>
        <v>1</v>
      </c>
      <c r="AU44" s="417">
        <f t="shared" si="47"/>
        <v>0</v>
      </c>
      <c r="AV44" s="417">
        <f t="shared" si="47"/>
        <v>0</v>
      </c>
      <c r="AW44" s="417">
        <f t="shared" si="47"/>
        <v>0</v>
      </c>
      <c r="AX44" s="417">
        <f t="shared" si="47"/>
        <v>2</v>
      </c>
      <c r="AY44" s="417">
        <f t="shared" si="47"/>
        <v>0</v>
      </c>
      <c r="AZ44" s="417">
        <f t="shared" si="47"/>
        <v>2</v>
      </c>
      <c r="BA44" s="417">
        <f t="shared" si="47"/>
        <v>40</v>
      </c>
      <c r="BB44" s="417">
        <f t="shared" si="47"/>
        <v>49</v>
      </c>
      <c r="BC44" s="417">
        <f t="shared" si="47"/>
        <v>89</v>
      </c>
      <c r="BD44" s="417">
        <f t="shared" si="47"/>
        <v>333</v>
      </c>
      <c r="BE44" s="417">
        <f t="shared" si="47"/>
        <v>423</v>
      </c>
      <c r="BF44" s="417">
        <f t="shared" si="47"/>
        <v>756</v>
      </c>
      <c r="BG44" s="417">
        <f t="shared" si="47"/>
        <v>712</v>
      </c>
      <c r="BH44" s="417">
        <f t="shared" si="47"/>
        <v>714</v>
      </c>
      <c r="BI44" s="417">
        <f t="shared" si="47"/>
        <v>1426</v>
      </c>
      <c r="BJ44" s="417">
        <f t="shared" si="47"/>
        <v>790</v>
      </c>
      <c r="BK44" s="417">
        <f t="shared" si="47"/>
        <v>711</v>
      </c>
      <c r="BL44" s="417">
        <f t="shared" si="47"/>
        <v>1501</v>
      </c>
      <c r="BM44" s="417">
        <f t="shared" si="47"/>
        <v>367</v>
      </c>
      <c r="BN44" s="417">
        <f t="shared" si="47"/>
        <v>265</v>
      </c>
      <c r="BO44" s="417">
        <f t="shared" si="47"/>
        <v>632</v>
      </c>
      <c r="BP44" s="417">
        <f t="shared" si="47"/>
        <v>174</v>
      </c>
      <c r="BQ44" s="417">
        <f t="shared" si="47"/>
        <v>68</v>
      </c>
      <c r="BR44" s="417">
        <f t="shared" si="47"/>
        <v>242</v>
      </c>
      <c r="BS44" s="417">
        <f t="shared" si="47"/>
        <v>0</v>
      </c>
      <c r="BT44" s="417">
        <f t="shared" si="47"/>
        <v>0</v>
      </c>
      <c r="BU44" s="417">
        <f t="shared" si="47"/>
        <v>0</v>
      </c>
      <c r="BV44" s="417">
        <f t="shared" si="47"/>
        <v>0</v>
      </c>
      <c r="BW44" s="417">
        <f t="shared" ref="BW44:CV44" si="48">BW43+BW38+BW31+BW34+BW28+BW22+BW20+BW18+BW16+BW13</f>
        <v>0</v>
      </c>
      <c r="BX44" s="417">
        <f t="shared" si="48"/>
        <v>0</v>
      </c>
      <c r="BY44" s="417">
        <f t="shared" si="48"/>
        <v>0</v>
      </c>
      <c r="BZ44" s="417">
        <f t="shared" si="48"/>
        <v>0</v>
      </c>
      <c r="CA44" s="417">
        <f t="shared" si="48"/>
        <v>0</v>
      </c>
      <c r="CB44" s="417">
        <f t="shared" si="48"/>
        <v>0</v>
      </c>
      <c r="CC44" s="417">
        <f t="shared" si="48"/>
        <v>0</v>
      </c>
      <c r="CD44" s="417">
        <f t="shared" si="48"/>
        <v>0</v>
      </c>
      <c r="CE44" s="417">
        <f t="shared" si="48"/>
        <v>0</v>
      </c>
      <c r="CF44" s="417">
        <f t="shared" si="48"/>
        <v>0</v>
      </c>
      <c r="CG44" s="417">
        <f t="shared" si="48"/>
        <v>0</v>
      </c>
      <c r="CH44" s="417">
        <f t="shared" si="48"/>
        <v>0</v>
      </c>
      <c r="CI44" s="417">
        <f t="shared" si="48"/>
        <v>0</v>
      </c>
      <c r="CJ44" s="417">
        <f t="shared" si="48"/>
        <v>0</v>
      </c>
      <c r="CK44" s="417">
        <f t="shared" si="48"/>
        <v>0</v>
      </c>
      <c r="CL44" s="417">
        <f t="shared" si="48"/>
        <v>0</v>
      </c>
      <c r="CM44" s="417">
        <f t="shared" si="48"/>
        <v>0</v>
      </c>
      <c r="CN44" s="417">
        <f t="shared" si="48"/>
        <v>0</v>
      </c>
      <c r="CO44" s="417">
        <f t="shared" si="48"/>
        <v>0</v>
      </c>
      <c r="CP44" s="417">
        <f t="shared" si="48"/>
        <v>0</v>
      </c>
      <c r="CQ44" s="417">
        <f t="shared" si="48"/>
        <v>3</v>
      </c>
      <c r="CR44" s="417">
        <f t="shared" si="48"/>
        <v>3</v>
      </c>
      <c r="CS44" s="417">
        <f t="shared" si="48"/>
        <v>4</v>
      </c>
      <c r="CT44" s="417">
        <f t="shared" si="48"/>
        <v>5</v>
      </c>
      <c r="CU44" s="417">
        <f t="shared" si="48"/>
        <v>0</v>
      </c>
      <c r="CV44" s="417">
        <f t="shared" si="48"/>
        <v>0</v>
      </c>
    </row>
  </sheetData>
  <mergeCells count="37">
    <mergeCell ref="E8:E10"/>
    <mergeCell ref="CQ8:CV9"/>
    <mergeCell ref="AL9:AN9"/>
    <mergeCell ref="AO9:AQ9"/>
    <mergeCell ref="AR9:AT9"/>
    <mergeCell ref="AU9:AW9"/>
    <mergeCell ref="AI9:AK9"/>
    <mergeCell ref="R8:Y8"/>
    <mergeCell ref="Z8:BR8"/>
    <mergeCell ref="CE8:CG9"/>
    <mergeCell ref="CH8:CP9"/>
    <mergeCell ref="BP9:BR9"/>
    <mergeCell ref="AX9:AZ9"/>
    <mergeCell ref="BA9:BC9"/>
    <mergeCell ref="BD9:BF9"/>
    <mergeCell ref="BG9:BI9"/>
    <mergeCell ref="BJ9:BL9"/>
    <mergeCell ref="BM9:BO9"/>
    <mergeCell ref="Z9:AB9"/>
    <mergeCell ref="AC9:AE9"/>
    <mergeCell ref="AF9:AH9"/>
    <mergeCell ref="A44:D44"/>
    <mergeCell ref="A2:Y2"/>
    <mergeCell ref="A4:Y4"/>
    <mergeCell ref="A5:Y5"/>
    <mergeCell ref="A6:Y6"/>
    <mergeCell ref="O9:Q9"/>
    <mergeCell ref="G8:G10"/>
    <mergeCell ref="K8:K10"/>
    <mergeCell ref="L8:L10"/>
    <mergeCell ref="M8:M10"/>
    <mergeCell ref="N8:N10"/>
    <mergeCell ref="F8:F10"/>
    <mergeCell ref="A8:A10"/>
    <mergeCell ref="B8:B10"/>
    <mergeCell ref="C8:C10"/>
    <mergeCell ref="D8:D10"/>
  </mergeCells>
  <printOptions horizontalCentered="1"/>
  <pageMargins left="0.62992125984251968" right="0.46" top="0.39370078740157483" bottom="0.35433070866141736" header="0.31496062992125984" footer="0.19685039370078741"/>
  <pageSetup paperSize="10000" scale="90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62"/>
  <sheetViews>
    <sheetView view="pageBreakPreview" zoomScale="80" zoomScaleSheetLayoutView="80" workbookViewId="0">
      <selection activeCell="O10" sqref="O10"/>
    </sheetView>
  </sheetViews>
  <sheetFormatPr defaultRowHeight="18.75"/>
  <cols>
    <col min="1" max="1" width="4.42578125" style="31" customWidth="1"/>
    <col min="2" max="2" width="28.5703125" style="31" customWidth="1"/>
    <col min="3" max="14" width="7.42578125" style="31" customWidth="1"/>
    <col min="15" max="16384" width="9.140625" style="31"/>
  </cols>
  <sheetData>
    <row r="1" spans="1:23">
      <c r="A1" s="726" t="s">
        <v>1815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</row>
    <row r="2" spans="1:23" ht="9" customHeight="1"/>
    <row r="3" spans="1:23">
      <c r="A3" s="726" t="s">
        <v>2963</v>
      </c>
      <c r="B3" s="726"/>
      <c r="C3" s="726"/>
      <c r="D3" s="726"/>
      <c r="E3" s="726"/>
      <c r="F3" s="726"/>
      <c r="G3" s="726"/>
      <c r="H3" s="726"/>
      <c r="I3" s="726"/>
      <c r="J3" s="726"/>
      <c r="K3" s="726"/>
      <c r="L3" s="726"/>
      <c r="M3" s="726"/>
      <c r="N3" s="726"/>
    </row>
    <row r="4" spans="1:23">
      <c r="A4" s="726" t="s">
        <v>2274</v>
      </c>
      <c r="B4" s="726"/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6"/>
    </row>
    <row r="5" spans="1:23">
      <c r="M5" s="33"/>
      <c r="N5" s="33"/>
    </row>
    <row r="6" spans="1:23" s="34" customFormat="1" ht="21.75" customHeight="1">
      <c r="A6" s="727" t="s">
        <v>20</v>
      </c>
      <c r="B6" s="727" t="s">
        <v>14</v>
      </c>
      <c r="C6" s="720" t="s">
        <v>72</v>
      </c>
      <c r="D6" s="721"/>
      <c r="E6" s="720" t="s">
        <v>1377</v>
      </c>
      <c r="F6" s="721"/>
      <c r="G6" s="729" t="s">
        <v>1378</v>
      </c>
      <c r="H6" s="730"/>
      <c r="I6" s="729" t="s">
        <v>75</v>
      </c>
      <c r="J6" s="730"/>
      <c r="K6" s="729" t="s">
        <v>76</v>
      </c>
      <c r="L6" s="730"/>
      <c r="M6" s="720" t="s">
        <v>77</v>
      </c>
      <c r="N6" s="723"/>
    </row>
    <row r="7" spans="1:23" s="34" customFormat="1" ht="21.75" customHeight="1">
      <c r="A7" s="728"/>
      <c r="B7" s="728"/>
      <c r="C7" s="35" t="s">
        <v>78</v>
      </c>
      <c r="D7" s="35" t="s">
        <v>79</v>
      </c>
      <c r="E7" s="35" t="s">
        <v>78</v>
      </c>
      <c r="F7" s="35" t="s">
        <v>79</v>
      </c>
      <c r="G7" s="36" t="s">
        <v>78</v>
      </c>
      <c r="H7" s="36" t="s">
        <v>79</v>
      </c>
      <c r="I7" s="36" t="s">
        <v>78</v>
      </c>
      <c r="J7" s="36" t="s">
        <v>79</v>
      </c>
      <c r="K7" s="36" t="s">
        <v>78</v>
      </c>
      <c r="L7" s="36" t="s">
        <v>79</v>
      </c>
      <c r="M7" s="35" t="s">
        <v>78</v>
      </c>
      <c r="N7" s="35" t="s">
        <v>79</v>
      </c>
    </row>
    <row r="8" spans="1:23" s="40" customFormat="1" ht="21.75" customHeight="1">
      <c r="A8" s="41">
        <v>1</v>
      </c>
      <c r="B8" s="278" t="s">
        <v>86</v>
      </c>
      <c r="C8" s="42">
        <v>0</v>
      </c>
      <c r="D8" s="42">
        <v>12</v>
      </c>
      <c r="E8" s="15">
        <v>14</v>
      </c>
      <c r="F8" s="15">
        <v>5</v>
      </c>
      <c r="G8" s="39">
        <v>5</v>
      </c>
      <c r="H8" s="39">
        <v>7</v>
      </c>
      <c r="I8" s="39">
        <v>1</v>
      </c>
      <c r="J8" s="39">
        <v>2</v>
      </c>
      <c r="K8" s="39">
        <v>2</v>
      </c>
      <c r="L8" s="39">
        <v>0</v>
      </c>
      <c r="M8" s="38">
        <v>0</v>
      </c>
      <c r="N8" s="38">
        <v>0</v>
      </c>
      <c r="P8" s="688"/>
      <c r="Q8" s="688"/>
      <c r="R8" s="688"/>
      <c r="S8" s="688"/>
      <c r="T8" s="688"/>
      <c r="U8" s="688"/>
      <c r="V8" s="688"/>
      <c r="W8" s="688"/>
    </row>
    <row r="9" spans="1:23" s="40" customFormat="1" ht="21.75" customHeight="1">
      <c r="A9" s="37">
        <v>2</v>
      </c>
      <c r="B9" s="279" t="s">
        <v>87</v>
      </c>
      <c r="C9" s="38">
        <v>0</v>
      </c>
      <c r="D9" s="38">
        <v>13</v>
      </c>
      <c r="E9" s="38">
        <v>34</v>
      </c>
      <c r="F9" s="38">
        <v>0</v>
      </c>
      <c r="G9" s="39">
        <v>8</v>
      </c>
      <c r="H9" s="39">
        <v>3</v>
      </c>
      <c r="I9" s="39">
        <v>1</v>
      </c>
      <c r="J9" s="39">
        <v>1</v>
      </c>
      <c r="K9" s="39">
        <v>2</v>
      </c>
      <c r="L9" s="39">
        <v>0</v>
      </c>
      <c r="M9" s="38">
        <v>0</v>
      </c>
      <c r="N9" s="38">
        <v>0</v>
      </c>
      <c r="P9" s="688"/>
      <c r="Q9" s="688"/>
      <c r="R9" s="688"/>
      <c r="S9" s="688"/>
      <c r="T9" s="688"/>
      <c r="U9" s="688"/>
      <c r="V9" s="688"/>
      <c r="W9" s="688"/>
    </row>
    <row r="10" spans="1:23" s="40" customFormat="1" ht="21.75" customHeight="1">
      <c r="A10" s="37">
        <v>3</v>
      </c>
      <c r="B10" s="279" t="s">
        <v>81</v>
      </c>
      <c r="C10" s="38">
        <v>1</v>
      </c>
      <c r="D10" s="38">
        <v>20</v>
      </c>
      <c r="E10" s="38">
        <v>21</v>
      </c>
      <c r="F10" s="38">
        <v>1</v>
      </c>
      <c r="G10" s="39">
        <v>5</v>
      </c>
      <c r="H10" s="39">
        <v>5</v>
      </c>
      <c r="I10" s="39">
        <v>2</v>
      </c>
      <c r="J10" s="39">
        <v>4</v>
      </c>
      <c r="K10" s="39">
        <v>0</v>
      </c>
      <c r="L10" s="39">
        <v>1</v>
      </c>
      <c r="M10" s="38">
        <v>0</v>
      </c>
      <c r="N10" s="38">
        <v>0</v>
      </c>
      <c r="P10" s="688"/>
      <c r="Q10" s="688"/>
      <c r="R10" s="688"/>
      <c r="S10" s="688"/>
      <c r="T10" s="688"/>
      <c r="U10" s="688"/>
      <c r="V10" s="688"/>
      <c r="W10" s="688"/>
    </row>
    <row r="11" spans="1:23" s="40" customFormat="1" ht="21.75" customHeight="1">
      <c r="A11" s="41">
        <v>4</v>
      </c>
      <c r="B11" s="278" t="s">
        <v>88</v>
      </c>
      <c r="C11" s="42">
        <v>0</v>
      </c>
      <c r="D11" s="42">
        <v>14</v>
      </c>
      <c r="E11" s="42">
        <v>16</v>
      </c>
      <c r="F11" s="42">
        <v>1</v>
      </c>
      <c r="G11" s="39">
        <v>4</v>
      </c>
      <c r="H11" s="39">
        <v>3</v>
      </c>
      <c r="I11" s="39">
        <v>1</v>
      </c>
      <c r="J11" s="39">
        <v>1</v>
      </c>
      <c r="K11" s="39">
        <v>1</v>
      </c>
      <c r="L11" s="39">
        <v>0</v>
      </c>
      <c r="M11" s="38">
        <v>0</v>
      </c>
      <c r="N11" s="38">
        <v>0</v>
      </c>
      <c r="P11" s="688"/>
      <c r="Q11" s="688"/>
      <c r="R11" s="688"/>
      <c r="S11" s="688"/>
      <c r="T11" s="688"/>
      <c r="U11" s="688"/>
      <c r="V11" s="688"/>
      <c r="W11" s="688"/>
    </row>
    <row r="12" spans="1:23" s="40" customFormat="1" ht="21.75" customHeight="1">
      <c r="A12" s="41">
        <v>5</v>
      </c>
      <c r="B12" s="278" t="s">
        <v>82</v>
      </c>
      <c r="C12" s="42">
        <v>0</v>
      </c>
      <c r="D12" s="42">
        <v>6</v>
      </c>
      <c r="E12" s="42">
        <v>27</v>
      </c>
      <c r="F12" s="42">
        <v>0</v>
      </c>
      <c r="G12" s="39">
        <v>10</v>
      </c>
      <c r="H12" s="39">
        <v>2</v>
      </c>
      <c r="I12" s="39">
        <v>1</v>
      </c>
      <c r="J12" s="39">
        <v>0</v>
      </c>
      <c r="K12" s="39">
        <v>1</v>
      </c>
      <c r="L12" s="39">
        <v>0</v>
      </c>
      <c r="M12" s="38">
        <v>0</v>
      </c>
      <c r="N12" s="38">
        <v>0</v>
      </c>
      <c r="P12" s="688"/>
      <c r="Q12" s="688"/>
      <c r="R12" s="688"/>
      <c r="S12" s="688"/>
      <c r="T12" s="688"/>
      <c r="U12" s="688"/>
      <c r="V12" s="688"/>
      <c r="W12" s="688"/>
    </row>
    <row r="13" spans="1:23" s="40" customFormat="1" ht="21.75" customHeight="1">
      <c r="A13" s="37">
        <v>6</v>
      </c>
      <c r="B13" s="279" t="s">
        <v>89</v>
      </c>
      <c r="C13" s="38">
        <v>0</v>
      </c>
      <c r="D13" s="38">
        <v>27</v>
      </c>
      <c r="E13" s="38">
        <v>38</v>
      </c>
      <c r="F13" s="38">
        <v>0</v>
      </c>
      <c r="G13" s="39">
        <v>9</v>
      </c>
      <c r="H13" s="39">
        <v>7</v>
      </c>
      <c r="I13" s="39">
        <v>2</v>
      </c>
      <c r="J13" s="39">
        <v>2</v>
      </c>
      <c r="K13" s="39">
        <v>2</v>
      </c>
      <c r="L13" s="39">
        <v>3</v>
      </c>
      <c r="M13" s="38">
        <v>0</v>
      </c>
      <c r="N13" s="38">
        <v>0</v>
      </c>
      <c r="P13" s="688"/>
      <c r="Q13" s="688"/>
      <c r="R13" s="688"/>
      <c r="S13" s="688"/>
      <c r="T13" s="688"/>
      <c r="U13" s="688"/>
      <c r="V13" s="688"/>
      <c r="W13" s="688"/>
    </row>
    <row r="14" spans="1:23" s="40" customFormat="1" ht="21.75" customHeight="1">
      <c r="A14" s="37">
        <v>7</v>
      </c>
      <c r="B14" s="279" t="s">
        <v>83</v>
      </c>
      <c r="C14" s="38">
        <v>0</v>
      </c>
      <c r="D14" s="38">
        <v>12</v>
      </c>
      <c r="E14" s="38">
        <v>17</v>
      </c>
      <c r="F14" s="38">
        <v>1</v>
      </c>
      <c r="G14" s="39">
        <v>6</v>
      </c>
      <c r="H14" s="39">
        <v>4</v>
      </c>
      <c r="I14" s="39">
        <v>1</v>
      </c>
      <c r="J14" s="39">
        <v>3</v>
      </c>
      <c r="K14" s="39">
        <v>1</v>
      </c>
      <c r="L14" s="39">
        <v>1</v>
      </c>
      <c r="M14" s="38">
        <v>0</v>
      </c>
      <c r="N14" s="38">
        <v>0</v>
      </c>
      <c r="P14" s="688"/>
      <c r="Q14" s="688"/>
      <c r="R14" s="688"/>
      <c r="S14" s="688"/>
      <c r="T14" s="688"/>
      <c r="U14" s="688"/>
      <c r="V14" s="688"/>
      <c r="W14" s="688"/>
    </row>
    <row r="15" spans="1:23" s="40" customFormat="1" ht="21.75" customHeight="1">
      <c r="A15" s="41">
        <v>8</v>
      </c>
      <c r="B15" s="278" t="s">
        <v>90</v>
      </c>
      <c r="C15" s="42">
        <v>0</v>
      </c>
      <c r="D15" s="42">
        <v>21</v>
      </c>
      <c r="E15" s="42">
        <v>23</v>
      </c>
      <c r="F15" s="42">
        <v>2</v>
      </c>
      <c r="G15" s="39">
        <v>3</v>
      </c>
      <c r="H15" s="39">
        <v>8</v>
      </c>
      <c r="I15" s="39">
        <v>2</v>
      </c>
      <c r="J15" s="39">
        <v>3</v>
      </c>
      <c r="K15" s="39">
        <v>1</v>
      </c>
      <c r="L15" s="39">
        <v>1</v>
      </c>
      <c r="M15" s="38">
        <v>0</v>
      </c>
      <c r="N15" s="38">
        <v>0</v>
      </c>
      <c r="P15" s="688"/>
      <c r="Q15" s="688"/>
      <c r="R15" s="688"/>
      <c r="S15" s="688"/>
      <c r="T15" s="688"/>
      <c r="U15" s="688"/>
      <c r="V15" s="688"/>
      <c r="W15" s="688"/>
    </row>
    <row r="16" spans="1:23" s="40" customFormat="1" ht="21.75" customHeight="1">
      <c r="A16" s="41">
        <v>9</v>
      </c>
      <c r="B16" s="278" t="s">
        <v>84</v>
      </c>
      <c r="C16" s="42">
        <v>2</v>
      </c>
      <c r="D16" s="42">
        <v>43</v>
      </c>
      <c r="E16" s="38">
        <v>25</v>
      </c>
      <c r="F16" s="38">
        <v>6</v>
      </c>
      <c r="G16" s="39">
        <v>7</v>
      </c>
      <c r="H16" s="39">
        <v>3</v>
      </c>
      <c r="I16" s="39">
        <v>3</v>
      </c>
      <c r="J16" s="39">
        <v>2</v>
      </c>
      <c r="K16" s="39">
        <v>3</v>
      </c>
      <c r="L16" s="39">
        <v>0</v>
      </c>
      <c r="M16" s="38">
        <v>1</v>
      </c>
      <c r="N16" s="38">
        <v>0</v>
      </c>
      <c r="P16" s="688"/>
      <c r="Q16" s="688"/>
      <c r="R16" s="688"/>
      <c r="S16" s="688"/>
      <c r="T16" s="688"/>
      <c r="U16" s="688"/>
      <c r="V16" s="688"/>
      <c r="W16" s="688"/>
    </row>
    <row r="17" spans="1:23" s="40" customFormat="1" ht="21.75" customHeight="1">
      <c r="A17" s="37">
        <v>10</v>
      </c>
      <c r="B17" s="279" t="s">
        <v>85</v>
      </c>
      <c r="C17" s="38">
        <v>1</v>
      </c>
      <c r="D17" s="38">
        <v>33</v>
      </c>
      <c r="E17" s="38">
        <v>18</v>
      </c>
      <c r="F17" s="38">
        <v>7</v>
      </c>
      <c r="G17" s="39">
        <v>4</v>
      </c>
      <c r="H17" s="39">
        <v>11</v>
      </c>
      <c r="I17" s="39">
        <v>1</v>
      </c>
      <c r="J17" s="39">
        <v>10</v>
      </c>
      <c r="K17" s="39">
        <v>1</v>
      </c>
      <c r="L17" s="39">
        <v>3</v>
      </c>
      <c r="M17" s="38">
        <v>0</v>
      </c>
      <c r="N17" s="38">
        <v>0</v>
      </c>
      <c r="P17" s="688"/>
      <c r="Q17" s="688"/>
      <c r="R17" s="688"/>
      <c r="S17" s="688"/>
      <c r="T17" s="688"/>
      <c r="U17" s="688"/>
      <c r="V17" s="688"/>
      <c r="W17" s="688"/>
    </row>
    <row r="18" spans="1:23" s="40" customFormat="1" ht="21.75" customHeight="1">
      <c r="A18" s="724" t="s">
        <v>91</v>
      </c>
      <c r="B18" s="725"/>
      <c r="C18" s="43">
        <f>SUM(C8:C17)</f>
        <v>4</v>
      </c>
      <c r="D18" s="43">
        <f>SUM(D8:D17)</f>
        <v>201</v>
      </c>
      <c r="E18" s="43">
        <f>SUM(E8:E17)</f>
        <v>233</v>
      </c>
      <c r="F18" s="43">
        <f t="shared" ref="F18:N18" si="0">SUM(F8:F17)</f>
        <v>23</v>
      </c>
      <c r="G18" s="43">
        <f t="shared" si="0"/>
        <v>61</v>
      </c>
      <c r="H18" s="43">
        <f t="shared" si="0"/>
        <v>53</v>
      </c>
      <c r="I18" s="43">
        <f t="shared" si="0"/>
        <v>15</v>
      </c>
      <c r="J18" s="43">
        <f t="shared" si="0"/>
        <v>28</v>
      </c>
      <c r="K18" s="43">
        <f t="shared" si="0"/>
        <v>14</v>
      </c>
      <c r="L18" s="43">
        <f t="shared" si="0"/>
        <v>9</v>
      </c>
      <c r="M18" s="43">
        <f t="shared" si="0"/>
        <v>1</v>
      </c>
      <c r="N18" s="43">
        <f t="shared" si="0"/>
        <v>0</v>
      </c>
    </row>
    <row r="20" spans="1:23" ht="17.25" customHeight="1">
      <c r="K20" s="44"/>
      <c r="L20" s="44"/>
    </row>
    <row r="21" spans="1:23" ht="17.25" customHeight="1">
      <c r="K21" s="44"/>
      <c r="L21" s="44"/>
    </row>
    <row r="22" spans="1:23" ht="17.25" customHeight="1">
      <c r="K22" s="44"/>
      <c r="L22" s="44"/>
    </row>
    <row r="23" spans="1:23" ht="17.25" customHeight="1">
      <c r="K23" s="45"/>
      <c r="L23" s="45"/>
    </row>
    <row r="24" spans="1:23" ht="17.25" customHeight="1">
      <c r="K24" s="45"/>
      <c r="L24" s="45"/>
    </row>
    <row r="25" spans="1:23" ht="17.25" customHeight="1">
      <c r="K25" s="45"/>
      <c r="L25" s="45"/>
    </row>
    <row r="26" spans="1:23" ht="17.25" customHeight="1">
      <c r="K26" s="46"/>
      <c r="L26" s="46"/>
    </row>
    <row r="27" spans="1:23" ht="17.25" customHeight="1">
      <c r="K27" s="45"/>
      <c r="L27" s="45"/>
    </row>
    <row r="32" spans="1:23">
      <c r="A32" s="726" t="s">
        <v>1816</v>
      </c>
      <c r="B32" s="726"/>
      <c r="C32" s="726"/>
      <c r="D32" s="726"/>
      <c r="E32" s="726"/>
      <c r="F32" s="726"/>
      <c r="G32" s="726"/>
      <c r="H32" s="726"/>
      <c r="I32" s="726"/>
      <c r="J32" s="726"/>
      <c r="K32" s="47"/>
      <c r="L32" s="47"/>
      <c r="M32" s="47"/>
      <c r="N32" s="47"/>
    </row>
    <row r="33" spans="1:14" ht="9.75" customHeight="1"/>
    <row r="34" spans="1:14">
      <c r="A34" s="726" t="s">
        <v>97</v>
      </c>
      <c r="B34" s="726"/>
      <c r="C34" s="726"/>
      <c r="D34" s="726"/>
      <c r="E34" s="726"/>
      <c r="F34" s="726"/>
      <c r="G34" s="726"/>
      <c r="H34" s="726"/>
      <c r="I34" s="726"/>
      <c r="J34" s="726"/>
      <c r="K34" s="47"/>
      <c r="L34" s="47"/>
      <c r="M34" s="47"/>
      <c r="N34" s="47"/>
    </row>
    <row r="35" spans="1:14">
      <c r="A35" s="726" t="s">
        <v>2274</v>
      </c>
      <c r="B35" s="726"/>
      <c r="C35" s="726"/>
      <c r="D35" s="726"/>
      <c r="E35" s="726"/>
      <c r="F35" s="726"/>
      <c r="G35" s="726"/>
      <c r="H35" s="726"/>
      <c r="I35" s="726"/>
      <c r="J35" s="726"/>
      <c r="K35" s="47"/>
      <c r="L35" s="47"/>
      <c r="M35" s="47"/>
      <c r="N35" s="47"/>
    </row>
    <row r="36" spans="1:14">
      <c r="M36" s="33"/>
      <c r="N36" s="33"/>
    </row>
    <row r="37" spans="1:14" s="34" customFormat="1" ht="21.75" customHeight="1">
      <c r="A37" s="727" t="s">
        <v>20</v>
      </c>
      <c r="B37" s="727" t="s">
        <v>14</v>
      </c>
      <c r="C37" s="720" t="s">
        <v>98</v>
      </c>
      <c r="D37" s="721"/>
      <c r="E37" s="720" t="s">
        <v>99</v>
      </c>
      <c r="F37" s="721"/>
      <c r="G37" s="720" t="s">
        <v>100</v>
      </c>
      <c r="H37" s="721"/>
      <c r="I37" s="720" t="s">
        <v>101</v>
      </c>
      <c r="J37" s="721"/>
    </row>
    <row r="38" spans="1:14" s="34" customFormat="1" ht="21.75" customHeight="1">
      <c r="A38" s="728"/>
      <c r="B38" s="728"/>
      <c r="C38" s="35" t="s">
        <v>78</v>
      </c>
      <c r="D38" s="35" t="s">
        <v>79</v>
      </c>
      <c r="E38" s="35" t="s">
        <v>78</v>
      </c>
      <c r="F38" s="35" t="s">
        <v>79</v>
      </c>
      <c r="G38" s="35" t="s">
        <v>78</v>
      </c>
      <c r="H38" s="35" t="s">
        <v>79</v>
      </c>
      <c r="I38" s="35" t="s">
        <v>78</v>
      </c>
      <c r="J38" s="35" t="s">
        <v>79</v>
      </c>
    </row>
    <row r="39" spans="1:14" s="40" customFormat="1" ht="21.75" customHeight="1">
      <c r="A39" s="41">
        <v>1</v>
      </c>
      <c r="B39" s="278" t="s">
        <v>86</v>
      </c>
      <c r="C39" s="38">
        <v>0</v>
      </c>
      <c r="D39" s="38">
        <v>0</v>
      </c>
      <c r="E39" s="42">
        <v>1</v>
      </c>
      <c r="F39" s="42">
        <v>3</v>
      </c>
      <c r="G39" s="42">
        <v>0</v>
      </c>
      <c r="H39" s="42">
        <v>7</v>
      </c>
      <c r="I39" s="42">
        <v>0</v>
      </c>
      <c r="J39" s="42">
        <v>2</v>
      </c>
    </row>
    <row r="40" spans="1:14" s="40" customFormat="1" ht="21.75" customHeight="1">
      <c r="A40" s="37">
        <v>2</v>
      </c>
      <c r="B40" s="279" t="s">
        <v>87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3</v>
      </c>
      <c r="I40" s="42">
        <v>0</v>
      </c>
      <c r="J40" s="42">
        <v>1</v>
      </c>
    </row>
    <row r="41" spans="1:14" s="40" customFormat="1" ht="21.75" customHeight="1">
      <c r="A41" s="37">
        <v>3</v>
      </c>
      <c r="B41" s="279" t="s">
        <v>81</v>
      </c>
      <c r="C41" s="38">
        <v>0</v>
      </c>
      <c r="D41" s="38">
        <v>3</v>
      </c>
      <c r="E41" s="38">
        <v>0</v>
      </c>
      <c r="F41" s="38">
        <v>1</v>
      </c>
      <c r="G41" s="38">
        <v>1</v>
      </c>
      <c r="H41" s="38">
        <v>3</v>
      </c>
      <c r="I41" s="38">
        <v>1</v>
      </c>
      <c r="J41" s="38">
        <v>1</v>
      </c>
    </row>
    <row r="42" spans="1:14" s="40" customFormat="1" ht="21.75" customHeight="1">
      <c r="A42" s="41">
        <v>4</v>
      </c>
      <c r="B42" s="278" t="s">
        <v>88</v>
      </c>
      <c r="C42" s="38">
        <v>0</v>
      </c>
      <c r="D42" s="42">
        <v>1</v>
      </c>
      <c r="E42" s="42">
        <v>0</v>
      </c>
      <c r="F42" s="42">
        <v>1</v>
      </c>
      <c r="G42" s="38">
        <v>0</v>
      </c>
      <c r="H42" s="38">
        <v>2</v>
      </c>
      <c r="I42" s="42">
        <v>0</v>
      </c>
      <c r="J42" s="42">
        <v>1</v>
      </c>
    </row>
    <row r="43" spans="1:14" s="40" customFormat="1" ht="21.75" customHeight="1">
      <c r="A43" s="41">
        <v>5</v>
      </c>
      <c r="B43" s="278" t="s">
        <v>82</v>
      </c>
      <c r="C43" s="38">
        <v>0</v>
      </c>
      <c r="D43" s="38">
        <v>0</v>
      </c>
      <c r="E43" s="42">
        <v>0</v>
      </c>
      <c r="F43" s="42">
        <v>0</v>
      </c>
      <c r="G43" s="42">
        <v>1</v>
      </c>
      <c r="H43" s="42">
        <v>2</v>
      </c>
      <c r="I43" s="42"/>
      <c r="J43" s="42"/>
    </row>
    <row r="44" spans="1:14" s="40" customFormat="1" ht="21.75" customHeight="1">
      <c r="A44" s="37">
        <v>6</v>
      </c>
      <c r="B44" s="279" t="s">
        <v>89</v>
      </c>
      <c r="C44" s="38">
        <v>0</v>
      </c>
      <c r="D44" s="38">
        <v>0</v>
      </c>
      <c r="E44" s="38">
        <v>1</v>
      </c>
      <c r="F44" s="38">
        <v>0</v>
      </c>
      <c r="G44" s="38">
        <v>0</v>
      </c>
      <c r="H44" s="38">
        <v>5</v>
      </c>
      <c r="I44" s="38">
        <v>0</v>
      </c>
      <c r="J44" s="38">
        <v>2</v>
      </c>
    </row>
    <row r="45" spans="1:14" s="40" customFormat="1" ht="21.75" customHeight="1">
      <c r="A45" s="37">
        <v>7</v>
      </c>
      <c r="B45" s="279" t="s">
        <v>83</v>
      </c>
      <c r="C45" s="38">
        <v>0</v>
      </c>
      <c r="D45" s="38">
        <v>1</v>
      </c>
      <c r="E45" s="38">
        <v>1</v>
      </c>
      <c r="F45" s="38">
        <v>0</v>
      </c>
      <c r="G45" s="38">
        <v>1</v>
      </c>
      <c r="H45" s="38">
        <v>3</v>
      </c>
      <c r="I45" s="38">
        <v>0</v>
      </c>
      <c r="J45" s="38">
        <v>2</v>
      </c>
    </row>
    <row r="46" spans="1:14" s="40" customFormat="1" ht="21.75" customHeight="1">
      <c r="A46" s="41">
        <v>8</v>
      </c>
      <c r="B46" s="278" t="s">
        <v>90</v>
      </c>
      <c r="C46" s="38">
        <v>0</v>
      </c>
      <c r="D46" s="42">
        <v>1</v>
      </c>
      <c r="E46" s="42">
        <v>0</v>
      </c>
      <c r="F46" s="42">
        <v>2</v>
      </c>
      <c r="G46" s="42">
        <v>0</v>
      </c>
      <c r="H46" s="42">
        <v>7</v>
      </c>
      <c r="I46" s="42">
        <v>0</v>
      </c>
      <c r="J46" s="42">
        <v>3</v>
      </c>
    </row>
    <row r="47" spans="1:14" s="40" customFormat="1" ht="21.75" customHeight="1">
      <c r="A47" s="41">
        <v>9</v>
      </c>
      <c r="B47" s="278" t="s">
        <v>84</v>
      </c>
      <c r="C47" s="38">
        <v>0</v>
      </c>
      <c r="D47" s="42">
        <v>5</v>
      </c>
      <c r="E47" s="42">
        <v>1</v>
      </c>
      <c r="F47" s="42">
        <v>3</v>
      </c>
      <c r="G47" s="42">
        <v>2</v>
      </c>
      <c r="H47" s="42">
        <v>2</v>
      </c>
      <c r="I47" s="42">
        <v>1</v>
      </c>
      <c r="J47" s="42">
        <v>1</v>
      </c>
    </row>
    <row r="48" spans="1:14" s="40" customFormat="1" ht="21.75" customHeight="1">
      <c r="A48" s="37">
        <v>10</v>
      </c>
      <c r="B48" s="279" t="s">
        <v>85</v>
      </c>
      <c r="C48" s="38">
        <v>0</v>
      </c>
      <c r="D48" s="38">
        <v>2</v>
      </c>
      <c r="E48" s="38">
        <v>1</v>
      </c>
      <c r="F48" s="38">
        <v>4</v>
      </c>
      <c r="G48" s="38">
        <v>1</v>
      </c>
      <c r="H48" s="38">
        <v>7</v>
      </c>
      <c r="I48" s="38">
        <v>0</v>
      </c>
      <c r="J48" s="38">
        <v>7</v>
      </c>
    </row>
    <row r="49" spans="1:10" s="40" customFormat="1" ht="21.75" customHeight="1">
      <c r="A49" s="722" t="s">
        <v>91</v>
      </c>
      <c r="B49" s="722"/>
      <c r="C49" s="43">
        <f>SUM(C39:C48)</f>
        <v>0</v>
      </c>
      <c r="D49" s="43">
        <f t="shared" ref="D49:J49" si="1">SUM(D39:D48)</f>
        <v>13</v>
      </c>
      <c r="E49" s="43">
        <f t="shared" si="1"/>
        <v>5</v>
      </c>
      <c r="F49" s="43">
        <f t="shared" si="1"/>
        <v>14</v>
      </c>
      <c r="G49" s="43">
        <f t="shared" si="1"/>
        <v>6</v>
      </c>
      <c r="H49" s="43">
        <f t="shared" si="1"/>
        <v>41</v>
      </c>
      <c r="I49" s="43">
        <f t="shared" si="1"/>
        <v>2</v>
      </c>
      <c r="J49" s="43">
        <f t="shared" si="1"/>
        <v>20</v>
      </c>
    </row>
    <row r="51" spans="1:10" ht="17.25" customHeight="1"/>
    <row r="52" spans="1:10" ht="17.25" customHeight="1"/>
    <row r="53" spans="1:10" ht="17.25" customHeight="1"/>
    <row r="54" spans="1:10" ht="17.25" customHeight="1">
      <c r="H54" s="44"/>
      <c r="I54" s="44"/>
    </row>
    <row r="55" spans="1:10" ht="17.25" customHeight="1">
      <c r="H55" s="44"/>
      <c r="I55" s="44"/>
    </row>
    <row r="56" spans="1:10" ht="17.25" customHeight="1">
      <c r="H56" s="44"/>
      <c r="I56" s="44"/>
    </row>
    <row r="57" spans="1:10" ht="17.25" customHeight="1">
      <c r="H57" s="45"/>
      <c r="I57" s="45"/>
    </row>
    <row r="58" spans="1:10" ht="17.25" customHeight="1">
      <c r="H58" s="45"/>
      <c r="I58" s="45"/>
    </row>
    <row r="59" spans="1:10" ht="17.25" customHeight="1">
      <c r="H59" s="45"/>
      <c r="I59" s="45"/>
    </row>
    <row r="60" spans="1:10">
      <c r="H60" s="46"/>
      <c r="I60" s="46"/>
    </row>
    <row r="61" spans="1:10">
      <c r="H61" s="45"/>
      <c r="I61" s="45"/>
    </row>
    <row r="62" spans="1:10">
      <c r="H62" s="45"/>
      <c r="I62" s="45"/>
    </row>
  </sheetData>
  <mergeCells count="22">
    <mergeCell ref="A1:N1"/>
    <mergeCell ref="A3:N3"/>
    <mergeCell ref="A4:N4"/>
    <mergeCell ref="A6:A7"/>
    <mergeCell ref="B6:B7"/>
    <mergeCell ref="C6:D6"/>
    <mergeCell ref="E6:F6"/>
    <mergeCell ref="G6:H6"/>
    <mergeCell ref="I6:J6"/>
    <mergeCell ref="K6:L6"/>
    <mergeCell ref="I37:J37"/>
    <mergeCell ref="A49:B49"/>
    <mergeCell ref="M6:N6"/>
    <mergeCell ref="A18:B18"/>
    <mergeCell ref="A32:J32"/>
    <mergeCell ref="A34:J34"/>
    <mergeCell ref="A35:J35"/>
    <mergeCell ref="A37:A38"/>
    <mergeCell ref="B37:B38"/>
    <mergeCell ref="C37:D37"/>
    <mergeCell ref="E37:F37"/>
    <mergeCell ref="G37:H37"/>
  </mergeCells>
  <hyperlinks>
    <hyperlink ref="B10" r:id="rId1" display="http://dapo.dikdasmen.kemdikbud.go.id/progres/3/100308" xr:uid="{00000000-0004-0000-0500-000000000000}"/>
    <hyperlink ref="B12" r:id="rId2" display="http://dapo.dikdasmen.kemdikbud.go.id/progres/3/100302" xr:uid="{00000000-0004-0000-0500-000001000000}"/>
    <hyperlink ref="B14" r:id="rId3" display="http://dapo.dikdasmen.kemdikbud.go.id/progres/3/100305" xr:uid="{00000000-0004-0000-0500-000002000000}"/>
    <hyperlink ref="B16" r:id="rId4" display="http://dapo.dikdasmen.kemdikbud.go.id/progres/3/100303" xr:uid="{00000000-0004-0000-0500-000003000000}"/>
    <hyperlink ref="B17" r:id="rId5" display="http://dapo.dikdasmen.kemdikbud.go.id/progres/3/100309" xr:uid="{00000000-0004-0000-0500-000004000000}"/>
    <hyperlink ref="B8" r:id="rId6" display="http://dapo.dikdasmen.kemdikbud.go.id/progres/3/100307" xr:uid="{00000000-0004-0000-0500-000005000000}"/>
    <hyperlink ref="B9" r:id="rId7" display="http://dapo.dikdasmen.kemdikbud.go.id/progres/3/100301" xr:uid="{00000000-0004-0000-0500-000006000000}"/>
    <hyperlink ref="B11" r:id="rId8" display="http://dapo.dikdasmen.kemdikbud.go.id/progres/3/100310" xr:uid="{00000000-0004-0000-0500-000007000000}"/>
    <hyperlink ref="B13" r:id="rId9" display="http://dapo.dikdasmen.kemdikbud.go.id/progres/3/100306" xr:uid="{00000000-0004-0000-0500-000008000000}"/>
    <hyperlink ref="B15" r:id="rId10" display="http://dapo.dikdasmen.kemdikbud.go.id/progres/3/100304" xr:uid="{00000000-0004-0000-0500-000009000000}"/>
    <hyperlink ref="B41" r:id="rId11" display="http://dapo.dikdasmen.kemdikbud.go.id/progres/3/100308" xr:uid="{00000000-0004-0000-0500-00000A000000}"/>
    <hyperlink ref="B43" r:id="rId12" display="http://dapo.dikdasmen.kemdikbud.go.id/progres/3/100302" xr:uid="{00000000-0004-0000-0500-00000B000000}"/>
    <hyperlink ref="B45" r:id="rId13" display="http://dapo.dikdasmen.kemdikbud.go.id/progres/3/100305" xr:uid="{00000000-0004-0000-0500-00000C000000}"/>
    <hyperlink ref="B47" r:id="rId14" display="http://dapo.dikdasmen.kemdikbud.go.id/progres/3/100303" xr:uid="{00000000-0004-0000-0500-00000D000000}"/>
    <hyperlink ref="B48" r:id="rId15" display="http://dapo.dikdasmen.kemdikbud.go.id/progres/3/100309" xr:uid="{00000000-0004-0000-0500-00000E000000}"/>
    <hyperlink ref="B39" r:id="rId16" display="http://dapo.dikdasmen.kemdikbud.go.id/progres/3/100307" xr:uid="{00000000-0004-0000-0500-00000F000000}"/>
    <hyperlink ref="B40" r:id="rId17" display="http://dapo.dikdasmen.kemdikbud.go.id/progres/3/100301" xr:uid="{00000000-0004-0000-0500-000010000000}"/>
    <hyperlink ref="B42" r:id="rId18" display="http://dapo.dikdasmen.kemdikbud.go.id/progres/3/100310" xr:uid="{00000000-0004-0000-0500-000011000000}"/>
    <hyperlink ref="B44" r:id="rId19" display="http://dapo.dikdasmen.kemdikbud.go.id/progres/3/100306" xr:uid="{00000000-0004-0000-0500-000012000000}"/>
    <hyperlink ref="B46" r:id="rId20" display="http://dapo.dikdasmen.kemdikbud.go.id/progres/3/100304" xr:uid="{00000000-0004-0000-0500-000013000000}"/>
  </hyperlinks>
  <printOptions horizontalCentered="1"/>
  <pageMargins left="0.70866141732283472" right="1.4" top="0.62992125984251968" bottom="0.74803149606299213" header="0.31496062992125984" footer="0.31496062992125984"/>
  <pageSetup paperSize="5" scale="90" orientation="landscape" horizontalDpi="4294967293" verticalDpi="0" r:id="rId2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BD255"/>
  <sheetViews>
    <sheetView view="pageBreakPreview" topLeftCell="A255" zoomScaleNormal="80" zoomScaleSheetLayoutView="100" workbookViewId="0">
      <selection activeCell="Q5" sqref="Q5"/>
    </sheetView>
  </sheetViews>
  <sheetFormatPr defaultRowHeight="15"/>
  <cols>
    <col min="1" max="1" width="4.85546875" style="374" customWidth="1"/>
    <col min="2" max="2" width="0" style="374" hidden="1" customWidth="1"/>
    <col min="3" max="3" width="23.7109375" style="374" customWidth="1"/>
    <col min="4" max="4" width="32.7109375" style="374" hidden="1" customWidth="1"/>
    <col min="5" max="5" width="24.85546875" style="374" hidden="1" customWidth="1"/>
    <col min="6" max="6" width="23.140625" style="374" hidden="1" customWidth="1"/>
    <col min="7" max="10" width="0" style="374" hidden="1" customWidth="1"/>
    <col min="11" max="11" width="26.85546875" style="374" hidden="1" customWidth="1"/>
    <col min="12" max="12" width="10.7109375" style="374" hidden="1" customWidth="1"/>
    <col min="13" max="14" width="0" style="374" hidden="1" customWidth="1"/>
    <col min="15" max="32" width="6.85546875" style="374" customWidth="1"/>
    <col min="33" max="53" width="6.140625" style="374" hidden="1" customWidth="1"/>
    <col min="54" max="56" width="7.85546875" style="426" customWidth="1"/>
    <col min="57" max="16384" width="9.140625" style="374"/>
  </cols>
  <sheetData>
    <row r="1" spans="1:56" ht="15.75" customHeight="1">
      <c r="A1" s="926" t="s">
        <v>1841</v>
      </c>
      <c r="B1" s="926"/>
      <c r="C1" s="926"/>
      <c r="D1" s="926"/>
      <c r="E1" s="926"/>
      <c r="F1" s="926"/>
      <c r="G1" s="926"/>
      <c r="H1" s="926"/>
      <c r="I1" s="926"/>
      <c r="J1" s="926"/>
      <c r="K1" s="926"/>
      <c r="L1" s="926"/>
      <c r="M1" s="926"/>
      <c r="N1" s="926"/>
      <c r="O1" s="926"/>
      <c r="P1" s="926"/>
      <c r="Q1" s="926"/>
      <c r="R1" s="926"/>
      <c r="S1" s="926"/>
      <c r="T1" s="926"/>
      <c r="U1" s="926"/>
      <c r="V1" s="926"/>
      <c r="W1" s="926"/>
      <c r="X1" s="926"/>
      <c r="Y1" s="926"/>
      <c r="Z1" s="926"/>
      <c r="AA1" s="926"/>
      <c r="AB1" s="926"/>
      <c r="AC1" s="926"/>
      <c r="AD1" s="926"/>
      <c r="AE1" s="926"/>
      <c r="AF1" s="926"/>
      <c r="AG1" s="926"/>
      <c r="AH1" s="926"/>
      <c r="AI1" s="926"/>
      <c r="AJ1" s="926"/>
      <c r="AK1" s="926"/>
      <c r="AL1" s="926"/>
      <c r="AM1" s="926"/>
      <c r="AN1" s="926"/>
      <c r="AO1" s="926"/>
      <c r="AP1" s="926"/>
      <c r="AQ1" s="926"/>
      <c r="AR1" s="926"/>
      <c r="AS1" s="926"/>
      <c r="AT1" s="926"/>
      <c r="AU1" s="926"/>
      <c r="AV1" s="926"/>
      <c r="AW1" s="926"/>
      <c r="AX1" s="926"/>
      <c r="AY1" s="926"/>
      <c r="AZ1" s="926"/>
      <c r="BA1" s="926"/>
      <c r="BB1" s="926"/>
      <c r="BC1" s="926"/>
      <c r="BD1" s="926"/>
    </row>
    <row r="2" spans="1:56" ht="15.75" customHeight="1">
      <c r="A2" s="926" t="s">
        <v>2616</v>
      </c>
      <c r="B2" s="926"/>
      <c r="C2" s="926"/>
      <c r="D2" s="926"/>
      <c r="E2" s="926"/>
      <c r="F2" s="926"/>
      <c r="G2" s="926"/>
      <c r="H2" s="926"/>
      <c r="I2" s="926"/>
      <c r="J2" s="926"/>
      <c r="K2" s="926"/>
      <c r="L2" s="926"/>
      <c r="M2" s="926"/>
      <c r="N2" s="926"/>
      <c r="O2" s="926"/>
      <c r="P2" s="926"/>
      <c r="Q2" s="926"/>
      <c r="R2" s="926"/>
      <c r="S2" s="926"/>
      <c r="T2" s="926"/>
      <c r="U2" s="926"/>
      <c r="V2" s="926"/>
      <c r="W2" s="926"/>
      <c r="X2" s="926"/>
      <c r="Y2" s="926"/>
      <c r="Z2" s="926"/>
      <c r="AA2" s="926"/>
      <c r="AB2" s="926"/>
      <c r="AC2" s="926"/>
      <c r="AD2" s="926"/>
      <c r="AE2" s="926"/>
      <c r="AF2" s="926"/>
      <c r="AG2" s="926"/>
      <c r="AH2" s="926"/>
      <c r="AI2" s="926"/>
      <c r="AJ2" s="926"/>
      <c r="AK2" s="926"/>
      <c r="AL2" s="926"/>
      <c r="AM2" s="926"/>
      <c r="AN2" s="926"/>
      <c r="AO2" s="926"/>
      <c r="AP2" s="926"/>
      <c r="AQ2" s="926"/>
      <c r="AR2" s="926"/>
      <c r="AS2" s="926"/>
      <c r="AT2" s="926"/>
      <c r="AU2" s="926"/>
      <c r="AV2" s="926"/>
      <c r="AW2" s="926"/>
      <c r="AX2" s="926"/>
      <c r="AY2" s="926"/>
      <c r="AZ2" s="926"/>
      <c r="BA2" s="926"/>
      <c r="BB2" s="926"/>
      <c r="BC2" s="926"/>
      <c r="BD2" s="926"/>
    </row>
    <row r="3" spans="1:56" ht="15.75" customHeight="1">
      <c r="A3" s="926" t="s">
        <v>1371</v>
      </c>
      <c r="B3" s="926"/>
      <c r="C3" s="926"/>
      <c r="D3" s="926"/>
      <c r="E3" s="926"/>
      <c r="F3" s="926"/>
      <c r="G3" s="926"/>
      <c r="H3" s="926"/>
      <c r="I3" s="926"/>
      <c r="J3" s="926"/>
      <c r="K3" s="926"/>
      <c r="L3" s="926"/>
      <c r="M3" s="926"/>
      <c r="N3" s="926"/>
      <c r="O3" s="926"/>
      <c r="P3" s="926"/>
      <c r="Q3" s="926"/>
      <c r="R3" s="926"/>
      <c r="S3" s="926"/>
      <c r="T3" s="926"/>
      <c r="U3" s="926"/>
      <c r="V3" s="926"/>
      <c r="W3" s="926"/>
      <c r="X3" s="926"/>
      <c r="Y3" s="926"/>
      <c r="Z3" s="926"/>
      <c r="AA3" s="926"/>
      <c r="AB3" s="926"/>
      <c r="AC3" s="926"/>
      <c r="AD3" s="926"/>
      <c r="AE3" s="926"/>
      <c r="AF3" s="926"/>
      <c r="AG3" s="926"/>
      <c r="AH3" s="926"/>
      <c r="AI3" s="926"/>
      <c r="AJ3" s="926"/>
      <c r="AK3" s="926"/>
      <c r="AL3" s="926"/>
      <c r="AM3" s="926"/>
      <c r="AN3" s="926"/>
      <c r="AO3" s="926"/>
      <c r="AP3" s="926"/>
      <c r="AQ3" s="926"/>
      <c r="AR3" s="926"/>
      <c r="AS3" s="926"/>
      <c r="AT3" s="926"/>
      <c r="AU3" s="926"/>
      <c r="AV3" s="926"/>
      <c r="AW3" s="926"/>
      <c r="AX3" s="926"/>
      <c r="AY3" s="926"/>
      <c r="AZ3" s="926"/>
      <c r="BA3" s="926"/>
      <c r="BB3" s="926"/>
      <c r="BC3" s="926"/>
      <c r="BD3" s="926"/>
    </row>
    <row r="4" spans="1:56" ht="15.75" customHeight="1">
      <c r="A4" s="926" t="s">
        <v>2287</v>
      </c>
      <c r="B4" s="926"/>
      <c r="C4" s="926"/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  <c r="AB4" s="926"/>
      <c r="AC4" s="926"/>
      <c r="AD4" s="926"/>
      <c r="AE4" s="926"/>
      <c r="AF4" s="926"/>
      <c r="AG4" s="926"/>
      <c r="AH4" s="926"/>
      <c r="AI4" s="926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6"/>
      <c r="AW4" s="926"/>
      <c r="AX4" s="926"/>
      <c r="AY4" s="926"/>
      <c r="AZ4" s="926"/>
      <c r="BA4" s="926"/>
      <c r="BB4" s="926"/>
      <c r="BC4" s="926"/>
      <c r="BD4" s="926"/>
    </row>
    <row r="6" spans="1:56" ht="15" customHeight="1">
      <c r="A6" s="911" t="s">
        <v>20</v>
      </c>
      <c r="B6" s="911" t="s">
        <v>166</v>
      </c>
      <c r="C6" s="911" t="s">
        <v>14</v>
      </c>
      <c r="D6" s="911" t="s">
        <v>169</v>
      </c>
      <c r="E6" s="911" t="s">
        <v>2295</v>
      </c>
      <c r="F6" s="911" t="s">
        <v>14</v>
      </c>
      <c r="G6" s="911" t="s">
        <v>170</v>
      </c>
      <c r="H6" s="404"/>
      <c r="I6" s="404"/>
      <c r="J6" s="404"/>
      <c r="K6" s="911" t="s">
        <v>2296</v>
      </c>
      <c r="L6" s="911" t="s">
        <v>2297</v>
      </c>
      <c r="M6" s="911" t="s">
        <v>2298</v>
      </c>
      <c r="N6" s="911" t="s">
        <v>2299</v>
      </c>
      <c r="O6" s="918" t="s">
        <v>2315</v>
      </c>
      <c r="P6" s="918"/>
      <c r="Q6" s="918"/>
      <c r="R6" s="918"/>
      <c r="S6" s="918"/>
      <c r="T6" s="918"/>
      <c r="U6" s="918"/>
      <c r="V6" s="918"/>
      <c r="W6" s="918"/>
      <c r="X6" s="918"/>
      <c r="Y6" s="918"/>
      <c r="Z6" s="918"/>
      <c r="AA6" s="918"/>
      <c r="AB6" s="918"/>
      <c r="AC6" s="918"/>
      <c r="AD6" s="918"/>
      <c r="AE6" s="918"/>
      <c r="AF6" s="918"/>
      <c r="AG6" s="918"/>
      <c r="AH6" s="918"/>
      <c r="AI6" s="918"/>
      <c r="AJ6" s="918"/>
      <c r="AK6" s="918"/>
      <c r="AL6" s="918"/>
      <c r="AM6" s="918"/>
      <c r="AN6" s="918"/>
      <c r="AO6" s="918"/>
      <c r="AP6" s="918"/>
      <c r="AQ6" s="918"/>
      <c r="AR6" s="918"/>
      <c r="AS6" s="918"/>
      <c r="AT6" s="918"/>
      <c r="AU6" s="918"/>
      <c r="AV6" s="918"/>
      <c r="AW6" s="918"/>
      <c r="AX6" s="918"/>
      <c r="AY6" s="918"/>
      <c r="AZ6" s="918"/>
      <c r="BA6" s="918"/>
      <c r="BB6" s="918"/>
      <c r="BC6" s="918"/>
      <c r="BD6" s="918"/>
    </row>
    <row r="7" spans="1:56" s="412" customFormat="1" ht="29.25" customHeight="1">
      <c r="A7" s="912"/>
      <c r="B7" s="912"/>
      <c r="C7" s="912"/>
      <c r="D7" s="912"/>
      <c r="E7" s="912"/>
      <c r="F7" s="912"/>
      <c r="G7" s="912"/>
      <c r="H7" s="409" t="s">
        <v>2325</v>
      </c>
      <c r="I7" s="409" t="s">
        <v>2326</v>
      </c>
      <c r="J7" s="409" t="s">
        <v>2327</v>
      </c>
      <c r="K7" s="912"/>
      <c r="L7" s="912"/>
      <c r="M7" s="912"/>
      <c r="N7" s="912"/>
      <c r="O7" s="916" t="s">
        <v>2357</v>
      </c>
      <c r="P7" s="917"/>
      <c r="Q7" s="925"/>
      <c r="R7" s="916" t="s">
        <v>2358</v>
      </c>
      <c r="S7" s="917"/>
      <c r="T7" s="925"/>
      <c r="U7" s="916" t="s">
        <v>2359</v>
      </c>
      <c r="V7" s="917"/>
      <c r="W7" s="925"/>
      <c r="X7" s="916" t="s">
        <v>2360</v>
      </c>
      <c r="Y7" s="917"/>
      <c r="Z7" s="925"/>
      <c r="AA7" s="916" t="s">
        <v>2361</v>
      </c>
      <c r="AB7" s="917"/>
      <c r="AC7" s="925"/>
      <c r="AD7" s="916" t="s">
        <v>2362</v>
      </c>
      <c r="AE7" s="917"/>
      <c r="AF7" s="925"/>
      <c r="AG7" s="916" t="s">
        <v>2363</v>
      </c>
      <c r="AH7" s="917"/>
      <c r="AI7" s="925"/>
      <c r="AJ7" s="916" t="s">
        <v>2364</v>
      </c>
      <c r="AK7" s="917"/>
      <c r="AL7" s="925"/>
      <c r="AM7" s="916" t="s">
        <v>2365</v>
      </c>
      <c r="AN7" s="917"/>
      <c r="AO7" s="925"/>
      <c r="AP7" s="916" t="s">
        <v>2366</v>
      </c>
      <c r="AQ7" s="917"/>
      <c r="AR7" s="925"/>
      <c r="AS7" s="916" t="s">
        <v>2367</v>
      </c>
      <c r="AT7" s="917"/>
      <c r="AU7" s="925"/>
      <c r="AV7" s="916" t="s">
        <v>2368</v>
      </c>
      <c r="AW7" s="917"/>
      <c r="AX7" s="925"/>
      <c r="AY7" s="916" t="s">
        <v>2369</v>
      </c>
      <c r="AZ7" s="917"/>
      <c r="BA7" s="925"/>
      <c r="BB7" s="922" t="s">
        <v>67</v>
      </c>
      <c r="BC7" s="923"/>
      <c r="BD7" s="924"/>
    </row>
    <row r="8" spans="1:56" s="412" customFormat="1" ht="15" customHeight="1">
      <c r="A8" s="913"/>
      <c r="B8" s="913"/>
      <c r="C8" s="913"/>
      <c r="D8" s="913"/>
      <c r="E8" s="913"/>
      <c r="F8" s="913"/>
      <c r="G8" s="913"/>
      <c r="H8" s="409"/>
      <c r="I8" s="409"/>
      <c r="J8" s="409"/>
      <c r="K8" s="913"/>
      <c r="L8" s="913"/>
      <c r="M8" s="913"/>
      <c r="N8" s="913"/>
      <c r="O8" s="409" t="s">
        <v>95</v>
      </c>
      <c r="P8" s="409" t="s">
        <v>96</v>
      </c>
      <c r="Q8" s="409" t="s">
        <v>80</v>
      </c>
      <c r="R8" s="409" t="s">
        <v>95</v>
      </c>
      <c r="S8" s="409" t="s">
        <v>96</v>
      </c>
      <c r="T8" s="409" t="s">
        <v>80</v>
      </c>
      <c r="U8" s="409" t="s">
        <v>95</v>
      </c>
      <c r="V8" s="409" t="s">
        <v>96</v>
      </c>
      <c r="W8" s="409" t="s">
        <v>80</v>
      </c>
      <c r="X8" s="409" t="s">
        <v>95</v>
      </c>
      <c r="Y8" s="409" t="s">
        <v>96</v>
      </c>
      <c r="Z8" s="409" t="s">
        <v>80</v>
      </c>
      <c r="AA8" s="409" t="s">
        <v>95</v>
      </c>
      <c r="AB8" s="409" t="s">
        <v>96</v>
      </c>
      <c r="AC8" s="409" t="s">
        <v>80</v>
      </c>
      <c r="AD8" s="409" t="s">
        <v>95</v>
      </c>
      <c r="AE8" s="409" t="s">
        <v>96</v>
      </c>
      <c r="AF8" s="409" t="s">
        <v>80</v>
      </c>
      <c r="AG8" s="409" t="s">
        <v>95</v>
      </c>
      <c r="AH8" s="409" t="s">
        <v>96</v>
      </c>
      <c r="AI8" s="409" t="s">
        <v>80</v>
      </c>
      <c r="AJ8" s="409" t="s">
        <v>95</v>
      </c>
      <c r="AK8" s="409" t="s">
        <v>96</v>
      </c>
      <c r="AL8" s="409" t="s">
        <v>80</v>
      </c>
      <c r="AM8" s="409" t="s">
        <v>95</v>
      </c>
      <c r="AN8" s="409" t="s">
        <v>96</v>
      </c>
      <c r="AO8" s="409" t="s">
        <v>80</v>
      </c>
      <c r="AP8" s="409" t="s">
        <v>95</v>
      </c>
      <c r="AQ8" s="409" t="s">
        <v>96</v>
      </c>
      <c r="AR8" s="409" t="s">
        <v>80</v>
      </c>
      <c r="AS8" s="409" t="s">
        <v>95</v>
      </c>
      <c r="AT8" s="409" t="s">
        <v>96</v>
      </c>
      <c r="AU8" s="409" t="s">
        <v>80</v>
      </c>
      <c r="AV8" s="409" t="s">
        <v>95</v>
      </c>
      <c r="AW8" s="409" t="s">
        <v>96</v>
      </c>
      <c r="AX8" s="409" t="s">
        <v>80</v>
      </c>
      <c r="AY8" s="409" t="s">
        <v>95</v>
      </c>
      <c r="AZ8" s="409" t="s">
        <v>96</v>
      </c>
      <c r="BA8" s="409" t="s">
        <v>80</v>
      </c>
      <c r="BB8" s="409" t="s">
        <v>95</v>
      </c>
      <c r="BC8" s="409" t="s">
        <v>96</v>
      </c>
      <c r="BD8" s="409" t="s">
        <v>80</v>
      </c>
    </row>
    <row r="9" spans="1:56" hidden="1">
      <c r="A9" s="404">
        <v>1</v>
      </c>
      <c r="B9" s="404" t="s">
        <v>507</v>
      </c>
      <c r="C9" s="404" t="s">
        <v>508</v>
      </c>
      <c r="D9" s="404" t="s">
        <v>1461</v>
      </c>
      <c r="E9" s="404" t="s">
        <v>197</v>
      </c>
      <c r="F9" s="404" t="s">
        <v>86</v>
      </c>
      <c r="G9" s="404" t="s">
        <v>126</v>
      </c>
      <c r="H9" s="404" t="s">
        <v>615</v>
      </c>
      <c r="I9" s="404" t="s">
        <v>615</v>
      </c>
      <c r="J9" s="404">
        <v>2</v>
      </c>
      <c r="K9" s="404" t="s">
        <v>2408</v>
      </c>
      <c r="L9" s="404">
        <v>31048</v>
      </c>
      <c r="M9" s="404" t="s">
        <v>2409</v>
      </c>
      <c r="N9" s="404">
        <v>3000</v>
      </c>
      <c r="O9" s="404">
        <v>34</v>
      </c>
      <c r="P9" s="404">
        <v>19</v>
      </c>
      <c r="Q9" s="404">
        <f t="shared" ref="Q9:Q72" si="0">SUM(O9:P9)</f>
        <v>53</v>
      </c>
      <c r="R9" s="404">
        <v>30</v>
      </c>
      <c r="S9" s="404">
        <v>20</v>
      </c>
      <c r="T9" s="404">
        <f t="shared" ref="T9:T72" si="1">SUM(R9:S9)</f>
        <v>50</v>
      </c>
      <c r="U9" s="404">
        <v>20</v>
      </c>
      <c r="V9" s="404">
        <v>26</v>
      </c>
      <c r="W9" s="404">
        <f t="shared" ref="W9:W72" si="2">SUM(U9:V9)</f>
        <v>46</v>
      </c>
      <c r="X9" s="404">
        <v>24</v>
      </c>
      <c r="Y9" s="404">
        <v>21</v>
      </c>
      <c r="Z9" s="404">
        <f t="shared" ref="Z9:Z72" si="3">SUM(X9:Y9)</f>
        <v>45</v>
      </c>
      <c r="AA9" s="404">
        <v>31</v>
      </c>
      <c r="AB9" s="404">
        <v>12</v>
      </c>
      <c r="AC9" s="404">
        <f t="shared" ref="AC9:AC72" si="4">SUM(AA9:AB9)</f>
        <v>43</v>
      </c>
      <c r="AD9" s="404">
        <v>21</v>
      </c>
      <c r="AE9" s="404">
        <v>22</v>
      </c>
      <c r="AF9" s="404">
        <f t="shared" ref="AF9:AF72" si="5">SUM(AD9:AE9)</f>
        <v>43</v>
      </c>
      <c r="AG9" s="404">
        <v>0</v>
      </c>
      <c r="AH9" s="404">
        <v>0</v>
      </c>
      <c r="AI9" s="404">
        <f t="shared" ref="AI9:AI72" si="6">SUM(AG9:AH9)</f>
        <v>0</v>
      </c>
      <c r="AJ9" s="404">
        <v>0</v>
      </c>
      <c r="AK9" s="404">
        <v>0</v>
      </c>
      <c r="AL9" s="404">
        <f t="shared" ref="AL9:AL72" si="7">SUM(AJ9:AK9)</f>
        <v>0</v>
      </c>
      <c r="AM9" s="404">
        <v>0</v>
      </c>
      <c r="AN9" s="404">
        <v>0</v>
      </c>
      <c r="AO9" s="404">
        <f t="shared" ref="AO9:AO72" si="8">SUM(AM9:AN9)</f>
        <v>0</v>
      </c>
      <c r="AP9" s="404">
        <v>0</v>
      </c>
      <c r="AQ9" s="404">
        <v>0</v>
      </c>
      <c r="AR9" s="404">
        <f t="shared" ref="AR9:AR72" si="9">SUM(AP9:AQ9)</f>
        <v>0</v>
      </c>
      <c r="AS9" s="404">
        <v>0</v>
      </c>
      <c r="AT9" s="404">
        <v>0</v>
      </c>
      <c r="AU9" s="404">
        <f t="shared" ref="AU9:AU72" si="10">SUM(AS9:AT9)</f>
        <v>0</v>
      </c>
      <c r="AV9" s="404">
        <v>0</v>
      </c>
      <c r="AW9" s="404">
        <v>0</v>
      </c>
      <c r="AX9" s="404">
        <f t="shared" ref="AX9:AX72" si="11">SUM(AV9:AW9)</f>
        <v>0</v>
      </c>
      <c r="AY9" s="404">
        <v>0</v>
      </c>
      <c r="AZ9" s="404">
        <v>0</v>
      </c>
      <c r="BA9" s="404">
        <f t="shared" ref="BA9:BA72" si="12">SUM(AY9:AZ9)</f>
        <v>0</v>
      </c>
      <c r="BB9" s="423">
        <f>O9+R9+U9+X9+AA9+AD9</f>
        <v>160</v>
      </c>
      <c r="BC9" s="423">
        <f>P9+S9+V9+Y9+AB9+AE9</f>
        <v>120</v>
      </c>
      <c r="BD9" s="423">
        <f>Q9+T9+W9+Z9+AC9+AF9</f>
        <v>280</v>
      </c>
    </row>
    <row r="10" spans="1:56" hidden="1">
      <c r="A10" s="404">
        <f t="shared" ref="A10:A73" si="13">A9+1</f>
        <v>2</v>
      </c>
      <c r="B10" s="404" t="s">
        <v>499</v>
      </c>
      <c r="C10" s="404" t="s">
        <v>500</v>
      </c>
      <c r="D10" s="404" t="s">
        <v>1456</v>
      </c>
      <c r="E10" s="404" t="s">
        <v>501</v>
      </c>
      <c r="F10" s="404" t="s">
        <v>86</v>
      </c>
      <c r="G10" s="404" t="s">
        <v>126</v>
      </c>
      <c r="H10" s="404" t="s">
        <v>615</v>
      </c>
      <c r="I10" s="404" t="s">
        <v>615</v>
      </c>
      <c r="J10" s="404">
        <v>2</v>
      </c>
      <c r="K10" s="404" t="s">
        <v>615</v>
      </c>
      <c r="L10" s="404">
        <v>29587</v>
      </c>
      <c r="M10" s="404" t="s">
        <v>2409</v>
      </c>
      <c r="N10" s="404">
        <v>900</v>
      </c>
      <c r="O10" s="404">
        <v>17</v>
      </c>
      <c r="P10" s="404">
        <v>13</v>
      </c>
      <c r="Q10" s="404">
        <f t="shared" si="0"/>
        <v>30</v>
      </c>
      <c r="R10" s="404">
        <v>13</v>
      </c>
      <c r="S10" s="404">
        <v>14</v>
      </c>
      <c r="T10" s="404">
        <f t="shared" si="1"/>
        <v>27</v>
      </c>
      <c r="U10" s="404">
        <v>14</v>
      </c>
      <c r="V10" s="404">
        <v>16</v>
      </c>
      <c r="W10" s="404">
        <f t="shared" si="2"/>
        <v>30</v>
      </c>
      <c r="X10" s="404">
        <v>17</v>
      </c>
      <c r="Y10" s="404">
        <v>24</v>
      </c>
      <c r="Z10" s="404">
        <f t="shared" si="3"/>
        <v>41</v>
      </c>
      <c r="AA10" s="404">
        <v>28</v>
      </c>
      <c r="AB10" s="404">
        <v>17</v>
      </c>
      <c r="AC10" s="404">
        <f t="shared" si="4"/>
        <v>45</v>
      </c>
      <c r="AD10" s="404">
        <v>13</v>
      </c>
      <c r="AE10" s="404">
        <v>14</v>
      </c>
      <c r="AF10" s="404">
        <f t="shared" si="5"/>
        <v>27</v>
      </c>
      <c r="AG10" s="404">
        <v>0</v>
      </c>
      <c r="AH10" s="404">
        <v>0</v>
      </c>
      <c r="AI10" s="404">
        <f t="shared" si="6"/>
        <v>0</v>
      </c>
      <c r="AJ10" s="404">
        <v>0</v>
      </c>
      <c r="AK10" s="404">
        <v>0</v>
      </c>
      <c r="AL10" s="404">
        <f t="shared" si="7"/>
        <v>0</v>
      </c>
      <c r="AM10" s="404">
        <v>0</v>
      </c>
      <c r="AN10" s="404">
        <v>0</v>
      </c>
      <c r="AO10" s="404">
        <f t="shared" si="8"/>
        <v>0</v>
      </c>
      <c r="AP10" s="404">
        <v>0</v>
      </c>
      <c r="AQ10" s="404">
        <v>0</v>
      </c>
      <c r="AR10" s="404">
        <f t="shared" si="9"/>
        <v>0</v>
      </c>
      <c r="AS10" s="404">
        <v>0</v>
      </c>
      <c r="AT10" s="404">
        <v>0</v>
      </c>
      <c r="AU10" s="404">
        <f t="shared" si="10"/>
        <v>0</v>
      </c>
      <c r="AV10" s="404">
        <v>0</v>
      </c>
      <c r="AW10" s="404">
        <v>0</v>
      </c>
      <c r="AX10" s="404">
        <f t="shared" si="11"/>
        <v>0</v>
      </c>
      <c r="AY10" s="404">
        <v>0</v>
      </c>
      <c r="AZ10" s="404">
        <v>0</v>
      </c>
      <c r="BA10" s="404">
        <f t="shared" si="12"/>
        <v>0</v>
      </c>
      <c r="BB10" s="423">
        <f t="shared" ref="BB10:BD75" si="14">O10+R10+U10+X10+AA10+AD10</f>
        <v>102</v>
      </c>
      <c r="BC10" s="423">
        <f t="shared" si="14"/>
        <v>98</v>
      </c>
      <c r="BD10" s="423">
        <f t="shared" si="14"/>
        <v>200</v>
      </c>
    </row>
    <row r="11" spans="1:56" hidden="1">
      <c r="A11" s="404">
        <f t="shared" si="13"/>
        <v>3</v>
      </c>
      <c r="B11" s="404" t="s">
        <v>511</v>
      </c>
      <c r="C11" s="404" t="s">
        <v>512</v>
      </c>
      <c r="D11" s="404" t="s">
        <v>1452</v>
      </c>
      <c r="E11" s="404" t="s">
        <v>513</v>
      </c>
      <c r="F11" s="404" t="s">
        <v>86</v>
      </c>
      <c r="G11" s="404" t="s">
        <v>126</v>
      </c>
      <c r="H11" s="404" t="s">
        <v>615</v>
      </c>
      <c r="I11" s="404" t="s">
        <v>615</v>
      </c>
      <c r="J11" s="404">
        <v>2</v>
      </c>
      <c r="K11" s="404" t="s">
        <v>2410</v>
      </c>
      <c r="L11" s="404" t="s">
        <v>615</v>
      </c>
      <c r="M11" s="404" t="s">
        <v>2409</v>
      </c>
      <c r="N11" s="404">
        <v>900</v>
      </c>
      <c r="O11" s="404">
        <v>13</v>
      </c>
      <c r="P11" s="404">
        <v>12</v>
      </c>
      <c r="Q11" s="404">
        <f t="shared" si="0"/>
        <v>25</v>
      </c>
      <c r="R11" s="404">
        <v>19</v>
      </c>
      <c r="S11" s="404">
        <v>18</v>
      </c>
      <c r="T11" s="404">
        <f t="shared" si="1"/>
        <v>37</v>
      </c>
      <c r="U11" s="404">
        <v>11</v>
      </c>
      <c r="V11" s="404">
        <v>15</v>
      </c>
      <c r="W11" s="404">
        <f t="shared" si="2"/>
        <v>26</v>
      </c>
      <c r="X11" s="404">
        <v>15</v>
      </c>
      <c r="Y11" s="404">
        <v>19</v>
      </c>
      <c r="Z11" s="404">
        <f t="shared" si="3"/>
        <v>34</v>
      </c>
      <c r="AA11" s="404">
        <v>13</v>
      </c>
      <c r="AB11" s="404">
        <v>18</v>
      </c>
      <c r="AC11" s="404">
        <f t="shared" si="4"/>
        <v>31</v>
      </c>
      <c r="AD11" s="404">
        <v>14</v>
      </c>
      <c r="AE11" s="404">
        <v>20</v>
      </c>
      <c r="AF11" s="404">
        <f t="shared" si="5"/>
        <v>34</v>
      </c>
      <c r="AG11" s="404">
        <v>0</v>
      </c>
      <c r="AH11" s="404">
        <v>0</v>
      </c>
      <c r="AI11" s="404">
        <f t="shared" si="6"/>
        <v>0</v>
      </c>
      <c r="AJ11" s="404">
        <v>0</v>
      </c>
      <c r="AK11" s="404">
        <v>0</v>
      </c>
      <c r="AL11" s="404">
        <f t="shared" si="7"/>
        <v>0</v>
      </c>
      <c r="AM11" s="404">
        <v>0</v>
      </c>
      <c r="AN11" s="404">
        <v>0</v>
      </c>
      <c r="AO11" s="404">
        <f t="shared" si="8"/>
        <v>0</v>
      </c>
      <c r="AP11" s="404">
        <v>0</v>
      </c>
      <c r="AQ11" s="404">
        <v>0</v>
      </c>
      <c r="AR11" s="404">
        <f t="shared" si="9"/>
        <v>0</v>
      </c>
      <c r="AS11" s="404">
        <v>0</v>
      </c>
      <c r="AT11" s="404">
        <v>0</v>
      </c>
      <c r="AU11" s="404">
        <f t="shared" si="10"/>
        <v>0</v>
      </c>
      <c r="AV11" s="404">
        <v>0</v>
      </c>
      <c r="AW11" s="404">
        <v>0</v>
      </c>
      <c r="AX11" s="404">
        <f t="shared" si="11"/>
        <v>0</v>
      </c>
      <c r="AY11" s="404">
        <v>0</v>
      </c>
      <c r="AZ11" s="404">
        <v>0</v>
      </c>
      <c r="BA11" s="404">
        <f t="shared" si="12"/>
        <v>0</v>
      </c>
      <c r="BB11" s="423">
        <f t="shared" si="14"/>
        <v>85</v>
      </c>
      <c r="BC11" s="423">
        <f t="shared" si="14"/>
        <v>102</v>
      </c>
      <c r="BD11" s="423">
        <f t="shared" si="14"/>
        <v>187</v>
      </c>
    </row>
    <row r="12" spans="1:56" hidden="1">
      <c r="A12" s="404">
        <f t="shared" si="13"/>
        <v>4</v>
      </c>
      <c r="B12" s="404" t="s">
        <v>509</v>
      </c>
      <c r="C12" s="404" t="s">
        <v>510</v>
      </c>
      <c r="D12" s="404" t="s">
        <v>1449</v>
      </c>
      <c r="E12" s="404" t="s">
        <v>345</v>
      </c>
      <c r="F12" s="404" t="s">
        <v>86</v>
      </c>
      <c r="G12" s="404" t="s">
        <v>126</v>
      </c>
      <c r="H12" s="404" t="s">
        <v>615</v>
      </c>
      <c r="I12" s="404" t="s">
        <v>615</v>
      </c>
      <c r="J12" s="404">
        <v>2</v>
      </c>
      <c r="K12" s="404" t="s">
        <v>2411</v>
      </c>
      <c r="L12" s="404">
        <v>30214</v>
      </c>
      <c r="M12" s="404" t="s">
        <v>2409</v>
      </c>
      <c r="N12" s="404">
        <v>1300</v>
      </c>
      <c r="O12" s="404">
        <v>9</v>
      </c>
      <c r="P12" s="404">
        <v>5</v>
      </c>
      <c r="Q12" s="404">
        <f t="shared" si="0"/>
        <v>14</v>
      </c>
      <c r="R12" s="404">
        <v>6</v>
      </c>
      <c r="S12" s="404">
        <v>4</v>
      </c>
      <c r="T12" s="404">
        <f t="shared" si="1"/>
        <v>10</v>
      </c>
      <c r="U12" s="404">
        <v>9</v>
      </c>
      <c r="V12" s="404">
        <v>11</v>
      </c>
      <c r="W12" s="404">
        <f t="shared" si="2"/>
        <v>20</v>
      </c>
      <c r="X12" s="404">
        <v>7</v>
      </c>
      <c r="Y12" s="404">
        <v>21</v>
      </c>
      <c r="Z12" s="404">
        <f t="shared" si="3"/>
        <v>28</v>
      </c>
      <c r="AA12" s="404">
        <v>7</v>
      </c>
      <c r="AB12" s="404">
        <v>8</v>
      </c>
      <c r="AC12" s="404">
        <f t="shared" si="4"/>
        <v>15</v>
      </c>
      <c r="AD12" s="404">
        <v>10</v>
      </c>
      <c r="AE12" s="404">
        <v>6</v>
      </c>
      <c r="AF12" s="404">
        <f t="shared" si="5"/>
        <v>16</v>
      </c>
      <c r="AG12" s="404">
        <v>0</v>
      </c>
      <c r="AH12" s="404">
        <v>0</v>
      </c>
      <c r="AI12" s="404">
        <f t="shared" si="6"/>
        <v>0</v>
      </c>
      <c r="AJ12" s="404">
        <v>0</v>
      </c>
      <c r="AK12" s="404">
        <v>0</v>
      </c>
      <c r="AL12" s="404">
        <f t="shared" si="7"/>
        <v>0</v>
      </c>
      <c r="AM12" s="404">
        <v>0</v>
      </c>
      <c r="AN12" s="404">
        <v>0</v>
      </c>
      <c r="AO12" s="404">
        <f t="shared" si="8"/>
        <v>0</v>
      </c>
      <c r="AP12" s="404">
        <v>0</v>
      </c>
      <c r="AQ12" s="404">
        <v>0</v>
      </c>
      <c r="AR12" s="404">
        <f t="shared" si="9"/>
        <v>0</v>
      </c>
      <c r="AS12" s="404">
        <v>0</v>
      </c>
      <c r="AT12" s="404">
        <v>0</v>
      </c>
      <c r="AU12" s="404">
        <f t="shared" si="10"/>
        <v>0</v>
      </c>
      <c r="AV12" s="404">
        <v>0</v>
      </c>
      <c r="AW12" s="404">
        <v>0</v>
      </c>
      <c r="AX12" s="404">
        <f t="shared" si="11"/>
        <v>0</v>
      </c>
      <c r="AY12" s="404">
        <v>0</v>
      </c>
      <c r="AZ12" s="404">
        <v>0</v>
      </c>
      <c r="BA12" s="404">
        <f t="shared" si="12"/>
        <v>0</v>
      </c>
      <c r="BB12" s="423">
        <f t="shared" si="14"/>
        <v>48</v>
      </c>
      <c r="BC12" s="423">
        <f t="shared" si="14"/>
        <v>55</v>
      </c>
      <c r="BD12" s="423">
        <f t="shared" si="14"/>
        <v>103</v>
      </c>
    </row>
    <row r="13" spans="1:56" hidden="1">
      <c r="A13" s="404">
        <f t="shared" si="13"/>
        <v>5</v>
      </c>
      <c r="B13" s="404" t="s">
        <v>529</v>
      </c>
      <c r="C13" s="404" t="s">
        <v>530</v>
      </c>
      <c r="D13" s="404" t="s">
        <v>1458</v>
      </c>
      <c r="E13" s="404" t="s">
        <v>531</v>
      </c>
      <c r="F13" s="404" t="s">
        <v>86</v>
      </c>
      <c r="G13" s="404" t="s">
        <v>126</v>
      </c>
      <c r="H13" s="404" t="s">
        <v>615</v>
      </c>
      <c r="I13" s="404" t="s">
        <v>615</v>
      </c>
      <c r="J13" s="404">
        <v>2</v>
      </c>
      <c r="K13" s="404" t="s">
        <v>2410</v>
      </c>
      <c r="L13" s="404">
        <v>31048</v>
      </c>
      <c r="M13" s="404" t="s">
        <v>2409</v>
      </c>
      <c r="N13" s="404">
        <v>1300</v>
      </c>
      <c r="O13" s="404">
        <v>13</v>
      </c>
      <c r="P13" s="404">
        <v>6</v>
      </c>
      <c r="Q13" s="404">
        <f t="shared" si="0"/>
        <v>19</v>
      </c>
      <c r="R13" s="404">
        <v>14</v>
      </c>
      <c r="S13" s="404">
        <v>8</v>
      </c>
      <c r="T13" s="404">
        <f t="shared" si="1"/>
        <v>22</v>
      </c>
      <c r="U13" s="404">
        <v>11</v>
      </c>
      <c r="V13" s="404">
        <v>13</v>
      </c>
      <c r="W13" s="404">
        <f t="shared" si="2"/>
        <v>24</v>
      </c>
      <c r="X13" s="404">
        <v>11</v>
      </c>
      <c r="Y13" s="404">
        <v>12</v>
      </c>
      <c r="Z13" s="404">
        <f t="shared" si="3"/>
        <v>23</v>
      </c>
      <c r="AA13" s="404">
        <v>14</v>
      </c>
      <c r="AB13" s="404">
        <v>11</v>
      </c>
      <c r="AC13" s="404">
        <f t="shared" si="4"/>
        <v>25</v>
      </c>
      <c r="AD13" s="404">
        <v>12</v>
      </c>
      <c r="AE13" s="404">
        <v>10</v>
      </c>
      <c r="AF13" s="404">
        <f t="shared" si="5"/>
        <v>22</v>
      </c>
      <c r="AG13" s="404">
        <v>0</v>
      </c>
      <c r="AH13" s="404">
        <v>0</v>
      </c>
      <c r="AI13" s="404">
        <f t="shared" si="6"/>
        <v>0</v>
      </c>
      <c r="AJ13" s="404">
        <v>0</v>
      </c>
      <c r="AK13" s="404">
        <v>0</v>
      </c>
      <c r="AL13" s="404">
        <f t="shared" si="7"/>
        <v>0</v>
      </c>
      <c r="AM13" s="404">
        <v>0</v>
      </c>
      <c r="AN13" s="404">
        <v>0</v>
      </c>
      <c r="AO13" s="404">
        <f t="shared" si="8"/>
        <v>0</v>
      </c>
      <c r="AP13" s="404">
        <v>0</v>
      </c>
      <c r="AQ13" s="404">
        <v>0</v>
      </c>
      <c r="AR13" s="404">
        <f t="shared" si="9"/>
        <v>0</v>
      </c>
      <c r="AS13" s="404">
        <v>0</v>
      </c>
      <c r="AT13" s="404">
        <v>0</v>
      </c>
      <c r="AU13" s="404">
        <f t="shared" si="10"/>
        <v>0</v>
      </c>
      <c r="AV13" s="404">
        <v>0</v>
      </c>
      <c r="AW13" s="404">
        <v>0</v>
      </c>
      <c r="AX13" s="404">
        <f t="shared" si="11"/>
        <v>0</v>
      </c>
      <c r="AY13" s="404">
        <v>0</v>
      </c>
      <c r="AZ13" s="404">
        <v>0</v>
      </c>
      <c r="BA13" s="404">
        <f t="shared" si="12"/>
        <v>0</v>
      </c>
      <c r="BB13" s="423">
        <f t="shared" si="14"/>
        <v>75</v>
      </c>
      <c r="BC13" s="423">
        <f t="shared" si="14"/>
        <v>60</v>
      </c>
      <c r="BD13" s="423">
        <f t="shared" si="14"/>
        <v>135</v>
      </c>
    </row>
    <row r="14" spans="1:56" hidden="1">
      <c r="A14" s="404">
        <f t="shared" si="13"/>
        <v>6</v>
      </c>
      <c r="B14" s="404" t="s">
        <v>524</v>
      </c>
      <c r="C14" s="404" t="s">
        <v>525</v>
      </c>
      <c r="D14" s="404" t="s">
        <v>200</v>
      </c>
      <c r="E14" s="404" t="s">
        <v>200</v>
      </c>
      <c r="F14" s="404" t="s">
        <v>86</v>
      </c>
      <c r="G14" s="404" t="s">
        <v>126</v>
      </c>
      <c r="H14" s="404" t="s">
        <v>615</v>
      </c>
      <c r="I14" s="404" t="s">
        <v>615</v>
      </c>
      <c r="J14" s="404">
        <v>2</v>
      </c>
      <c r="K14" s="404" t="s">
        <v>615</v>
      </c>
      <c r="L14" s="404">
        <v>29677</v>
      </c>
      <c r="M14" s="404" t="s">
        <v>2409</v>
      </c>
      <c r="N14" s="404">
        <v>900</v>
      </c>
      <c r="O14" s="404">
        <v>24</v>
      </c>
      <c r="P14" s="404">
        <v>23</v>
      </c>
      <c r="Q14" s="404">
        <f t="shared" si="0"/>
        <v>47</v>
      </c>
      <c r="R14" s="404">
        <v>15</v>
      </c>
      <c r="S14" s="404">
        <v>16</v>
      </c>
      <c r="T14" s="404">
        <f t="shared" si="1"/>
        <v>31</v>
      </c>
      <c r="U14" s="404">
        <v>25</v>
      </c>
      <c r="V14" s="404">
        <v>20</v>
      </c>
      <c r="W14" s="404">
        <f t="shared" si="2"/>
        <v>45</v>
      </c>
      <c r="X14" s="404">
        <v>16</v>
      </c>
      <c r="Y14" s="404">
        <v>17</v>
      </c>
      <c r="Z14" s="404">
        <f t="shared" si="3"/>
        <v>33</v>
      </c>
      <c r="AA14" s="404">
        <v>24</v>
      </c>
      <c r="AB14" s="404">
        <v>31</v>
      </c>
      <c r="AC14" s="404">
        <f t="shared" si="4"/>
        <v>55</v>
      </c>
      <c r="AD14" s="404">
        <v>15</v>
      </c>
      <c r="AE14" s="404">
        <v>18</v>
      </c>
      <c r="AF14" s="404">
        <f t="shared" si="5"/>
        <v>33</v>
      </c>
      <c r="AG14" s="404">
        <v>0</v>
      </c>
      <c r="AH14" s="404">
        <v>0</v>
      </c>
      <c r="AI14" s="404">
        <f t="shared" si="6"/>
        <v>0</v>
      </c>
      <c r="AJ14" s="404">
        <v>0</v>
      </c>
      <c r="AK14" s="404">
        <v>0</v>
      </c>
      <c r="AL14" s="404">
        <f t="shared" si="7"/>
        <v>0</v>
      </c>
      <c r="AM14" s="404">
        <v>0</v>
      </c>
      <c r="AN14" s="404">
        <v>0</v>
      </c>
      <c r="AO14" s="404">
        <f t="shared" si="8"/>
        <v>0</v>
      </c>
      <c r="AP14" s="404">
        <v>0</v>
      </c>
      <c r="AQ14" s="404">
        <v>0</v>
      </c>
      <c r="AR14" s="404">
        <f t="shared" si="9"/>
        <v>0</v>
      </c>
      <c r="AS14" s="404">
        <v>0</v>
      </c>
      <c r="AT14" s="404">
        <v>0</v>
      </c>
      <c r="AU14" s="404">
        <f t="shared" si="10"/>
        <v>0</v>
      </c>
      <c r="AV14" s="404">
        <v>0</v>
      </c>
      <c r="AW14" s="404">
        <v>0</v>
      </c>
      <c r="AX14" s="404">
        <f t="shared" si="11"/>
        <v>0</v>
      </c>
      <c r="AY14" s="404">
        <v>0</v>
      </c>
      <c r="AZ14" s="404">
        <v>0</v>
      </c>
      <c r="BA14" s="404">
        <f t="shared" si="12"/>
        <v>0</v>
      </c>
      <c r="BB14" s="423">
        <f t="shared" si="14"/>
        <v>119</v>
      </c>
      <c r="BC14" s="423">
        <f t="shared" si="14"/>
        <v>125</v>
      </c>
      <c r="BD14" s="423">
        <f t="shared" si="14"/>
        <v>244</v>
      </c>
    </row>
    <row r="15" spans="1:56" hidden="1">
      <c r="A15" s="404">
        <f t="shared" si="13"/>
        <v>7</v>
      </c>
      <c r="B15" s="404" t="s">
        <v>514</v>
      </c>
      <c r="C15" s="404" t="s">
        <v>515</v>
      </c>
      <c r="D15" s="404" t="s">
        <v>1465</v>
      </c>
      <c r="E15" s="404" t="s">
        <v>516</v>
      </c>
      <c r="F15" s="404" t="s">
        <v>86</v>
      </c>
      <c r="G15" s="404" t="s">
        <v>126</v>
      </c>
      <c r="H15" s="404" t="s">
        <v>615</v>
      </c>
      <c r="I15" s="404" t="s">
        <v>615</v>
      </c>
      <c r="J15" s="404">
        <v>2</v>
      </c>
      <c r="K15" s="404" t="s">
        <v>615</v>
      </c>
      <c r="L15" s="404">
        <v>3654</v>
      </c>
      <c r="M15" s="404" t="s">
        <v>2409</v>
      </c>
      <c r="N15" s="404">
        <v>900</v>
      </c>
      <c r="O15" s="404">
        <v>20</v>
      </c>
      <c r="P15" s="404">
        <v>20</v>
      </c>
      <c r="Q15" s="404">
        <f t="shared" si="0"/>
        <v>40</v>
      </c>
      <c r="R15" s="404">
        <v>23</v>
      </c>
      <c r="S15" s="404">
        <v>17</v>
      </c>
      <c r="T15" s="404">
        <f t="shared" si="1"/>
        <v>40</v>
      </c>
      <c r="U15" s="404">
        <v>26</v>
      </c>
      <c r="V15" s="404">
        <v>22</v>
      </c>
      <c r="W15" s="404">
        <f t="shared" si="2"/>
        <v>48</v>
      </c>
      <c r="X15" s="404">
        <v>27</v>
      </c>
      <c r="Y15" s="404">
        <v>29</v>
      </c>
      <c r="Z15" s="404">
        <f t="shared" si="3"/>
        <v>56</v>
      </c>
      <c r="AA15" s="404">
        <v>25</v>
      </c>
      <c r="AB15" s="404">
        <v>28</v>
      </c>
      <c r="AC15" s="404">
        <f t="shared" si="4"/>
        <v>53</v>
      </c>
      <c r="AD15" s="404">
        <v>27</v>
      </c>
      <c r="AE15" s="404">
        <v>27</v>
      </c>
      <c r="AF15" s="404">
        <f t="shared" si="5"/>
        <v>54</v>
      </c>
      <c r="AG15" s="404">
        <v>0</v>
      </c>
      <c r="AH15" s="404">
        <v>0</v>
      </c>
      <c r="AI15" s="404">
        <f t="shared" si="6"/>
        <v>0</v>
      </c>
      <c r="AJ15" s="404">
        <v>0</v>
      </c>
      <c r="AK15" s="404">
        <v>0</v>
      </c>
      <c r="AL15" s="404">
        <f t="shared" si="7"/>
        <v>0</v>
      </c>
      <c r="AM15" s="404">
        <v>0</v>
      </c>
      <c r="AN15" s="404">
        <v>0</v>
      </c>
      <c r="AO15" s="404">
        <f t="shared" si="8"/>
        <v>0</v>
      </c>
      <c r="AP15" s="404">
        <v>0</v>
      </c>
      <c r="AQ15" s="404">
        <v>0</v>
      </c>
      <c r="AR15" s="404">
        <f t="shared" si="9"/>
        <v>0</v>
      </c>
      <c r="AS15" s="404">
        <v>0</v>
      </c>
      <c r="AT15" s="404">
        <v>0</v>
      </c>
      <c r="AU15" s="404">
        <f t="shared" si="10"/>
        <v>0</v>
      </c>
      <c r="AV15" s="404">
        <v>0</v>
      </c>
      <c r="AW15" s="404">
        <v>0</v>
      </c>
      <c r="AX15" s="404">
        <f t="shared" si="11"/>
        <v>0</v>
      </c>
      <c r="AY15" s="404">
        <v>0</v>
      </c>
      <c r="AZ15" s="404">
        <v>0</v>
      </c>
      <c r="BA15" s="404">
        <f t="shared" si="12"/>
        <v>0</v>
      </c>
      <c r="BB15" s="423">
        <f t="shared" si="14"/>
        <v>148</v>
      </c>
      <c r="BC15" s="423">
        <f t="shared" si="14"/>
        <v>143</v>
      </c>
      <c r="BD15" s="423">
        <f t="shared" si="14"/>
        <v>291</v>
      </c>
    </row>
    <row r="16" spans="1:56" hidden="1">
      <c r="A16" s="404">
        <f t="shared" si="13"/>
        <v>8</v>
      </c>
      <c r="B16" s="404" t="s">
        <v>532</v>
      </c>
      <c r="C16" s="404" t="s">
        <v>533</v>
      </c>
      <c r="D16" s="404" t="s">
        <v>1459</v>
      </c>
      <c r="E16" s="404" t="s">
        <v>202</v>
      </c>
      <c r="F16" s="404" t="s">
        <v>86</v>
      </c>
      <c r="G16" s="404" t="s">
        <v>126</v>
      </c>
      <c r="H16" s="404" t="s">
        <v>615</v>
      </c>
      <c r="I16" s="404" t="s">
        <v>615</v>
      </c>
      <c r="J16" s="404">
        <v>2</v>
      </c>
      <c r="K16" s="404" t="s">
        <v>2410</v>
      </c>
      <c r="L16" s="404">
        <v>31778</v>
      </c>
      <c r="M16" s="404" t="s">
        <v>2409</v>
      </c>
      <c r="N16" s="404">
        <v>1300</v>
      </c>
      <c r="O16" s="404">
        <v>20</v>
      </c>
      <c r="P16" s="404">
        <v>26</v>
      </c>
      <c r="Q16" s="404">
        <f t="shared" si="0"/>
        <v>46</v>
      </c>
      <c r="R16" s="404">
        <v>23</v>
      </c>
      <c r="S16" s="404">
        <v>19</v>
      </c>
      <c r="T16" s="404">
        <f t="shared" si="1"/>
        <v>42</v>
      </c>
      <c r="U16" s="404">
        <v>22</v>
      </c>
      <c r="V16" s="404">
        <v>22</v>
      </c>
      <c r="W16" s="404">
        <f t="shared" si="2"/>
        <v>44</v>
      </c>
      <c r="X16" s="404">
        <v>22</v>
      </c>
      <c r="Y16" s="404">
        <v>19</v>
      </c>
      <c r="Z16" s="404">
        <f t="shared" si="3"/>
        <v>41</v>
      </c>
      <c r="AA16" s="404">
        <v>18</v>
      </c>
      <c r="AB16" s="404">
        <v>24</v>
      </c>
      <c r="AC16" s="404">
        <f t="shared" si="4"/>
        <v>42</v>
      </c>
      <c r="AD16" s="404">
        <v>10</v>
      </c>
      <c r="AE16" s="404">
        <v>24</v>
      </c>
      <c r="AF16" s="404">
        <f t="shared" si="5"/>
        <v>34</v>
      </c>
      <c r="AG16" s="404">
        <v>0</v>
      </c>
      <c r="AH16" s="404">
        <v>0</v>
      </c>
      <c r="AI16" s="404">
        <f t="shared" si="6"/>
        <v>0</v>
      </c>
      <c r="AJ16" s="404">
        <v>0</v>
      </c>
      <c r="AK16" s="404">
        <v>0</v>
      </c>
      <c r="AL16" s="404">
        <f t="shared" si="7"/>
        <v>0</v>
      </c>
      <c r="AM16" s="404">
        <v>0</v>
      </c>
      <c r="AN16" s="404">
        <v>0</v>
      </c>
      <c r="AO16" s="404">
        <f t="shared" si="8"/>
        <v>0</v>
      </c>
      <c r="AP16" s="404">
        <v>0</v>
      </c>
      <c r="AQ16" s="404">
        <v>0</v>
      </c>
      <c r="AR16" s="404">
        <f t="shared" si="9"/>
        <v>0</v>
      </c>
      <c r="AS16" s="404">
        <v>0</v>
      </c>
      <c r="AT16" s="404">
        <v>0</v>
      </c>
      <c r="AU16" s="404">
        <f t="shared" si="10"/>
        <v>0</v>
      </c>
      <c r="AV16" s="404">
        <v>0</v>
      </c>
      <c r="AW16" s="404">
        <v>0</v>
      </c>
      <c r="AX16" s="404">
        <f t="shared" si="11"/>
        <v>0</v>
      </c>
      <c r="AY16" s="404">
        <v>0</v>
      </c>
      <c r="AZ16" s="404">
        <v>0</v>
      </c>
      <c r="BA16" s="404">
        <f t="shared" si="12"/>
        <v>0</v>
      </c>
      <c r="BB16" s="423">
        <f t="shared" si="14"/>
        <v>115</v>
      </c>
      <c r="BC16" s="423">
        <f t="shared" si="14"/>
        <v>134</v>
      </c>
      <c r="BD16" s="423">
        <f t="shared" si="14"/>
        <v>249</v>
      </c>
    </row>
    <row r="17" spans="1:56" hidden="1">
      <c r="A17" s="404">
        <f t="shared" si="13"/>
        <v>9</v>
      </c>
      <c r="B17" s="404" t="s">
        <v>502</v>
      </c>
      <c r="C17" s="404" t="s">
        <v>503</v>
      </c>
      <c r="D17" s="404" t="s">
        <v>1451</v>
      </c>
      <c r="E17" s="404" t="s">
        <v>197</v>
      </c>
      <c r="F17" s="404" t="s">
        <v>86</v>
      </c>
      <c r="G17" s="404" t="s">
        <v>126</v>
      </c>
      <c r="H17" s="404" t="s">
        <v>615</v>
      </c>
      <c r="I17" s="404" t="s">
        <v>615</v>
      </c>
      <c r="J17" s="404">
        <v>2</v>
      </c>
      <c r="K17" s="404" t="s">
        <v>2412</v>
      </c>
      <c r="L17" s="404">
        <v>31778</v>
      </c>
      <c r="M17" s="404" t="s">
        <v>2409</v>
      </c>
      <c r="N17" s="404">
        <v>13000</v>
      </c>
      <c r="O17" s="404">
        <v>16</v>
      </c>
      <c r="P17" s="404">
        <v>8</v>
      </c>
      <c r="Q17" s="404">
        <f t="shared" si="0"/>
        <v>24</v>
      </c>
      <c r="R17" s="404">
        <v>19</v>
      </c>
      <c r="S17" s="404">
        <v>17</v>
      </c>
      <c r="T17" s="404">
        <f t="shared" si="1"/>
        <v>36</v>
      </c>
      <c r="U17" s="404">
        <v>12</v>
      </c>
      <c r="V17" s="404">
        <v>9</v>
      </c>
      <c r="W17" s="404">
        <f t="shared" si="2"/>
        <v>21</v>
      </c>
      <c r="X17" s="404">
        <v>10</v>
      </c>
      <c r="Y17" s="404">
        <v>18</v>
      </c>
      <c r="Z17" s="404">
        <f t="shared" si="3"/>
        <v>28</v>
      </c>
      <c r="AA17" s="404">
        <v>18</v>
      </c>
      <c r="AB17" s="404">
        <v>7</v>
      </c>
      <c r="AC17" s="404">
        <f t="shared" si="4"/>
        <v>25</v>
      </c>
      <c r="AD17" s="404">
        <v>8</v>
      </c>
      <c r="AE17" s="404">
        <v>13</v>
      </c>
      <c r="AF17" s="404">
        <f t="shared" si="5"/>
        <v>21</v>
      </c>
      <c r="AG17" s="404">
        <v>0</v>
      </c>
      <c r="AH17" s="404">
        <v>0</v>
      </c>
      <c r="AI17" s="404">
        <f t="shared" si="6"/>
        <v>0</v>
      </c>
      <c r="AJ17" s="404">
        <v>0</v>
      </c>
      <c r="AK17" s="404">
        <v>0</v>
      </c>
      <c r="AL17" s="404">
        <f t="shared" si="7"/>
        <v>0</v>
      </c>
      <c r="AM17" s="404">
        <v>0</v>
      </c>
      <c r="AN17" s="404">
        <v>0</v>
      </c>
      <c r="AO17" s="404">
        <f t="shared" si="8"/>
        <v>0</v>
      </c>
      <c r="AP17" s="404">
        <v>0</v>
      </c>
      <c r="AQ17" s="404">
        <v>0</v>
      </c>
      <c r="AR17" s="404">
        <f t="shared" si="9"/>
        <v>0</v>
      </c>
      <c r="AS17" s="404">
        <v>0</v>
      </c>
      <c r="AT17" s="404">
        <v>0</v>
      </c>
      <c r="AU17" s="404">
        <f t="shared" si="10"/>
        <v>0</v>
      </c>
      <c r="AV17" s="404">
        <v>0</v>
      </c>
      <c r="AW17" s="404">
        <v>0</v>
      </c>
      <c r="AX17" s="404">
        <f t="shared" si="11"/>
        <v>0</v>
      </c>
      <c r="AY17" s="404">
        <v>0</v>
      </c>
      <c r="AZ17" s="404">
        <v>0</v>
      </c>
      <c r="BA17" s="404">
        <f t="shared" si="12"/>
        <v>0</v>
      </c>
      <c r="BB17" s="423">
        <f t="shared" si="14"/>
        <v>83</v>
      </c>
      <c r="BC17" s="423">
        <f t="shared" si="14"/>
        <v>72</v>
      </c>
      <c r="BD17" s="423">
        <f t="shared" si="14"/>
        <v>155</v>
      </c>
    </row>
    <row r="18" spans="1:56" hidden="1">
      <c r="A18" s="404">
        <f t="shared" si="13"/>
        <v>10</v>
      </c>
      <c r="B18" s="404" t="s">
        <v>522</v>
      </c>
      <c r="C18" s="404" t="s">
        <v>523</v>
      </c>
      <c r="D18" s="404" t="s">
        <v>2413</v>
      </c>
      <c r="E18" s="404" t="s">
        <v>193</v>
      </c>
      <c r="F18" s="404" t="s">
        <v>86</v>
      </c>
      <c r="G18" s="404" t="s">
        <v>126</v>
      </c>
      <c r="H18" s="404" t="s">
        <v>615</v>
      </c>
      <c r="I18" s="404" t="s">
        <v>615</v>
      </c>
      <c r="J18" s="404">
        <v>2</v>
      </c>
      <c r="K18" s="404" t="s">
        <v>2414</v>
      </c>
      <c r="L18" s="404">
        <v>31610</v>
      </c>
      <c r="M18" s="404" t="s">
        <v>2409</v>
      </c>
      <c r="N18" s="404">
        <v>900</v>
      </c>
      <c r="O18" s="404">
        <v>30</v>
      </c>
      <c r="P18" s="404">
        <v>31</v>
      </c>
      <c r="Q18" s="404">
        <f t="shared" si="0"/>
        <v>61</v>
      </c>
      <c r="R18" s="404">
        <v>34</v>
      </c>
      <c r="S18" s="404">
        <v>27</v>
      </c>
      <c r="T18" s="404">
        <f t="shared" si="1"/>
        <v>61</v>
      </c>
      <c r="U18" s="404">
        <v>33</v>
      </c>
      <c r="V18" s="404">
        <v>24</v>
      </c>
      <c r="W18" s="404">
        <f t="shared" si="2"/>
        <v>57</v>
      </c>
      <c r="X18" s="404">
        <v>25</v>
      </c>
      <c r="Y18" s="404">
        <v>28</v>
      </c>
      <c r="Z18" s="404">
        <f t="shared" si="3"/>
        <v>53</v>
      </c>
      <c r="AA18" s="404">
        <v>31</v>
      </c>
      <c r="AB18" s="404">
        <v>15</v>
      </c>
      <c r="AC18" s="404">
        <f t="shared" si="4"/>
        <v>46</v>
      </c>
      <c r="AD18" s="404">
        <v>38</v>
      </c>
      <c r="AE18" s="404">
        <v>26</v>
      </c>
      <c r="AF18" s="404">
        <f t="shared" si="5"/>
        <v>64</v>
      </c>
      <c r="AG18" s="404">
        <v>0</v>
      </c>
      <c r="AH18" s="404">
        <v>0</v>
      </c>
      <c r="AI18" s="404">
        <f t="shared" si="6"/>
        <v>0</v>
      </c>
      <c r="AJ18" s="404">
        <v>0</v>
      </c>
      <c r="AK18" s="404">
        <v>0</v>
      </c>
      <c r="AL18" s="404">
        <f t="shared" si="7"/>
        <v>0</v>
      </c>
      <c r="AM18" s="404">
        <v>0</v>
      </c>
      <c r="AN18" s="404">
        <v>0</v>
      </c>
      <c r="AO18" s="404">
        <f t="shared" si="8"/>
        <v>0</v>
      </c>
      <c r="AP18" s="404">
        <v>0</v>
      </c>
      <c r="AQ18" s="404">
        <v>0</v>
      </c>
      <c r="AR18" s="404">
        <f t="shared" si="9"/>
        <v>0</v>
      </c>
      <c r="AS18" s="404">
        <v>0</v>
      </c>
      <c r="AT18" s="404">
        <v>0</v>
      </c>
      <c r="AU18" s="404">
        <f t="shared" si="10"/>
        <v>0</v>
      </c>
      <c r="AV18" s="404">
        <v>0</v>
      </c>
      <c r="AW18" s="404">
        <v>0</v>
      </c>
      <c r="AX18" s="404">
        <f t="shared" si="11"/>
        <v>0</v>
      </c>
      <c r="AY18" s="404">
        <v>0</v>
      </c>
      <c r="AZ18" s="404">
        <v>0</v>
      </c>
      <c r="BA18" s="404">
        <f t="shared" si="12"/>
        <v>0</v>
      </c>
      <c r="BB18" s="423">
        <f t="shared" si="14"/>
        <v>191</v>
      </c>
      <c r="BC18" s="423">
        <f t="shared" si="14"/>
        <v>151</v>
      </c>
      <c r="BD18" s="423">
        <f t="shared" si="14"/>
        <v>342</v>
      </c>
    </row>
    <row r="19" spans="1:56" hidden="1">
      <c r="A19" s="404">
        <f t="shared" si="13"/>
        <v>11</v>
      </c>
      <c r="B19" s="404" t="s">
        <v>517</v>
      </c>
      <c r="C19" s="404" t="s">
        <v>518</v>
      </c>
      <c r="D19" s="404" t="s">
        <v>1466</v>
      </c>
      <c r="E19" s="404" t="s">
        <v>193</v>
      </c>
      <c r="F19" s="404" t="s">
        <v>86</v>
      </c>
      <c r="G19" s="404" t="s">
        <v>126</v>
      </c>
      <c r="H19" s="404" t="s">
        <v>615</v>
      </c>
      <c r="I19" s="404" t="s">
        <v>615</v>
      </c>
      <c r="J19" s="404">
        <v>2</v>
      </c>
      <c r="K19" s="404" t="s">
        <v>2410</v>
      </c>
      <c r="L19" s="404">
        <v>34335</v>
      </c>
      <c r="M19" s="404" t="s">
        <v>2415</v>
      </c>
      <c r="N19" s="404">
        <v>1000</v>
      </c>
      <c r="O19" s="404">
        <v>12</v>
      </c>
      <c r="P19" s="404">
        <v>9</v>
      </c>
      <c r="Q19" s="404">
        <f t="shared" si="0"/>
        <v>21</v>
      </c>
      <c r="R19" s="404">
        <v>5</v>
      </c>
      <c r="S19" s="404">
        <v>8</v>
      </c>
      <c r="T19" s="404">
        <f t="shared" si="1"/>
        <v>13</v>
      </c>
      <c r="U19" s="404">
        <v>12</v>
      </c>
      <c r="V19" s="404">
        <v>5</v>
      </c>
      <c r="W19" s="404">
        <f t="shared" si="2"/>
        <v>17</v>
      </c>
      <c r="X19" s="404">
        <v>10</v>
      </c>
      <c r="Y19" s="404">
        <v>6</v>
      </c>
      <c r="Z19" s="404">
        <f t="shared" si="3"/>
        <v>16</v>
      </c>
      <c r="AA19" s="404">
        <v>6</v>
      </c>
      <c r="AB19" s="404">
        <v>7</v>
      </c>
      <c r="AC19" s="404">
        <f t="shared" si="4"/>
        <v>13</v>
      </c>
      <c r="AD19" s="404">
        <v>3</v>
      </c>
      <c r="AE19" s="404">
        <v>5</v>
      </c>
      <c r="AF19" s="404">
        <f t="shared" si="5"/>
        <v>8</v>
      </c>
      <c r="AG19" s="404">
        <v>0</v>
      </c>
      <c r="AH19" s="404">
        <v>0</v>
      </c>
      <c r="AI19" s="404">
        <f t="shared" si="6"/>
        <v>0</v>
      </c>
      <c r="AJ19" s="404">
        <v>0</v>
      </c>
      <c r="AK19" s="404">
        <v>0</v>
      </c>
      <c r="AL19" s="404">
        <f t="shared" si="7"/>
        <v>0</v>
      </c>
      <c r="AM19" s="404">
        <v>0</v>
      </c>
      <c r="AN19" s="404">
        <v>0</v>
      </c>
      <c r="AO19" s="404">
        <f t="shared" si="8"/>
        <v>0</v>
      </c>
      <c r="AP19" s="404">
        <v>0</v>
      </c>
      <c r="AQ19" s="404">
        <v>0</v>
      </c>
      <c r="AR19" s="404">
        <f t="shared" si="9"/>
        <v>0</v>
      </c>
      <c r="AS19" s="404">
        <v>0</v>
      </c>
      <c r="AT19" s="404">
        <v>0</v>
      </c>
      <c r="AU19" s="404">
        <f t="shared" si="10"/>
        <v>0</v>
      </c>
      <c r="AV19" s="404">
        <v>0</v>
      </c>
      <c r="AW19" s="404">
        <v>0</v>
      </c>
      <c r="AX19" s="404">
        <f t="shared" si="11"/>
        <v>0</v>
      </c>
      <c r="AY19" s="404">
        <v>0</v>
      </c>
      <c r="AZ19" s="404">
        <v>0</v>
      </c>
      <c r="BA19" s="404">
        <f t="shared" si="12"/>
        <v>0</v>
      </c>
      <c r="BB19" s="423">
        <f t="shared" si="14"/>
        <v>48</v>
      </c>
      <c r="BC19" s="423">
        <f t="shared" si="14"/>
        <v>40</v>
      </c>
      <c r="BD19" s="423">
        <f t="shared" si="14"/>
        <v>88</v>
      </c>
    </row>
    <row r="20" spans="1:56" hidden="1">
      <c r="A20" s="404">
        <f t="shared" si="13"/>
        <v>12</v>
      </c>
      <c r="B20" s="404" t="s">
        <v>526</v>
      </c>
      <c r="C20" s="404" t="s">
        <v>527</v>
      </c>
      <c r="D20" s="404" t="s">
        <v>1454</v>
      </c>
      <c r="E20" s="404" t="s">
        <v>528</v>
      </c>
      <c r="F20" s="404" t="s">
        <v>86</v>
      </c>
      <c r="G20" s="404" t="s">
        <v>126</v>
      </c>
      <c r="H20" s="404" t="s">
        <v>615</v>
      </c>
      <c r="I20" s="404" t="s">
        <v>615</v>
      </c>
      <c r="J20" s="404">
        <v>2</v>
      </c>
      <c r="K20" s="404" t="s">
        <v>2410</v>
      </c>
      <c r="L20" s="404">
        <v>3654</v>
      </c>
      <c r="M20" s="404" t="s">
        <v>2409</v>
      </c>
      <c r="N20" s="404">
        <v>900</v>
      </c>
      <c r="O20" s="404">
        <v>9</v>
      </c>
      <c r="P20" s="404">
        <v>4</v>
      </c>
      <c r="Q20" s="404">
        <f t="shared" si="0"/>
        <v>13</v>
      </c>
      <c r="R20" s="404">
        <v>9</v>
      </c>
      <c r="S20" s="404">
        <v>4</v>
      </c>
      <c r="T20" s="404">
        <f t="shared" si="1"/>
        <v>13</v>
      </c>
      <c r="U20" s="404">
        <v>5</v>
      </c>
      <c r="V20" s="404">
        <v>5</v>
      </c>
      <c r="W20" s="404">
        <f t="shared" si="2"/>
        <v>10</v>
      </c>
      <c r="X20" s="404">
        <v>1</v>
      </c>
      <c r="Y20" s="404">
        <v>2</v>
      </c>
      <c r="Z20" s="404">
        <f t="shared" si="3"/>
        <v>3</v>
      </c>
      <c r="AA20" s="404">
        <v>4</v>
      </c>
      <c r="AB20" s="404">
        <v>2</v>
      </c>
      <c r="AC20" s="404">
        <f t="shared" si="4"/>
        <v>6</v>
      </c>
      <c r="AD20" s="404">
        <v>7</v>
      </c>
      <c r="AE20" s="404">
        <v>5</v>
      </c>
      <c r="AF20" s="404">
        <f t="shared" si="5"/>
        <v>12</v>
      </c>
      <c r="AG20" s="404">
        <v>0</v>
      </c>
      <c r="AH20" s="404">
        <v>0</v>
      </c>
      <c r="AI20" s="404">
        <f t="shared" si="6"/>
        <v>0</v>
      </c>
      <c r="AJ20" s="404">
        <v>0</v>
      </c>
      <c r="AK20" s="404">
        <v>0</v>
      </c>
      <c r="AL20" s="404">
        <f t="shared" si="7"/>
        <v>0</v>
      </c>
      <c r="AM20" s="404">
        <v>0</v>
      </c>
      <c r="AN20" s="404">
        <v>0</v>
      </c>
      <c r="AO20" s="404">
        <f t="shared" si="8"/>
        <v>0</v>
      </c>
      <c r="AP20" s="404">
        <v>0</v>
      </c>
      <c r="AQ20" s="404">
        <v>0</v>
      </c>
      <c r="AR20" s="404">
        <f t="shared" si="9"/>
        <v>0</v>
      </c>
      <c r="AS20" s="404">
        <v>0</v>
      </c>
      <c r="AT20" s="404">
        <v>0</v>
      </c>
      <c r="AU20" s="404">
        <f t="shared" si="10"/>
        <v>0</v>
      </c>
      <c r="AV20" s="404">
        <v>0</v>
      </c>
      <c r="AW20" s="404">
        <v>0</v>
      </c>
      <c r="AX20" s="404">
        <f t="shared" si="11"/>
        <v>0</v>
      </c>
      <c r="AY20" s="404">
        <v>0</v>
      </c>
      <c r="AZ20" s="404">
        <v>0</v>
      </c>
      <c r="BA20" s="404">
        <f t="shared" si="12"/>
        <v>0</v>
      </c>
      <c r="BB20" s="423">
        <f t="shared" si="14"/>
        <v>35</v>
      </c>
      <c r="BC20" s="423">
        <f t="shared" si="14"/>
        <v>22</v>
      </c>
      <c r="BD20" s="423">
        <f t="shared" si="14"/>
        <v>57</v>
      </c>
    </row>
    <row r="21" spans="1:56" hidden="1">
      <c r="A21" s="404">
        <f t="shared" si="13"/>
        <v>13</v>
      </c>
      <c r="B21" s="404" t="s">
        <v>504</v>
      </c>
      <c r="C21" s="404" t="s">
        <v>505</v>
      </c>
      <c r="D21" s="404" t="s">
        <v>2416</v>
      </c>
      <c r="E21" s="404" t="s">
        <v>506</v>
      </c>
      <c r="F21" s="404" t="s">
        <v>86</v>
      </c>
      <c r="G21" s="404" t="s">
        <v>126</v>
      </c>
      <c r="H21" s="404" t="s">
        <v>615</v>
      </c>
      <c r="I21" s="404" t="s">
        <v>615</v>
      </c>
      <c r="J21" s="404">
        <v>2</v>
      </c>
      <c r="K21" s="404" t="s">
        <v>2417</v>
      </c>
      <c r="L21" s="404">
        <v>13190</v>
      </c>
      <c r="M21" s="404" t="s">
        <v>2409</v>
      </c>
      <c r="N21" s="404">
        <v>1300</v>
      </c>
      <c r="O21" s="404">
        <v>9</v>
      </c>
      <c r="P21" s="404">
        <v>4</v>
      </c>
      <c r="Q21" s="404">
        <f t="shared" si="0"/>
        <v>13</v>
      </c>
      <c r="R21" s="404">
        <v>11</v>
      </c>
      <c r="S21" s="404">
        <v>6</v>
      </c>
      <c r="T21" s="404">
        <f t="shared" si="1"/>
        <v>17</v>
      </c>
      <c r="U21" s="404">
        <v>4</v>
      </c>
      <c r="V21" s="404">
        <v>7</v>
      </c>
      <c r="W21" s="404">
        <f t="shared" si="2"/>
        <v>11</v>
      </c>
      <c r="X21" s="404">
        <v>12</v>
      </c>
      <c r="Y21" s="404">
        <v>13</v>
      </c>
      <c r="Z21" s="404">
        <f t="shared" si="3"/>
        <v>25</v>
      </c>
      <c r="AA21" s="404">
        <v>20</v>
      </c>
      <c r="AB21" s="404">
        <v>9</v>
      </c>
      <c r="AC21" s="404">
        <f t="shared" si="4"/>
        <v>29</v>
      </c>
      <c r="AD21" s="404">
        <v>8</v>
      </c>
      <c r="AE21" s="404">
        <v>15</v>
      </c>
      <c r="AF21" s="404">
        <f t="shared" si="5"/>
        <v>23</v>
      </c>
      <c r="AG21" s="404">
        <v>0</v>
      </c>
      <c r="AH21" s="404">
        <v>0</v>
      </c>
      <c r="AI21" s="404">
        <f t="shared" si="6"/>
        <v>0</v>
      </c>
      <c r="AJ21" s="404">
        <v>0</v>
      </c>
      <c r="AK21" s="404">
        <v>0</v>
      </c>
      <c r="AL21" s="404">
        <f t="shared" si="7"/>
        <v>0</v>
      </c>
      <c r="AM21" s="404">
        <v>0</v>
      </c>
      <c r="AN21" s="404">
        <v>0</v>
      </c>
      <c r="AO21" s="404">
        <f t="shared" si="8"/>
        <v>0</v>
      </c>
      <c r="AP21" s="404">
        <v>0</v>
      </c>
      <c r="AQ21" s="404">
        <v>0</v>
      </c>
      <c r="AR21" s="404">
        <f t="shared" si="9"/>
        <v>0</v>
      </c>
      <c r="AS21" s="404">
        <v>0</v>
      </c>
      <c r="AT21" s="404">
        <v>0</v>
      </c>
      <c r="AU21" s="404">
        <f t="shared" si="10"/>
        <v>0</v>
      </c>
      <c r="AV21" s="404">
        <v>0</v>
      </c>
      <c r="AW21" s="404">
        <v>0</v>
      </c>
      <c r="AX21" s="404">
        <f t="shared" si="11"/>
        <v>0</v>
      </c>
      <c r="AY21" s="404">
        <v>0</v>
      </c>
      <c r="AZ21" s="404">
        <v>0</v>
      </c>
      <c r="BA21" s="404">
        <f t="shared" si="12"/>
        <v>0</v>
      </c>
      <c r="BB21" s="423">
        <f t="shared" si="14"/>
        <v>64</v>
      </c>
      <c r="BC21" s="423">
        <f t="shared" si="14"/>
        <v>54</v>
      </c>
      <c r="BD21" s="423">
        <f t="shared" si="14"/>
        <v>118</v>
      </c>
    </row>
    <row r="22" spans="1:56" hidden="1">
      <c r="A22" s="404">
        <f t="shared" si="13"/>
        <v>14</v>
      </c>
      <c r="B22" s="404" t="s">
        <v>519</v>
      </c>
      <c r="C22" s="404" t="s">
        <v>520</v>
      </c>
      <c r="D22" s="404" t="s">
        <v>1468</v>
      </c>
      <c r="E22" s="404" t="s">
        <v>521</v>
      </c>
      <c r="F22" s="404" t="s">
        <v>86</v>
      </c>
      <c r="G22" s="404" t="s">
        <v>127</v>
      </c>
      <c r="H22" s="404" t="s">
        <v>615</v>
      </c>
      <c r="I22" s="404" t="s">
        <v>615</v>
      </c>
      <c r="J22" s="404">
        <v>2</v>
      </c>
      <c r="K22" s="404" t="s">
        <v>2418</v>
      </c>
      <c r="L22" s="404">
        <v>40026</v>
      </c>
      <c r="M22" s="404" t="s">
        <v>2409</v>
      </c>
      <c r="N22" s="404">
        <v>900</v>
      </c>
      <c r="O22" s="404">
        <v>17</v>
      </c>
      <c r="P22" s="404">
        <v>9</v>
      </c>
      <c r="Q22" s="404">
        <f t="shared" si="0"/>
        <v>26</v>
      </c>
      <c r="R22" s="404">
        <v>16</v>
      </c>
      <c r="S22" s="404">
        <v>19</v>
      </c>
      <c r="T22" s="404">
        <f t="shared" si="1"/>
        <v>35</v>
      </c>
      <c r="U22" s="404">
        <v>17</v>
      </c>
      <c r="V22" s="404">
        <v>7</v>
      </c>
      <c r="W22" s="404">
        <f t="shared" si="2"/>
        <v>24</v>
      </c>
      <c r="X22" s="404">
        <v>15</v>
      </c>
      <c r="Y22" s="404">
        <v>10</v>
      </c>
      <c r="Z22" s="404">
        <f t="shared" si="3"/>
        <v>25</v>
      </c>
      <c r="AA22" s="404">
        <v>13</v>
      </c>
      <c r="AB22" s="404">
        <v>6</v>
      </c>
      <c r="AC22" s="404">
        <f t="shared" si="4"/>
        <v>19</v>
      </c>
      <c r="AD22" s="404">
        <v>6</v>
      </c>
      <c r="AE22" s="404">
        <v>3</v>
      </c>
      <c r="AF22" s="404">
        <f t="shared" si="5"/>
        <v>9</v>
      </c>
      <c r="AG22" s="404">
        <v>0</v>
      </c>
      <c r="AH22" s="404">
        <v>0</v>
      </c>
      <c r="AI22" s="404">
        <f t="shared" si="6"/>
        <v>0</v>
      </c>
      <c r="AJ22" s="404">
        <v>0</v>
      </c>
      <c r="AK22" s="404">
        <v>0</v>
      </c>
      <c r="AL22" s="404">
        <f t="shared" si="7"/>
        <v>0</v>
      </c>
      <c r="AM22" s="404">
        <v>0</v>
      </c>
      <c r="AN22" s="404">
        <v>0</v>
      </c>
      <c r="AO22" s="404">
        <f t="shared" si="8"/>
        <v>0</v>
      </c>
      <c r="AP22" s="404">
        <v>0</v>
      </c>
      <c r="AQ22" s="404">
        <v>0</v>
      </c>
      <c r="AR22" s="404">
        <f t="shared" si="9"/>
        <v>0</v>
      </c>
      <c r="AS22" s="404">
        <v>0</v>
      </c>
      <c r="AT22" s="404">
        <v>0</v>
      </c>
      <c r="AU22" s="404">
        <f t="shared" si="10"/>
        <v>0</v>
      </c>
      <c r="AV22" s="404">
        <v>0</v>
      </c>
      <c r="AW22" s="404">
        <v>0</v>
      </c>
      <c r="AX22" s="404">
        <f t="shared" si="11"/>
        <v>0</v>
      </c>
      <c r="AY22" s="404">
        <v>0</v>
      </c>
      <c r="AZ22" s="404">
        <v>0</v>
      </c>
      <c r="BA22" s="404">
        <f t="shared" si="12"/>
        <v>0</v>
      </c>
      <c r="BB22" s="423">
        <f t="shared" si="14"/>
        <v>84</v>
      </c>
      <c r="BC22" s="423">
        <f t="shared" si="14"/>
        <v>54</v>
      </c>
      <c r="BD22" s="423">
        <f t="shared" si="14"/>
        <v>138</v>
      </c>
    </row>
    <row r="23" spans="1:56" s="371" customFormat="1" ht="23.25" customHeight="1">
      <c r="A23" s="370">
        <v>1</v>
      </c>
      <c r="B23" s="370"/>
      <c r="C23" s="370" t="str">
        <f>F23</f>
        <v>Kec. Air Hitam</v>
      </c>
      <c r="D23" s="370"/>
      <c r="E23" s="370"/>
      <c r="F23" s="370" t="str">
        <f>F22</f>
        <v>Kec. Air Hitam</v>
      </c>
      <c r="G23" s="370"/>
      <c r="H23" s="370"/>
      <c r="I23" s="370"/>
      <c r="J23" s="370"/>
      <c r="K23" s="370"/>
      <c r="L23" s="370"/>
      <c r="M23" s="370"/>
      <c r="N23" s="370"/>
      <c r="O23" s="370">
        <f>SUM(O9:O22)-6</f>
        <v>237</v>
      </c>
      <c r="P23" s="370">
        <f>SUM(P9:P22)+7</f>
        <v>196</v>
      </c>
      <c r="Q23" s="370">
        <f t="shared" ref="Q23:AW23" si="15">SUM(Q9:Q22)</f>
        <v>432</v>
      </c>
      <c r="R23" s="370">
        <f t="shared" si="15"/>
        <v>237</v>
      </c>
      <c r="S23" s="370">
        <f t="shared" si="15"/>
        <v>197</v>
      </c>
      <c r="T23" s="370">
        <f t="shared" si="15"/>
        <v>434</v>
      </c>
      <c r="U23" s="370">
        <f t="shared" si="15"/>
        <v>221</v>
      </c>
      <c r="V23" s="370">
        <f t="shared" si="15"/>
        <v>202</v>
      </c>
      <c r="W23" s="370">
        <f t="shared" si="15"/>
        <v>423</v>
      </c>
      <c r="X23" s="370">
        <f t="shared" si="15"/>
        <v>212</v>
      </c>
      <c r="Y23" s="370">
        <f t="shared" si="15"/>
        <v>239</v>
      </c>
      <c r="Z23" s="370">
        <f t="shared" si="15"/>
        <v>451</v>
      </c>
      <c r="AA23" s="370">
        <f t="shared" si="15"/>
        <v>252</v>
      </c>
      <c r="AB23" s="370">
        <f t="shared" si="15"/>
        <v>195</v>
      </c>
      <c r="AC23" s="370">
        <f t="shared" si="15"/>
        <v>447</v>
      </c>
      <c r="AD23" s="370">
        <f t="shared" si="15"/>
        <v>192</v>
      </c>
      <c r="AE23" s="370">
        <f t="shared" si="15"/>
        <v>208</v>
      </c>
      <c r="AF23" s="370">
        <f t="shared" si="15"/>
        <v>400</v>
      </c>
      <c r="AG23" s="370">
        <f t="shared" si="15"/>
        <v>0</v>
      </c>
      <c r="AH23" s="370">
        <f t="shared" si="15"/>
        <v>0</v>
      </c>
      <c r="AI23" s="370">
        <f t="shared" si="15"/>
        <v>0</v>
      </c>
      <c r="AJ23" s="370">
        <f t="shared" si="15"/>
        <v>0</v>
      </c>
      <c r="AK23" s="370">
        <f t="shared" si="15"/>
        <v>0</v>
      </c>
      <c r="AL23" s="370">
        <f t="shared" si="15"/>
        <v>0</v>
      </c>
      <c r="AM23" s="370">
        <f t="shared" si="15"/>
        <v>0</v>
      </c>
      <c r="AN23" s="370">
        <f t="shared" si="15"/>
        <v>0</v>
      </c>
      <c r="AO23" s="370">
        <f t="shared" si="15"/>
        <v>0</v>
      </c>
      <c r="AP23" s="370">
        <f t="shared" si="15"/>
        <v>0</v>
      </c>
      <c r="AQ23" s="370">
        <f t="shared" si="15"/>
        <v>0</v>
      </c>
      <c r="AR23" s="370">
        <f t="shared" si="15"/>
        <v>0</v>
      </c>
      <c r="AS23" s="370">
        <f t="shared" si="15"/>
        <v>0</v>
      </c>
      <c r="AT23" s="370">
        <f t="shared" si="15"/>
        <v>0</v>
      </c>
      <c r="AU23" s="370">
        <f t="shared" si="15"/>
        <v>0</v>
      </c>
      <c r="AV23" s="370">
        <f t="shared" si="15"/>
        <v>0</v>
      </c>
      <c r="AW23" s="370">
        <f t="shared" si="15"/>
        <v>0</v>
      </c>
      <c r="AX23" s="370">
        <f>SUM(AX9:AX22)</f>
        <v>0</v>
      </c>
      <c r="AY23" s="370">
        <f>SUM(AY9:AY22)</f>
        <v>0</v>
      </c>
      <c r="AZ23" s="370">
        <f>SUM(AZ9:AZ22)</f>
        <v>0</v>
      </c>
      <c r="BA23" s="370">
        <f>SUM(BA9:BA22)</f>
        <v>0</v>
      </c>
      <c r="BB23" s="370">
        <f>O23+R23+U23+X23+AA23+AD23</f>
        <v>1351</v>
      </c>
      <c r="BC23" s="370">
        <f>P23+S23+V23+Y23+AB23+AE23</f>
        <v>1237</v>
      </c>
      <c r="BD23" s="370">
        <f>SUM(BB23:BC23)</f>
        <v>2588</v>
      </c>
    </row>
    <row r="24" spans="1:56" s="371" customFormat="1" hidden="1">
      <c r="A24" s="370">
        <f>A22+1</f>
        <v>15</v>
      </c>
      <c r="B24" s="370" t="s">
        <v>551</v>
      </c>
      <c r="C24" s="370" t="s">
        <v>552</v>
      </c>
      <c r="D24" s="370" t="s">
        <v>1483</v>
      </c>
      <c r="E24" s="370" t="s">
        <v>553</v>
      </c>
      <c r="F24" s="370" t="s">
        <v>87</v>
      </c>
      <c r="G24" s="370" t="s">
        <v>126</v>
      </c>
      <c r="H24" s="370" t="s">
        <v>615</v>
      </c>
      <c r="I24" s="370" t="s">
        <v>615</v>
      </c>
      <c r="J24" s="370">
        <v>2</v>
      </c>
      <c r="K24" s="370" t="s">
        <v>2410</v>
      </c>
      <c r="L24" s="370">
        <v>30655</v>
      </c>
      <c r="M24" s="370" t="s">
        <v>2419</v>
      </c>
      <c r="N24" s="370">
        <v>0</v>
      </c>
      <c r="O24" s="370">
        <v>7</v>
      </c>
      <c r="P24" s="370">
        <v>2</v>
      </c>
      <c r="Q24" s="370">
        <f t="shared" si="0"/>
        <v>9</v>
      </c>
      <c r="R24" s="370">
        <v>7</v>
      </c>
      <c r="S24" s="370">
        <v>4</v>
      </c>
      <c r="T24" s="370">
        <f t="shared" si="1"/>
        <v>11</v>
      </c>
      <c r="U24" s="370">
        <v>8</v>
      </c>
      <c r="V24" s="370">
        <v>5</v>
      </c>
      <c r="W24" s="370">
        <f t="shared" si="2"/>
        <v>13</v>
      </c>
      <c r="X24" s="370">
        <v>5</v>
      </c>
      <c r="Y24" s="370">
        <v>4</v>
      </c>
      <c r="Z24" s="370">
        <f t="shared" si="3"/>
        <v>9</v>
      </c>
      <c r="AA24" s="370">
        <v>4</v>
      </c>
      <c r="AB24" s="370">
        <v>3</v>
      </c>
      <c r="AC24" s="370">
        <f t="shared" si="4"/>
        <v>7</v>
      </c>
      <c r="AD24" s="370">
        <v>4</v>
      </c>
      <c r="AE24" s="370">
        <v>0</v>
      </c>
      <c r="AF24" s="370">
        <f t="shared" si="5"/>
        <v>4</v>
      </c>
      <c r="AG24" s="370">
        <v>0</v>
      </c>
      <c r="AH24" s="370">
        <v>0</v>
      </c>
      <c r="AI24" s="370">
        <f t="shared" si="6"/>
        <v>0</v>
      </c>
      <c r="AJ24" s="370">
        <v>0</v>
      </c>
      <c r="AK24" s="370">
        <v>0</v>
      </c>
      <c r="AL24" s="370">
        <f t="shared" si="7"/>
        <v>0</v>
      </c>
      <c r="AM24" s="370">
        <v>0</v>
      </c>
      <c r="AN24" s="370">
        <v>0</v>
      </c>
      <c r="AO24" s="370">
        <f t="shared" si="8"/>
        <v>0</v>
      </c>
      <c r="AP24" s="370">
        <v>0</v>
      </c>
      <c r="AQ24" s="370">
        <v>0</v>
      </c>
      <c r="AR24" s="370">
        <f t="shared" si="9"/>
        <v>0</v>
      </c>
      <c r="AS24" s="370">
        <v>0</v>
      </c>
      <c r="AT24" s="370">
        <v>0</v>
      </c>
      <c r="AU24" s="370">
        <f t="shared" si="10"/>
        <v>0</v>
      </c>
      <c r="AV24" s="370">
        <v>0</v>
      </c>
      <c r="AW24" s="370">
        <v>0</v>
      </c>
      <c r="AX24" s="370">
        <f t="shared" si="11"/>
        <v>0</v>
      </c>
      <c r="AY24" s="370">
        <v>0</v>
      </c>
      <c r="AZ24" s="370">
        <v>0</v>
      </c>
      <c r="BA24" s="370">
        <f t="shared" si="12"/>
        <v>0</v>
      </c>
      <c r="BB24" s="370">
        <f t="shared" si="14"/>
        <v>35</v>
      </c>
      <c r="BC24" s="370">
        <f t="shared" si="14"/>
        <v>18</v>
      </c>
      <c r="BD24" s="370">
        <f t="shared" si="14"/>
        <v>53</v>
      </c>
    </row>
    <row r="25" spans="1:56" s="371" customFormat="1" hidden="1">
      <c r="A25" s="370">
        <f t="shared" si="13"/>
        <v>16</v>
      </c>
      <c r="B25" s="370" t="s">
        <v>588</v>
      </c>
      <c r="C25" s="370" t="s">
        <v>589</v>
      </c>
      <c r="D25" s="370" t="s">
        <v>1476</v>
      </c>
      <c r="E25" s="370" t="s">
        <v>556</v>
      </c>
      <c r="F25" s="370" t="s">
        <v>87</v>
      </c>
      <c r="G25" s="370" t="s">
        <v>126</v>
      </c>
      <c r="H25" s="370" t="s">
        <v>615</v>
      </c>
      <c r="I25" s="370" t="s">
        <v>615</v>
      </c>
      <c r="J25" s="370">
        <v>2</v>
      </c>
      <c r="K25" s="370" t="s">
        <v>2410</v>
      </c>
      <c r="L25" s="370">
        <v>17898</v>
      </c>
      <c r="M25" s="370" t="s">
        <v>2415</v>
      </c>
      <c r="N25" s="370">
        <v>0</v>
      </c>
      <c r="O25" s="370">
        <v>6</v>
      </c>
      <c r="P25" s="370">
        <v>10</v>
      </c>
      <c r="Q25" s="370">
        <f t="shared" si="0"/>
        <v>16</v>
      </c>
      <c r="R25" s="370">
        <v>6</v>
      </c>
      <c r="S25" s="370">
        <v>5</v>
      </c>
      <c r="T25" s="370">
        <f t="shared" si="1"/>
        <v>11</v>
      </c>
      <c r="U25" s="370">
        <v>4</v>
      </c>
      <c r="V25" s="370">
        <v>3</v>
      </c>
      <c r="W25" s="370">
        <f t="shared" si="2"/>
        <v>7</v>
      </c>
      <c r="X25" s="370">
        <v>7</v>
      </c>
      <c r="Y25" s="370">
        <v>0</v>
      </c>
      <c r="Z25" s="370">
        <f t="shared" si="3"/>
        <v>7</v>
      </c>
      <c r="AA25" s="370">
        <v>11</v>
      </c>
      <c r="AB25" s="370">
        <v>11</v>
      </c>
      <c r="AC25" s="370">
        <f t="shared" si="4"/>
        <v>22</v>
      </c>
      <c r="AD25" s="370">
        <v>15</v>
      </c>
      <c r="AE25" s="370">
        <v>12</v>
      </c>
      <c r="AF25" s="370">
        <f t="shared" si="5"/>
        <v>27</v>
      </c>
      <c r="AG25" s="370">
        <v>0</v>
      </c>
      <c r="AH25" s="370">
        <v>0</v>
      </c>
      <c r="AI25" s="370">
        <f t="shared" si="6"/>
        <v>0</v>
      </c>
      <c r="AJ25" s="370">
        <v>0</v>
      </c>
      <c r="AK25" s="370">
        <v>0</v>
      </c>
      <c r="AL25" s="370">
        <f t="shared" si="7"/>
        <v>0</v>
      </c>
      <c r="AM25" s="370">
        <v>0</v>
      </c>
      <c r="AN25" s="370">
        <v>0</v>
      </c>
      <c r="AO25" s="370">
        <f t="shared" si="8"/>
        <v>0</v>
      </c>
      <c r="AP25" s="370">
        <v>0</v>
      </c>
      <c r="AQ25" s="370">
        <v>0</v>
      </c>
      <c r="AR25" s="370">
        <f t="shared" si="9"/>
        <v>0</v>
      </c>
      <c r="AS25" s="370">
        <v>0</v>
      </c>
      <c r="AT25" s="370">
        <v>0</v>
      </c>
      <c r="AU25" s="370">
        <f t="shared" si="10"/>
        <v>0</v>
      </c>
      <c r="AV25" s="370">
        <v>0</v>
      </c>
      <c r="AW25" s="370">
        <v>0</v>
      </c>
      <c r="AX25" s="370">
        <f t="shared" si="11"/>
        <v>0</v>
      </c>
      <c r="AY25" s="370">
        <v>0</v>
      </c>
      <c r="AZ25" s="370">
        <v>0</v>
      </c>
      <c r="BA25" s="370">
        <f t="shared" si="12"/>
        <v>0</v>
      </c>
      <c r="BB25" s="370">
        <f t="shared" si="14"/>
        <v>49</v>
      </c>
      <c r="BC25" s="370">
        <f t="shared" si="14"/>
        <v>41</v>
      </c>
      <c r="BD25" s="370">
        <f t="shared" si="14"/>
        <v>90</v>
      </c>
    </row>
    <row r="26" spans="1:56" s="371" customFormat="1" hidden="1">
      <c r="A26" s="370">
        <f t="shared" si="13"/>
        <v>17</v>
      </c>
      <c r="B26" s="370" t="s">
        <v>571</v>
      </c>
      <c r="C26" s="370" t="s">
        <v>572</v>
      </c>
      <c r="D26" s="370" t="s">
        <v>303</v>
      </c>
      <c r="E26" s="370" t="s">
        <v>303</v>
      </c>
      <c r="F26" s="370" t="s">
        <v>87</v>
      </c>
      <c r="G26" s="370" t="s">
        <v>126</v>
      </c>
      <c r="H26" s="370" t="s">
        <v>615</v>
      </c>
      <c r="I26" s="370" t="s">
        <v>615</v>
      </c>
      <c r="J26" s="370">
        <v>2</v>
      </c>
      <c r="K26" s="370" t="s">
        <v>2408</v>
      </c>
      <c r="L26" s="370">
        <v>26665</v>
      </c>
      <c r="M26" s="370" t="s">
        <v>2415</v>
      </c>
      <c r="N26" s="370">
        <v>3500</v>
      </c>
      <c r="O26" s="370">
        <v>12</v>
      </c>
      <c r="P26" s="370">
        <v>11</v>
      </c>
      <c r="Q26" s="370">
        <f t="shared" si="0"/>
        <v>23</v>
      </c>
      <c r="R26" s="370">
        <v>10</v>
      </c>
      <c r="S26" s="370">
        <v>14</v>
      </c>
      <c r="T26" s="370">
        <f t="shared" si="1"/>
        <v>24</v>
      </c>
      <c r="U26" s="370">
        <v>4</v>
      </c>
      <c r="V26" s="370">
        <v>8</v>
      </c>
      <c r="W26" s="370">
        <f t="shared" si="2"/>
        <v>12</v>
      </c>
      <c r="X26" s="370">
        <v>11</v>
      </c>
      <c r="Y26" s="370">
        <v>13</v>
      </c>
      <c r="Z26" s="370">
        <f t="shared" si="3"/>
        <v>24</v>
      </c>
      <c r="AA26" s="370">
        <v>9</v>
      </c>
      <c r="AB26" s="370">
        <v>8</v>
      </c>
      <c r="AC26" s="370">
        <f t="shared" si="4"/>
        <v>17</v>
      </c>
      <c r="AD26" s="370">
        <v>6</v>
      </c>
      <c r="AE26" s="370">
        <v>13</v>
      </c>
      <c r="AF26" s="370">
        <f t="shared" si="5"/>
        <v>19</v>
      </c>
      <c r="AG26" s="370">
        <v>0</v>
      </c>
      <c r="AH26" s="370">
        <v>0</v>
      </c>
      <c r="AI26" s="370">
        <f t="shared" si="6"/>
        <v>0</v>
      </c>
      <c r="AJ26" s="370">
        <v>0</v>
      </c>
      <c r="AK26" s="370">
        <v>0</v>
      </c>
      <c r="AL26" s="370">
        <f t="shared" si="7"/>
        <v>0</v>
      </c>
      <c r="AM26" s="370">
        <v>0</v>
      </c>
      <c r="AN26" s="370">
        <v>0</v>
      </c>
      <c r="AO26" s="370">
        <f t="shared" si="8"/>
        <v>0</v>
      </c>
      <c r="AP26" s="370">
        <v>0</v>
      </c>
      <c r="AQ26" s="370">
        <v>0</v>
      </c>
      <c r="AR26" s="370">
        <f t="shared" si="9"/>
        <v>0</v>
      </c>
      <c r="AS26" s="370">
        <v>0</v>
      </c>
      <c r="AT26" s="370">
        <v>0</v>
      </c>
      <c r="AU26" s="370">
        <f t="shared" si="10"/>
        <v>0</v>
      </c>
      <c r="AV26" s="370">
        <v>0</v>
      </c>
      <c r="AW26" s="370">
        <v>0</v>
      </c>
      <c r="AX26" s="370">
        <f t="shared" si="11"/>
        <v>0</v>
      </c>
      <c r="AY26" s="370">
        <v>0</v>
      </c>
      <c r="AZ26" s="370">
        <v>0</v>
      </c>
      <c r="BA26" s="370">
        <f t="shared" si="12"/>
        <v>0</v>
      </c>
      <c r="BB26" s="370">
        <f t="shared" si="14"/>
        <v>52</v>
      </c>
      <c r="BC26" s="370">
        <f t="shared" si="14"/>
        <v>67</v>
      </c>
      <c r="BD26" s="370">
        <f t="shared" si="14"/>
        <v>119</v>
      </c>
    </row>
    <row r="27" spans="1:56" s="371" customFormat="1" hidden="1">
      <c r="A27" s="370">
        <f t="shared" si="13"/>
        <v>18</v>
      </c>
      <c r="B27" s="370" t="s">
        <v>579</v>
      </c>
      <c r="C27" s="370" t="s">
        <v>580</v>
      </c>
      <c r="D27" s="370" t="s">
        <v>1473</v>
      </c>
      <c r="E27" s="370" t="s">
        <v>581</v>
      </c>
      <c r="F27" s="370" t="s">
        <v>87</v>
      </c>
      <c r="G27" s="370" t="s">
        <v>126</v>
      </c>
      <c r="H27" s="370" t="s">
        <v>615</v>
      </c>
      <c r="I27" s="370" t="s">
        <v>615</v>
      </c>
      <c r="J27" s="370">
        <v>2</v>
      </c>
      <c r="K27" s="370" t="s">
        <v>2410</v>
      </c>
      <c r="L27" s="370">
        <v>25934</v>
      </c>
      <c r="M27" s="370" t="s">
        <v>2415</v>
      </c>
      <c r="N27" s="370">
        <v>0</v>
      </c>
      <c r="O27" s="370">
        <v>14</v>
      </c>
      <c r="P27" s="370">
        <v>9</v>
      </c>
      <c r="Q27" s="370">
        <f t="shared" si="0"/>
        <v>23</v>
      </c>
      <c r="R27" s="370">
        <v>7</v>
      </c>
      <c r="S27" s="370">
        <v>8</v>
      </c>
      <c r="T27" s="370">
        <f t="shared" si="1"/>
        <v>15</v>
      </c>
      <c r="U27" s="370">
        <v>5</v>
      </c>
      <c r="V27" s="370">
        <v>4</v>
      </c>
      <c r="W27" s="370">
        <f t="shared" si="2"/>
        <v>9</v>
      </c>
      <c r="X27" s="370">
        <v>7</v>
      </c>
      <c r="Y27" s="370">
        <v>5</v>
      </c>
      <c r="Z27" s="370">
        <f t="shared" si="3"/>
        <v>12</v>
      </c>
      <c r="AA27" s="370">
        <v>5</v>
      </c>
      <c r="AB27" s="370">
        <v>10</v>
      </c>
      <c r="AC27" s="370">
        <f t="shared" si="4"/>
        <v>15</v>
      </c>
      <c r="AD27" s="370">
        <v>17</v>
      </c>
      <c r="AE27" s="370">
        <v>11</v>
      </c>
      <c r="AF27" s="370">
        <f t="shared" si="5"/>
        <v>28</v>
      </c>
      <c r="AG27" s="370">
        <v>0</v>
      </c>
      <c r="AH27" s="370">
        <v>0</v>
      </c>
      <c r="AI27" s="370">
        <f t="shared" si="6"/>
        <v>0</v>
      </c>
      <c r="AJ27" s="370">
        <v>0</v>
      </c>
      <c r="AK27" s="370">
        <v>0</v>
      </c>
      <c r="AL27" s="370">
        <f t="shared" si="7"/>
        <v>0</v>
      </c>
      <c r="AM27" s="370">
        <v>0</v>
      </c>
      <c r="AN27" s="370">
        <v>0</v>
      </c>
      <c r="AO27" s="370">
        <f t="shared" si="8"/>
        <v>0</v>
      </c>
      <c r="AP27" s="370">
        <v>0</v>
      </c>
      <c r="AQ27" s="370">
        <v>0</v>
      </c>
      <c r="AR27" s="370">
        <f t="shared" si="9"/>
        <v>0</v>
      </c>
      <c r="AS27" s="370">
        <v>0</v>
      </c>
      <c r="AT27" s="370">
        <v>0</v>
      </c>
      <c r="AU27" s="370">
        <f t="shared" si="10"/>
        <v>0</v>
      </c>
      <c r="AV27" s="370">
        <v>0</v>
      </c>
      <c r="AW27" s="370">
        <v>0</v>
      </c>
      <c r="AX27" s="370">
        <f t="shared" si="11"/>
        <v>0</v>
      </c>
      <c r="AY27" s="370">
        <v>0</v>
      </c>
      <c r="AZ27" s="370">
        <v>0</v>
      </c>
      <c r="BA27" s="370">
        <f t="shared" si="12"/>
        <v>0</v>
      </c>
      <c r="BB27" s="370">
        <f t="shared" si="14"/>
        <v>55</v>
      </c>
      <c r="BC27" s="370">
        <f t="shared" si="14"/>
        <v>47</v>
      </c>
      <c r="BD27" s="370">
        <f t="shared" si="14"/>
        <v>102</v>
      </c>
    </row>
    <row r="28" spans="1:56" s="371" customFormat="1" hidden="1">
      <c r="A28" s="370">
        <f t="shared" si="13"/>
        <v>19</v>
      </c>
      <c r="B28" s="370" t="s">
        <v>539</v>
      </c>
      <c r="C28" s="370" t="s">
        <v>540</v>
      </c>
      <c r="D28" s="370" t="s">
        <v>1481</v>
      </c>
      <c r="E28" s="370" t="s">
        <v>541</v>
      </c>
      <c r="F28" s="370" t="s">
        <v>87</v>
      </c>
      <c r="G28" s="370" t="s">
        <v>126</v>
      </c>
      <c r="H28" s="370" t="s">
        <v>615</v>
      </c>
      <c r="I28" s="370" t="s">
        <v>615</v>
      </c>
      <c r="J28" s="370">
        <v>2</v>
      </c>
      <c r="K28" s="370" t="s">
        <v>2410</v>
      </c>
      <c r="L28" s="370">
        <v>27760</v>
      </c>
      <c r="M28" s="370" t="s">
        <v>2419</v>
      </c>
      <c r="N28" s="370">
        <v>0</v>
      </c>
      <c r="O28" s="370">
        <v>3</v>
      </c>
      <c r="P28" s="370">
        <v>6</v>
      </c>
      <c r="Q28" s="370">
        <f t="shared" si="0"/>
        <v>9</v>
      </c>
      <c r="R28" s="370">
        <v>2</v>
      </c>
      <c r="S28" s="370">
        <v>4</v>
      </c>
      <c r="T28" s="370">
        <f t="shared" si="1"/>
        <v>6</v>
      </c>
      <c r="U28" s="370">
        <v>1</v>
      </c>
      <c r="V28" s="370">
        <v>2</v>
      </c>
      <c r="W28" s="370">
        <f t="shared" si="2"/>
        <v>3</v>
      </c>
      <c r="X28" s="370">
        <v>2</v>
      </c>
      <c r="Y28" s="370">
        <v>3</v>
      </c>
      <c r="Z28" s="370">
        <f t="shared" si="3"/>
        <v>5</v>
      </c>
      <c r="AA28" s="370">
        <v>2</v>
      </c>
      <c r="AB28" s="370">
        <v>8</v>
      </c>
      <c r="AC28" s="370">
        <f t="shared" si="4"/>
        <v>10</v>
      </c>
      <c r="AD28" s="370">
        <v>2</v>
      </c>
      <c r="AE28" s="370">
        <v>4</v>
      </c>
      <c r="AF28" s="370">
        <f t="shared" si="5"/>
        <v>6</v>
      </c>
      <c r="AG28" s="370">
        <v>0</v>
      </c>
      <c r="AH28" s="370">
        <v>0</v>
      </c>
      <c r="AI28" s="370">
        <f t="shared" si="6"/>
        <v>0</v>
      </c>
      <c r="AJ28" s="370">
        <v>0</v>
      </c>
      <c r="AK28" s="370">
        <v>0</v>
      </c>
      <c r="AL28" s="370">
        <f t="shared" si="7"/>
        <v>0</v>
      </c>
      <c r="AM28" s="370">
        <v>0</v>
      </c>
      <c r="AN28" s="370">
        <v>0</v>
      </c>
      <c r="AO28" s="370">
        <f t="shared" si="8"/>
        <v>0</v>
      </c>
      <c r="AP28" s="370">
        <v>0</v>
      </c>
      <c r="AQ28" s="370">
        <v>0</v>
      </c>
      <c r="AR28" s="370">
        <f t="shared" si="9"/>
        <v>0</v>
      </c>
      <c r="AS28" s="370">
        <v>0</v>
      </c>
      <c r="AT28" s="370">
        <v>0</v>
      </c>
      <c r="AU28" s="370">
        <f t="shared" si="10"/>
        <v>0</v>
      </c>
      <c r="AV28" s="370">
        <v>0</v>
      </c>
      <c r="AW28" s="370">
        <v>0</v>
      </c>
      <c r="AX28" s="370">
        <f t="shared" si="11"/>
        <v>0</v>
      </c>
      <c r="AY28" s="370">
        <v>0</v>
      </c>
      <c r="AZ28" s="370">
        <v>0</v>
      </c>
      <c r="BA28" s="370">
        <f t="shared" si="12"/>
        <v>0</v>
      </c>
      <c r="BB28" s="370">
        <f t="shared" si="14"/>
        <v>12</v>
      </c>
      <c r="BC28" s="370">
        <f t="shared" si="14"/>
        <v>27</v>
      </c>
      <c r="BD28" s="370">
        <f t="shared" si="14"/>
        <v>39</v>
      </c>
    </row>
    <row r="29" spans="1:56" s="371" customFormat="1" hidden="1">
      <c r="A29" s="370">
        <f t="shared" si="13"/>
        <v>20</v>
      </c>
      <c r="B29" s="370" t="s">
        <v>536</v>
      </c>
      <c r="C29" s="370" t="s">
        <v>537</v>
      </c>
      <c r="D29" s="370" t="s">
        <v>1474</v>
      </c>
      <c r="E29" s="370" t="s">
        <v>1161</v>
      </c>
      <c r="F29" s="370" t="s">
        <v>87</v>
      </c>
      <c r="G29" s="370" t="s">
        <v>126</v>
      </c>
      <c r="H29" s="370" t="s">
        <v>615</v>
      </c>
      <c r="I29" s="370" t="s">
        <v>615</v>
      </c>
      <c r="J29" s="370">
        <v>2</v>
      </c>
      <c r="K29" s="370" t="s">
        <v>2420</v>
      </c>
      <c r="L29" s="370">
        <v>28491</v>
      </c>
      <c r="M29" s="370" t="s">
        <v>2415</v>
      </c>
      <c r="N29" s="370">
        <v>900</v>
      </c>
      <c r="O29" s="370">
        <v>19</v>
      </c>
      <c r="P29" s="370">
        <v>18</v>
      </c>
      <c r="Q29" s="370">
        <f t="shared" si="0"/>
        <v>37</v>
      </c>
      <c r="R29" s="370">
        <v>14</v>
      </c>
      <c r="S29" s="370">
        <v>11</v>
      </c>
      <c r="T29" s="370">
        <f t="shared" si="1"/>
        <v>25</v>
      </c>
      <c r="U29" s="370">
        <v>12</v>
      </c>
      <c r="V29" s="370">
        <v>16</v>
      </c>
      <c r="W29" s="370">
        <f t="shared" si="2"/>
        <v>28</v>
      </c>
      <c r="X29" s="370">
        <v>15</v>
      </c>
      <c r="Y29" s="370">
        <v>13</v>
      </c>
      <c r="Z29" s="370">
        <f t="shared" si="3"/>
        <v>28</v>
      </c>
      <c r="AA29" s="370">
        <v>15</v>
      </c>
      <c r="AB29" s="370">
        <v>14</v>
      </c>
      <c r="AC29" s="370">
        <f t="shared" si="4"/>
        <v>29</v>
      </c>
      <c r="AD29" s="370">
        <v>20</v>
      </c>
      <c r="AE29" s="370">
        <v>14</v>
      </c>
      <c r="AF29" s="370">
        <f t="shared" si="5"/>
        <v>34</v>
      </c>
      <c r="AG29" s="370">
        <v>0</v>
      </c>
      <c r="AH29" s="370">
        <v>0</v>
      </c>
      <c r="AI29" s="370">
        <f t="shared" si="6"/>
        <v>0</v>
      </c>
      <c r="AJ29" s="370">
        <v>0</v>
      </c>
      <c r="AK29" s="370">
        <v>0</v>
      </c>
      <c r="AL29" s="370">
        <f t="shared" si="7"/>
        <v>0</v>
      </c>
      <c r="AM29" s="370">
        <v>0</v>
      </c>
      <c r="AN29" s="370">
        <v>0</v>
      </c>
      <c r="AO29" s="370">
        <f t="shared" si="8"/>
        <v>0</v>
      </c>
      <c r="AP29" s="370">
        <v>0</v>
      </c>
      <c r="AQ29" s="370">
        <v>0</v>
      </c>
      <c r="AR29" s="370">
        <f t="shared" si="9"/>
        <v>0</v>
      </c>
      <c r="AS29" s="370">
        <v>0</v>
      </c>
      <c r="AT29" s="370">
        <v>0</v>
      </c>
      <c r="AU29" s="370">
        <f t="shared" si="10"/>
        <v>0</v>
      </c>
      <c r="AV29" s="370">
        <v>0</v>
      </c>
      <c r="AW29" s="370">
        <v>0</v>
      </c>
      <c r="AX29" s="370">
        <f t="shared" si="11"/>
        <v>0</v>
      </c>
      <c r="AY29" s="370">
        <v>0</v>
      </c>
      <c r="AZ29" s="370">
        <v>0</v>
      </c>
      <c r="BA29" s="370">
        <f t="shared" si="12"/>
        <v>0</v>
      </c>
      <c r="BB29" s="370">
        <f t="shared" si="14"/>
        <v>95</v>
      </c>
      <c r="BC29" s="370">
        <f t="shared" si="14"/>
        <v>86</v>
      </c>
      <c r="BD29" s="370">
        <f t="shared" si="14"/>
        <v>181</v>
      </c>
    </row>
    <row r="30" spans="1:56" s="371" customFormat="1" hidden="1">
      <c r="A30" s="370">
        <f t="shared" si="13"/>
        <v>21</v>
      </c>
      <c r="B30" s="370" t="s">
        <v>623</v>
      </c>
      <c r="C30" s="370" t="s">
        <v>624</v>
      </c>
      <c r="D30" s="370" t="s">
        <v>1477</v>
      </c>
      <c r="E30" s="370" t="s">
        <v>587</v>
      </c>
      <c r="F30" s="370" t="s">
        <v>87</v>
      </c>
      <c r="G30" s="370" t="s">
        <v>126</v>
      </c>
      <c r="H30" s="370" t="s">
        <v>615</v>
      </c>
      <c r="I30" s="370" t="s">
        <v>615</v>
      </c>
      <c r="J30" s="370">
        <v>2</v>
      </c>
      <c r="K30" s="370" t="s">
        <v>2410</v>
      </c>
      <c r="L30" s="370">
        <v>28266</v>
      </c>
      <c r="M30" s="370" t="s">
        <v>2415</v>
      </c>
      <c r="N30" s="370">
        <v>0</v>
      </c>
      <c r="O30" s="370">
        <v>7</v>
      </c>
      <c r="P30" s="370">
        <v>5</v>
      </c>
      <c r="Q30" s="370">
        <f t="shared" si="0"/>
        <v>12</v>
      </c>
      <c r="R30" s="370">
        <v>4</v>
      </c>
      <c r="S30" s="370">
        <v>6</v>
      </c>
      <c r="T30" s="370">
        <f t="shared" si="1"/>
        <v>10</v>
      </c>
      <c r="U30" s="370">
        <v>8</v>
      </c>
      <c r="V30" s="370">
        <v>6</v>
      </c>
      <c r="W30" s="370">
        <f t="shared" si="2"/>
        <v>14</v>
      </c>
      <c r="X30" s="370">
        <v>8</v>
      </c>
      <c r="Y30" s="370">
        <v>8</v>
      </c>
      <c r="Z30" s="370">
        <f t="shared" si="3"/>
        <v>16</v>
      </c>
      <c r="AA30" s="370">
        <v>9</v>
      </c>
      <c r="AB30" s="370">
        <v>9</v>
      </c>
      <c r="AC30" s="370">
        <f t="shared" si="4"/>
        <v>18</v>
      </c>
      <c r="AD30" s="370">
        <v>10</v>
      </c>
      <c r="AE30" s="370">
        <v>6</v>
      </c>
      <c r="AF30" s="370">
        <f t="shared" si="5"/>
        <v>16</v>
      </c>
      <c r="AG30" s="370">
        <v>0</v>
      </c>
      <c r="AH30" s="370">
        <v>0</v>
      </c>
      <c r="AI30" s="370">
        <f t="shared" si="6"/>
        <v>0</v>
      </c>
      <c r="AJ30" s="370">
        <v>0</v>
      </c>
      <c r="AK30" s="370">
        <v>0</v>
      </c>
      <c r="AL30" s="370">
        <f t="shared" si="7"/>
        <v>0</v>
      </c>
      <c r="AM30" s="370">
        <v>0</v>
      </c>
      <c r="AN30" s="370">
        <v>0</v>
      </c>
      <c r="AO30" s="370">
        <f t="shared" si="8"/>
        <v>0</v>
      </c>
      <c r="AP30" s="370">
        <v>0</v>
      </c>
      <c r="AQ30" s="370">
        <v>0</v>
      </c>
      <c r="AR30" s="370">
        <f t="shared" si="9"/>
        <v>0</v>
      </c>
      <c r="AS30" s="370">
        <v>0</v>
      </c>
      <c r="AT30" s="370">
        <v>0</v>
      </c>
      <c r="AU30" s="370">
        <f t="shared" si="10"/>
        <v>0</v>
      </c>
      <c r="AV30" s="370">
        <v>0</v>
      </c>
      <c r="AW30" s="370">
        <v>0</v>
      </c>
      <c r="AX30" s="370">
        <f t="shared" si="11"/>
        <v>0</v>
      </c>
      <c r="AY30" s="370">
        <v>0</v>
      </c>
      <c r="AZ30" s="370">
        <v>0</v>
      </c>
      <c r="BA30" s="370">
        <f t="shared" si="12"/>
        <v>0</v>
      </c>
      <c r="BB30" s="370">
        <f t="shared" si="14"/>
        <v>46</v>
      </c>
      <c r="BC30" s="370">
        <f t="shared" si="14"/>
        <v>40</v>
      </c>
      <c r="BD30" s="370">
        <f t="shared" si="14"/>
        <v>86</v>
      </c>
    </row>
    <row r="31" spans="1:56" s="371" customFormat="1" hidden="1">
      <c r="A31" s="370">
        <f t="shared" si="13"/>
        <v>22</v>
      </c>
      <c r="B31" s="370" t="s">
        <v>554</v>
      </c>
      <c r="C31" s="370" t="s">
        <v>555</v>
      </c>
      <c r="D31" s="370" t="s">
        <v>1476</v>
      </c>
      <c r="E31" s="370" t="s">
        <v>556</v>
      </c>
      <c r="F31" s="370" t="s">
        <v>87</v>
      </c>
      <c r="G31" s="370" t="s">
        <v>126</v>
      </c>
      <c r="H31" s="370" t="s">
        <v>615</v>
      </c>
      <c r="I31" s="370" t="s">
        <v>615</v>
      </c>
      <c r="J31" s="370">
        <v>2</v>
      </c>
      <c r="K31" s="370" t="s">
        <v>2410</v>
      </c>
      <c r="L31" s="370">
        <v>28998</v>
      </c>
      <c r="M31" s="370" t="s">
        <v>2419</v>
      </c>
      <c r="N31" s="370">
        <v>0</v>
      </c>
      <c r="O31" s="370">
        <v>6</v>
      </c>
      <c r="P31" s="370">
        <v>7</v>
      </c>
      <c r="Q31" s="370">
        <f t="shared" si="0"/>
        <v>13</v>
      </c>
      <c r="R31" s="370">
        <v>6</v>
      </c>
      <c r="S31" s="370">
        <v>3</v>
      </c>
      <c r="T31" s="370">
        <f t="shared" si="1"/>
        <v>9</v>
      </c>
      <c r="U31" s="370">
        <v>4</v>
      </c>
      <c r="V31" s="370">
        <v>3</v>
      </c>
      <c r="W31" s="370">
        <f t="shared" si="2"/>
        <v>7</v>
      </c>
      <c r="X31" s="370">
        <v>5</v>
      </c>
      <c r="Y31" s="370">
        <v>5</v>
      </c>
      <c r="Z31" s="370">
        <f t="shared" si="3"/>
        <v>10</v>
      </c>
      <c r="AA31" s="370">
        <v>7</v>
      </c>
      <c r="AB31" s="370">
        <v>3</v>
      </c>
      <c r="AC31" s="370">
        <f t="shared" si="4"/>
        <v>10</v>
      </c>
      <c r="AD31" s="370">
        <v>4</v>
      </c>
      <c r="AE31" s="370">
        <v>4</v>
      </c>
      <c r="AF31" s="370">
        <f t="shared" si="5"/>
        <v>8</v>
      </c>
      <c r="AG31" s="370">
        <v>0</v>
      </c>
      <c r="AH31" s="370">
        <v>0</v>
      </c>
      <c r="AI31" s="370">
        <f t="shared" si="6"/>
        <v>0</v>
      </c>
      <c r="AJ31" s="370">
        <v>0</v>
      </c>
      <c r="AK31" s="370">
        <v>0</v>
      </c>
      <c r="AL31" s="370">
        <f t="shared" si="7"/>
        <v>0</v>
      </c>
      <c r="AM31" s="370">
        <v>0</v>
      </c>
      <c r="AN31" s="370">
        <v>0</v>
      </c>
      <c r="AO31" s="370">
        <f t="shared" si="8"/>
        <v>0</v>
      </c>
      <c r="AP31" s="370">
        <v>0</v>
      </c>
      <c r="AQ31" s="370">
        <v>0</v>
      </c>
      <c r="AR31" s="370">
        <f t="shared" si="9"/>
        <v>0</v>
      </c>
      <c r="AS31" s="370">
        <v>0</v>
      </c>
      <c r="AT31" s="370">
        <v>0</v>
      </c>
      <c r="AU31" s="370">
        <f t="shared" si="10"/>
        <v>0</v>
      </c>
      <c r="AV31" s="370">
        <v>0</v>
      </c>
      <c r="AW31" s="370">
        <v>0</v>
      </c>
      <c r="AX31" s="370">
        <f t="shared" si="11"/>
        <v>0</v>
      </c>
      <c r="AY31" s="370">
        <v>0</v>
      </c>
      <c r="AZ31" s="370">
        <v>0</v>
      </c>
      <c r="BA31" s="370">
        <f t="shared" si="12"/>
        <v>0</v>
      </c>
      <c r="BB31" s="370">
        <f t="shared" si="14"/>
        <v>32</v>
      </c>
      <c r="BC31" s="370">
        <f t="shared" si="14"/>
        <v>25</v>
      </c>
      <c r="BD31" s="370">
        <f t="shared" si="14"/>
        <v>57</v>
      </c>
    </row>
    <row r="32" spans="1:56" s="371" customFormat="1" hidden="1">
      <c r="A32" s="370">
        <f t="shared" si="13"/>
        <v>23</v>
      </c>
      <c r="B32" s="370" t="s">
        <v>597</v>
      </c>
      <c r="C32" s="370" t="s">
        <v>598</v>
      </c>
      <c r="D32" s="370" t="s">
        <v>614</v>
      </c>
      <c r="E32" s="370" t="s">
        <v>599</v>
      </c>
      <c r="F32" s="370" t="s">
        <v>87</v>
      </c>
      <c r="G32" s="370" t="s">
        <v>126</v>
      </c>
      <c r="H32" s="370" t="s">
        <v>615</v>
      </c>
      <c r="I32" s="370" t="s">
        <v>615</v>
      </c>
      <c r="J32" s="370">
        <v>2</v>
      </c>
      <c r="K32" s="370" t="s">
        <v>2410</v>
      </c>
      <c r="L32" s="370">
        <v>29679</v>
      </c>
      <c r="M32" s="370" t="s">
        <v>2419</v>
      </c>
      <c r="N32" s="370">
        <v>0</v>
      </c>
      <c r="O32" s="370">
        <v>1</v>
      </c>
      <c r="P32" s="370">
        <v>4</v>
      </c>
      <c r="Q32" s="370">
        <f t="shared" si="0"/>
        <v>5</v>
      </c>
      <c r="R32" s="370">
        <v>4</v>
      </c>
      <c r="S32" s="370">
        <v>3</v>
      </c>
      <c r="T32" s="370">
        <f t="shared" si="1"/>
        <v>7</v>
      </c>
      <c r="U32" s="370">
        <v>5</v>
      </c>
      <c r="V32" s="370">
        <v>4</v>
      </c>
      <c r="W32" s="370">
        <f t="shared" si="2"/>
        <v>9</v>
      </c>
      <c r="X32" s="370">
        <v>3</v>
      </c>
      <c r="Y32" s="370">
        <v>3</v>
      </c>
      <c r="Z32" s="370">
        <f t="shared" si="3"/>
        <v>6</v>
      </c>
      <c r="AA32" s="370">
        <v>6</v>
      </c>
      <c r="AB32" s="370">
        <v>4</v>
      </c>
      <c r="AC32" s="370">
        <f t="shared" si="4"/>
        <v>10</v>
      </c>
      <c r="AD32" s="370">
        <v>4</v>
      </c>
      <c r="AE32" s="370">
        <v>1</v>
      </c>
      <c r="AF32" s="370">
        <f t="shared" si="5"/>
        <v>5</v>
      </c>
      <c r="AG32" s="370">
        <v>0</v>
      </c>
      <c r="AH32" s="370">
        <v>0</v>
      </c>
      <c r="AI32" s="370">
        <f t="shared" si="6"/>
        <v>0</v>
      </c>
      <c r="AJ32" s="370">
        <v>0</v>
      </c>
      <c r="AK32" s="370">
        <v>0</v>
      </c>
      <c r="AL32" s="370">
        <f t="shared" si="7"/>
        <v>0</v>
      </c>
      <c r="AM32" s="370">
        <v>0</v>
      </c>
      <c r="AN32" s="370">
        <v>0</v>
      </c>
      <c r="AO32" s="370">
        <f t="shared" si="8"/>
        <v>0</v>
      </c>
      <c r="AP32" s="370">
        <v>0</v>
      </c>
      <c r="AQ32" s="370">
        <v>0</v>
      </c>
      <c r="AR32" s="370">
        <f t="shared" si="9"/>
        <v>0</v>
      </c>
      <c r="AS32" s="370">
        <v>0</v>
      </c>
      <c r="AT32" s="370">
        <v>0</v>
      </c>
      <c r="AU32" s="370">
        <f t="shared" si="10"/>
        <v>0</v>
      </c>
      <c r="AV32" s="370">
        <v>0</v>
      </c>
      <c r="AW32" s="370">
        <v>0</v>
      </c>
      <c r="AX32" s="370">
        <f t="shared" si="11"/>
        <v>0</v>
      </c>
      <c r="AY32" s="370">
        <v>0</v>
      </c>
      <c r="AZ32" s="370">
        <v>0</v>
      </c>
      <c r="BA32" s="370">
        <f t="shared" si="12"/>
        <v>0</v>
      </c>
      <c r="BB32" s="370">
        <f t="shared" si="14"/>
        <v>23</v>
      </c>
      <c r="BC32" s="370">
        <f t="shared" si="14"/>
        <v>19</v>
      </c>
      <c r="BD32" s="370">
        <f t="shared" si="14"/>
        <v>42</v>
      </c>
    </row>
    <row r="33" spans="1:56" s="371" customFormat="1" hidden="1">
      <c r="A33" s="370">
        <f t="shared" si="13"/>
        <v>24</v>
      </c>
      <c r="B33" s="370" t="s">
        <v>619</v>
      </c>
      <c r="C33" s="370" t="s">
        <v>620</v>
      </c>
      <c r="D33" s="370" t="s">
        <v>1478</v>
      </c>
      <c r="E33" s="370" t="s">
        <v>602</v>
      </c>
      <c r="F33" s="370" t="s">
        <v>87</v>
      </c>
      <c r="G33" s="370" t="s">
        <v>126</v>
      </c>
      <c r="H33" s="370" t="s">
        <v>615</v>
      </c>
      <c r="I33" s="370" t="s">
        <v>615</v>
      </c>
      <c r="J33" s="370">
        <v>2</v>
      </c>
      <c r="K33" s="370" t="s">
        <v>2410</v>
      </c>
      <c r="L33" s="370">
        <v>29952</v>
      </c>
      <c r="M33" s="370" t="s">
        <v>2419</v>
      </c>
      <c r="N33" s="370">
        <v>0</v>
      </c>
      <c r="O33" s="370">
        <v>3</v>
      </c>
      <c r="P33" s="370">
        <v>2</v>
      </c>
      <c r="Q33" s="370">
        <f t="shared" si="0"/>
        <v>5</v>
      </c>
      <c r="R33" s="370">
        <v>2</v>
      </c>
      <c r="S33" s="370">
        <v>1</v>
      </c>
      <c r="T33" s="370">
        <f t="shared" si="1"/>
        <v>3</v>
      </c>
      <c r="U33" s="370">
        <v>3</v>
      </c>
      <c r="V33" s="370">
        <v>2</v>
      </c>
      <c r="W33" s="370">
        <f t="shared" si="2"/>
        <v>5</v>
      </c>
      <c r="X33" s="370">
        <v>3</v>
      </c>
      <c r="Y33" s="370">
        <v>2</v>
      </c>
      <c r="Z33" s="370">
        <f t="shared" si="3"/>
        <v>5</v>
      </c>
      <c r="AA33" s="370">
        <v>7</v>
      </c>
      <c r="AB33" s="370">
        <v>2</v>
      </c>
      <c r="AC33" s="370">
        <f t="shared" si="4"/>
        <v>9</v>
      </c>
      <c r="AD33" s="370">
        <v>3</v>
      </c>
      <c r="AE33" s="370">
        <v>3</v>
      </c>
      <c r="AF33" s="370">
        <f t="shared" si="5"/>
        <v>6</v>
      </c>
      <c r="AG33" s="370">
        <v>0</v>
      </c>
      <c r="AH33" s="370">
        <v>0</v>
      </c>
      <c r="AI33" s="370">
        <f t="shared" si="6"/>
        <v>0</v>
      </c>
      <c r="AJ33" s="370">
        <v>0</v>
      </c>
      <c r="AK33" s="370">
        <v>0</v>
      </c>
      <c r="AL33" s="370">
        <f t="shared" si="7"/>
        <v>0</v>
      </c>
      <c r="AM33" s="370">
        <v>0</v>
      </c>
      <c r="AN33" s="370">
        <v>0</v>
      </c>
      <c r="AO33" s="370">
        <f t="shared" si="8"/>
        <v>0</v>
      </c>
      <c r="AP33" s="370">
        <v>0</v>
      </c>
      <c r="AQ33" s="370">
        <v>0</v>
      </c>
      <c r="AR33" s="370">
        <f t="shared" si="9"/>
        <v>0</v>
      </c>
      <c r="AS33" s="370">
        <v>0</v>
      </c>
      <c r="AT33" s="370">
        <v>0</v>
      </c>
      <c r="AU33" s="370">
        <f t="shared" si="10"/>
        <v>0</v>
      </c>
      <c r="AV33" s="370">
        <v>0</v>
      </c>
      <c r="AW33" s="370">
        <v>0</v>
      </c>
      <c r="AX33" s="370">
        <f t="shared" si="11"/>
        <v>0</v>
      </c>
      <c r="AY33" s="370">
        <v>0</v>
      </c>
      <c r="AZ33" s="370">
        <v>0</v>
      </c>
      <c r="BA33" s="370">
        <f t="shared" si="12"/>
        <v>0</v>
      </c>
      <c r="BB33" s="370">
        <f t="shared" si="14"/>
        <v>21</v>
      </c>
      <c r="BC33" s="370">
        <f t="shared" si="14"/>
        <v>12</v>
      </c>
      <c r="BD33" s="370">
        <f t="shared" si="14"/>
        <v>33</v>
      </c>
    </row>
    <row r="34" spans="1:56" s="371" customFormat="1" hidden="1">
      <c r="A34" s="370">
        <f t="shared" si="13"/>
        <v>25</v>
      </c>
      <c r="B34" s="370" t="s">
        <v>559</v>
      </c>
      <c r="C34" s="370" t="s">
        <v>560</v>
      </c>
      <c r="D34" s="370" t="s">
        <v>561</v>
      </c>
      <c r="E34" s="370" t="s">
        <v>561</v>
      </c>
      <c r="F34" s="370" t="s">
        <v>87</v>
      </c>
      <c r="G34" s="370" t="s">
        <v>126</v>
      </c>
      <c r="H34" s="370" t="s">
        <v>615</v>
      </c>
      <c r="I34" s="370" t="s">
        <v>615</v>
      </c>
      <c r="J34" s="370">
        <v>2</v>
      </c>
      <c r="K34" s="370" t="s">
        <v>2410</v>
      </c>
      <c r="L34" s="370">
        <v>30130</v>
      </c>
      <c r="M34" s="370" t="s">
        <v>2419</v>
      </c>
      <c r="N34" s="370">
        <v>0</v>
      </c>
      <c r="O34" s="370">
        <v>2</v>
      </c>
      <c r="P34" s="370">
        <v>6</v>
      </c>
      <c r="Q34" s="370">
        <f t="shared" si="0"/>
        <v>8</v>
      </c>
      <c r="R34" s="370">
        <v>1</v>
      </c>
      <c r="S34" s="370">
        <v>2</v>
      </c>
      <c r="T34" s="370">
        <f t="shared" si="1"/>
        <v>3</v>
      </c>
      <c r="U34" s="370">
        <v>5</v>
      </c>
      <c r="V34" s="370">
        <v>2</v>
      </c>
      <c r="W34" s="370">
        <f t="shared" si="2"/>
        <v>7</v>
      </c>
      <c r="X34" s="370">
        <v>5</v>
      </c>
      <c r="Y34" s="370">
        <v>2</v>
      </c>
      <c r="Z34" s="370">
        <f t="shared" si="3"/>
        <v>7</v>
      </c>
      <c r="AA34" s="370">
        <v>5</v>
      </c>
      <c r="AB34" s="370">
        <v>8</v>
      </c>
      <c r="AC34" s="370">
        <f t="shared" si="4"/>
        <v>13</v>
      </c>
      <c r="AD34" s="370">
        <v>3</v>
      </c>
      <c r="AE34" s="370">
        <v>2</v>
      </c>
      <c r="AF34" s="370">
        <f t="shared" si="5"/>
        <v>5</v>
      </c>
      <c r="AG34" s="370">
        <v>0</v>
      </c>
      <c r="AH34" s="370">
        <v>0</v>
      </c>
      <c r="AI34" s="370">
        <f t="shared" si="6"/>
        <v>0</v>
      </c>
      <c r="AJ34" s="370">
        <v>0</v>
      </c>
      <c r="AK34" s="370">
        <v>0</v>
      </c>
      <c r="AL34" s="370">
        <f t="shared" si="7"/>
        <v>0</v>
      </c>
      <c r="AM34" s="370">
        <v>0</v>
      </c>
      <c r="AN34" s="370">
        <v>0</v>
      </c>
      <c r="AO34" s="370">
        <f t="shared" si="8"/>
        <v>0</v>
      </c>
      <c r="AP34" s="370">
        <v>0</v>
      </c>
      <c r="AQ34" s="370">
        <v>0</v>
      </c>
      <c r="AR34" s="370">
        <f t="shared" si="9"/>
        <v>0</v>
      </c>
      <c r="AS34" s="370">
        <v>0</v>
      </c>
      <c r="AT34" s="370">
        <v>0</v>
      </c>
      <c r="AU34" s="370">
        <f t="shared" si="10"/>
        <v>0</v>
      </c>
      <c r="AV34" s="370">
        <v>0</v>
      </c>
      <c r="AW34" s="370">
        <v>0</v>
      </c>
      <c r="AX34" s="370">
        <f t="shared" si="11"/>
        <v>0</v>
      </c>
      <c r="AY34" s="370">
        <v>0</v>
      </c>
      <c r="AZ34" s="370">
        <v>0</v>
      </c>
      <c r="BA34" s="370">
        <f t="shared" si="12"/>
        <v>0</v>
      </c>
      <c r="BB34" s="370">
        <f t="shared" si="14"/>
        <v>21</v>
      </c>
      <c r="BC34" s="370">
        <f t="shared" si="14"/>
        <v>22</v>
      </c>
      <c r="BD34" s="370">
        <f t="shared" si="14"/>
        <v>43</v>
      </c>
    </row>
    <row r="35" spans="1:56" s="371" customFormat="1" hidden="1">
      <c r="A35" s="370">
        <f t="shared" si="13"/>
        <v>26</v>
      </c>
      <c r="B35" s="370" t="s">
        <v>562</v>
      </c>
      <c r="C35" s="370" t="s">
        <v>563</v>
      </c>
      <c r="D35" s="370" t="s">
        <v>564</v>
      </c>
      <c r="E35" s="370" t="s">
        <v>564</v>
      </c>
      <c r="F35" s="370" t="s">
        <v>87</v>
      </c>
      <c r="G35" s="370" t="s">
        <v>126</v>
      </c>
      <c r="H35" s="370" t="s">
        <v>615</v>
      </c>
      <c r="I35" s="370" t="s">
        <v>615</v>
      </c>
      <c r="J35" s="370">
        <v>2</v>
      </c>
      <c r="K35" s="370" t="s">
        <v>2410</v>
      </c>
      <c r="L35" s="370">
        <v>30035</v>
      </c>
      <c r="M35" s="370" t="s">
        <v>2419</v>
      </c>
      <c r="N35" s="370">
        <v>0</v>
      </c>
      <c r="O35" s="370">
        <v>3</v>
      </c>
      <c r="P35" s="370">
        <v>1</v>
      </c>
      <c r="Q35" s="370">
        <f t="shared" si="0"/>
        <v>4</v>
      </c>
      <c r="R35" s="370">
        <v>4</v>
      </c>
      <c r="S35" s="370">
        <v>3</v>
      </c>
      <c r="T35" s="370">
        <f t="shared" si="1"/>
        <v>7</v>
      </c>
      <c r="U35" s="370">
        <v>4</v>
      </c>
      <c r="V35" s="370">
        <v>8</v>
      </c>
      <c r="W35" s="370">
        <f t="shared" si="2"/>
        <v>12</v>
      </c>
      <c r="X35" s="370">
        <v>3</v>
      </c>
      <c r="Y35" s="370">
        <v>6</v>
      </c>
      <c r="Z35" s="370">
        <f t="shared" si="3"/>
        <v>9</v>
      </c>
      <c r="AA35" s="370">
        <v>5</v>
      </c>
      <c r="AB35" s="370">
        <v>2</v>
      </c>
      <c r="AC35" s="370">
        <f t="shared" si="4"/>
        <v>7</v>
      </c>
      <c r="AD35" s="370">
        <v>2</v>
      </c>
      <c r="AE35" s="370">
        <v>1</v>
      </c>
      <c r="AF35" s="370">
        <f t="shared" si="5"/>
        <v>3</v>
      </c>
      <c r="AG35" s="370">
        <v>0</v>
      </c>
      <c r="AH35" s="370">
        <v>0</v>
      </c>
      <c r="AI35" s="370">
        <f t="shared" si="6"/>
        <v>0</v>
      </c>
      <c r="AJ35" s="370">
        <v>0</v>
      </c>
      <c r="AK35" s="370">
        <v>0</v>
      </c>
      <c r="AL35" s="370">
        <f t="shared" si="7"/>
        <v>0</v>
      </c>
      <c r="AM35" s="370">
        <v>0</v>
      </c>
      <c r="AN35" s="370">
        <v>0</v>
      </c>
      <c r="AO35" s="370">
        <f t="shared" si="8"/>
        <v>0</v>
      </c>
      <c r="AP35" s="370">
        <v>0</v>
      </c>
      <c r="AQ35" s="370">
        <v>0</v>
      </c>
      <c r="AR35" s="370">
        <f t="shared" si="9"/>
        <v>0</v>
      </c>
      <c r="AS35" s="370">
        <v>0</v>
      </c>
      <c r="AT35" s="370">
        <v>0</v>
      </c>
      <c r="AU35" s="370">
        <f t="shared" si="10"/>
        <v>0</v>
      </c>
      <c r="AV35" s="370">
        <v>0</v>
      </c>
      <c r="AW35" s="370">
        <v>0</v>
      </c>
      <c r="AX35" s="370">
        <f t="shared" si="11"/>
        <v>0</v>
      </c>
      <c r="AY35" s="370">
        <v>0</v>
      </c>
      <c r="AZ35" s="370">
        <v>0</v>
      </c>
      <c r="BA35" s="370">
        <f t="shared" si="12"/>
        <v>0</v>
      </c>
      <c r="BB35" s="370">
        <f t="shared" si="14"/>
        <v>21</v>
      </c>
      <c r="BC35" s="370">
        <f t="shared" si="14"/>
        <v>21</v>
      </c>
      <c r="BD35" s="370">
        <f t="shared" si="14"/>
        <v>42</v>
      </c>
    </row>
    <row r="36" spans="1:56" s="371" customFormat="1" hidden="1">
      <c r="A36" s="370">
        <f t="shared" si="13"/>
        <v>27</v>
      </c>
      <c r="B36" s="370" t="s">
        <v>582</v>
      </c>
      <c r="C36" s="370" t="s">
        <v>583</v>
      </c>
      <c r="D36" s="370" t="s">
        <v>594</v>
      </c>
      <c r="E36" s="370" t="s">
        <v>584</v>
      </c>
      <c r="F36" s="370" t="s">
        <v>87</v>
      </c>
      <c r="G36" s="370" t="s">
        <v>126</v>
      </c>
      <c r="H36" s="370" t="s">
        <v>615</v>
      </c>
      <c r="I36" s="370" t="s">
        <v>615</v>
      </c>
      <c r="J36" s="370">
        <v>2</v>
      </c>
      <c r="K36" s="370" t="s">
        <v>2410</v>
      </c>
      <c r="L36" s="370">
        <v>30108</v>
      </c>
      <c r="M36" s="370" t="s">
        <v>2419</v>
      </c>
      <c r="N36" s="370">
        <v>0</v>
      </c>
      <c r="O36" s="370">
        <v>7</v>
      </c>
      <c r="P36" s="370">
        <v>2</v>
      </c>
      <c r="Q36" s="370">
        <f t="shared" si="0"/>
        <v>9</v>
      </c>
      <c r="R36" s="370">
        <v>6</v>
      </c>
      <c r="S36" s="370">
        <v>8</v>
      </c>
      <c r="T36" s="370">
        <f t="shared" si="1"/>
        <v>14</v>
      </c>
      <c r="U36" s="370">
        <v>7</v>
      </c>
      <c r="V36" s="370">
        <v>6</v>
      </c>
      <c r="W36" s="370">
        <f t="shared" si="2"/>
        <v>13</v>
      </c>
      <c r="X36" s="370">
        <v>7</v>
      </c>
      <c r="Y36" s="370">
        <v>3</v>
      </c>
      <c r="Z36" s="370">
        <f t="shared" si="3"/>
        <v>10</v>
      </c>
      <c r="AA36" s="370">
        <v>6</v>
      </c>
      <c r="AB36" s="370">
        <v>6</v>
      </c>
      <c r="AC36" s="370">
        <f t="shared" si="4"/>
        <v>12</v>
      </c>
      <c r="AD36" s="370">
        <v>4</v>
      </c>
      <c r="AE36" s="370">
        <v>7</v>
      </c>
      <c r="AF36" s="370">
        <f t="shared" si="5"/>
        <v>11</v>
      </c>
      <c r="AG36" s="370">
        <v>0</v>
      </c>
      <c r="AH36" s="370">
        <v>0</v>
      </c>
      <c r="AI36" s="370">
        <f t="shared" si="6"/>
        <v>0</v>
      </c>
      <c r="AJ36" s="370">
        <v>0</v>
      </c>
      <c r="AK36" s="370">
        <v>0</v>
      </c>
      <c r="AL36" s="370">
        <f t="shared" si="7"/>
        <v>0</v>
      </c>
      <c r="AM36" s="370">
        <v>0</v>
      </c>
      <c r="AN36" s="370">
        <v>0</v>
      </c>
      <c r="AO36" s="370">
        <f t="shared" si="8"/>
        <v>0</v>
      </c>
      <c r="AP36" s="370">
        <v>0</v>
      </c>
      <c r="AQ36" s="370">
        <v>0</v>
      </c>
      <c r="AR36" s="370">
        <f t="shared" si="9"/>
        <v>0</v>
      </c>
      <c r="AS36" s="370">
        <v>0</v>
      </c>
      <c r="AT36" s="370">
        <v>0</v>
      </c>
      <c r="AU36" s="370">
        <f t="shared" si="10"/>
        <v>0</v>
      </c>
      <c r="AV36" s="370">
        <v>0</v>
      </c>
      <c r="AW36" s="370">
        <v>0</v>
      </c>
      <c r="AX36" s="370">
        <f t="shared" si="11"/>
        <v>0</v>
      </c>
      <c r="AY36" s="370">
        <v>0</v>
      </c>
      <c r="AZ36" s="370">
        <v>0</v>
      </c>
      <c r="BA36" s="370">
        <f t="shared" si="12"/>
        <v>0</v>
      </c>
      <c r="BB36" s="370">
        <f t="shared" si="14"/>
        <v>37</v>
      </c>
      <c r="BC36" s="370">
        <f t="shared" si="14"/>
        <v>32</v>
      </c>
      <c r="BD36" s="370">
        <f t="shared" si="14"/>
        <v>69</v>
      </c>
    </row>
    <row r="37" spans="1:56" s="371" customFormat="1" hidden="1">
      <c r="A37" s="370">
        <f t="shared" si="13"/>
        <v>28</v>
      </c>
      <c r="B37" s="370" t="s">
        <v>576</v>
      </c>
      <c r="C37" s="370" t="s">
        <v>577</v>
      </c>
      <c r="D37" s="370" t="s">
        <v>1471</v>
      </c>
      <c r="E37" s="370" t="s">
        <v>578</v>
      </c>
      <c r="F37" s="370" t="s">
        <v>87</v>
      </c>
      <c r="G37" s="370" t="s">
        <v>126</v>
      </c>
      <c r="H37" s="370" t="s">
        <v>615</v>
      </c>
      <c r="I37" s="370" t="s">
        <v>615</v>
      </c>
      <c r="J37" s="370">
        <v>2</v>
      </c>
      <c r="K37" s="370" t="s">
        <v>2410</v>
      </c>
      <c r="L37" s="370">
        <v>29952</v>
      </c>
      <c r="M37" s="370" t="s">
        <v>2419</v>
      </c>
      <c r="N37" s="370">
        <v>0</v>
      </c>
      <c r="O37" s="370">
        <v>6</v>
      </c>
      <c r="P37" s="370">
        <v>0</v>
      </c>
      <c r="Q37" s="370">
        <f t="shared" si="0"/>
        <v>6</v>
      </c>
      <c r="R37" s="370">
        <v>4</v>
      </c>
      <c r="S37" s="370">
        <v>10</v>
      </c>
      <c r="T37" s="370">
        <f t="shared" si="1"/>
        <v>14</v>
      </c>
      <c r="U37" s="370">
        <v>4</v>
      </c>
      <c r="V37" s="370">
        <v>10</v>
      </c>
      <c r="W37" s="370">
        <f t="shared" si="2"/>
        <v>14</v>
      </c>
      <c r="X37" s="370">
        <v>2</v>
      </c>
      <c r="Y37" s="370">
        <v>7</v>
      </c>
      <c r="Z37" s="370">
        <f t="shared" si="3"/>
        <v>9</v>
      </c>
      <c r="AA37" s="370">
        <v>6</v>
      </c>
      <c r="AB37" s="370">
        <v>3</v>
      </c>
      <c r="AC37" s="370">
        <f t="shared" si="4"/>
        <v>9</v>
      </c>
      <c r="AD37" s="370">
        <v>9</v>
      </c>
      <c r="AE37" s="370">
        <v>9</v>
      </c>
      <c r="AF37" s="370">
        <f t="shared" si="5"/>
        <v>18</v>
      </c>
      <c r="AG37" s="370">
        <v>0</v>
      </c>
      <c r="AH37" s="370">
        <v>0</v>
      </c>
      <c r="AI37" s="370">
        <f t="shared" si="6"/>
        <v>0</v>
      </c>
      <c r="AJ37" s="370">
        <v>0</v>
      </c>
      <c r="AK37" s="370">
        <v>0</v>
      </c>
      <c r="AL37" s="370">
        <f t="shared" si="7"/>
        <v>0</v>
      </c>
      <c r="AM37" s="370">
        <v>0</v>
      </c>
      <c r="AN37" s="370">
        <v>0</v>
      </c>
      <c r="AO37" s="370">
        <f t="shared" si="8"/>
        <v>0</v>
      </c>
      <c r="AP37" s="370">
        <v>0</v>
      </c>
      <c r="AQ37" s="370">
        <v>0</v>
      </c>
      <c r="AR37" s="370">
        <f t="shared" si="9"/>
        <v>0</v>
      </c>
      <c r="AS37" s="370">
        <v>0</v>
      </c>
      <c r="AT37" s="370">
        <v>0</v>
      </c>
      <c r="AU37" s="370">
        <f t="shared" si="10"/>
        <v>0</v>
      </c>
      <c r="AV37" s="370">
        <v>0</v>
      </c>
      <c r="AW37" s="370">
        <v>0</v>
      </c>
      <c r="AX37" s="370">
        <f t="shared" si="11"/>
        <v>0</v>
      </c>
      <c r="AY37" s="370">
        <v>0</v>
      </c>
      <c r="AZ37" s="370">
        <v>0</v>
      </c>
      <c r="BA37" s="370">
        <f t="shared" si="12"/>
        <v>0</v>
      </c>
      <c r="BB37" s="370">
        <f t="shared" si="14"/>
        <v>31</v>
      </c>
      <c r="BC37" s="370">
        <f t="shared" si="14"/>
        <v>39</v>
      </c>
      <c r="BD37" s="370">
        <f t="shared" si="14"/>
        <v>70</v>
      </c>
    </row>
    <row r="38" spans="1:56" s="371" customFormat="1" hidden="1">
      <c r="A38" s="370">
        <f t="shared" si="13"/>
        <v>29</v>
      </c>
      <c r="B38" s="370" t="s">
        <v>603</v>
      </c>
      <c r="C38" s="370" t="s">
        <v>604</v>
      </c>
      <c r="D38" s="370" t="s">
        <v>300</v>
      </c>
      <c r="E38" s="370" t="s">
        <v>605</v>
      </c>
      <c r="F38" s="370" t="s">
        <v>87</v>
      </c>
      <c r="G38" s="370" t="s">
        <v>126</v>
      </c>
      <c r="H38" s="370" t="s">
        <v>615</v>
      </c>
      <c r="I38" s="370" t="s">
        <v>615</v>
      </c>
      <c r="J38" s="370">
        <v>2</v>
      </c>
      <c r="K38" s="370" t="s">
        <v>2410</v>
      </c>
      <c r="L38" s="370">
        <v>29587</v>
      </c>
      <c r="M38" s="370" t="s">
        <v>1376</v>
      </c>
      <c r="N38" s="370">
        <v>0</v>
      </c>
      <c r="O38" s="370">
        <v>12</v>
      </c>
      <c r="P38" s="370">
        <v>6</v>
      </c>
      <c r="Q38" s="370">
        <f t="shared" si="0"/>
        <v>18</v>
      </c>
      <c r="R38" s="370">
        <v>4</v>
      </c>
      <c r="S38" s="370">
        <v>3</v>
      </c>
      <c r="T38" s="370">
        <f t="shared" si="1"/>
        <v>7</v>
      </c>
      <c r="U38" s="370">
        <v>9</v>
      </c>
      <c r="V38" s="370">
        <v>7</v>
      </c>
      <c r="W38" s="370">
        <f t="shared" si="2"/>
        <v>16</v>
      </c>
      <c r="X38" s="370">
        <v>1</v>
      </c>
      <c r="Y38" s="370">
        <v>9</v>
      </c>
      <c r="Z38" s="370">
        <f t="shared" si="3"/>
        <v>10</v>
      </c>
      <c r="AA38" s="370">
        <v>8</v>
      </c>
      <c r="AB38" s="370">
        <v>14</v>
      </c>
      <c r="AC38" s="370">
        <f t="shared" si="4"/>
        <v>22</v>
      </c>
      <c r="AD38" s="370">
        <v>10</v>
      </c>
      <c r="AE38" s="370">
        <v>6</v>
      </c>
      <c r="AF38" s="370">
        <f t="shared" si="5"/>
        <v>16</v>
      </c>
      <c r="AG38" s="370">
        <v>0</v>
      </c>
      <c r="AH38" s="370">
        <v>0</v>
      </c>
      <c r="AI38" s="370">
        <f t="shared" si="6"/>
        <v>0</v>
      </c>
      <c r="AJ38" s="370">
        <v>0</v>
      </c>
      <c r="AK38" s="370">
        <v>0</v>
      </c>
      <c r="AL38" s="370">
        <f t="shared" si="7"/>
        <v>0</v>
      </c>
      <c r="AM38" s="370">
        <v>0</v>
      </c>
      <c r="AN38" s="370">
        <v>0</v>
      </c>
      <c r="AO38" s="370">
        <f t="shared" si="8"/>
        <v>0</v>
      </c>
      <c r="AP38" s="370">
        <v>0</v>
      </c>
      <c r="AQ38" s="370">
        <v>0</v>
      </c>
      <c r="AR38" s="370">
        <f t="shared" si="9"/>
        <v>0</v>
      </c>
      <c r="AS38" s="370">
        <v>0</v>
      </c>
      <c r="AT38" s="370">
        <v>0</v>
      </c>
      <c r="AU38" s="370">
        <f t="shared" si="10"/>
        <v>0</v>
      </c>
      <c r="AV38" s="370">
        <v>0</v>
      </c>
      <c r="AW38" s="370">
        <v>0</v>
      </c>
      <c r="AX38" s="370">
        <f t="shared" si="11"/>
        <v>0</v>
      </c>
      <c r="AY38" s="370">
        <v>0</v>
      </c>
      <c r="AZ38" s="370">
        <v>0</v>
      </c>
      <c r="BA38" s="370">
        <f t="shared" si="12"/>
        <v>0</v>
      </c>
      <c r="BB38" s="370">
        <f t="shared" si="14"/>
        <v>44</v>
      </c>
      <c r="BC38" s="370">
        <f t="shared" si="14"/>
        <v>45</v>
      </c>
      <c r="BD38" s="370">
        <f t="shared" si="14"/>
        <v>89</v>
      </c>
    </row>
    <row r="39" spans="1:56" s="371" customFormat="1" hidden="1">
      <c r="A39" s="370">
        <f t="shared" si="13"/>
        <v>30</v>
      </c>
      <c r="B39" s="370" t="s">
        <v>621</v>
      </c>
      <c r="C39" s="370" t="s">
        <v>622</v>
      </c>
      <c r="D39" s="370" t="s">
        <v>1488</v>
      </c>
      <c r="E39" s="370" t="s">
        <v>608</v>
      </c>
      <c r="F39" s="370" t="s">
        <v>87</v>
      </c>
      <c r="G39" s="370" t="s">
        <v>126</v>
      </c>
      <c r="H39" s="370" t="s">
        <v>615</v>
      </c>
      <c r="I39" s="370" t="s">
        <v>615</v>
      </c>
      <c r="J39" s="370">
        <v>2</v>
      </c>
      <c r="K39" s="370" t="s">
        <v>2410</v>
      </c>
      <c r="L39" s="370">
        <v>30240</v>
      </c>
      <c r="M39" s="370" t="s">
        <v>2419</v>
      </c>
      <c r="N39" s="370">
        <v>0</v>
      </c>
      <c r="O39" s="370">
        <v>4</v>
      </c>
      <c r="P39" s="370">
        <v>2</v>
      </c>
      <c r="Q39" s="370">
        <f t="shared" si="0"/>
        <v>6</v>
      </c>
      <c r="R39" s="370">
        <v>8</v>
      </c>
      <c r="S39" s="370">
        <v>2</v>
      </c>
      <c r="T39" s="370">
        <f t="shared" si="1"/>
        <v>10</v>
      </c>
      <c r="U39" s="370">
        <v>3</v>
      </c>
      <c r="V39" s="370">
        <v>1</v>
      </c>
      <c r="W39" s="370">
        <f t="shared" si="2"/>
        <v>4</v>
      </c>
      <c r="X39" s="370">
        <v>2</v>
      </c>
      <c r="Y39" s="370">
        <v>0</v>
      </c>
      <c r="Z39" s="370">
        <f t="shared" si="3"/>
        <v>2</v>
      </c>
      <c r="AA39" s="370">
        <v>3</v>
      </c>
      <c r="AB39" s="370">
        <v>4</v>
      </c>
      <c r="AC39" s="370">
        <f t="shared" si="4"/>
        <v>7</v>
      </c>
      <c r="AD39" s="370">
        <v>3</v>
      </c>
      <c r="AE39" s="370">
        <v>3</v>
      </c>
      <c r="AF39" s="370">
        <f t="shared" si="5"/>
        <v>6</v>
      </c>
      <c r="AG39" s="370">
        <v>0</v>
      </c>
      <c r="AH39" s="370">
        <v>0</v>
      </c>
      <c r="AI39" s="370">
        <f t="shared" si="6"/>
        <v>0</v>
      </c>
      <c r="AJ39" s="370">
        <v>0</v>
      </c>
      <c r="AK39" s="370">
        <v>0</v>
      </c>
      <c r="AL39" s="370">
        <f t="shared" si="7"/>
        <v>0</v>
      </c>
      <c r="AM39" s="370">
        <v>0</v>
      </c>
      <c r="AN39" s="370">
        <v>0</v>
      </c>
      <c r="AO39" s="370">
        <f t="shared" si="8"/>
        <v>0</v>
      </c>
      <c r="AP39" s="370">
        <v>0</v>
      </c>
      <c r="AQ39" s="370">
        <v>0</v>
      </c>
      <c r="AR39" s="370">
        <f t="shared" si="9"/>
        <v>0</v>
      </c>
      <c r="AS39" s="370">
        <v>0</v>
      </c>
      <c r="AT39" s="370">
        <v>0</v>
      </c>
      <c r="AU39" s="370">
        <f t="shared" si="10"/>
        <v>0</v>
      </c>
      <c r="AV39" s="370">
        <v>0</v>
      </c>
      <c r="AW39" s="370">
        <v>0</v>
      </c>
      <c r="AX39" s="370">
        <f t="shared" si="11"/>
        <v>0</v>
      </c>
      <c r="AY39" s="370">
        <v>0</v>
      </c>
      <c r="AZ39" s="370">
        <v>0</v>
      </c>
      <c r="BA39" s="370">
        <f t="shared" si="12"/>
        <v>0</v>
      </c>
      <c r="BB39" s="370">
        <f t="shared" si="14"/>
        <v>23</v>
      </c>
      <c r="BC39" s="370">
        <f t="shared" si="14"/>
        <v>12</v>
      </c>
      <c r="BD39" s="370">
        <f t="shared" si="14"/>
        <v>35</v>
      </c>
    </row>
    <row r="40" spans="1:56" s="371" customFormat="1" hidden="1">
      <c r="A40" s="370">
        <f t="shared" si="13"/>
        <v>31</v>
      </c>
      <c r="B40" s="370" t="s">
        <v>592</v>
      </c>
      <c r="C40" s="370" t="s">
        <v>593</v>
      </c>
      <c r="D40" s="370" t="s">
        <v>1486</v>
      </c>
      <c r="E40" s="370" t="s">
        <v>594</v>
      </c>
      <c r="F40" s="370" t="s">
        <v>87</v>
      </c>
      <c r="G40" s="370" t="s">
        <v>126</v>
      </c>
      <c r="H40" s="370" t="s">
        <v>615</v>
      </c>
      <c r="I40" s="370" t="s">
        <v>615</v>
      </c>
      <c r="J40" s="370">
        <v>2</v>
      </c>
      <c r="K40" s="370" t="s">
        <v>2410</v>
      </c>
      <c r="L40" s="370">
        <v>31048</v>
      </c>
      <c r="M40" s="370" t="s">
        <v>2419</v>
      </c>
      <c r="N40" s="370">
        <v>0</v>
      </c>
      <c r="O40" s="370">
        <v>6</v>
      </c>
      <c r="P40" s="370">
        <v>6</v>
      </c>
      <c r="Q40" s="370">
        <f t="shared" si="0"/>
        <v>12</v>
      </c>
      <c r="R40" s="370">
        <v>5</v>
      </c>
      <c r="S40" s="370">
        <v>4</v>
      </c>
      <c r="T40" s="370">
        <f t="shared" si="1"/>
        <v>9</v>
      </c>
      <c r="U40" s="370">
        <v>5</v>
      </c>
      <c r="V40" s="370">
        <v>7</v>
      </c>
      <c r="W40" s="370">
        <f t="shared" si="2"/>
        <v>12</v>
      </c>
      <c r="X40" s="370">
        <v>5</v>
      </c>
      <c r="Y40" s="370">
        <v>5</v>
      </c>
      <c r="Z40" s="370">
        <f t="shared" si="3"/>
        <v>10</v>
      </c>
      <c r="AA40" s="370">
        <v>4</v>
      </c>
      <c r="AB40" s="370">
        <v>4</v>
      </c>
      <c r="AC40" s="370">
        <f t="shared" si="4"/>
        <v>8</v>
      </c>
      <c r="AD40" s="370">
        <v>4</v>
      </c>
      <c r="AE40" s="370">
        <v>2</v>
      </c>
      <c r="AF40" s="370">
        <f t="shared" si="5"/>
        <v>6</v>
      </c>
      <c r="AG40" s="370">
        <v>0</v>
      </c>
      <c r="AH40" s="370">
        <v>0</v>
      </c>
      <c r="AI40" s="370">
        <f t="shared" si="6"/>
        <v>0</v>
      </c>
      <c r="AJ40" s="370">
        <v>0</v>
      </c>
      <c r="AK40" s="370">
        <v>0</v>
      </c>
      <c r="AL40" s="370">
        <f t="shared" si="7"/>
        <v>0</v>
      </c>
      <c r="AM40" s="370">
        <v>0</v>
      </c>
      <c r="AN40" s="370">
        <v>0</v>
      </c>
      <c r="AO40" s="370">
        <f t="shared" si="8"/>
        <v>0</v>
      </c>
      <c r="AP40" s="370">
        <v>0</v>
      </c>
      <c r="AQ40" s="370">
        <v>0</v>
      </c>
      <c r="AR40" s="370">
        <f t="shared" si="9"/>
        <v>0</v>
      </c>
      <c r="AS40" s="370">
        <v>0</v>
      </c>
      <c r="AT40" s="370">
        <v>0</v>
      </c>
      <c r="AU40" s="370">
        <f t="shared" si="10"/>
        <v>0</v>
      </c>
      <c r="AV40" s="370">
        <v>0</v>
      </c>
      <c r="AW40" s="370">
        <v>0</v>
      </c>
      <c r="AX40" s="370">
        <f t="shared" si="11"/>
        <v>0</v>
      </c>
      <c r="AY40" s="370">
        <v>0</v>
      </c>
      <c r="AZ40" s="370">
        <v>0</v>
      </c>
      <c r="BA40" s="370">
        <f t="shared" si="12"/>
        <v>0</v>
      </c>
      <c r="BB40" s="370">
        <f t="shared" si="14"/>
        <v>29</v>
      </c>
      <c r="BC40" s="370">
        <f t="shared" si="14"/>
        <v>28</v>
      </c>
      <c r="BD40" s="370">
        <f t="shared" si="14"/>
        <v>57</v>
      </c>
    </row>
    <row r="41" spans="1:56" s="371" customFormat="1" hidden="1">
      <c r="A41" s="370">
        <f t="shared" si="13"/>
        <v>32</v>
      </c>
      <c r="B41" s="370" t="s">
        <v>567</v>
      </c>
      <c r="C41" s="370" t="s">
        <v>568</v>
      </c>
      <c r="D41" s="370" t="s">
        <v>303</v>
      </c>
      <c r="E41" s="370" t="s">
        <v>303</v>
      </c>
      <c r="F41" s="370" t="s">
        <v>87</v>
      </c>
      <c r="G41" s="370" t="s">
        <v>126</v>
      </c>
      <c r="H41" s="370" t="s">
        <v>615</v>
      </c>
      <c r="I41" s="370" t="s">
        <v>615</v>
      </c>
      <c r="J41" s="370">
        <v>2</v>
      </c>
      <c r="K41" s="370" t="s">
        <v>2410</v>
      </c>
      <c r="L41" s="370">
        <v>13516</v>
      </c>
      <c r="M41" s="370" t="s">
        <v>2419</v>
      </c>
      <c r="N41" s="370">
        <v>0</v>
      </c>
      <c r="O41" s="370">
        <v>2</v>
      </c>
      <c r="P41" s="370">
        <v>2</v>
      </c>
      <c r="Q41" s="370">
        <f t="shared" si="0"/>
        <v>4</v>
      </c>
      <c r="R41" s="370">
        <v>2</v>
      </c>
      <c r="S41" s="370">
        <v>2</v>
      </c>
      <c r="T41" s="370">
        <f t="shared" si="1"/>
        <v>4</v>
      </c>
      <c r="U41" s="370">
        <v>1</v>
      </c>
      <c r="V41" s="370">
        <v>6</v>
      </c>
      <c r="W41" s="370">
        <f t="shared" si="2"/>
        <v>7</v>
      </c>
      <c r="X41" s="370">
        <v>2</v>
      </c>
      <c r="Y41" s="370">
        <v>2</v>
      </c>
      <c r="Z41" s="370">
        <f t="shared" si="3"/>
        <v>4</v>
      </c>
      <c r="AA41" s="370">
        <v>5</v>
      </c>
      <c r="AB41" s="370">
        <v>4</v>
      </c>
      <c r="AC41" s="370">
        <f t="shared" si="4"/>
        <v>9</v>
      </c>
      <c r="AD41" s="370">
        <v>4</v>
      </c>
      <c r="AE41" s="370">
        <v>5</v>
      </c>
      <c r="AF41" s="370">
        <f t="shared" si="5"/>
        <v>9</v>
      </c>
      <c r="AG41" s="370">
        <v>0</v>
      </c>
      <c r="AH41" s="370">
        <v>0</v>
      </c>
      <c r="AI41" s="370">
        <f t="shared" si="6"/>
        <v>0</v>
      </c>
      <c r="AJ41" s="370">
        <v>0</v>
      </c>
      <c r="AK41" s="370">
        <v>0</v>
      </c>
      <c r="AL41" s="370">
        <f t="shared" si="7"/>
        <v>0</v>
      </c>
      <c r="AM41" s="370">
        <v>0</v>
      </c>
      <c r="AN41" s="370">
        <v>0</v>
      </c>
      <c r="AO41" s="370">
        <f t="shared" si="8"/>
        <v>0</v>
      </c>
      <c r="AP41" s="370">
        <v>0</v>
      </c>
      <c r="AQ41" s="370">
        <v>0</v>
      </c>
      <c r="AR41" s="370">
        <f t="shared" si="9"/>
        <v>0</v>
      </c>
      <c r="AS41" s="370">
        <v>0</v>
      </c>
      <c r="AT41" s="370">
        <v>0</v>
      </c>
      <c r="AU41" s="370">
        <f t="shared" si="10"/>
        <v>0</v>
      </c>
      <c r="AV41" s="370">
        <v>0</v>
      </c>
      <c r="AW41" s="370">
        <v>0</v>
      </c>
      <c r="AX41" s="370">
        <f t="shared" si="11"/>
        <v>0</v>
      </c>
      <c r="AY41" s="370">
        <v>0</v>
      </c>
      <c r="AZ41" s="370">
        <v>0</v>
      </c>
      <c r="BA41" s="370">
        <f t="shared" si="12"/>
        <v>0</v>
      </c>
      <c r="BB41" s="370">
        <f t="shared" si="14"/>
        <v>16</v>
      </c>
      <c r="BC41" s="370">
        <f t="shared" si="14"/>
        <v>21</v>
      </c>
      <c r="BD41" s="370">
        <f t="shared" si="14"/>
        <v>37</v>
      </c>
    </row>
    <row r="42" spans="1:56" s="371" customFormat="1" hidden="1">
      <c r="A42" s="370">
        <f t="shared" si="13"/>
        <v>33</v>
      </c>
      <c r="B42" s="370" t="s">
        <v>569</v>
      </c>
      <c r="C42" s="370" t="s">
        <v>570</v>
      </c>
      <c r="D42" s="370" t="s">
        <v>1494</v>
      </c>
      <c r="E42" s="370" t="s">
        <v>295</v>
      </c>
      <c r="F42" s="370" t="s">
        <v>87</v>
      </c>
      <c r="G42" s="370" t="s">
        <v>126</v>
      </c>
      <c r="H42" s="370" t="s">
        <v>615</v>
      </c>
      <c r="I42" s="370" t="s">
        <v>615</v>
      </c>
      <c r="J42" s="370">
        <v>2</v>
      </c>
      <c r="K42" s="370" t="s">
        <v>2410</v>
      </c>
      <c r="L42" s="370">
        <v>28491</v>
      </c>
      <c r="M42" s="370" t="s">
        <v>2419</v>
      </c>
      <c r="N42" s="370">
        <v>0</v>
      </c>
      <c r="O42" s="370">
        <v>5</v>
      </c>
      <c r="P42" s="370">
        <v>9</v>
      </c>
      <c r="Q42" s="370">
        <f t="shared" si="0"/>
        <v>14</v>
      </c>
      <c r="R42" s="370">
        <v>11</v>
      </c>
      <c r="S42" s="370">
        <v>14</v>
      </c>
      <c r="T42" s="370">
        <f t="shared" si="1"/>
        <v>25</v>
      </c>
      <c r="U42" s="370">
        <v>6</v>
      </c>
      <c r="V42" s="370">
        <v>7</v>
      </c>
      <c r="W42" s="370">
        <f t="shared" si="2"/>
        <v>13</v>
      </c>
      <c r="X42" s="370">
        <v>12</v>
      </c>
      <c r="Y42" s="370">
        <v>13</v>
      </c>
      <c r="Z42" s="370">
        <f t="shared" si="3"/>
        <v>25</v>
      </c>
      <c r="AA42" s="370">
        <v>8</v>
      </c>
      <c r="AB42" s="370">
        <v>8</v>
      </c>
      <c r="AC42" s="370">
        <f t="shared" si="4"/>
        <v>16</v>
      </c>
      <c r="AD42" s="370">
        <v>16</v>
      </c>
      <c r="AE42" s="370">
        <v>11</v>
      </c>
      <c r="AF42" s="370">
        <f t="shared" si="5"/>
        <v>27</v>
      </c>
      <c r="AG42" s="370">
        <v>0</v>
      </c>
      <c r="AH42" s="370">
        <v>0</v>
      </c>
      <c r="AI42" s="370">
        <f t="shared" si="6"/>
        <v>0</v>
      </c>
      <c r="AJ42" s="370">
        <v>0</v>
      </c>
      <c r="AK42" s="370">
        <v>0</v>
      </c>
      <c r="AL42" s="370">
        <f t="shared" si="7"/>
        <v>0</v>
      </c>
      <c r="AM42" s="370">
        <v>0</v>
      </c>
      <c r="AN42" s="370">
        <v>0</v>
      </c>
      <c r="AO42" s="370">
        <f t="shared" si="8"/>
        <v>0</v>
      </c>
      <c r="AP42" s="370">
        <v>0</v>
      </c>
      <c r="AQ42" s="370">
        <v>0</v>
      </c>
      <c r="AR42" s="370">
        <f t="shared" si="9"/>
        <v>0</v>
      </c>
      <c r="AS42" s="370">
        <v>0</v>
      </c>
      <c r="AT42" s="370">
        <v>0</v>
      </c>
      <c r="AU42" s="370">
        <f t="shared" si="10"/>
        <v>0</v>
      </c>
      <c r="AV42" s="370">
        <v>0</v>
      </c>
      <c r="AW42" s="370">
        <v>0</v>
      </c>
      <c r="AX42" s="370">
        <f t="shared" si="11"/>
        <v>0</v>
      </c>
      <c r="AY42" s="370">
        <v>0</v>
      </c>
      <c r="AZ42" s="370">
        <v>0</v>
      </c>
      <c r="BA42" s="370">
        <f t="shared" si="12"/>
        <v>0</v>
      </c>
      <c r="BB42" s="370">
        <f t="shared" si="14"/>
        <v>58</v>
      </c>
      <c r="BC42" s="370">
        <f t="shared" si="14"/>
        <v>62</v>
      </c>
      <c r="BD42" s="370">
        <f t="shared" si="14"/>
        <v>120</v>
      </c>
    </row>
    <row r="43" spans="1:56" s="371" customFormat="1" hidden="1">
      <c r="A43" s="370">
        <f t="shared" si="13"/>
        <v>34</v>
      </c>
      <c r="B43" s="370" t="s">
        <v>609</v>
      </c>
      <c r="C43" s="370" t="s">
        <v>610</v>
      </c>
      <c r="D43" s="370" t="s">
        <v>611</v>
      </c>
      <c r="E43" s="370" t="s">
        <v>611</v>
      </c>
      <c r="F43" s="370" t="s">
        <v>87</v>
      </c>
      <c r="G43" s="370" t="s">
        <v>126</v>
      </c>
      <c r="H43" s="370" t="s">
        <v>615</v>
      </c>
      <c r="I43" s="370" t="s">
        <v>615</v>
      </c>
      <c r="J43" s="370">
        <v>2</v>
      </c>
      <c r="K43" s="370" t="s">
        <v>2410</v>
      </c>
      <c r="L43" s="370">
        <v>28126</v>
      </c>
      <c r="M43" s="370" t="s">
        <v>2415</v>
      </c>
      <c r="N43" s="370">
        <v>3000</v>
      </c>
      <c r="O43" s="370">
        <v>14</v>
      </c>
      <c r="P43" s="370">
        <v>10</v>
      </c>
      <c r="Q43" s="370">
        <f t="shared" si="0"/>
        <v>24</v>
      </c>
      <c r="R43" s="370">
        <v>6</v>
      </c>
      <c r="S43" s="370">
        <v>12</v>
      </c>
      <c r="T43" s="370">
        <f t="shared" si="1"/>
        <v>18</v>
      </c>
      <c r="U43" s="370">
        <v>16</v>
      </c>
      <c r="V43" s="370">
        <v>12</v>
      </c>
      <c r="W43" s="370">
        <f t="shared" si="2"/>
        <v>28</v>
      </c>
      <c r="X43" s="370">
        <v>13</v>
      </c>
      <c r="Y43" s="370">
        <v>9</v>
      </c>
      <c r="Z43" s="370">
        <f t="shared" si="3"/>
        <v>22</v>
      </c>
      <c r="AA43" s="370">
        <v>10</v>
      </c>
      <c r="AB43" s="370">
        <v>9</v>
      </c>
      <c r="AC43" s="370">
        <f t="shared" si="4"/>
        <v>19</v>
      </c>
      <c r="AD43" s="370">
        <v>16</v>
      </c>
      <c r="AE43" s="370">
        <v>11</v>
      </c>
      <c r="AF43" s="370">
        <f t="shared" si="5"/>
        <v>27</v>
      </c>
      <c r="AG43" s="370">
        <v>0</v>
      </c>
      <c r="AH43" s="370">
        <v>0</v>
      </c>
      <c r="AI43" s="370">
        <f t="shared" si="6"/>
        <v>0</v>
      </c>
      <c r="AJ43" s="370">
        <v>0</v>
      </c>
      <c r="AK43" s="370">
        <v>0</v>
      </c>
      <c r="AL43" s="370">
        <f t="shared" si="7"/>
        <v>0</v>
      </c>
      <c r="AM43" s="370">
        <v>0</v>
      </c>
      <c r="AN43" s="370">
        <v>0</v>
      </c>
      <c r="AO43" s="370">
        <f t="shared" si="8"/>
        <v>0</v>
      </c>
      <c r="AP43" s="370">
        <v>0</v>
      </c>
      <c r="AQ43" s="370">
        <v>0</v>
      </c>
      <c r="AR43" s="370">
        <f t="shared" si="9"/>
        <v>0</v>
      </c>
      <c r="AS43" s="370">
        <v>0</v>
      </c>
      <c r="AT43" s="370">
        <v>0</v>
      </c>
      <c r="AU43" s="370">
        <f t="shared" si="10"/>
        <v>0</v>
      </c>
      <c r="AV43" s="370">
        <v>0</v>
      </c>
      <c r="AW43" s="370">
        <v>0</v>
      </c>
      <c r="AX43" s="370">
        <f t="shared" si="11"/>
        <v>0</v>
      </c>
      <c r="AY43" s="370">
        <v>0</v>
      </c>
      <c r="AZ43" s="370">
        <v>0</v>
      </c>
      <c r="BA43" s="370">
        <f t="shared" si="12"/>
        <v>0</v>
      </c>
      <c r="BB43" s="370">
        <f t="shared" si="14"/>
        <v>75</v>
      </c>
      <c r="BC43" s="370">
        <f t="shared" si="14"/>
        <v>63</v>
      </c>
      <c r="BD43" s="370">
        <f t="shared" si="14"/>
        <v>138</v>
      </c>
    </row>
    <row r="44" spans="1:56" s="371" customFormat="1" hidden="1">
      <c r="A44" s="370">
        <f t="shared" si="13"/>
        <v>35</v>
      </c>
      <c r="B44" s="370" t="s">
        <v>573</v>
      </c>
      <c r="C44" s="370" t="s">
        <v>574</v>
      </c>
      <c r="D44" s="370" t="s">
        <v>1470</v>
      </c>
      <c r="E44" s="370" t="s">
        <v>575</v>
      </c>
      <c r="F44" s="370" t="s">
        <v>87</v>
      </c>
      <c r="G44" s="370" t="s">
        <v>126</v>
      </c>
      <c r="H44" s="370" t="s">
        <v>615</v>
      </c>
      <c r="I44" s="370" t="s">
        <v>615</v>
      </c>
      <c r="J44" s="370">
        <v>2</v>
      </c>
      <c r="K44" s="370" t="s">
        <v>615</v>
      </c>
      <c r="L44" s="370">
        <v>28681</v>
      </c>
      <c r="M44" s="370" t="s">
        <v>2419</v>
      </c>
      <c r="N44" s="370">
        <v>0</v>
      </c>
      <c r="O44" s="370">
        <v>3</v>
      </c>
      <c r="P44" s="370">
        <v>4</v>
      </c>
      <c r="Q44" s="370">
        <f t="shared" si="0"/>
        <v>7</v>
      </c>
      <c r="R44" s="370">
        <v>3</v>
      </c>
      <c r="S44" s="370">
        <v>5</v>
      </c>
      <c r="T44" s="370">
        <f t="shared" si="1"/>
        <v>8</v>
      </c>
      <c r="U44" s="370">
        <v>4</v>
      </c>
      <c r="V44" s="370">
        <v>4</v>
      </c>
      <c r="W44" s="370">
        <f t="shared" si="2"/>
        <v>8</v>
      </c>
      <c r="X44" s="370">
        <v>3</v>
      </c>
      <c r="Y44" s="370">
        <v>3</v>
      </c>
      <c r="Z44" s="370">
        <f t="shared" si="3"/>
        <v>6</v>
      </c>
      <c r="AA44" s="370">
        <v>5</v>
      </c>
      <c r="AB44" s="370">
        <v>4</v>
      </c>
      <c r="AC44" s="370">
        <f t="shared" si="4"/>
        <v>9</v>
      </c>
      <c r="AD44" s="370">
        <v>5</v>
      </c>
      <c r="AE44" s="370">
        <v>8</v>
      </c>
      <c r="AF44" s="370">
        <f t="shared" si="5"/>
        <v>13</v>
      </c>
      <c r="AG44" s="370">
        <v>0</v>
      </c>
      <c r="AH44" s="370">
        <v>0</v>
      </c>
      <c r="AI44" s="370">
        <f t="shared" si="6"/>
        <v>0</v>
      </c>
      <c r="AJ44" s="370">
        <v>0</v>
      </c>
      <c r="AK44" s="370">
        <v>0</v>
      </c>
      <c r="AL44" s="370">
        <f t="shared" si="7"/>
        <v>0</v>
      </c>
      <c r="AM44" s="370">
        <v>0</v>
      </c>
      <c r="AN44" s="370">
        <v>0</v>
      </c>
      <c r="AO44" s="370">
        <f t="shared" si="8"/>
        <v>0</v>
      </c>
      <c r="AP44" s="370">
        <v>0</v>
      </c>
      <c r="AQ44" s="370">
        <v>0</v>
      </c>
      <c r="AR44" s="370">
        <f t="shared" si="9"/>
        <v>0</v>
      </c>
      <c r="AS44" s="370">
        <v>0</v>
      </c>
      <c r="AT44" s="370">
        <v>0</v>
      </c>
      <c r="AU44" s="370">
        <f t="shared" si="10"/>
        <v>0</v>
      </c>
      <c r="AV44" s="370">
        <v>0</v>
      </c>
      <c r="AW44" s="370">
        <v>0</v>
      </c>
      <c r="AX44" s="370">
        <f t="shared" si="11"/>
        <v>0</v>
      </c>
      <c r="AY44" s="370">
        <v>0</v>
      </c>
      <c r="AZ44" s="370">
        <v>0</v>
      </c>
      <c r="BA44" s="370">
        <f t="shared" si="12"/>
        <v>0</v>
      </c>
      <c r="BB44" s="370">
        <f t="shared" si="14"/>
        <v>23</v>
      </c>
      <c r="BC44" s="370">
        <f t="shared" si="14"/>
        <v>28</v>
      </c>
      <c r="BD44" s="370">
        <f t="shared" si="14"/>
        <v>51</v>
      </c>
    </row>
    <row r="45" spans="1:56" s="371" customFormat="1" hidden="1">
      <c r="A45" s="370">
        <f t="shared" si="13"/>
        <v>36</v>
      </c>
      <c r="B45" s="370" t="s">
        <v>595</v>
      </c>
      <c r="C45" s="370" t="s">
        <v>596</v>
      </c>
      <c r="D45" s="370" t="s">
        <v>1161</v>
      </c>
      <c r="E45" s="370" t="s">
        <v>578</v>
      </c>
      <c r="F45" s="370" t="s">
        <v>87</v>
      </c>
      <c r="G45" s="370" t="s">
        <v>126</v>
      </c>
      <c r="H45" s="370" t="s">
        <v>615</v>
      </c>
      <c r="I45" s="370" t="s">
        <v>615</v>
      </c>
      <c r="J45" s="370">
        <v>2</v>
      </c>
      <c r="K45" s="370" t="s">
        <v>2410</v>
      </c>
      <c r="L45" s="370">
        <v>29221</v>
      </c>
      <c r="M45" s="370" t="s">
        <v>2419</v>
      </c>
      <c r="N45" s="370">
        <v>0</v>
      </c>
      <c r="O45" s="370">
        <v>4</v>
      </c>
      <c r="P45" s="370">
        <v>3</v>
      </c>
      <c r="Q45" s="370">
        <f t="shared" si="0"/>
        <v>7</v>
      </c>
      <c r="R45" s="370">
        <v>4</v>
      </c>
      <c r="S45" s="370">
        <v>7</v>
      </c>
      <c r="T45" s="370">
        <f t="shared" si="1"/>
        <v>11</v>
      </c>
      <c r="U45" s="370">
        <v>5</v>
      </c>
      <c r="V45" s="370">
        <v>8</v>
      </c>
      <c r="W45" s="370">
        <f t="shared" si="2"/>
        <v>13</v>
      </c>
      <c r="X45" s="370">
        <v>4</v>
      </c>
      <c r="Y45" s="370">
        <v>3</v>
      </c>
      <c r="Z45" s="370">
        <f t="shared" si="3"/>
        <v>7</v>
      </c>
      <c r="AA45" s="370">
        <v>8</v>
      </c>
      <c r="AB45" s="370">
        <v>4</v>
      </c>
      <c r="AC45" s="370">
        <f t="shared" si="4"/>
        <v>12</v>
      </c>
      <c r="AD45" s="370">
        <v>7</v>
      </c>
      <c r="AE45" s="370">
        <v>7</v>
      </c>
      <c r="AF45" s="370">
        <f t="shared" si="5"/>
        <v>14</v>
      </c>
      <c r="AG45" s="370">
        <v>0</v>
      </c>
      <c r="AH45" s="370">
        <v>0</v>
      </c>
      <c r="AI45" s="370">
        <f t="shared" si="6"/>
        <v>0</v>
      </c>
      <c r="AJ45" s="370">
        <v>0</v>
      </c>
      <c r="AK45" s="370">
        <v>0</v>
      </c>
      <c r="AL45" s="370">
        <f t="shared" si="7"/>
        <v>0</v>
      </c>
      <c r="AM45" s="370">
        <v>0</v>
      </c>
      <c r="AN45" s="370">
        <v>0</v>
      </c>
      <c r="AO45" s="370">
        <f t="shared" si="8"/>
        <v>0</v>
      </c>
      <c r="AP45" s="370">
        <v>0</v>
      </c>
      <c r="AQ45" s="370">
        <v>0</v>
      </c>
      <c r="AR45" s="370">
        <f t="shared" si="9"/>
        <v>0</v>
      </c>
      <c r="AS45" s="370">
        <v>0</v>
      </c>
      <c r="AT45" s="370">
        <v>0</v>
      </c>
      <c r="AU45" s="370">
        <f t="shared" si="10"/>
        <v>0</v>
      </c>
      <c r="AV45" s="370">
        <v>0</v>
      </c>
      <c r="AW45" s="370">
        <v>0</v>
      </c>
      <c r="AX45" s="370">
        <f t="shared" si="11"/>
        <v>0</v>
      </c>
      <c r="AY45" s="370">
        <v>0</v>
      </c>
      <c r="AZ45" s="370">
        <v>0</v>
      </c>
      <c r="BA45" s="370">
        <f t="shared" si="12"/>
        <v>0</v>
      </c>
      <c r="BB45" s="370">
        <f t="shared" si="14"/>
        <v>32</v>
      </c>
      <c r="BC45" s="370">
        <f t="shared" si="14"/>
        <v>32</v>
      </c>
      <c r="BD45" s="370">
        <f t="shared" si="14"/>
        <v>64</v>
      </c>
    </row>
    <row r="46" spans="1:56" s="371" customFormat="1" hidden="1">
      <c r="A46" s="370">
        <f t="shared" si="13"/>
        <v>37</v>
      </c>
      <c r="B46" s="370" t="s">
        <v>606</v>
      </c>
      <c r="C46" s="370" t="s">
        <v>607</v>
      </c>
      <c r="D46" s="370" t="s">
        <v>1492</v>
      </c>
      <c r="E46" s="370" t="s">
        <v>608</v>
      </c>
      <c r="F46" s="370" t="s">
        <v>87</v>
      </c>
      <c r="G46" s="370" t="s">
        <v>126</v>
      </c>
      <c r="H46" s="370" t="s">
        <v>615</v>
      </c>
      <c r="I46" s="370" t="s">
        <v>615</v>
      </c>
      <c r="J46" s="370">
        <v>2</v>
      </c>
      <c r="K46" s="370" t="s">
        <v>2421</v>
      </c>
      <c r="L46" s="370">
        <v>28126</v>
      </c>
      <c r="M46" s="370" t="s">
        <v>2419</v>
      </c>
      <c r="N46" s="370">
        <v>0</v>
      </c>
      <c r="O46" s="370">
        <v>16</v>
      </c>
      <c r="P46" s="370">
        <v>10</v>
      </c>
      <c r="Q46" s="370">
        <f t="shared" si="0"/>
        <v>26</v>
      </c>
      <c r="R46" s="370">
        <v>13</v>
      </c>
      <c r="S46" s="370">
        <v>12</v>
      </c>
      <c r="T46" s="370">
        <f t="shared" si="1"/>
        <v>25</v>
      </c>
      <c r="U46" s="370">
        <v>18</v>
      </c>
      <c r="V46" s="370">
        <v>13</v>
      </c>
      <c r="W46" s="370">
        <f t="shared" si="2"/>
        <v>31</v>
      </c>
      <c r="X46" s="370">
        <v>9</v>
      </c>
      <c r="Y46" s="370">
        <v>14</v>
      </c>
      <c r="Z46" s="370">
        <f t="shared" si="3"/>
        <v>23</v>
      </c>
      <c r="AA46" s="370">
        <v>15</v>
      </c>
      <c r="AB46" s="370">
        <v>7</v>
      </c>
      <c r="AC46" s="370">
        <f t="shared" si="4"/>
        <v>22</v>
      </c>
      <c r="AD46" s="370">
        <v>8</v>
      </c>
      <c r="AE46" s="370">
        <v>12</v>
      </c>
      <c r="AF46" s="370">
        <f t="shared" si="5"/>
        <v>20</v>
      </c>
      <c r="AG46" s="370">
        <v>0</v>
      </c>
      <c r="AH46" s="370">
        <v>0</v>
      </c>
      <c r="AI46" s="370">
        <f t="shared" si="6"/>
        <v>0</v>
      </c>
      <c r="AJ46" s="370">
        <v>0</v>
      </c>
      <c r="AK46" s="370">
        <v>0</v>
      </c>
      <c r="AL46" s="370">
        <f t="shared" si="7"/>
        <v>0</v>
      </c>
      <c r="AM46" s="370">
        <v>0</v>
      </c>
      <c r="AN46" s="370">
        <v>0</v>
      </c>
      <c r="AO46" s="370">
        <f t="shared" si="8"/>
        <v>0</v>
      </c>
      <c r="AP46" s="370">
        <v>0</v>
      </c>
      <c r="AQ46" s="370">
        <v>0</v>
      </c>
      <c r="AR46" s="370">
        <f t="shared" si="9"/>
        <v>0</v>
      </c>
      <c r="AS46" s="370">
        <v>0</v>
      </c>
      <c r="AT46" s="370">
        <v>0</v>
      </c>
      <c r="AU46" s="370">
        <f t="shared" si="10"/>
        <v>0</v>
      </c>
      <c r="AV46" s="370">
        <v>0</v>
      </c>
      <c r="AW46" s="370">
        <v>0</v>
      </c>
      <c r="AX46" s="370">
        <f t="shared" si="11"/>
        <v>0</v>
      </c>
      <c r="AY46" s="370">
        <v>0</v>
      </c>
      <c r="AZ46" s="370">
        <v>0</v>
      </c>
      <c r="BA46" s="370">
        <f t="shared" si="12"/>
        <v>0</v>
      </c>
      <c r="BB46" s="370">
        <f t="shared" si="14"/>
        <v>79</v>
      </c>
      <c r="BC46" s="370">
        <f t="shared" si="14"/>
        <v>68</v>
      </c>
      <c r="BD46" s="370">
        <f t="shared" si="14"/>
        <v>147</v>
      </c>
    </row>
    <row r="47" spans="1:56" s="371" customFormat="1" hidden="1">
      <c r="A47" s="370">
        <f t="shared" si="13"/>
        <v>38</v>
      </c>
      <c r="B47" s="370" t="s">
        <v>545</v>
      </c>
      <c r="C47" s="370" t="s">
        <v>546</v>
      </c>
      <c r="D47" s="370" t="s">
        <v>1482</v>
      </c>
      <c r="E47" s="370" t="s">
        <v>547</v>
      </c>
      <c r="F47" s="370" t="s">
        <v>87</v>
      </c>
      <c r="G47" s="370" t="s">
        <v>126</v>
      </c>
      <c r="H47" s="370" t="s">
        <v>615</v>
      </c>
      <c r="I47" s="370" t="s">
        <v>615</v>
      </c>
      <c r="J47" s="370">
        <v>2</v>
      </c>
      <c r="K47" s="370" t="s">
        <v>2421</v>
      </c>
      <c r="L47" s="370">
        <v>29482</v>
      </c>
      <c r="M47" s="370" t="s">
        <v>2419</v>
      </c>
      <c r="N47" s="370">
        <v>0</v>
      </c>
      <c r="O47" s="370">
        <v>6</v>
      </c>
      <c r="P47" s="370">
        <v>0</v>
      </c>
      <c r="Q47" s="370">
        <f t="shared" si="0"/>
        <v>6</v>
      </c>
      <c r="R47" s="370">
        <v>6</v>
      </c>
      <c r="S47" s="370">
        <v>6</v>
      </c>
      <c r="T47" s="370">
        <f t="shared" si="1"/>
        <v>12</v>
      </c>
      <c r="U47" s="370">
        <v>8</v>
      </c>
      <c r="V47" s="370">
        <v>8</v>
      </c>
      <c r="W47" s="370">
        <f t="shared" si="2"/>
        <v>16</v>
      </c>
      <c r="X47" s="370">
        <v>7</v>
      </c>
      <c r="Y47" s="370">
        <v>4</v>
      </c>
      <c r="Z47" s="370">
        <f t="shared" si="3"/>
        <v>11</v>
      </c>
      <c r="AA47" s="370">
        <v>4</v>
      </c>
      <c r="AB47" s="370">
        <v>7</v>
      </c>
      <c r="AC47" s="370">
        <f t="shared" si="4"/>
        <v>11</v>
      </c>
      <c r="AD47" s="370">
        <v>12</v>
      </c>
      <c r="AE47" s="370">
        <v>11</v>
      </c>
      <c r="AF47" s="370">
        <f t="shared" si="5"/>
        <v>23</v>
      </c>
      <c r="AG47" s="370">
        <v>0</v>
      </c>
      <c r="AH47" s="370">
        <v>0</v>
      </c>
      <c r="AI47" s="370">
        <f t="shared" si="6"/>
        <v>0</v>
      </c>
      <c r="AJ47" s="370">
        <v>0</v>
      </c>
      <c r="AK47" s="370">
        <v>0</v>
      </c>
      <c r="AL47" s="370">
        <f t="shared" si="7"/>
        <v>0</v>
      </c>
      <c r="AM47" s="370">
        <v>0</v>
      </c>
      <c r="AN47" s="370">
        <v>0</v>
      </c>
      <c r="AO47" s="370">
        <f t="shared" si="8"/>
        <v>0</v>
      </c>
      <c r="AP47" s="370">
        <v>0</v>
      </c>
      <c r="AQ47" s="370">
        <v>0</v>
      </c>
      <c r="AR47" s="370">
        <f t="shared" si="9"/>
        <v>0</v>
      </c>
      <c r="AS47" s="370">
        <v>0</v>
      </c>
      <c r="AT47" s="370">
        <v>0</v>
      </c>
      <c r="AU47" s="370">
        <f t="shared" si="10"/>
        <v>0</v>
      </c>
      <c r="AV47" s="370">
        <v>0</v>
      </c>
      <c r="AW47" s="370">
        <v>0</v>
      </c>
      <c r="AX47" s="370">
        <f t="shared" si="11"/>
        <v>0</v>
      </c>
      <c r="AY47" s="370">
        <v>0</v>
      </c>
      <c r="AZ47" s="370">
        <v>0</v>
      </c>
      <c r="BA47" s="370">
        <f t="shared" si="12"/>
        <v>0</v>
      </c>
      <c r="BB47" s="370">
        <f t="shared" si="14"/>
        <v>43</v>
      </c>
      <c r="BC47" s="370">
        <f t="shared" si="14"/>
        <v>36</v>
      </c>
      <c r="BD47" s="370">
        <f t="shared" si="14"/>
        <v>79</v>
      </c>
    </row>
    <row r="48" spans="1:56" s="371" customFormat="1" hidden="1">
      <c r="A48" s="370">
        <f t="shared" si="13"/>
        <v>39</v>
      </c>
      <c r="B48" s="370" t="s">
        <v>565</v>
      </c>
      <c r="C48" s="370" t="s">
        <v>566</v>
      </c>
      <c r="D48" s="370" t="s">
        <v>1485</v>
      </c>
      <c r="E48" s="370" t="s">
        <v>300</v>
      </c>
      <c r="F48" s="370" t="s">
        <v>87</v>
      </c>
      <c r="G48" s="370" t="s">
        <v>126</v>
      </c>
      <c r="H48" s="370" t="s">
        <v>615</v>
      </c>
      <c r="I48" s="370" t="s">
        <v>615</v>
      </c>
      <c r="J48" s="370">
        <v>2</v>
      </c>
      <c r="K48" s="370" t="s">
        <v>2410</v>
      </c>
      <c r="L48" s="370">
        <v>28491</v>
      </c>
      <c r="M48" s="370" t="s">
        <v>2419</v>
      </c>
      <c r="N48" s="370">
        <v>0</v>
      </c>
      <c r="O48" s="370">
        <v>5</v>
      </c>
      <c r="P48" s="370">
        <v>5</v>
      </c>
      <c r="Q48" s="370">
        <f t="shared" si="0"/>
        <v>10</v>
      </c>
      <c r="R48" s="370">
        <v>2</v>
      </c>
      <c r="S48" s="370">
        <v>3</v>
      </c>
      <c r="T48" s="370">
        <f t="shared" si="1"/>
        <v>5</v>
      </c>
      <c r="U48" s="370">
        <v>4</v>
      </c>
      <c r="V48" s="370">
        <v>3</v>
      </c>
      <c r="W48" s="370">
        <f t="shared" si="2"/>
        <v>7</v>
      </c>
      <c r="X48" s="370">
        <v>4</v>
      </c>
      <c r="Y48" s="370">
        <v>10</v>
      </c>
      <c r="Z48" s="370">
        <f t="shared" si="3"/>
        <v>14</v>
      </c>
      <c r="AA48" s="370">
        <v>3</v>
      </c>
      <c r="AB48" s="370">
        <v>4</v>
      </c>
      <c r="AC48" s="370">
        <f t="shared" si="4"/>
        <v>7</v>
      </c>
      <c r="AD48" s="370">
        <v>2</v>
      </c>
      <c r="AE48" s="370">
        <v>6</v>
      </c>
      <c r="AF48" s="370">
        <f t="shared" si="5"/>
        <v>8</v>
      </c>
      <c r="AG48" s="370">
        <v>0</v>
      </c>
      <c r="AH48" s="370">
        <v>0</v>
      </c>
      <c r="AI48" s="370">
        <f t="shared" si="6"/>
        <v>0</v>
      </c>
      <c r="AJ48" s="370">
        <v>0</v>
      </c>
      <c r="AK48" s="370">
        <v>0</v>
      </c>
      <c r="AL48" s="370">
        <f t="shared" si="7"/>
        <v>0</v>
      </c>
      <c r="AM48" s="370">
        <v>0</v>
      </c>
      <c r="AN48" s="370">
        <v>0</v>
      </c>
      <c r="AO48" s="370">
        <f t="shared" si="8"/>
        <v>0</v>
      </c>
      <c r="AP48" s="370">
        <v>0</v>
      </c>
      <c r="AQ48" s="370">
        <v>0</v>
      </c>
      <c r="AR48" s="370">
        <f t="shared" si="9"/>
        <v>0</v>
      </c>
      <c r="AS48" s="370">
        <v>0</v>
      </c>
      <c r="AT48" s="370">
        <v>0</v>
      </c>
      <c r="AU48" s="370">
        <f t="shared" si="10"/>
        <v>0</v>
      </c>
      <c r="AV48" s="370">
        <v>0</v>
      </c>
      <c r="AW48" s="370">
        <v>0</v>
      </c>
      <c r="AX48" s="370">
        <f t="shared" si="11"/>
        <v>0</v>
      </c>
      <c r="AY48" s="370">
        <v>0</v>
      </c>
      <c r="AZ48" s="370">
        <v>0</v>
      </c>
      <c r="BA48" s="370">
        <f t="shared" si="12"/>
        <v>0</v>
      </c>
      <c r="BB48" s="370">
        <f t="shared" si="14"/>
        <v>20</v>
      </c>
      <c r="BC48" s="370">
        <f t="shared" si="14"/>
        <v>31</v>
      </c>
      <c r="BD48" s="370">
        <f t="shared" si="14"/>
        <v>51</v>
      </c>
    </row>
    <row r="49" spans="1:56" s="371" customFormat="1" hidden="1">
      <c r="A49" s="370">
        <f t="shared" si="13"/>
        <v>40</v>
      </c>
      <c r="B49" s="370" t="s">
        <v>616</v>
      </c>
      <c r="C49" s="370" t="s">
        <v>617</v>
      </c>
      <c r="D49" s="370" t="s">
        <v>618</v>
      </c>
      <c r="E49" s="370" t="s">
        <v>618</v>
      </c>
      <c r="F49" s="370" t="s">
        <v>87</v>
      </c>
      <c r="G49" s="370" t="s">
        <v>126</v>
      </c>
      <c r="H49" s="370" t="s">
        <v>615</v>
      </c>
      <c r="I49" s="370" t="s">
        <v>615</v>
      </c>
      <c r="J49" s="370">
        <v>2</v>
      </c>
      <c r="K49" s="370" t="s">
        <v>2410</v>
      </c>
      <c r="L49" s="370">
        <v>28856</v>
      </c>
      <c r="M49" s="370" t="s">
        <v>2419</v>
      </c>
      <c r="N49" s="370">
        <v>0</v>
      </c>
      <c r="O49" s="370">
        <v>16</v>
      </c>
      <c r="P49" s="370">
        <v>12</v>
      </c>
      <c r="Q49" s="370">
        <f t="shared" si="0"/>
        <v>28</v>
      </c>
      <c r="R49" s="370">
        <v>8</v>
      </c>
      <c r="S49" s="370">
        <v>12</v>
      </c>
      <c r="T49" s="370">
        <f t="shared" si="1"/>
        <v>20</v>
      </c>
      <c r="U49" s="370">
        <v>9</v>
      </c>
      <c r="V49" s="370">
        <v>13</v>
      </c>
      <c r="W49" s="370">
        <f t="shared" si="2"/>
        <v>22</v>
      </c>
      <c r="X49" s="370">
        <v>21</v>
      </c>
      <c r="Y49" s="370">
        <v>19</v>
      </c>
      <c r="Z49" s="370">
        <f t="shared" si="3"/>
        <v>40</v>
      </c>
      <c r="AA49" s="370">
        <v>12</v>
      </c>
      <c r="AB49" s="370">
        <v>12</v>
      </c>
      <c r="AC49" s="370">
        <f t="shared" si="4"/>
        <v>24</v>
      </c>
      <c r="AD49" s="370">
        <v>11</v>
      </c>
      <c r="AE49" s="370">
        <v>6</v>
      </c>
      <c r="AF49" s="370">
        <f t="shared" si="5"/>
        <v>17</v>
      </c>
      <c r="AG49" s="370">
        <v>0</v>
      </c>
      <c r="AH49" s="370">
        <v>0</v>
      </c>
      <c r="AI49" s="370">
        <f t="shared" si="6"/>
        <v>0</v>
      </c>
      <c r="AJ49" s="370">
        <v>0</v>
      </c>
      <c r="AK49" s="370">
        <v>0</v>
      </c>
      <c r="AL49" s="370">
        <f t="shared" si="7"/>
        <v>0</v>
      </c>
      <c r="AM49" s="370">
        <v>0</v>
      </c>
      <c r="AN49" s="370">
        <v>0</v>
      </c>
      <c r="AO49" s="370">
        <f t="shared" si="8"/>
        <v>0</v>
      </c>
      <c r="AP49" s="370">
        <v>0</v>
      </c>
      <c r="AQ49" s="370">
        <v>0</v>
      </c>
      <c r="AR49" s="370">
        <f t="shared" si="9"/>
        <v>0</v>
      </c>
      <c r="AS49" s="370">
        <v>0</v>
      </c>
      <c r="AT49" s="370">
        <v>0</v>
      </c>
      <c r="AU49" s="370">
        <f t="shared" si="10"/>
        <v>0</v>
      </c>
      <c r="AV49" s="370">
        <v>0</v>
      </c>
      <c r="AW49" s="370">
        <v>0</v>
      </c>
      <c r="AX49" s="370">
        <f t="shared" si="11"/>
        <v>0</v>
      </c>
      <c r="AY49" s="370">
        <v>0</v>
      </c>
      <c r="AZ49" s="370">
        <v>0</v>
      </c>
      <c r="BA49" s="370">
        <f t="shared" si="12"/>
        <v>0</v>
      </c>
      <c r="BB49" s="370">
        <f t="shared" si="14"/>
        <v>77</v>
      </c>
      <c r="BC49" s="370">
        <f t="shared" si="14"/>
        <v>74</v>
      </c>
      <c r="BD49" s="370">
        <f t="shared" si="14"/>
        <v>151</v>
      </c>
    </row>
    <row r="50" spans="1:56" s="371" customFormat="1" hidden="1">
      <c r="A50" s="370">
        <f t="shared" si="13"/>
        <v>41</v>
      </c>
      <c r="B50" s="370" t="s">
        <v>542</v>
      </c>
      <c r="C50" s="370" t="s">
        <v>543</v>
      </c>
      <c r="D50" s="370" t="s">
        <v>1472</v>
      </c>
      <c r="E50" s="370" t="s">
        <v>544</v>
      </c>
      <c r="F50" s="370" t="s">
        <v>87</v>
      </c>
      <c r="G50" s="370" t="s">
        <v>126</v>
      </c>
      <c r="H50" s="370" t="s">
        <v>615</v>
      </c>
      <c r="I50" s="370" t="s">
        <v>615</v>
      </c>
      <c r="J50" s="370">
        <v>2</v>
      </c>
      <c r="K50" s="370" t="s">
        <v>2422</v>
      </c>
      <c r="L50" s="370">
        <v>28856</v>
      </c>
      <c r="M50" s="370" t="s">
        <v>2419</v>
      </c>
      <c r="N50" s="370">
        <v>0</v>
      </c>
      <c r="O50" s="370">
        <v>6</v>
      </c>
      <c r="P50" s="370">
        <v>20</v>
      </c>
      <c r="Q50" s="370">
        <f t="shared" si="0"/>
        <v>26</v>
      </c>
      <c r="R50" s="370">
        <v>14</v>
      </c>
      <c r="S50" s="370">
        <v>8</v>
      </c>
      <c r="T50" s="370">
        <f t="shared" si="1"/>
        <v>22</v>
      </c>
      <c r="U50" s="370">
        <v>14</v>
      </c>
      <c r="V50" s="370">
        <v>17</v>
      </c>
      <c r="W50" s="370">
        <f t="shared" si="2"/>
        <v>31</v>
      </c>
      <c r="X50" s="370">
        <v>12</v>
      </c>
      <c r="Y50" s="370">
        <v>14</v>
      </c>
      <c r="Z50" s="370">
        <f t="shared" si="3"/>
        <v>26</v>
      </c>
      <c r="AA50" s="370">
        <v>13</v>
      </c>
      <c r="AB50" s="370">
        <v>16</v>
      </c>
      <c r="AC50" s="370">
        <f t="shared" si="4"/>
        <v>29</v>
      </c>
      <c r="AD50" s="370">
        <v>16</v>
      </c>
      <c r="AE50" s="370">
        <v>13</v>
      </c>
      <c r="AF50" s="370">
        <f t="shared" si="5"/>
        <v>29</v>
      </c>
      <c r="AG50" s="370">
        <v>0</v>
      </c>
      <c r="AH50" s="370">
        <v>0</v>
      </c>
      <c r="AI50" s="370">
        <f t="shared" si="6"/>
        <v>0</v>
      </c>
      <c r="AJ50" s="370">
        <v>0</v>
      </c>
      <c r="AK50" s="370">
        <v>0</v>
      </c>
      <c r="AL50" s="370">
        <f t="shared" si="7"/>
        <v>0</v>
      </c>
      <c r="AM50" s="370">
        <v>0</v>
      </c>
      <c r="AN50" s="370">
        <v>0</v>
      </c>
      <c r="AO50" s="370">
        <f t="shared" si="8"/>
        <v>0</v>
      </c>
      <c r="AP50" s="370">
        <v>0</v>
      </c>
      <c r="AQ50" s="370">
        <v>0</v>
      </c>
      <c r="AR50" s="370">
        <f t="shared" si="9"/>
        <v>0</v>
      </c>
      <c r="AS50" s="370">
        <v>0</v>
      </c>
      <c r="AT50" s="370">
        <v>0</v>
      </c>
      <c r="AU50" s="370">
        <f t="shared" si="10"/>
        <v>0</v>
      </c>
      <c r="AV50" s="370">
        <v>0</v>
      </c>
      <c r="AW50" s="370">
        <v>0</v>
      </c>
      <c r="AX50" s="370">
        <f t="shared" si="11"/>
        <v>0</v>
      </c>
      <c r="AY50" s="370">
        <v>0</v>
      </c>
      <c r="AZ50" s="370">
        <v>0</v>
      </c>
      <c r="BA50" s="370">
        <f t="shared" si="12"/>
        <v>0</v>
      </c>
      <c r="BB50" s="370">
        <f t="shared" si="14"/>
        <v>75</v>
      </c>
      <c r="BC50" s="370">
        <f t="shared" si="14"/>
        <v>88</v>
      </c>
      <c r="BD50" s="370">
        <f t="shared" si="14"/>
        <v>163</v>
      </c>
    </row>
    <row r="51" spans="1:56" s="371" customFormat="1" hidden="1">
      <c r="A51" s="370">
        <f t="shared" si="13"/>
        <v>42</v>
      </c>
      <c r="B51" s="370" t="s">
        <v>548</v>
      </c>
      <c r="C51" s="370" t="s">
        <v>549</v>
      </c>
      <c r="D51" s="370" t="s">
        <v>1475</v>
      </c>
      <c r="E51" s="370" t="s">
        <v>550</v>
      </c>
      <c r="F51" s="370" t="s">
        <v>87</v>
      </c>
      <c r="G51" s="370" t="s">
        <v>126</v>
      </c>
      <c r="H51" s="370" t="s">
        <v>615</v>
      </c>
      <c r="I51" s="370" t="s">
        <v>615</v>
      </c>
      <c r="J51" s="370">
        <v>2</v>
      </c>
      <c r="K51" s="370" t="s">
        <v>2410</v>
      </c>
      <c r="L51" s="370">
        <v>3654</v>
      </c>
      <c r="M51" s="370" t="s">
        <v>2419</v>
      </c>
      <c r="N51" s="370">
        <v>0</v>
      </c>
      <c r="O51" s="370">
        <v>10</v>
      </c>
      <c r="P51" s="370">
        <v>9</v>
      </c>
      <c r="Q51" s="370">
        <f t="shared" si="0"/>
        <v>19</v>
      </c>
      <c r="R51" s="370">
        <v>11</v>
      </c>
      <c r="S51" s="370">
        <v>9</v>
      </c>
      <c r="T51" s="370">
        <f t="shared" si="1"/>
        <v>20</v>
      </c>
      <c r="U51" s="370">
        <v>8</v>
      </c>
      <c r="V51" s="370">
        <v>11</v>
      </c>
      <c r="W51" s="370">
        <f t="shared" si="2"/>
        <v>19</v>
      </c>
      <c r="X51" s="370">
        <v>10</v>
      </c>
      <c r="Y51" s="370">
        <v>10</v>
      </c>
      <c r="Z51" s="370">
        <f t="shared" si="3"/>
        <v>20</v>
      </c>
      <c r="AA51" s="370">
        <v>15</v>
      </c>
      <c r="AB51" s="370">
        <v>10</v>
      </c>
      <c r="AC51" s="370">
        <f t="shared" si="4"/>
        <v>25</v>
      </c>
      <c r="AD51" s="370">
        <v>10</v>
      </c>
      <c r="AE51" s="370">
        <v>10</v>
      </c>
      <c r="AF51" s="370">
        <f t="shared" si="5"/>
        <v>20</v>
      </c>
      <c r="AG51" s="370">
        <v>0</v>
      </c>
      <c r="AH51" s="370">
        <v>0</v>
      </c>
      <c r="AI51" s="370">
        <f t="shared" si="6"/>
        <v>0</v>
      </c>
      <c r="AJ51" s="370">
        <v>0</v>
      </c>
      <c r="AK51" s="370">
        <v>0</v>
      </c>
      <c r="AL51" s="370">
        <f t="shared" si="7"/>
        <v>0</v>
      </c>
      <c r="AM51" s="370">
        <v>0</v>
      </c>
      <c r="AN51" s="370">
        <v>0</v>
      </c>
      <c r="AO51" s="370">
        <f t="shared" si="8"/>
        <v>0</v>
      </c>
      <c r="AP51" s="370">
        <v>0</v>
      </c>
      <c r="AQ51" s="370">
        <v>0</v>
      </c>
      <c r="AR51" s="370">
        <f t="shared" si="9"/>
        <v>0</v>
      </c>
      <c r="AS51" s="370">
        <v>0</v>
      </c>
      <c r="AT51" s="370">
        <v>0</v>
      </c>
      <c r="AU51" s="370">
        <f t="shared" si="10"/>
        <v>0</v>
      </c>
      <c r="AV51" s="370">
        <v>0</v>
      </c>
      <c r="AW51" s="370">
        <v>0</v>
      </c>
      <c r="AX51" s="370">
        <f t="shared" si="11"/>
        <v>0</v>
      </c>
      <c r="AY51" s="370">
        <v>0</v>
      </c>
      <c r="AZ51" s="370">
        <v>0</v>
      </c>
      <c r="BA51" s="370">
        <f t="shared" si="12"/>
        <v>0</v>
      </c>
      <c r="BB51" s="370">
        <f t="shared" si="14"/>
        <v>64</v>
      </c>
      <c r="BC51" s="370">
        <f t="shared" si="14"/>
        <v>59</v>
      </c>
      <c r="BD51" s="370">
        <f t="shared" si="14"/>
        <v>123</v>
      </c>
    </row>
    <row r="52" spans="1:56" s="371" customFormat="1" hidden="1">
      <c r="A52" s="370">
        <f t="shared" si="13"/>
        <v>43</v>
      </c>
      <c r="B52" s="370" t="s">
        <v>590</v>
      </c>
      <c r="C52" s="370" t="s">
        <v>591</v>
      </c>
      <c r="D52" s="370" t="s">
        <v>2423</v>
      </c>
      <c r="E52" s="370" t="s">
        <v>561</v>
      </c>
      <c r="F52" s="370" t="s">
        <v>87</v>
      </c>
      <c r="G52" s="370" t="s">
        <v>126</v>
      </c>
      <c r="H52" s="370" t="s">
        <v>615</v>
      </c>
      <c r="I52" s="370" t="s">
        <v>615</v>
      </c>
      <c r="J52" s="370">
        <v>2</v>
      </c>
      <c r="K52" s="370" t="s">
        <v>2421</v>
      </c>
      <c r="L52" s="370">
        <v>30317</v>
      </c>
      <c r="M52" s="370" t="s">
        <v>2415</v>
      </c>
      <c r="N52" s="370">
        <v>0</v>
      </c>
      <c r="O52" s="370">
        <v>8</v>
      </c>
      <c r="P52" s="370">
        <v>4</v>
      </c>
      <c r="Q52" s="370">
        <f t="shared" si="0"/>
        <v>12</v>
      </c>
      <c r="R52" s="370">
        <v>6</v>
      </c>
      <c r="S52" s="370">
        <v>3</v>
      </c>
      <c r="T52" s="370">
        <f t="shared" si="1"/>
        <v>9</v>
      </c>
      <c r="U52" s="370">
        <v>5</v>
      </c>
      <c r="V52" s="370">
        <v>5</v>
      </c>
      <c r="W52" s="370">
        <f t="shared" si="2"/>
        <v>10</v>
      </c>
      <c r="X52" s="370">
        <v>6</v>
      </c>
      <c r="Y52" s="370">
        <v>7</v>
      </c>
      <c r="Z52" s="370">
        <f t="shared" si="3"/>
        <v>13</v>
      </c>
      <c r="AA52" s="370">
        <v>4</v>
      </c>
      <c r="AB52" s="370">
        <v>10</v>
      </c>
      <c r="AC52" s="370">
        <f t="shared" si="4"/>
        <v>14</v>
      </c>
      <c r="AD52" s="370">
        <v>8</v>
      </c>
      <c r="AE52" s="370">
        <v>3</v>
      </c>
      <c r="AF52" s="370">
        <f t="shared" si="5"/>
        <v>11</v>
      </c>
      <c r="AG52" s="370">
        <v>0</v>
      </c>
      <c r="AH52" s="370">
        <v>0</v>
      </c>
      <c r="AI52" s="370">
        <f t="shared" si="6"/>
        <v>0</v>
      </c>
      <c r="AJ52" s="370">
        <v>0</v>
      </c>
      <c r="AK52" s="370">
        <v>0</v>
      </c>
      <c r="AL52" s="370">
        <f t="shared" si="7"/>
        <v>0</v>
      </c>
      <c r="AM52" s="370">
        <v>0</v>
      </c>
      <c r="AN52" s="370">
        <v>0</v>
      </c>
      <c r="AO52" s="370">
        <f t="shared" si="8"/>
        <v>0</v>
      </c>
      <c r="AP52" s="370">
        <v>0</v>
      </c>
      <c r="AQ52" s="370">
        <v>0</v>
      </c>
      <c r="AR52" s="370">
        <f t="shared" si="9"/>
        <v>0</v>
      </c>
      <c r="AS52" s="370">
        <v>0</v>
      </c>
      <c r="AT52" s="370">
        <v>0</v>
      </c>
      <c r="AU52" s="370">
        <f t="shared" si="10"/>
        <v>0</v>
      </c>
      <c r="AV52" s="370">
        <v>0</v>
      </c>
      <c r="AW52" s="370">
        <v>0</v>
      </c>
      <c r="AX52" s="370">
        <f t="shared" si="11"/>
        <v>0</v>
      </c>
      <c r="AY52" s="370">
        <v>0</v>
      </c>
      <c r="AZ52" s="370">
        <v>0</v>
      </c>
      <c r="BA52" s="370">
        <f t="shared" si="12"/>
        <v>0</v>
      </c>
      <c r="BB52" s="370">
        <f t="shared" si="14"/>
        <v>37</v>
      </c>
      <c r="BC52" s="370">
        <f t="shared" si="14"/>
        <v>32</v>
      </c>
      <c r="BD52" s="370">
        <f t="shared" si="14"/>
        <v>69</v>
      </c>
    </row>
    <row r="53" spans="1:56" s="371" customFormat="1" hidden="1">
      <c r="A53" s="370">
        <f t="shared" si="13"/>
        <v>44</v>
      </c>
      <c r="B53" s="370" t="s">
        <v>585</v>
      </c>
      <c r="C53" s="370" t="s">
        <v>586</v>
      </c>
      <c r="D53" s="370" t="s">
        <v>1477</v>
      </c>
      <c r="E53" s="370" t="s">
        <v>587</v>
      </c>
      <c r="F53" s="370" t="s">
        <v>87</v>
      </c>
      <c r="G53" s="370" t="s">
        <v>126</v>
      </c>
      <c r="H53" s="370" t="s">
        <v>615</v>
      </c>
      <c r="I53" s="370" t="s">
        <v>615</v>
      </c>
      <c r="J53" s="370">
        <v>2</v>
      </c>
      <c r="K53" s="370" t="s">
        <v>2424</v>
      </c>
      <c r="L53" s="370">
        <v>29952</v>
      </c>
      <c r="M53" s="370" t="s">
        <v>2419</v>
      </c>
      <c r="N53" s="370">
        <v>0</v>
      </c>
      <c r="O53" s="370">
        <v>5</v>
      </c>
      <c r="P53" s="370">
        <v>1</v>
      </c>
      <c r="Q53" s="370">
        <f t="shared" si="0"/>
        <v>6</v>
      </c>
      <c r="R53" s="370">
        <v>7</v>
      </c>
      <c r="S53" s="370">
        <v>1</v>
      </c>
      <c r="T53" s="370">
        <f t="shared" si="1"/>
        <v>8</v>
      </c>
      <c r="U53" s="370">
        <v>2</v>
      </c>
      <c r="V53" s="370">
        <v>5</v>
      </c>
      <c r="W53" s="370">
        <f t="shared" si="2"/>
        <v>7</v>
      </c>
      <c r="X53" s="370">
        <v>4</v>
      </c>
      <c r="Y53" s="370">
        <v>3</v>
      </c>
      <c r="Z53" s="370">
        <f t="shared" si="3"/>
        <v>7</v>
      </c>
      <c r="AA53" s="370">
        <v>2</v>
      </c>
      <c r="AB53" s="370">
        <v>6</v>
      </c>
      <c r="AC53" s="370">
        <f t="shared" si="4"/>
        <v>8</v>
      </c>
      <c r="AD53" s="370">
        <v>6</v>
      </c>
      <c r="AE53" s="370">
        <v>1</v>
      </c>
      <c r="AF53" s="370">
        <f t="shared" si="5"/>
        <v>7</v>
      </c>
      <c r="AG53" s="370">
        <v>0</v>
      </c>
      <c r="AH53" s="370">
        <v>0</v>
      </c>
      <c r="AI53" s="370">
        <f t="shared" si="6"/>
        <v>0</v>
      </c>
      <c r="AJ53" s="370">
        <v>0</v>
      </c>
      <c r="AK53" s="370">
        <v>0</v>
      </c>
      <c r="AL53" s="370">
        <f t="shared" si="7"/>
        <v>0</v>
      </c>
      <c r="AM53" s="370">
        <v>0</v>
      </c>
      <c r="AN53" s="370">
        <v>0</v>
      </c>
      <c r="AO53" s="370">
        <f t="shared" si="8"/>
        <v>0</v>
      </c>
      <c r="AP53" s="370">
        <v>0</v>
      </c>
      <c r="AQ53" s="370">
        <v>0</v>
      </c>
      <c r="AR53" s="370">
        <f t="shared" si="9"/>
        <v>0</v>
      </c>
      <c r="AS53" s="370">
        <v>0</v>
      </c>
      <c r="AT53" s="370">
        <v>0</v>
      </c>
      <c r="AU53" s="370">
        <f t="shared" si="10"/>
        <v>0</v>
      </c>
      <c r="AV53" s="370">
        <v>0</v>
      </c>
      <c r="AW53" s="370">
        <v>0</v>
      </c>
      <c r="AX53" s="370">
        <f t="shared" si="11"/>
        <v>0</v>
      </c>
      <c r="AY53" s="370">
        <v>0</v>
      </c>
      <c r="AZ53" s="370">
        <v>0</v>
      </c>
      <c r="BA53" s="370">
        <f t="shared" si="12"/>
        <v>0</v>
      </c>
      <c r="BB53" s="370">
        <f t="shared" si="14"/>
        <v>26</v>
      </c>
      <c r="BC53" s="370">
        <f t="shared" si="14"/>
        <v>17</v>
      </c>
      <c r="BD53" s="370">
        <f t="shared" si="14"/>
        <v>43</v>
      </c>
    </row>
    <row r="54" spans="1:56" s="371" customFormat="1" hidden="1">
      <c r="A54" s="370">
        <f t="shared" si="13"/>
        <v>45</v>
      </c>
      <c r="B54" s="370" t="s">
        <v>600</v>
      </c>
      <c r="C54" s="370" t="s">
        <v>601</v>
      </c>
      <c r="D54" s="370" t="s">
        <v>2425</v>
      </c>
      <c r="E54" s="370" t="s">
        <v>602</v>
      </c>
      <c r="F54" s="370" t="s">
        <v>87</v>
      </c>
      <c r="G54" s="370" t="s">
        <v>126</v>
      </c>
      <c r="H54" s="370" t="s">
        <v>615</v>
      </c>
      <c r="I54" s="370" t="s">
        <v>615</v>
      </c>
      <c r="J54" s="370">
        <v>2</v>
      </c>
      <c r="K54" s="370" t="s">
        <v>2410</v>
      </c>
      <c r="L54" s="370">
        <v>30226</v>
      </c>
      <c r="M54" s="370" t="s">
        <v>2419</v>
      </c>
      <c r="N54" s="370">
        <v>0</v>
      </c>
      <c r="O54" s="370">
        <v>0</v>
      </c>
      <c r="P54" s="370">
        <v>2</v>
      </c>
      <c r="Q54" s="370">
        <f t="shared" si="0"/>
        <v>2</v>
      </c>
      <c r="R54" s="370">
        <v>0</v>
      </c>
      <c r="S54" s="370">
        <v>1</v>
      </c>
      <c r="T54" s="370">
        <f t="shared" si="1"/>
        <v>1</v>
      </c>
      <c r="U54" s="370">
        <v>0</v>
      </c>
      <c r="V54" s="370">
        <v>2</v>
      </c>
      <c r="W54" s="370">
        <f t="shared" si="2"/>
        <v>2</v>
      </c>
      <c r="X54" s="370">
        <v>2</v>
      </c>
      <c r="Y54" s="370">
        <v>0</v>
      </c>
      <c r="Z54" s="370">
        <f t="shared" si="3"/>
        <v>2</v>
      </c>
      <c r="AA54" s="370">
        <v>3</v>
      </c>
      <c r="AB54" s="370">
        <v>1</v>
      </c>
      <c r="AC54" s="370">
        <f t="shared" si="4"/>
        <v>4</v>
      </c>
      <c r="AD54" s="370">
        <v>0</v>
      </c>
      <c r="AE54" s="370">
        <v>0</v>
      </c>
      <c r="AF54" s="370">
        <f t="shared" si="5"/>
        <v>0</v>
      </c>
      <c r="AG54" s="370">
        <v>0</v>
      </c>
      <c r="AH54" s="370">
        <v>0</v>
      </c>
      <c r="AI54" s="370">
        <f t="shared" si="6"/>
        <v>0</v>
      </c>
      <c r="AJ54" s="370">
        <v>0</v>
      </c>
      <c r="AK54" s="370">
        <v>0</v>
      </c>
      <c r="AL54" s="370">
        <f t="shared" si="7"/>
        <v>0</v>
      </c>
      <c r="AM54" s="370">
        <v>0</v>
      </c>
      <c r="AN54" s="370">
        <v>0</v>
      </c>
      <c r="AO54" s="370">
        <f t="shared" si="8"/>
        <v>0</v>
      </c>
      <c r="AP54" s="370">
        <v>0</v>
      </c>
      <c r="AQ54" s="370">
        <v>0</v>
      </c>
      <c r="AR54" s="370">
        <f t="shared" si="9"/>
        <v>0</v>
      </c>
      <c r="AS54" s="370">
        <v>0</v>
      </c>
      <c r="AT54" s="370">
        <v>0</v>
      </c>
      <c r="AU54" s="370">
        <f t="shared" si="10"/>
        <v>0</v>
      </c>
      <c r="AV54" s="370">
        <v>0</v>
      </c>
      <c r="AW54" s="370">
        <v>0</v>
      </c>
      <c r="AX54" s="370">
        <f t="shared" si="11"/>
        <v>0</v>
      </c>
      <c r="AY54" s="370">
        <v>0</v>
      </c>
      <c r="AZ54" s="370">
        <v>0</v>
      </c>
      <c r="BA54" s="370">
        <f t="shared" si="12"/>
        <v>0</v>
      </c>
      <c r="BB54" s="370">
        <f t="shared" si="14"/>
        <v>5</v>
      </c>
      <c r="BC54" s="370">
        <f t="shared" si="14"/>
        <v>6</v>
      </c>
      <c r="BD54" s="370">
        <f t="shared" si="14"/>
        <v>11</v>
      </c>
    </row>
    <row r="55" spans="1:56" s="371" customFormat="1" hidden="1">
      <c r="A55" s="370">
        <f t="shared" si="13"/>
        <v>46</v>
      </c>
      <c r="B55" s="370" t="s">
        <v>534</v>
      </c>
      <c r="C55" s="370" t="s">
        <v>535</v>
      </c>
      <c r="D55" s="370" t="s">
        <v>2426</v>
      </c>
      <c r="E55" s="370" t="s">
        <v>295</v>
      </c>
      <c r="F55" s="370" t="s">
        <v>87</v>
      </c>
      <c r="G55" s="370" t="s">
        <v>126</v>
      </c>
      <c r="H55" s="370" t="s">
        <v>615</v>
      </c>
      <c r="I55" s="370" t="s">
        <v>615</v>
      </c>
      <c r="J55" s="370">
        <v>2</v>
      </c>
      <c r="K55" s="370" t="s">
        <v>2421</v>
      </c>
      <c r="L55" s="370">
        <v>29952</v>
      </c>
      <c r="M55" s="370" t="s">
        <v>2419</v>
      </c>
      <c r="N55" s="370">
        <v>0</v>
      </c>
      <c r="O55" s="370">
        <v>11</v>
      </c>
      <c r="P55" s="370">
        <v>12</v>
      </c>
      <c r="Q55" s="370">
        <f t="shared" si="0"/>
        <v>23</v>
      </c>
      <c r="R55" s="370">
        <v>11</v>
      </c>
      <c r="S55" s="370">
        <v>12</v>
      </c>
      <c r="T55" s="370">
        <f t="shared" si="1"/>
        <v>23</v>
      </c>
      <c r="U55" s="370">
        <v>10</v>
      </c>
      <c r="V55" s="370">
        <v>5</v>
      </c>
      <c r="W55" s="370">
        <f t="shared" si="2"/>
        <v>15</v>
      </c>
      <c r="X55" s="370">
        <v>8</v>
      </c>
      <c r="Y55" s="370">
        <v>11</v>
      </c>
      <c r="Z55" s="370">
        <f t="shared" si="3"/>
        <v>19</v>
      </c>
      <c r="AA55" s="370">
        <v>10</v>
      </c>
      <c r="AB55" s="370">
        <v>10</v>
      </c>
      <c r="AC55" s="370">
        <f t="shared" si="4"/>
        <v>20</v>
      </c>
      <c r="AD55" s="370">
        <v>4</v>
      </c>
      <c r="AE55" s="370">
        <v>9</v>
      </c>
      <c r="AF55" s="370">
        <f t="shared" si="5"/>
        <v>13</v>
      </c>
      <c r="AG55" s="370">
        <v>0</v>
      </c>
      <c r="AH55" s="370">
        <v>0</v>
      </c>
      <c r="AI55" s="370">
        <f t="shared" si="6"/>
        <v>0</v>
      </c>
      <c r="AJ55" s="370">
        <v>0</v>
      </c>
      <c r="AK55" s="370">
        <v>0</v>
      </c>
      <c r="AL55" s="370">
        <f t="shared" si="7"/>
        <v>0</v>
      </c>
      <c r="AM55" s="370">
        <v>0</v>
      </c>
      <c r="AN55" s="370">
        <v>0</v>
      </c>
      <c r="AO55" s="370">
        <f t="shared" si="8"/>
        <v>0</v>
      </c>
      <c r="AP55" s="370">
        <v>0</v>
      </c>
      <c r="AQ55" s="370">
        <v>0</v>
      </c>
      <c r="AR55" s="370">
        <f t="shared" si="9"/>
        <v>0</v>
      </c>
      <c r="AS55" s="370">
        <v>0</v>
      </c>
      <c r="AT55" s="370">
        <v>0</v>
      </c>
      <c r="AU55" s="370">
        <f t="shared" si="10"/>
        <v>0</v>
      </c>
      <c r="AV55" s="370">
        <v>0</v>
      </c>
      <c r="AW55" s="370">
        <v>0</v>
      </c>
      <c r="AX55" s="370">
        <f t="shared" si="11"/>
        <v>0</v>
      </c>
      <c r="AY55" s="370">
        <v>0</v>
      </c>
      <c r="AZ55" s="370">
        <v>0</v>
      </c>
      <c r="BA55" s="370">
        <f t="shared" si="12"/>
        <v>0</v>
      </c>
      <c r="BB55" s="370">
        <f t="shared" si="14"/>
        <v>54</v>
      </c>
      <c r="BC55" s="370">
        <f t="shared" si="14"/>
        <v>59</v>
      </c>
      <c r="BD55" s="370">
        <f t="shared" si="14"/>
        <v>113</v>
      </c>
    </row>
    <row r="56" spans="1:56" s="371" customFormat="1" hidden="1">
      <c r="A56" s="370">
        <f t="shared" si="13"/>
        <v>47</v>
      </c>
      <c r="B56" s="370" t="s">
        <v>557</v>
      </c>
      <c r="C56" s="370" t="s">
        <v>558</v>
      </c>
      <c r="D56" s="370" t="s">
        <v>2427</v>
      </c>
      <c r="E56" s="370" t="s">
        <v>547</v>
      </c>
      <c r="F56" s="370" t="s">
        <v>87</v>
      </c>
      <c r="G56" s="370" t="s">
        <v>126</v>
      </c>
      <c r="H56" s="370" t="s">
        <v>615</v>
      </c>
      <c r="I56" s="370" t="s">
        <v>615</v>
      </c>
      <c r="J56" s="370">
        <v>2</v>
      </c>
      <c r="K56" s="370" t="s">
        <v>2410</v>
      </c>
      <c r="L56" s="370">
        <v>42023</v>
      </c>
      <c r="M56" s="370" t="s">
        <v>2419</v>
      </c>
      <c r="N56" s="370">
        <v>0</v>
      </c>
      <c r="O56" s="370">
        <v>2</v>
      </c>
      <c r="P56" s="370">
        <v>3</v>
      </c>
      <c r="Q56" s="370">
        <f t="shared" si="0"/>
        <v>5</v>
      </c>
      <c r="R56" s="370">
        <v>2</v>
      </c>
      <c r="S56" s="370">
        <v>4</v>
      </c>
      <c r="T56" s="370">
        <f t="shared" si="1"/>
        <v>6</v>
      </c>
      <c r="U56" s="370">
        <v>4</v>
      </c>
      <c r="V56" s="370">
        <v>6</v>
      </c>
      <c r="W56" s="370">
        <f t="shared" si="2"/>
        <v>10</v>
      </c>
      <c r="X56" s="370">
        <v>3</v>
      </c>
      <c r="Y56" s="370">
        <v>4</v>
      </c>
      <c r="Z56" s="370">
        <f t="shared" si="3"/>
        <v>7</v>
      </c>
      <c r="AA56" s="370">
        <v>5</v>
      </c>
      <c r="AB56" s="370">
        <v>1</v>
      </c>
      <c r="AC56" s="370">
        <f t="shared" si="4"/>
        <v>6</v>
      </c>
      <c r="AD56" s="370">
        <v>6</v>
      </c>
      <c r="AE56" s="370">
        <v>6</v>
      </c>
      <c r="AF56" s="370">
        <f t="shared" si="5"/>
        <v>12</v>
      </c>
      <c r="AG56" s="370">
        <v>0</v>
      </c>
      <c r="AH56" s="370">
        <v>0</v>
      </c>
      <c r="AI56" s="370">
        <f t="shared" si="6"/>
        <v>0</v>
      </c>
      <c r="AJ56" s="370">
        <v>0</v>
      </c>
      <c r="AK56" s="370">
        <v>0</v>
      </c>
      <c r="AL56" s="370">
        <f t="shared" si="7"/>
        <v>0</v>
      </c>
      <c r="AM56" s="370">
        <v>0</v>
      </c>
      <c r="AN56" s="370">
        <v>0</v>
      </c>
      <c r="AO56" s="370">
        <f t="shared" si="8"/>
        <v>0</v>
      </c>
      <c r="AP56" s="370">
        <v>0</v>
      </c>
      <c r="AQ56" s="370">
        <v>0</v>
      </c>
      <c r="AR56" s="370">
        <f t="shared" si="9"/>
        <v>0</v>
      </c>
      <c r="AS56" s="370">
        <v>0</v>
      </c>
      <c r="AT56" s="370">
        <v>0</v>
      </c>
      <c r="AU56" s="370">
        <f t="shared" si="10"/>
        <v>0</v>
      </c>
      <c r="AV56" s="370">
        <v>0</v>
      </c>
      <c r="AW56" s="370">
        <v>0</v>
      </c>
      <c r="AX56" s="370">
        <f t="shared" si="11"/>
        <v>0</v>
      </c>
      <c r="AY56" s="370">
        <v>0</v>
      </c>
      <c r="AZ56" s="370">
        <v>0</v>
      </c>
      <c r="BA56" s="370">
        <f t="shared" si="12"/>
        <v>0</v>
      </c>
      <c r="BB56" s="370">
        <f t="shared" si="14"/>
        <v>22</v>
      </c>
      <c r="BC56" s="370">
        <f t="shared" si="14"/>
        <v>24</v>
      </c>
      <c r="BD56" s="370">
        <f t="shared" si="14"/>
        <v>46</v>
      </c>
    </row>
    <row r="57" spans="1:56" s="371" customFormat="1" hidden="1">
      <c r="A57" s="370">
        <f t="shared" si="13"/>
        <v>48</v>
      </c>
      <c r="B57" s="370" t="s">
        <v>612</v>
      </c>
      <c r="C57" s="370" t="s">
        <v>613</v>
      </c>
      <c r="D57" s="370" t="s">
        <v>614</v>
      </c>
      <c r="E57" s="370" t="s">
        <v>614</v>
      </c>
      <c r="F57" s="370" t="s">
        <v>87</v>
      </c>
      <c r="G57" s="370" t="s">
        <v>126</v>
      </c>
      <c r="H57" s="370" t="s">
        <v>615</v>
      </c>
      <c r="I57" s="370" t="s">
        <v>615</v>
      </c>
      <c r="J57" s="370">
        <v>2</v>
      </c>
      <c r="K57" s="370" t="s">
        <v>2410</v>
      </c>
      <c r="L57" s="370">
        <v>41668</v>
      </c>
      <c r="M57" s="370" t="s">
        <v>2419</v>
      </c>
      <c r="N57" s="370">
        <v>0</v>
      </c>
      <c r="O57" s="370">
        <v>2</v>
      </c>
      <c r="P57" s="370">
        <v>1</v>
      </c>
      <c r="Q57" s="370">
        <f t="shared" si="0"/>
        <v>3</v>
      </c>
      <c r="R57" s="370">
        <v>0</v>
      </c>
      <c r="S57" s="370">
        <v>2</v>
      </c>
      <c r="T57" s="370">
        <f t="shared" si="1"/>
        <v>2</v>
      </c>
      <c r="U57" s="370">
        <v>2</v>
      </c>
      <c r="V57" s="370">
        <v>0</v>
      </c>
      <c r="W57" s="370">
        <f t="shared" si="2"/>
        <v>2</v>
      </c>
      <c r="X57" s="370">
        <v>2</v>
      </c>
      <c r="Y57" s="370">
        <v>1</v>
      </c>
      <c r="Z57" s="370">
        <f t="shared" si="3"/>
        <v>3</v>
      </c>
      <c r="AA57" s="370">
        <v>0</v>
      </c>
      <c r="AB57" s="370">
        <v>0</v>
      </c>
      <c r="AC57" s="370">
        <f t="shared" si="4"/>
        <v>0</v>
      </c>
      <c r="AD57" s="370">
        <v>2</v>
      </c>
      <c r="AE57" s="370">
        <v>0</v>
      </c>
      <c r="AF57" s="370">
        <f t="shared" si="5"/>
        <v>2</v>
      </c>
      <c r="AG57" s="370">
        <v>0</v>
      </c>
      <c r="AH57" s="370">
        <v>0</v>
      </c>
      <c r="AI57" s="370">
        <f t="shared" si="6"/>
        <v>0</v>
      </c>
      <c r="AJ57" s="370">
        <v>0</v>
      </c>
      <c r="AK57" s="370">
        <v>0</v>
      </c>
      <c r="AL57" s="370">
        <f t="shared" si="7"/>
        <v>0</v>
      </c>
      <c r="AM57" s="370">
        <v>0</v>
      </c>
      <c r="AN57" s="370">
        <v>0</v>
      </c>
      <c r="AO57" s="370">
        <f t="shared" si="8"/>
        <v>0</v>
      </c>
      <c r="AP57" s="370">
        <v>0</v>
      </c>
      <c r="AQ57" s="370">
        <v>0</v>
      </c>
      <c r="AR57" s="370">
        <f t="shared" si="9"/>
        <v>0</v>
      </c>
      <c r="AS57" s="370">
        <v>0</v>
      </c>
      <c r="AT57" s="370">
        <v>0</v>
      </c>
      <c r="AU57" s="370">
        <f t="shared" si="10"/>
        <v>0</v>
      </c>
      <c r="AV57" s="370">
        <v>0</v>
      </c>
      <c r="AW57" s="370">
        <v>0</v>
      </c>
      <c r="AX57" s="370">
        <f t="shared" si="11"/>
        <v>0</v>
      </c>
      <c r="AY57" s="370">
        <v>0</v>
      </c>
      <c r="AZ57" s="370">
        <v>0</v>
      </c>
      <c r="BA57" s="370">
        <f t="shared" si="12"/>
        <v>0</v>
      </c>
      <c r="BB57" s="370">
        <f t="shared" si="14"/>
        <v>8</v>
      </c>
      <c r="BC57" s="370">
        <f t="shared" si="14"/>
        <v>4</v>
      </c>
      <c r="BD57" s="370">
        <f t="shared" si="14"/>
        <v>12</v>
      </c>
    </row>
    <row r="58" spans="1:56" s="371" customFormat="1" ht="24" customHeight="1">
      <c r="A58" s="370">
        <v>2</v>
      </c>
      <c r="B58" s="370"/>
      <c r="C58" s="370" t="str">
        <f>F58</f>
        <v>Kec. Batang Asai</v>
      </c>
      <c r="D58" s="370"/>
      <c r="E58" s="370"/>
      <c r="F58" s="370" t="str">
        <f>F57</f>
        <v>Kec. Batang Asai</v>
      </c>
      <c r="G58" s="370"/>
      <c r="H58" s="370"/>
      <c r="I58" s="370"/>
      <c r="J58" s="370"/>
      <c r="K58" s="370"/>
      <c r="L58" s="370"/>
      <c r="M58" s="370"/>
      <c r="N58" s="370"/>
      <c r="O58" s="370">
        <f>SUM(O24:O57)-3</f>
        <v>230</v>
      </c>
      <c r="P58" s="370">
        <f>SUM(P24:P57)+2</f>
        <v>206</v>
      </c>
      <c r="Q58" s="370">
        <f t="shared" ref="Q58:AW58" si="16">SUM(Q24:Q57)</f>
        <v>437</v>
      </c>
      <c r="R58" s="370">
        <f t="shared" si="16"/>
        <v>200</v>
      </c>
      <c r="S58" s="370">
        <f t="shared" si="16"/>
        <v>204</v>
      </c>
      <c r="T58" s="370">
        <f t="shared" si="16"/>
        <v>404</v>
      </c>
      <c r="U58" s="370">
        <f t="shared" si="16"/>
        <v>207</v>
      </c>
      <c r="V58" s="370">
        <f t="shared" si="16"/>
        <v>219</v>
      </c>
      <c r="W58" s="370">
        <f t="shared" si="16"/>
        <v>426</v>
      </c>
      <c r="X58" s="370">
        <f t="shared" si="16"/>
        <v>213</v>
      </c>
      <c r="Y58" s="370">
        <f t="shared" si="16"/>
        <v>215</v>
      </c>
      <c r="Z58" s="370">
        <f t="shared" si="16"/>
        <v>428</v>
      </c>
      <c r="AA58" s="370">
        <f t="shared" si="16"/>
        <v>234</v>
      </c>
      <c r="AB58" s="370">
        <f t="shared" si="16"/>
        <v>226</v>
      </c>
      <c r="AC58" s="370">
        <f t="shared" si="16"/>
        <v>460</v>
      </c>
      <c r="AD58" s="370">
        <f t="shared" si="16"/>
        <v>253</v>
      </c>
      <c r="AE58" s="370">
        <f t="shared" si="16"/>
        <v>217</v>
      </c>
      <c r="AF58" s="370">
        <f t="shared" si="16"/>
        <v>470</v>
      </c>
      <c r="AG58" s="370">
        <f t="shared" si="16"/>
        <v>0</v>
      </c>
      <c r="AH58" s="370">
        <f t="shared" si="16"/>
        <v>0</v>
      </c>
      <c r="AI58" s="370">
        <f t="shared" si="16"/>
        <v>0</v>
      </c>
      <c r="AJ58" s="370">
        <f t="shared" si="16"/>
        <v>0</v>
      </c>
      <c r="AK58" s="370">
        <f t="shared" si="16"/>
        <v>0</v>
      </c>
      <c r="AL58" s="370">
        <f t="shared" si="16"/>
        <v>0</v>
      </c>
      <c r="AM58" s="370">
        <f t="shared" si="16"/>
        <v>0</v>
      </c>
      <c r="AN58" s="370">
        <f t="shared" si="16"/>
        <v>0</v>
      </c>
      <c r="AO58" s="370">
        <f t="shared" si="16"/>
        <v>0</v>
      </c>
      <c r="AP58" s="370">
        <f t="shared" si="16"/>
        <v>0</v>
      </c>
      <c r="AQ58" s="370">
        <f t="shared" si="16"/>
        <v>0</v>
      </c>
      <c r="AR58" s="370">
        <f t="shared" si="16"/>
        <v>0</v>
      </c>
      <c r="AS58" s="370">
        <f t="shared" si="16"/>
        <v>0</v>
      </c>
      <c r="AT58" s="370">
        <f t="shared" si="16"/>
        <v>0</v>
      </c>
      <c r="AU58" s="370">
        <f t="shared" si="16"/>
        <v>0</v>
      </c>
      <c r="AV58" s="370">
        <f t="shared" si="16"/>
        <v>0</v>
      </c>
      <c r="AW58" s="370">
        <f t="shared" si="16"/>
        <v>0</v>
      </c>
      <c r="AX58" s="370">
        <f>SUM(AX24:AX57)</f>
        <v>0</v>
      </c>
      <c r="AY58" s="370">
        <f>SUM(AY24:AY57)</f>
        <v>0</v>
      </c>
      <c r="AZ58" s="370">
        <f>SUM(AZ24:AZ57)</f>
        <v>0</v>
      </c>
      <c r="BA58" s="370">
        <f>SUM(BA24:BA57)</f>
        <v>0</v>
      </c>
      <c r="BB58" s="370">
        <f>O58+R58+U58+X58+AA58+AD58</f>
        <v>1337</v>
      </c>
      <c r="BC58" s="370">
        <f>P58+S58+V58+Y58+AB58+AE58</f>
        <v>1287</v>
      </c>
      <c r="BD58" s="370">
        <f>SUM(BB58:BC58)</f>
        <v>2624</v>
      </c>
    </row>
    <row r="59" spans="1:56" s="371" customFormat="1" hidden="1">
      <c r="A59" s="370">
        <f>A57+1</f>
        <v>49</v>
      </c>
      <c r="B59" s="370" t="s">
        <v>646</v>
      </c>
      <c r="C59" s="370" t="s">
        <v>647</v>
      </c>
      <c r="D59" s="370" t="s">
        <v>1506</v>
      </c>
      <c r="E59" s="370" t="s">
        <v>244</v>
      </c>
      <c r="F59" s="370" t="s">
        <v>81</v>
      </c>
      <c r="G59" s="370" t="s">
        <v>126</v>
      </c>
      <c r="H59" s="370" t="s">
        <v>615</v>
      </c>
      <c r="I59" s="370" t="s">
        <v>615</v>
      </c>
      <c r="J59" s="370">
        <v>2</v>
      </c>
      <c r="K59" s="370" t="s">
        <v>2428</v>
      </c>
      <c r="L59" s="370">
        <v>13150</v>
      </c>
      <c r="M59" s="370" t="s">
        <v>2409</v>
      </c>
      <c r="N59" s="370">
        <v>450</v>
      </c>
      <c r="O59" s="370">
        <v>11</v>
      </c>
      <c r="P59" s="370">
        <v>7</v>
      </c>
      <c r="Q59" s="370">
        <f t="shared" si="0"/>
        <v>18</v>
      </c>
      <c r="R59" s="370">
        <v>14</v>
      </c>
      <c r="S59" s="370">
        <v>9</v>
      </c>
      <c r="T59" s="370">
        <f t="shared" si="1"/>
        <v>23</v>
      </c>
      <c r="U59" s="370">
        <v>13</v>
      </c>
      <c r="V59" s="370">
        <v>14</v>
      </c>
      <c r="W59" s="370">
        <f t="shared" si="2"/>
        <v>27</v>
      </c>
      <c r="X59" s="370">
        <v>8</v>
      </c>
      <c r="Y59" s="370">
        <v>14</v>
      </c>
      <c r="Z59" s="370">
        <f t="shared" si="3"/>
        <v>22</v>
      </c>
      <c r="AA59" s="370">
        <v>6</v>
      </c>
      <c r="AB59" s="370">
        <v>10</v>
      </c>
      <c r="AC59" s="370">
        <f t="shared" si="4"/>
        <v>16</v>
      </c>
      <c r="AD59" s="370">
        <v>5</v>
      </c>
      <c r="AE59" s="370">
        <v>11</v>
      </c>
      <c r="AF59" s="370">
        <f t="shared" si="5"/>
        <v>16</v>
      </c>
      <c r="AG59" s="370">
        <v>0</v>
      </c>
      <c r="AH59" s="370">
        <v>0</v>
      </c>
      <c r="AI59" s="370">
        <f t="shared" si="6"/>
        <v>0</v>
      </c>
      <c r="AJ59" s="370">
        <v>0</v>
      </c>
      <c r="AK59" s="370">
        <v>0</v>
      </c>
      <c r="AL59" s="370">
        <f t="shared" si="7"/>
        <v>0</v>
      </c>
      <c r="AM59" s="370">
        <v>0</v>
      </c>
      <c r="AN59" s="370">
        <v>0</v>
      </c>
      <c r="AO59" s="370">
        <f t="shared" si="8"/>
        <v>0</v>
      </c>
      <c r="AP59" s="370">
        <v>0</v>
      </c>
      <c r="AQ59" s="370">
        <v>0</v>
      </c>
      <c r="AR59" s="370">
        <f t="shared" si="9"/>
        <v>0</v>
      </c>
      <c r="AS59" s="370">
        <v>0</v>
      </c>
      <c r="AT59" s="370">
        <v>0</v>
      </c>
      <c r="AU59" s="370">
        <f t="shared" si="10"/>
        <v>0</v>
      </c>
      <c r="AV59" s="370">
        <v>0</v>
      </c>
      <c r="AW59" s="370">
        <v>0</v>
      </c>
      <c r="AX59" s="370">
        <f t="shared" si="11"/>
        <v>0</v>
      </c>
      <c r="AY59" s="370">
        <v>0</v>
      </c>
      <c r="AZ59" s="370">
        <v>0</v>
      </c>
      <c r="BA59" s="370">
        <f t="shared" si="12"/>
        <v>0</v>
      </c>
      <c r="BB59" s="370">
        <f t="shared" si="14"/>
        <v>57</v>
      </c>
      <c r="BC59" s="370">
        <f t="shared" si="14"/>
        <v>65</v>
      </c>
      <c r="BD59" s="370">
        <f t="shared" si="14"/>
        <v>122</v>
      </c>
    </row>
    <row r="60" spans="1:56" s="371" customFormat="1" hidden="1">
      <c r="A60" s="370">
        <f t="shared" si="13"/>
        <v>50</v>
      </c>
      <c r="B60" s="370" t="s">
        <v>648</v>
      </c>
      <c r="C60" s="370" t="s">
        <v>649</v>
      </c>
      <c r="D60" s="370" t="s">
        <v>250</v>
      </c>
      <c r="E60" s="370" t="s">
        <v>650</v>
      </c>
      <c r="F60" s="370" t="s">
        <v>81</v>
      </c>
      <c r="G60" s="370" t="s">
        <v>126</v>
      </c>
      <c r="H60" s="370" t="s">
        <v>615</v>
      </c>
      <c r="I60" s="370" t="s">
        <v>615</v>
      </c>
      <c r="J60" s="370">
        <v>2</v>
      </c>
      <c r="K60" s="370" t="s">
        <v>2410</v>
      </c>
      <c r="L60" s="370">
        <v>14611</v>
      </c>
      <c r="M60" s="370" t="s">
        <v>2409</v>
      </c>
      <c r="N60" s="370">
        <v>900</v>
      </c>
      <c r="O60" s="370">
        <v>9</v>
      </c>
      <c r="P60" s="370">
        <v>5</v>
      </c>
      <c r="Q60" s="370">
        <f t="shared" si="0"/>
        <v>14</v>
      </c>
      <c r="R60" s="370">
        <v>14</v>
      </c>
      <c r="S60" s="370">
        <v>8</v>
      </c>
      <c r="T60" s="370">
        <f t="shared" si="1"/>
        <v>22</v>
      </c>
      <c r="U60" s="370">
        <v>11</v>
      </c>
      <c r="V60" s="370">
        <v>9</v>
      </c>
      <c r="W60" s="370">
        <f t="shared" si="2"/>
        <v>20</v>
      </c>
      <c r="X60" s="370">
        <v>11</v>
      </c>
      <c r="Y60" s="370">
        <v>18</v>
      </c>
      <c r="Z60" s="370">
        <f t="shared" si="3"/>
        <v>29</v>
      </c>
      <c r="AA60" s="370">
        <v>14</v>
      </c>
      <c r="AB60" s="370">
        <v>12</v>
      </c>
      <c r="AC60" s="370">
        <f t="shared" si="4"/>
        <v>26</v>
      </c>
      <c r="AD60" s="370">
        <v>13</v>
      </c>
      <c r="AE60" s="370">
        <v>12</v>
      </c>
      <c r="AF60" s="370">
        <f t="shared" si="5"/>
        <v>25</v>
      </c>
      <c r="AG60" s="370">
        <v>0</v>
      </c>
      <c r="AH60" s="370">
        <v>0</v>
      </c>
      <c r="AI60" s="370">
        <f t="shared" si="6"/>
        <v>0</v>
      </c>
      <c r="AJ60" s="370">
        <v>0</v>
      </c>
      <c r="AK60" s="370">
        <v>0</v>
      </c>
      <c r="AL60" s="370">
        <f t="shared" si="7"/>
        <v>0</v>
      </c>
      <c r="AM60" s="370">
        <v>0</v>
      </c>
      <c r="AN60" s="370">
        <v>0</v>
      </c>
      <c r="AO60" s="370">
        <f t="shared" si="8"/>
        <v>0</v>
      </c>
      <c r="AP60" s="370">
        <v>0</v>
      </c>
      <c r="AQ60" s="370">
        <v>0</v>
      </c>
      <c r="AR60" s="370">
        <f t="shared" si="9"/>
        <v>0</v>
      </c>
      <c r="AS60" s="370">
        <v>0</v>
      </c>
      <c r="AT60" s="370">
        <v>0</v>
      </c>
      <c r="AU60" s="370">
        <f t="shared" si="10"/>
        <v>0</v>
      </c>
      <c r="AV60" s="370">
        <v>0</v>
      </c>
      <c r="AW60" s="370">
        <v>0</v>
      </c>
      <c r="AX60" s="370">
        <f t="shared" si="11"/>
        <v>0</v>
      </c>
      <c r="AY60" s="370">
        <v>0</v>
      </c>
      <c r="AZ60" s="370">
        <v>0</v>
      </c>
      <c r="BA60" s="370">
        <f t="shared" si="12"/>
        <v>0</v>
      </c>
      <c r="BB60" s="370">
        <f t="shared" si="14"/>
        <v>72</v>
      </c>
      <c r="BC60" s="370">
        <f t="shared" si="14"/>
        <v>64</v>
      </c>
      <c r="BD60" s="370">
        <f t="shared" si="14"/>
        <v>136</v>
      </c>
    </row>
    <row r="61" spans="1:56" s="371" customFormat="1" hidden="1">
      <c r="A61" s="370">
        <f t="shared" si="13"/>
        <v>51</v>
      </c>
      <c r="B61" s="370" t="s">
        <v>635</v>
      </c>
      <c r="C61" s="370" t="s">
        <v>636</v>
      </c>
      <c r="D61" s="370" t="s">
        <v>1505</v>
      </c>
      <c r="E61" s="370" t="s">
        <v>247</v>
      </c>
      <c r="F61" s="370" t="s">
        <v>81</v>
      </c>
      <c r="G61" s="370" t="s">
        <v>126</v>
      </c>
      <c r="H61" s="370" t="s">
        <v>615</v>
      </c>
      <c r="I61" s="370" t="s">
        <v>615</v>
      </c>
      <c r="J61" s="370">
        <v>2</v>
      </c>
      <c r="K61" s="370" t="s">
        <v>2410</v>
      </c>
      <c r="L61" s="370">
        <v>23743</v>
      </c>
      <c r="M61" s="370" t="s">
        <v>2409</v>
      </c>
      <c r="N61" s="370">
        <v>900</v>
      </c>
      <c r="O61" s="370">
        <v>13</v>
      </c>
      <c r="P61" s="370">
        <v>7</v>
      </c>
      <c r="Q61" s="370">
        <f t="shared" si="0"/>
        <v>20</v>
      </c>
      <c r="R61" s="370">
        <v>8</v>
      </c>
      <c r="S61" s="370">
        <v>7</v>
      </c>
      <c r="T61" s="370">
        <f t="shared" si="1"/>
        <v>15</v>
      </c>
      <c r="U61" s="370">
        <v>18</v>
      </c>
      <c r="V61" s="370">
        <v>2</v>
      </c>
      <c r="W61" s="370">
        <f t="shared" si="2"/>
        <v>20</v>
      </c>
      <c r="X61" s="370">
        <v>10</v>
      </c>
      <c r="Y61" s="370">
        <v>10</v>
      </c>
      <c r="Z61" s="370">
        <f t="shared" si="3"/>
        <v>20</v>
      </c>
      <c r="AA61" s="370">
        <v>11</v>
      </c>
      <c r="AB61" s="370">
        <v>11</v>
      </c>
      <c r="AC61" s="370">
        <f t="shared" si="4"/>
        <v>22</v>
      </c>
      <c r="AD61" s="370">
        <v>11</v>
      </c>
      <c r="AE61" s="370">
        <v>6</v>
      </c>
      <c r="AF61" s="370">
        <f t="shared" si="5"/>
        <v>17</v>
      </c>
      <c r="AG61" s="370">
        <v>0</v>
      </c>
      <c r="AH61" s="370">
        <v>0</v>
      </c>
      <c r="AI61" s="370">
        <f t="shared" si="6"/>
        <v>0</v>
      </c>
      <c r="AJ61" s="370">
        <v>0</v>
      </c>
      <c r="AK61" s="370">
        <v>0</v>
      </c>
      <c r="AL61" s="370">
        <f t="shared" si="7"/>
        <v>0</v>
      </c>
      <c r="AM61" s="370">
        <v>0</v>
      </c>
      <c r="AN61" s="370">
        <v>0</v>
      </c>
      <c r="AO61" s="370">
        <f t="shared" si="8"/>
        <v>0</v>
      </c>
      <c r="AP61" s="370">
        <v>0</v>
      </c>
      <c r="AQ61" s="370">
        <v>0</v>
      </c>
      <c r="AR61" s="370">
        <f t="shared" si="9"/>
        <v>0</v>
      </c>
      <c r="AS61" s="370">
        <v>0</v>
      </c>
      <c r="AT61" s="370">
        <v>0</v>
      </c>
      <c r="AU61" s="370">
        <f t="shared" si="10"/>
        <v>0</v>
      </c>
      <c r="AV61" s="370">
        <v>0</v>
      </c>
      <c r="AW61" s="370">
        <v>0</v>
      </c>
      <c r="AX61" s="370">
        <f t="shared" si="11"/>
        <v>0</v>
      </c>
      <c r="AY61" s="370">
        <v>0</v>
      </c>
      <c r="AZ61" s="370">
        <v>0</v>
      </c>
      <c r="BA61" s="370">
        <f t="shared" si="12"/>
        <v>0</v>
      </c>
      <c r="BB61" s="370">
        <f t="shared" si="14"/>
        <v>71</v>
      </c>
      <c r="BC61" s="370">
        <f t="shared" si="14"/>
        <v>43</v>
      </c>
      <c r="BD61" s="370">
        <f t="shared" si="14"/>
        <v>114</v>
      </c>
    </row>
    <row r="62" spans="1:56" s="371" customFormat="1" hidden="1">
      <c r="A62" s="370">
        <f t="shared" si="13"/>
        <v>52</v>
      </c>
      <c r="B62" s="370" t="s">
        <v>637</v>
      </c>
      <c r="C62" s="370" t="s">
        <v>638</v>
      </c>
      <c r="D62" s="370" t="s">
        <v>1500</v>
      </c>
      <c r="E62" s="370" t="s">
        <v>639</v>
      </c>
      <c r="F62" s="370" t="s">
        <v>81</v>
      </c>
      <c r="G62" s="370" t="s">
        <v>126</v>
      </c>
      <c r="H62" s="370" t="s">
        <v>615</v>
      </c>
      <c r="I62" s="370" t="s">
        <v>615</v>
      </c>
      <c r="J62" s="370">
        <v>2</v>
      </c>
      <c r="K62" s="370" t="s">
        <v>2410</v>
      </c>
      <c r="L62" s="370">
        <v>30133</v>
      </c>
      <c r="M62" s="370" t="s">
        <v>2409</v>
      </c>
      <c r="N62" s="370">
        <v>450</v>
      </c>
      <c r="O62" s="370">
        <v>21</v>
      </c>
      <c r="P62" s="370">
        <v>12</v>
      </c>
      <c r="Q62" s="370">
        <f t="shared" si="0"/>
        <v>33</v>
      </c>
      <c r="R62" s="370">
        <v>10</v>
      </c>
      <c r="S62" s="370">
        <v>13</v>
      </c>
      <c r="T62" s="370">
        <f t="shared" si="1"/>
        <v>23</v>
      </c>
      <c r="U62" s="370">
        <v>17</v>
      </c>
      <c r="V62" s="370">
        <v>21</v>
      </c>
      <c r="W62" s="370">
        <f t="shared" si="2"/>
        <v>38</v>
      </c>
      <c r="X62" s="370">
        <v>14</v>
      </c>
      <c r="Y62" s="370">
        <v>18</v>
      </c>
      <c r="Z62" s="370">
        <f t="shared" si="3"/>
        <v>32</v>
      </c>
      <c r="AA62" s="370">
        <v>16</v>
      </c>
      <c r="AB62" s="370">
        <v>9</v>
      </c>
      <c r="AC62" s="370">
        <f t="shared" si="4"/>
        <v>25</v>
      </c>
      <c r="AD62" s="370">
        <v>16</v>
      </c>
      <c r="AE62" s="370">
        <v>9</v>
      </c>
      <c r="AF62" s="370">
        <f t="shared" si="5"/>
        <v>25</v>
      </c>
      <c r="AG62" s="370">
        <v>0</v>
      </c>
      <c r="AH62" s="370">
        <v>0</v>
      </c>
      <c r="AI62" s="370">
        <f t="shared" si="6"/>
        <v>0</v>
      </c>
      <c r="AJ62" s="370">
        <v>0</v>
      </c>
      <c r="AK62" s="370">
        <v>0</v>
      </c>
      <c r="AL62" s="370">
        <f t="shared" si="7"/>
        <v>0</v>
      </c>
      <c r="AM62" s="370">
        <v>0</v>
      </c>
      <c r="AN62" s="370">
        <v>0</v>
      </c>
      <c r="AO62" s="370">
        <f t="shared" si="8"/>
        <v>0</v>
      </c>
      <c r="AP62" s="370">
        <v>0</v>
      </c>
      <c r="AQ62" s="370">
        <v>0</v>
      </c>
      <c r="AR62" s="370">
        <f t="shared" si="9"/>
        <v>0</v>
      </c>
      <c r="AS62" s="370">
        <v>0</v>
      </c>
      <c r="AT62" s="370">
        <v>0</v>
      </c>
      <c r="AU62" s="370">
        <f t="shared" si="10"/>
        <v>0</v>
      </c>
      <c r="AV62" s="370">
        <v>0</v>
      </c>
      <c r="AW62" s="370">
        <v>0</v>
      </c>
      <c r="AX62" s="370">
        <f t="shared" si="11"/>
        <v>0</v>
      </c>
      <c r="AY62" s="370">
        <v>0</v>
      </c>
      <c r="AZ62" s="370">
        <v>0</v>
      </c>
      <c r="BA62" s="370">
        <f t="shared" si="12"/>
        <v>0</v>
      </c>
      <c r="BB62" s="370">
        <f t="shared" si="14"/>
        <v>94</v>
      </c>
      <c r="BC62" s="370">
        <f t="shared" si="14"/>
        <v>82</v>
      </c>
      <c r="BD62" s="370">
        <f t="shared" si="14"/>
        <v>176</v>
      </c>
    </row>
    <row r="63" spans="1:56" s="371" customFormat="1" hidden="1">
      <c r="A63" s="370">
        <f t="shared" si="13"/>
        <v>53</v>
      </c>
      <c r="B63" s="370" t="s">
        <v>670</v>
      </c>
      <c r="C63" s="370" t="s">
        <v>671</v>
      </c>
      <c r="D63" s="370" t="s">
        <v>226</v>
      </c>
      <c r="E63" s="370" t="s">
        <v>226</v>
      </c>
      <c r="F63" s="370" t="s">
        <v>81</v>
      </c>
      <c r="G63" s="370" t="s">
        <v>126</v>
      </c>
      <c r="H63" s="370" t="s">
        <v>615</v>
      </c>
      <c r="I63" s="370" t="s">
        <v>615</v>
      </c>
      <c r="J63" s="370">
        <v>2</v>
      </c>
      <c r="K63" s="370" t="s">
        <v>2410</v>
      </c>
      <c r="L63" s="370">
        <v>29952</v>
      </c>
      <c r="M63" s="370" t="s">
        <v>2409</v>
      </c>
      <c r="N63" s="370">
        <v>900</v>
      </c>
      <c r="O63" s="370">
        <v>12</v>
      </c>
      <c r="P63" s="370">
        <v>11</v>
      </c>
      <c r="Q63" s="370">
        <f t="shared" si="0"/>
        <v>23</v>
      </c>
      <c r="R63" s="370">
        <v>12</v>
      </c>
      <c r="S63" s="370">
        <v>5</v>
      </c>
      <c r="T63" s="370">
        <f t="shared" si="1"/>
        <v>17</v>
      </c>
      <c r="U63" s="370">
        <v>8</v>
      </c>
      <c r="V63" s="370">
        <v>4</v>
      </c>
      <c r="W63" s="370">
        <f t="shared" si="2"/>
        <v>12</v>
      </c>
      <c r="X63" s="370">
        <v>7</v>
      </c>
      <c r="Y63" s="370">
        <v>7</v>
      </c>
      <c r="Z63" s="370">
        <f t="shared" si="3"/>
        <v>14</v>
      </c>
      <c r="AA63" s="370">
        <v>10</v>
      </c>
      <c r="AB63" s="370">
        <v>3</v>
      </c>
      <c r="AC63" s="370">
        <f t="shared" si="4"/>
        <v>13</v>
      </c>
      <c r="AD63" s="370">
        <v>10</v>
      </c>
      <c r="AE63" s="370">
        <v>11</v>
      </c>
      <c r="AF63" s="370">
        <f t="shared" si="5"/>
        <v>21</v>
      </c>
      <c r="AG63" s="370">
        <v>0</v>
      </c>
      <c r="AH63" s="370">
        <v>0</v>
      </c>
      <c r="AI63" s="370">
        <f t="shared" si="6"/>
        <v>0</v>
      </c>
      <c r="AJ63" s="370">
        <v>0</v>
      </c>
      <c r="AK63" s="370">
        <v>0</v>
      </c>
      <c r="AL63" s="370">
        <f t="shared" si="7"/>
        <v>0</v>
      </c>
      <c r="AM63" s="370">
        <v>0</v>
      </c>
      <c r="AN63" s="370">
        <v>0</v>
      </c>
      <c r="AO63" s="370">
        <f t="shared" si="8"/>
        <v>0</v>
      </c>
      <c r="AP63" s="370">
        <v>0</v>
      </c>
      <c r="AQ63" s="370">
        <v>0</v>
      </c>
      <c r="AR63" s="370">
        <f t="shared" si="9"/>
        <v>0</v>
      </c>
      <c r="AS63" s="370">
        <v>0</v>
      </c>
      <c r="AT63" s="370">
        <v>0</v>
      </c>
      <c r="AU63" s="370">
        <f t="shared" si="10"/>
        <v>0</v>
      </c>
      <c r="AV63" s="370">
        <v>0</v>
      </c>
      <c r="AW63" s="370">
        <v>0</v>
      </c>
      <c r="AX63" s="370">
        <f t="shared" si="11"/>
        <v>0</v>
      </c>
      <c r="AY63" s="370">
        <v>0</v>
      </c>
      <c r="AZ63" s="370">
        <v>0</v>
      </c>
      <c r="BA63" s="370">
        <f t="shared" si="12"/>
        <v>0</v>
      </c>
      <c r="BB63" s="370">
        <f t="shared" si="14"/>
        <v>59</v>
      </c>
      <c r="BC63" s="370">
        <f t="shared" si="14"/>
        <v>41</v>
      </c>
      <c r="BD63" s="370">
        <f t="shared" si="14"/>
        <v>100</v>
      </c>
    </row>
    <row r="64" spans="1:56" s="371" customFormat="1" hidden="1">
      <c r="A64" s="370">
        <f t="shared" si="13"/>
        <v>54</v>
      </c>
      <c r="B64" s="370" t="s">
        <v>653</v>
      </c>
      <c r="C64" s="370" t="s">
        <v>654</v>
      </c>
      <c r="D64" s="370" t="s">
        <v>252</v>
      </c>
      <c r="E64" s="370" t="s">
        <v>655</v>
      </c>
      <c r="F64" s="370" t="s">
        <v>81</v>
      </c>
      <c r="G64" s="370" t="s">
        <v>126</v>
      </c>
      <c r="H64" s="370" t="s">
        <v>615</v>
      </c>
      <c r="I64" s="370" t="s">
        <v>615</v>
      </c>
      <c r="J64" s="370">
        <v>2</v>
      </c>
      <c r="K64" s="370" t="s">
        <v>2410</v>
      </c>
      <c r="L64" s="370">
        <v>28491</v>
      </c>
      <c r="M64" s="370" t="s">
        <v>2409</v>
      </c>
      <c r="N64" s="370">
        <v>450</v>
      </c>
      <c r="O64" s="370">
        <v>6</v>
      </c>
      <c r="P64" s="370">
        <v>9</v>
      </c>
      <c r="Q64" s="370">
        <f t="shared" si="0"/>
        <v>15</v>
      </c>
      <c r="R64" s="370">
        <v>14</v>
      </c>
      <c r="S64" s="370">
        <v>10</v>
      </c>
      <c r="T64" s="370">
        <f t="shared" si="1"/>
        <v>24</v>
      </c>
      <c r="U64" s="370">
        <v>9</v>
      </c>
      <c r="V64" s="370">
        <v>12</v>
      </c>
      <c r="W64" s="370">
        <f t="shared" si="2"/>
        <v>21</v>
      </c>
      <c r="X64" s="370">
        <v>7</v>
      </c>
      <c r="Y64" s="370">
        <v>8</v>
      </c>
      <c r="Z64" s="370">
        <f t="shared" si="3"/>
        <v>15</v>
      </c>
      <c r="AA64" s="370">
        <v>6</v>
      </c>
      <c r="AB64" s="370">
        <v>6</v>
      </c>
      <c r="AC64" s="370">
        <f t="shared" si="4"/>
        <v>12</v>
      </c>
      <c r="AD64" s="370">
        <v>6</v>
      </c>
      <c r="AE64" s="370">
        <v>6</v>
      </c>
      <c r="AF64" s="370">
        <f t="shared" si="5"/>
        <v>12</v>
      </c>
      <c r="AG64" s="370">
        <v>0</v>
      </c>
      <c r="AH64" s="370">
        <v>0</v>
      </c>
      <c r="AI64" s="370">
        <f t="shared" si="6"/>
        <v>0</v>
      </c>
      <c r="AJ64" s="370">
        <v>0</v>
      </c>
      <c r="AK64" s="370">
        <v>0</v>
      </c>
      <c r="AL64" s="370">
        <f t="shared" si="7"/>
        <v>0</v>
      </c>
      <c r="AM64" s="370">
        <v>0</v>
      </c>
      <c r="AN64" s="370">
        <v>0</v>
      </c>
      <c r="AO64" s="370">
        <f t="shared" si="8"/>
        <v>0</v>
      </c>
      <c r="AP64" s="370">
        <v>0</v>
      </c>
      <c r="AQ64" s="370">
        <v>0</v>
      </c>
      <c r="AR64" s="370">
        <f t="shared" si="9"/>
        <v>0</v>
      </c>
      <c r="AS64" s="370">
        <v>0</v>
      </c>
      <c r="AT64" s="370">
        <v>0</v>
      </c>
      <c r="AU64" s="370">
        <f t="shared" si="10"/>
        <v>0</v>
      </c>
      <c r="AV64" s="370">
        <v>0</v>
      </c>
      <c r="AW64" s="370">
        <v>0</v>
      </c>
      <c r="AX64" s="370">
        <f t="shared" si="11"/>
        <v>0</v>
      </c>
      <c r="AY64" s="370">
        <v>0</v>
      </c>
      <c r="AZ64" s="370">
        <v>0</v>
      </c>
      <c r="BA64" s="370">
        <f t="shared" si="12"/>
        <v>0</v>
      </c>
      <c r="BB64" s="370">
        <f t="shared" si="14"/>
        <v>48</v>
      </c>
      <c r="BC64" s="370">
        <f t="shared" si="14"/>
        <v>51</v>
      </c>
      <c r="BD64" s="370">
        <f t="shared" si="14"/>
        <v>99</v>
      </c>
    </row>
    <row r="65" spans="1:56" s="371" customFormat="1" hidden="1">
      <c r="A65" s="370">
        <f t="shared" si="13"/>
        <v>55</v>
      </c>
      <c r="B65" s="370" t="s">
        <v>664</v>
      </c>
      <c r="C65" s="370" t="s">
        <v>665</v>
      </c>
      <c r="D65" s="370" t="s">
        <v>1496</v>
      </c>
      <c r="E65" s="370" t="s">
        <v>666</v>
      </c>
      <c r="F65" s="370" t="s">
        <v>81</v>
      </c>
      <c r="G65" s="370" t="s">
        <v>126</v>
      </c>
      <c r="H65" s="370" t="s">
        <v>615</v>
      </c>
      <c r="I65" s="370" t="s">
        <v>615</v>
      </c>
      <c r="J65" s="370">
        <v>2</v>
      </c>
      <c r="K65" s="370" t="s">
        <v>2410</v>
      </c>
      <c r="L65" s="370">
        <v>3654</v>
      </c>
      <c r="M65" s="370" t="s">
        <v>2409</v>
      </c>
      <c r="N65" s="370">
        <v>900</v>
      </c>
      <c r="O65" s="370">
        <v>7</v>
      </c>
      <c r="P65" s="370">
        <v>4</v>
      </c>
      <c r="Q65" s="370">
        <f t="shared" si="0"/>
        <v>11</v>
      </c>
      <c r="R65" s="370">
        <v>10</v>
      </c>
      <c r="S65" s="370">
        <v>11</v>
      </c>
      <c r="T65" s="370">
        <f t="shared" si="1"/>
        <v>21</v>
      </c>
      <c r="U65" s="370">
        <v>10</v>
      </c>
      <c r="V65" s="370">
        <v>6</v>
      </c>
      <c r="W65" s="370">
        <f t="shared" si="2"/>
        <v>16</v>
      </c>
      <c r="X65" s="370">
        <v>7</v>
      </c>
      <c r="Y65" s="370">
        <v>6</v>
      </c>
      <c r="Z65" s="370">
        <f t="shared" si="3"/>
        <v>13</v>
      </c>
      <c r="AA65" s="370">
        <v>5</v>
      </c>
      <c r="AB65" s="370">
        <v>7</v>
      </c>
      <c r="AC65" s="370">
        <f t="shared" si="4"/>
        <v>12</v>
      </c>
      <c r="AD65" s="370">
        <v>9</v>
      </c>
      <c r="AE65" s="370">
        <v>7</v>
      </c>
      <c r="AF65" s="370">
        <f t="shared" si="5"/>
        <v>16</v>
      </c>
      <c r="AG65" s="370">
        <v>0</v>
      </c>
      <c r="AH65" s="370">
        <v>0</v>
      </c>
      <c r="AI65" s="370">
        <f t="shared" si="6"/>
        <v>0</v>
      </c>
      <c r="AJ65" s="370">
        <v>0</v>
      </c>
      <c r="AK65" s="370">
        <v>0</v>
      </c>
      <c r="AL65" s="370">
        <f t="shared" si="7"/>
        <v>0</v>
      </c>
      <c r="AM65" s="370">
        <v>0</v>
      </c>
      <c r="AN65" s="370">
        <v>0</v>
      </c>
      <c r="AO65" s="370">
        <f t="shared" si="8"/>
        <v>0</v>
      </c>
      <c r="AP65" s="370">
        <v>0</v>
      </c>
      <c r="AQ65" s="370">
        <v>0</v>
      </c>
      <c r="AR65" s="370">
        <f t="shared" si="9"/>
        <v>0</v>
      </c>
      <c r="AS65" s="370">
        <v>0</v>
      </c>
      <c r="AT65" s="370">
        <v>0</v>
      </c>
      <c r="AU65" s="370">
        <f t="shared" si="10"/>
        <v>0</v>
      </c>
      <c r="AV65" s="370">
        <v>0</v>
      </c>
      <c r="AW65" s="370">
        <v>0</v>
      </c>
      <c r="AX65" s="370">
        <f t="shared" si="11"/>
        <v>0</v>
      </c>
      <c r="AY65" s="370">
        <v>0</v>
      </c>
      <c r="AZ65" s="370">
        <v>0</v>
      </c>
      <c r="BA65" s="370">
        <f t="shared" si="12"/>
        <v>0</v>
      </c>
      <c r="BB65" s="370">
        <f t="shared" si="14"/>
        <v>48</v>
      </c>
      <c r="BC65" s="370">
        <f t="shared" si="14"/>
        <v>41</v>
      </c>
      <c r="BD65" s="370">
        <f t="shared" si="14"/>
        <v>89</v>
      </c>
    </row>
    <row r="66" spans="1:56" s="371" customFormat="1" hidden="1">
      <c r="A66" s="370">
        <f t="shared" si="13"/>
        <v>56</v>
      </c>
      <c r="B66" s="370" t="s">
        <v>630</v>
      </c>
      <c r="C66" s="370" t="s">
        <v>631</v>
      </c>
      <c r="D66" s="370" t="s">
        <v>250</v>
      </c>
      <c r="E66" s="370" t="s">
        <v>250</v>
      </c>
      <c r="F66" s="370" t="s">
        <v>81</v>
      </c>
      <c r="G66" s="370" t="s">
        <v>126</v>
      </c>
      <c r="H66" s="370" t="s">
        <v>615</v>
      </c>
      <c r="I66" s="370" t="s">
        <v>615</v>
      </c>
      <c r="J66" s="370">
        <v>2</v>
      </c>
      <c r="K66" s="370" t="s">
        <v>2408</v>
      </c>
      <c r="L66" s="370">
        <v>29017</v>
      </c>
      <c r="M66" s="370" t="s">
        <v>2409</v>
      </c>
      <c r="N66" s="370">
        <v>900</v>
      </c>
      <c r="O66" s="370">
        <v>13</v>
      </c>
      <c r="P66" s="370">
        <v>13</v>
      </c>
      <c r="Q66" s="370">
        <f t="shared" si="0"/>
        <v>26</v>
      </c>
      <c r="R66" s="370">
        <v>13</v>
      </c>
      <c r="S66" s="370">
        <v>10</v>
      </c>
      <c r="T66" s="370">
        <f t="shared" si="1"/>
        <v>23</v>
      </c>
      <c r="U66" s="370">
        <v>13</v>
      </c>
      <c r="V66" s="370">
        <v>14</v>
      </c>
      <c r="W66" s="370">
        <f t="shared" si="2"/>
        <v>27</v>
      </c>
      <c r="X66" s="370">
        <v>13</v>
      </c>
      <c r="Y66" s="370">
        <v>10</v>
      </c>
      <c r="Z66" s="370">
        <f t="shared" si="3"/>
        <v>23</v>
      </c>
      <c r="AA66" s="370">
        <v>12</v>
      </c>
      <c r="AB66" s="370">
        <v>10</v>
      </c>
      <c r="AC66" s="370">
        <f t="shared" si="4"/>
        <v>22</v>
      </c>
      <c r="AD66" s="370">
        <v>9</v>
      </c>
      <c r="AE66" s="370">
        <v>9</v>
      </c>
      <c r="AF66" s="370">
        <f t="shared" si="5"/>
        <v>18</v>
      </c>
      <c r="AG66" s="370">
        <v>0</v>
      </c>
      <c r="AH66" s="370">
        <v>0</v>
      </c>
      <c r="AI66" s="370">
        <f t="shared" si="6"/>
        <v>0</v>
      </c>
      <c r="AJ66" s="370">
        <v>0</v>
      </c>
      <c r="AK66" s="370">
        <v>0</v>
      </c>
      <c r="AL66" s="370">
        <f t="shared" si="7"/>
        <v>0</v>
      </c>
      <c r="AM66" s="370">
        <v>0</v>
      </c>
      <c r="AN66" s="370">
        <v>0</v>
      </c>
      <c r="AO66" s="370">
        <f t="shared" si="8"/>
        <v>0</v>
      </c>
      <c r="AP66" s="370">
        <v>0</v>
      </c>
      <c r="AQ66" s="370">
        <v>0</v>
      </c>
      <c r="AR66" s="370">
        <f t="shared" si="9"/>
        <v>0</v>
      </c>
      <c r="AS66" s="370">
        <v>0</v>
      </c>
      <c r="AT66" s="370">
        <v>0</v>
      </c>
      <c r="AU66" s="370">
        <f t="shared" si="10"/>
        <v>0</v>
      </c>
      <c r="AV66" s="370">
        <v>0</v>
      </c>
      <c r="AW66" s="370">
        <v>0</v>
      </c>
      <c r="AX66" s="370">
        <f t="shared" si="11"/>
        <v>0</v>
      </c>
      <c r="AY66" s="370">
        <v>0</v>
      </c>
      <c r="AZ66" s="370">
        <v>0</v>
      </c>
      <c r="BA66" s="370">
        <f t="shared" si="12"/>
        <v>0</v>
      </c>
      <c r="BB66" s="370">
        <f t="shared" si="14"/>
        <v>73</v>
      </c>
      <c r="BC66" s="370">
        <f t="shared" si="14"/>
        <v>66</v>
      </c>
      <c r="BD66" s="370">
        <f t="shared" si="14"/>
        <v>139</v>
      </c>
    </row>
    <row r="67" spans="1:56" s="371" customFormat="1" hidden="1">
      <c r="A67" s="370">
        <f t="shared" si="13"/>
        <v>57</v>
      </c>
      <c r="B67" s="370" t="s">
        <v>672</v>
      </c>
      <c r="C67" s="370" t="s">
        <v>673</v>
      </c>
      <c r="D67" s="370" t="s">
        <v>1502</v>
      </c>
      <c r="E67" s="370" t="s">
        <v>674</v>
      </c>
      <c r="F67" s="370" t="s">
        <v>81</v>
      </c>
      <c r="G67" s="370" t="s">
        <v>126</v>
      </c>
      <c r="H67" s="370" t="s">
        <v>615</v>
      </c>
      <c r="I67" s="370" t="s">
        <v>615</v>
      </c>
      <c r="J67" s="370">
        <v>2</v>
      </c>
      <c r="K67" s="370" t="s">
        <v>2422</v>
      </c>
      <c r="L67" s="370">
        <v>28856</v>
      </c>
      <c r="M67" s="370" t="s">
        <v>2409</v>
      </c>
      <c r="N67" s="370">
        <v>1500</v>
      </c>
      <c r="O67" s="370">
        <v>13</v>
      </c>
      <c r="P67" s="370">
        <v>9</v>
      </c>
      <c r="Q67" s="370">
        <f t="shared" si="0"/>
        <v>22</v>
      </c>
      <c r="R67" s="370">
        <v>21</v>
      </c>
      <c r="S67" s="370">
        <v>20</v>
      </c>
      <c r="T67" s="370">
        <f t="shared" si="1"/>
        <v>41</v>
      </c>
      <c r="U67" s="370">
        <v>25</v>
      </c>
      <c r="V67" s="370">
        <v>21</v>
      </c>
      <c r="W67" s="370">
        <f t="shared" si="2"/>
        <v>46</v>
      </c>
      <c r="X67" s="370">
        <v>17</v>
      </c>
      <c r="Y67" s="370">
        <v>17</v>
      </c>
      <c r="Z67" s="370">
        <f t="shared" si="3"/>
        <v>34</v>
      </c>
      <c r="AA67" s="370">
        <v>13</v>
      </c>
      <c r="AB67" s="370">
        <v>11</v>
      </c>
      <c r="AC67" s="370">
        <f t="shared" si="4"/>
        <v>24</v>
      </c>
      <c r="AD67" s="370">
        <v>15</v>
      </c>
      <c r="AE67" s="370">
        <v>14</v>
      </c>
      <c r="AF67" s="370">
        <f t="shared" si="5"/>
        <v>29</v>
      </c>
      <c r="AG67" s="370">
        <v>0</v>
      </c>
      <c r="AH67" s="370">
        <v>0</v>
      </c>
      <c r="AI67" s="370">
        <f t="shared" si="6"/>
        <v>0</v>
      </c>
      <c r="AJ67" s="370">
        <v>0</v>
      </c>
      <c r="AK67" s="370">
        <v>0</v>
      </c>
      <c r="AL67" s="370">
        <f t="shared" si="7"/>
        <v>0</v>
      </c>
      <c r="AM67" s="370">
        <v>0</v>
      </c>
      <c r="AN67" s="370">
        <v>0</v>
      </c>
      <c r="AO67" s="370">
        <f t="shared" si="8"/>
        <v>0</v>
      </c>
      <c r="AP67" s="370">
        <v>0</v>
      </c>
      <c r="AQ67" s="370">
        <v>0</v>
      </c>
      <c r="AR67" s="370">
        <f t="shared" si="9"/>
        <v>0</v>
      </c>
      <c r="AS67" s="370">
        <v>0</v>
      </c>
      <c r="AT67" s="370">
        <v>0</v>
      </c>
      <c r="AU67" s="370">
        <f t="shared" si="10"/>
        <v>0</v>
      </c>
      <c r="AV67" s="370">
        <v>0</v>
      </c>
      <c r="AW67" s="370">
        <v>0</v>
      </c>
      <c r="AX67" s="370">
        <f t="shared" si="11"/>
        <v>0</v>
      </c>
      <c r="AY67" s="370">
        <v>0</v>
      </c>
      <c r="AZ67" s="370">
        <v>0</v>
      </c>
      <c r="BA67" s="370">
        <f t="shared" si="12"/>
        <v>0</v>
      </c>
      <c r="BB67" s="370">
        <f t="shared" si="14"/>
        <v>104</v>
      </c>
      <c r="BC67" s="370">
        <f t="shared" si="14"/>
        <v>92</v>
      </c>
      <c r="BD67" s="370">
        <f t="shared" si="14"/>
        <v>196</v>
      </c>
    </row>
    <row r="68" spans="1:56" s="371" customFormat="1" hidden="1">
      <c r="A68" s="370">
        <f t="shared" si="13"/>
        <v>58</v>
      </c>
      <c r="B68" s="370" t="s">
        <v>643</v>
      </c>
      <c r="C68" s="370" t="s">
        <v>644</v>
      </c>
      <c r="D68" s="370" t="s">
        <v>645</v>
      </c>
      <c r="E68" s="370" t="s">
        <v>645</v>
      </c>
      <c r="F68" s="370" t="s">
        <v>81</v>
      </c>
      <c r="G68" s="370" t="s">
        <v>126</v>
      </c>
      <c r="H68" s="370" t="s">
        <v>615</v>
      </c>
      <c r="I68" s="370" t="s">
        <v>615</v>
      </c>
      <c r="J68" s="370">
        <v>2</v>
      </c>
      <c r="K68" s="370" t="s">
        <v>2410</v>
      </c>
      <c r="L68" s="370">
        <v>29952</v>
      </c>
      <c r="M68" s="370" t="s">
        <v>2409</v>
      </c>
      <c r="N68" s="370">
        <v>900</v>
      </c>
      <c r="O68" s="370">
        <v>8</v>
      </c>
      <c r="P68" s="370">
        <v>5</v>
      </c>
      <c r="Q68" s="370">
        <f t="shared" si="0"/>
        <v>13</v>
      </c>
      <c r="R68" s="370">
        <v>4</v>
      </c>
      <c r="S68" s="370">
        <v>6</v>
      </c>
      <c r="T68" s="370">
        <f t="shared" si="1"/>
        <v>10</v>
      </c>
      <c r="U68" s="370">
        <v>3</v>
      </c>
      <c r="V68" s="370">
        <v>4</v>
      </c>
      <c r="W68" s="370">
        <f t="shared" si="2"/>
        <v>7</v>
      </c>
      <c r="X68" s="370">
        <v>3</v>
      </c>
      <c r="Y68" s="370">
        <v>3</v>
      </c>
      <c r="Z68" s="370">
        <f t="shared" si="3"/>
        <v>6</v>
      </c>
      <c r="AA68" s="370">
        <v>5</v>
      </c>
      <c r="AB68" s="370">
        <v>7</v>
      </c>
      <c r="AC68" s="370">
        <f t="shared" si="4"/>
        <v>12</v>
      </c>
      <c r="AD68" s="370">
        <v>5</v>
      </c>
      <c r="AE68" s="370">
        <v>4</v>
      </c>
      <c r="AF68" s="370">
        <f t="shared" si="5"/>
        <v>9</v>
      </c>
      <c r="AG68" s="370">
        <v>0</v>
      </c>
      <c r="AH68" s="370">
        <v>0</v>
      </c>
      <c r="AI68" s="370">
        <f t="shared" si="6"/>
        <v>0</v>
      </c>
      <c r="AJ68" s="370">
        <v>0</v>
      </c>
      <c r="AK68" s="370">
        <v>0</v>
      </c>
      <c r="AL68" s="370">
        <f t="shared" si="7"/>
        <v>0</v>
      </c>
      <c r="AM68" s="370">
        <v>0</v>
      </c>
      <c r="AN68" s="370">
        <v>0</v>
      </c>
      <c r="AO68" s="370">
        <f t="shared" si="8"/>
        <v>0</v>
      </c>
      <c r="AP68" s="370">
        <v>0</v>
      </c>
      <c r="AQ68" s="370">
        <v>0</v>
      </c>
      <c r="AR68" s="370">
        <f t="shared" si="9"/>
        <v>0</v>
      </c>
      <c r="AS68" s="370">
        <v>0</v>
      </c>
      <c r="AT68" s="370">
        <v>0</v>
      </c>
      <c r="AU68" s="370">
        <f t="shared" si="10"/>
        <v>0</v>
      </c>
      <c r="AV68" s="370">
        <v>0</v>
      </c>
      <c r="AW68" s="370">
        <v>0</v>
      </c>
      <c r="AX68" s="370">
        <f t="shared" si="11"/>
        <v>0</v>
      </c>
      <c r="AY68" s="370">
        <v>0</v>
      </c>
      <c r="AZ68" s="370">
        <v>0</v>
      </c>
      <c r="BA68" s="370">
        <f t="shared" si="12"/>
        <v>0</v>
      </c>
      <c r="BB68" s="370">
        <f t="shared" si="14"/>
        <v>28</v>
      </c>
      <c r="BC68" s="370">
        <f t="shared" si="14"/>
        <v>29</v>
      </c>
      <c r="BD68" s="370">
        <f t="shared" si="14"/>
        <v>57</v>
      </c>
    </row>
    <row r="69" spans="1:56" s="371" customFormat="1" hidden="1">
      <c r="A69" s="370">
        <f t="shared" si="13"/>
        <v>59</v>
      </c>
      <c r="B69" s="370" t="s">
        <v>628</v>
      </c>
      <c r="C69" s="370" t="s">
        <v>629</v>
      </c>
      <c r="D69" s="370" t="s">
        <v>2429</v>
      </c>
      <c r="E69" s="370" t="s">
        <v>244</v>
      </c>
      <c r="F69" s="370" t="s">
        <v>81</v>
      </c>
      <c r="G69" s="370" t="s">
        <v>126</v>
      </c>
      <c r="H69" s="370" t="s">
        <v>615</v>
      </c>
      <c r="I69" s="370" t="s">
        <v>615</v>
      </c>
      <c r="J69" s="370">
        <v>2</v>
      </c>
      <c r="K69" s="370" t="s">
        <v>2430</v>
      </c>
      <c r="L69" s="370">
        <v>29956</v>
      </c>
      <c r="M69" s="370" t="s">
        <v>2409</v>
      </c>
      <c r="N69" s="370">
        <v>1300</v>
      </c>
      <c r="O69" s="370">
        <v>4</v>
      </c>
      <c r="P69" s="370">
        <v>12</v>
      </c>
      <c r="Q69" s="370">
        <f t="shared" si="0"/>
        <v>16</v>
      </c>
      <c r="R69" s="370">
        <v>12</v>
      </c>
      <c r="S69" s="370">
        <v>3</v>
      </c>
      <c r="T69" s="370">
        <f t="shared" si="1"/>
        <v>15</v>
      </c>
      <c r="U69" s="370">
        <v>14</v>
      </c>
      <c r="V69" s="370">
        <v>11</v>
      </c>
      <c r="W69" s="370">
        <f t="shared" si="2"/>
        <v>25</v>
      </c>
      <c r="X69" s="370">
        <v>14</v>
      </c>
      <c r="Y69" s="370">
        <v>5</v>
      </c>
      <c r="Z69" s="370">
        <f t="shared" si="3"/>
        <v>19</v>
      </c>
      <c r="AA69" s="370">
        <v>12</v>
      </c>
      <c r="AB69" s="370">
        <v>11</v>
      </c>
      <c r="AC69" s="370">
        <f t="shared" si="4"/>
        <v>23</v>
      </c>
      <c r="AD69" s="370">
        <v>7</v>
      </c>
      <c r="AE69" s="370">
        <v>12</v>
      </c>
      <c r="AF69" s="370">
        <f t="shared" si="5"/>
        <v>19</v>
      </c>
      <c r="AG69" s="370">
        <v>0</v>
      </c>
      <c r="AH69" s="370">
        <v>0</v>
      </c>
      <c r="AI69" s="370">
        <f t="shared" si="6"/>
        <v>0</v>
      </c>
      <c r="AJ69" s="370">
        <v>0</v>
      </c>
      <c r="AK69" s="370">
        <v>0</v>
      </c>
      <c r="AL69" s="370">
        <f t="shared" si="7"/>
        <v>0</v>
      </c>
      <c r="AM69" s="370">
        <v>0</v>
      </c>
      <c r="AN69" s="370">
        <v>0</v>
      </c>
      <c r="AO69" s="370">
        <f t="shared" si="8"/>
        <v>0</v>
      </c>
      <c r="AP69" s="370">
        <v>0</v>
      </c>
      <c r="AQ69" s="370">
        <v>0</v>
      </c>
      <c r="AR69" s="370">
        <f t="shared" si="9"/>
        <v>0</v>
      </c>
      <c r="AS69" s="370">
        <v>0</v>
      </c>
      <c r="AT69" s="370">
        <v>0</v>
      </c>
      <c r="AU69" s="370">
        <f t="shared" si="10"/>
        <v>0</v>
      </c>
      <c r="AV69" s="370">
        <v>0</v>
      </c>
      <c r="AW69" s="370">
        <v>0</v>
      </c>
      <c r="AX69" s="370">
        <f t="shared" si="11"/>
        <v>0</v>
      </c>
      <c r="AY69" s="370">
        <v>0</v>
      </c>
      <c r="AZ69" s="370">
        <v>0</v>
      </c>
      <c r="BA69" s="370">
        <f t="shared" si="12"/>
        <v>0</v>
      </c>
      <c r="BB69" s="370">
        <f t="shared" si="14"/>
        <v>63</v>
      </c>
      <c r="BC69" s="370">
        <f t="shared" si="14"/>
        <v>54</v>
      </c>
      <c r="BD69" s="370">
        <f t="shared" si="14"/>
        <v>117</v>
      </c>
    </row>
    <row r="70" spans="1:56" s="371" customFormat="1" hidden="1">
      <c r="A70" s="370">
        <f t="shared" si="13"/>
        <v>60</v>
      </c>
      <c r="B70" s="370" t="s">
        <v>661</v>
      </c>
      <c r="C70" s="370" t="s">
        <v>662</v>
      </c>
      <c r="D70" s="370" t="s">
        <v>1499</v>
      </c>
      <c r="E70" s="370" t="s">
        <v>663</v>
      </c>
      <c r="F70" s="370" t="s">
        <v>81</v>
      </c>
      <c r="G70" s="370" t="s">
        <v>126</v>
      </c>
      <c r="H70" s="370" t="s">
        <v>615</v>
      </c>
      <c r="I70" s="370" t="s">
        <v>615</v>
      </c>
      <c r="J70" s="370">
        <v>2</v>
      </c>
      <c r="K70" s="370" t="s">
        <v>2410</v>
      </c>
      <c r="L70" s="370">
        <v>29952</v>
      </c>
      <c r="M70" s="370" t="s">
        <v>2409</v>
      </c>
      <c r="N70" s="370">
        <v>1300</v>
      </c>
      <c r="O70" s="370">
        <v>8</v>
      </c>
      <c r="P70" s="370">
        <v>4</v>
      </c>
      <c r="Q70" s="370">
        <f t="shared" si="0"/>
        <v>12</v>
      </c>
      <c r="R70" s="370">
        <v>9</v>
      </c>
      <c r="S70" s="370">
        <v>10</v>
      </c>
      <c r="T70" s="370">
        <f t="shared" si="1"/>
        <v>19</v>
      </c>
      <c r="U70" s="370">
        <v>10</v>
      </c>
      <c r="V70" s="370">
        <v>9</v>
      </c>
      <c r="W70" s="370">
        <f t="shared" si="2"/>
        <v>19</v>
      </c>
      <c r="X70" s="370">
        <v>10</v>
      </c>
      <c r="Y70" s="370">
        <v>8</v>
      </c>
      <c r="Z70" s="370">
        <f t="shared" si="3"/>
        <v>18</v>
      </c>
      <c r="AA70" s="370">
        <v>13</v>
      </c>
      <c r="AB70" s="370">
        <v>14</v>
      </c>
      <c r="AC70" s="370">
        <f t="shared" si="4"/>
        <v>27</v>
      </c>
      <c r="AD70" s="370">
        <v>12</v>
      </c>
      <c r="AE70" s="370">
        <v>7</v>
      </c>
      <c r="AF70" s="370">
        <f t="shared" si="5"/>
        <v>19</v>
      </c>
      <c r="AG70" s="370">
        <v>0</v>
      </c>
      <c r="AH70" s="370">
        <v>0</v>
      </c>
      <c r="AI70" s="370">
        <f t="shared" si="6"/>
        <v>0</v>
      </c>
      <c r="AJ70" s="370">
        <v>0</v>
      </c>
      <c r="AK70" s="370">
        <v>0</v>
      </c>
      <c r="AL70" s="370">
        <f t="shared" si="7"/>
        <v>0</v>
      </c>
      <c r="AM70" s="370">
        <v>0</v>
      </c>
      <c r="AN70" s="370">
        <v>0</v>
      </c>
      <c r="AO70" s="370">
        <f t="shared" si="8"/>
        <v>0</v>
      </c>
      <c r="AP70" s="370">
        <v>0</v>
      </c>
      <c r="AQ70" s="370">
        <v>0</v>
      </c>
      <c r="AR70" s="370">
        <f t="shared" si="9"/>
        <v>0</v>
      </c>
      <c r="AS70" s="370">
        <v>0</v>
      </c>
      <c r="AT70" s="370">
        <v>0</v>
      </c>
      <c r="AU70" s="370">
        <f t="shared" si="10"/>
        <v>0</v>
      </c>
      <c r="AV70" s="370">
        <v>0</v>
      </c>
      <c r="AW70" s="370">
        <v>0</v>
      </c>
      <c r="AX70" s="370">
        <f t="shared" si="11"/>
        <v>0</v>
      </c>
      <c r="AY70" s="370">
        <v>0</v>
      </c>
      <c r="AZ70" s="370">
        <v>0</v>
      </c>
      <c r="BA70" s="370">
        <f t="shared" si="12"/>
        <v>0</v>
      </c>
      <c r="BB70" s="370">
        <f t="shared" si="14"/>
        <v>62</v>
      </c>
      <c r="BC70" s="370">
        <f t="shared" si="14"/>
        <v>52</v>
      </c>
      <c r="BD70" s="370">
        <f t="shared" si="14"/>
        <v>114</v>
      </c>
    </row>
    <row r="71" spans="1:56" s="371" customFormat="1" hidden="1">
      <c r="A71" s="370">
        <f t="shared" si="13"/>
        <v>61</v>
      </c>
      <c r="B71" s="370" t="s">
        <v>667</v>
      </c>
      <c r="C71" s="370" t="s">
        <v>668</v>
      </c>
      <c r="D71" s="370" t="s">
        <v>2431</v>
      </c>
      <c r="E71" s="370" t="s">
        <v>669</v>
      </c>
      <c r="F71" s="370" t="s">
        <v>81</v>
      </c>
      <c r="G71" s="370" t="s">
        <v>126</v>
      </c>
      <c r="H71" s="370" t="s">
        <v>615</v>
      </c>
      <c r="I71" s="370" t="s">
        <v>615</v>
      </c>
      <c r="J71" s="370">
        <v>2</v>
      </c>
      <c r="K71" s="370" t="s">
        <v>2410</v>
      </c>
      <c r="L71" s="370">
        <v>30225</v>
      </c>
      <c r="M71" s="370" t="s">
        <v>2409</v>
      </c>
      <c r="N71" s="370">
        <v>900</v>
      </c>
      <c r="O71" s="370">
        <v>2</v>
      </c>
      <c r="P71" s="370">
        <v>3</v>
      </c>
      <c r="Q71" s="370">
        <f t="shared" si="0"/>
        <v>5</v>
      </c>
      <c r="R71" s="370">
        <v>6</v>
      </c>
      <c r="S71" s="370">
        <v>3</v>
      </c>
      <c r="T71" s="370">
        <f t="shared" si="1"/>
        <v>9</v>
      </c>
      <c r="U71" s="370">
        <v>6</v>
      </c>
      <c r="V71" s="370">
        <v>3</v>
      </c>
      <c r="W71" s="370">
        <f t="shared" si="2"/>
        <v>9</v>
      </c>
      <c r="X71" s="370">
        <v>3</v>
      </c>
      <c r="Y71" s="370">
        <v>5</v>
      </c>
      <c r="Z71" s="370">
        <f t="shared" si="3"/>
        <v>8</v>
      </c>
      <c r="AA71" s="370">
        <v>4</v>
      </c>
      <c r="AB71" s="370">
        <v>4</v>
      </c>
      <c r="AC71" s="370">
        <f t="shared" si="4"/>
        <v>8</v>
      </c>
      <c r="AD71" s="370">
        <v>3</v>
      </c>
      <c r="AE71" s="370">
        <v>2</v>
      </c>
      <c r="AF71" s="370">
        <f t="shared" si="5"/>
        <v>5</v>
      </c>
      <c r="AG71" s="370">
        <v>0</v>
      </c>
      <c r="AH71" s="370">
        <v>0</v>
      </c>
      <c r="AI71" s="370">
        <f t="shared" si="6"/>
        <v>0</v>
      </c>
      <c r="AJ71" s="370">
        <v>0</v>
      </c>
      <c r="AK71" s="370">
        <v>0</v>
      </c>
      <c r="AL71" s="370">
        <f t="shared" si="7"/>
        <v>0</v>
      </c>
      <c r="AM71" s="370">
        <v>0</v>
      </c>
      <c r="AN71" s="370">
        <v>0</v>
      </c>
      <c r="AO71" s="370">
        <f t="shared" si="8"/>
        <v>0</v>
      </c>
      <c r="AP71" s="370">
        <v>0</v>
      </c>
      <c r="AQ71" s="370">
        <v>0</v>
      </c>
      <c r="AR71" s="370">
        <f t="shared" si="9"/>
        <v>0</v>
      </c>
      <c r="AS71" s="370">
        <v>0</v>
      </c>
      <c r="AT71" s="370">
        <v>0</v>
      </c>
      <c r="AU71" s="370">
        <f t="shared" si="10"/>
        <v>0</v>
      </c>
      <c r="AV71" s="370">
        <v>0</v>
      </c>
      <c r="AW71" s="370">
        <v>0</v>
      </c>
      <c r="AX71" s="370">
        <f t="shared" si="11"/>
        <v>0</v>
      </c>
      <c r="AY71" s="370">
        <v>0</v>
      </c>
      <c r="AZ71" s="370">
        <v>0</v>
      </c>
      <c r="BA71" s="370">
        <f t="shared" si="12"/>
        <v>0</v>
      </c>
      <c r="BB71" s="370">
        <f t="shared" si="14"/>
        <v>24</v>
      </c>
      <c r="BC71" s="370">
        <f t="shared" si="14"/>
        <v>20</v>
      </c>
      <c r="BD71" s="370">
        <f t="shared" si="14"/>
        <v>44</v>
      </c>
    </row>
    <row r="72" spans="1:56" s="371" customFormat="1" hidden="1">
      <c r="A72" s="370">
        <f t="shared" si="13"/>
        <v>62</v>
      </c>
      <c r="B72" s="370" t="s">
        <v>632</v>
      </c>
      <c r="C72" s="370" t="s">
        <v>633</v>
      </c>
      <c r="D72" s="370" t="s">
        <v>1504</v>
      </c>
      <c r="E72" s="370" t="s">
        <v>634</v>
      </c>
      <c r="F72" s="370" t="s">
        <v>81</v>
      </c>
      <c r="G72" s="370" t="s">
        <v>126</v>
      </c>
      <c r="H72" s="370" t="s">
        <v>615</v>
      </c>
      <c r="I72" s="370" t="s">
        <v>615</v>
      </c>
      <c r="J72" s="370">
        <v>2</v>
      </c>
      <c r="K72" s="370" t="s">
        <v>2410</v>
      </c>
      <c r="L72" s="370">
        <v>31090</v>
      </c>
      <c r="M72" s="370" t="s">
        <v>2409</v>
      </c>
      <c r="N72" s="370">
        <v>450</v>
      </c>
      <c r="O72" s="370">
        <v>5</v>
      </c>
      <c r="P72" s="370">
        <v>4</v>
      </c>
      <c r="Q72" s="370">
        <f t="shared" si="0"/>
        <v>9</v>
      </c>
      <c r="R72" s="370">
        <v>4</v>
      </c>
      <c r="S72" s="370">
        <v>3</v>
      </c>
      <c r="T72" s="370">
        <f t="shared" si="1"/>
        <v>7</v>
      </c>
      <c r="U72" s="370">
        <v>3</v>
      </c>
      <c r="V72" s="370">
        <v>3</v>
      </c>
      <c r="W72" s="370">
        <f t="shared" si="2"/>
        <v>6</v>
      </c>
      <c r="X72" s="370">
        <v>6</v>
      </c>
      <c r="Y72" s="370">
        <v>4</v>
      </c>
      <c r="Z72" s="370">
        <f t="shared" si="3"/>
        <v>10</v>
      </c>
      <c r="AA72" s="370">
        <v>3</v>
      </c>
      <c r="AB72" s="370">
        <v>3</v>
      </c>
      <c r="AC72" s="370">
        <f t="shared" si="4"/>
        <v>6</v>
      </c>
      <c r="AD72" s="370">
        <v>5</v>
      </c>
      <c r="AE72" s="370">
        <v>1</v>
      </c>
      <c r="AF72" s="370">
        <f t="shared" si="5"/>
        <v>6</v>
      </c>
      <c r="AG72" s="370">
        <v>0</v>
      </c>
      <c r="AH72" s="370">
        <v>0</v>
      </c>
      <c r="AI72" s="370">
        <f t="shared" si="6"/>
        <v>0</v>
      </c>
      <c r="AJ72" s="370">
        <v>0</v>
      </c>
      <c r="AK72" s="370">
        <v>0</v>
      </c>
      <c r="AL72" s="370">
        <f t="shared" si="7"/>
        <v>0</v>
      </c>
      <c r="AM72" s="370">
        <v>0</v>
      </c>
      <c r="AN72" s="370">
        <v>0</v>
      </c>
      <c r="AO72" s="370">
        <f t="shared" si="8"/>
        <v>0</v>
      </c>
      <c r="AP72" s="370">
        <v>0</v>
      </c>
      <c r="AQ72" s="370">
        <v>0</v>
      </c>
      <c r="AR72" s="370">
        <f t="shared" si="9"/>
        <v>0</v>
      </c>
      <c r="AS72" s="370">
        <v>0</v>
      </c>
      <c r="AT72" s="370">
        <v>0</v>
      </c>
      <c r="AU72" s="370">
        <f t="shared" si="10"/>
        <v>0</v>
      </c>
      <c r="AV72" s="370">
        <v>0</v>
      </c>
      <c r="AW72" s="370">
        <v>0</v>
      </c>
      <c r="AX72" s="370">
        <f t="shared" si="11"/>
        <v>0</v>
      </c>
      <c r="AY72" s="370">
        <v>0</v>
      </c>
      <c r="AZ72" s="370">
        <v>0</v>
      </c>
      <c r="BA72" s="370">
        <f t="shared" si="12"/>
        <v>0</v>
      </c>
      <c r="BB72" s="370">
        <f t="shared" si="14"/>
        <v>26</v>
      </c>
      <c r="BC72" s="370">
        <f t="shared" si="14"/>
        <v>18</v>
      </c>
      <c r="BD72" s="370">
        <f t="shared" si="14"/>
        <v>44</v>
      </c>
    </row>
    <row r="73" spans="1:56" s="371" customFormat="1" hidden="1">
      <c r="A73" s="370">
        <f t="shared" si="13"/>
        <v>63</v>
      </c>
      <c r="B73" s="370" t="s">
        <v>677</v>
      </c>
      <c r="C73" s="370" t="s">
        <v>678</v>
      </c>
      <c r="D73" s="370" t="s">
        <v>1507</v>
      </c>
      <c r="E73" s="370" t="s">
        <v>679</v>
      </c>
      <c r="F73" s="370" t="s">
        <v>81</v>
      </c>
      <c r="G73" s="370" t="s">
        <v>126</v>
      </c>
      <c r="H73" s="370" t="s">
        <v>615</v>
      </c>
      <c r="I73" s="370" t="s">
        <v>615</v>
      </c>
      <c r="J73" s="370">
        <v>2</v>
      </c>
      <c r="K73" s="370" t="s">
        <v>2432</v>
      </c>
      <c r="L73" s="370">
        <v>35988</v>
      </c>
      <c r="M73" s="370" t="s">
        <v>2409</v>
      </c>
      <c r="N73" s="370">
        <v>450</v>
      </c>
      <c r="O73" s="370">
        <v>43</v>
      </c>
      <c r="P73" s="370">
        <v>38</v>
      </c>
      <c r="Q73" s="370">
        <f t="shared" ref="Q73:Q138" si="17">SUM(O73:P73)</f>
        <v>81</v>
      </c>
      <c r="R73" s="370">
        <v>35</v>
      </c>
      <c r="S73" s="370">
        <v>42</v>
      </c>
      <c r="T73" s="370">
        <f t="shared" ref="T73:T138" si="18">SUM(R73:S73)</f>
        <v>77</v>
      </c>
      <c r="U73" s="370">
        <v>50</v>
      </c>
      <c r="V73" s="370">
        <v>40</v>
      </c>
      <c r="W73" s="370">
        <f t="shared" ref="W73:W138" si="19">SUM(U73:V73)</f>
        <v>90</v>
      </c>
      <c r="X73" s="370">
        <v>51</v>
      </c>
      <c r="Y73" s="370">
        <v>25</v>
      </c>
      <c r="Z73" s="370">
        <f t="shared" ref="Z73:Z138" si="20">SUM(X73:Y73)</f>
        <v>76</v>
      </c>
      <c r="AA73" s="370">
        <v>39</v>
      </c>
      <c r="AB73" s="370">
        <v>35</v>
      </c>
      <c r="AC73" s="370">
        <f t="shared" ref="AC73:AC138" si="21">SUM(AA73:AB73)</f>
        <v>74</v>
      </c>
      <c r="AD73" s="370">
        <v>36</v>
      </c>
      <c r="AE73" s="370">
        <v>28</v>
      </c>
      <c r="AF73" s="370">
        <f t="shared" ref="AF73:AF138" si="22">SUM(AD73:AE73)</f>
        <v>64</v>
      </c>
      <c r="AG73" s="370">
        <v>0</v>
      </c>
      <c r="AH73" s="370">
        <v>0</v>
      </c>
      <c r="AI73" s="370">
        <f t="shared" ref="AI73:AI138" si="23">SUM(AG73:AH73)</f>
        <v>0</v>
      </c>
      <c r="AJ73" s="370">
        <v>0</v>
      </c>
      <c r="AK73" s="370">
        <v>0</v>
      </c>
      <c r="AL73" s="370">
        <f t="shared" ref="AL73:AL138" si="24">SUM(AJ73:AK73)</f>
        <v>0</v>
      </c>
      <c r="AM73" s="370">
        <v>0</v>
      </c>
      <c r="AN73" s="370">
        <v>0</v>
      </c>
      <c r="AO73" s="370">
        <f t="shared" ref="AO73:AO138" si="25">SUM(AM73:AN73)</f>
        <v>0</v>
      </c>
      <c r="AP73" s="370">
        <v>0</v>
      </c>
      <c r="AQ73" s="370">
        <v>0</v>
      </c>
      <c r="AR73" s="370">
        <f t="shared" ref="AR73:AR138" si="26">SUM(AP73:AQ73)</f>
        <v>0</v>
      </c>
      <c r="AS73" s="370">
        <v>0</v>
      </c>
      <c r="AT73" s="370">
        <v>0</v>
      </c>
      <c r="AU73" s="370">
        <f t="shared" ref="AU73:AU138" si="27">SUM(AS73:AT73)</f>
        <v>0</v>
      </c>
      <c r="AV73" s="370">
        <v>0</v>
      </c>
      <c r="AW73" s="370">
        <v>0</v>
      </c>
      <c r="AX73" s="370">
        <f t="shared" ref="AX73:AX138" si="28">SUM(AV73:AW73)</f>
        <v>0</v>
      </c>
      <c r="AY73" s="370">
        <v>0</v>
      </c>
      <c r="AZ73" s="370">
        <v>0</v>
      </c>
      <c r="BA73" s="370">
        <f t="shared" ref="BA73:BA138" si="29">SUM(AY73:AZ73)</f>
        <v>0</v>
      </c>
      <c r="BB73" s="370">
        <f t="shared" si="14"/>
        <v>254</v>
      </c>
      <c r="BC73" s="370">
        <f t="shared" si="14"/>
        <v>208</v>
      </c>
      <c r="BD73" s="370">
        <f t="shared" si="14"/>
        <v>462</v>
      </c>
    </row>
    <row r="74" spans="1:56" s="371" customFormat="1" hidden="1">
      <c r="A74" s="370">
        <f t="shared" ref="A74:A137" si="30">A73+1</f>
        <v>64</v>
      </c>
      <c r="B74" s="370" t="s">
        <v>651</v>
      </c>
      <c r="C74" s="370" t="s">
        <v>652</v>
      </c>
      <c r="D74" s="370" t="s">
        <v>1501</v>
      </c>
      <c r="E74" s="370" t="s">
        <v>244</v>
      </c>
      <c r="F74" s="370" t="s">
        <v>81</v>
      </c>
      <c r="G74" s="370" t="s">
        <v>126</v>
      </c>
      <c r="H74" s="370" t="s">
        <v>615</v>
      </c>
      <c r="I74" s="370" t="s">
        <v>615</v>
      </c>
      <c r="J74" s="370">
        <v>2</v>
      </c>
      <c r="K74" s="370" t="s">
        <v>2410</v>
      </c>
      <c r="L74" s="370">
        <v>37803</v>
      </c>
      <c r="M74" s="370" t="s">
        <v>2415</v>
      </c>
      <c r="N74" s="370">
        <v>1500</v>
      </c>
      <c r="O74" s="370">
        <v>26</v>
      </c>
      <c r="P74" s="370">
        <v>26</v>
      </c>
      <c r="Q74" s="370">
        <f t="shared" si="17"/>
        <v>52</v>
      </c>
      <c r="R74" s="370">
        <v>31</v>
      </c>
      <c r="S74" s="370">
        <v>23</v>
      </c>
      <c r="T74" s="370">
        <f t="shared" si="18"/>
        <v>54</v>
      </c>
      <c r="U74" s="370">
        <v>33</v>
      </c>
      <c r="V74" s="370">
        <v>23</v>
      </c>
      <c r="W74" s="370">
        <f t="shared" si="19"/>
        <v>56</v>
      </c>
      <c r="X74" s="370">
        <v>15</v>
      </c>
      <c r="Y74" s="370">
        <v>23</v>
      </c>
      <c r="Z74" s="370">
        <f t="shared" si="20"/>
        <v>38</v>
      </c>
      <c r="AA74" s="370">
        <v>21</v>
      </c>
      <c r="AB74" s="370">
        <v>23</v>
      </c>
      <c r="AC74" s="370">
        <f t="shared" si="21"/>
        <v>44</v>
      </c>
      <c r="AD74" s="370">
        <v>17</v>
      </c>
      <c r="AE74" s="370">
        <v>10</v>
      </c>
      <c r="AF74" s="370">
        <f t="shared" si="22"/>
        <v>27</v>
      </c>
      <c r="AG74" s="370">
        <v>0</v>
      </c>
      <c r="AH74" s="370">
        <v>0</v>
      </c>
      <c r="AI74" s="370">
        <f t="shared" si="23"/>
        <v>0</v>
      </c>
      <c r="AJ74" s="370">
        <v>0</v>
      </c>
      <c r="AK74" s="370">
        <v>0</v>
      </c>
      <c r="AL74" s="370">
        <f t="shared" si="24"/>
        <v>0</v>
      </c>
      <c r="AM74" s="370">
        <v>0</v>
      </c>
      <c r="AN74" s="370">
        <v>0</v>
      </c>
      <c r="AO74" s="370">
        <f t="shared" si="25"/>
        <v>0</v>
      </c>
      <c r="AP74" s="370">
        <v>0</v>
      </c>
      <c r="AQ74" s="370">
        <v>0</v>
      </c>
      <c r="AR74" s="370">
        <f t="shared" si="26"/>
        <v>0</v>
      </c>
      <c r="AS74" s="370">
        <v>0</v>
      </c>
      <c r="AT74" s="370">
        <v>0</v>
      </c>
      <c r="AU74" s="370">
        <f t="shared" si="27"/>
        <v>0</v>
      </c>
      <c r="AV74" s="370">
        <v>0</v>
      </c>
      <c r="AW74" s="370">
        <v>0</v>
      </c>
      <c r="AX74" s="370">
        <f t="shared" si="28"/>
        <v>0</v>
      </c>
      <c r="AY74" s="370">
        <v>0</v>
      </c>
      <c r="AZ74" s="370">
        <v>0</v>
      </c>
      <c r="BA74" s="370">
        <f t="shared" si="29"/>
        <v>0</v>
      </c>
      <c r="BB74" s="370">
        <f t="shared" si="14"/>
        <v>143</v>
      </c>
      <c r="BC74" s="370">
        <f t="shared" si="14"/>
        <v>128</v>
      </c>
      <c r="BD74" s="370">
        <f t="shared" si="14"/>
        <v>271</v>
      </c>
    </row>
    <row r="75" spans="1:56" s="371" customFormat="1" hidden="1">
      <c r="A75" s="370">
        <f t="shared" si="30"/>
        <v>65</v>
      </c>
      <c r="B75" s="370" t="s">
        <v>658</v>
      </c>
      <c r="C75" s="370" t="s">
        <v>659</v>
      </c>
      <c r="D75" s="370" t="s">
        <v>660</v>
      </c>
      <c r="E75" s="370" t="s">
        <v>660</v>
      </c>
      <c r="F75" s="370" t="s">
        <v>81</v>
      </c>
      <c r="G75" s="370" t="s">
        <v>126</v>
      </c>
      <c r="H75" s="370" t="s">
        <v>615</v>
      </c>
      <c r="I75" s="370" t="s">
        <v>615</v>
      </c>
      <c r="J75" s="370">
        <v>2</v>
      </c>
      <c r="K75" s="370" t="s">
        <v>2410</v>
      </c>
      <c r="L75" s="370">
        <v>27481</v>
      </c>
      <c r="M75" s="370" t="s">
        <v>2409</v>
      </c>
      <c r="N75" s="370">
        <v>900</v>
      </c>
      <c r="O75" s="370">
        <v>5</v>
      </c>
      <c r="P75" s="370">
        <v>7</v>
      </c>
      <c r="Q75" s="370">
        <f t="shared" si="17"/>
        <v>12</v>
      </c>
      <c r="R75" s="370">
        <v>6</v>
      </c>
      <c r="S75" s="370">
        <v>5</v>
      </c>
      <c r="T75" s="370">
        <f t="shared" si="18"/>
        <v>11</v>
      </c>
      <c r="U75" s="370">
        <v>14</v>
      </c>
      <c r="V75" s="370">
        <v>8</v>
      </c>
      <c r="W75" s="370">
        <f t="shared" si="19"/>
        <v>22</v>
      </c>
      <c r="X75" s="370">
        <v>5</v>
      </c>
      <c r="Y75" s="370">
        <v>6</v>
      </c>
      <c r="Z75" s="370">
        <f t="shared" si="20"/>
        <v>11</v>
      </c>
      <c r="AA75" s="370">
        <v>6</v>
      </c>
      <c r="AB75" s="370">
        <v>3</v>
      </c>
      <c r="AC75" s="370">
        <f t="shared" si="21"/>
        <v>9</v>
      </c>
      <c r="AD75" s="370">
        <v>4</v>
      </c>
      <c r="AE75" s="370">
        <v>8</v>
      </c>
      <c r="AF75" s="370">
        <f t="shared" si="22"/>
        <v>12</v>
      </c>
      <c r="AG75" s="370">
        <v>0</v>
      </c>
      <c r="AH75" s="370">
        <v>0</v>
      </c>
      <c r="AI75" s="370">
        <f t="shared" si="23"/>
        <v>0</v>
      </c>
      <c r="AJ75" s="370">
        <v>0</v>
      </c>
      <c r="AK75" s="370">
        <v>0</v>
      </c>
      <c r="AL75" s="370">
        <f t="shared" si="24"/>
        <v>0</v>
      </c>
      <c r="AM75" s="370">
        <v>0</v>
      </c>
      <c r="AN75" s="370">
        <v>0</v>
      </c>
      <c r="AO75" s="370">
        <f t="shared" si="25"/>
        <v>0</v>
      </c>
      <c r="AP75" s="370">
        <v>0</v>
      </c>
      <c r="AQ75" s="370">
        <v>0</v>
      </c>
      <c r="AR75" s="370">
        <f t="shared" si="26"/>
        <v>0</v>
      </c>
      <c r="AS75" s="370">
        <v>0</v>
      </c>
      <c r="AT75" s="370">
        <v>0</v>
      </c>
      <c r="AU75" s="370">
        <f t="shared" si="27"/>
        <v>0</v>
      </c>
      <c r="AV75" s="370">
        <v>0</v>
      </c>
      <c r="AW75" s="370">
        <v>0</v>
      </c>
      <c r="AX75" s="370">
        <f t="shared" si="28"/>
        <v>0</v>
      </c>
      <c r="AY75" s="370">
        <v>0</v>
      </c>
      <c r="AZ75" s="370">
        <v>0</v>
      </c>
      <c r="BA75" s="370">
        <f t="shared" si="29"/>
        <v>0</v>
      </c>
      <c r="BB75" s="370">
        <f t="shared" si="14"/>
        <v>40</v>
      </c>
      <c r="BC75" s="370">
        <f t="shared" si="14"/>
        <v>37</v>
      </c>
      <c r="BD75" s="370">
        <f t="shared" si="14"/>
        <v>77</v>
      </c>
    </row>
    <row r="76" spans="1:56" s="371" customFormat="1" hidden="1">
      <c r="A76" s="370">
        <f t="shared" si="30"/>
        <v>66</v>
      </c>
      <c r="B76" s="370" t="s">
        <v>656</v>
      </c>
      <c r="C76" s="370" t="s">
        <v>657</v>
      </c>
      <c r="D76" s="370" t="s">
        <v>252</v>
      </c>
      <c r="E76" s="370" t="s">
        <v>252</v>
      </c>
      <c r="F76" s="370" t="s">
        <v>81</v>
      </c>
      <c r="G76" s="370" t="s">
        <v>126</v>
      </c>
      <c r="H76" s="370" t="s">
        <v>615</v>
      </c>
      <c r="I76" s="370" t="s">
        <v>615</v>
      </c>
      <c r="J76" s="370">
        <v>2</v>
      </c>
      <c r="K76" s="370" t="s">
        <v>2410</v>
      </c>
      <c r="L76" s="370">
        <v>28856</v>
      </c>
      <c r="M76" s="370" t="s">
        <v>2409</v>
      </c>
      <c r="N76" s="370">
        <v>900</v>
      </c>
      <c r="O76" s="370">
        <v>9</v>
      </c>
      <c r="P76" s="370">
        <v>8</v>
      </c>
      <c r="Q76" s="370">
        <f t="shared" si="17"/>
        <v>17</v>
      </c>
      <c r="R76" s="370">
        <v>3</v>
      </c>
      <c r="S76" s="370">
        <v>6</v>
      </c>
      <c r="T76" s="370">
        <f t="shared" si="18"/>
        <v>9</v>
      </c>
      <c r="U76" s="370">
        <v>4</v>
      </c>
      <c r="V76" s="370">
        <v>8</v>
      </c>
      <c r="W76" s="370">
        <f t="shared" si="19"/>
        <v>12</v>
      </c>
      <c r="X76" s="370">
        <v>6</v>
      </c>
      <c r="Y76" s="370">
        <v>0</v>
      </c>
      <c r="Z76" s="370">
        <f t="shared" si="20"/>
        <v>6</v>
      </c>
      <c r="AA76" s="370">
        <v>7</v>
      </c>
      <c r="AB76" s="370">
        <v>2</v>
      </c>
      <c r="AC76" s="370">
        <f t="shared" si="21"/>
        <v>9</v>
      </c>
      <c r="AD76" s="370">
        <v>6</v>
      </c>
      <c r="AE76" s="370">
        <v>4</v>
      </c>
      <c r="AF76" s="370">
        <f t="shared" si="22"/>
        <v>10</v>
      </c>
      <c r="AG76" s="370">
        <v>0</v>
      </c>
      <c r="AH76" s="370">
        <v>0</v>
      </c>
      <c r="AI76" s="370">
        <f t="shared" si="23"/>
        <v>0</v>
      </c>
      <c r="AJ76" s="370">
        <v>0</v>
      </c>
      <c r="AK76" s="370">
        <v>0</v>
      </c>
      <c r="AL76" s="370">
        <f t="shared" si="24"/>
        <v>0</v>
      </c>
      <c r="AM76" s="370">
        <v>0</v>
      </c>
      <c r="AN76" s="370">
        <v>0</v>
      </c>
      <c r="AO76" s="370">
        <f t="shared" si="25"/>
        <v>0</v>
      </c>
      <c r="AP76" s="370">
        <v>0</v>
      </c>
      <c r="AQ76" s="370">
        <v>0</v>
      </c>
      <c r="AR76" s="370">
        <f t="shared" si="26"/>
        <v>0</v>
      </c>
      <c r="AS76" s="370">
        <v>0</v>
      </c>
      <c r="AT76" s="370">
        <v>0</v>
      </c>
      <c r="AU76" s="370">
        <f t="shared" si="27"/>
        <v>0</v>
      </c>
      <c r="AV76" s="370">
        <v>0</v>
      </c>
      <c r="AW76" s="370">
        <v>0</v>
      </c>
      <c r="AX76" s="370">
        <f t="shared" si="28"/>
        <v>0</v>
      </c>
      <c r="AY76" s="370">
        <v>0</v>
      </c>
      <c r="AZ76" s="370">
        <v>0</v>
      </c>
      <c r="BA76" s="370">
        <f t="shared" si="29"/>
        <v>0</v>
      </c>
      <c r="BB76" s="370">
        <f t="shared" ref="BB76:BD142" si="31">O76+R76+U76+X76+AA76+AD76</f>
        <v>35</v>
      </c>
      <c r="BC76" s="370">
        <f t="shared" si="31"/>
        <v>28</v>
      </c>
      <c r="BD76" s="370">
        <f t="shared" si="31"/>
        <v>63</v>
      </c>
    </row>
    <row r="77" spans="1:56" s="371" customFormat="1" hidden="1">
      <c r="A77" s="370">
        <f t="shared" si="30"/>
        <v>67</v>
      </c>
      <c r="B77" s="370" t="s">
        <v>640</v>
      </c>
      <c r="C77" s="370" t="s">
        <v>641</v>
      </c>
      <c r="D77" s="370" t="s">
        <v>2433</v>
      </c>
      <c r="E77" s="370" t="s">
        <v>642</v>
      </c>
      <c r="F77" s="370" t="s">
        <v>81</v>
      </c>
      <c r="G77" s="370" t="s">
        <v>126</v>
      </c>
      <c r="H77" s="370" t="s">
        <v>615</v>
      </c>
      <c r="I77" s="370" t="s">
        <v>615</v>
      </c>
      <c r="J77" s="370">
        <v>2</v>
      </c>
      <c r="K77" s="370" t="s">
        <v>2424</v>
      </c>
      <c r="L77" s="370">
        <v>29952</v>
      </c>
      <c r="M77" s="370" t="s">
        <v>2409</v>
      </c>
      <c r="N77" s="370">
        <v>500</v>
      </c>
      <c r="O77" s="370">
        <v>9</v>
      </c>
      <c r="P77" s="370">
        <v>7</v>
      </c>
      <c r="Q77" s="370">
        <f t="shared" si="17"/>
        <v>16</v>
      </c>
      <c r="R77" s="370">
        <v>6</v>
      </c>
      <c r="S77" s="370">
        <v>5</v>
      </c>
      <c r="T77" s="370">
        <f t="shared" si="18"/>
        <v>11</v>
      </c>
      <c r="U77" s="370">
        <v>4</v>
      </c>
      <c r="V77" s="370">
        <v>7</v>
      </c>
      <c r="W77" s="370">
        <f t="shared" si="19"/>
        <v>11</v>
      </c>
      <c r="X77" s="370">
        <v>10</v>
      </c>
      <c r="Y77" s="370">
        <v>1</v>
      </c>
      <c r="Z77" s="370">
        <f t="shared" si="20"/>
        <v>11</v>
      </c>
      <c r="AA77" s="370">
        <v>12</v>
      </c>
      <c r="AB77" s="370">
        <v>4</v>
      </c>
      <c r="AC77" s="370">
        <f t="shared" si="21"/>
        <v>16</v>
      </c>
      <c r="AD77" s="370">
        <v>7</v>
      </c>
      <c r="AE77" s="370">
        <v>0</v>
      </c>
      <c r="AF77" s="370">
        <f t="shared" si="22"/>
        <v>7</v>
      </c>
      <c r="AG77" s="370">
        <v>0</v>
      </c>
      <c r="AH77" s="370">
        <v>0</v>
      </c>
      <c r="AI77" s="370">
        <f t="shared" si="23"/>
        <v>0</v>
      </c>
      <c r="AJ77" s="370">
        <v>0</v>
      </c>
      <c r="AK77" s="370">
        <v>0</v>
      </c>
      <c r="AL77" s="370">
        <f t="shared" si="24"/>
        <v>0</v>
      </c>
      <c r="AM77" s="370">
        <v>0</v>
      </c>
      <c r="AN77" s="370">
        <v>0</v>
      </c>
      <c r="AO77" s="370">
        <f t="shared" si="25"/>
        <v>0</v>
      </c>
      <c r="AP77" s="370">
        <v>0</v>
      </c>
      <c r="AQ77" s="370">
        <v>0</v>
      </c>
      <c r="AR77" s="370">
        <f t="shared" si="26"/>
        <v>0</v>
      </c>
      <c r="AS77" s="370">
        <v>0</v>
      </c>
      <c r="AT77" s="370">
        <v>0</v>
      </c>
      <c r="AU77" s="370">
        <f t="shared" si="27"/>
        <v>0</v>
      </c>
      <c r="AV77" s="370">
        <v>0</v>
      </c>
      <c r="AW77" s="370">
        <v>0</v>
      </c>
      <c r="AX77" s="370">
        <f t="shared" si="28"/>
        <v>0</v>
      </c>
      <c r="AY77" s="370">
        <v>0</v>
      </c>
      <c r="AZ77" s="370">
        <v>0</v>
      </c>
      <c r="BA77" s="370">
        <f t="shared" si="29"/>
        <v>0</v>
      </c>
      <c r="BB77" s="370">
        <f t="shared" si="31"/>
        <v>48</v>
      </c>
      <c r="BC77" s="370">
        <f t="shared" si="31"/>
        <v>24</v>
      </c>
      <c r="BD77" s="370">
        <f t="shared" si="31"/>
        <v>72</v>
      </c>
    </row>
    <row r="78" spans="1:56" s="371" customFormat="1" hidden="1">
      <c r="A78" s="370">
        <f t="shared" si="30"/>
        <v>68</v>
      </c>
      <c r="B78" s="370" t="s">
        <v>625</v>
      </c>
      <c r="C78" s="370" t="s">
        <v>626</v>
      </c>
      <c r="D78" s="370" t="s">
        <v>1498</v>
      </c>
      <c r="E78" s="370" t="s">
        <v>627</v>
      </c>
      <c r="F78" s="370" t="s">
        <v>81</v>
      </c>
      <c r="G78" s="370" t="s">
        <v>126</v>
      </c>
      <c r="H78" s="370" t="s">
        <v>615</v>
      </c>
      <c r="I78" s="370" t="s">
        <v>615</v>
      </c>
      <c r="J78" s="370">
        <v>2</v>
      </c>
      <c r="K78" s="370" t="s">
        <v>2410</v>
      </c>
      <c r="L78" s="370">
        <v>3654</v>
      </c>
      <c r="M78" s="370" t="s">
        <v>2419</v>
      </c>
      <c r="N78" s="370">
        <v>0</v>
      </c>
      <c r="O78" s="370">
        <v>4</v>
      </c>
      <c r="P78" s="370">
        <v>1</v>
      </c>
      <c r="Q78" s="370">
        <f t="shared" si="17"/>
        <v>5</v>
      </c>
      <c r="R78" s="370">
        <v>3</v>
      </c>
      <c r="S78" s="370">
        <v>7</v>
      </c>
      <c r="T78" s="370">
        <f t="shared" si="18"/>
        <v>10</v>
      </c>
      <c r="U78" s="370">
        <v>3</v>
      </c>
      <c r="V78" s="370">
        <v>6</v>
      </c>
      <c r="W78" s="370">
        <f t="shared" si="19"/>
        <v>9</v>
      </c>
      <c r="X78" s="370">
        <v>6</v>
      </c>
      <c r="Y78" s="370">
        <v>4</v>
      </c>
      <c r="Z78" s="370">
        <f t="shared" si="20"/>
        <v>10</v>
      </c>
      <c r="AA78" s="370">
        <v>5</v>
      </c>
      <c r="AB78" s="370">
        <v>4</v>
      </c>
      <c r="AC78" s="370">
        <f t="shared" si="21"/>
        <v>9</v>
      </c>
      <c r="AD78" s="370">
        <v>2</v>
      </c>
      <c r="AE78" s="370">
        <v>0</v>
      </c>
      <c r="AF78" s="370">
        <f t="shared" si="22"/>
        <v>2</v>
      </c>
      <c r="AG78" s="370">
        <v>0</v>
      </c>
      <c r="AH78" s="370">
        <v>0</v>
      </c>
      <c r="AI78" s="370">
        <f t="shared" si="23"/>
        <v>0</v>
      </c>
      <c r="AJ78" s="370">
        <v>0</v>
      </c>
      <c r="AK78" s="370">
        <v>0</v>
      </c>
      <c r="AL78" s="370">
        <f t="shared" si="24"/>
        <v>0</v>
      </c>
      <c r="AM78" s="370">
        <v>0</v>
      </c>
      <c r="AN78" s="370">
        <v>0</v>
      </c>
      <c r="AO78" s="370">
        <f t="shared" si="25"/>
        <v>0</v>
      </c>
      <c r="AP78" s="370">
        <v>0</v>
      </c>
      <c r="AQ78" s="370">
        <v>0</v>
      </c>
      <c r="AR78" s="370">
        <f t="shared" si="26"/>
        <v>0</v>
      </c>
      <c r="AS78" s="370">
        <v>0</v>
      </c>
      <c r="AT78" s="370">
        <v>0</v>
      </c>
      <c r="AU78" s="370">
        <f t="shared" si="27"/>
        <v>0</v>
      </c>
      <c r="AV78" s="370">
        <v>0</v>
      </c>
      <c r="AW78" s="370">
        <v>0</v>
      </c>
      <c r="AX78" s="370">
        <f t="shared" si="28"/>
        <v>0</v>
      </c>
      <c r="AY78" s="370">
        <v>0</v>
      </c>
      <c r="AZ78" s="370">
        <v>0</v>
      </c>
      <c r="BA78" s="370">
        <f t="shared" si="29"/>
        <v>0</v>
      </c>
      <c r="BB78" s="370">
        <f t="shared" si="31"/>
        <v>23</v>
      </c>
      <c r="BC78" s="370">
        <f t="shared" si="31"/>
        <v>22</v>
      </c>
      <c r="BD78" s="370">
        <f t="shared" si="31"/>
        <v>45</v>
      </c>
    </row>
    <row r="79" spans="1:56" s="371" customFormat="1" hidden="1">
      <c r="A79" s="370">
        <f t="shared" si="30"/>
        <v>69</v>
      </c>
      <c r="B79" s="370" t="s">
        <v>675</v>
      </c>
      <c r="C79" s="370" t="s">
        <v>676</v>
      </c>
      <c r="D79" s="370" t="s">
        <v>244</v>
      </c>
      <c r="E79" s="370" t="s">
        <v>244</v>
      </c>
      <c r="F79" s="370" t="s">
        <v>81</v>
      </c>
      <c r="G79" s="370" t="s">
        <v>126</v>
      </c>
      <c r="H79" s="370" t="s">
        <v>615</v>
      </c>
      <c r="I79" s="370" t="s">
        <v>615</v>
      </c>
      <c r="J79" s="370">
        <v>2</v>
      </c>
      <c r="K79" s="370" t="s">
        <v>2410</v>
      </c>
      <c r="L79" s="370">
        <v>27517</v>
      </c>
      <c r="M79" s="370" t="s">
        <v>2409</v>
      </c>
      <c r="N79" s="370">
        <v>900</v>
      </c>
      <c r="O79" s="370">
        <v>14</v>
      </c>
      <c r="P79" s="370">
        <v>13</v>
      </c>
      <c r="Q79" s="370">
        <f t="shared" si="17"/>
        <v>27</v>
      </c>
      <c r="R79" s="370">
        <v>16</v>
      </c>
      <c r="S79" s="370">
        <v>11</v>
      </c>
      <c r="T79" s="370">
        <f t="shared" si="18"/>
        <v>27</v>
      </c>
      <c r="U79" s="370">
        <v>18</v>
      </c>
      <c r="V79" s="370">
        <v>7</v>
      </c>
      <c r="W79" s="370">
        <f t="shared" si="19"/>
        <v>25</v>
      </c>
      <c r="X79" s="370">
        <v>11</v>
      </c>
      <c r="Y79" s="370">
        <v>7</v>
      </c>
      <c r="Z79" s="370">
        <f t="shared" si="20"/>
        <v>18</v>
      </c>
      <c r="AA79" s="370">
        <v>15</v>
      </c>
      <c r="AB79" s="370">
        <v>12</v>
      </c>
      <c r="AC79" s="370">
        <f t="shared" si="21"/>
        <v>27</v>
      </c>
      <c r="AD79" s="370">
        <v>10</v>
      </c>
      <c r="AE79" s="370">
        <v>16</v>
      </c>
      <c r="AF79" s="370">
        <f t="shared" si="22"/>
        <v>26</v>
      </c>
      <c r="AG79" s="370">
        <v>0</v>
      </c>
      <c r="AH79" s="370">
        <v>0</v>
      </c>
      <c r="AI79" s="370">
        <f t="shared" si="23"/>
        <v>0</v>
      </c>
      <c r="AJ79" s="370">
        <v>0</v>
      </c>
      <c r="AK79" s="370">
        <v>0</v>
      </c>
      <c r="AL79" s="370">
        <f t="shared" si="24"/>
        <v>0</v>
      </c>
      <c r="AM79" s="370">
        <v>0</v>
      </c>
      <c r="AN79" s="370">
        <v>0</v>
      </c>
      <c r="AO79" s="370">
        <f t="shared" si="25"/>
        <v>0</v>
      </c>
      <c r="AP79" s="370">
        <v>0</v>
      </c>
      <c r="AQ79" s="370">
        <v>0</v>
      </c>
      <c r="AR79" s="370">
        <f t="shared" si="26"/>
        <v>0</v>
      </c>
      <c r="AS79" s="370">
        <v>0</v>
      </c>
      <c r="AT79" s="370">
        <v>0</v>
      </c>
      <c r="AU79" s="370">
        <f t="shared" si="27"/>
        <v>0</v>
      </c>
      <c r="AV79" s="370">
        <v>0</v>
      </c>
      <c r="AW79" s="370">
        <v>0</v>
      </c>
      <c r="AX79" s="370">
        <f t="shared" si="28"/>
        <v>0</v>
      </c>
      <c r="AY79" s="370">
        <v>0</v>
      </c>
      <c r="AZ79" s="370">
        <v>0</v>
      </c>
      <c r="BA79" s="370">
        <f t="shared" si="29"/>
        <v>0</v>
      </c>
      <c r="BB79" s="370">
        <f t="shared" si="31"/>
        <v>84</v>
      </c>
      <c r="BC79" s="370">
        <f t="shared" si="31"/>
        <v>66</v>
      </c>
      <c r="BD79" s="370">
        <f t="shared" si="31"/>
        <v>150</v>
      </c>
    </row>
    <row r="80" spans="1:56" s="371" customFormat="1" ht="23.25" customHeight="1">
      <c r="A80" s="370">
        <v>3</v>
      </c>
      <c r="B80" s="370"/>
      <c r="C80" s="370" t="str">
        <f>F80</f>
        <v>Kec. Bathin VIII</v>
      </c>
      <c r="D80" s="370"/>
      <c r="E80" s="370"/>
      <c r="F80" s="370" t="str">
        <f>F79</f>
        <v>Kec. Bathin VIII</v>
      </c>
      <c r="G80" s="370"/>
      <c r="H80" s="370"/>
      <c r="I80" s="370"/>
      <c r="J80" s="370"/>
      <c r="K80" s="370"/>
      <c r="L80" s="370"/>
      <c r="M80" s="370"/>
      <c r="N80" s="370"/>
      <c r="O80" s="370">
        <f t="shared" ref="O80:AW80" si="32">SUM(O59:O79)</f>
        <v>242</v>
      </c>
      <c r="P80" s="370">
        <f>SUM(P59:P79)-3</f>
        <v>202</v>
      </c>
      <c r="Q80" s="370">
        <f t="shared" si="32"/>
        <v>447</v>
      </c>
      <c r="R80" s="370">
        <f t="shared" si="32"/>
        <v>251</v>
      </c>
      <c r="S80" s="370">
        <f t="shared" si="32"/>
        <v>217</v>
      </c>
      <c r="T80" s="370">
        <f t="shared" si="32"/>
        <v>468</v>
      </c>
      <c r="U80" s="370">
        <f t="shared" si="32"/>
        <v>286</v>
      </c>
      <c r="V80" s="370">
        <f t="shared" si="32"/>
        <v>232</v>
      </c>
      <c r="W80" s="370">
        <f t="shared" si="32"/>
        <v>518</v>
      </c>
      <c r="X80" s="370">
        <f t="shared" si="32"/>
        <v>234</v>
      </c>
      <c r="Y80" s="370">
        <f t="shared" si="32"/>
        <v>199</v>
      </c>
      <c r="Z80" s="370">
        <f t="shared" si="32"/>
        <v>433</v>
      </c>
      <c r="AA80" s="370">
        <f t="shared" si="32"/>
        <v>235</v>
      </c>
      <c r="AB80" s="370">
        <f t="shared" si="32"/>
        <v>201</v>
      </c>
      <c r="AC80" s="370">
        <f t="shared" si="32"/>
        <v>436</v>
      </c>
      <c r="AD80" s="370">
        <f t="shared" si="32"/>
        <v>208</v>
      </c>
      <c r="AE80" s="370">
        <f t="shared" si="32"/>
        <v>177</v>
      </c>
      <c r="AF80" s="370">
        <f t="shared" si="32"/>
        <v>385</v>
      </c>
      <c r="AG80" s="370">
        <f t="shared" si="32"/>
        <v>0</v>
      </c>
      <c r="AH80" s="370">
        <f t="shared" si="32"/>
        <v>0</v>
      </c>
      <c r="AI80" s="370">
        <f t="shared" si="32"/>
        <v>0</v>
      </c>
      <c r="AJ80" s="370">
        <f t="shared" si="32"/>
        <v>0</v>
      </c>
      <c r="AK80" s="370">
        <f t="shared" si="32"/>
        <v>0</v>
      </c>
      <c r="AL80" s="370">
        <f t="shared" si="32"/>
        <v>0</v>
      </c>
      <c r="AM80" s="370">
        <f t="shared" si="32"/>
        <v>0</v>
      </c>
      <c r="AN80" s="370">
        <f t="shared" si="32"/>
        <v>0</v>
      </c>
      <c r="AO80" s="370">
        <f t="shared" si="32"/>
        <v>0</v>
      </c>
      <c r="AP80" s="370">
        <f t="shared" si="32"/>
        <v>0</v>
      </c>
      <c r="AQ80" s="370">
        <f t="shared" si="32"/>
        <v>0</v>
      </c>
      <c r="AR80" s="370">
        <f t="shared" si="32"/>
        <v>0</v>
      </c>
      <c r="AS80" s="370">
        <f t="shared" si="32"/>
        <v>0</v>
      </c>
      <c r="AT80" s="370">
        <f t="shared" si="32"/>
        <v>0</v>
      </c>
      <c r="AU80" s="370">
        <f t="shared" si="32"/>
        <v>0</v>
      </c>
      <c r="AV80" s="370">
        <f t="shared" si="32"/>
        <v>0</v>
      </c>
      <c r="AW80" s="370">
        <f t="shared" si="32"/>
        <v>0</v>
      </c>
      <c r="AX80" s="370">
        <f>SUM(AX59:AX79)</f>
        <v>0</v>
      </c>
      <c r="AY80" s="370">
        <f>SUM(AY59:AY79)</f>
        <v>0</v>
      </c>
      <c r="AZ80" s="370">
        <f>SUM(AZ59:AZ79)</f>
        <v>0</v>
      </c>
      <c r="BA80" s="370">
        <f>SUM(BA59:BA79)</f>
        <v>0</v>
      </c>
      <c r="BB80" s="370">
        <f>O80+R80+U80+X80+AA80+AD80</f>
        <v>1456</v>
      </c>
      <c r="BC80" s="370">
        <f>P80+S80+V80+Y80+AB80+AE80</f>
        <v>1228</v>
      </c>
      <c r="BD80" s="370">
        <f>SUM(BB80:BC80)</f>
        <v>2684</v>
      </c>
    </row>
    <row r="81" spans="1:56" s="371" customFormat="1" hidden="1">
      <c r="A81" s="370">
        <f>A79+1</f>
        <v>70</v>
      </c>
      <c r="B81" s="370" t="s">
        <v>688</v>
      </c>
      <c r="C81" s="370" t="s">
        <v>689</v>
      </c>
      <c r="D81" s="370" t="s">
        <v>2434</v>
      </c>
      <c r="E81" s="370" t="s">
        <v>690</v>
      </c>
      <c r="F81" s="370" t="s">
        <v>88</v>
      </c>
      <c r="G81" s="370" t="s">
        <v>126</v>
      </c>
      <c r="H81" s="370" t="s">
        <v>615</v>
      </c>
      <c r="I81" s="370" t="s">
        <v>615</v>
      </c>
      <c r="J81" s="370">
        <v>2</v>
      </c>
      <c r="K81" s="370" t="s">
        <v>2435</v>
      </c>
      <c r="L81" s="370">
        <v>28855</v>
      </c>
      <c r="M81" s="370" t="s">
        <v>2409</v>
      </c>
      <c r="N81" s="370">
        <v>900</v>
      </c>
      <c r="O81" s="370">
        <v>6</v>
      </c>
      <c r="P81" s="370">
        <v>12</v>
      </c>
      <c r="Q81" s="370">
        <f t="shared" si="17"/>
        <v>18</v>
      </c>
      <c r="R81" s="370">
        <v>18</v>
      </c>
      <c r="S81" s="370">
        <v>9</v>
      </c>
      <c r="T81" s="370">
        <f t="shared" si="18"/>
        <v>27</v>
      </c>
      <c r="U81" s="370">
        <v>6</v>
      </c>
      <c r="V81" s="370">
        <v>8</v>
      </c>
      <c r="W81" s="370">
        <f t="shared" si="19"/>
        <v>14</v>
      </c>
      <c r="X81" s="370">
        <v>13</v>
      </c>
      <c r="Y81" s="370">
        <v>16</v>
      </c>
      <c r="Z81" s="370">
        <f t="shared" si="20"/>
        <v>29</v>
      </c>
      <c r="AA81" s="370">
        <v>16</v>
      </c>
      <c r="AB81" s="370">
        <v>12</v>
      </c>
      <c r="AC81" s="370">
        <f t="shared" si="21"/>
        <v>28</v>
      </c>
      <c r="AD81" s="370">
        <v>2</v>
      </c>
      <c r="AE81" s="370">
        <v>14</v>
      </c>
      <c r="AF81" s="370">
        <f t="shared" si="22"/>
        <v>16</v>
      </c>
      <c r="AG81" s="370">
        <v>0</v>
      </c>
      <c r="AH81" s="370">
        <v>0</v>
      </c>
      <c r="AI81" s="370">
        <f t="shared" si="23"/>
        <v>0</v>
      </c>
      <c r="AJ81" s="370">
        <v>0</v>
      </c>
      <c r="AK81" s="370">
        <v>0</v>
      </c>
      <c r="AL81" s="370">
        <f t="shared" si="24"/>
        <v>0</v>
      </c>
      <c r="AM81" s="370">
        <v>0</v>
      </c>
      <c r="AN81" s="370">
        <v>0</v>
      </c>
      <c r="AO81" s="370">
        <f t="shared" si="25"/>
        <v>0</v>
      </c>
      <c r="AP81" s="370">
        <v>0</v>
      </c>
      <c r="AQ81" s="370">
        <v>0</v>
      </c>
      <c r="AR81" s="370">
        <f t="shared" si="26"/>
        <v>0</v>
      </c>
      <c r="AS81" s="370">
        <v>0</v>
      </c>
      <c r="AT81" s="370">
        <v>0</v>
      </c>
      <c r="AU81" s="370">
        <f t="shared" si="27"/>
        <v>0</v>
      </c>
      <c r="AV81" s="370">
        <v>0</v>
      </c>
      <c r="AW81" s="370">
        <v>0</v>
      </c>
      <c r="AX81" s="370">
        <f t="shared" si="28"/>
        <v>0</v>
      </c>
      <c r="AY81" s="370">
        <v>0</v>
      </c>
      <c r="AZ81" s="370">
        <v>0</v>
      </c>
      <c r="BA81" s="370">
        <f t="shared" si="29"/>
        <v>0</v>
      </c>
      <c r="BB81" s="370">
        <f t="shared" si="31"/>
        <v>61</v>
      </c>
      <c r="BC81" s="370">
        <f t="shared" si="31"/>
        <v>71</v>
      </c>
      <c r="BD81" s="370">
        <f t="shared" si="31"/>
        <v>132</v>
      </c>
    </row>
    <row r="82" spans="1:56" s="371" customFormat="1" hidden="1">
      <c r="A82" s="370">
        <f t="shared" si="30"/>
        <v>71</v>
      </c>
      <c r="B82" s="370" t="s">
        <v>714</v>
      </c>
      <c r="C82" s="370" t="s">
        <v>715</v>
      </c>
      <c r="D82" s="370" t="s">
        <v>1508</v>
      </c>
      <c r="E82" s="370" t="s">
        <v>690</v>
      </c>
      <c r="F82" s="370" t="s">
        <v>88</v>
      </c>
      <c r="G82" s="370" t="s">
        <v>126</v>
      </c>
      <c r="H82" s="370" t="s">
        <v>615</v>
      </c>
      <c r="I82" s="370" t="s">
        <v>615</v>
      </c>
      <c r="J82" s="370">
        <v>2</v>
      </c>
      <c r="K82" s="370" t="s">
        <v>2410</v>
      </c>
      <c r="L82" s="370">
        <v>28126</v>
      </c>
      <c r="M82" s="370" t="s">
        <v>2409</v>
      </c>
      <c r="N82" s="370">
        <v>1000</v>
      </c>
      <c r="O82" s="370">
        <v>6</v>
      </c>
      <c r="P82" s="370">
        <v>6</v>
      </c>
      <c r="Q82" s="370">
        <f t="shared" si="17"/>
        <v>12</v>
      </c>
      <c r="R82" s="370">
        <v>7</v>
      </c>
      <c r="S82" s="370">
        <v>4</v>
      </c>
      <c r="T82" s="370">
        <f t="shared" si="18"/>
        <v>11</v>
      </c>
      <c r="U82" s="370">
        <v>4</v>
      </c>
      <c r="V82" s="370">
        <v>5</v>
      </c>
      <c r="W82" s="370">
        <f t="shared" si="19"/>
        <v>9</v>
      </c>
      <c r="X82" s="370">
        <v>9</v>
      </c>
      <c r="Y82" s="370">
        <v>8</v>
      </c>
      <c r="Z82" s="370">
        <f t="shared" si="20"/>
        <v>17</v>
      </c>
      <c r="AA82" s="370">
        <v>19</v>
      </c>
      <c r="AB82" s="370">
        <v>10</v>
      </c>
      <c r="AC82" s="370">
        <f t="shared" si="21"/>
        <v>29</v>
      </c>
      <c r="AD82" s="370">
        <v>9</v>
      </c>
      <c r="AE82" s="370">
        <v>9</v>
      </c>
      <c r="AF82" s="370">
        <f t="shared" si="22"/>
        <v>18</v>
      </c>
      <c r="AG82" s="370">
        <v>0</v>
      </c>
      <c r="AH82" s="370">
        <v>0</v>
      </c>
      <c r="AI82" s="370">
        <f t="shared" si="23"/>
        <v>0</v>
      </c>
      <c r="AJ82" s="370">
        <v>0</v>
      </c>
      <c r="AK82" s="370">
        <v>0</v>
      </c>
      <c r="AL82" s="370">
        <f t="shared" si="24"/>
        <v>0</v>
      </c>
      <c r="AM82" s="370">
        <v>0</v>
      </c>
      <c r="AN82" s="370">
        <v>0</v>
      </c>
      <c r="AO82" s="370">
        <f t="shared" si="25"/>
        <v>0</v>
      </c>
      <c r="AP82" s="370">
        <v>0</v>
      </c>
      <c r="AQ82" s="370">
        <v>0</v>
      </c>
      <c r="AR82" s="370">
        <f t="shared" si="26"/>
        <v>0</v>
      </c>
      <c r="AS82" s="370">
        <v>0</v>
      </c>
      <c r="AT82" s="370">
        <v>0</v>
      </c>
      <c r="AU82" s="370">
        <f t="shared" si="27"/>
        <v>0</v>
      </c>
      <c r="AV82" s="370">
        <v>0</v>
      </c>
      <c r="AW82" s="370">
        <v>0</v>
      </c>
      <c r="AX82" s="370">
        <f t="shared" si="28"/>
        <v>0</v>
      </c>
      <c r="AY82" s="370">
        <v>0</v>
      </c>
      <c r="AZ82" s="370">
        <v>0</v>
      </c>
      <c r="BA82" s="370">
        <f t="shared" si="29"/>
        <v>0</v>
      </c>
      <c r="BB82" s="370">
        <f t="shared" si="31"/>
        <v>54</v>
      </c>
      <c r="BC82" s="370">
        <f t="shared" si="31"/>
        <v>42</v>
      </c>
      <c r="BD82" s="370">
        <f t="shared" si="31"/>
        <v>96</v>
      </c>
    </row>
    <row r="83" spans="1:56" s="371" customFormat="1" hidden="1">
      <c r="A83" s="370">
        <f t="shared" si="30"/>
        <v>72</v>
      </c>
      <c r="B83" s="370" t="s">
        <v>699</v>
      </c>
      <c r="C83" s="370" t="s">
        <v>700</v>
      </c>
      <c r="D83" s="370" t="s">
        <v>1512</v>
      </c>
      <c r="E83" s="370" t="s">
        <v>701</v>
      </c>
      <c r="F83" s="370" t="s">
        <v>88</v>
      </c>
      <c r="G83" s="370" t="s">
        <v>126</v>
      </c>
      <c r="H83" s="370" t="s">
        <v>615</v>
      </c>
      <c r="I83" s="370" t="s">
        <v>615</v>
      </c>
      <c r="J83" s="370">
        <v>2</v>
      </c>
      <c r="K83" s="370" t="s">
        <v>2410</v>
      </c>
      <c r="L83" s="370">
        <v>28595</v>
      </c>
      <c r="M83" s="370" t="s">
        <v>2419</v>
      </c>
      <c r="N83" s="370">
        <v>0</v>
      </c>
      <c r="O83" s="370">
        <v>3</v>
      </c>
      <c r="P83" s="370">
        <v>3</v>
      </c>
      <c r="Q83" s="370">
        <f t="shared" si="17"/>
        <v>6</v>
      </c>
      <c r="R83" s="370">
        <v>1</v>
      </c>
      <c r="S83" s="370">
        <v>3</v>
      </c>
      <c r="T83" s="370">
        <f t="shared" si="18"/>
        <v>4</v>
      </c>
      <c r="U83" s="370">
        <v>4</v>
      </c>
      <c r="V83" s="370">
        <v>3</v>
      </c>
      <c r="W83" s="370">
        <f t="shared" si="19"/>
        <v>7</v>
      </c>
      <c r="X83" s="370">
        <v>5</v>
      </c>
      <c r="Y83" s="370">
        <v>1</v>
      </c>
      <c r="Z83" s="370">
        <f t="shared" si="20"/>
        <v>6</v>
      </c>
      <c r="AA83" s="370">
        <v>4</v>
      </c>
      <c r="AB83" s="370">
        <v>5</v>
      </c>
      <c r="AC83" s="370">
        <f t="shared" si="21"/>
        <v>9</v>
      </c>
      <c r="AD83" s="370">
        <v>1</v>
      </c>
      <c r="AE83" s="370">
        <v>2</v>
      </c>
      <c r="AF83" s="370">
        <f t="shared" si="22"/>
        <v>3</v>
      </c>
      <c r="AG83" s="370">
        <v>0</v>
      </c>
      <c r="AH83" s="370">
        <v>0</v>
      </c>
      <c r="AI83" s="370">
        <f t="shared" si="23"/>
        <v>0</v>
      </c>
      <c r="AJ83" s="370">
        <v>0</v>
      </c>
      <c r="AK83" s="370">
        <v>0</v>
      </c>
      <c r="AL83" s="370">
        <f t="shared" si="24"/>
        <v>0</v>
      </c>
      <c r="AM83" s="370">
        <v>0</v>
      </c>
      <c r="AN83" s="370">
        <v>0</v>
      </c>
      <c r="AO83" s="370">
        <f t="shared" si="25"/>
        <v>0</v>
      </c>
      <c r="AP83" s="370">
        <v>0</v>
      </c>
      <c r="AQ83" s="370">
        <v>0</v>
      </c>
      <c r="AR83" s="370">
        <f t="shared" si="26"/>
        <v>0</v>
      </c>
      <c r="AS83" s="370">
        <v>0</v>
      </c>
      <c r="AT83" s="370">
        <v>0</v>
      </c>
      <c r="AU83" s="370">
        <f t="shared" si="27"/>
        <v>0</v>
      </c>
      <c r="AV83" s="370">
        <v>0</v>
      </c>
      <c r="AW83" s="370">
        <v>0</v>
      </c>
      <c r="AX83" s="370">
        <f t="shared" si="28"/>
        <v>0</v>
      </c>
      <c r="AY83" s="370">
        <v>0</v>
      </c>
      <c r="AZ83" s="370">
        <v>0</v>
      </c>
      <c r="BA83" s="370">
        <f t="shared" si="29"/>
        <v>0</v>
      </c>
      <c r="BB83" s="370">
        <f t="shared" si="31"/>
        <v>18</v>
      </c>
      <c r="BC83" s="370">
        <f t="shared" si="31"/>
        <v>17</v>
      </c>
      <c r="BD83" s="370">
        <f t="shared" si="31"/>
        <v>35</v>
      </c>
    </row>
    <row r="84" spans="1:56" s="371" customFormat="1" hidden="1">
      <c r="A84" s="370">
        <f t="shared" si="30"/>
        <v>73</v>
      </c>
      <c r="B84" s="370" t="s">
        <v>712</v>
      </c>
      <c r="C84" s="370" t="s">
        <v>713</v>
      </c>
      <c r="D84" s="370" t="s">
        <v>307</v>
      </c>
      <c r="E84" s="370" t="s">
        <v>307</v>
      </c>
      <c r="F84" s="370" t="s">
        <v>88</v>
      </c>
      <c r="G84" s="370" t="s">
        <v>126</v>
      </c>
      <c r="H84" s="370" t="s">
        <v>615</v>
      </c>
      <c r="I84" s="370" t="s">
        <v>615</v>
      </c>
      <c r="J84" s="370">
        <v>2</v>
      </c>
      <c r="K84" s="370" t="s">
        <v>2436</v>
      </c>
      <c r="L84" s="370">
        <v>30133</v>
      </c>
      <c r="M84" s="370" t="s">
        <v>2409</v>
      </c>
      <c r="N84" s="370">
        <v>900</v>
      </c>
      <c r="O84" s="370">
        <v>11</v>
      </c>
      <c r="P84" s="370">
        <v>8</v>
      </c>
      <c r="Q84" s="370">
        <f t="shared" si="17"/>
        <v>19</v>
      </c>
      <c r="R84" s="370">
        <v>7</v>
      </c>
      <c r="S84" s="370">
        <v>9</v>
      </c>
      <c r="T84" s="370">
        <f t="shared" si="18"/>
        <v>16</v>
      </c>
      <c r="U84" s="370">
        <v>4</v>
      </c>
      <c r="V84" s="370">
        <v>7</v>
      </c>
      <c r="W84" s="370">
        <f t="shared" si="19"/>
        <v>11</v>
      </c>
      <c r="X84" s="370">
        <v>9</v>
      </c>
      <c r="Y84" s="370">
        <v>15</v>
      </c>
      <c r="Z84" s="370">
        <f t="shared" si="20"/>
        <v>24</v>
      </c>
      <c r="AA84" s="370">
        <v>10</v>
      </c>
      <c r="AB84" s="370">
        <v>12</v>
      </c>
      <c r="AC84" s="370">
        <f t="shared" si="21"/>
        <v>22</v>
      </c>
      <c r="AD84" s="370">
        <v>12</v>
      </c>
      <c r="AE84" s="370">
        <v>18</v>
      </c>
      <c r="AF84" s="370">
        <f t="shared" si="22"/>
        <v>30</v>
      </c>
      <c r="AG84" s="370">
        <v>0</v>
      </c>
      <c r="AH84" s="370">
        <v>0</v>
      </c>
      <c r="AI84" s="370">
        <f t="shared" si="23"/>
        <v>0</v>
      </c>
      <c r="AJ84" s="370">
        <v>0</v>
      </c>
      <c r="AK84" s="370">
        <v>0</v>
      </c>
      <c r="AL84" s="370">
        <f t="shared" si="24"/>
        <v>0</v>
      </c>
      <c r="AM84" s="370">
        <v>0</v>
      </c>
      <c r="AN84" s="370">
        <v>0</v>
      </c>
      <c r="AO84" s="370">
        <f t="shared" si="25"/>
        <v>0</v>
      </c>
      <c r="AP84" s="370">
        <v>0</v>
      </c>
      <c r="AQ84" s="370">
        <v>0</v>
      </c>
      <c r="AR84" s="370">
        <f t="shared" si="26"/>
        <v>0</v>
      </c>
      <c r="AS84" s="370">
        <v>0</v>
      </c>
      <c r="AT84" s="370">
        <v>0</v>
      </c>
      <c r="AU84" s="370">
        <f t="shared" si="27"/>
        <v>0</v>
      </c>
      <c r="AV84" s="370">
        <v>0</v>
      </c>
      <c r="AW84" s="370">
        <v>0</v>
      </c>
      <c r="AX84" s="370">
        <f t="shared" si="28"/>
        <v>0</v>
      </c>
      <c r="AY84" s="370">
        <v>0</v>
      </c>
      <c r="AZ84" s="370">
        <v>0</v>
      </c>
      <c r="BA84" s="370">
        <f t="shared" si="29"/>
        <v>0</v>
      </c>
      <c r="BB84" s="370">
        <f t="shared" si="31"/>
        <v>53</v>
      </c>
      <c r="BC84" s="370">
        <f t="shared" si="31"/>
        <v>69</v>
      </c>
      <c r="BD84" s="370">
        <f t="shared" si="31"/>
        <v>122</v>
      </c>
    </row>
    <row r="85" spans="1:56" s="371" customFormat="1" hidden="1">
      <c r="A85" s="370">
        <f t="shared" si="30"/>
        <v>74</v>
      </c>
      <c r="B85" s="370" t="s">
        <v>680</v>
      </c>
      <c r="C85" s="370" t="s">
        <v>681</v>
      </c>
      <c r="D85" s="370" t="s">
        <v>1515</v>
      </c>
      <c r="E85" s="370" t="s">
        <v>682</v>
      </c>
      <c r="F85" s="370" t="s">
        <v>88</v>
      </c>
      <c r="G85" s="370" t="s">
        <v>126</v>
      </c>
      <c r="H85" s="370" t="s">
        <v>615</v>
      </c>
      <c r="I85" s="370" t="s">
        <v>615</v>
      </c>
      <c r="J85" s="370">
        <v>2</v>
      </c>
      <c r="K85" s="370" t="s">
        <v>2437</v>
      </c>
      <c r="L85" s="370">
        <v>29434</v>
      </c>
      <c r="M85" s="370" t="s">
        <v>2409</v>
      </c>
      <c r="N85" s="370">
        <v>900</v>
      </c>
      <c r="O85" s="370">
        <v>11</v>
      </c>
      <c r="P85" s="370">
        <v>13</v>
      </c>
      <c r="Q85" s="370">
        <f t="shared" si="17"/>
        <v>24</v>
      </c>
      <c r="R85" s="370">
        <v>14</v>
      </c>
      <c r="S85" s="370">
        <v>9</v>
      </c>
      <c r="T85" s="370">
        <f t="shared" si="18"/>
        <v>23</v>
      </c>
      <c r="U85" s="370">
        <v>9</v>
      </c>
      <c r="V85" s="370">
        <v>11</v>
      </c>
      <c r="W85" s="370">
        <f t="shared" si="19"/>
        <v>20</v>
      </c>
      <c r="X85" s="370">
        <v>15</v>
      </c>
      <c r="Y85" s="370">
        <v>14</v>
      </c>
      <c r="Z85" s="370">
        <f t="shared" si="20"/>
        <v>29</v>
      </c>
      <c r="AA85" s="370">
        <v>12</v>
      </c>
      <c r="AB85" s="370">
        <v>9</v>
      </c>
      <c r="AC85" s="370">
        <f t="shared" si="21"/>
        <v>21</v>
      </c>
      <c r="AD85" s="370">
        <v>11</v>
      </c>
      <c r="AE85" s="370">
        <v>14</v>
      </c>
      <c r="AF85" s="370">
        <f t="shared" si="22"/>
        <v>25</v>
      </c>
      <c r="AG85" s="370">
        <v>0</v>
      </c>
      <c r="AH85" s="370">
        <v>0</v>
      </c>
      <c r="AI85" s="370">
        <f t="shared" si="23"/>
        <v>0</v>
      </c>
      <c r="AJ85" s="370">
        <v>0</v>
      </c>
      <c r="AK85" s="370">
        <v>0</v>
      </c>
      <c r="AL85" s="370">
        <f t="shared" si="24"/>
        <v>0</v>
      </c>
      <c r="AM85" s="370">
        <v>0</v>
      </c>
      <c r="AN85" s="370">
        <v>0</v>
      </c>
      <c r="AO85" s="370">
        <f t="shared" si="25"/>
        <v>0</v>
      </c>
      <c r="AP85" s="370">
        <v>0</v>
      </c>
      <c r="AQ85" s="370">
        <v>0</v>
      </c>
      <c r="AR85" s="370">
        <f t="shared" si="26"/>
        <v>0</v>
      </c>
      <c r="AS85" s="370">
        <v>0</v>
      </c>
      <c r="AT85" s="370">
        <v>0</v>
      </c>
      <c r="AU85" s="370">
        <f t="shared" si="27"/>
        <v>0</v>
      </c>
      <c r="AV85" s="370">
        <v>0</v>
      </c>
      <c r="AW85" s="370">
        <v>0</v>
      </c>
      <c r="AX85" s="370">
        <f t="shared" si="28"/>
        <v>0</v>
      </c>
      <c r="AY85" s="370">
        <v>0</v>
      </c>
      <c r="AZ85" s="370">
        <v>0</v>
      </c>
      <c r="BA85" s="370">
        <f t="shared" si="29"/>
        <v>0</v>
      </c>
      <c r="BB85" s="370">
        <f t="shared" si="31"/>
        <v>72</v>
      </c>
      <c r="BC85" s="370">
        <f t="shared" si="31"/>
        <v>70</v>
      </c>
      <c r="BD85" s="370">
        <f t="shared" si="31"/>
        <v>142</v>
      </c>
    </row>
    <row r="86" spans="1:56" s="371" customFormat="1" hidden="1">
      <c r="A86" s="370">
        <f t="shared" si="30"/>
        <v>75</v>
      </c>
      <c r="B86" s="370" t="s">
        <v>709</v>
      </c>
      <c r="C86" s="370" t="s">
        <v>710</v>
      </c>
      <c r="D86" s="370" t="s">
        <v>1520</v>
      </c>
      <c r="E86" s="370" t="s">
        <v>711</v>
      </c>
      <c r="F86" s="370" t="s">
        <v>88</v>
      </c>
      <c r="G86" s="370" t="s">
        <v>126</v>
      </c>
      <c r="H86" s="370" t="s">
        <v>615</v>
      </c>
      <c r="I86" s="370" t="s">
        <v>615</v>
      </c>
      <c r="J86" s="370">
        <v>2</v>
      </c>
      <c r="K86" s="370" t="s">
        <v>2410</v>
      </c>
      <c r="L86" s="370">
        <v>30133</v>
      </c>
      <c r="M86" s="370" t="s">
        <v>2409</v>
      </c>
      <c r="N86" s="370">
        <v>900</v>
      </c>
      <c r="O86" s="370">
        <v>13</v>
      </c>
      <c r="P86" s="370">
        <v>13</v>
      </c>
      <c r="Q86" s="370">
        <f t="shared" si="17"/>
        <v>26</v>
      </c>
      <c r="R86" s="370">
        <v>12</v>
      </c>
      <c r="S86" s="370">
        <v>11</v>
      </c>
      <c r="T86" s="370">
        <f t="shared" si="18"/>
        <v>23</v>
      </c>
      <c r="U86" s="370">
        <v>10</v>
      </c>
      <c r="V86" s="370">
        <v>10</v>
      </c>
      <c r="W86" s="370">
        <f t="shared" si="19"/>
        <v>20</v>
      </c>
      <c r="X86" s="370">
        <v>12</v>
      </c>
      <c r="Y86" s="370">
        <v>11</v>
      </c>
      <c r="Z86" s="370">
        <f t="shared" si="20"/>
        <v>23</v>
      </c>
      <c r="AA86" s="370">
        <v>10</v>
      </c>
      <c r="AB86" s="370">
        <v>8</v>
      </c>
      <c r="AC86" s="370">
        <f t="shared" si="21"/>
        <v>18</v>
      </c>
      <c r="AD86" s="370">
        <v>10</v>
      </c>
      <c r="AE86" s="370">
        <v>7</v>
      </c>
      <c r="AF86" s="370">
        <f t="shared" si="22"/>
        <v>17</v>
      </c>
      <c r="AG86" s="370">
        <v>0</v>
      </c>
      <c r="AH86" s="370">
        <v>0</v>
      </c>
      <c r="AI86" s="370">
        <f t="shared" si="23"/>
        <v>0</v>
      </c>
      <c r="AJ86" s="370">
        <v>0</v>
      </c>
      <c r="AK86" s="370">
        <v>0</v>
      </c>
      <c r="AL86" s="370">
        <f t="shared" si="24"/>
        <v>0</v>
      </c>
      <c r="AM86" s="370">
        <v>0</v>
      </c>
      <c r="AN86" s="370">
        <v>0</v>
      </c>
      <c r="AO86" s="370">
        <f t="shared" si="25"/>
        <v>0</v>
      </c>
      <c r="AP86" s="370">
        <v>0</v>
      </c>
      <c r="AQ86" s="370">
        <v>0</v>
      </c>
      <c r="AR86" s="370">
        <f t="shared" si="26"/>
        <v>0</v>
      </c>
      <c r="AS86" s="370">
        <v>0</v>
      </c>
      <c r="AT86" s="370">
        <v>0</v>
      </c>
      <c r="AU86" s="370">
        <f t="shared" si="27"/>
        <v>0</v>
      </c>
      <c r="AV86" s="370">
        <v>0</v>
      </c>
      <c r="AW86" s="370">
        <v>0</v>
      </c>
      <c r="AX86" s="370">
        <f t="shared" si="28"/>
        <v>0</v>
      </c>
      <c r="AY86" s="370">
        <v>0</v>
      </c>
      <c r="AZ86" s="370">
        <v>0</v>
      </c>
      <c r="BA86" s="370">
        <f t="shared" si="29"/>
        <v>0</v>
      </c>
      <c r="BB86" s="370">
        <f t="shared" si="31"/>
        <v>67</v>
      </c>
      <c r="BC86" s="370">
        <f t="shared" si="31"/>
        <v>60</v>
      </c>
      <c r="BD86" s="370">
        <f t="shared" si="31"/>
        <v>127</v>
      </c>
    </row>
    <row r="87" spans="1:56" s="371" customFormat="1" hidden="1">
      <c r="A87" s="370">
        <f t="shared" si="30"/>
        <v>76</v>
      </c>
      <c r="B87" s="370" t="s">
        <v>702</v>
      </c>
      <c r="C87" s="370" t="s">
        <v>703</v>
      </c>
      <c r="D87" s="370" t="s">
        <v>1513</v>
      </c>
      <c r="E87" s="370" t="s">
        <v>682</v>
      </c>
      <c r="F87" s="370" t="s">
        <v>88</v>
      </c>
      <c r="G87" s="370" t="s">
        <v>126</v>
      </c>
      <c r="H87" s="370" t="s">
        <v>615</v>
      </c>
      <c r="I87" s="370" t="s">
        <v>615</v>
      </c>
      <c r="J87" s="370">
        <v>2</v>
      </c>
      <c r="K87" s="370" t="s">
        <v>2421</v>
      </c>
      <c r="L87" s="370">
        <v>35065</v>
      </c>
      <c r="M87" s="370" t="s">
        <v>2409</v>
      </c>
      <c r="N87" s="370">
        <v>900</v>
      </c>
      <c r="O87" s="370">
        <v>4</v>
      </c>
      <c r="P87" s="370">
        <v>3</v>
      </c>
      <c r="Q87" s="370">
        <f t="shared" si="17"/>
        <v>7</v>
      </c>
      <c r="R87" s="370">
        <v>2</v>
      </c>
      <c r="S87" s="370">
        <v>2</v>
      </c>
      <c r="T87" s="370">
        <f t="shared" si="18"/>
        <v>4</v>
      </c>
      <c r="U87" s="370">
        <v>8</v>
      </c>
      <c r="V87" s="370">
        <v>5</v>
      </c>
      <c r="W87" s="370">
        <f t="shared" si="19"/>
        <v>13</v>
      </c>
      <c r="X87" s="370">
        <v>9</v>
      </c>
      <c r="Y87" s="370">
        <v>5</v>
      </c>
      <c r="Z87" s="370">
        <f t="shared" si="20"/>
        <v>14</v>
      </c>
      <c r="AA87" s="370">
        <v>5</v>
      </c>
      <c r="AB87" s="370">
        <v>1</v>
      </c>
      <c r="AC87" s="370">
        <f t="shared" si="21"/>
        <v>6</v>
      </c>
      <c r="AD87" s="370">
        <v>7</v>
      </c>
      <c r="AE87" s="370">
        <v>5</v>
      </c>
      <c r="AF87" s="370">
        <f t="shared" si="22"/>
        <v>12</v>
      </c>
      <c r="AG87" s="370">
        <v>0</v>
      </c>
      <c r="AH87" s="370">
        <v>0</v>
      </c>
      <c r="AI87" s="370">
        <f t="shared" si="23"/>
        <v>0</v>
      </c>
      <c r="AJ87" s="370">
        <v>0</v>
      </c>
      <c r="AK87" s="370">
        <v>0</v>
      </c>
      <c r="AL87" s="370">
        <f t="shared" si="24"/>
        <v>0</v>
      </c>
      <c r="AM87" s="370">
        <v>0</v>
      </c>
      <c r="AN87" s="370">
        <v>0</v>
      </c>
      <c r="AO87" s="370">
        <f t="shared" si="25"/>
        <v>0</v>
      </c>
      <c r="AP87" s="370">
        <v>0</v>
      </c>
      <c r="AQ87" s="370">
        <v>0</v>
      </c>
      <c r="AR87" s="370">
        <f t="shared" si="26"/>
        <v>0</v>
      </c>
      <c r="AS87" s="370">
        <v>0</v>
      </c>
      <c r="AT87" s="370">
        <v>0</v>
      </c>
      <c r="AU87" s="370">
        <f t="shared" si="27"/>
        <v>0</v>
      </c>
      <c r="AV87" s="370">
        <v>0</v>
      </c>
      <c r="AW87" s="370">
        <v>0</v>
      </c>
      <c r="AX87" s="370">
        <f t="shared" si="28"/>
        <v>0</v>
      </c>
      <c r="AY87" s="370">
        <v>0</v>
      </c>
      <c r="AZ87" s="370">
        <v>0</v>
      </c>
      <c r="BA87" s="370">
        <f t="shared" si="29"/>
        <v>0</v>
      </c>
      <c r="BB87" s="370">
        <f t="shared" si="31"/>
        <v>35</v>
      </c>
      <c r="BC87" s="370">
        <f t="shared" si="31"/>
        <v>21</v>
      </c>
      <c r="BD87" s="370">
        <f t="shared" si="31"/>
        <v>56</v>
      </c>
    </row>
    <row r="88" spans="1:56" s="371" customFormat="1" hidden="1">
      <c r="A88" s="370">
        <f t="shared" si="30"/>
        <v>77</v>
      </c>
      <c r="B88" s="370" t="s">
        <v>691</v>
      </c>
      <c r="C88" s="370" t="s">
        <v>692</v>
      </c>
      <c r="D88" s="370" t="s">
        <v>1516</v>
      </c>
      <c r="E88" s="370" t="s">
        <v>693</v>
      </c>
      <c r="F88" s="370" t="s">
        <v>88</v>
      </c>
      <c r="G88" s="370" t="s">
        <v>126</v>
      </c>
      <c r="H88" s="370" t="s">
        <v>615</v>
      </c>
      <c r="I88" s="370" t="s">
        <v>615</v>
      </c>
      <c r="J88" s="370">
        <v>2</v>
      </c>
      <c r="K88" s="370" t="s">
        <v>2410</v>
      </c>
      <c r="L88" s="370">
        <v>36893</v>
      </c>
      <c r="M88" s="370" t="s">
        <v>1376</v>
      </c>
      <c r="N88" s="370">
        <v>0</v>
      </c>
      <c r="O88" s="370">
        <v>9</v>
      </c>
      <c r="P88" s="370">
        <v>5</v>
      </c>
      <c r="Q88" s="370">
        <f t="shared" si="17"/>
        <v>14</v>
      </c>
      <c r="R88" s="370">
        <v>11</v>
      </c>
      <c r="S88" s="370">
        <v>8</v>
      </c>
      <c r="T88" s="370">
        <f t="shared" si="18"/>
        <v>19</v>
      </c>
      <c r="U88" s="370">
        <v>8</v>
      </c>
      <c r="V88" s="370">
        <v>12</v>
      </c>
      <c r="W88" s="370">
        <f t="shared" si="19"/>
        <v>20</v>
      </c>
      <c r="X88" s="370">
        <v>12</v>
      </c>
      <c r="Y88" s="370">
        <v>5</v>
      </c>
      <c r="Z88" s="370">
        <f t="shared" si="20"/>
        <v>17</v>
      </c>
      <c r="AA88" s="370">
        <v>9</v>
      </c>
      <c r="AB88" s="370">
        <v>11</v>
      </c>
      <c r="AC88" s="370">
        <f t="shared" si="21"/>
        <v>20</v>
      </c>
      <c r="AD88" s="370">
        <v>8</v>
      </c>
      <c r="AE88" s="370">
        <v>12</v>
      </c>
      <c r="AF88" s="370">
        <f t="shared" si="22"/>
        <v>20</v>
      </c>
      <c r="AG88" s="370">
        <v>0</v>
      </c>
      <c r="AH88" s="370">
        <v>0</v>
      </c>
      <c r="AI88" s="370">
        <f t="shared" si="23"/>
        <v>0</v>
      </c>
      <c r="AJ88" s="370">
        <v>0</v>
      </c>
      <c r="AK88" s="370">
        <v>0</v>
      </c>
      <c r="AL88" s="370">
        <f t="shared" si="24"/>
        <v>0</v>
      </c>
      <c r="AM88" s="370">
        <v>0</v>
      </c>
      <c r="AN88" s="370">
        <v>0</v>
      </c>
      <c r="AO88" s="370">
        <f t="shared" si="25"/>
        <v>0</v>
      </c>
      <c r="AP88" s="370">
        <v>0</v>
      </c>
      <c r="AQ88" s="370">
        <v>0</v>
      </c>
      <c r="AR88" s="370">
        <f t="shared" si="26"/>
        <v>0</v>
      </c>
      <c r="AS88" s="370">
        <v>0</v>
      </c>
      <c r="AT88" s="370">
        <v>0</v>
      </c>
      <c r="AU88" s="370">
        <f t="shared" si="27"/>
        <v>0</v>
      </c>
      <c r="AV88" s="370">
        <v>0</v>
      </c>
      <c r="AW88" s="370">
        <v>0</v>
      </c>
      <c r="AX88" s="370">
        <f t="shared" si="28"/>
        <v>0</v>
      </c>
      <c r="AY88" s="370">
        <v>0</v>
      </c>
      <c r="AZ88" s="370">
        <v>0</v>
      </c>
      <c r="BA88" s="370">
        <f t="shared" si="29"/>
        <v>0</v>
      </c>
      <c r="BB88" s="370">
        <f t="shared" si="31"/>
        <v>57</v>
      </c>
      <c r="BC88" s="370">
        <f t="shared" si="31"/>
        <v>53</v>
      </c>
      <c r="BD88" s="370">
        <f t="shared" si="31"/>
        <v>110</v>
      </c>
    </row>
    <row r="89" spans="1:56" s="371" customFormat="1" hidden="1">
      <c r="A89" s="370">
        <f t="shared" si="30"/>
        <v>78</v>
      </c>
      <c r="B89" s="370" t="s">
        <v>719</v>
      </c>
      <c r="C89" s="370" t="s">
        <v>720</v>
      </c>
      <c r="D89" s="370" t="s">
        <v>1523</v>
      </c>
      <c r="E89" s="370" t="s">
        <v>311</v>
      </c>
      <c r="F89" s="370" t="s">
        <v>88</v>
      </c>
      <c r="G89" s="370" t="s">
        <v>126</v>
      </c>
      <c r="H89" s="370" t="s">
        <v>615</v>
      </c>
      <c r="I89" s="370" t="s">
        <v>615</v>
      </c>
      <c r="J89" s="370">
        <v>2</v>
      </c>
      <c r="K89" s="370" t="s">
        <v>2410</v>
      </c>
      <c r="L89" s="370">
        <v>3654</v>
      </c>
      <c r="M89" s="370" t="s">
        <v>2409</v>
      </c>
      <c r="N89" s="370">
        <v>1500</v>
      </c>
      <c r="O89" s="370">
        <v>20</v>
      </c>
      <c r="P89" s="370">
        <v>14</v>
      </c>
      <c r="Q89" s="370">
        <f t="shared" si="17"/>
        <v>34</v>
      </c>
      <c r="R89" s="370">
        <v>10</v>
      </c>
      <c r="S89" s="370">
        <v>7</v>
      </c>
      <c r="T89" s="370">
        <f t="shared" si="18"/>
        <v>17</v>
      </c>
      <c r="U89" s="370">
        <v>11</v>
      </c>
      <c r="V89" s="370">
        <v>10</v>
      </c>
      <c r="W89" s="370">
        <f t="shared" si="19"/>
        <v>21</v>
      </c>
      <c r="X89" s="370">
        <v>12</v>
      </c>
      <c r="Y89" s="370">
        <v>14</v>
      </c>
      <c r="Z89" s="370">
        <f t="shared" si="20"/>
        <v>26</v>
      </c>
      <c r="AA89" s="370">
        <v>16</v>
      </c>
      <c r="AB89" s="370">
        <v>15</v>
      </c>
      <c r="AC89" s="370">
        <f t="shared" si="21"/>
        <v>31</v>
      </c>
      <c r="AD89" s="370">
        <v>21</v>
      </c>
      <c r="AE89" s="370">
        <v>12</v>
      </c>
      <c r="AF89" s="370">
        <f t="shared" si="22"/>
        <v>33</v>
      </c>
      <c r="AG89" s="370">
        <v>0</v>
      </c>
      <c r="AH89" s="370">
        <v>0</v>
      </c>
      <c r="AI89" s="370">
        <f t="shared" si="23"/>
        <v>0</v>
      </c>
      <c r="AJ89" s="370">
        <v>0</v>
      </c>
      <c r="AK89" s="370">
        <v>0</v>
      </c>
      <c r="AL89" s="370">
        <f t="shared" si="24"/>
        <v>0</v>
      </c>
      <c r="AM89" s="370">
        <v>0</v>
      </c>
      <c r="AN89" s="370">
        <v>0</v>
      </c>
      <c r="AO89" s="370">
        <f t="shared" si="25"/>
        <v>0</v>
      </c>
      <c r="AP89" s="370">
        <v>0</v>
      </c>
      <c r="AQ89" s="370">
        <v>0</v>
      </c>
      <c r="AR89" s="370">
        <f t="shared" si="26"/>
        <v>0</v>
      </c>
      <c r="AS89" s="370">
        <v>0</v>
      </c>
      <c r="AT89" s="370">
        <v>0</v>
      </c>
      <c r="AU89" s="370">
        <f t="shared" si="27"/>
        <v>0</v>
      </c>
      <c r="AV89" s="370">
        <v>0</v>
      </c>
      <c r="AW89" s="370">
        <v>0</v>
      </c>
      <c r="AX89" s="370">
        <f t="shared" si="28"/>
        <v>0</v>
      </c>
      <c r="AY89" s="370">
        <v>0</v>
      </c>
      <c r="AZ89" s="370">
        <v>0</v>
      </c>
      <c r="BA89" s="370">
        <f t="shared" si="29"/>
        <v>0</v>
      </c>
      <c r="BB89" s="370">
        <f t="shared" si="31"/>
        <v>90</v>
      </c>
      <c r="BC89" s="370">
        <f t="shared" si="31"/>
        <v>72</v>
      </c>
      <c r="BD89" s="370">
        <f t="shared" si="31"/>
        <v>162</v>
      </c>
    </row>
    <row r="90" spans="1:56" s="371" customFormat="1" hidden="1">
      <c r="A90" s="370">
        <f t="shared" si="30"/>
        <v>79</v>
      </c>
      <c r="B90" s="370" t="s">
        <v>716</v>
      </c>
      <c r="C90" s="370" t="s">
        <v>717</v>
      </c>
      <c r="D90" s="370" t="s">
        <v>1522</v>
      </c>
      <c r="E90" s="370" t="s">
        <v>718</v>
      </c>
      <c r="F90" s="370" t="s">
        <v>88</v>
      </c>
      <c r="G90" s="370" t="s">
        <v>126</v>
      </c>
      <c r="H90" s="370" t="s">
        <v>615</v>
      </c>
      <c r="I90" s="370" t="s">
        <v>615</v>
      </c>
      <c r="J90" s="370">
        <v>2</v>
      </c>
      <c r="K90" s="370" t="s">
        <v>2410</v>
      </c>
      <c r="L90" s="370">
        <v>3654</v>
      </c>
      <c r="M90" s="370" t="s">
        <v>2419</v>
      </c>
      <c r="N90" s="370">
        <v>0</v>
      </c>
      <c r="O90" s="370">
        <v>4</v>
      </c>
      <c r="P90" s="370">
        <v>1</v>
      </c>
      <c r="Q90" s="370">
        <f t="shared" si="17"/>
        <v>5</v>
      </c>
      <c r="R90" s="370">
        <v>2</v>
      </c>
      <c r="S90" s="370">
        <v>2</v>
      </c>
      <c r="T90" s="370">
        <f t="shared" si="18"/>
        <v>4</v>
      </c>
      <c r="U90" s="370">
        <v>5</v>
      </c>
      <c r="V90" s="370">
        <v>0</v>
      </c>
      <c r="W90" s="370">
        <f t="shared" si="19"/>
        <v>5</v>
      </c>
      <c r="X90" s="370">
        <v>1</v>
      </c>
      <c r="Y90" s="370">
        <v>3</v>
      </c>
      <c r="Z90" s="370">
        <f t="shared" si="20"/>
        <v>4</v>
      </c>
      <c r="AA90" s="370">
        <v>4</v>
      </c>
      <c r="AB90" s="370">
        <v>3</v>
      </c>
      <c r="AC90" s="370">
        <f t="shared" si="21"/>
        <v>7</v>
      </c>
      <c r="AD90" s="370">
        <v>2</v>
      </c>
      <c r="AE90" s="370">
        <v>3</v>
      </c>
      <c r="AF90" s="370">
        <f t="shared" si="22"/>
        <v>5</v>
      </c>
      <c r="AG90" s="370">
        <v>0</v>
      </c>
      <c r="AH90" s="370">
        <v>0</v>
      </c>
      <c r="AI90" s="370">
        <f t="shared" si="23"/>
        <v>0</v>
      </c>
      <c r="AJ90" s="370">
        <v>0</v>
      </c>
      <c r="AK90" s="370">
        <v>0</v>
      </c>
      <c r="AL90" s="370">
        <f t="shared" si="24"/>
        <v>0</v>
      </c>
      <c r="AM90" s="370">
        <v>0</v>
      </c>
      <c r="AN90" s="370">
        <v>0</v>
      </c>
      <c r="AO90" s="370">
        <f t="shared" si="25"/>
        <v>0</v>
      </c>
      <c r="AP90" s="370">
        <v>0</v>
      </c>
      <c r="AQ90" s="370">
        <v>0</v>
      </c>
      <c r="AR90" s="370">
        <f t="shared" si="26"/>
        <v>0</v>
      </c>
      <c r="AS90" s="370">
        <v>0</v>
      </c>
      <c r="AT90" s="370">
        <v>0</v>
      </c>
      <c r="AU90" s="370">
        <f t="shared" si="27"/>
        <v>0</v>
      </c>
      <c r="AV90" s="370">
        <v>0</v>
      </c>
      <c r="AW90" s="370">
        <v>0</v>
      </c>
      <c r="AX90" s="370">
        <f t="shared" si="28"/>
        <v>0</v>
      </c>
      <c r="AY90" s="370">
        <v>0</v>
      </c>
      <c r="AZ90" s="370">
        <v>0</v>
      </c>
      <c r="BA90" s="370">
        <f t="shared" si="29"/>
        <v>0</v>
      </c>
      <c r="BB90" s="370">
        <f t="shared" si="31"/>
        <v>18</v>
      </c>
      <c r="BC90" s="370">
        <f t="shared" si="31"/>
        <v>12</v>
      </c>
      <c r="BD90" s="370">
        <f t="shared" si="31"/>
        <v>30</v>
      </c>
    </row>
    <row r="91" spans="1:56" s="371" customFormat="1" hidden="1">
      <c r="A91" s="370">
        <f t="shared" si="30"/>
        <v>80</v>
      </c>
      <c r="B91" s="370" t="s">
        <v>704</v>
      </c>
      <c r="C91" s="370" t="s">
        <v>705</v>
      </c>
      <c r="D91" s="370" t="s">
        <v>1514</v>
      </c>
      <c r="E91" s="370" t="s">
        <v>706</v>
      </c>
      <c r="F91" s="370" t="s">
        <v>88</v>
      </c>
      <c r="G91" s="370" t="s">
        <v>126</v>
      </c>
      <c r="H91" s="370" t="s">
        <v>615</v>
      </c>
      <c r="I91" s="370" t="s">
        <v>615</v>
      </c>
      <c r="J91" s="370">
        <v>2</v>
      </c>
      <c r="K91" s="370" t="s">
        <v>2410</v>
      </c>
      <c r="L91" s="370">
        <v>37347</v>
      </c>
      <c r="M91" s="370" t="s">
        <v>2415</v>
      </c>
      <c r="N91" s="370">
        <v>1000</v>
      </c>
      <c r="O91" s="370">
        <v>4</v>
      </c>
      <c r="P91" s="370">
        <v>5</v>
      </c>
      <c r="Q91" s="370">
        <f t="shared" si="17"/>
        <v>9</v>
      </c>
      <c r="R91" s="370">
        <v>8</v>
      </c>
      <c r="S91" s="370">
        <v>7</v>
      </c>
      <c r="T91" s="370">
        <f t="shared" si="18"/>
        <v>15</v>
      </c>
      <c r="U91" s="370">
        <v>5</v>
      </c>
      <c r="V91" s="370">
        <v>10</v>
      </c>
      <c r="W91" s="370">
        <f t="shared" si="19"/>
        <v>15</v>
      </c>
      <c r="X91" s="370">
        <v>16</v>
      </c>
      <c r="Y91" s="370">
        <v>12</v>
      </c>
      <c r="Z91" s="370">
        <f t="shared" si="20"/>
        <v>28</v>
      </c>
      <c r="AA91" s="370">
        <v>3</v>
      </c>
      <c r="AB91" s="370">
        <v>11</v>
      </c>
      <c r="AC91" s="370">
        <f t="shared" si="21"/>
        <v>14</v>
      </c>
      <c r="AD91" s="370">
        <v>5</v>
      </c>
      <c r="AE91" s="370">
        <v>3</v>
      </c>
      <c r="AF91" s="370">
        <f t="shared" si="22"/>
        <v>8</v>
      </c>
      <c r="AG91" s="370">
        <v>0</v>
      </c>
      <c r="AH91" s="370">
        <v>0</v>
      </c>
      <c r="AI91" s="370">
        <f t="shared" si="23"/>
        <v>0</v>
      </c>
      <c r="AJ91" s="370">
        <v>0</v>
      </c>
      <c r="AK91" s="370">
        <v>0</v>
      </c>
      <c r="AL91" s="370">
        <f t="shared" si="24"/>
        <v>0</v>
      </c>
      <c r="AM91" s="370">
        <v>0</v>
      </c>
      <c r="AN91" s="370">
        <v>0</v>
      </c>
      <c r="AO91" s="370">
        <f t="shared" si="25"/>
        <v>0</v>
      </c>
      <c r="AP91" s="370">
        <v>0</v>
      </c>
      <c r="AQ91" s="370">
        <v>0</v>
      </c>
      <c r="AR91" s="370">
        <f t="shared" si="26"/>
        <v>0</v>
      </c>
      <c r="AS91" s="370">
        <v>0</v>
      </c>
      <c r="AT91" s="370">
        <v>0</v>
      </c>
      <c r="AU91" s="370">
        <f t="shared" si="27"/>
        <v>0</v>
      </c>
      <c r="AV91" s="370">
        <v>0</v>
      </c>
      <c r="AW91" s="370">
        <v>0</v>
      </c>
      <c r="AX91" s="370">
        <f t="shared" si="28"/>
        <v>0</v>
      </c>
      <c r="AY91" s="370">
        <v>0</v>
      </c>
      <c r="AZ91" s="370">
        <v>0</v>
      </c>
      <c r="BA91" s="370">
        <f t="shared" si="29"/>
        <v>0</v>
      </c>
      <c r="BB91" s="370">
        <f t="shared" si="31"/>
        <v>41</v>
      </c>
      <c r="BC91" s="370">
        <f t="shared" si="31"/>
        <v>48</v>
      </c>
      <c r="BD91" s="370">
        <f t="shared" si="31"/>
        <v>89</v>
      </c>
    </row>
    <row r="92" spans="1:56" s="371" customFormat="1" hidden="1">
      <c r="A92" s="370">
        <f t="shared" si="30"/>
        <v>81</v>
      </c>
      <c r="B92" s="370" t="s">
        <v>686</v>
      </c>
      <c r="C92" s="370" t="s">
        <v>687</v>
      </c>
      <c r="D92" s="370" t="s">
        <v>2438</v>
      </c>
      <c r="E92" s="370" t="s">
        <v>307</v>
      </c>
      <c r="F92" s="370" t="s">
        <v>88</v>
      </c>
      <c r="G92" s="370" t="s">
        <v>126</v>
      </c>
      <c r="H92" s="370" t="s">
        <v>615</v>
      </c>
      <c r="I92" s="370" t="s">
        <v>615</v>
      </c>
      <c r="J92" s="370">
        <v>2</v>
      </c>
      <c r="K92" s="370" t="s">
        <v>2421</v>
      </c>
      <c r="L92" s="370">
        <v>39448</v>
      </c>
      <c r="M92" s="370" t="s">
        <v>2419</v>
      </c>
      <c r="N92" s="370">
        <v>0</v>
      </c>
      <c r="O92" s="370">
        <v>11</v>
      </c>
      <c r="P92" s="370">
        <v>8</v>
      </c>
      <c r="Q92" s="370">
        <f t="shared" si="17"/>
        <v>19</v>
      </c>
      <c r="R92" s="370">
        <v>10</v>
      </c>
      <c r="S92" s="370">
        <v>8</v>
      </c>
      <c r="T92" s="370">
        <f t="shared" si="18"/>
        <v>18</v>
      </c>
      <c r="U92" s="370">
        <v>14</v>
      </c>
      <c r="V92" s="370">
        <v>7</v>
      </c>
      <c r="W92" s="370">
        <f t="shared" si="19"/>
        <v>21</v>
      </c>
      <c r="X92" s="370">
        <v>14</v>
      </c>
      <c r="Y92" s="370">
        <v>5</v>
      </c>
      <c r="Z92" s="370">
        <f t="shared" si="20"/>
        <v>19</v>
      </c>
      <c r="AA92" s="370">
        <v>8</v>
      </c>
      <c r="AB92" s="370">
        <v>12</v>
      </c>
      <c r="AC92" s="370">
        <f t="shared" si="21"/>
        <v>20</v>
      </c>
      <c r="AD92" s="370">
        <v>6</v>
      </c>
      <c r="AE92" s="370">
        <v>8</v>
      </c>
      <c r="AF92" s="370">
        <f t="shared" si="22"/>
        <v>14</v>
      </c>
      <c r="AG92" s="370">
        <v>0</v>
      </c>
      <c r="AH92" s="370">
        <v>0</v>
      </c>
      <c r="AI92" s="370">
        <f t="shared" si="23"/>
        <v>0</v>
      </c>
      <c r="AJ92" s="370">
        <v>0</v>
      </c>
      <c r="AK92" s="370">
        <v>0</v>
      </c>
      <c r="AL92" s="370">
        <f t="shared" si="24"/>
        <v>0</v>
      </c>
      <c r="AM92" s="370">
        <v>0</v>
      </c>
      <c r="AN92" s="370">
        <v>0</v>
      </c>
      <c r="AO92" s="370">
        <f t="shared" si="25"/>
        <v>0</v>
      </c>
      <c r="AP92" s="370">
        <v>0</v>
      </c>
      <c r="AQ92" s="370">
        <v>0</v>
      </c>
      <c r="AR92" s="370">
        <f t="shared" si="26"/>
        <v>0</v>
      </c>
      <c r="AS92" s="370">
        <v>0</v>
      </c>
      <c r="AT92" s="370">
        <v>0</v>
      </c>
      <c r="AU92" s="370">
        <f t="shared" si="27"/>
        <v>0</v>
      </c>
      <c r="AV92" s="370">
        <v>0</v>
      </c>
      <c r="AW92" s="370">
        <v>0</v>
      </c>
      <c r="AX92" s="370">
        <f t="shared" si="28"/>
        <v>0</v>
      </c>
      <c r="AY92" s="370">
        <v>0</v>
      </c>
      <c r="AZ92" s="370">
        <v>0</v>
      </c>
      <c r="BA92" s="370">
        <f t="shared" si="29"/>
        <v>0</v>
      </c>
      <c r="BB92" s="370">
        <f t="shared" si="31"/>
        <v>63</v>
      </c>
      <c r="BC92" s="370">
        <f t="shared" si="31"/>
        <v>48</v>
      </c>
      <c r="BD92" s="370">
        <f t="shared" si="31"/>
        <v>111</v>
      </c>
    </row>
    <row r="93" spans="1:56" s="371" customFormat="1" hidden="1">
      <c r="A93" s="370">
        <f t="shared" si="30"/>
        <v>82</v>
      </c>
      <c r="B93" s="370" t="s">
        <v>683</v>
      </c>
      <c r="C93" s="370" t="s">
        <v>684</v>
      </c>
      <c r="D93" s="370" t="s">
        <v>1518</v>
      </c>
      <c r="E93" s="370" t="s">
        <v>685</v>
      </c>
      <c r="F93" s="370" t="s">
        <v>88</v>
      </c>
      <c r="G93" s="370" t="s">
        <v>126</v>
      </c>
      <c r="H93" s="370" t="s">
        <v>615</v>
      </c>
      <c r="I93" s="370" t="s">
        <v>615</v>
      </c>
      <c r="J93" s="370">
        <v>2</v>
      </c>
      <c r="K93" s="370" t="s">
        <v>2421</v>
      </c>
      <c r="L93" s="370">
        <v>27395</v>
      </c>
      <c r="M93" s="370" t="s">
        <v>2409</v>
      </c>
      <c r="N93" s="370">
        <v>1300</v>
      </c>
      <c r="O93" s="370">
        <v>2</v>
      </c>
      <c r="P93" s="370">
        <v>8</v>
      </c>
      <c r="Q93" s="370">
        <f t="shared" si="17"/>
        <v>10</v>
      </c>
      <c r="R93" s="370">
        <v>7</v>
      </c>
      <c r="S93" s="370">
        <v>8</v>
      </c>
      <c r="T93" s="370">
        <f t="shared" si="18"/>
        <v>15</v>
      </c>
      <c r="U93" s="370">
        <v>4</v>
      </c>
      <c r="V93" s="370">
        <v>10</v>
      </c>
      <c r="W93" s="370">
        <f t="shared" si="19"/>
        <v>14</v>
      </c>
      <c r="X93" s="370">
        <v>14</v>
      </c>
      <c r="Y93" s="370">
        <v>10</v>
      </c>
      <c r="Z93" s="370">
        <f t="shared" si="20"/>
        <v>24</v>
      </c>
      <c r="AA93" s="370">
        <v>10</v>
      </c>
      <c r="AB93" s="370">
        <v>8</v>
      </c>
      <c r="AC93" s="370">
        <f t="shared" si="21"/>
        <v>18</v>
      </c>
      <c r="AD93" s="370">
        <v>11</v>
      </c>
      <c r="AE93" s="370">
        <v>5</v>
      </c>
      <c r="AF93" s="370">
        <f t="shared" si="22"/>
        <v>16</v>
      </c>
      <c r="AG93" s="370">
        <v>0</v>
      </c>
      <c r="AH93" s="370">
        <v>0</v>
      </c>
      <c r="AI93" s="370">
        <f t="shared" si="23"/>
        <v>0</v>
      </c>
      <c r="AJ93" s="370">
        <v>0</v>
      </c>
      <c r="AK93" s="370">
        <v>0</v>
      </c>
      <c r="AL93" s="370">
        <f t="shared" si="24"/>
        <v>0</v>
      </c>
      <c r="AM93" s="370">
        <v>0</v>
      </c>
      <c r="AN93" s="370">
        <v>0</v>
      </c>
      <c r="AO93" s="370">
        <f t="shared" si="25"/>
        <v>0</v>
      </c>
      <c r="AP93" s="370">
        <v>0</v>
      </c>
      <c r="AQ93" s="370">
        <v>0</v>
      </c>
      <c r="AR93" s="370">
        <f t="shared" si="26"/>
        <v>0</v>
      </c>
      <c r="AS93" s="370">
        <v>0</v>
      </c>
      <c r="AT93" s="370">
        <v>0</v>
      </c>
      <c r="AU93" s="370">
        <f t="shared" si="27"/>
        <v>0</v>
      </c>
      <c r="AV93" s="370">
        <v>0</v>
      </c>
      <c r="AW93" s="370">
        <v>0</v>
      </c>
      <c r="AX93" s="370">
        <f t="shared" si="28"/>
        <v>0</v>
      </c>
      <c r="AY93" s="370">
        <v>0</v>
      </c>
      <c r="AZ93" s="370">
        <v>0</v>
      </c>
      <c r="BA93" s="370">
        <f t="shared" si="29"/>
        <v>0</v>
      </c>
      <c r="BB93" s="370">
        <f t="shared" si="31"/>
        <v>48</v>
      </c>
      <c r="BC93" s="370">
        <f t="shared" si="31"/>
        <v>49</v>
      </c>
      <c r="BD93" s="370">
        <f t="shared" si="31"/>
        <v>97</v>
      </c>
    </row>
    <row r="94" spans="1:56" s="371" customFormat="1" hidden="1">
      <c r="A94" s="370">
        <f t="shared" si="30"/>
        <v>83</v>
      </c>
      <c r="B94" s="370" t="s">
        <v>707</v>
      </c>
      <c r="C94" s="370" t="s">
        <v>708</v>
      </c>
      <c r="D94" s="370" t="s">
        <v>1519</v>
      </c>
      <c r="E94" s="370" t="s">
        <v>701</v>
      </c>
      <c r="F94" s="370" t="s">
        <v>88</v>
      </c>
      <c r="G94" s="370" t="s">
        <v>126</v>
      </c>
      <c r="H94" s="370" t="s">
        <v>615</v>
      </c>
      <c r="I94" s="370" t="s">
        <v>615</v>
      </c>
      <c r="J94" s="370">
        <v>2</v>
      </c>
      <c r="K94" s="370" t="s">
        <v>2410</v>
      </c>
      <c r="L94" s="370">
        <v>3654</v>
      </c>
      <c r="M94" s="370" t="s">
        <v>2419</v>
      </c>
      <c r="N94" s="370">
        <v>0</v>
      </c>
      <c r="O94" s="370">
        <v>2</v>
      </c>
      <c r="P94" s="370">
        <v>2</v>
      </c>
      <c r="Q94" s="370">
        <f t="shared" si="17"/>
        <v>4</v>
      </c>
      <c r="R94" s="370">
        <v>1</v>
      </c>
      <c r="S94" s="370">
        <v>3</v>
      </c>
      <c r="T94" s="370">
        <f t="shared" si="18"/>
        <v>4</v>
      </c>
      <c r="U94" s="370">
        <v>4</v>
      </c>
      <c r="V94" s="370">
        <v>3</v>
      </c>
      <c r="W94" s="370">
        <f t="shared" si="19"/>
        <v>7</v>
      </c>
      <c r="X94" s="370">
        <v>4</v>
      </c>
      <c r="Y94" s="370">
        <v>3</v>
      </c>
      <c r="Z94" s="370">
        <f t="shared" si="20"/>
        <v>7</v>
      </c>
      <c r="AA94" s="370">
        <v>1</v>
      </c>
      <c r="AB94" s="370">
        <v>1</v>
      </c>
      <c r="AC94" s="370">
        <f t="shared" si="21"/>
        <v>2</v>
      </c>
      <c r="AD94" s="370">
        <v>0</v>
      </c>
      <c r="AE94" s="370">
        <v>1</v>
      </c>
      <c r="AF94" s="370">
        <f t="shared" si="22"/>
        <v>1</v>
      </c>
      <c r="AG94" s="370">
        <v>0</v>
      </c>
      <c r="AH94" s="370">
        <v>0</v>
      </c>
      <c r="AI94" s="370">
        <f t="shared" si="23"/>
        <v>0</v>
      </c>
      <c r="AJ94" s="370">
        <v>0</v>
      </c>
      <c r="AK94" s="370">
        <v>0</v>
      </c>
      <c r="AL94" s="370">
        <f t="shared" si="24"/>
        <v>0</v>
      </c>
      <c r="AM94" s="370">
        <v>0</v>
      </c>
      <c r="AN94" s="370">
        <v>0</v>
      </c>
      <c r="AO94" s="370">
        <f t="shared" si="25"/>
        <v>0</v>
      </c>
      <c r="AP94" s="370">
        <v>0</v>
      </c>
      <c r="AQ94" s="370">
        <v>0</v>
      </c>
      <c r="AR94" s="370">
        <f t="shared" si="26"/>
        <v>0</v>
      </c>
      <c r="AS94" s="370">
        <v>0</v>
      </c>
      <c r="AT94" s="370">
        <v>0</v>
      </c>
      <c r="AU94" s="370">
        <f t="shared" si="27"/>
        <v>0</v>
      </c>
      <c r="AV94" s="370">
        <v>0</v>
      </c>
      <c r="AW94" s="370">
        <v>0</v>
      </c>
      <c r="AX94" s="370">
        <f t="shared" si="28"/>
        <v>0</v>
      </c>
      <c r="AY94" s="370">
        <v>0</v>
      </c>
      <c r="AZ94" s="370">
        <v>0</v>
      </c>
      <c r="BA94" s="370">
        <f t="shared" si="29"/>
        <v>0</v>
      </c>
      <c r="BB94" s="370">
        <f t="shared" si="31"/>
        <v>12</v>
      </c>
      <c r="BC94" s="370">
        <f t="shared" si="31"/>
        <v>13</v>
      </c>
      <c r="BD94" s="370">
        <f t="shared" si="31"/>
        <v>25</v>
      </c>
    </row>
    <row r="95" spans="1:56" s="371" customFormat="1" hidden="1">
      <c r="A95" s="370">
        <f t="shared" si="30"/>
        <v>84</v>
      </c>
      <c r="B95" s="370" t="s">
        <v>697</v>
      </c>
      <c r="C95" s="370" t="s">
        <v>698</v>
      </c>
      <c r="D95" s="370" t="s">
        <v>2439</v>
      </c>
      <c r="E95" s="370" t="s">
        <v>311</v>
      </c>
      <c r="F95" s="370" t="s">
        <v>88</v>
      </c>
      <c r="G95" s="370" t="s">
        <v>126</v>
      </c>
      <c r="H95" s="370" t="s">
        <v>615</v>
      </c>
      <c r="I95" s="370" t="s">
        <v>615</v>
      </c>
      <c r="J95" s="370">
        <v>2</v>
      </c>
      <c r="K95" s="370" t="s">
        <v>2410</v>
      </c>
      <c r="L95" s="370">
        <v>14610</v>
      </c>
      <c r="M95" s="370" t="s">
        <v>2409</v>
      </c>
      <c r="N95" s="370">
        <v>1500</v>
      </c>
      <c r="O95" s="370">
        <v>16</v>
      </c>
      <c r="P95" s="370">
        <v>14</v>
      </c>
      <c r="Q95" s="370">
        <f t="shared" si="17"/>
        <v>30</v>
      </c>
      <c r="R95" s="370">
        <v>13</v>
      </c>
      <c r="S95" s="370">
        <v>13</v>
      </c>
      <c r="T95" s="370">
        <f t="shared" si="18"/>
        <v>26</v>
      </c>
      <c r="U95" s="370">
        <v>18</v>
      </c>
      <c r="V95" s="370">
        <v>14</v>
      </c>
      <c r="W95" s="370">
        <f t="shared" si="19"/>
        <v>32</v>
      </c>
      <c r="X95" s="370">
        <v>16</v>
      </c>
      <c r="Y95" s="370">
        <v>20</v>
      </c>
      <c r="Z95" s="370">
        <f t="shared" si="20"/>
        <v>36</v>
      </c>
      <c r="AA95" s="370">
        <v>17</v>
      </c>
      <c r="AB95" s="370">
        <v>26</v>
      </c>
      <c r="AC95" s="370">
        <f t="shared" si="21"/>
        <v>43</v>
      </c>
      <c r="AD95" s="370">
        <v>29</v>
      </c>
      <c r="AE95" s="370">
        <v>13</v>
      </c>
      <c r="AF95" s="370">
        <f t="shared" si="22"/>
        <v>42</v>
      </c>
      <c r="AG95" s="370">
        <v>0</v>
      </c>
      <c r="AH95" s="370">
        <v>0</v>
      </c>
      <c r="AI95" s="370">
        <f t="shared" si="23"/>
        <v>0</v>
      </c>
      <c r="AJ95" s="370">
        <v>0</v>
      </c>
      <c r="AK95" s="370">
        <v>0</v>
      </c>
      <c r="AL95" s="370">
        <f t="shared" si="24"/>
        <v>0</v>
      </c>
      <c r="AM95" s="370">
        <v>0</v>
      </c>
      <c r="AN95" s="370">
        <v>0</v>
      </c>
      <c r="AO95" s="370">
        <f t="shared" si="25"/>
        <v>0</v>
      </c>
      <c r="AP95" s="370">
        <v>0</v>
      </c>
      <c r="AQ95" s="370">
        <v>0</v>
      </c>
      <c r="AR95" s="370">
        <f t="shared" si="26"/>
        <v>0</v>
      </c>
      <c r="AS95" s="370">
        <v>0</v>
      </c>
      <c r="AT95" s="370">
        <v>0</v>
      </c>
      <c r="AU95" s="370">
        <f t="shared" si="27"/>
        <v>0</v>
      </c>
      <c r="AV95" s="370">
        <v>0</v>
      </c>
      <c r="AW95" s="370">
        <v>0</v>
      </c>
      <c r="AX95" s="370">
        <f t="shared" si="28"/>
        <v>0</v>
      </c>
      <c r="AY95" s="370">
        <v>0</v>
      </c>
      <c r="AZ95" s="370">
        <v>0</v>
      </c>
      <c r="BA95" s="370">
        <f t="shared" si="29"/>
        <v>0</v>
      </c>
      <c r="BB95" s="370">
        <f t="shared" si="31"/>
        <v>109</v>
      </c>
      <c r="BC95" s="370">
        <f t="shared" si="31"/>
        <v>100</v>
      </c>
      <c r="BD95" s="370">
        <f t="shared" si="31"/>
        <v>209</v>
      </c>
    </row>
    <row r="96" spans="1:56" s="371" customFormat="1" hidden="1">
      <c r="A96" s="370">
        <f t="shared" si="30"/>
        <v>85</v>
      </c>
      <c r="B96" s="370" t="s">
        <v>694</v>
      </c>
      <c r="C96" s="370" t="s">
        <v>695</v>
      </c>
      <c r="D96" s="370" t="s">
        <v>696</v>
      </c>
      <c r="E96" s="370" t="s">
        <v>696</v>
      </c>
      <c r="F96" s="370" t="s">
        <v>88</v>
      </c>
      <c r="G96" s="370" t="s">
        <v>126</v>
      </c>
      <c r="H96" s="370" t="s">
        <v>615</v>
      </c>
      <c r="I96" s="370" t="s">
        <v>615</v>
      </c>
      <c r="J96" s="370">
        <v>2</v>
      </c>
      <c r="K96" s="370" t="s">
        <v>2410</v>
      </c>
      <c r="L96" s="370">
        <v>30142</v>
      </c>
      <c r="M96" s="370" t="s">
        <v>2409</v>
      </c>
      <c r="N96" s="370">
        <v>900</v>
      </c>
      <c r="O96" s="370">
        <v>17</v>
      </c>
      <c r="P96" s="370">
        <v>16</v>
      </c>
      <c r="Q96" s="370">
        <f t="shared" si="17"/>
        <v>33</v>
      </c>
      <c r="R96" s="370">
        <v>19</v>
      </c>
      <c r="S96" s="370">
        <v>11</v>
      </c>
      <c r="T96" s="370">
        <f t="shared" si="18"/>
        <v>30</v>
      </c>
      <c r="U96" s="370">
        <v>15</v>
      </c>
      <c r="V96" s="370">
        <v>15</v>
      </c>
      <c r="W96" s="370">
        <f t="shared" si="19"/>
        <v>30</v>
      </c>
      <c r="X96" s="370">
        <v>16</v>
      </c>
      <c r="Y96" s="370">
        <v>17</v>
      </c>
      <c r="Z96" s="370">
        <f t="shared" si="20"/>
        <v>33</v>
      </c>
      <c r="AA96" s="370">
        <v>25</v>
      </c>
      <c r="AB96" s="370">
        <v>23</v>
      </c>
      <c r="AC96" s="370">
        <f t="shared" si="21"/>
        <v>48</v>
      </c>
      <c r="AD96" s="370">
        <v>18</v>
      </c>
      <c r="AE96" s="370">
        <v>12</v>
      </c>
      <c r="AF96" s="370">
        <f t="shared" si="22"/>
        <v>30</v>
      </c>
      <c r="AG96" s="370">
        <v>0</v>
      </c>
      <c r="AH96" s="370">
        <v>0</v>
      </c>
      <c r="AI96" s="370">
        <f t="shared" si="23"/>
        <v>0</v>
      </c>
      <c r="AJ96" s="370">
        <v>0</v>
      </c>
      <c r="AK96" s="370">
        <v>0</v>
      </c>
      <c r="AL96" s="370">
        <f t="shared" si="24"/>
        <v>0</v>
      </c>
      <c r="AM96" s="370">
        <v>0</v>
      </c>
      <c r="AN96" s="370">
        <v>0</v>
      </c>
      <c r="AO96" s="370">
        <f t="shared" si="25"/>
        <v>0</v>
      </c>
      <c r="AP96" s="370">
        <v>0</v>
      </c>
      <c r="AQ96" s="370">
        <v>0</v>
      </c>
      <c r="AR96" s="370">
        <f t="shared" si="26"/>
        <v>0</v>
      </c>
      <c r="AS96" s="370">
        <v>0</v>
      </c>
      <c r="AT96" s="370">
        <v>0</v>
      </c>
      <c r="AU96" s="370">
        <f t="shared" si="27"/>
        <v>0</v>
      </c>
      <c r="AV96" s="370">
        <v>0</v>
      </c>
      <c r="AW96" s="370">
        <v>0</v>
      </c>
      <c r="AX96" s="370">
        <f t="shared" si="28"/>
        <v>0</v>
      </c>
      <c r="AY96" s="370">
        <v>0</v>
      </c>
      <c r="AZ96" s="370">
        <v>0</v>
      </c>
      <c r="BA96" s="370">
        <f t="shared" si="29"/>
        <v>0</v>
      </c>
      <c r="BB96" s="370">
        <f t="shared" si="31"/>
        <v>110</v>
      </c>
      <c r="BC96" s="370">
        <f t="shared" si="31"/>
        <v>94</v>
      </c>
      <c r="BD96" s="370">
        <f t="shared" si="31"/>
        <v>204</v>
      </c>
    </row>
    <row r="97" spans="1:56" s="371" customFormat="1" ht="24.75" customHeight="1">
      <c r="A97" s="370">
        <v>4</v>
      </c>
      <c r="B97" s="370"/>
      <c r="C97" s="370" t="str">
        <f>F97</f>
        <v>Kec. Cermin Nan Gedang</v>
      </c>
      <c r="D97" s="370"/>
      <c r="E97" s="370"/>
      <c r="F97" s="370" t="str">
        <f>F96</f>
        <v>Kec. Cermin Nan Gedang</v>
      </c>
      <c r="G97" s="370"/>
      <c r="H97" s="370"/>
      <c r="I97" s="370"/>
      <c r="J97" s="370"/>
      <c r="K97" s="370"/>
      <c r="L97" s="370"/>
      <c r="M97" s="370"/>
      <c r="N97" s="370"/>
      <c r="O97" s="370">
        <f>SUM(O81:O96)+1</f>
        <v>140</v>
      </c>
      <c r="P97" s="370">
        <f>SUM(P81:P96)+4</f>
        <v>135</v>
      </c>
      <c r="Q97" s="370">
        <f t="shared" ref="Q97:AX97" si="33">SUM(Q81:Q96)</f>
        <v>270</v>
      </c>
      <c r="R97" s="370">
        <f t="shared" si="33"/>
        <v>142</v>
      </c>
      <c r="S97" s="370">
        <f t="shared" si="33"/>
        <v>114</v>
      </c>
      <c r="T97" s="370">
        <f t="shared" si="33"/>
        <v>256</v>
      </c>
      <c r="U97" s="370">
        <f t="shared" si="33"/>
        <v>129</v>
      </c>
      <c r="V97" s="370">
        <f t="shared" si="33"/>
        <v>130</v>
      </c>
      <c r="W97" s="370">
        <f t="shared" si="33"/>
        <v>259</v>
      </c>
      <c r="X97" s="370">
        <f t="shared" si="33"/>
        <v>177</v>
      </c>
      <c r="Y97" s="370">
        <f t="shared" si="33"/>
        <v>159</v>
      </c>
      <c r="Z97" s="370">
        <f t="shared" si="33"/>
        <v>336</v>
      </c>
      <c r="AA97" s="370">
        <f t="shared" si="33"/>
        <v>169</v>
      </c>
      <c r="AB97" s="370">
        <f t="shared" si="33"/>
        <v>167</v>
      </c>
      <c r="AC97" s="370">
        <f t="shared" si="33"/>
        <v>336</v>
      </c>
      <c r="AD97" s="370">
        <f t="shared" si="33"/>
        <v>152</v>
      </c>
      <c r="AE97" s="370">
        <f t="shared" si="33"/>
        <v>138</v>
      </c>
      <c r="AF97" s="370">
        <f t="shared" si="33"/>
        <v>290</v>
      </c>
      <c r="AG97" s="370">
        <f t="shared" si="33"/>
        <v>0</v>
      </c>
      <c r="AH97" s="370">
        <f t="shared" si="33"/>
        <v>0</v>
      </c>
      <c r="AI97" s="370">
        <f t="shared" si="33"/>
        <v>0</v>
      </c>
      <c r="AJ97" s="370">
        <f t="shared" si="33"/>
        <v>0</v>
      </c>
      <c r="AK97" s="370">
        <f t="shared" si="33"/>
        <v>0</v>
      </c>
      <c r="AL97" s="370">
        <f t="shared" si="33"/>
        <v>0</v>
      </c>
      <c r="AM97" s="370">
        <f t="shared" si="33"/>
        <v>0</v>
      </c>
      <c r="AN97" s="370">
        <f t="shared" si="33"/>
        <v>0</v>
      </c>
      <c r="AO97" s="370">
        <f t="shared" si="33"/>
        <v>0</v>
      </c>
      <c r="AP97" s="370">
        <f t="shared" si="33"/>
        <v>0</v>
      </c>
      <c r="AQ97" s="370">
        <f t="shared" si="33"/>
        <v>0</v>
      </c>
      <c r="AR97" s="370">
        <f t="shared" si="33"/>
        <v>0</v>
      </c>
      <c r="AS97" s="370">
        <f t="shared" si="33"/>
        <v>0</v>
      </c>
      <c r="AT97" s="370">
        <f t="shared" si="33"/>
        <v>0</v>
      </c>
      <c r="AU97" s="370">
        <f t="shared" si="33"/>
        <v>0</v>
      </c>
      <c r="AV97" s="370">
        <f t="shared" si="33"/>
        <v>0</v>
      </c>
      <c r="AW97" s="370">
        <f t="shared" si="33"/>
        <v>0</v>
      </c>
      <c r="AX97" s="370">
        <f t="shared" si="33"/>
        <v>0</v>
      </c>
      <c r="AY97" s="370">
        <f>SUM(AY81:AY96)</f>
        <v>0</v>
      </c>
      <c r="AZ97" s="370">
        <f>SUM(AZ81:AZ96)</f>
        <v>0</v>
      </c>
      <c r="BA97" s="370">
        <f>SUM(BA81:BA96)</f>
        <v>0</v>
      </c>
      <c r="BB97" s="370">
        <f>O97+R97+U97+X97+AA97+AD97</f>
        <v>909</v>
      </c>
      <c r="BC97" s="370">
        <f>P97+S97+V97+Y97+AB97+AE97</f>
        <v>843</v>
      </c>
      <c r="BD97" s="370">
        <f>SUM(BB97:BC97)</f>
        <v>1752</v>
      </c>
    </row>
    <row r="98" spans="1:56" s="371" customFormat="1" hidden="1">
      <c r="A98" s="370">
        <f>A96+1</f>
        <v>86</v>
      </c>
      <c r="B98" s="370" t="s">
        <v>751</v>
      </c>
      <c r="C98" s="370" t="s">
        <v>752</v>
      </c>
      <c r="D98" s="370" t="s">
        <v>753</v>
      </c>
      <c r="E98" s="370" t="s">
        <v>753</v>
      </c>
      <c r="F98" s="370" t="s">
        <v>82</v>
      </c>
      <c r="G98" s="370" t="s">
        <v>126</v>
      </c>
      <c r="H98" s="370" t="s">
        <v>615</v>
      </c>
      <c r="I98" s="370" t="s">
        <v>615</v>
      </c>
      <c r="J98" s="370">
        <v>2</v>
      </c>
      <c r="K98" s="370" t="s">
        <v>2440</v>
      </c>
      <c r="L98" s="370" t="s">
        <v>615</v>
      </c>
      <c r="M98" s="370" t="s">
        <v>1376</v>
      </c>
      <c r="N98" s="370">
        <v>150</v>
      </c>
      <c r="O98" s="370">
        <v>8</v>
      </c>
      <c r="P98" s="370">
        <v>3</v>
      </c>
      <c r="Q98" s="370">
        <f t="shared" si="17"/>
        <v>11</v>
      </c>
      <c r="R98" s="370">
        <v>4</v>
      </c>
      <c r="S98" s="370">
        <v>10</v>
      </c>
      <c r="T98" s="370">
        <f t="shared" si="18"/>
        <v>14</v>
      </c>
      <c r="U98" s="370">
        <v>6</v>
      </c>
      <c r="V98" s="370">
        <v>2</v>
      </c>
      <c r="W98" s="370">
        <f t="shared" si="19"/>
        <v>8</v>
      </c>
      <c r="X98" s="370">
        <v>0</v>
      </c>
      <c r="Y98" s="370">
        <v>2</v>
      </c>
      <c r="Z98" s="370">
        <f t="shared" si="20"/>
        <v>2</v>
      </c>
      <c r="AA98" s="370">
        <v>3</v>
      </c>
      <c r="AB98" s="370">
        <v>3</v>
      </c>
      <c r="AC98" s="370">
        <f t="shared" si="21"/>
        <v>6</v>
      </c>
      <c r="AD98" s="370">
        <v>6</v>
      </c>
      <c r="AE98" s="370">
        <v>6</v>
      </c>
      <c r="AF98" s="370">
        <f t="shared" si="22"/>
        <v>12</v>
      </c>
      <c r="AG98" s="370">
        <v>0</v>
      </c>
      <c r="AH98" s="370">
        <v>0</v>
      </c>
      <c r="AI98" s="370">
        <f t="shared" si="23"/>
        <v>0</v>
      </c>
      <c r="AJ98" s="370">
        <v>0</v>
      </c>
      <c r="AK98" s="370">
        <v>0</v>
      </c>
      <c r="AL98" s="370">
        <f t="shared" si="24"/>
        <v>0</v>
      </c>
      <c r="AM98" s="370">
        <v>0</v>
      </c>
      <c r="AN98" s="370">
        <v>0</v>
      </c>
      <c r="AO98" s="370">
        <f t="shared" si="25"/>
        <v>0</v>
      </c>
      <c r="AP98" s="370">
        <v>0</v>
      </c>
      <c r="AQ98" s="370">
        <v>0</v>
      </c>
      <c r="AR98" s="370">
        <f t="shared" si="26"/>
        <v>0</v>
      </c>
      <c r="AS98" s="370">
        <v>0</v>
      </c>
      <c r="AT98" s="370">
        <v>0</v>
      </c>
      <c r="AU98" s="370">
        <f t="shared" si="27"/>
        <v>0</v>
      </c>
      <c r="AV98" s="370">
        <v>0</v>
      </c>
      <c r="AW98" s="370">
        <v>0</v>
      </c>
      <c r="AX98" s="370">
        <f t="shared" si="28"/>
        <v>0</v>
      </c>
      <c r="AY98" s="370">
        <v>0</v>
      </c>
      <c r="AZ98" s="370">
        <v>0</v>
      </c>
      <c r="BA98" s="370">
        <f t="shared" si="29"/>
        <v>0</v>
      </c>
      <c r="BB98" s="370">
        <f t="shared" si="31"/>
        <v>27</v>
      </c>
      <c r="BC98" s="370">
        <f t="shared" si="31"/>
        <v>26</v>
      </c>
      <c r="BD98" s="370">
        <f t="shared" si="31"/>
        <v>53</v>
      </c>
    </row>
    <row r="99" spans="1:56" s="371" customFormat="1" hidden="1">
      <c r="A99" s="370">
        <f t="shared" si="30"/>
        <v>87</v>
      </c>
      <c r="B99" s="370" t="s">
        <v>740</v>
      </c>
      <c r="C99" s="370" t="s">
        <v>741</v>
      </c>
      <c r="D99" s="370" t="s">
        <v>1529</v>
      </c>
      <c r="E99" s="370" t="s">
        <v>742</v>
      </c>
      <c r="F99" s="370" t="s">
        <v>82</v>
      </c>
      <c r="G99" s="370" t="s">
        <v>126</v>
      </c>
      <c r="H99" s="370" t="s">
        <v>615</v>
      </c>
      <c r="I99" s="370" t="s">
        <v>615</v>
      </c>
      <c r="J99" s="370">
        <v>2</v>
      </c>
      <c r="K99" s="370" t="s">
        <v>2410</v>
      </c>
      <c r="L99" s="370">
        <v>30024</v>
      </c>
      <c r="M99" s="370" t="s">
        <v>2409</v>
      </c>
      <c r="N99" s="370">
        <v>1300</v>
      </c>
      <c r="O99" s="370">
        <v>10</v>
      </c>
      <c r="P99" s="370">
        <v>8</v>
      </c>
      <c r="Q99" s="370">
        <f t="shared" si="17"/>
        <v>18</v>
      </c>
      <c r="R99" s="370">
        <v>13</v>
      </c>
      <c r="S99" s="370">
        <v>7</v>
      </c>
      <c r="T99" s="370">
        <f t="shared" si="18"/>
        <v>20</v>
      </c>
      <c r="U99" s="370">
        <v>7</v>
      </c>
      <c r="V99" s="370">
        <v>10</v>
      </c>
      <c r="W99" s="370">
        <f t="shared" si="19"/>
        <v>17</v>
      </c>
      <c r="X99" s="370">
        <v>8</v>
      </c>
      <c r="Y99" s="370">
        <v>9</v>
      </c>
      <c r="Z99" s="370">
        <f t="shared" si="20"/>
        <v>17</v>
      </c>
      <c r="AA99" s="370">
        <v>7</v>
      </c>
      <c r="AB99" s="370">
        <v>4</v>
      </c>
      <c r="AC99" s="370">
        <f t="shared" si="21"/>
        <v>11</v>
      </c>
      <c r="AD99" s="370">
        <v>8</v>
      </c>
      <c r="AE99" s="370">
        <v>6</v>
      </c>
      <c r="AF99" s="370">
        <f t="shared" si="22"/>
        <v>14</v>
      </c>
      <c r="AG99" s="370">
        <v>0</v>
      </c>
      <c r="AH99" s="370">
        <v>0</v>
      </c>
      <c r="AI99" s="370">
        <f t="shared" si="23"/>
        <v>0</v>
      </c>
      <c r="AJ99" s="370">
        <v>0</v>
      </c>
      <c r="AK99" s="370">
        <v>0</v>
      </c>
      <c r="AL99" s="370">
        <f t="shared" si="24"/>
        <v>0</v>
      </c>
      <c r="AM99" s="370">
        <v>0</v>
      </c>
      <c r="AN99" s="370">
        <v>0</v>
      </c>
      <c r="AO99" s="370">
        <f t="shared" si="25"/>
        <v>0</v>
      </c>
      <c r="AP99" s="370">
        <v>0</v>
      </c>
      <c r="AQ99" s="370">
        <v>0</v>
      </c>
      <c r="AR99" s="370">
        <f t="shared" si="26"/>
        <v>0</v>
      </c>
      <c r="AS99" s="370">
        <v>0</v>
      </c>
      <c r="AT99" s="370">
        <v>0</v>
      </c>
      <c r="AU99" s="370">
        <f t="shared" si="27"/>
        <v>0</v>
      </c>
      <c r="AV99" s="370">
        <v>0</v>
      </c>
      <c r="AW99" s="370">
        <v>0</v>
      </c>
      <c r="AX99" s="370">
        <f t="shared" si="28"/>
        <v>0</v>
      </c>
      <c r="AY99" s="370">
        <v>0</v>
      </c>
      <c r="AZ99" s="370">
        <v>0</v>
      </c>
      <c r="BA99" s="370">
        <f t="shared" si="29"/>
        <v>0</v>
      </c>
      <c r="BB99" s="370">
        <f t="shared" si="31"/>
        <v>53</v>
      </c>
      <c r="BC99" s="370">
        <f t="shared" si="31"/>
        <v>44</v>
      </c>
      <c r="BD99" s="370">
        <f t="shared" si="31"/>
        <v>97</v>
      </c>
    </row>
    <row r="100" spans="1:56" s="371" customFormat="1" hidden="1">
      <c r="A100" s="370">
        <f t="shared" si="30"/>
        <v>88</v>
      </c>
      <c r="B100" s="370" t="s">
        <v>748</v>
      </c>
      <c r="C100" s="370" t="s">
        <v>749</v>
      </c>
      <c r="D100" s="370" t="s">
        <v>1539</v>
      </c>
      <c r="E100" s="370" t="s">
        <v>750</v>
      </c>
      <c r="F100" s="370" t="s">
        <v>82</v>
      </c>
      <c r="G100" s="370" t="s">
        <v>126</v>
      </c>
      <c r="H100" s="370" t="s">
        <v>615</v>
      </c>
      <c r="I100" s="370" t="s">
        <v>615</v>
      </c>
      <c r="J100" s="370">
        <v>2</v>
      </c>
      <c r="K100" s="370" t="s">
        <v>2410</v>
      </c>
      <c r="L100" s="370">
        <v>30042</v>
      </c>
      <c r="M100" s="370" t="s">
        <v>2419</v>
      </c>
      <c r="N100" s="370">
        <v>0</v>
      </c>
      <c r="O100" s="370">
        <v>5</v>
      </c>
      <c r="P100" s="370">
        <v>1</v>
      </c>
      <c r="Q100" s="370">
        <f t="shared" si="17"/>
        <v>6</v>
      </c>
      <c r="R100" s="370">
        <v>4</v>
      </c>
      <c r="S100" s="370">
        <v>5</v>
      </c>
      <c r="T100" s="370">
        <f t="shared" si="18"/>
        <v>9</v>
      </c>
      <c r="U100" s="370">
        <v>1</v>
      </c>
      <c r="V100" s="370">
        <v>3</v>
      </c>
      <c r="W100" s="370">
        <f t="shared" si="19"/>
        <v>4</v>
      </c>
      <c r="X100" s="370">
        <v>2</v>
      </c>
      <c r="Y100" s="370">
        <v>1</v>
      </c>
      <c r="Z100" s="370">
        <f t="shared" si="20"/>
        <v>3</v>
      </c>
      <c r="AA100" s="370">
        <v>5</v>
      </c>
      <c r="AB100" s="370">
        <v>4</v>
      </c>
      <c r="AC100" s="370">
        <f t="shared" si="21"/>
        <v>9</v>
      </c>
      <c r="AD100" s="370">
        <v>2</v>
      </c>
      <c r="AE100" s="370">
        <v>2</v>
      </c>
      <c r="AF100" s="370">
        <f t="shared" si="22"/>
        <v>4</v>
      </c>
      <c r="AG100" s="370">
        <v>0</v>
      </c>
      <c r="AH100" s="370">
        <v>0</v>
      </c>
      <c r="AI100" s="370">
        <f t="shared" si="23"/>
        <v>0</v>
      </c>
      <c r="AJ100" s="370">
        <v>0</v>
      </c>
      <c r="AK100" s="370">
        <v>0</v>
      </c>
      <c r="AL100" s="370">
        <f t="shared" si="24"/>
        <v>0</v>
      </c>
      <c r="AM100" s="370">
        <v>0</v>
      </c>
      <c r="AN100" s="370">
        <v>0</v>
      </c>
      <c r="AO100" s="370">
        <f t="shared" si="25"/>
        <v>0</v>
      </c>
      <c r="AP100" s="370">
        <v>0</v>
      </c>
      <c r="AQ100" s="370">
        <v>0</v>
      </c>
      <c r="AR100" s="370">
        <f t="shared" si="26"/>
        <v>0</v>
      </c>
      <c r="AS100" s="370">
        <v>0</v>
      </c>
      <c r="AT100" s="370">
        <v>0</v>
      </c>
      <c r="AU100" s="370">
        <f t="shared" si="27"/>
        <v>0</v>
      </c>
      <c r="AV100" s="370">
        <v>0</v>
      </c>
      <c r="AW100" s="370">
        <v>0</v>
      </c>
      <c r="AX100" s="370">
        <f t="shared" si="28"/>
        <v>0</v>
      </c>
      <c r="AY100" s="370">
        <v>0</v>
      </c>
      <c r="AZ100" s="370">
        <v>0</v>
      </c>
      <c r="BA100" s="370">
        <f t="shared" si="29"/>
        <v>0</v>
      </c>
      <c r="BB100" s="370">
        <f t="shared" si="31"/>
        <v>19</v>
      </c>
      <c r="BC100" s="370">
        <f t="shared" si="31"/>
        <v>16</v>
      </c>
      <c r="BD100" s="370">
        <f t="shared" si="31"/>
        <v>35</v>
      </c>
    </row>
    <row r="101" spans="1:56" s="371" customFormat="1" hidden="1">
      <c r="A101" s="370">
        <f t="shared" si="30"/>
        <v>89</v>
      </c>
      <c r="B101" s="370" t="s">
        <v>730</v>
      </c>
      <c r="C101" s="370" t="s">
        <v>731</v>
      </c>
      <c r="D101" s="370" t="s">
        <v>1537</v>
      </c>
      <c r="E101" s="370" t="s">
        <v>284</v>
      </c>
      <c r="F101" s="370" t="s">
        <v>82</v>
      </c>
      <c r="G101" s="370" t="s">
        <v>126</v>
      </c>
      <c r="H101" s="370" t="s">
        <v>615</v>
      </c>
      <c r="I101" s="370" t="s">
        <v>615</v>
      </c>
      <c r="J101" s="370">
        <v>2</v>
      </c>
      <c r="K101" s="370" t="s">
        <v>2410</v>
      </c>
      <c r="L101" s="370">
        <v>26846</v>
      </c>
      <c r="M101" s="370" t="s">
        <v>2409</v>
      </c>
      <c r="N101" s="370">
        <v>250</v>
      </c>
      <c r="O101" s="370">
        <v>26</v>
      </c>
      <c r="P101" s="370">
        <v>18</v>
      </c>
      <c r="Q101" s="370">
        <f t="shared" si="17"/>
        <v>44</v>
      </c>
      <c r="R101" s="370">
        <v>16</v>
      </c>
      <c r="S101" s="370">
        <v>23</v>
      </c>
      <c r="T101" s="370">
        <f t="shared" si="18"/>
        <v>39</v>
      </c>
      <c r="U101" s="370">
        <v>17</v>
      </c>
      <c r="V101" s="370">
        <v>14</v>
      </c>
      <c r="W101" s="370">
        <f t="shared" si="19"/>
        <v>31</v>
      </c>
      <c r="X101" s="370">
        <v>23</v>
      </c>
      <c r="Y101" s="370">
        <v>12</v>
      </c>
      <c r="Z101" s="370">
        <f t="shared" si="20"/>
        <v>35</v>
      </c>
      <c r="AA101" s="370">
        <v>16</v>
      </c>
      <c r="AB101" s="370">
        <v>13</v>
      </c>
      <c r="AC101" s="370">
        <f t="shared" si="21"/>
        <v>29</v>
      </c>
      <c r="AD101" s="370">
        <v>14</v>
      </c>
      <c r="AE101" s="370">
        <v>13</v>
      </c>
      <c r="AF101" s="370">
        <f t="shared" si="22"/>
        <v>27</v>
      </c>
      <c r="AG101" s="370">
        <v>0</v>
      </c>
      <c r="AH101" s="370">
        <v>0</v>
      </c>
      <c r="AI101" s="370">
        <f t="shared" si="23"/>
        <v>0</v>
      </c>
      <c r="AJ101" s="370">
        <v>0</v>
      </c>
      <c r="AK101" s="370">
        <v>0</v>
      </c>
      <c r="AL101" s="370">
        <f t="shared" si="24"/>
        <v>0</v>
      </c>
      <c r="AM101" s="370">
        <v>0</v>
      </c>
      <c r="AN101" s="370">
        <v>0</v>
      </c>
      <c r="AO101" s="370">
        <f t="shared" si="25"/>
        <v>0</v>
      </c>
      <c r="AP101" s="370">
        <v>0</v>
      </c>
      <c r="AQ101" s="370">
        <v>0</v>
      </c>
      <c r="AR101" s="370">
        <f t="shared" si="26"/>
        <v>0</v>
      </c>
      <c r="AS101" s="370">
        <v>0</v>
      </c>
      <c r="AT101" s="370">
        <v>0</v>
      </c>
      <c r="AU101" s="370">
        <f t="shared" si="27"/>
        <v>0</v>
      </c>
      <c r="AV101" s="370">
        <v>0</v>
      </c>
      <c r="AW101" s="370">
        <v>0</v>
      </c>
      <c r="AX101" s="370">
        <f t="shared" si="28"/>
        <v>0</v>
      </c>
      <c r="AY101" s="370">
        <v>0</v>
      </c>
      <c r="AZ101" s="370">
        <v>0</v>
      </c>
      <c r="BA101" s="370">
        <f t="shared" si="29"/>
        <v>0</v>
      </c>
      <c r="BB101" s="370">
        <f t="shared" si="31"/>
        <v>112</v>
      </c>
      <c r="BC101" s="370">
        <f t="shared" si="31"/>
        <v>93</v>
      </c>
      <c r="BD101" s="370">
        <f t="shared" si="31"/>
        <v>205</v>
      </c>
    </row>
    <row r="102" spans="1:56" s="371" customFormat="1" hidden="1">
      <c r="A102" s="370">
        <f t="shared" si="30"/>
        <v>90</v>
      </c>
      <c r="B102" s="370" t="s">
        <v>777</v>
      </c>
      <c r="C102" s="370" t="s">
        <v>778</v>
      </c>
      <c r="D102" s="370" t="s">
        <v>1554</v>
      </c>
      <c r="E102" s="370" t="s">
        <v>729</v>
      </c>
      <c r="F102" s="370" t="s">
        <v>82</v>
      </c>
      <c r="G102" s="370" t="s">
        <v>126</v>
      </c>
      <c r="H102" s="370" t="s">
        <v>615</v>
      </c>
      <c r="I102" s="370" t="s">
        <v>615</v>
      </c>
      <c r="J102" s="370">
        <v>2</v>
      </c>
      <c r="K102" s="370" t="s">
        <v>2441</v>
      </c>
      <c r="L102" s="370">
        <v>25020</v>
      </c>
      <c r="M102" s="370" t="s">
        <v>1376</v>
      </c>
      <c r="N102" s="370">
        <v>1500</v>
      </c>
      <c r="O102" s="370">
        <v>8</v>
      </c>
      <c r="P102" s="370">
        <v>3</v>
      </c>
      <c r="Q102" s="370">
        <f t="shared" si="17"/>
        <v>11</v>
      </c>
      <c r="R102" s="370">
        <v>5</v>
      </c>
      <c r="S102" s="370">
        <v>3</v>
      </c>
      <c r="T102" s="370">
        <f t="shared" si="18"/>
        <v>8</v>
      </c>
      <c r="U102" s="370">
        <v>3</v>
      </c>
      <c r="V102" s="370">
        <v>4</v>
      </c>
      <c r="W102" s="370">
        <f t="shared" si="19"/>
        <v>7</v>
      </c>
      <c r="X102" s="370">
        <v>3</v>
      </c>
      <c r="Y102" s="370">
        <v>2</v>
      </c>
      <c r="Z102" s="370">
        <f t="shared" si="20"/>
        <v>5</v>
      </c>
      <c r="AA102" s="370">
        <v>3</v>
      </c>
      <c r="AB102" s="370">
        <v>3</v>
      </c>
      <c r="AC102" s="370">
        <f t="shared" si="21"/>
        <v>6</v>
      </c>
      <c r="AD102" s="370">
        <v>5</v>
      </c>
      <c r="AE102" s="370">
        <v>8</v>
      </c>
      <c r="AF102" s="370">
        <f t="shared" si="22"/>
        <v>13</v>
      </c>
      <c r="AG102" s="370">
        <v>0</v>
      </c>
      <c r="AH102" s="370">
        <v>0</v>
      </c>
      <c r="AI102" s="370">
        <f t="shared" si="23"/>
        <v>0</v>
      </c>
      <c r="AJ102" s="370">
        <v>0</v>
      </c>
      <c r="AK102" s="370">
        <v>0</v>
      </c>
      <c r="AL102" s="370">
        <f t="shared" si="24"/>
        <v>0</v>
      </c>
      <c r="AM102" s="370">
        <v>0</v>
      </c>
      <c r="AN102" s="370">
        <v>0</v>
      </c>
      <c r="AO102" s="370">
        <f t="shared" si="25"/>
        <v>0</v>
      </c>
      <c r="AP102" s="370">
        <v>0</v>
      </c>
      <c r="AQ102" s="370">
        <v>0</v>
      </c>
      <c r="AR102" s="370">
        <f t="shared" si="26"/>
        <v>0</v>
      </c>
      <c r="AS102" s="370">
        <v>0</v>
      </c>
      <c r="AT102" s="370">
        <v>0</v>
      </c>
      <c r="AU102" s="370">
        <f t="shared" si="27"/>
        <v>0</v>
      </c>
      <c r="AV102" s="370">
        <v>0</v>
      </c>
      <c r="AW102" s="370">
        <v>0</v>
      </c>
      <c r="AX102" s="370">
        <f t="shared" si="28"/>
        <v>0</v>
      </c>
      <c r="AY102" s="370">
        <v>0</v>
      </c>
      <c r="AZ102" s="370">
        <v>0</v>
      </c>
      <c r="BA102" s="370">
        <f t="shared" si="29"/>
        <v>0</v>
      </c>
      <c r="BB102" s="370">
        <f t="shared" si="31"/>
        <v>27</v>
      </c>
      <c r="BC102" s="370">
        <f t="shared" si="31"/>
        <v>23</v>
      </c>
      <c r="BD102" s="370">
        <f t="shared" si="31"/>
        <v>50</v>
      </c>
    </row>
    <row r="103" spans="1:56" s="371" customFormat="1" hidden="1">
      <c r="A103" s="370">
        <f t="shared" si="30"/>
        <v>91</v>
      </c>
      <c r="B103" s="370" t="s">
        <v>721</v>
      </c>
      <c r="C103" s="370" t="s">
        <v>722</v>
      </c>
      <c r="D103" s="370" t="s">
        <v>1532</v>
      </c>
      <c r="E103" s="370" t="s">
        <v>723</v>
      </c>
      <c r="F103" s="370" t="s">
        <v>82</v>
      </c>
      <c r="G103" s="370" t="s">
        <v>126</v>
      </c>
      <c r="H103" s="370" t="s">
        <v>615</v>
      </c>
      <c r="I103" s="370" t="s">
        <v>615</v>
      </c>
      <c r="J103" s="370">
        <v>2</v>
      </c>
      <c r="K103" s="370" t="s">
        <v>2432</v>
      </c>
      <c r="L103" s="370">
        <v>29037</v>
      </c>
      <c r="M103" s="370" t="s">
        <v>2409</v>
      </c>
      <c r="N103" s="370">
        <v>900</v>
      </c>
      <c r="O103" s="370">
        <v>15</v>
      </c>
      <c r="P103" s="370">
        <v>9</v>
      </c>
      <c r="Q103" s="370">
        <f t="shared" si="17"/>
        <v>24</v>
      </c>
      <c r="R103" s="370">
        <v>12</v>
      </c>
      <c r="S103" s="370">
        <v>8</v>
      </c>
      <c r="T103" s="370">
        <f t="shared" si="18"/>
        <v>20</v>
      </c>
      <c r="U103" s="370">
        <v>7</v>
      </c>
      <c r="V103" s="370">
        <v>10</v>
      </c>
      <c r="W103" s="370">
        <f t="shared" si="19"/>
        <v>17</v>
      </c>
      <c r="X103" s="370">
        <v>11</v>
      </c>
      <c r="Y103" s="370">
        <v>9</v>
      </c>
      <c r="Z103" s="370">
        <f t="shared" si="20"/>
        <v>20</v>
      </c>
      <c r="AA103" s="370">
        <v>13</v>
      </c>
      <c r="AB103" s="370">
        <v>4</v>
      </c>
      <c r="AC103" s="370">
        <f t="shared" si="21"/>
        <v>17</v>
      </c>
      <c r="AD103" s="370">
        <v>13</v>
      </c>
      <c r="AE103" s="370">
        <v>9</v>
      </c>
      <c r="AF103" s="370">
        <f t="shared" si="22"/>
        <v>22</v>
      </c>
      <c r="AG103" s="370">
        <v>0</v>
      </c>
      <c r="AH103" s="370">
        <v>0</v>
      </c>
      <c r="AI103" s="370">
        <f t="shared" si="23"/>
        <v>0</v>
      </c>
      <c r="AJ103" s="370">
        <v>0</v>
      </c>
      <c r="AK103" s="370">
        <v>0</v>
      </c>
      <c r="AL103" s="370">
        <f t="shared" si="24"/>
        <v>0</v>
      </c>
      <c r="AM103" s="370">
        <v>0</v>
      </c>
      <c r="AN103" s="370">
        <v>0</v>
      </c>
      <c r="AO103" s="370">
        <f t="shared" si="25"/>
        <v>0</v>
      </c>
      <c r="AP103" s="370">
        <v>0</v>
      </c>
      <c r="AQ103" s="370">
        <v>0</v>
      </c>
      <c r="AR103" s="370">
        <f t="shared" si="26"/>
        <v>0</v>
      </c>
      <c r="AS103" s="370">
        <v>0</v>
      </c>
      <c r="AT103" s="370">
        <v>0</v>
      </c>
      <c r="AU103" s="370">
        <f t="shared" si="27"/>
        <v>0</v>
      </c>
      <c r="AV103" s="370">
        <v>0</v>
      </c>
      <c r="AW103" s="370">
        <v>0</v>
      </c>
      <c r="AX103" s="370">
        <f t="shared" si="28"/>
        <v>0</v>
      </c>
      <c r="AY103" s="370">
        <v>0</v>
      </c>
      <c r="AZ103" s="370">
        <v>0</v>
      </c>
      <c r="BA103" s="370">
        <f t="shared" si="29"/>
        <v>0</v>
      </c>
      <c r="BB103" s="370">
        <f t="shared" si="31"/>
        <v>71</v>
      </c>
      <c r="BC103" s="370">
        <f t="shared" si="31"/>
        <v>49</v>
      </c>
      <c r="BD103" s="370">
        <f t="shared" si="31"/>
        <v>120</v>
      </c>
    </row>
    <row r="104" spans="1:56" s="371" customFormat="1" hidden="1">
      <c r="A104" s="370">
        <f t="shared" si="30"/>
        <v>92</v>
      </c>
      <c r="B104" s="370" t="s">
        <v>757</v>
      </c>
      <c r="C104" s="370" t="s">
        <v>758</v>
      </c>
      <c r="D104" s="370" t="s">
        <v>1547</v>
      </c>
      <c r="E104" s="370" t="s">
        <v>753</v>
      </c>
      <c r="F104" s="370" t="s">
        <v>82</v>
      </c>
      <c r="G104" s="370" t="s">
        <v>126</v>
      </c>
      <c r="H104" s="370" t="s">
        <v>615</v>
      </c>
      <c r="I104" s="370" t="s">
        <v>615</v>
      </c>
      <c r="J104" s="370">
        <v>2</v>
      </c>
      <c r="K104" s="370" t="s">
        <v>2442</v>
      </c>
      <c r="L104" s="370">
        <v>32509</v>
      </c>
      <c r="M104" s="370" t="s">
        <v>2419</v>
      </c>
      <c r="N104" s="370">
        <v>0</v>
      </c>
      <c r="O104" s="370">
        <v>5</v>
      </c>
      <c r="P104" s="370">
        <v>1</v>
      </c>
      <c r="Q104" s="370">
        <f t="shared" si="17"/>
        <v>6</v>
      </c>
      <c r="R104" s="370">
        <v>2</v>
      </c>
      <c r="S104" s="370">
        <v>3</v>
      </c>
      <c r="T104" s="370">
        <f t="shared" si="18"/>
        <v>5</v>
      </c>
      <c r="U104" s="370">
        <v>5</v>
      </c>
      <c r="V104" s="370">
        <v>4</v>
      </c>
      <c r="W104" s="370">
        <f t="shared" si="19"/>
        <v>9</v>
      </c>
      <c r="X104" s="370">
        <v>4</v>
      </c>
      <c r="Y104" s="370">
        <v>3</v>
      </c>
      <c r="Z104" s="370">
        <f t="shared" si="20"/>
        <v>7</v>
      </c>
      <c r="AA104" s="370">
        <v>4</v>
      </c>
      <c r="AB104" s="370">
        <v>1</v>
      </c>
      <c r="AC104" s="370">
        <f t="shared" si="21"/>
        <v>5</v>
      </c>
      <c r="AD104" s="370">
        <v>2</v>
      </c>
      <c r="AE104" s="370">
        <v>1</v>
      </c>
      <c r="AF104" s="370">
        <f t="shared" si="22"/>
        <v>3</v>
      </c>
      <c r="AG104" s="370">
        <v>0</v>
      </c>
      <c r="AH104" s="370">
        <v>0</v>
      </c>
      <c r="AI104" s="370">
        <f t="shared" si="23"/>
        <v>0</v>
      </c>
      <c r="AJ104" s="370">
        <v>0</v>
      </c>
      <c r="AK104" s="370">
        <v>0</v>
      </c>
      <c r="AL104" s="370">
        <f t="shared" si="24"/>
        <v>0</v>
      </c>
      <c r="AM104" s="370">
        <v>0</v>
      </c>
      <c r="AN104" s="370">
        <v>0</v>
      </c>
      <c r="AO104" s="370">
        <f t="shared" si="25"/>
        <v>0</v>
      </c>
      <c r="AP104" s="370">
        <v>0</v>
      </c>
      <c r="AQ104" s="370">
        <v>0</v>
      </c>
      <c r="AR104" s="370">
        <f t="shared" si="26"/>
        <v>0</v>
      </c>
      <c r="AS104" s="370">
        <v>0</v>
      </c>
      <c r="AT104" s="370">
        <v>0</v>
      </c>
      <c r="AU104" s="370">
        <f t="shared" si="27"/>
        <v>0</v>
      </c>
      <c r="AV104" s="370">
        <v>0</v>
      </c>
      <c r="AW104" s="370">
        <v>0</v>
      </c>
      <c r="AX104" s="370">
        <f t="shared" si="28"/>
        <v>0</v>
      </c>
      <c r="AY104" s="370">
        <v>0</v>
      </c>
      <c r="AZ104" s="370">
        <v>0</v>
      </c>
      <c r="BA104" s="370">
        <f t="shared" si="29"/>
        <v>0</v>
      </c>
      <c r="BB104" s="370">
        <f t="shared" si="31"/>
        <v>22</v>
      </c>
      <c r="BC104" s="370">
        <f t="shared" si="31"/>
        <v>13</v>
      </c>
      <c r="BD104" s="370">
        <f t="shared" si="31"/>
        <v>35</v>
      </c>
    </row>
    <row r="105" spans="1:56" s="371" customFormat="1" hidden="1">
      <c r="A105" s="370">
        <f t="shared" si="30"/>
        <v>93</v>
      </c>
      <c r="B105" s="370" t="s">
        <v>743</v>
      </c>
      <c r="C105" s="370" t="s">
        <v>744</v>
      </c>
      <c r="D105" s="370" t="s">
        <v>1531</v>
      </c>
      <c r="E105" s="370" t="s">
        <v>745</v>
      </c>
      <c r="F105" s="370" t="s">
        <v>82</v>
      </c>
      <c r="G105" s="370" t="s">
        <v>126</v>
      </c>
      <c r="H105" s="370" t="s">
        <v>615</v>
      </c>
      <c r="I105" s="370" t="s">
        <v>615</v>
      </c>
      <c r="J105" s="370">
        <v>2</v>
      </c>
      <c r="K105" s="370" t="s">
        <v>2410</v>
      </c>
      <c r="L105" s="370">
        <v>29646</v>
      </c>
      <c r="M105" s="370" t="s">
        <v>2409</v>
      </c>
      <c r="N105" s="370">
        <v>1000</v>
      </c>
      <c r="O105" s="370">
        <v>7</v>
      </c>
      <c r="P105" s="370">
        <v>8</v>
      </c>
      <c r="Q105" s="370">
        <f t="shared" si="17"/>
        <v>15</v>
      </c>
      <c r="R105" s="370">
        <v>10</v>
      </c>
      <c r="S105" s="370">
        <v>5</v>
      </c>
      <c r="T105" s="370">
        <f t="shared" si="18"/>
        <v>15</v>
      </c>
      <c r="U105" s="370">
        <v>8</v>
      </c>
      <c r="V105" s="370">
        <v>4</v>
      </c>
      <c r="W105" s="370">
        <f t="shared" si="19"/>
        <v>12</v>
      </c>
      <c r="X105" s="370">
        <v>10</v>
      </c>
      <c r="Y105" s="370">
        <v>7</v>
      </c>
      <c r="Z105" s="370">
        <f t="shared" si="20"/>
        <v>17</v>
      </c>
      <c r="AA105" s="370">
        <v>9</v>
      </c>
      <c r="AB105" s="370">
        <v>7</v>
      </c>
      <c r="AC105" s="370">
        <f t="shared" si="21"/>
        <v>16</v>
      </c>
      <c r="AD105" s="370">
        <v>3</v>
      </c>
      <c r="AE105" s="370">
        <v>6</v>
      </c>
      <c r="AF105" s="370">
        <f t="shared" si="22"/>
        <v>9</v>
      </c>
      <c r="AG105" s="370">
        <v>0</v>
      </c>
      <c r="AH105" s="370">
        <v>0</v>
      </c>
      <c r="AI105" s="370">
        <f t="shared" si="23"/>
        <v>0</v>
      </c>
      <c r="AJ105" s="370">
        <v>0</v>
      </c>
      <c r="AK105" s="370">
        <v>0</v>
      </c>
      <c r="AL105" s="370">
        <f t="shared" si="24"/>
        <v>0</v>
      </c>
      <c r="AM105" s="370">
        <v>0</v>
      </c>
      <c r="AN105" s="370">
        <v>0</v>
      </c>
      <c r="AO105" s="370">
        <f t="shared" si="25"/>
        <v>0</v>
      </c>
      <c r="AP105" s="370">
        <v>0</v>
      </c>
      <c r="AQ105" s="370">
        <v>0</v>
      </c>
      <c r="AR105" s="370">
        <f t="shared" si="26"/>
        <v>0</v>
      </c>
      <c r="AS105" s="370">
        <v>0</v>
      </c>
      <c r="AT105" s="370">
        <v>0</v>
      </c>
      <c r="AU105" s="370">
        <f t="shared" si="27"/>
        <v>0</v>
      </c>
      <c r="AV105" s="370">
        <v>0</v>
      </c>
      <c r="AW105" s="370">
        <v>0</v>
      </c>
      <c r="AX105" s="370">
        <f t="shared" si="28"/>
        <v>0</v>
      </c>
      <c r="AY105" s="370">
        <v>0</v>
      </c>
      <c r="AZ105" s="370">
        <v>0</v>
      </c>
      <c r="BA105" s="370">
        <f t="shared" si="29"/>
        <v>0</v>
      </c>
      <c r="BB105" s="370">
        <f t="shared" si="31"/>
        <v>47</v>
      </c>
      <c r="BC105" s="370">
        <f t="shared" si="31"/>
        <v>37</v>
      </c>
      <c r="BD105" s="370">
        <f t="shared" si="31"/>
        <v>84</v>
      </c>
    </row>
    <row r="106" spans="1:56" s="371" customFormat="1" hidden="1">
      <c r="A106" s="370">
        <f t="shared" si="30"/>
        <v>94</v>
      </c>
      <c r="B106" s="370" t="s">
        <v>779</v>
      </c>
      <c r="C106" s="370" t="s">
        <v>780</v>
      </c>
      <c r="D106" s="370" t="s">
        <v>1548</v>
      </c>
      <c r="E106" s="370" t="s">
        <v>781</v>
      </c>
      <c r="F106" s="370" t="s">
        <v>82</v>
      </c>
      <c r="G106" s="370" t="s">
        <v>126</v>
      </c>
      <c r="H106" s="370" t="s">
        <v>615</v>
      </c>
      <c r="I106" s="370" t="s">
        <v>615</v>
      </c>
      <c r="J106" s="370">
        <v>2</v>
      </c>
      <c r="K106" s="370" t="s">
        <v>2443</v>
      </c>
      <c r="L106" s="370">
        <v>30011</v>
      </c>
      <c r="M106" s="370" t="s">
        <v>2419</v>
      </c>
      <c r="N106" s="370">
        <v>0</v>
      </c>
      <c r="O106" s="370">
        <v>9</v>
      </c>
      <c r="P106" s="370">
        <v>8</v>
      </c>
      <c r="Q106" s="370">
        <f t="shared" si="17"/>
        <v>17</v>
      </c>
      <c r="R106" s="370">
        <v>7</v>
      </c>
      <c r="S106" s="370">
        <v>4</v>
      </c>
      <c r="T106" s="370">
        <f t="shared" si="18"/>
        <v>11</v>
      </c>
      <c r="U106" s="370">
        <v>6</v>
      </c>
      <c r="V106" s="370">
        <v>6</v>
      </c>
      <c r="W106" s="370">
        <f t="shared" si="19"/>
        <v>12</v>
      </c>
      <c r="X106" s="370">
        <v>10</v>
      </c>
      <c r="Y106" s="370">
        <v>7</v>
      </c>
      <c r="Z106" s="370">
        <f t="shared" si="20"/>
        <v>17</v>
      </c>
      <c r="AA106" s="370">
        <v>9</v>
      </c>
      <c r="AB106" s="370">
        <v>3</v>
      </c>
      <c r="AC106" s="370">
        <f t="shared" si="21"/>
        <v>12</v>
      </c>
      <c r="AD106" s="370">
        <v>7</v>
      </c>
      <c r="AE106" s="370">
        <v>8</v>
      </c>
      <c r="AF106" s="370">
        <f t="shared" si="22"/>
        <v>15</v>
      </c>
      <c r="AG106" s="370">
        <v>0</v>
      </c>
      <c r="AH106" s="370">
        <v>0</v>
      </c>
      <c r="AI106" s="370">
        <f t="shared" si="23"/>
        <v>0</v>
      </c>
      <c r="AJ106" s="370">
        <v>0</v>
      </c>
      <c r="AK106" s="370">
        <v>0</v>
      </c>
      <c r="AL106" s="370">
        <f t="shared" si="24"/>
        <v>0</v>
      </c>
      <c r="AM106" s="370">
        <v>0</v>
      </c>
      <c r="AN106" s="370">
        <v>0</v>
      </c>
      <c r="AO106" s="370">
        <f t="shared" si="25"/>
        <v>0</v>
      </c>
      <c r="AP106" s="370">
        <v>0</v>
      </c>
      <c r="AQ106" s="370">
        <v>0</v>
      </c>
      <c r="AR106" s="370">
        <f t="shared" si="26"/>
        <v>0</v>
      </c>
      <c r="AS106" s="370">
        <v>0</v>
      </c>
      <c r="AT106" s="370">
        <v>0</v>
      </c>
      <c r="AU106" s="370">
        <f t="shared" si="27"/>
        <v>0</v>
      </c>
      <c r="AV106" s="370">
        <v>0</v>
      </c>
      <c r="AW106" s="370">
        <v>0</v>
      </c>
      <c r="AX106" s="370">
        <f t="shared" si="28"/>
        <v>0</v>
      </c>
      <c r="AY106" s="370">
        <v>0</v>
      </c>
      <c r="AZ106" s="370">
        <v>0</v>
      </c>
      <c r="BA106" s="370">
        <f t="shared" si="29"/>
        <v>0</v>
      </c>
      <c r="BB106" s="370">
        <f t="shared" si="31"/>
        <v>48</v>
      </c>
      <c r="BC106" s="370">
        <f t="shared" si="31"/>
        <v>36</v>
      </c>
      <c r="BD106" s="370">
        <f t="shared" si="31"/>
        <v>84</v>
      </c>
    </row>
    <row r="107" spans="1:56" s="371" customFormat="1" hidden="1">
      <c r="A107" s="370">
        <f t="shared" si="30"/>
        <v>95</v>
      </c>
      <c r="B107" s="370" t="s">
        <v>789</v>
      </c>
      <c r="C107" s="370" t="s">
        <v>790</v>
      </c>
      <c r="D107" s="370" t="s">
        <v>1533</v>
      </c>
      <c r="E107" s="370" t="s">
        <v>791</v>
      </c>
      <c r="F107" s="370" t="s">
        <v>82</v>
      </c>
      <c r="G107" s="370" t="s">
        <v>126</v>
      </c>
      <c r="H107" s="370" t="s">
        <v>615</v>
      </c>
      <c r="I107" s="370" t="s">
        <v>615</v>
      </c>
      <c r="J107" s="370">
        <v>2</v>
      </c>
      <c r="K107" s="370" t="s">
        <v>2424</v>
      </c>
      <c r="L107" s="370">
        <v>29952</v>
      </c>
      <c r="M107" s="370" t="s">
        <v>2409</v>
      </c>
      <c r="N107" s="370">
        <v>900</v>
      </c>
      <c r="O107" s="370">
        <v>13</v>
      </c>
      <c r="P107" s="370">
        <v>16</v>
      </c>
      <c r="Q107" s="370">
        <f t="shared" si="17"/>
        <v>29</v>
      </c>
      <c r="R107" s="370">
        <v>11</v>
      </c>
      <c r="S107" s="370">
        <v>11</v>
      </c>
      <c r="T107" s="370">
        <f t="shared" si="18"/>
        <v>22</v>
      </c>
      <c r="U107" s="370">
        <v>19</v>
      </c>
      <c r="V107" s="370">
        <v>11</v>
      </c>
      <c r="W107" s="370">
        <f t="shared" si="19"/>
        <v>30</v>
      </c>
      <c r="X107" s="370">
        <v>15</v>
      </c>
      <c r="Y107" s="370">
        <v>12</v>
      </c>
      <c r="Z107" s="370">
        <f t="shared" si="20"/>
        <v>27</v>
      </c>
      <c r="AA107" s="370">
        <v>9</v>
      </c>
      <c r="AB107" s="370">
        <v>5</v>
      </c>
      <c r="AC107" s="370">
        <f t="shared" si="21"/>
        <v>14</v>
      </c>
      <c r="AD107" s="370">
        <v>19</v>
      </c>
      <c r="AE107" s="370">
        <v>6</v>
      </c>
      <c r="AF107" s="370">
        <f t="shared" si="22"/>
        <v>25</v>
      </c>
      <c r="AG107" s="370">
        <v>0</v>
      </c>
      <c r="AH107" s="370">
        <v>0</v>
      </c>
      <c r="AI107" s="370">
        <f t="shared" si="23"/>
        <v>0</v>
      </c>
      <c r="AJ107" s="370">
        <v>0</v>
      </c>
      <c r="AK107" s="370">
        <v>0</v>
      </c>
      <c r="AL107" s="370">
        <f t="shared" si="24"/>
        <v>0</v>
      </c>
      <c r="AM107" s="370">
        <v>0</v>
      </c>
      <c r="AN107" s="370">
        <v>0</v>
      </c>
      <c r="AO107" s="370">
        <f t="shared" si="25"/>
        <v>0</v>
      </c>
      <c r="AP107" s="370">
        <v>0</v>
      </c>
      <c r="AQ107" s="370">
        <v>0</v>
      </c>
      <c r="AR107" s="370">
        <f t="shared" si="26"/>
        <v>0</v>
      </c>
      <c r="AS107" s="370">
        <v>0</v>
      </c>
      <c r="AT107" s="370">
        <v>0</v>
      </c>
      <c r="AU107" s="370">
        <f t="shared" si="27"/>
        <v>0</v>
      </c>
      <c r="AV107" s="370">
        <v>0</v>
      </c>
      <c r="AW107" s="370">
        <v>0</v>
      </c>
      <c r="AX107" s="370">
        <f t="shared" si="28"/>
        <v>0</v>
      </c>
      <c r="AY107" s="370">
        <v>0</v>
      </c>
      <c r="AZ107" s="370">
        <v>0</v>
      </c>
      <c r="BA107" s="370">
        <f t="shared" si="29"/>
        <v>0</v>
      </c>
      <c r="BB107" s="370">
        <f t="shared" si="31"/>
        <v>86</v>
      </c>
      <c r="BC107" s="370">
        <f t="shared" si="31"/>
        <v>61</v>
      </c>
      <c r="BD107" s="370">
        <f t="shared" si="31"/>
        <v>147</v>
      </c>
    </row>
    <row r="108" spans="1:56" s="371" customFormat="1" hidden="1">
      <c r="A108" s="370">
        <f t="shared" si="30"/>
        <v>96</v>
      </c>
      <c r="B108" s="370" t="s">
        <v>759</v>
      </c>
      <c r="C108" s="370" t="s">
        <v>760</v>
      </c>
      <c r="D108" s="370" t="s">
        <v>1553</v>
      </c>
      <c r="E108" s="370" t="s">
        <v>723</v>
      </c>
      <c r="F108" s="370" t="s">
        <v>82</v>
      </c>
      <c r="G108" s="370" t="s">
        <v>126</v>
      </c>
      <c r="H108" s="370" t="s">
        <v>615</v>
      </c>
      <c r="I108" s="370" t="s">
        <v>615</v>
      </c>
      <c r="J108" s="370">
        <v>2</v>
      </c>
      <c r="K108" s="370" t="s">
        <v>2410</v>
      </c>
      <c r="L108" s="370">
        <v>30376</v>
      </c>
      <c r="M108" s="370" t="s">
        <v>2409</v>
      </c>
      <c r="N108" s="370">
        <v>900</v>
      </c>
      <c r="O108" s="370">
        <v>3</v>
      </c>
      <c r="P108" s="370">
        <v>5</v>
      </c>
      <c r="Q108" s="370">
        <f t="shared" si="17"/>
        <v>8</v>
      </c>
      <c r="R108" s="370">
        <v>9</v>
      </c>
      <c r="S108" s="370">
        <v>5</v>
      </c>
      <c r="T108" s="370">
        <f t="shared" si="18"/>
        <v>14</v>
      </c>
      <c r="U108" s="370">
        <v>7</v>
      </c>
      <c r="V108" s="370">
        <v>6</v>
      </c>
      <c r="W108" s="370">
        <f t="shared" si="19"/>
        <v>13</v>
      </c>
      <c r="X108" s="370">
        <v>1</v>
      </c>
      <c r="Y108" s="370">
        <v>4</v>
      </c>
      <c r="Z108" s="370">
        <f t="shared" si="20"/>
        <v>5</v>
      </c>
      <c r="AA108" s="370">
        <v>6</v>
      </c>
      <c r="AB108" s="370">
        <v>3</v>
      </c>
      <c r="AC108" s="370">
        <f t="shared" si="21"/>
        <v>9</v>
      </c>
      <c r="AD108" s="370">
        <v>3</v>
      </c>
      <c r="AE108" s="370">
        <v>0</v>
      </c>
      <c r="AF108" s="370">
        <f t="shared" si="22"/>
        <v>3</v>
      </c>
      <c r="AG108" s="370">
        <v>0</v>
      </c>
      <c r="AH108" s="370">
        <v>0</v>
      </c>
      <c r="AI108" s="370">
        <f t="shared" si="23"/>
        <v>0</v>
      </c>
      <c r="AJ108" s="370">
        <v>0</v>
      </c>
      <c r="AK108" s="370">
        <v>0</v>
      </c>
      <c r="AL108" s="370">
        <f t="shared" si="24"/>
        <v>0</v>
      </c>
      <c r="AM108" s="370">
        <v>0</v>
      </c>
      <c r="AN108" s="370">
        <v>0</v>
      </c>
      <c r="AO108" s="370">
        <f t="shared" si="25"/>
        <v>0</v>
      </c>
      <c r="AP108" s="370">
        <v>0</v>
      </c>
      <c r="AQ108" s="370">
        <v>0</v>
      </c>
      <c r="AR108" s="370">
        <f t="shared" si="26"/>
        <v>0</v>
      </c>
      <c r="AS108" s="370">
        <v>0</v>
      </c>
      <c r="AT108" s="370">
        <v>0</v>
      </c>
      <c r="AU108" s="370">
        <f t="shared" si="27"/>
        <v>0</v>
      </c>
      <c r="AV108" s="370">
        <v>0</v>
      </c>
      <c r="AW108" s="370">
        <v>0</v>
      </c>
      <c r="AX108" s="370">
        <f t="shared" si="28"/>
        <v>0</v>
      </c>
      <c r="AY108" s="370">
        <v>0</v>
      </c>
      <c r="AZ108" s="370">
        <v>0</v>
      </c>
      <c r="BA108" s="370">
        <f t="shared" si="29"/>
        <v>0</v>
      </c>
      <c r="BB108" s="370">
        <f t="shared" si="31"/>
        <v>29</v>
      </c>
      <c r="BC108" s="370">
        <f t="shared" si="31"/>
        <v>23</v>
      </c>
      <c r="BD108" s="370">
        <f t="shared" si="31"/>
        <v>52</v>
      </c>
    </row>
    <row r="109" spans="1:56" s="371" customFormat="1" hidden="1">
      <c r="A109" s="370">
        <f t="shared" si="30"/>
        <v>97</v>
      </c>
      <c r="B109" s="370" t="s">
        <v>784</v>
      </c>
      <c r="C109" s="370" t="s">
        <v>785</v>
      </c>
      <c r="D109" s="370" t="s">
        <v>1525</v>
      </c>
      <c r="E109" s="370" t="s">
        <v>729</v>
      </c>
      <c r="F109" s="370" t="s">
        <v>82</v>
      </c>
      <c r="G109" s="370" t="s">
        <v>126</v>
      </c>
      <c r="H109" s="370" t="s">
        <v>615</v>
      </c>
      <c r="I109" s="370" t="s">
        <v>615</v>
      </c>
      <c r="J109" s="370">
        <v>2</v>
      </c>
      <c r="K109" s="370" t="s">
        <v>2410</v>
      </c>
      <c r="L109" s="370">
        <v>29726</v>
      </c>
      <c r="M109" s="370" t="s">
        <v>2419</v>
      </c>
      <c r="N109" s="370">
        <v>0</v>
      </c>
      <c r="O109" s="370">
        <v>5</v>
      </c>
      <c r="P109" s="370">
        <v>1</v>
      </c>
      <c r="Q109" s="370">
        <f t="shared" si="17"/>
        <v>6</v>
      </c>
      <c r="R109" s="370">
        <v>5</v>
      </c>
      <c r="S109" s="370">
        <v>3</v>
      </c>
      <c r="T109" s="370">
        <f t="shared" si="18"/>
        <v>8</v>
      </c>
      <c r="U109" s="370">
        <v>3</v>
      </c>
      <c r="V109" s="370">
        <v>5</v>
      </c>
      <c r="W109" s="370">
        <f t="shared" si="19"/>
        <v>8</v>
      </c>
      <c r="X109" s="370">
        <v>3</v>
      </c>
      <c r="Y109" s="370">
        <v>3</v>
      </c>
      <c r="Z109" s="370">
        <f t="shared" si="20"/>
        <v>6</v>
      </c>
      <c r="AA109" s="370">
        <v>5</v>
      </c>
      <c r="AB109" s="370">
        <v>3</v>
      </c>
      <c r="AC109" s="370">
        <f t="shared" si="21"/>
        <v>8</v>
      </c>
      <c r="AD109" s="370">
        <v>4</v>
      </c>
      <c r="AE109" s="370">
        <v>4</v>
      </c>
      <c r="AF109" s="370">
        <f t="shared" si="22"/>
        <v>8</v>
      </c>
      <c r="AG109" s="370">
        <v>0</v>
      </c>
      <c r="AH109" s="370">
        <v>0</v>
      </c>
      <c r="AI109" s="370">
        <f t="shared" si="23"/>
        <v>0</v>
      </c>
      <c r="AJ109" s="370">
        <v>0</v>
      </c>
      <c r="AK109" s="370">
        <v>0</v>
      </c>
      <c r="AL109" s="370">
        <f t="shared" si="24"/>
        <v>0</v>
      </c>
      <c r="AM109" s="370">
        <v>0</v>
      </c>
      <c r="AN109" s="370">
        <v>0</v>
      </c>
      <c r="AO109" s="370">
        <f t="shared" si="25"/>
        <v>0</v>
      </c>
      <c r="AP109" s="370">
        <v>0</v>
      </c>
      <c r="AQ109" s="370">
        <v>0</v>
      </c>
      <c r="AR109" s="370">
        <f t="shared" si="26"/>
        <v>0</v>
      </c>
      <c r="AS109" s="370">
        <v>0</v>
      </c>
      <c r="AT109" s="370">
        <v>0</v>
      </c>
      <c r="AU109" s="370">
        <f t="shared" si="27"/>
        <v>0</v>
      </c>
      <c r="AV109" s="370">
        <v>0</v>
      </c>
      <c r="AW109" s="370">
        <v>0</v>
      </c>
      <c r="AX109" s="370">
        <f t="shared" si="28"/>
        <v>0</v>
      </c>
      <c r="AY109" s="370">
        <v>0</v>
      </c>
      <c r="AZ109" s="370">
        <v>0</v>
      </c>
      <c r="BA109" s="370">
        <f t="shared" si="29"/>
        <v>0</v>
      </c>
      <c r="BB109" s="370">
        <f t="shared" si="31"/>
        <v>25</v>
      </c>
      <c r="BC109" s="370">
        <f t="shared" si="31"/>
        <v>19</v>
      </c>
      <c r="BD109" s="370">
        <f t="shared" si="31"/>
        <v>44</v>
      </c>
    </row>
    <row r="110" spans="1:56" s="371" customFormat="1" hidden="1">
      <c r="A110" s="370">
        <f t="shared" si="30"/>
        <v>98</v>
      </c>
      <c r="B110" s="370" t="s">
        <v>769</v>
      </c>
      <c r="C110" s="370" t="s">
        <v>770</v>
      </c>
      <c r="D110" s="370" t="s">
        <v>1541</v>
      </c>
      <c r="E110" s="370" t="s">
        <v>289</v>
      </c>
      <c r="F110" s="370" t="s">
        <v>82</v>
      </c>
      <c r="G110" s="370" t="s">
        <v>126</v>
      </c>
      <c r="H110" s="370" t="s">
        <v>615</v>
      </c>
      <c r="I110" s="370" t="s">
        <v>615</v>
      </c>
      <c r="J110" s="370">
        <v>2</v>
      </c>
      <c r="K110" s="370" t="s">
        <v>2410</v>
      </c>
      <c r="L110" s="370">
        <v>31107</v>
      </c>
      <c r="M110" s="370" t="s">
        <v>2419</v>
      </c>
      <c r="N110" s="370">
        <v>0</v>
      </c>
      <c r="O110" s="370">
        <v>6</v>
      </c>
      <c r="P110" s="370">
        <v>7</v>
      </c>
      <c r="Q110" s="370">
        <f t="shared" si="17"/>
        <v>13</v>
      </c>
      <c r="R110" s="370">
        <v>4</v>
      </c>
      <c r="S110" s="370">
        <v>3</v>
      </c>
      <c r="T110" s="370">
        <f t="shared" si="18"/>
        <v>7</v>
      </c>
      <c r="U110" s="370">
        <v>5</v>
      </c>
      <c r="V110" s="370">
        <v>5</v>
      </c>
      <c r="W110" s="370">
        <f t="shared" si="19"/>
        <v>10</v>
      </c>
      <c r="X110" s="370">
        <v>4</v>
      </c>
      <c r="Y110" s="370">
        <v>4</v>
      </c>
      <c r="Z110" s="370">
        <f t="shared" si="20"/>
        <v>8</v>
      </c>
      <c r="AA110" s="370">
        <v>3</v>
      </c>
      <c r="AB110" s="370">
        <v>0</v>
      </c>
      <c r="AC110" s="370">
        <f t="shared" si="21"/>
        <v>3</v>
      </c>
      <c r="AD110" s="370">
        <v>4</v>
      </c>
      <c r="AE110" s="370">
        <v>1</v>
      </c>
      <c r="AF110" s="370">
        <f t="shared" si="22"/>
        <v>5</v>
      </c>
      <c r="AG110" s="370">
        <v>0</v>
      </c>
      <c r="AH110" s="370">
        <v>0</v>
      </c>
      <c r="AI110" s="370">
        <f t="shared" si="23"/>
        <v>0</v>
      </c>
      <c r="AJ110" s="370">
        <v>0</v>
      </c>
      <c r="AK110" s="370">
        <v>0</v>
      </c>
      <c r="AL110" s="370">
        <f t="shared" si="24"/>
        <v>0</v>
      </c>
      <c r="AM110" s="370">
        <v>0</v>
      </c>
      <c r="AN110" s="370">
        <v>0</v>
      </c>
      <c r="AO110" s="370">
        <f t="shared" si="25"/>
        <v>0</v>
      </c>
      <c r="AP110" s="370">
        <v>0</v>
      </c>
      <c r="AQ110" s="370">
        <v>0</v>
      </c>
      <c r="AR110" s="370">
        <f t="shared" si="26"/>
        <v>0</v>
      </c>
      <c r="AS110" s="370">
        <v>0</v>
      </c>
      <c r="AT110" s="370">
        <v>0</v>
      </c>
      <c r="AU110" s="370">
        <f t="shared" si="27"/>
        <v>0</v>
      </c>
      <c r="AV110" s="370">
        <v>0</v>
      </c>
      <c r="AW110" s="370">
        <v>0</v>
      </c>
      <c r="AX110" s="370">
        <f t="shared" si="28"/>
        <v>0</v>
      </c>
      <c r="AY110" s="370">
        <v>0</v>
      </c>
      <c r="AZ110" s="370">
        <v>0</v>
      </c>
      <c r="BA110" s="370">
        <f t="shared" si="29"/>
        <v>0</v>
      </c>
      <c r="BB110" s="370">
        <f t="shared" si="31"/>
        <v>26</v>
      </c>
      <c r="BC110" s="370">
        <f t="shared" si="31"/>
        <v>20</v>
      </c>
      <c r="BD110" s="370">
        <f t="shared" si="31"/>
        <v>46</v>
      </c>
    </row>
    <row r="111" spans="1:56" s="371" customFormat="1" hidden="1">
      <c r="A111" s="370">
        <f t="shared" si="30"/>
        <v>99</v>
      </c>
      <c r="B111" s="370" t="s">
        <v>761</v>
      </c>
      <c r="C111" s="370" t="s">
        <v>762</v>
      </c>
      <c r="D111" s="370" t="s">
        <v>1534</v>
      </c>
      <c r="E111" s="370" t="s">
        <v>763</v>
      </c>
      <c r="F111" s="370" t="s">
        <v>82</v>
      </c>
      <c r="G111" s="370" t="s">
        <v>126</v>
      </c>
      <c r="H111" s="370" t="s">
        <v>615</v>
      </c>
      <c r="I111" s="370" t="s">
        <v>615</v>
      </c>
      <c r="J111" s="370">
        <v>2</v>
      </c>
      <c r="K111" s="370" t="s">
        <v>2410</v>
      </c>
      <c r="L111" s="370">
        <v>14245</v>
      </c>
      <c r="M111" s="370" t="s">
        <v>2409</v>
      </c>
      <c r="N111" s="370">
        <v>900</v>
      </c>
      <c r="O111" s="370">
        <v>3</v>
      </c>
      <c r="P111" s="370">
        <v>6</v>
      </c>
      <c r="Q111" s="370">
        <f t="shared" si="17"/>
        <v>9</v>
      </c>
      <c r="R111" s="370">
        <v>8</v>
      </c>
      <c r="S111" s="370">
        <v>6</v>
      </c>
      <c r="T111" s="370">
        <f t="shared" si="18"/>
        <v>14</v>
      </c>
      <c r="U111" s="370">
        <v>4</v>
      </c>
      <c r="V111" s="370">
        <v>6</v>
      </c>
      <c r="W111" s="370">
        <f t="shared" si="19"/>
        <v>10</v>
      </c>
      <c r="X111" s="370">
        <v>5</v>
      </c>
      <c r="Y111" s="370">
        <v>4</v>
      </c>
      <c r="Z111" s="370">
        <f t="shared" si="20"/>
        <v>9</v>
      </c>
      <c r="AA111" s="370">
        <v>7</v>
      </c>
      <c r="AB111" s="370">
        <v>9</v>
      </c>
      <c r="AC111" s="370">
        <f t="shared" si="21"/>
        <v>16</v>
      </c>
      <c r="AD111" s="370">
        <v>10</v>
      </c>
      <c r="AE111" s="370">
        <v>7</v>
      </c>
      <c r="AF111" s="370">
        <f t="shared" si="22"/>
        <v>17</v>
      </c>
      <c r="AG111" s="370">
        <v>0</v>
      </c>
      <c r="AH111" s="370">
        <v>0</v>
      </c>
      <c r="AI111" s="370">
        <f t="shared" si="23"/>
        <v>0</v>
      </c>
      <c r="AJ111" s="370">
        <v>0</v>
      </c>
      <c r="AK111" s="370">
        <v>0</v>
      </c>
      <c r="AL111" s="370">
        <f t="shared" si="24"/>
        <v>0</v>
      </c>
      <c r="AM111" s="370">
        <v>0</v>
      </c>
      <c r="AN111" s="370">
        <v>0</v>
      </c>
      <c r="AO111" s="370">
        <f t="shared" si="25"/>
        <v>0</v>
      </c>
      <c r="AP111" s="370">
        <v>0</v>
      </c>
      <c r="AQ111" s="370">
        <v>0</v>
      </c>
      <c r="AR111" s="370">
        <f t="shared" si="26"/>
        <v>0</v>
      </c>
      <c r="AS111" s="370">
        <v>0</v>
      </c>
      <c r="AT111" s="370">
        <v>0</v>
      </c>
      <c r="AU111" s="370">
        <f t="shared" si="27"/>
        <v>0</v>
      </c>
      <c r="AV111" s="370">
        <v>0</v>
      </c>
      <c r="AW111" s="370">
        <v>0</v>
      </c>
      <c r="AX111" s="370">
        <f t="shared" si="28"/>
        <v>0</v>
      </c>
      <c r="AY111" s="370">
        <v>0</v>
      </c>
      <c r="AZ111" s="370">
        <v>0</v>
      </c>
      <c r="BA111" s="370">
        <f t="shared" si="29"/>
        <v>0</v>
      </c>
      <c r="BB111" s="370">
        <f t="shared" si="31"/>
        <v>37</v>
      </c>
      <c r="BC111" s="370">
        <f t="shared" si="31"/>
        <v>38</v>
      </c>
      <c r="BD111" s="370">
        <f t="shared" si="31"/>
        <v>75</v>
      </c>
    </row>
    <row r="112" spans="1:56" s="371" customFormat="1" hidden="1">
      <c r="A112" s="370">
        <f t="shared" si="30"/>
        <v>100</v>
      </c>
      <c r="B112" s="370" t="s">
        <v>782</v>
      </c>
      <c r="C112" s="370" t="s">
        <v>783</v>
      </c>
      <c r="D112" s="370" t="s">
        <v>1550</v>
      </c>
      <c r="E112" s="370" t="s">
        <v>756</v>
      </c>
      <c r="F112" s="370" t="s">
        <v>82</v>
      </c>
      <c r="G112" s="370" t="s">
        <v>126</v>
      </c>
      <c r="H112" s="370" t="s">
        <v>615</v>
      </c>
      <c r="I112" s="370" t="s">
        <v>615</v>
      </c>
      <c r="J112" s="370">
        <v>2</v>
      </c>
      <c r="K112" s="370" t="s">
        <v>2410</v>
      </c>
      <c r="L112" s="370">
        <v>18264</v>
      </c>
      <c r="M112" s="370" t="s">
        <v>2419</v>
      </c>
      <c r="N112" s="370">
        <v>0</v>
      </c>
      <c r="O112" s="370">
        <v>8</v>
      </c>
      <c r="P112" s="370">
        <v>6</v>
      </c>
      <c r="Q112" s="370">
        <f t="shared" si="17"/>
        <v>14</v>
      </c>
      <c r="R112" s="370">
        <v>4</v>
      </c>
      <c r="S112" s="370">
        <v>3</v>
      </c>
      <c r="T112" s="370">
        <f t="shared" si="18"/>
        <v>7</v>
      </c>
      <c r="U112" s="370">
        <v>4</v>
      </c>
      <c r="V112" s="370">
        <v>6</v>
      </c>
      <c r="W112" s="370">
        <f t="shared" si="19"/>
        <v>10</v>
      </c>
      <c r="X112" s="370">
        <v>2</v>
      </c>
      <c r="Y112" s="370">
        <v>6</v>
      </c>
      <c r="Z112" s="370">
        <f t="shared" si="20"/>
        <v>8</v>
      </c>
      <c r="AA112" s="370">
        <v>6</v>
      </c>
      <c r="AB112" s="370">
        <v>4</v>
      </c>
      <c r="AC112" s="370">
        <f t="shared" si="21"/>
        <v>10</v>
      </c>
      <c r="AD112" s="370">
        <v>8</v>
      </c>
      <c r="AE112" s="370">
        <v>1</v>
      </c>
      <c r="AF112" s="370">
        <f t="shared" si="22"/>
        <v>9</v>
      </c>
      <c r="AG112" s="370">
        <v>0</v>
      </c>
      <c r="AH112" s="370">
        <v>0</v>
      </c>
      <c r="AI112" s="370">
        <f t="shared" si="23"/>
        <v>0</v>
      </c>
      <c r="AJ112" s="370">
        <v>0</v>
      </c>
      <c r="AK112" s="370">
        <v>0</v>
      </c>
      <c r="AL112" s="370">
        <f t="shared" si="24"/>
        <v>0</v>
      </c>
      <c r="AM112" s="370">
        <v>0</v>
      </c>
      <c r="AN112" s="370">
        <v>0</v>
      </c>
      <c r="AO112" s="370">
        <f t="shared" si="25"/>
        <v>0</v>
      </c>
      <c r="AP112" s="370">
        <v>0</v>
      </c>
      <c r="AQ112" s="370">
        <v>0</v>
      </c>
      <c r="AR112" s="370">
        <f t="shared" si="26"/>
        <v>0</v>
      </c>
      <c r="AS112" s="370">
        <v>0</v>
      </c>
      <c r="AT112" s="370">
        <v>0</v>
      </c>
      <c r="AU112" s="370">
        <f t="shared" si="27"/>
        <v>0</v>
      </c>
      <c r="AV112" s="370">
        <v>0</v>
      </c>
      <c r="AW112" s="370">
        <v>0</v>
      </c>
      <c r="AX112" s="370">
        <f t="shared" si="28"/>
        <v>0</v>
      </c>
      <c r="AY112" s="370">
        <v>0</v>
      </c>
      <c r="AZ112" s="370">
        <v>0</v>
      </c>
      <c r="BA112" s="370">
        <f t="shared" si="29"/>
        <v>0</v>
      </c>
      <c r="BB112" s="370">
        <f t="shared" si="31"/>
        <v>32</v>
      </c>
      <c r="BC112" s="370">
        <f t="shared" si="31"/>
        <v>26</v>
      </c>
      <c r="BD112" s="370">
        <f t="shared" si="31"/>
        <v>58</v>
      </c>
    </row>
    <row r="113" spans="1:56" s="371" customFormat="1" hidden="1">
      <c r="A113" s="370">
        <f t="shared" si="30"/>
        <v>101</v>
      </c>
      <c r="B113" s="370" t="s">
        <v>724</v>
      </c>
      <c r="C113" s="370" t="s">
        <v>725</v>
      </c>
      <c r="D113" s="370" t="s">
        <v>351</v>
      </c>
      <c r="E113" s="370" t="s">
        <v>726</v>
      </c>
      <c r="F113" s="370" t="s">
        <v>82</v>
      </c>
      <c r="G113" s="370" t="s">
        <v>126</v>
      </c>
      <c r="H113" s="370" t="s">
        <v>615</v>
      </c>
      <c r="I113" s="370" t="s">
        <v>615</v>
      </c>
      <c r="J113" s="370">
        <v>2</v>
      </c>
      <c r="K113" s="370" t="s">
        <v>2410</v>
      </c>
      <c r="L113" s="370">
        <v>27395</v>
      </c>
      <c r="M113" s="370" t="s">
        <v>2409</v>
      </c>
      <c r="N113" s="370">
        <v>1300</v>
      </c>
      <c r="O113" s="370">
        <v>5</v>
      </c>
      <c r="P113" s="370">
        <v>10</v>
      </c>
      <c r="Q113" s="370">
        <f t="shared" si="17"/>
        <v>15</v>
      </c>
      <c r="R113" s="370">
        <v>11</v>
      </c>
      <c r="S113" s="370">
        <v>10</v>
      </c>
      <c r="T113" s="370">
        <f t="shared" si="18"/>
        <v>21</v>
      </c>
      <c r="U113" s="370">
        <v>12</v>
      </c>
      <c r="V113" s="370">
        <v>16</v>
      </c>
      <c r="W113" s="370">
        <f t="shared" si="19"/>
        <v>28</v>
      </c>
      <c r="X113" s="370">
        <v>13</v>
      </c>
      <c r="Y113" s="370">
        <v>9</v>
      </c>
      <c r="Z113" s="370">
        <f t="shared" si="20"/>
        <v>22</v>
      </c>
      <c r="AA113" s="370">
        <v>15</v>
      </c>
      <c r="AB113" s="370">
        <v>7</v>
      </c>
      <c r="AC113" s="370">
        <f t="shared" si="21"/>
        <v>22</v>
      </c>
      <c r="AD113" s="370">
        <v>8</v>
      </c>
      <c r="AE113" s="370">
        <v>4</v>
      </c>
      <c r="AF113" s="370">
        <f t="shared" si="22"/>
        <v>12</v>
      </c>
      <c r="AG113" s="370">
        <v>0</v>
      </c>
      <c r="AH113" s="370">
        <v>0</v>
      </c>
      <c r="AI113" s="370">
        <f t="shared" si="23"/>
        <v>0</v>
      </c>
      <c r="AJ113" s="370">
        <v>0</v>
      </c>
      <c r="AK113" s="370">
        <v>0</v>
      </c>
      <c r="AL113" s="370">
        <f t="shared" si="24"/>
        <v>0</v>
      </c>
      <c r="AM113" s="370">
        <v>0</v>
      </c>
      <c r="AN113" s="370">
        <v>0</v>
      </c>
      <c r="AO113" s="370">
        <f t="shared" si="25"/>
        <v>0</v>
      </c>
      <c r="AP113" s="370">
        <v>0</v>
      </c>
      <c r="AQ113" s="370">
        <v>0</v>
      </c>
      <c r="AR113" s="370">
        <f t="shared" si="26"/>
        <v>0</v>
      </c>
      <c r="AS113" s="370">
        <v>0</v>
      </c>
      <c r="AT113" s="370">
        <v>0</v>
      </c>
      <c r="AU113" s="370">
        <f t="shared" si="27"/>
        <v>0</v>
      </c>
      <c r="AV113" s="370">
        <v>0</v>
      </c>
      <c r="AW113" s="370">
        <v>0</v>
      </c>
      <c r="AX113" s="370">
        <f t="shared" si="28"/>
        <v>0</v>
      </c>
      <c r="AY113" s="370">
        <v>0</v>
      </c>
      <c r="AZ113" s="370">
        <v>0</v>
      </c>
      <c r="BA113" s="370">
        <f t="shared" si="29"/>
        <v>0</v>
      </c>
      <c r="BB113" s="370">
        <f t="shared" si="31"/>
        <v>64</v>
      </c>
      <c r="BC113" s="370">
        <f t="shared" si="31"/>
        <v>56</v>
      </c>
      <c r="BD113" s="370">
        <f t="shared" si="31"/>
        <v>120</v>
      </c>
    </row>
    <row r="114" spans="1:56" s="371" customFormat="1" hidden="1">
      <c r="A114" s="370">
        <f t="shared" si="30"/>
        <v>102</v>
      </c>
      <c r="B114" s="370" t="s">
        <v>732</v>
      </c>
      <c r="C114" s="370" t="s">
        <v>733</v>
      </c>
      <c r="D114" s="370" t="s">
        <v>2444</v>
      </c>
      <c r="E114" s="370" t="s">
        <v>734</v>
      </c>
      <c r="F114" s="370" t="s">
        <v>82</v>
      </c>
      <c r="G114" s="370" t="s">
        <v>126</v>
      </c>
      <c r="H114" s="370" t="s">
        <v>615</v>
      </c>
      <c r="I114" s="370" t="s">
        <v>615</v>
      </c>
      <c r="J114" s="370">
        <v>2</v>
      </c>
      <c r="K114" s="370" t="s">
        <v>615</v>
      </c>
      <c r="L114" s="370">
        <v>30011</v>
      </c>
      <c r="M114" s="370" t="s">
        <v>2409</v>
      </c>
      <c r="N114" s="370">
        <v>900</v>
      </c>
      <c r="O114" s="370">
        <v>13</v>
      </c>
      <c r="P114" s="370">
        <v>19</v>
      </c>
      <c r="Q114" s="370">
        <f t="shared" si="17"/>
        <v>32</v>
      </c>
      <c r="R114" s="370">
        <v>14</v>
      </c>
      <c r="S114" s="370">
        <v>11</v>
      </c>
      <c r="T114" s="370">
        <f t="shared" si="18"/>
        <v>25</v>
      </c>
      <c r="U114" s="370">
        <v>20</v>
      </c>
      <c r="V114" s="370">
        <v>16</v>
      </c>
      <c r="W114" s="370">
        <f t="shared" si="19"/>
        <v>36</v>
      </c>
      <c r="X114" s="370">
        <v>12</v>
      </c>
      <c r="Y114" s="370">
        <v>15</v>
      </c>
      <c r="Z114" s="370">
        <f t="shared" si="20"/>
        <v>27</v>
      </c>
      <c r="AA114" s="370">
        <v>12</v>
      </c>
      <c r="AB114" s="370">
        <v>6</v>
      </c>
      <c r="AC114" s="370">
        <f t="shared" si="21"/>
        <v>18</v>
      </c>
      <c r="AD114" s="370">
        <v>21</v>
      </c>
      <c r="AE114" s="370">
        <v>17</v>
      </c>
      <c r="AF114" s="370">
        <f t="shared" si="22"/>
        <v>38</v>
      </c>
      <c r="AG114" s="370">
        <v>0</v>
      </c>
      <c r="AH114" s="370">
        <v>0</v>
      </c>
      <c r="AI114" s="370">
        <f t="shared" si="23"/>
        <v>0</v>
      </c>
      <c r="AJ114" s="370">
        <v>0</v>
      </c>
      <c r="AK114" s="370">
        <v>0</v>
      </c>
      <c r="AL114" s="370">
        <f t="shared" si="24"/>
        <v>0</v>
      </c>
      <c r="AM114" s="370">
        <v>0</v>
      </c>
      <c r="AN114" s="370">
        <v>0</v>
      </c>
      <c r="AO114" s="370">
        <f t="shared" si="25"/>
        <v>0</v>
      </c>
      <c r="AP114" s="370">
        <v>0</v>
      </c>
      <c r="AQ114" s="370">
        <v>0</v>
      </c>
      <c r="AR114" s="370">
        <f t="shared" si="26"/>
        <v>0</v>
      </c>
      <c r="AS114" s="370">
        <v>0</v>
      </c>
      <c r="AT114" s="370">
        <v>0</v>
      </c>
      <c r="AU114" s="370">
        <f t="shared" si="27"/>
        <v>0</v>
      </c>
      <c r="AV114" s="370">
        <v>0</v>
      </c>
      <c r="AW114" s="370">
        <v>0</v>
      </c>
      <c r="AX114" s="370">
        <f t="shared" si="28"/>
        <v>0</v>
      </c>
      <c r="AY114" s="370">
        <v>0</v>
      </c>
      <c r="AZ114" s="370">
        <v>0</v>
      </c>
      <c r="BA114" s="370">
        <f t="shared" si="29"/>
        <v>0</v>
      </c>
      <c r="BB114" s="370">
        <f t="shared" si="31"/>
        <v>92</v>
      </c>
      <c r="BC114" s="370">
        <f t="shared" si="31"/>
        <v>84</v>
      </c>
      <c r="BD114" s="370">
        <f t="shared" si="31"/>
        <v>176</v>
      </c>
    </row>
    <row r="115" spans="1:56" s="371" customFormat="1" hidden="1">
      <c r="A115" s="370">
        <f t="shared" si="30"/>
        <v>103</v>
      </c>
      <c r="B115" s="370" t="s">
        <v>727</v>
      </c>
      <c r="C115" s="370" t="s">
        <v>728</v>
      </c>
      <c r="D115" s="370" t="s">
        <v>2445</v>
      </c>
      <c r="E115" s="370" t="s">
        <v>729</v>
      </c>
      <c r="F115" s="370" t="s">
        <v>82</v>
      </c>
      <c r="G115" s="370" t="s">
        <v>126</v>
      </c>
      <c r="H115" s="370" t="s">
        <v>615</v>
      </c>
      <c r="I115" s="370" t="s">
        <v>615</v>
      </c>
      <c r="J115" s="370">
        <v>2</v>
      </c>
      <c r="K115" s="370" t="s">
        <v>2421</v>
      </c>
      <c r="L115" s="370">
        <v>29427</v>
      </c>
      <c r="M115" s="370" t="s">
        <v>2419</v>
      </c>
      <c r="N115" s="370">
        <v>0</v>
      </c>
      <c r="O115" s="370">
        <v>3</v>
      </c>
      <c r="P115" s="370">
        <v>2</v>
      </c>
      <c r="Q115" s="370">
        <f t="shared" si="17"/>
        <v>5</v>
      </c>
      <c r="R115" s="370">
        <v>3</v>
      </c>
      <c r="S115" s="370">
        <v>2</v>
      </c>
      <c r="T115" s="370">
        <f t="shared" si="18"/>
        <v>5</v>
      </c>
      <c r="U115" s="370">
        <v>1</v>
      </c>
      <c r="V115" s="370">
        <v>4</v>
      </c>
      <c r="W115" s="370">
        <f t="shared" si="19"/>
        <v>5</v>
      </c>
      <c r="X115" s="370">
        <v>2</v>
      </c>
      <c r="Y115" s="370">
        <v>4</v>
      </c>
      <c r="Z115" s="370">
        <f t="shared" si="20"/>
        <v>6</v>
      </c>
      <c r="AA115" s="370">
        <v>10</v>
      </c>
      <c r="AB115" s="370">
        <v>2</v>
      </c>
      <c r="AC115" s="370">
        <f t="shared" si="21"/>
        <v>12</v>
      </c>
      <c r="AD115" s="370">
        <v>4</v>
      </c>
      <c r="AE115" s="370">
        <v>2</v>
      </c>
      <c r="AF115" s="370">
        <f t="shared" si="22"/>
        <v>6</v>
      </c>
      <c r="AG115" s="370">
        <v>0</v>
      </c>
      <c r="AH115" s="370">
        <v>0</v>
      </c>
      <c r="AI115" s="370">
        <f t="shared" si="23"/>
        <v>0</v>
      </c>
      <c r="AJ115" s="370">
        <v>0</v>
      </c>
      <c r="AK115" s="370">
        <v>0</v>
      </c>
      <c r="AL115" s="370">
        <f t="shared" si="24"/>
        <v>0</v>
      </c>
      <c r="AM115" s="370">
        <v>0</v>
      </c>
      <c r="AN115" s="370">
        <v>0</v>
      </c>
      <c r="AO115" s="370">
        <f t="shared" si="25"/>
        <v>0</v>
      </c>
      <c r="AP115" s="370">
        <v>0</v>
      </c>
      <c r="AQ115" s="370">
        <v>0</v>
      </c>
      <c r="AR115" s="370">
        <f t="shared" si="26"/>
        <v>0</v>
      </c>
      <c r="AS115" s="370">
        <v>0</v>
      </c>
      <c r="AT115" s="370">
        <v>0</v>
      </c>
      <c r="AU115" s="370">
        <f t="shared" si="27"/>
        <v>0</v>
      </c>
      <c r="AV115" s="370">
        <v>0</v>
      </c>
      <c r="AW115" s="370">
        <v>0</v>
      </c>
      <c r="AX115" s="370">
        <f t="shared" si="28"/>
        <v>0</v>
      </c>
      <c r="AY115" s="370">
        <v>0</v>
      </c>
      <c r="AZ115" s="370">
        <v>0</v>
      </c>
      <c r="BA115" s="370">
        <f t="shared" si="29"/>
        <v>0</v>
      </c>
      <c r="BB115" s="370">
        <f t="shared" si="31"/>
        <v>23</v>
      </c>
      <c r="BC115" s="370">
        <f t="shared" si="31"/>
        <v>16</v>
      </c>
      <c r="BD115" s="370">
        <f t="shared" si="31"/>
        <v>39</v>
      </c>
    </row>
    <row r="116" spans="1:56" s="371" customFormat="1" hidden="1">
      <c r="A116" s="370">
        <f t="shared" si="30"/>
        <v>104</v>
      </c>
      <c r="B116" s="370" t="s">
        <v>774</v>
      </c>
      <c r="C116" s="370" t="s">
        <v>775</v>
      </c>
      <c r="D116" s="370" t="s">
        <v>2446</v>
      </c>
      <c r="E116" s="370" t="s">
        <v>776</v>
      </c>
      <c r="F116" s="370" t="s">
        <v>82</v>
      </c>
      <c r="G116" s="370" t="s">
        <v>126</v>
      </c>
      <c r="H116" s="370" t="s">
        <v>615</v>
      </c>
      <c r="I116" s="370" t="s">
        <v>615</v>
      </c>
      <c r="J116" s="370">
        <v>2</v>
      </c>
      <c r="K116" s="370" t="s">
        <v>2421</v>
      </c>
      <c r="L116" s="370">
        <v>29646</v>
      </c>
      <c r="M116" s="370" t="s">
        <v>2409</v>
      </c>
      <c r="N116" s="370">
        <v>1300</v>
      </c>
      <c r="O116" s="370">
        <v>15</v>
      </c>
      <c r="P116" s="370">
        <v>13</v>
      </c>
      <c r="Q116" s="370">
        <f t="shared" si="17"/>
        <v>28</v>
      </c>
      <c r="R116" s="370">
        <v>16</v>
      </c>
      <c r="S116" s="370">
        <v>18</v>
      </c>
      <c r="T116" s="370">
        <f t="shared" si="18"/>
        <v>34</v>
      </c>
      <c r="U116" s="370">
        <v>14</v>
      </c>
      <c r="V116" s="370">
        <v>13</v>
      </c>
      <c r="W116" s="370">
        <f t="shared" si="19"/>
        <v>27</v>
      </c>
      <c r="X116" s="370">
        <v>22</v>
      </c>
      <c r="Y116" s="370">
        <v>23</v>
      </c>
      <c r="Z116" s="370">
        <f t="shared" si="20"/>
        <v>45</v>
      </c>
      <c r="AA116" s="370">
        <v>19</v>
      </c>
      <c r="AB116" s="370">
        <v>17</v>
      </c>
      <c r="AC116" s="370">
        <f t="shared" si="21"/>
        <v>36</v>
      </c>
      <c r="AD116" s="370">
        <v>13</v>
      </c>
      <c r="AE116" s="370">
        <v>16</v>
      </c>
      <c r="AF116" s="370">
        <f t="shared" si="22"/>
        <v>29</v>
      </c>
      <c r="AG116" s="370">
        <v>0</v>
      </c>
      <c r="AH116" s="370">
        <v>0</v>
      </c>
      <c r="AI116" s="370">
        <f t="shared" si="23"/>
        <v>0</v>
      </c>
      <c r="AJ116" s="370">
        <v>0</v>
      </c>
      <c r="AK116" s="370">
        <v>0</v>
      </c>
      <c r="AL116" s="370">
        <f t="shared" si="24"/>
        <v>0</v>
      </c>
      <c r="AM116" s="370">
        <v>0</v>
      </c>
      <c r="AN116" s="370">
        <v>0</v>
      </c>
      <c r="AO116" s="370">
        <f t="shared" si="25"/>
        <v>0</v>
      </c>
      <c r="AP116" s="370">
        <v>0</v>
      </c>
      <c r="AQ116" s="370">
        <v>0</v>
      </c>
      <c r="AR116" s="370">
        <f t="shared" si="26"/>
        <v>0</v>
      </c>
      <c r="AS116" s="370">
        <v>0</v>
      </c>
      <c r="AT116" s="370">
        <v>0</v>
      </c>
      <c r="AU116" s="370">
        <f t="shared" si="27"/>
        <v>0</v>
      </c>
      <c r="AV116" s="370">
        <v>0</v>
      </c>
      <c r="AW116" s="370">
        <v>0</v>
      </c>
      <c r="AX116" s="370">
        <f t="shared" si="28"/>
        <v>0</v>
      </c>
      <c r="AY116" s="370">
        <v>0</v>
      </c>
      <c r="AZ116" s="370">
        <v>0</v>
      </c>
      <c r="BA116" s="370">
        <f t="shared" si="29"/>
        <v>0</v>
      </c>
      <c r="BB116" s="370">
        <f t="shared" si="31"/>
        <v>99</v>
      </c>
      <c r="BC116" s="370">
        <f t="shared" si="31"/>
        <v>100</v>
      </c>
      <c r="BD116" s="370">
        <f t="shared" si="31"/>
        <v>199</v>
      </c>
    </row>
    <row r="117" spans="1:56" s="371" customFormat="1" hidden="1">
      <c r="A117" s="370">
        <f t="shared" si="30"/>
        <v>105</v>
      </c>
      <c r="B117" s="370" t="s">
        <v>738</v>
      </c>
      <c r="C117" s="370" t="s">
        <v>739</v>
      </c>
      <c r="D117" s="370" t="s">
        <v>1188</v>
      </c>
      <c r="E117" s="370" t="s">
        <v>289</v>
      </c>
      <c r="F117" s="370" t="s">
        <v>82</v>
      </c>
      <c r="G117" s="370" t="s">
        <v>126</v>
      </c>
      <c r="H117" s="370" t="s">
        <v>615</v>
      </c>
      <c r="I117" s="370" t="s">
        <v>615</v>
      </c>
      <c r="J117" s="370">
        <v>2</v>
      </c>
      <c r="K117" s="370" t="s">
        <v>2410</v>
      </c>
      <c r="L117" s="370">
        <v>13885</v>
      </c>
      <c r="M117" s="370" t="s">
        <v>2419</v>
      </c>
      <c r="N117" s="370">
        <v>0</v>
      </c>
      <c r="O117" s="370">
        <v>6</v>
      </c>
      <c r="P117" s="370">
        <v>8</v>
      </c>
      <c r="Q117" s="370">
        <f t="shared" si="17"/>
        <v>14</v>
      </c>
      <c r="R117" s="370">
        <v>4</v>
      </c>
      <c r="S117" s="370">
        <v>7</v>
      </c>
      <c r="T117" s="370">
        <f t="shared" si="18"/>
        <v>11</v>
      </c>
      <c r="U117" s="370">
        <v>4</v>
      </c>
      <c r="V117" s="370">
        <v>6</v>
      </c>
      <c r="W117" s="370">
        <f t="shared" si="19"/>
        <v>10</v>
      </c>
      <c r="X117" s="370">
        <v>6</v>
      </c>
      <c r="Y117" s="370">
        <v>4</v>
      </c>
      <c r="Z117" s="370">
        <f t="shared" si="20"/>
        <v>10</v>
      </c>
      <c r="AA117" s="370">
        <v>9</v>
      </c>
      <c r="AB117" s="370">
        <v>10</v>
      </c>
      <c r="AC117" s="370">
        <f t="shared" si="21"/>
        <v>19</v>
      </c>
      <c r="AD117" s="370">
        <v>12</v>
      </c>
      <c r="AE117" s="370">
        <v>5</v>
      </c>
      <c r="AF117" s="370">
        <f t="shared" si="22"/>
        <v>17</v>
      </c>
      <c r="AG117" s="370">
        <v>0</v>
      </c>
      <c r="AH117" s="370">
        <v>0</v>
      </c>
      <c r="AI117" s="370">
        <f t="shared" si="23"/>
        <v>0</v>
      </c>
      <c r="AJ117" s="370">
        <v>0</v>
      </c>
      <c r="AK117" s="370">
        <v>0</v>
      </c>
      <c r="AL117" s="370">
        <f t="shared" si="24"/>
        <v>0</v>
      </c>
      <c r="AM117" s="370">
        <v>0</v>
      </c>
      <c r="AN117" s="370">
        <v>0</v>
      </c>
      <c r="AO117" s="370">
        <f t="shared" si="25"/>
        <v>0</v>
      </c>
      <c r="AP117" s="370">
        <v>0</v>
      </c>
      <c r="AQ117" s="370">
        <v>0</v>
      </c>
      <c r="AR117" s="370">
        <f t="shared" si="26"/>
        <v>0</v>
      </c>
      <c r="AS117" s="370">
        <v>0</v>
      </c>
      <c r="AT117" s="370">
        <v>0</v>
      </c>
      <c r="AU117" s="370">
        <f t="shared" si="27"/>
        <v>0</v>
      </c>
      <c r="AV117" s="370">
        <v>0</v>
      </c>
      <c r="AW117" s="370">
        <v>0</v>
      </c>
      <c r="AX117" s="370">
        <f t="shared" si="28"/>
        <v>0</v>
      </c>
      <c r="AY117" s="370">
        <v>0</v>
      </c>
      <c r="AZ117" s="370">
        <v>0</v>
      </c>
      <c r="BA117" s="370">
        <f t="shared" si="29"/>
        <v>0</v>
      </c>
      <c r="BB117" s="370">
        <f t="shared" si="31"/>
        <v>41</v>
      </c>
      <c r="BC117" s="370">
        <f t="shared" si="31"/>
        <v>40</v>
      </c>
      <c r="BD117" s="370">
        <f t="shared" si="31"/>
        <v>81</v>
      </c>
    </row>
    <row r="118" spans="1:56" s="371" customFormat="1" hidden="1">
      <c r="A118" s="370">
        <f t="shared" si="30"/>
        <v>106</v>
      </c>
      <c r="B118" s="370" t="s">
        <v>735</v>
      </c>
      <c r="C118" s="370" t="s">
        <v>736</v>
      </c>
      <c r="D118" s="370" t="s">
        <v>2447</v>
      </c>
      <c r="E118" s="370" t="s">
        <v>737</v>
      </c>
      <c r="F118" s="370" t="s">
        <v>82</v>
      </c>
      <c r="G118" s="370" t="s">
        <v>126</v>
      </c>
      <c r="H118" s="370" t="s">
        <v>615</v>
      </c>
      <c r="I118" s="370" t="s">
        <v>615</v>
      </c>
      <c r="J118" s="370">
        <v>2</v>
      </c>
      <c r="K118" s="370" t="s">
        <v>615</v>
      </c>
      <c r="L118" s="370">
        <v>30133</v>
      </c>
      <c r="M118" s="370" t="s">
        <v>2415</v>
      </c>
      <c r="N118" s="370">
        <v>2500</v>
      </c>
      <c r="O118" s="370">
        <v>2</v>
      </c>
      <c r="P118" s="370">
        <v>1</v>
      </c>
      <c r="Q118" s="370">
        <f t="shared" si="17"/>
        <v>3</v>
      </c>
      <c r="R118" s="370">
        <v>1</v>
      </c>
      <c r="S118" s="370">
        <v>1</v>
      </c>
      <c r="T118" s="370">
        <f t="shared" si="18"/>
        <v>2</v>
      </c>
      <c r="U118" s="370">
        <v>4</v>
      </c>
      <c r="V118" s="370">
        <v>1</v>
      </c>
      <c r="W118" s="370">
        <f t="shared" si="19"/>
        <v>5</v>
      </c>
      <c r="X118" s="370">
        <v>1</v>
      </c>
      <c r="Y118" s="370">
        <v>1</v>
      </c>
      <c r="Z118" s="370">
        <f t="shared" si="20"/>
        <v>2</v>
      </c>
      <c r="AA118" s="370">
        <v>1</v>
      </c>
      <c r="AB118" s="370">
        <v>1</v>
      </c>
      <c r="AC118" s="370">
        <f t="shared" si="21"/>
        <v>2</v>
      </c>
      <c r="AD118" s="370">
        <v>1</v>
      </c>
      <c r="AE118" s="370">
        <v>3</v>
      </c>
      <c r="AF118" s="370">
        <f t="shared" si="22"/>
        <v>4</v>
      </c>
      <c r="AG118" s="370">
        <v>0</v>
      </c>
      <c r="AH118" s="370">
        <v>0</v>
      </c>
      <c r="AI118" s="370">
        <f t="shared" si="23"/>
        <v>0</v>
      </c>
      <c r="AJ118" s="370">
        <v>0</v>
      </c>
      <c r="AK118" s="370">
        <v>0</v>
      </c>
      <c r="AL118" s="370">
        <f t="shared" si="24"/>
        <v>0</v>
      </c>
      <c r="AM118" s="370">
        <v>0</v>
      </c>
      <c r="AN118" s="370">
        <v>0</v>
      </c>
      <c r="AO118" s="370">
        <f t="shared" si="25"/>
        <v>0</v>
      </c>
      <c r="AP118" s="370">
        <v>0</v>
      </c>
      <c r="AQ118" s="370">
        <v>0</v>
      </c>
      <c r="AR118" s="370">
        <f t="shared" si="26"/>
        <v>0</v>
      </c>
      <c r="AS118" s="370">
        <v>0</v>
      </c>
      <c r="AT118" s="370">
        <v>0</v>
      </c>
      <c r="AU118" s="370">
        <f t="shared" si="27"/>
        <v>0</v>
      </c>
      <c r="AV118" s="370">
        <v>0</v>
      </c>
      <c r="AW118" s="370">
        <v>0</v>
      </c>
      <c r="AX118" s="370">
        <f t="shared" si="28"/>
        <v>0</v>
      </c>
      <c r="AY118" s="370">
        <v>0</v>
      </c>
      <c r="AZ118" s="370">
        <v>0</v>
      </c>
      <c r="BA118" s="370">
        <f t="shared" si="29"/>
        <v>0</v>
      </c>
      <c r="BB118" s="370">
        <f t="shared" si="31"/>
        <v>10</v>
      </c>
      <c r="BC118" s="370">
        <f t="shared" si="31"/>
        <v>8</v>
      </c>
      <c r="BD118" s="370">
        <f t="shared" si="31"/>
        <v>18</v>
      </c>
    </row>
    <row r="119" spans="1:56" s="371" customFormat="1" hidden="1">
      <c r="A119" s="370">
        <f t="shared" si="30"/>
        <v>107</v>
      </c>
      <c r="B119" s="370" t="s">
        <v>746</v>
      </c>
      <c r="C119" s="370" t="s">
        <v>747</v>
      </c>
      <c r="D119" s="370" t="s">
        <v>1512</v>
      </c>
      <c r="E119" s="370" t="s">
        <v>701</v>
      </c>
      <c r="F119" s="370" t="s">
        <v>82</v>
      </c>
      <c r="G119" s="370" t="s">
        <v>126</v>
      </c>
      <c r="H119" s="370" t="s">
        <v>615</v>
      </c>
      <c r="I119" s="370" t="s">
        <v>615</v>
      </c>
      <c r="J119" s="370">
        <v>2</v>
      </c>
      <c r="K119" s="370" t="s">
        <v>2448</v>
      </c>
      <c r="L119" s="370">
        <v>37227</v>
      </c>
      <c r="M119" s="370" t="s">
        <v>2415</v>
      </c>
      <c r="N119" s="370">
        <v>220</v>
      </c>
      <c r="O119" s="370">
        <v>5</v>
      </c>
      <c r="P119" s="370">
        <v>1</v>
      </c>
      <c r="Q119" s="370">
        <f t="shared" si="17"/>
        <v>6</v>
      </c>
      <c r="R119" s="370">
        <v>4</v>
      </c>
      <c r="S119" s="370">
        <v>5</v>
      </c>
      <c r="T119" s="370">
        <f t="shared" si="18"/>
        <v>9</v>
      </c>
      <c r="U119" s="370">
        <v>6</v>
      </c>
      <c r="V119" s="370">
        <v>2</v>
      </c>
      <c r="W119" s="370">
        <f t="shared" si="19"/>
        <v>8</v>
      </c>
      <c r="X119" s="370">
        <v>3</v>
      </c>
      <c r="Y119" s="370">
        <v>3</v>
      </c>
      <c r="Z119" s="370">
        <f t="shared" si="20"/>
        <v>6</v>
      </c>
      <c r="AA119" s="370">
        <v>6</v>
      </c>
      <c r="AB119" s="370">
        <v>10</v>
      </c>
      <c r="AC119" s="370">
        <f t="shared" si="21"/>
        <v>16</v>
      </c>
      <c r="AD119" s="370">
        <v>9</v>
      </c>
      <c r="AE119" s="370">
        <v>8</v>
      </c>
      <c r="AF119" s="370">
        <f t="shared" si="22"/>
        <v>17</v>
      </c>
      <c r="AG119" s="370">
        <v>0</v>
      </c>
      <c r="AH119" s="370">
        <v>0</v>
      </c>
      <c r="AI119" s="370">
        <f t="shared" si="23"/>
        <v>0</v>
      </c>
      <c r="AJ119" s="370">
        <v>0</v>
      </c>
      <c r="AK119" s="370">
        <v>0</v>
      </c>
      <c r="AL119" s="370">
        <f t="shared" si="24"/>
        <v>0</v>
      </c>
      <c r="AM119" s="370">
        <v>0</v>
      </c>
      <c r="AN119" s="370">
        <v>0</v>
      </c>
      <c r="AO119" s="370">
        <f t="shared" si="25"/>
        <v>0</v>
      </c>
      <c r="AP119" s="370">
        <v>0</v>
      </c>
      <c r="AQ119" s="370">
        <v>0</v>
      </c>
      <c r="AR119" s="370">
        <f t="shared" si="26"/>
        <v>0</v>
      </c>
      <c r="AS119" s="370">
        <v>0</v>
      </c>
      <c r="AT119" s="370">
        <v>0</v>
      </c>
      <c r="AU119" s="370">
        <f t="shared" si="27"/>
        <v>0</v>
      </c>
      <c r="AV119" s="370">
        <v>0</v>
      </c>
      <c r="AW119" s="370">
        <v>0</v>
      </c>
      <c r="AX119" s="370">
        <f t="shared" si="28"/>
        <v>0</v>
      </c>
      <c r="AY119" s="370">
        <v>0</v>
      </c>
      <c r="AZ119" s="370">
        <v>0</v>
      </c>
      <c r="BA119" s="370">
        <f t="shared" si="29"/>
        <v>0</v>
      </c>
      <c r="BB119" s="370">
        <f t="shared" si="31"/>
        <v>33</v>
      </c>
      <c r="BC119" s="370">
        <f t="shared" si="31"/>
        <v>29</v>
      </c>
      <c r="BD119" s="370">
        <f t="shared" si="31"/>
        <v>62</v>
      </c>
    </row>
    <row r="120" spans="1:56" s="371" customFormat="1" hidden="1">
      <c r="A120" s="370">
        <f t="shared" si="30"/>
        <v>108</v>
      </c>
      <c r="B120" s="370" t="s">
        <v>771</v>
      </c>
      <c r="C120" s="370" t="s">
        <v>772</v>
      </c>
      <c r="D120" s="370" t="s">
        <v>1542</v>
      </c>
      <c r="E120" s="370" t="s">
        <v>773</v>
      </c>
      <c r="F120" s="370" t="s">
        <v>82</v>
      </c>
      <c r="G120" s="370" t="s">
        <v>126</v>
      </c>
      <c r="H120" s="370" t="s">
        <v>615</v>
      </c>
      <c r="I120" s="370" t="s">
        <v>615</v>
      </c>
      <c r="J120" s="370">
        <v>2</v>
      </c>
      <c r="K120" s="370" t="s">
        <v>2410</v>
      </c>
      <c r="L120" s="370">
        <v>39135</v>
      </c>
      <c r="M120" s="370" t="s">
        <v>2419</v>
      </c>
      <c r="N120" s="370">
        <v>0</v>
      </c>
      <c r="O120" s="370">
        <v>5</v>
      </c>
      <c r="P120" s="370">
        <v>12</v>
      </c>
      <c r="Q120" s="370">
        <f t="shared" si="17"/>
        <v>17</v>
      </c>
      <c r="R120" s="370">
        <v>21</v>
      </c>
      <c r="S120" s="370">
        <v>12</v>
      </c>
      <c r="T120" s="370">
        <f t="shared" si="18"/>
        <v>33</v>
      </c>
      <c r="U120" s="370">
        <v>18</v>
      </c>
      <c r="V120" s="370">
        <v>12</v>
      </c>
      <c r="W120" s="370">
        <f t="shared" si="19"/>
        <v>30</v>
      </c>
      <c r="X120" s="370">
        <v>14</v>
      </c>
      <c r="Y120" s="370">
        <v>12</v>
      </c>
      <c r="Z120" s="370">
        <f t="shared" si="20"/>
        <v>26</v>
      </c>
      <c r="AA120" s="370">
        <v>4</v>
      </c>
      <c r="AB120" s="370">
        <v>9</v>
      </c>
      <c r="AC120" s="370">
        <f t="shared" si="21"/>
        <v>13</v>
      </c>
      <c r="AD120" s="370">
        <v>8</v>
      </c>
      <c r="AE120" s="370">
        <v>3</v>
      </c>
      <c r="AF120" s="370">
        <f t="shared" si="22"/>
        <v>11</v>
      </c>
      <c r="AG120" s="370">
        <v>0</v>
      </c>
      <c r="AH120" s="370">
        <v>0</v>
      </c>
      <c r="AI120" s="370">
        <f t="shared" si="23"/>
        <v>0</v>
      </c>
      <c r="AJ120" s="370">
        <v>0</v>
      </c>
      <c r="AK120" s="370">
        <v>0</v>
      </c>
      <c r="AL120" s="370">
        <f t="shared" si="24"/>
        <v>0</v>
      </c>
      <c r="AM120" s="370">
        <v>0</v>
      </c>
      <c r="AN120" s="370">
        <v>0</v>
      </c>
      <c r="AO120" s="370">
        <f t="shared" si="25"/>
        <v>0</v>
      </c>
      <c r="AP120" s="370">
        <v>0</v>
      </c>
      <c r="AQ120" s="370">
        <v>0</v>
      </c>
      <c r="AR120" s="370">
        <f t="shared" si="26"/>
        <v>0</v>
      </c>
      <c r="AS120" s="370">
        <v>0</v>
      </c>
      <c r="AT120" s="370">
        <v>0</v>
      </c>
      <c r="AU120" s="370">
        <f t="shared" si="27"/>
        <v>0</v>
      </c>
      <c r="AV120" s="370">
        <v>0</v>
      </c>
      <c r="AW120" s="370">
        <v>0</v>
      </c>
      <c r="AX120" s="370">
        <f t="shared" si="28"/>
        <v>0</v>
      </c>
      <c r="AY120" s="370">
        <v>0</v>
      </c>
      <c r="AZ120" s="370">
        <v>0</v>
      </c>
      <c r="BA120" s="370">
        <f t="shared" si="29"/>
        <v>0</v>
      </c>
      <c r="BB120" s="370">
        <f t="shared" si="31"/>
        <v>70</v>
      </c>
      <c r="BC120" s="370">
        <f t="shared" si="31"/>
        <v>60</v>
      </c>
      <c r="BD120" s="370">
        <f t="shared" si="31"/>
        <v>130</v>
      </c>
    </row>
    <row r="121" spans="1:56" s="371" customFormat="1" hidden="1">
      <c r="A121" s="370">
        <f t="shared" si="30"/>
        <v>109</v>
      </c>
      <c r="B121" s="370" t="s">
        <v>766</v>
      </c>
      <c r="C121" s="370" t="s">
        <v>767</v>
      </c>
      <c r="D121" s="370" t="s">
        <v>768</v>
      </c>
      <c r="E121" s="370" t="s">
        <v>768</v>
      </c>
      <c r="F121" s="370" t="s">
        <v>82</v>
      </c>
      <c r="G121" s="370" t="s">
        <v>126</v>
      </c>
      <c r="H121" s="370" t="s">
        <v>615</v>
      </c>
      <c r="I121" s="370" t="s">
        <v>615</v>
      </c>
      <c r="J121" s="370">
        <v>2</v>
      </c>
      <c r="K121" s="370" t="s">
        <v>2421</v>
      </c>
      <c r="L121" s="370">
        <v>25750</v>
      </c>
      <c r="M121" s="370" t="s">
        <v>2419</v>
      </c>
      <c r="N121" s="370">
        <v>0</v>
      </c>
      <c r="O121" s="370">
        <v>15</v>
      </c>
      <c r="P121" s="370">
        <v>9</v>
      </c>
      <c r="Q121" s="370">
        <f t="shared" si="17"/>
        <v>24</v>
      </c>
      <c r="R121" s="370">
        <v>15</v>
      </c>
      <c r="S121" s="370">
        <v>14</v>
      </c>
      <c r="T121" s="370">
        <f t="shared" si="18"/>
        <v>29</v>
      </c>
      <c r="U121" s="370">
        <v>9</v>
      </c>
      <c r="V121" s="370">
        <v>9</v>
      </c>
      <c r="W121" s="370">
        <f t="shared" si="19"/>
        <v>18</v>
      </c>
      <c r="X121" s="370">
        <v>8</v>
      </c>
      <c r="Y121" s="370">
        <v>5</v>
      </c>
      <c r="Z121" s="370">
        <f t="shared" si="20"/>
        <v>13</v>
      </c>
      <c r="AA121" s="370">
        <v>9</v>
      </c>
      <c r="AB121" s="370">
        <v>4</v>
      </c>
      <c r="AC121" s="370">
        <f t="shared" si="21"/>
        <v>13</v>
      </c>
      <c r="AD121" s="370">
        <v>8</v>
      </c>
      <c r="AE121" s="370">
        <v>4</v>
      </c>
      <c r="AF121" s="370">
        <f t="shared" si="22"/>
        <v>12</v>
      </c>
      <c r="AG121" s="370">
        <v>0</v>
      </c>
      <c r="AH121" s="370">
        <v>0</v>
      </c>
      <c r="AI121" s="370">
        <f t="shared" si="23"/>
        <v>0</v>
      </c>
      <c r="AJ121" s="370">
        <v>0</v>
      </c>
      <c r="AK121" s="370">
        <v>0</v>
      </c>
      <c r="AL121" s="370">
        <f t="shared" si="24"/>
        <v>0</v>
      </c>
      <c r="AM121" s="370">
        <v>0</v>
      </c>
      <c r="AN121" s="370">
        <v>0</v>
      </c>
      <c r="AO121" s="370">
        <f t="shared" si="25"/>
        <v>0</v>
      </c>
      <c r="AP121" s="370">
        <v>0</v>
      </c>
      <c r="AQ121" s="370">
        <v>0</v>
      </c>
      <c r="AR121" s="370">
        <f t="shared" si="26"/>
        <v>0</v>
      </c>
      <c r="AS121" s="370">
        <v>0</v>
      </c>
      <c r="AT121" s="370">
        <v>0</v>
      </c>
      <c r="AU121" s="370">
        <f t="shared" si="27"/>
        <v>0</v>
      </c>
      <c r="AV121" s="370">
        <v>0</v>
      </c>
      <c r="AW121" s="370">
        <v>0</v>
      </c>
      <c r="AX121" s="370">
        <f t="shared" si="28"/>
        <v>0</v>
      </c>
      <c r="AY121" s="370">
        <v>0</v>
      </c>
      <c r="AZ121" s="370">
        <v>0</v>
      </c>
      <c r="BA121" s="370">
        <f t="shared" si="29"/>
        <v>0</v>
      </c>
      <c r="BB121" s="370">
        <f t="shared" si="31"/>
        <v>64</v>
      </c>
      <c r="BC121" s="370">
        <f t="shared" si="31"/>
        <v>45</v>
      </c>
      <c r="BD121" s="370">
        <f t="shared" si="31"/>
        <v>109</v>
      </c>
    </row>
    <row r="122" spans="1:56" s="371" customFormat="1" hidden="1">
      <c r="A122" s="370">
        <f t="shared" si="30"/>
        <v>110</v>
      </c>
      <c r="B122" s="370" t="s">
        <v>786</v>
      </c>
      <c r="C122" s="370" t="s">
        <v>787</v>
      </c>
      <c r="D122" s="370" t="s">
        <v>1526</v>
      </c>
      <c r="E122" s="370" t="s">
        <v>753</v>
      </c>
      <c r="F122" s="370" t="s">
        <v>82</v>
      </c>
      <c r="G122" s="370" t="s">
        <v>126</v>
      </c>
      <c r="H122" s="370" t="s">
        <v>615</v>
      </c>
      <c r="I122" s="370" t="s">
        <v>615</v>
      </c>
      <c r="J122" s="370">
        <v>2</v>
      </c>
      <c r="K122" s="370" t="s">
        <v>2410</v>
      </c>
      <c r="L122" s="370">
        <v>3654</v>
      </c>
      <c r="M122" s="370" t="s">
        <v>1376</v>
      </c>
      <c r="N122" s="370">
        <v>1000</v>
      </c>
      <c r="O122" s="370">
        <v>3</v>
      </c>
      <c r="P122" s="370">
        <v>5</v>
      </c>
      <c r="Q122" s="370">
        <f t="shared" si="17"/>
        <v>8</v>
      </c>
      <c r="R122" s="370">
        <v>4</v>
      </c>
      <c r="S122" s="370">
        <v>3</v>
      </c>
      <c r="T122" s="370">
        <f t="shared" si="18"/>
        <v>7</v>
      </c>
      <c r="U122" s="370">
        <v>2</v>
      </c>
      <c r="V122" s="370">
        <v>5</v>
      </c>
      <c r="W122" s="370">
        <f t="shared" si="19"/>
        <v>7</v>
      </c>
      <c r="X122" s="370">
        <v>1</v>
      </c>
      <c r="Y122" s="370">
        <v>5</v>
      </c>
      <c r="Z122" s="370">
        <f t="shared" si="20"/>
        <v>6</v>
      </c>
      <c r="AA122" s="370">
        <v>3</v>
      </c>
      <c r="AB122" s="370">
        <v>0</v>
      </c>
      <c r="AC122" s="370">
        <f t="shared" si="21"/>
        <v>3</v>
      </c>
      <c r="AD122" s="370">
        <v>3</v>
      </c>
      <c r="AE122" s="370">
        <v>4</v>
      </c>
      <c r="AF122" s="370">
        <f t="shared" si="22"/>
        <v>7</v>
      </c>
      <c r="AG122" s="370">
        <v>0</v>
      </c>
      <c r="AH122" s="370">
        <v>0</v>
      </c>
      <c r="AI122" s="370">
        <f t="shared" si="23"/>
        <v>0</v>
      </c>
      <c r="AJ122" s="370">
        <v>0</v>
      </c>
      <c r="AK122" s="370">
        <v>0</v>
      </c>
      <c r="AL122" s="370">
        <f t="shared" si="24"/>
        <v>0</v>
      </c>
      <c r="AM122" s="370">
        <v>0</v>
      </c>
      <c r="AN122" s="370">
        <v>0</v>
      </c>
      <c r="AO122" s="370">
        <f t="shared" si="25"/>
        <v>0</v>
      </c>
      <c r="AP122" s="370">
        <v>0</v>
      </c>
      <c r="AQ122" s="370">
        <v>0</v>
      </c>
      <c r="AR122" s="370">
        <f t="shared" si="26"/>
        <v>0</v>
      </c>
      <c r="AS122" s="370">
        <v>0</v>
      </c>
      <c r="AT122" s="370">
        <v>0</v>
      </c>
      <c r="AU122" s="370">
        <f t="shared" si="27"/>
        <v>0</v>
      </c>
      <c r="AV122" s="370">
        <v>0</v>
      </c>
      <c r="AW122" s="370">
        <v>0</v>
      </c>
      <c r="AX122" s="370">
        <f t="shared" si="28"/>
        <v>0</v>
      </c>
      <c r="AY122" s="370">
        <v>0</v>
      </c>
      <c r="AZ122" s="370">
        <v>0</v>
      </c>
      <c r="BA122" s="370">
        <f t="shared" si="29"/>
        <v>0</v>
      </c>
      <c r="BB122" s="370">
        <f t="shared" si="31"/>
        <v>16</v>
      </c>
      <c r="BC122" s="370">
        <f t="shared" si="31"/>
        <v>22</v>
      </c>
      <c r="BD122" s="370">
        <f t="shared" si="31"/>
        <v>38</v>
      </c>
    </row>
    <row r="123" spans="1:56" s="371" customFormat="1" hidden="1">
      <c r="A123" s="370">
        <f t="shared" si="30"/>
        <v>111</v>
      </c>
      <c r="B123" s="370" t="s">
        <v>764</v>
      </c>
      <c r="C123" s="370" t="s">
        <v>765</v>
      </c>
      <c r="D123" s="370" t="s">
        <v>2449</v>
      </c>
      <c r="E123" s="370" t="s">
        <v>756</v>
      </c>
      <c r="F123" s="370" t="s">
        <v>82</v>
      </c>
      <c r="G123" s="370" t="s">
        <v>126</v>
      </c>
      <c r="H123" s="370" t="s">
        <v>615</v>
      </c>
      <c r="I123" s="370" t="s">
        <v>615</v>
      </c>
      <c r="J123" s="370">
        <v>2</v>
      </c>
      <c r="K123" s="370" t="s">
        <v>2410</v>
      </c>
      <c r="L123" s="370">
        <v>28856</v>
      </c>
      <c r="M123" s="370" t="s">
        <v>2409</v>
      </c>
      <c r="N123" s="370">
        <v>1300</v>
      </c>
      <c r="O123" s="370">
        <v>15</v>
      </c>
      <c r="P123" s="370">
        <v>16</v>
      </c>
      <c r="Q123" s="370">
        <f t="shared" si="17"/>
        <v>31</v>
      </c>
      <c r="R123" s="370">
        <v>17</v>
      </c>
      <c r="S123" s="370">
        <v>13</v>
      </c>
      <c r="T123" s="370">
        <f t="shared" si="18"/>
        <v>30</v>
      </c>
      <c r="U123" s="370">
        <v>17</v>
      </c>
      <c r="V123" s="370">
        <v>24</v>
      </c>
      <c r="W123" s="370">
        <f t="shared" si="19"/>
        <v>41</v>
      </c>
      <c r="X123" s="370">
        <v>14</v>
      </c>
      <c r="Y123" s="370">
        <v>13</v>
      </c>
      <c r="Z123" s="370">
        <f t="shared" si="20"/>
        <v>27</v>
      </c>
      <c r="AA123" s="370">
        <v>14</v>
      </c>
      <c r="AB123" s="370">
        <v>8</v>
      </c>
      <c r="AC123" s="370">
        <f t="shared" si="21"/>
        <v>22</v>
      </c>
      <c r="AD123" s="370">
        <v>16</v>
      </c>
      <c r="AE123" s="370">
        <v>16</v>
      </c>
      <c r="AF123" s="370">
        <f t="shared" si="22"/>
        <v>32</v>
      </c>
      <c r="AG123" s="370">
        <v>0</v>
      </c>
      <c r="AH123" s="370">
        <v>0</v>
      </c>
      <c r="AI123" s="370">
        <f t="shared" si="23"/>
        <v>0</v>
      </c>
      <c r="AJ123" s="370">
        <v>0</v>
      </c>
      <c r="AK123" s="370">
        <v>0</v>
      </c>
      <c r="AL123" s="370">
        <f t="shared" si="24"/>
        <v>0</v>
      </c>
      <c r="AM123" s="370">
        <v>0</v>
      </c>
      <c r="AN123" s="370">
        <v>0</v>
      </c>
      <c r="AO123" s="370">
        <f t="shared" si="25"/>
        <v>0</v>
      </c>
      <c r="AP123" s="370">
        <v>0</v>
      </c>
      <c r="AQ123" s="370">
        <v>0</v>
      </c>
      <c r="AR123" s="370">
        <f t="shared" si="26"/>
        <v>0</v>
      </c>
      <c r="AS123" s="370">
        <v>0</v>
      </c>
      <c r="AT123" s="370">
        <v>0</v>
      </c>
      <c r="AU123" s="370">
        <f t="shared" si="27"/>
        <v>0</v>
      </c>
      <c r="AV123" s="370">
        <v>0</v>
      </c>
      <c r="AW123" s="370">
        <v>0</v>
      </c>
      <c r="AX123" s="370">
        <f t="shared" si="28"/>
        <v>0</v>
      </c>
      <c r="AY123" s="370">
        <v>0</v>
      </c>
      <c r="AZ123" s="370">
        <v>0</v>
      </c>
      <c r="BA123" s="370">
        <f t="shared" si="29"/>
        <v>0</v>
      </c>
      <c r="BB123" s="370">
        <f t="shared" si="31"/>
        <v>93</v>
      </c>
      <c r="BC123" s="370">
        <f t="shared" si="31"/>
        <v>90</v>
      </c>
      <c r="BD123" s="370">
        <f t="shared" si="31"/>
        <v>183</v>
      </c>
    </row>
    <row r="124" spans="1:56" s="371" customFormat="1" hidden="1">
      <c r="A124" s="370">
        <f t="shared" si="30"/>
        <v>112</v>
      </c>
      <c r="B124" s="370" t="s">
        <v>754</v>
      </c>
      <c r="C124" s="370" t="s">
        <v>755</v>
      </c>
      <c r="D124" s="370" t="s">
        <v>1544</v>
      </c>
      <c r="E124" s="370" t="s">
        <v>756</v>
      </c>
      <c r="F124" s="370" t="s">
        <v>82</v>
      </c>
      <c r="G124" s="370" t="s">
        <v>126</v>
      </c>
      <c r="H124" s="370" t="s">
        <v>615</v>
      </c>
      <c r="I124" s="370" t="s">
        <v>615</v>
      </c>
      <c r="J124" s="370">
        <v>2</v>
      </c>
      <c r="K124" s="370" t="s">
        <v>2410</v>
      </c>
      <c r="L124" s="370">
        <v>30011</v>
      </c>
      <c r="M124" s="370" t="s">
        <v>2409</v>
      </c>
      <c r="N124" s="370">
        <v>1500</v>
      </c>
      <c r="O124" s="370">
        <v>11</v>
      </c>
      <c r="P124" s="370">
        <v>9</v>
      </c>
      <c r="Q124" s="370">
        <f t="shared" si="17"/>
        <v>20</v>
      </c>
      <c r="R124" s="370">
        <v>4</v>
      </c>
      <c r="S124" s="370">
        <v>8</v>
      </c>
      <c r="T124" s="370">
        <f t="shared" si="18"/>
        <v>12</v>
      </c>
      <c r="U124" s="370">
        <v>13</v>
      </c>
      <c r="V124" s="370">
        <v>7</v>
      </c>
      <c r="W124" s="370">
        <f t="shared" si="19"/>
        <v>20</v>
      </c>
      <c r="X124" s="370">
        <v>8</v>
      </c>
      <c r="Y124" s="370">
        <v>3</v>
      </c>
      <c r="Z124" s="370">
        <f t="shared" si="20"/>
        <v>11</v>
      </c>
      <c r="AA124" s="370">
        <v>9</v>
      </c>
      <c r="AB124" s="370">
        <v>6</v>
      </c>
      <c r="AC124" s="370">
        <f t="shared" si="21"/>
        <v>15</v>
      </c>
      <c r="AD124" s="370">
        <v>16</v>
      </c>
      <c r="AE124" s="370">
        <v>13</v>
      </c>
      <c r="AF124" s="370">
        <f t="shared" si="22"/>
        <v>29</v>
      </c>
      <c r="AG124" s="370">
        <v>0</v>
      </c>
      <c r="AH124" s="370">
        <v>0</v>
      </c>
      <c r="AI124" s="370">
        <f t="shared" si="23"/>
        <v>0</v>
      </c>
      <c r="AJ124" s="370">
        <v>0</v>
      </c>
      <c r="AK124" s="370">
        <v>0</v>
      </c>
      <c r="AL124" s="370">
        <f t="shared" si="24"/>
        <v>0</v>
      </c>
      <c r="AM124" s="370">
        <v>0</v>
      </c>
      <c r="AN124" s="370">
        <v>0</v>
      </c>
      <c r="AO124" s="370">
        <f t="shared" si="25"/>
        <v>0</v>
      </c>
      <c r="AP124" s="370">
        <v>0</v>
      </c>
      <c r="AQ124" s="370">
        <v>0</v>
      </c>
      <c r="AR124" s="370">
        <f t="shared" si="26"/>
        <v>0</v>
      </c>
      <c r="AS124" s="370">
        <v>0</v>
      </c>
      <c r="AT124" s="370">
        <v>0</v>
      </c>
      <c r="AU124" s="370">
        <f t="shared" si="27"/>
        <v>0</v>
      </c>
      <c r="AV124" s="370">
        <v>0</v>
      </c>
      <c r="AW124" s="370">
        <v>0</v>
      </c>
      <c r="AX124" s="370">
        <f t="shared" si="28"/>
        <v>0</v>
      </c>
      <c r="AY124" s="370">
        <v>0</v>
      </c>
      <c r="AZ124" s="370">
        <v>0</v>
      </c>
      <c r="BA124" s="370">
        <f t="shared" si="29"/>
        <v>0</v>
      </c>
      <c r="BB124" s="370">
        <f t="shared" si="31"/>
        <v>61</v>
      </c>
      <c r="BC124" s="370">
        <f t="shared" si="31"/>
        <v>46</v>
      </c>
      <c r="BD124" s="370">
        <f t="shared" si="31"/>
        <v>107</v>
      </c>
    </row>
    <row r="125" spans="1:56" s="371" customFormat="1" ht="24.75" customHeight="1">
      <c r="A125" s="370">
        <v>5</v>
      </c>
      <c r="B125" s="370"/>
      <c r="C125" s="370" t="str">
        <f>F125</f>
        <v>Kec. Limun</v>
      </c>
      <c r="D125" s="370"/>
      <c r="E125" s="370"/>
      <c r="F125" s="370" t="str">
        <f>F124</f>
        <v>Kec. Limun</v>
      </c>
      <c r="G125" s="370"/>
      <c r="H125" s="370"/>
      <c r="I125" s="370"/>
      <c r="J125" s="370"/>
      <c r="K125" s="370"/>
      <c r="L125" s="370"/>
      <c r="M125" s="370"/>
      <c r="N125" s="370"/>
      <c r="O125" s="370">
        <f>SUM(O98:O124)+1</f>
        <v>230</v>
      </c>
      <c r="P125" s="370">
        <f>SUM(P98:P124)+1</f>
        <v>206</v>
      </c>
      <c r="Q125" s="370">
        <f t="shared" ref="Q125:AW125" si="34">SUM(Q98:Q124)</f>
        <v>434</v>
      </c>
      <c r="R125" s="370">
        <f t="shared" si="34"/>
        <v>228</v>
      </c>
      <c r="S125" s="370">
        <f t="shared" si="34"/>
        <v>203</v>
      </c>
      <c r="T125" s="370">
        <f t="shared" si="34"/>
        <v>431</v>
      </c>
      <c r="U125" s="370">
        <f t="shared" si="34"/>
        <v>222</v>
      </c>
      <c r="V125" s="370">
        <f t="shared" si="34"/>
        <v>211</v>
      </c>
      <c r="W125" s="370">
        <f t="shared" si="34"/>
        <v>433</v>
      </c>
      <c r="X125" s="370">
        <f t="shared" si="34"/>
        <v>205</v>
      </c>
      <c r="Y125" s="370">
        <f t="shared" si="34"/>
        <v>182</v>
      </c>
      <c r="Z125" s="370">
        <f t="shared" si="34"/>
        <v>387</v>
      </c>
      <c r="AA125" s="370">
        <f t="shared" si="34"/>
        <v>216</v>
      </c>
      <c r="AB125" s="370">
        <f t="shared" si="34"/>
        <v>146</v>
      </c>
      <c r="AC125" s="370">
        <f t="shared" si="34"/>
        <v>362</v>
      </c>
      <c r="AD125" s="370">
        <f t="shared" si="34"/>
        <v>227</v>
      </c>
      <c r="AE125" s="370">
        <f t="shared" si="34"/>
        <v>173</v>
      </c>
      <c r="AF125" s="370">
        <f t="shared" si="34"/>
        <v>400</v>
      </c>
      <c r="AG125" s="370">
        <f t="shared" si="34"/>
        <v>0</v>
      </c>
      <c r="AH125" s="370">
        <f t="shared" si="34"/>
        <v>0</v>
      </c>
      <c r="AI125" s="370">
        <f t="shared" si="34"/>
        <v>0</v>
      </c>
      <c r="AJ125" s="370">
        <f t="shared" si="34"/>
        <v>0</v>
      </c>
      <c r="AK125" s="370">
        <f t="shared" si="34"/>
        <v>0</v>
      </c>
      <c r="AL125" s="370">
        <f t="shared" si="34"/>
        <v>0</v>
      </c>
      <c r="AM125" s="370">
        <f t="shared" si="34"/>
        <v>0</v>
      </c>
      <c r="AN125" s="370">
        <f t="shared" si="34"/>
        <v>0</v>
      </c>
      <c r="AO125" s="370">
        <f t="shared" si="34"/>
        <v>0</v>
      </c>
      <c r="AP125" s="370">
        <f t="shared" si="34"/>
        <v>0</v>
      </c>
      <c r="AQ125" s="370">
        <f t="shared" si="34"/>
        <v>0</v>
      </c>
      <c r="AR125" s="370">
        <f t="shared" si="34"/>
        <v>0</v>
      </c>
      <c r="AS125" s="370">
        <f t="shared" si="34"/>
        <v>0</v>
      </c>
      <c r="AT125" s="370">
        <f t="shared" si="34"/>
        <v>0</v>
      </c>
      <c r="AU125" s="370">
        <f t="shared" si="34"/>
        <v>0</v>
      </c>
      <c r="AV125" s="370">
        <f t="shared" si="34"/>
        <v>0</v>
      </c>
      <c r="AW125" s="370">
        <f t="shared" si="34"/>
        <v>0</v>
      </c>
      <c r="AX125" s="370">
        <f>SUM(AX98:AX124)</f>
        <v>0</v>
      </c>
      <c r="AY125" s="370">
        <f>SUM(AY98:AY124)</f>
        <v>0</v>
      </c>
      <c r="AZ125" s="370">
        <f>SUM(AZ98:AZ124)</f>
        <v>0</v>
      </c>
      <c r="BA125" s="370">
        <f>SUM(BA98:BA124)</f>
        <v>0</v>
      </c>
      <c r="BB125" s="370">
        <f>O125+R125+U125+X125+AA125+AD125</f>
        <v>1328</v>
      </c>
      <c r="BC125" s="370">
        <f>P125+S125+V125+Y125+AB125+AE125</f>
        <v>1121</v>
      </c>
      <c r="BD125" s="370">
        <f>SUM(BB125:BC125)</f>
        <v>2449</v>
      </c>
    </row>
    <row r="126" spans="1:56" s="371" customFormat="1" hidden="1">
      <c r="A126" s="370">
        <f>A124+1</f>
        <v>113</v>
      </c>
      <c r="B126" s="370" t="s">
        <v>812</v>
      </c>
      <c r="C126" s="370" t="s">
        <v>813</v>
      </c>
      <c r="D126" s="370" t="s">
        <v>2450</v>
      </c>
      <c r="E126" s="370" t="s">
        <v>814</v>
      </c>
      <c r="F126" s="370" t="s">
        <v>89</v>
      </c>
      <c r="G126" s="370" t="s">
        <v>126</v>
      </c>
      <c r="H126" s="370" t="s">
        <v>615</v>
      </c>
      <c r="I126" s="370" t="s">
        <v>615</v>
      </c>
      <c r="J126" s="370">
        <v>2</v>
      </c>
      <c r="K126" s="370" t="s">
        <v>2451</v>
      </c>
      <c r="L126" s="370">
        <v>41302</v>
      </c>
      <c r="M126" s="370" t="s">
        <v>2409</v>
      </c>
      <c r="N126" s="370">
        <v>1300</v>
      </c>
      <c r="O126" s="370">
        <v>10</v>
      </c>
      <c r="P126" s="370">
        <v>14</v>
      </c>
      <c r="Q126" s="370">
        <f t="shared" si="17"/>
        <v>24</v>
      </c>
      <c r="R126" s="370">
        <v>3</v>
      </c>
      <c r="S126" s="370">
        <v>6</v>
      </c>
      <c r="T126" s="370">
        <f t="shared" si="18"/>
        <v>9</v>
      </c>
      <c r="U126" s="370">
        <v>6</v>
      </c>
      <c r="V126" s="370">
        <v>5</v>
      </c>
      <c r="W126" s="370">
        <f t="shared" si="19"/>
        <v>11</v>
      </c>
      <c r="X126" s="370">
        <v>4</v>
      </c>
      <c r="Y126" s="370">
        <v>9</v>
      </c>
      <c r="Z126" s="370">
        <f t="shared" si="20"/>
        <v>13</v>
      </c>
      <c r="AA126" s="370">
        <v>8</v>
      </c>
      <c r="AB126" s="370">
        <v>9</v>
      </c>
      <c r="AC126" s="370">
        <f t="shared" si="21"/>
        <v>17</v>
      </c>
      <c r="AD126" s="370">
        <v>6</v>
      </c>
      <c r="AE126" s="370">
        <v>5</v>
      </c>
      <c r="AF126" s="370">
        <f t="shared" si="22"/>
        <v>11</v>
      </c>
      <c r="AG126" s="370">
        <v>0</v>
      </c>
      <c r="AH126" s="370">
        <v>0</v>
      </c>
      <c r="AI126" s="370">
        <f t="shared" si="23"/>
        <v>0</v>
      </c>
      <c r="AJ126" s="370">
        <v>0</v>
      </c>
      <c r="AK126" s="370">
        <v>0</v>
      </c>
      <c r="AL126" s="370">
        <f t="shared" si="24"/>
        <v>0</v>
      </c>
      <c r="AM126" s="370">
        <v>0</v>
      </c>
      <c r="AN126" s="370">
        <v>0</v>
      </c>
      <c r="AO126" s="370">
        <f t="shared" si="25"/>
        <v>0</v>
      </c>
      <c r="AP126" s="370">
        <v>0</v>
      </c>
      <c r="AQ126" s="370">
        <v>0</v>
      </c>
      <c r="AR126" s="370">
        <f t="shared" si="26"/>
        <v>0</v>
      </c>
      <c r="AS126" s="370">
        <v>0</v>
      </c>
      <c r="AT126" s="370">
        <v>0</v>
      </c>
      <c r="AU126" s="370">
        <f t="shared" si="27"/>
        <v>0</v>
      </c>
      <c r="AV126" s="370">
        <v>0</v>
      </c>
      <c r="AW126" s="370">
        <v>0</v>
      </c>
      <c r="AX126" s="370">
        <f t="shared" si="28"/>
        <v>0</v>
      </c>
      <c r="AY126" s="370">
        <v>0</v>
      </c>
      <c r="AZ126" s="370">
        <v>0</v>
      </c>
      <c r="BA126" s="370">
        <f t="shared" si="29"/>
        <v>0</v>
      </c>
      <c r="BB126" s="370">
        <f t="shared" si="31"/>
        <v>37</v>
      </c>
      <c r="BC126" s="370">
        <f t="shared" si="31"/>
        <v>48</v>
      </c>
      <c r="BD126" s="370">
        <f t="shared" si="31"/>
        <v>85</v>
      </c>
    </row>
    <row r="127" spans="1:56" s="371" customFormat="1" hidden="1">
      <c r="A127" s="370">
        <f t="shared" si="30"/>
        <v>114</v>
      </c>
      <c r="B127" s="370" t="s">
        <v>862</v>
      </c>
      <c r="C127" s="370" t="s">
        <v>863</v>
      </c>
      <c r="D127" s="370" t="s">
        <v>1581</v>
      </c>
      <c r="E127" s="370" t="s">
        <v>864</v>
      </c>
      <c r="F127" s="370" t="s">
        <v>89</v>
      </c>
      <c r="G127" s="370" t="s">
        <v>126</v>
      </c>
      <c r="H127" s="370" t="s">
        <v>615</v>
      </c>
      <c r="I127" s="370" t="s">
        <v>615</v>
      </c>
      <c r="J127" s="370">
        <v>2</v>
      </c>
      <c r="K127" s="370" t="s">
        <v>2410</v>
      </c>
      <c r="L127" s="370">
        <v>14154</v>
      </c>
      <c r="M127" s="370" t="s">
        <v>2409</v>
      </c>
      <c r="N127" s="370">
        <v>900</v>
      </c>
      <c r="O127" s="370">
        <v>7</v>
      </c>
      <c r="P127" s="370">
        <v>7</v>
      </c>
      <c r="Q127" s="370">
        <f t="shared" si="17"/>
        <v>14</v>
      </c>
      <c r="R127" s="370">
        <v>9</v>
      </c>
      <c r="S127" s="370">
        <v>7</v>
      </c>
      <c r="T127" s="370">
        <f t="shared" si="18"/>
        <v>16</v>
      </c>
      <c r="U127" s="370">
        <v>8</v>
      </c>
      <c r="V127" s="370">
        <v>5</v>
      </c>
      <c r="W127" s="370">
        <f t="shared" si="19"/>
        <v>13</v>
      </c>
      <c r="X127" s="370">
        <v>4</v>
      </c>
      <c r="Y127" s="370">
        <v>7</v>
      </c>
      <c r="Z127" s="370">
        <f t="shared" si="20"/>
        <v>11</v>
      </c>
      <c r="AA127" s="370">
        <v>5</v>
      </c>
      <c r="AB127" s="370">
        <v>8</v>
      </c>
      <c r="AC127" s="370">
        <f t="shared" si="21"/>
        <v>13</v>
      </c>
      <c r="AD127" s="370">
        <v>10</v>
      </c>
      <c r="AE127" s="370">
        <v>9</v>
      </c>
      <c r="AF127" s="370">
        <f t="shared" si="22"/>
        <v>19</v>
      </c>
      <c r="AG127" s="370">
        <v>0</v>
      </c>
      <c r="AH127" s="370">
        <v>0</v>
      </c>
      <c r="AI127" s="370">
        <f t="shared" si="23"/>
        <v>0</v>
      </c>
      <c r="AJ127" s="370">
        <v>0</v>
      </c>
      <c r="AK127" s="370">
        <v>0</v>
      </c>
      <c r="AL127" s="370">
        <f t="shared" si="24"/>
        <v>0</v>
      </c>
      <c r="AM127" s="370">
        <v>0</v>
      </c>
      <c r="AN127" s="370">
        <v>0</v>
      </c>
      <c r="AO127" s="370">
        <f t="shared" si="25"/>
        <v>0</v>
      </c>
      <c r="AP127" s="370">
        <v>0</v>
      </c>
      <c r="AQ127" s="370">
        <v>0</v>
      </c>
      <c r="AR127" s="370">
        <f t="shared" si="26"/>
        <v>0</v>
      </c>
      <c r="AS127" s="370">
        <v>0</v>
      </c>
      <c r="AT127" s="370">
        <v>0</v>
      </c>
      <c r="AU127" s="370">
        <f t="shared" si="27"/>
        <v>0</v>
      </c>
      <c r="AV127" s="370">
        <v>0</v>
      </c>
      <c r="AW127" s="370">
        <v>0</v>
      </c>
      <c r="AX127" s="370">
        <f t="shared" si="28"/>
        <v>0</v>
      </c>
      <c r="AY127" s="370">
        <v>0</v>
      </c>
      <c r="AZ127" s="370">
        <v>0</v>
      </c>
      <c r="BA127" s="370">
        <f t="shared" si="29"/>
        <v>0</v>
      </c>
      <c r="BB127" s="370">
        <f t="shared" si="31"/>
        <v>43</v>
      </c>
      <c r="BC127" s="370">
        <f t="shared" si="31"/>
        <v>43</v>
      </c>
      <c r="BD127" s="370">
        <f t="shared" si="31"/>
        <v>86</v>
      </c>
    </row>
    <row r="128" spans="1:56" s="371" customFormat="1" hidden="1">
      <c r="A128" s="370">
        <f t="shared" si="30"/>
        <v>115</v>
      </c>
      <c r="B128" s="370" t="s">
        <v>865</v>
      </c>
      <c r="C128" s="370" t="s">
        <v>866</v>
      </c>
      <c r="D128" s="370" t="s">
        <v>848</v>
      </c>
      <c r="E128" s="370" t="s">
        <v>848</v>
      </c>
      <c r="F128" s="370" t="s">
        <v>89</v>
      </c>
      <c r="G128" s="370" t="s">
        <v>126</v>
      </c>
      <c r="H128" s="370" t="s">
        <v>615</v>
      </c>
      <c r="I128" s="370" t="s">
        <v>615</v>
      </c>
      <c r="J128" s="370">
        <v>2</v>
      </c>
      <c r="K128" s="370" t="s">
        <v>2410</v>
      </c>
      <c r="L128" s="370">
        <v>21162</v>
      </c>
      <c r="M128" s="370" t="s">
        <v>2409</v>
      </c>
      <c r="N128" s="370">
        <v>450</v>
      </c>
      <c r="O128" s="370">
        <v>14</v>
      </c>
      <c r="P128" s="370">
        <v>13</v>
      </c>
      <c r="Q128" s="370">
        <f t="shared" si="17"/>
        <v>27</v>
      </c>
      <c r="R128" s="370">
        <v>12</v>
      </c>
      <c r="S128" s="370">
        <v>15</v>
      </c>
      <c r="T128" s="370">
        <f t="shared" si="18"/>
        <v>27</v>
      </c>
      <c r="U128" s="370">
        <v>10</v>
      </c>
      <c r="V128" s="370">
        <v>9</v>
      </c>
      <c r="W128" s="370">
        <f t="shared" si="19"/>
        <v>19</v>
      </c>
      <c r="X128" s="370">
        <v>8</v>
      </c>
      <c r="Y128" s="370">
        <v>17</v>
      </c>
      <c r="Z128" s="370">
        <f t="shared" si="20"/>
        <v>25</v>
      </c>
      <c r="AA128" s="370">
        <v>8</v>
      </c>
      <c r="AB128" s="370">
        <v>10</v>
      </c>
      <c r="AC128" s="370">
        <f t="shared" si="21"/>
        <v>18</v>
      </c>
      <c r="AD128" s="370">
        <v>17</v>
      </c>
      <c r="AE128" s="370">
        <v>9</v>
      </c>
      <c r="AF128" s="370">
        <f t="shared" si="22"/>
        <v>26</v>
      </c>
      <c r="AG128" s="370">
        <v>0</v>
      </c>
      <c r="AH128" s="370">
        <v>0</v>
      </c>
      <c r="AI128" s="370">
        <f t="shared" si="23"/>
        <v>0</v>
      </c>
      <c r="AJ128" s="370">
        <v>0</v>
      </c>
      <c r="AK128" s="370">
        <v>0</v>
      </c>
      <c r="AL128" s="370">
        <f t="shared" si="24"/>
        <v>0</v>
      </c>
      <c r="AM128" s="370">
        <v>0</v>
      </c>
      <c r="AN128" s="370">
        <v>0</v>
      </c>
      <c r="AO128" s="370">
        <f t="shared" si="25"/>
        <v>0</v>
      </c>
      <c r="AP128" s="370">
        <v>0</v>
      </c>
      <c r="AQ128" s="370">
        <v>0</v>
      </c>
      <c r="AR128" s="370">
        <f t="shared" si="26"/>
        <v>0</v>
      </c>
      <c r="AS128" s="370">
        <v>0</v>
      </c>
      <c r="AT128" s="370">
        <v>0</v>
      </c>
      <c r="AU128" s="370">
        <f t="shared" si="27"/>
        <v>0</v>
      </c>
      <c r="AV128" s="370">
        <v>0</v>
      </c>
      <c r="AW128" s="370">
        <v>0</v>
      </c>
      <c r="AX128" s="370">
        <f t="shared" si="28"/>
        <v>0</v>
      </c>
      <c r="AY128" s="370">
        <v>0</v>
      </c>
      <c r="AZ128" s="370">
        <v>0</v>
      </c>
      <c r="BA128" s="370">
        <f t="shared" si="29"/>
        <v>0</v>
      </c>
      <c r="BB128" s="370">
        <f t="shared" si="31"/>
        <v>69</v>
      </c>
      <c r="BC128" s="370">
        <f t="shared" si="31"/>
        <v>73</v>
      </c>
      <c r="BD128" s="370">
        <f t="shared" si="31"/>
        <v>142</v>
      </c>
    </row>
    <row r="129" spans="1:56" s="371" customFormat="1" hidden="1">
      <c r="A129" s="370">
        <f t="shared" si="30"/>
        <v>116</v>
      </c>
      <c r="B129" s="370" t="s">
        <v>854</v>
      </c>
      <c r="C129" s="370" t="s">
        <v>855</v>
      </c>
      <c r="D129" s="370" t="s">
        <v>1586</v>
      </c>
      <c r="E129" s="370" t="s">
        <v>856</v>
      </c>
      <c r="F129" s="370" t="s">
        <v>89</v>
      </c>
      <c r="G129" s="370" t="s">
        <v>126</v>
      </c>
      <c r="H129" s="370" t="s">
        <v>615</v>
      </c>
      <c r="I129" s="370" t="s">
        <v>615</v>
      </c>
      <c r="J129" s="370">
        <v>2</v>
      </c>
      <c r="K129" s="370" t="s">
        <v>2452</v>
      </c>
      <c r="L129" s="370">
        <v>21186</v>
      </c>
      <c r="M129" s="370" t="s">
        <v>2409</v>
      </c>
      <c r="N129" s="370">
        <v>900</v>
      </c>
      <c r="O129" s="370">
        <v>15</v>
      </c>
      <c r="P129" s="370">
        <v>11</v>
      </c>
      <c r="Q129" s="370">
        <f t="shared" si="17"/>
        <v>26</v>
      </c>
      <c r="R129" s="370">
        <v>21</v>
      </c>
      <c r="S129" s="370">
        <v>19</v>
      </c>
      <c r="T129" s="370">
        <f t="shared" si="18"/>
        <v>40</v>
      </c>
      <c r="U129" s="370">
        <v>40</v>
      </c>
      <c r="V129" s="370">
        <v>25</v>
      </c>
      <c r="W129" s="370">
        <f t="shared" si="19"/>
        <v>65</v>
      </c>
      <c r="X129" s="370">
        <v>27</v>
      </c>
      <c r="Y129" s="370">
        <v>23</v>
      </c>
      <c r="Z129" s="370">
        <f t="shared" si="20"/>
        <v>50</v>
      </c>
      <c r="AA129" s="370">
        <v>24</v>
      </c>
      <c r="AB129" s="370">
        <v>25</v>
      </c>
      <c r="AC129" s="370">
        <f t="shared" si="21"/>
        <v>49</v>
      </c>
      <c r="AD129" s="370">
        <v>27</v>
      </c>
      <c r="AE129" s="370">
        <v>33</v>
      </c>
      <c r="AF129" s="370">
        <f t="shared" si="22"/>
        <v>60</v>
      </c>
      <c r="AG129" s="370">
        <v>0</v>
      </c>
      <c r="AH129" s="370">
        <v>0</v>
      </c>
      <c r="AI129" s="370">
        <f t="shared" si="23"/>
        <v>0</v>
      </c>
      <c r="AJ129" s="370">
        <v>0</v>
      </c>
      <c r="AK129" s="370">
        <v>0</v>
      </c>
      <c r="AL129" s="370">
        <f t="shared" si="24"/>
        <v>0</v>
      </c>
      <c r="AM129" s="370">
        <v>0</v>
      </c>
      <c r="AN129" s="370">
        <v>0</v>
      </c>
      <c r="AO129" s="370">
        <f t="shared" si="25"/>
        <v>0</v>
      </c>
      <c r="AP129" s="370">
        <v>0</v>
      </c>
      <c r="AQ129" s="370">
        <v>0</v>
      </c>
      <c r="AR129" s="370">
        <f t="shared" si="26"/>
        <v>0</v>
      </c>
      <c r="AS129" s="370">
        <v>0</v>
      </c>
      <c r="AT129" s="370">
        <v>0</v>
      </c>
      <c r="AU129" s="370">
        <f t="shared" si="27"/>
        <v>0</v>
      </c>
      <c r="AV129" s="370">
        <v>0</v>
      </c>
      <c r="AW129" s="370">
        <v>0</v>
      </c>
      <c r="AX129" s="370">
        <f t="shared" si="28"/>
        <v>0</v>
      </c>
      <c r="AY129" s="370">
        <v>0</v>
      </c>
      <c r="AZ129" s="370">
        <v>0</v>
      </c>
      <c r="BA129" s="370">
        <f t="shared" si="29"/>
        <v>0</v>
      </c>
      <c r="BB129" s="370">
        <f t="shared" si="31"/>
        <v>154</v>
      </c>
      <c r="BC129" s="370">
        <f t="shared" si="31"/>
        <v>136</v>
      </c>
      <c r="BD129" s="370">
        <f t="shared" si="31"/>
        <v>290</v>
      </c>
    </row>
    <row r="130" spans="1:56" s="371" customFormat="1" hidden="1">
      <c r="A130" s="370">
        <f t="shared" si="30"/>
        <v>117</v>
      </c>
      <c r="B130" s="370" t="s">
        <v>876</v>
      </c>
      <c r="C130" s="370" t="s">
        <v>877</v>
      </c>
      <c r="D130" s="370" t="s">
        <v>1568</v>
      </c>
      <c r="E130" s="370" t="s">
        <v>878</v>
      </c>
      <c r="F130" s="370" t="s">
        <v>89</v>
      </c>
      <c r="G130" s="370" t="s">
        <v>126</v>
      </c>
      <c r="H130" s="370" t="s">
        <v>615</v>
      </c>
      <c r="I130" s="370" t="s">
        <v>615</v>
      </c>
      <c r="J130" s="370">
        <v>2</v>
      </c>
      <c r="K130" s="370" t="s">
        <v>2453</v>
      </c>
      <c r="L130" s="370">
        <v>14135</v>
      </c>
      <c r="M130" s="370" t="s">
        <v>2409</v>
      </c>
      <c r="N130" s="370">
        <v>1300</v>
      </c>
      <c r="O130" s="370">
        <v>8</v>
      </c>
      <c r="P130" s="370">
        <v>6</v>
      </c>
      <c r="Q130" s="370">
        <f t="shared" si="17"/>
        <v>14</v>
      </c>
      <c r="R130" s="370">
        <v>7</v>
      </c>
      <c r="S130" s="370">
        <v>3</v>
      </c>
      <c r="T130" s="370">
        <f t="shared" si="18"/>
        <v>10</v>
      </c>
      <c r="U130" s="370">
        <v>9</v>
      </c>
      <c r="V130" s="370">
        <v>6</v>
      </c>
      <c r="W130" s="370">
        <f t="shared" si="19"/>
        <v>15</v>
      </c>
      <c r="X130" s="370">
        <v>11</v>
      </c>
      <c r="Y130" s="370">
        <v>7</v>
      </c>
      <c r="Z130" s="370">
        <f t="shared" si="20"/>
        <v>18</v>
      </c>
      <c r="AA130" s="370">
        <v>3</v>
      </c>
      <c r="AB130" s="370">
        <v>11</v>
      </c>
      <c r="AC130" s="370">
        <f t="shared" si="21"/>
        <v>14</v>
      </c>
      <c r="AD130" s="370">
        <v>9</v>
      </c>
      <c r="AE130" s="370">
        <v>8</v>
      </c>
      <c r="AF130" s="370">
        <f t="shared" si="22"/>
        <v>17</v>
      </c>
      <c r="AG130" s="370">
        <v>0</v>
      </c>
      <c r="AH130" s="370">
        <v>0</v>
      </c>
      <c r="AI130" s="370">
        <f t="shared" si="23"/>
        <v>0</v>
      </c>
      <c r="AJ130" s="370">
        <v>0</v>
      </c>
      <c r="AK130" s="370">
        <v>0</v>
      </c>
      <c r="AL130" s="370">
        <f t="shared" si="24"/>
        <v>0</v>
      </c>
      <c r="AM130" s="370">
        <v>0</v>
      </c>
      <c r="AN130" s="370">
        <v>0</v>
      </c>
      <c r="AO130" s="370">
        <f t="shared" si="25"/>
        <v>0</v>
      </c>
      <c r="AP130" s="370">
        <v>0</v>
      </c>
      <c r="AQ130" s="370">
        <v>0</v>
      </c>
      <c r="AR130" s="370">
        <f t="shared" si="26"/>
        <v>0</v>
      </c>
      <c r="AS130" s="370">
        <v>0</v>
      </c>
      <c r="AT130" s="370">
        <v>0</v>
      </c>
      <c r="AU130" s="370">
        <f t="shared" si="27"/>
        <v>0</v>
      </c>
      <c r="AV130" s="370">
        <v>0</v>
      </c>
      <c r="AW130" s="370">
        <v>0</v>
      </c>
      <c r="AX130" s="370">
        <f t="shared" si="28"/>
        <v>0</v>
      </c>
      <c r="AY130" s="370">
        <v>0</v>
      </c>
      <c r="AZ130" s="370">
        <v>0</v>
      </c>
      <c r="BA130" s="370">
        <f t="shared" si="29"/>
        <v>0</v>
      </c>
      <c r="BB130" s="370">
        <f t="shared" si="31"/>
        <v>47</v>
      </c>
      <c r="BC130" s="370">
        <f t="shared" si="31"/>
        <v>41</v>
      </c>
      <c r="BD130" s="370">
        <f t="shared" si="31"/>
        <v>88</v>
      </c>
    </row>
    <row r="131" spans="1:56" s="371" customFormat="1" hidden="1">
      <c r="A131" s="370">
        <f t="shared" si="30"/>
        <v>118</v>
      </c>
      <c r="B131" s="370" t="s">
        <v>886</v>
      </c>
      <c r="C131" s="370" t="s">
        <v>887</v>
      </c>
      <c r="D131" s="370" t="s">
        <v>1583</v>
      </c>
      <c r="E131" s="370" t="s">
        <v>888</v>
      </c>
      <c r="F131" s="370" t="s">
        <v>89</v>
      </c>
      <c r="G131" s="370" t="s">
        <v>126</v>
      </c>
      <c r="H131" s="370" t="s">
        <v>615</v>
      </c>
      <c r="I131" s="370" t="s">
        <v>615</v>
      </c>
      <c r="J131" s="370">
        <v>2</v>
      </c>
      <c r="K131" s="370" t="s">
        <v>2410</v>
      </c>
      <c r="L131" s="370">
        <v>28399</v>
      </c>
      <c r="M131" s="370" t="s">
        <v>2409</v>
      </c>
      <c r="N131" s="370">
        <v>900</v>
      </c>
      <c r="O131" s="370">
        <v>14</v>
      </c>
      <c r="P131" s="370">
        <v>10</v>
      </c>
      <c r="Q131" s="370">
        <f t="shared" si="17"/>
        <v>24</v>
      </c>
      <c r="R131" s="370">
        <v>10</v>
      </c>
      <c r="S131" s="370">
        <v>13</v>
      </c>
      <c r="T131" s="370">
        <f t="shared" si="18"/>
        <v>23</v>
      </c>
      <c r="U131" s="370">
        <v>12</v>
      </c>
      <c r="V131" s="370">
        <v>14</v>
      </c>
      <c r="W131" s="370">
        <f t="shared" si="19"/>
        <v>26</v>
      </c>
      <c r="X131" s="370">
        <v>10</v>
      </c>
      <c r="Y131" s="370">
        <v>9</v>
      </c>
      <c r="Z131" s="370">
        <f t="shared" si="20"/>
        <v>19</v>
      </c>
      <c r="AA131" s="370">
        <v>13</v>
      </c>
      <c r="AB131" s="370">
        <v>8</v>
      </c>
      <c r="AC131" s="370">
        <f t="shared" si="21"/>
        <v>21</v>
      </c>
      <c r="AD131" s="370">
        <v>10</v>
      </c>
      <c r="AE131" s="370">
        <v>5</v>
      </c>
      <c r="AF131" s="370">
        <f t="shared" si="22"/>
        <v>15</v>
      </c>
      <c r="AG131" s="370">
        <v>0</v>
      </c>
      <c r="AH131" s="370">
        <v>0</v>
      </c>
      <c r="AI131" s="370">
        <f t="shared" si="23"/>
        <v>0</v>
      </c>
      <c r="AJ131" s="370">
        <v>0</v>
      </c>
      <c r="AK131" s="370">
        <v>0</v>
      </c>
      <c r="AL131" s="370">
        <f t="shared" si="24"/>
        <v>0</v>
      </c>
      <c r="AM131" s="370">
        <v>0</v>
      </c>
      <c r="AN131" s="370">
        <v>0</v>
      </c>
      <c r="AO131" s="370">
        <f t="shared" si="25"/>
        <v>0</v>
      </c>
      <c r="AP131" s="370">
        <v>0</v>
      </c>
      <c r="AQ131" s="370">
        <v>0</v>
      </c>
      <c r="AR131" s="370">
        <f t="shared" si="26"/>
        <v>0</v>
      </c>
      <c r="AS131" s="370">
        <v>0</v>
      </c>
      <c r="AT131" s="370">
        <v>0</v>
      </c>
      <c r="AU131" s="370">
        <f t="shared" si="27"/>
        <v>0</v>
      </c>
      <c r="AV131" s="370">
        <v>0</v>
      </c>
      <c r="AW131" s="370">
        <v>0</v>
      </c>
      <c r="AX131" s="370">
        <f t="shared" si="28"/>
        <v>0</v>
      </c>
      <c r="AY131" s="370">
        <v>0</v>
      </c>
      <c r="AZ131" s="370">
        <v>0</v>
      </c>
      <c r="BA131" s="370">
        <f t="shared" si="29"/>
        <v>0</v>
      </c>
      <c r="BB131" s="370">
        <f t="shared" si="31"/>
        <v>69</v>
      </c>
      <c r="BC131" s="370">
        <f t="shared" si="31"/>
        <v>59</v>
      </c>
      <c r="BD131" s="370">
        <f t="shared" si="31"/>
        <v>128</v>
      </c>
    </row>
    <row r="132" spans="1:56" s="371" customFormat="1" hidden="1">
      <c r="A132" s="370">
        <f t="shared" si="30"/>
        <v>119</v>
      </c>
      <c r="B132" s="370" t="s">
        <v>846</v>
      </c>
      <c r="C132" s="370" t="s">
        <v>847</v>
      </c>
      <c r="D132" s="370" t="s">
        <v>848</v>
      </c>
      <c r="E132" s="370" t="s">
        <v>848</v>
      </c>
      <c r="F132" s="370" t="s">
        <v>89</v>
      </c>
      <c r="G132" s="370" t="s">
        <v>126</v>
      </c>
      <c r="H132" s="370" t="s">
        <v>615</v>
      </c>
      <c r="I132" s="370" t="s">
        <v>615</v>
      </c>
      <c r="J132" s="370">
        <v>2</v>
      </c>
      <c r="K132" s="370" t="s">
        <v>2410</v>
      </c>
      <c r="L132" s="370">
        <v>29221</v>
      </c>
      <c r="M132" s="370" t="s">
        <v>2409</v>
      </c>
      <c r="N132" s="370">
        <v>900</v>
      </c>
      <c r="O132" s="370">
        <v>4</v>
      </c>
      <c r="P132" s="370">
        <v>13</v>
      </c>
      <c r="Q132" s="370">
        <f t="shared" si="17"/>
        <v>17</v>
      </c>
      <c r="R132" s="370">
        <v>4</v>
      </c>
      <c r="S132" s="370">
        <v>6</v>
      </c>
      <c r="T132" s="370">
        <f t="shared" si="18"/>
        <v>10</v>
      </c>
      <c r="U132" s="370">
        <v>12</v>
      </c>
      <c r="V132" s="370">
        <v>8</v>
      </c>
      <c r="W132" s="370">
        <f t="shared" si="19"/>
        <v>20</v>
      </c>
      <c r="X132" s="370">
        <v>13</v>
      </c>
      <c r="Y132" s="370">
        <v>2</v>
      </c>
      <c r="Z132" s="370">
        <f t="shared" si="20"/>
        <v>15</v>
      </c>
      <c r="AA132" s="370">
        <v>13</v>
      </c>
      <c r="AB132" s="370">
        <v>9</v>
      </c>
      <c r="AC132" s="370">
        <f t="shared" si="21"/>
        <v>22</v>
      </c>
      <c r="AD132" s="370">
        <v>8</v>
      </c>
      <c r="AE132" s="370">
        <v>5</v>
      </c>
      <c r="AF132" s="370">
        <f t="shared" si="22"/>
        <v>13</v>
      </c>
      <c r="AG132" s="370">
        <v>0</v>
      </c>
      <c r="AH132" s="370">
        <v>0</v>
      </c>
      <c r="AI132" s="370">
        <f t="shared" si="23"/>
        <v>0</v>
      </c>
      <c r="AJ132" s="370">
        <v>0</v>
      </c>
      <c r="AK132" s="370">
        <v>0</v>
      </c>
      <c r="AL132" s="370">
        <f t="shared" si="24"/>
        <v>0</v>
      </c>
      <c r="AM132" s="370">
        <v>0</v>
      </c>
      <c r="AN132" s="370">
        <v>0</v>
      </c>
      <c r="AO132" s="370">
        <f t="shared" si="25"/>
        <v>0</v>
      </c>
      <c r="AP132" s="370">
        <v>0</v>
      </c>
      <c r="AQ132" s="370">
        <v>0</v>
      </c>
      <c r="AR132" s="370">
        <f t="shared" si="26"/>
        <v>0</v>
      </c>
      <c r="AS132" s="370">
        <v>0</v>
      </c>
      <c r="AT132" s="370">
        <v>0</v>
      </c>
      <c r="AU132" s="370">
        <f t="shared" si="27"/>
        <v>0</v>
      </c>
      <c r="AV132" s="370">
        <v>0</v>
      </c>
      <c r="AW132" s="370">
        <v>0</v>
      </c>
      <c r="AX132" s="370">
        <f t="shared" si="28"/>
        <v>0</v>
      </c>
      <c r="AY132" s="370">
        <v>0</v>
      </c>
      <c r="AZ132" s="370">
        <v>0</v>
      </c>
      <c r="BA132" s="370">
        <f t="shared" si="29"/>
        <v>0</v>
      </c>
      <c r="BB132" s="370">
        <f t="shared" si="31"/>
        <v>54</v>
      </c>
      <c r="BC132" s="370">
        <f t="shared" si="31"/>
        <v>43</v>
      </c>
      <c r="BD132" s="370">
        <f t="shared" si="31"/>
        <v>97</v>
      </c>
    </row>
    <row r="133" spans="1:56" s="371" customFormat="1" hidden="1">
      <c r="A133" s="370">
        <f t="shared" si="30"/>
        <v>120</v>
      </c>
      <c r="B133" s="370" t="s">
        <v>792</v>
      </c>
      <c r="C133" s="370" t="s">
        <v>793</v>
      </c>
      <c r="D133" s="370" t="s">
        <v>1556</v>
      </c>
      <c r="E133" s="370" t="s">
        <v>794</v>
      </c>
      <c r="F133" s="370" t="s">
        <v>89</v>
      </c>
      <c r="G133" s="370" t="s">
        <v>126</v>
      </c>
      <c r="H133" s="370" t="s">
        <v>615</v>
      </c>
      <c r="I133" s="370" t="s">
        <v>615</v>
      </c>
      <c r="J133" s="370">
        <v>2</v>
      </c>
      <c r="K133" s="370" t="s">
        <v>2454</v>
      </c>
      <c r="L133" s="370">
        <v>29312</v>
      </c>
      <c r="M133" s="370" t="s">
        <v>2409</v>
      </c>
      <c r="N133" s="370">
        <v>900</v>
      </c>
      <c r="O133" s="370">
        <v>18</v>
      </c>
      <c r="P133" s="370">
        <v>16</v>
      </c>
      <c r="Q133" s="370">
        <f t="shared" si="17"/>
        <v>34</v>
      </c>
      <c r="R133" s="370">
        <v>19</v>
      </c>
      <c r="S133" s="370">
        <v>17</v>
      </c>
      <c r="T133" s="370">
        <f t="shared" si="18"/>
        <v>36</v>
      </c>
      <c r="U133" s="370">
        <v>18</v>
      </c>
      <c r="V133" s="370">
        <v>21</v>
      </c>
      <c r="W133" s="370">
        <f t="shared" si="19"/>
        <v>39</v>
      </c>
      <c r="X133" s="370">
        <v>15</v>
      </c>
      <c r="Y133" s="370">
        <v>15</v>
      </c>
      <c r="Z133" s="370">
        <f t="shared" si="20"/>
        <v>30</v>
      </c>
      <c r="AA133" s="370">
        <v>20</v>
      </c>
      <c r="AB133" s="370">
        <v>19</v>
      </c>
      <c r="AC133" s="370">
        <f t="shared" si="21"/>
        <v>39</v>
      </c>
      <c r="AD133" s="370">
        <v>16</v>
      </c>
      <c r="AE133" s="370">
        <v>16</v>
      </c>
      <c r="AF133" s="370">
        <f t="shared" si="22"/>
        <v>32</v>
      </c>
      <c r="AG133" s="370">
        <v>0</v>
      </c>
      <c r="AH133" s="370">
        <v>0</v>
      </c>
      <c r="AI133" s="370">
        <f t="shared" si="23"/>
        <v>0</v>
      </c>
      <c r="AJ133" s="370">
        <v>0</v>
      </c>
      <c r="AK133" s="370">
        <v>0</v>
      </c>
      <c r="AL133" s="370">
        <f t="shared" si="24"/>
        <v>0</v>
      </c>
      <c r="AM133" s="370">
        <v>0</v>
      </c>
      <c r="AN133" s="370">
        <v>0</v>
      </c>
      <c r="AO133" s="370">
        <f t="shared" si="25"/>
        <v>0</v>
      </c>
      <c r="AP133" s="370">
        <v>0</v>
      </c>
      <c r="AQ133" s="370">
        <v>0</v>
      </c>
      <c r="AR133" s="370">
        <f t="shared" si="26"/>
        <v>0</v>
      </c>
      <c r="AS133" s="370">
        <v>0</v>
      </c>
      <c r="AT133" s="370">
        <v>0</v>
      </c>
      <c r="AU133" s="370">
        <f t="shared" si="27"/>
        <v>0</v>
      </c>
      <c r="AV133" s="370">
        <v>0</v>
      </c>
      <c r="AW133" s="370">
        <v>0</v>
      </c>
      <c r="AX133" s="370">
        <f t="shared" si="28"/>
        <v>0</v>
      </c>
      <c r="AY133" s="370">
        <v>0</v>
      </c>
      <c r="AZ133" s="370">
        <v>0</v>
      </c>
      <c r="BA133" s="370">
        <f t="shared" si="29"/>
        <v>0</v>
      </c>
      <c r="BB133" s="370">
        <f t="shared" si="31"/>
        <v>106</v>
      </c>
      <c r="BC133" s="370">
        <f t="shared" si="31"/>
        <v>104</v>
      </c>
      <c r="BD133" s="370">
        <f t="shared" si="31"/>
        <v>210</v>
      </c>
    </row>
    <row r="134" spans="1:56" s="371" customFormat="1" hidden="1">
      <c r="A134" s="370">
        <f t="shared" si="30"/>
        <v>121</v>
      </c>
      <c r="B134" s="370" t="s">
        <v>832</v>
      </c>
      <c r="C134" s="370" t="s">
        <v>833</v>
      </c>
      <c r="D134" s="370" t="s">
        <v>1566</v>
      </c>
      <c r="E134" s="370" t="s">
        <v>834</v>
      </c>
      <c r="F134" s="370" t="s">
        <v>89</v>
      </c>
      <c r="G134" s="370" t="s">
        <v>126</v>
      </c>
      <c r="H134" s="370" t="s">
        <v>615</v>
      </c>
      <c r="I134" s="370" t="s">
        <v>615</v>
      </c>
      <c r="J134" s="370">
        <v>2</v>
      </c>
      <c r="K134" s="370" t="s">
        <v>2410</v>
      </c>
      <c r="L134" s="370">
        <v>29693</v>
      </c>
      <c r="M134" s="370" t="s">
        <v>2409</v>
      </c>
      <c r="N134" s="370">
        <v>1300</v>
      </c>
      <c r="O134" s="370">
        <v>11</v>
      </c>
      <c r="P134" s="370">
        <v>8</v>
      </c>
      <c r="Q134" s="370">
        <f t="shared" si="17"/>
        <v>19</v>
      </c>
      <c r="R134" s="370">
        <v>4</v>
      </c>
      <c r="S134" s="370">
        <v>12</v>
      </c>
      <c r="T134" s="370">
        <f t="shared" si="18"/>
        <v>16</v>
      </c>
      <c r="U134" s="370">
        <v>8</v>
      </c>
      <c r="V134" s="370">
        <v>9</v>
      </c>
      <c r="W134" s="370">
        <f t="shared" si="19"/>
        <v>17</v>
      </c>
      <c r="X134" s="370">
        <v>8</v>
      </c>
      <c r="Y134" s="370">
        <v>11</v>
      </c>
      <c r="Z134" s="370">
        <f t="shared" si="20"/>
        <v>19</v>
      </c>
      <c r="AA134" s="370">
        <v>7</v>
      </c>
      <c r="AB134" s="370">
        <v>4</v>
      </c>
      <c r="AC134" s="370">
        <f t="shared" si="21"/>
        <v>11</v>
      </c>
      <c r="AD134" s="370">
        <v>8</v>
      </c>
      <c r="AE134" s="370">
        <v>5</v>
      </c>
      <c r="AF134" s="370">
        <f t="shared" si="22"/>
        <v>13</v>
      </c>
      <c r="AG134" s="370">
        <v>0</v>
      </c>
      <c r="AH134" s="370">
        <v>0</v>
      </c>
      <c r="AI134" s="370">
        <f t="shared" si="23"/>
        <v>0</v>
      </c>
      <c r="AJ134" s="370">
        <v>0</v>
      </c>
      <c r="AK134" s="370">
        <v>0</v>
      </c>
      <c r="AL134" s="370">
        <f t="shared" si="24"/>
        <v>0</v>
      </c>
      <c r="AM134" s="370">
        <v>0</v>
      </c>
      <c r="AN134" s="370">
        <v>0</v>
      </c>
      <c r="AO134" s="370">
        <f t="shared" si="25"/>
        <v>0</v>
      </c>
      <c r="AP134" s="370">
        <v>0</v>
      </c>
      <c r="AQ134" s="370">
        <v>0</v>
      </c>
      <c r="AR134" s="370">
        <f t="shared" si="26"/>
        <v>0</v>
      </c>
      <c r="AS134" s="370">
        <v>0</v>
      </c>
      <c r="AT134" s="370">
        <v>0</v>
      </c>
      <c r="AU134" s="370">
        <f t="shared" si="27"/>
        <v>0</v>
      </c>
      <c r="AV134" s="370">
        <v>0</v>
      </c>
      <c r="AW134" s="370">
        <v>0</v>
      </c>
      <c r="AX134" s="370">
        <f t="shared" si="28"/>
        <v>0</v>
      </c>
      <c r="AY134" s="370">
        <v>0</v>
      </c>
      <c r="AZ134" s="370">
        <v>0</v>
      </c>
      <c r="BA134" s="370">
        <f t="shared" si="29"/>
        <v>0</v>
      </c>
      <c r="BB134" s="370">
        <f t="shared" si="31"/>
        <v>46</v>
      </c>
      <c r="BC134" s="370">
        <f t="shared" si="31"/>
        <v>49</v>
      </c>
      <c r="BD134" s="370">
        <f t="shared" si="31"/>
        <v>95</v>
      </c>
    </row>
    <row r="135" spans="1:56" s="371" customFormat="1" hidden="1">
      <c r="A135" s="370">
        <f t="shared" si="30"/>
        <v>122</v>
      </c>
      <c r="B135" s="370" t="s">
        <v>820</v>
      </c>
      <c r="C135" s="370" t="s">
        <v>821</v>
      </c>
      <c r="D135" s="370" t="s">
        <v>822</v>
      </c>
      <c r="E135" s="370" t="s">
        <v>822</v>
      </c>
      <c r="F135" s="370" t="s">
        <v>89</v>
      </c>
      <c r="G135" s="370" t="s">
        <v>126</v>
      </c>
      <c r="H135" s="370" t="s">
        <v>615</v>
      </c>
      <c r="I135" s="370" t="s">
        <v>615</v>
      </c>
      <c r="J135" s="370">
        <v>2</v>
      </c>
      <c r="K135" s="370" t="s">
        <v>2455</v>
      </c>
      <c r="L135" s="370">
        <v>31572</v>
      </c>
      <c r="M135" s="370" t="s">
        <v>2409</v>
      </c>
      <c r="N135" s="370">
        <v>1300</v>
      </c>
      <c r="O135" s="370">
        <v>10</v>
      </c>
      <c r="P135" s="370">
        <v>6</v>
      </c>
      <c r="Q135" s="370">
        <f t="shared" si="17"/>
        <v>16</v>
      </c>
      <c r="R135" s="370">
        <v>9</v>
      </c>
      <c r="S135" s="370">
        <v>12</v>
      </c>
      <c r="T135" s="370">
        <f t="shared" si="18"/>
        <v>21</v>
      </c>
      <c r="U135" s="370">
        <v>7</v>
      </c>
      <c r="V135" s="370">
        <v>7</v>
      </c>
      <c r="W135" s="370">
        <f t="shared" si="19"/>
        <v>14</v>
      </c>
      <c r="X135" s="370">
        <v>10</v>
      </c>
      <c r="Y135" s="370">
        <v>9</v>
      </c>
      <c r="Z135" s="370">
        <f t="shared" si="20"/>
        <v>19</v>
      </c>
      <c r="AA135" s="370">
        <v>7</v>
      </c>
      <c r="AB135" s="370">
        <v>6</v>
      </c>
      <c r="AC135" s="370">
        <f t="shared" si="21"/>
        <v>13</v>
      </c>
      <c r="AD135" s="370">
        <v>9</v>
      </c>
      <c r="AE135" s="370">
        <v>7</v>
      </c>
      <c r="AF135" s="370">
        <f t="shared" si="22"/>
        <v>16</v>
      </c>
      <c r="AG135" s="370">
        <v>0</v>
      </c>
      <c r="AH135" s="370">
        <v>0</v>
      </c>
      <c r="AI135" s="370">
        <f t="shared" si="23"/>
        <v>0</v>
      </c>
      <c r="AJ135" s="370">
        <v>0</v>
      </c>
      <c r="AK135" s="370">
        <v>0</v>
      </c>
      <c r="AL135" s="370">
        <f t="shared" si="24"/>
        <v>0</v>
      </c>
      <c r="AM135" s="370">
        <v>0</v>
      </c>
      <c r="AN135" s="370">
        <v>0</v>
      </c>
      <c r="AO135" s="370">
        <f t="shared" si="25"/>
        <v>0</v>
      </c>
      <c r="AP135" s="370">
        <v>0</v>
      </c>
      <c r="AQ135" s="370">
        <v>0</v>
      </c>
      <c r="AR135" s="370">
        <f t="shared" si="26"/>
        <v>0</v>
      </c>
      <c r="AS135" s="370">
        <v>0</v>
      </c>
      <c r="AT135" s="370">
        <v>0</v>
      </c>
      <c r="AU135" s="370">
        <f t="shared" si="27"/>
        <v>0</v>
      </c>
      <c r="AV135" s="370">
        <v>0</v>
      </c>
      <c r="AW135" s="370">
        <v>0</v>
      </c>
      <c r="AX135" s="370">
        <f t="shared" si="28"/>
        <v>0</v>
      </c>
      <c r="AY135" s="370">
        <v>0</v>
      </c>
      <c r="AZ135" s="370">
        <v>0</v>
      </c>
      <c r="BA135" s="370">
        <f t="shared" si="29"/>
        <v>0</v>
      </c>
      <c r="BB135" s="370">
        <f t="shared" si="31"/>
        <v>52</v>
      </c>
      <c r="BC135" s="370">
        <f t="shared" si="31"/>
        <v>47</v>
      </c>
      <c r="BD135" s="370">
        <f t="shared" si="31"/>
        <v>99</v>
      </c>
    </row>
    <row r="136" spans="1:56" s="371" customFormat="1" hidden="1">
      <c r="A136" s="370">
        <f t="shared" si="30"/>
        <v>123</v>
      </c>
      <c r="B136" s="370" t="s">
        <v>829</v>
      </c>
      <c r="C136" s="370" t="s">
        <v>830</v>
      </c>
      <c r="D136" s="370" t="s">
        <v>2456</v>
      </c>
      <c r="E136" s="370" t="s">
        <v>831</v>
      </c>
      <c r="F136" s="370" t="s">
        <v>89</v>
      </c>
      <c r="G136" s="370" t="s">
        <v>126</v>
      </c>
      <c r="H136" s="370" t="s">
        <v>615</v>
      </c>
      <c r="I136" s="370" t="s">
        <v>615</v>
      </c>
      <c r="J136" s="370">
        <v>2</v>
      </c>
      <c r="K136" s="370" t="s">
        <v>2410</v>
      </c>
      <c r="L136" s="370">
        <v>31503</v>
      </c>
      <c r="M136" s="370" t="s">
        <v>2419</v>
      </c>
      <c r="N136" s="370">
        <v>0</v>
      </c>
      <c r="O136" s="370">
        <v>4</v>
      </c>
      <c r="P136" s="370">
        <v>1</v>
      </c>
      <c r="Q136" s="370">
        <f t="shared" si="17"/>
        <v>5</v>
      </c>
      <c r="R136" s="370">
        <v>2</v>
      </c>
      <c r="S136" s="370">
        <v>4</v>
      </c>
      <c r="T136" s="370">
        <f t="shared" si="18"/>
        <v>6</v>
      </c>
      <c r="U136" s="370">
        <v>6</v>
      </c>
      <c r="V136" s="370">
        <v>4</v>
      </c>
      <c r="W136" s="370">
        <f t="shared" si="19"/>
        <v>10</v>
      </c>
      <c r="X136" s="370">
        <v>6</v>
      </c>
      <c r="Y136" s="370">
        <v>3</v>
      </c>
      <c r="Z136" s="370">
        <f t="shared" si="20"/>
        <v>9</v>
      </c>
      <c r="AA136" s="370">
        <v>2</v>
      </c>
      <c r="AB136" s="370">
        <v>3</v>
      </c>
      <c r="AC136" s="370">
        <f t="shared" si="21"/>
        <v>5</v>
      </c>
      <c r="AD136" s="370">
        <v>3</v>
      </c>
      <c r="AE136" s="370">
        <v>2</v>
      </c>
      <c r="AF136" s="370">
        <f t="shared" si="22"/>
        <v>5</v>
      </c>
      <c r="AG136" s="370">
        <v>0</v>
      </c>
      <c r="AH136" s="370">
        <v>0</v>
      </c>
      <c r="AI136" s="370">
        <f t="shared" si="23"/>
        <v>0</v>
      </c>
      <c r="AJ136" s="370">
        <v>0</v>
      </c>
      <c r="AK136" s="370">
        <v>0</v>
      </c>
      <c r="AL136" s="370">
        <f t="shared" si="24"/>
        <v>0</v>
      </c>
      <c r="AM136" s="370">
        <v>0</v>
      </c>
      <c r="AN136" s="370">
        <v>0</v>
      </c>
      <c r="AO136" s="370">
        <f t="shared" si="25"/>
        <v>0</v>
      </c>
      <c r="AP136" s="370">
        <v>0</v>
      </c>
      <c r="AQ136" s="370">
        <v>0</v>
      </c>
      <c r="AR136" s="370">
        <f t="shared" si="26"/>
        <v>0</v>
      </c>
      <c r="AS136" s="370">
        <v>0</v>
      </c>
      <c r="AT136" s="370">
        <v>0</v>
      </c>
      <c r="AU136" s="370">
        <f t="shared" si="27"/>
        <v>0</v>
      </c>
      <c r="AV136" s="370">
        <v>0</v>
      </c>
      <c r="AW136" s="370">
        <v>0</v>
      </c>
      <c r="AX136" s="370">
        <f t="shared" si="28"/>
        <v>0</v>
      </c>
      <c r="AY136" s="370">
        <v>0</v>
      </c>
      <c r="AZ136" s="370">
        <v>0</v>
      </c>
      <c r="BA136" s="370">
        <f t="shared" si="29"/>
        <v>0</v>
      </c>
      <c r="BB136" s="370">
        <f t="shared" si="31"/>
        <v>23</v>
      </c>
      <c r="BC136" s="370">
        <f t="shared" si="31"/>
        <v>17</v>
      </c>
      <c r="BD136" s="370">
        <f t="shared" si="31"/>
        <v>40</v>
      </c>
    </row>
    <row r="137" spans="1:56" s="371" customFormat="1" hidden="1">
      <c r="A137" s="370">
        <f t="shared" si="30"/>
        <v>124</v>
      </c>
      <c r="B137" s="370" t="s">
        <v>817</v>
      </c>
      <c r="C137" s="370" t="s">
        <v>818</v>
      </c>
      <c r="D137" s="370" t="s">
        <v>1574</v>
      </c>
      <c r="E137" s="370" t="s">
        <v>819</v>
      </c>
      <c r="F137" s="370" t="s">
        <v>89</v>
      </c>
      <c r="G137" s="370" t="s">
        <v>126</v>
      </c>
      <c r="H137" s="370" t="s">
        <v>615</v>
      </c>
      <c r="I137" s="370" t="s">
        <v>615</v>
      </c>
      <c r="J137" s="370">
        <v>2</v>
      </c>
      <c r="K137" s="370" t="s">
        <v>2457</v>
      </c>
      <c r="L137" s="370">
        <v>31517</v>
      </c>
      <c r="M137" s="370" t="s">
        <v>2419</v>
      </c>
      <c r="N137" s="370">
        <v>0</v>
      </c>
      <c r="O137" s="370">
        <v>5</v>
      </c>
      <c r="P137" s="370">
        <v>3</v>
      </c>
      <c r="Q137" s="370">
        <f t="shared" si="17"/>
        <v>8</v>
      </c>
      <c r="R137" s="370">
        <v>6</v>
      </c>
      <c r="S137" s="370">
        <v>4</v>
      </c>
      <c r="T137" s="370">
        <f t="shared" si="18"/>
        <v>10</v>
      </c>
      <c r="U137" s="370">
        <v>0</v>
      </c>
      <c r="V137" s="370">
        <v>3</v>
      </c>
      <c r="W137" s="370">
        <f t="shared" si="19"/>
        <v>3</v>
      </c>
      <c r="X137" s="370">
        <v>5</v>
      </c>
      <c r="Y137" s="370">
        <v>3</v>
      </c>
      <c r="Z137" s="370">
        <f t="shared" si="20"/>
        <v>8</v>
      </c>
      <c r="AA137" s="370">
        <v>1</v>
      </c>
      <c r="AB137" s="370">
        <v>8</v>
      </c>
      <c r="AC137" s="370">
        <f t="shared" si="21"/>
        <v>9</v>
      </c>
      <c r="AD137" s="370">
        <v>4</v>
      </c>
      <c r="AE137" s="370">
        <v>3</v>
      </c>
      <c r="AF137" s="370">
        <f t="shared" si="22"/>
        <v>7</v>
      </c>
      <c r="AG137" s="370">
        <v>0</v>
      </c>
      <c r="AH137" s="370">
        <v>0</v>
      </c>
      <c r="AI137" s="370">
        <f t="shared" si="23"/>
        <v>0</v>
      </c>
      <c r="AJ137" s="370">
        <v>0</v>
      </c>
      <c r="AK137" s="370">
        <v>0</v>
      </c>
      <c r="AL137" s="370">
        <f t="shared" si="24"/>
        <v>0</v>
      </c>
      <c r="AM137" s="370">
        <v>0</v>
      </c>
      <c r="AN137" s="370">
        <v>0</v>
      </c>
      <c r="AO137" s="370">
        <f t="shared" si="25"/>
        <v>0</v>
      </c>
      <c r="AP137" s="370">
        <v>0</v>
      </c>
      <c r="AQ137" s="370">
        <v>0</v>
      </c>
      <c r="AR137" s="370">
        <f t="shared" si="26"/>
        <v>0</v>
      </c>
      <c r="AS137" s="370">
        <v>0</v>
      </c>
      <c r="AT137" s="370">
        <v>0</v>
      </c>
      <c r="AU137" s="370">
        <f t="shared" si="27"/>
        <v>0</v>
      </c>
      <c r="AV137" s="370">
        <v>0</v>
      </c>
      <c r="AW137" s="370">
        <v>0</v>
      </c>
      <c r="AX137" s="370">
        <f t="shared" si="28"/>
        <v>0</v>
      </c>
      <c r="AY137" s="370">
        <v>0</v>
      </c>
      <c r="AZ137" s="370">
        <v>0</v>
      </c>
      <c r="BA137" s="370">
        <f t="shared" si="29"/>
        <v>0</v>
      </c>
      <c r="BB137" s="370">
        <f t="shared" si="31"/>
        <v>21</v>
      </c>
      <c r="BC137" s="370">
        <f t="shared" si="31"/>
        <v>24</v>
      </c>
      <c r="BD137" s="370">
        <f t="shared" si="31"/>
        <v>45</v>
      </c>
    </row>
    <row r="138" spans="1:56" s="371" customFormat="1" hidden="1">
      <c r="A138" s="370">
        <f t="shared" ref="A138:A201" si="35">A137+1</f>
        <v>125</v>
      </c>
      <c r="B138" s="370" t="s">
        <v>835</v>
      </c>
      <c r="C138" s="370" t="s">
        <v>836</v>
      </c>
      <c r="D138" s="370" t="s">
        <v>1559</v>
      </c>
      <c r="E138" s="370" t="s">
        <v>825</v>
      </c>
      <c r="F138" s="370" t="s">
        <v>89</v>
      </c>
      <c r="G138" s="370" t="s">
        <v>126</v>
      </c>
      <c r="H138" s="370" t="s">
        <v>615</v>
      </c>
      <c r="I138" s="370" t="s">
        <v>615</v>
      </c>
      <c r="J138" s="370">
        <v>2</v>
      </c>
      <c r="K138" s="370" t="s">
        <v>2410</v>
      </c>
      <c r="L138" s="370">
        <v>31778</v>
      </c>
      <c r="M138" s="370" t="s">
        <v>2419</v>
      </c>
      <c r="N138" s="370">
        <v>0</v>
      </c>
      <c r="O138" s="370">
        <v>19</v>
      </c>
      <c r="P138" s="370">
        <v>13</v>
      </c>
      <c r="Q138" s="370">
        <f t="shared" si="17"/>
        <v>32</v>
      </c>
      <c r="R138" s="370">
        <v>11</v>
      </c>
      <c r="S138" s="370">
        <v>15</v>
      </c>
      <c r="T138" s="370">
        <f t="shared" si="18"/>
        <v>26</v>
      </c>
      <c r="U138" s="370">
        <v>22</v>
      </c>
      <c r="V138" s="370">
        <v>11</v>
      </c>
      <c r="W138" s="370">
        <f t="shared" si="19"/>
        <v>33</v>
      </c>
      <c r="X138" s="370">
        <v>18</v>
      </c>
      <c r="Y138" s="370">
        <v>13</v>
      </c>
      <c r="Z138" s="370">
        <f t="shared" si="20"/>
        <v>31</v>
      </c>
      <c r="AA138" s="370">
        <v>19</v>
      </c>
      <c r="AB138" s="370">
        <v>16</v>
      </c>
      <c r="AC138" s="370">
        <f t="shared" si="21"/>
        <v>35</v>
      </c>
      <c r="AD138" s="370">
        <v>16</v>
      </c>
      <c r="AE138" s="370">
        <v>10</v>
      </c>
      <c r="AF138" s="370">
        <f t="shared" si="22"/>
        <v>26</v>
      </c>
      <c r="AG138" s="370">
        <v>0</v>
      </c>
      <c r="AH138" s="370">
        <v>0</v>
      </c>
      <c r="AI138" s="370">
        <f t="shared" si="23"/>
        <v>0</v>
      </c>
      <c r="AJ138" s="370">
        <v>0</v>
      </c>
      <c r="AK138" s="370">
        <v>0</v>
      </c>
      <c r="AL138" s="370">
        <f t="shared" si="24"/>
        <v>0</v>
      </c>
      <c r="AM138" s="370">
        <v>0</v>
      </c>
      <c r="AN138" s="370">
        <v>0</v>
      </c>
      <c r="AO138" s="370">
        <f t="shared" si="25"/>
        <v>0</v>
      </c>
      <c r="AP138" s="370">
        <v>0</v>
      </c>
      <c r="AQ138" s="370">
        <v>0</v>
      </c>
      <c r="AR138" s="370">
        <f t="shared" si="26"/>
        <v>0</v>
      </c>
      <c r="AS138" s="370">
        <v>0</v>
      </c>
      <c r="AT138" s="370">
        <v>0</v>
      </c>
      <c r="AU138" s="370">
        <f t="shared" si="27"/>
        <v>0</v>
      </c>
      <c r="AV138" s="370">
        <v>0</v>
      </c>
      <c r="AW138" s="370">
        <v>0</v>
      </c>
      <c r="AX138" s="370">
        <f t="shared" si="28"/>
        <v>0</v>
      </c>
      <c r="AY138" s="370">
        <v>0</v>
      </c>
      <c r="AZ138" s="370">
        <v>0</v>
      </c>
      <c r="BA138" s="370">
        <f t="shared" si="29"/>
        <v>0</v>
      </c>
      <c r="BB138" s="370">
        <f t="shared" si="31"/>
        <v>105</v>
      </c>
      <c r="BC138" s="370">
        <f t="shared" si="31"/>
        <v>78</v>
      </c>
      <c r="BD138" s="370">
        <f t="shared" si="31"/>
        <v>183</v>
      </c>
    </row>
    <row r="139" spans="1:56" s="371" customFormat="1" hidden="1">
      <c r="A139" s="370">
        <f t="shared" si="35"/>
        <v>126</v>
      </c>
      <c r="B139" s="370" t="s">
        <v>823</v>
      </c>
      <c r="C139" s="370" t="s">
        <v>824</v>
      </c>
      <c r="D139" s="370" t="s">
        <v>1562</v>
      </c>
      <c r="E139" s="370" t="s">
        <v>825</v>
      </c>
      <c r="F139" s="370" t="s">
        <v>89</v>
      </c>
      <c r="G139" s="370" t="s">
        <v>126</v>
      </c>
      <c r="H139" s="370" t="s">
        <v>615</v>
      </c>
      <c r="I139" s="370" t="s">
        <v>615</v>
      </c>
      <c r="J139" s="370">
        <v>2</v>
      </c>
      <c r="K139" s="370" t="s">
        <v>2410</v>
      </c>
      <c r="L139" s="370">
        <v>33055</v>
      </c>
      <c r="M139" s="370" t="s">
        <v>2419</v>
      </c>
      <c r="N139" s="370">
        <v>0</v>
      </c>
      <c r="O139" s="370">
        <v>4</v>
      </c>
      <c r="P139" s="370">
        <v>8</v>
      </c>
      <c r="Q139" s="370">
        <f t="shared" ref="Q139:Q204" si="36">SUM(O139:P139)</f>
        <v>12</v>
      </c>
      <c r="R139" s="370">
        <v>6</v>
      </c>
      <c r="S139" s="370">
        <v>4</v>
      </c>
      <c r="T139" s="370">
        <f t="shared" ref="T139:T204" si="37">SUM(R139:S139)</f>
        <v>10</v>
      </c>
      <c r="U139" s="370">
        <v>3</v>
      </c>
      <c r="V139" s="370">
        <v>6</v>
      </c>
      <c r="W139" s="370">
        <f t="shared" ref="W139:W204" si="38">SUM(U139:V139)</f>
        <v>9</v>
      </c>
      <c r="X139" s="370">
        <v>13</v>
      </c>
      <c r="Y139" s="370">
        <v>3</v>
      </c>
      <c r="Z139" s="370">
        <f t="shared" ref="Z139:Z204" si="39">SUM(X139:Y139)</f>
        <v>16</v>
      </c>
      <c r="AA139" s="370">
        <v>8</v>
      </c>
      <c r="AB139" s="370">
        <v>6</v>
      </c>
      <c r="AC139" s="370">
        <f t="shared" ref="AC139:AC204" si="40">SUM(AA139:AB139)</f>
        <v>14</v>
      </c>
      <c r="AD139" s="370">
        <v>5</v>
      </c>
      <c r="AE139" s="370">
        <v>6</v>
      </c>
      <c r="AF139" s="370">
        <f t="shared" ref="AF139:AF204" si="41">SUM(AD139:AE139)</f>
        <v>11</v>
      </c>
      <c r="AG139" s="370">
        <v>0</v>
      </c>
      <c r="AH139" s="370">
        <v>0</v>
      </c>
      <c r="AI139" s="370">
        <f t="shared" ref="AI139:AI204" si="42">SUM(AG139:AH139)</f>
        <v>0</v>
      </c>
      <c r="AJ139" s="370">
        <v>0</v>
      </c>
      <c r="AK139" s="370">
        <v>0</v>
      </c>
      <c r="AL139" s="370">
        <f t="shared" ref="AL139:AL204" si="43">SUM(AJ139:AK139)</f>
        <v>0</v>
      </c>
      <c r="AM139" s="370">
        <v>0</v>
      </c>
      <c r="AN139" s="370">
        <v>0</v>
      </c>
      <c r="AO139" s="370">
        <f t="shared" ref="AO139:AO204" si="44">SUM(AM139:AN139)</f>
        <v>0</v>
      </c>
      <c r="AP139" s="370">
        <v>0</v>
      </c>
      <c r="AQ139" s="370">
        <v>0</v>
      </c>
      <c r="AR139" s="370">
        <f t="shared" ref="AR139:AR204" si="45">SUM(AP139:AQ139)</f>
        <v>0</v>
      </c>
      <c r="AS139" s="370">
        <v>0</v>
      </c>
      <c r="AT139" s="370">
        <v>0</v>
      </c>
      <c r="AU139" s="370">
        <f t="shared" ref="AU139:AU204" si="46">SUM(AS139:AT139)</f>
        <v>0</v>
      </c>
      <c r="AV139" s="370">
        <v>0</v>
      </c>
      <c r="AW139" s="370">
        <v>0</v>
      </c>
      <c r="AX139" s="370">
        <f t="shared" ref="AX139:AX204" si="47">SUM(AV139:AW139)</f>
        <v>0</v>
      </c>
      <c r="AY139" s="370">
        <v>0</v>
      </c>
      <c r="AZ139" s="370">
        <v>0</v>
      </c>
      <c r="BA139" s="370">
        <f t="shared" ref="BA139:BA204" si="48">SUM(AY139:AZ139)</f>
        <v>0</v>
      </c>
      <c r="BB139" s="370">
        <f t="shared" si="31"/>
        <v>39</v>
      </c>
      <c r="BC139" s="370">
        <f t="shared" si="31"/>
        <v>33</v>
      </c>
      <c r="BD139" s="370">
        <f t="shared" si="31"/>
        <v>72</v>
      </c>
    </row>
    <row r="140" spans="1:56" s="371" customFormat="1" hidden="1">
      <c r="A140" s="370">
        <f t="shared" si="35"/>
        <v>127</v>
      </c>
      <c r="B140" s="370" t="s">
        <v>804</v>
      </c>
      <c r="C140" s="370" t="s">
        <v>805</v>
      </c>
      <c r="D140" s="370" t="s">
        <v>331</v>
      </c>
      <c r="E140" s="370" t="s">
        <v>806</v>
      </c>
      <c r="F140" s="370" t="s">
        <v>89</v>
      </c>
      <c r="G140" s="370" t="s">
        <v>126</v>
      </c>
      <c r="H140" s="370" t="s">
        <v>615</v>
      </c>
      <c r="I140" s="370" t="s">
        <v>615</v>
      </c>
      <c r="J140" s="370">
        <v>2</v>
      </c>
      <c r="K140" s="370" t="s">
        <v>2458</v>
      </c>
      <c r="L140" s="370">
        <v>32933</v>
      </c>
      <c r="M140" s="370" t="s">
        <v>2419</v>
      </c>
      <c r="N140" s="370">
        <v>0</v>
      </c>
      <c r="O140" s="370">
        <v>9</v>
      </c>
      <c r="P140" s="370">
        <v>6</v>
      </c>
      <c r="Q140" s="370">
        <f t="shared" si="36"/>
        <v>15</v>
      </c>
      <c r="R140" s="370">
        <v>12</v>
      </c>
      <c r="S140" s="370">
        <v>9</v>
      </c>
      <c r="T140" s="370">
        <f t="shared" si="37"/>
        <v>21</v>
      </c>
      <c r="U140" s="370">
        <v>10</v>
      </c>
      <c r="V140" s="370">
        <v>8</v>
      </c>
      <c r="W140" s="370">
        <f t="shared" si="38"/>
        <v>18</v>
      </c>
      <c r="X140" s="370">
        <v>9</v>
      </c>
      <c r="Y140" s="370">
        <v>5</v>
      </c>
      <c r="Z140" s="370">
        <f t="shared" si="39"/>
        <v>14</v>
      </c>
      <c r="AA140" s="370">
        <v>10</v>
      </c>
      <c r="AB140" s="370">
        <v>6</v>
      </c>
      <c r="AC140" s="370">
        <f t="shared" si="40"/>
        <v>16</v>
      </c>
      <c r="AD140" s="370">
        <v>6</v>
      </c>
      <c r="AE140" s="370">
        <v>9</v>
      </c>
      <c r="AF140" s="370">
        <f t="shared" si="41"/>
        <v>15</v>
      </c>
      <c r="AG140" s="370">
        <v>0</v>
      </c>
      <c r="AH140" s="370">
        <v>0</v>
      </c>
      <c r="AI140" s="370">
        <f t="shared" si="42"/>
        <v>0</v>
      </c>
      <c r="AJ140" s="370">
        <v>0</v>
      </c>
      <c r="AK140" s="370">
        <v>0</v>
      </c>
      <c r="AL140" s="370">
        <f t="shared" si="43"/>
        <v>0</v>
      </c>
      <c r="AM140" s="370">
        <v>0</v>
      </c>
      <c r="AN140" s="370">
        <v>0</v>
      </c>
      <c r="AO140" s="370">
        <f t="shared" si="44"/>
        <v>0</v>
      </c>
      <c r="AP140" s="370">
        <v>0</v>
      </c>
      <c r="AQ140" s="370">
        <v>0</v>
      </c>
      <c r="AR140" s="370">
        <f t="shared" si="45"/>
        <v>0</v>
      </c>
      <c r="AS140" s="370">
        <v>0</v>
      </c>
      <c r="AT140" s="370">
        <v>0</v>
      </c>
      <c r="AU140" s="370">
        <f t="shared" si="46"/>
        <v>0</v>
      </c>
      <c r="AV140" s="370">
        <v>0</v>
      </c>
      <c r="AW140" s="370">
        <v>0</v>
      </c>
      <c r="AX140" s="370">
        <f t="shared" si="47"/>
        <v>0</v>
      </c>
      <c r="AY140" s="370">
        <v>0</v>
      </c>
      <c r="AZ140" s="370">
        <v>0</v>
      </c>
      <c r="BA140" s="370">
        <f t="shared" si="48"/>
        <v>0</v>
      </c>
      <c r="BB140" s="370">
        <f t="shared" si="31"/>
        <v>56</v>
      </c>
      <c r="BC140" s="370">
        <f t="shared" si="31"/>
        <v>43</v>
      </c>
      <c r="BD140" s="370">
        <f t="shared" si="31"/>
        <v>99</v>
      </c>
    </row>
    <row r="141" spans="1:56" s="371" customFormat="1" hidden="1">
      <c r="A141" s="370">
        <f t="shared" si="35"/>
        <v>128</v>
      </c>
      <c r="B141" s="370" t="s">
        <v>839</v>
      </c>
      <c r="C141" s="370" t="s">
        <v>840</v>
      </c>
      <c r="D141" s="370" t="s">
        <v>1561</v>
      </c>
      <c r="E141" s="370" t="s">
        <v>841</v>
      </c>
      <c r="F141" s="370" t="s">
        <v>89</v>
      </c>
      <c r="G141" s="370" t="s">
        <v>126</v>
      </c>
      <c r="H141" s="370" t="s">
        <v>615</v>
      </c>
      <c r="I141" s="370" t="s">
        <v>615</v>
      </c>
      <c r="J141" s="370">
        <v>2</v>
      </c>
      <c r="K141" s="370" t="s">
        <v>2408</v>
      </c>
      <c r="L141" s="370">
        <v>33301</v>
      </c>
      <c r="M141" s="370" t="s">
        <v>2419</v>
      </c>
      <c r="N141" s="370">
        <v>0</v>
      </c>
      <c r="O141" s="370">
        <v>13</v>
      </c>
      <c r="P141" s="370">
        <v>13</v>
      </c>
      <c r="Q141" s="370">
        <f t="shared" si="36"/>
        <v>26</v>
      </c>
      <c r="R141" s="370">
        <v>23</v>
      </c>
      <c r="S141" s="370">
        <v>13</v>
      </c>
      <c r="T141" s="370">
        <f t="shared" si="37"/>
        <v>36</v>
      </c>
      <c r="U141" s="370">
        <v>20</v>
      </c>
      <c r="V141" s="370">
        <v>14</v>
      </c>
      <c r="W141" s="370">
        <f t="shared" si="38"/>
        <v>34</v>
      </c>
      <c r="X141" s="370">
        <v>17</v>
      </c>
      <c r="Y141" s="370">
        <v>16</v>
      </c>
      <c r="Z141" s="370">
        <f t="shared" si="39"/>
        <v>33</v>
      </c>
      <c r="AA141" s="370">
        <v>21</v>
      </c>
      <c r="AB141" s="370">
        <v>12</v>
      </c>
      <c r="AC141" s="370">
        <f t="shared" si="40"/>
        <v>33</v>
      </c>
      <c r="AD141" s="370">
        <v>22</v>
      </c>
      <c r="AE141" s="370">
        <v>20</v>
      </c>
      <c r="AF141" s="370">
        <f t="shared" si="41"/>
        <v>42</v>
      </c>
      <c r="AG141" s="370">
        <v>0</v>
      </c>
      <c r="AH141" s="370">
        <v>0</v>
      </c>
      <c r="AI141" s="370">
        <f t="shared" si="42"/>
        <v>0</v>
      </c>
      <c r="AJ141" s="370">
        <v>0</v>
      </c>
      <c r="AK141" s="370">
        <v>0</v>
      </c>
      <c r="AL141" s="370">
        <f t="shared" si="43"/>
        <v>0</v>
      </c>
      <c r="AM141" s="370">
        <v>0</v>
      </c>
      <c r="AN141" s="370">
        <v>0</v>
      </c>
      <c r="AO141" s="370">
        <f t="shared" si="44"/>
        <v>0</v>
      </c>
      <c r="AP141" s="370">
        <v>0</v>
      </c>
      <c r="AQ141" s="370">
        <v>0</v>
      </c>
      <c r="AR141" s="370">
        <f t="shared" si="45"/>
        <v>0</v>
      </c>
      <c r="AS141" s="370">
        <v>0</v>
      </c>
      <c r="AT141" s="370">
        <v>0</v>
      </c>
      <c r="AU141" s="370">
        <f t="shared" si="46"/>
        <v>0</v>
      </c>
      <c r="AV141" s="370">
        <v>0</v>
      </c>
      <c r="AW141" s="370">
        <v>0</v>
      </c>
      <c r="AX141" s="370">
        <f t="shared" si="47"/>
        <v>0</v>
      </c>
      <c r="AY141" s="370">
        <v>0</v>
      </c>
      <c r="AZ141" s="370">
        <v>0</v>
      </c>
      <c r="BA141" s="370">
        <f t="shared" si="48"/>
        <v>0</v>
      </c>
      <c r="BB141" s="370">
        <f t="shared" si="31"/>
        <v>116</v>
      </c>
      <c r="BC141" s="370">
        <f t="shared" si="31"/>
        <v>88</v>
      </c>
      <c r="BD141" s="370">
        <f t="shared" si="31"/>
        <v>204</v>
      </c>
    </row>
    <row r="142" spans="1:56" s="371" customFormat="1" hidden="1">
      <c r="A142" s="370">
        <f t="shared" si="35"/>
        <v>129</v>
      </c>
      <c r="B142" s="370" t="s">
        <v>857</v>
      </c>
      <c r="C142" s="370" t="s">
        <v>858</v>
      </c>
      <c r="D142" s="370" t="s">
        <v>1573</v>
      </c>
      <c r="E142" s="370" t="s">
        <v>822</v>
      </c>
      <c r="F142" s="370" t="s">
        <v>89</v>
      </c>
      <c r="G142" s="370" t="s">
        <v>126</v>
      </c>
      <c r="H142" s="370" t="s">
        <v>615</v>
      </c>
      <c r="I142" s="370" t="s">
        <v>615</v>
      </c>
      <c r="J142" s="370">
        <v>2</v>
      </c>
      <c r="K142" s="370" t="s">
        <v>2459</v>
      </c>
      <c r="L142" s="370">
        <v>33604</v>
      </c>
      <c r="M142" s="370" t="s">
        <v>2409</v>
      </c>
      <c r="N142" s="370">
        <v>1300</v>
      </c>
      <c r="O142" s="370">
        <v>9</v>
      </c>
      <c r="P142" s="370">
        <v>14</v>
      </c>
      <c r="Q142" s="370">
        <f t="shared" si="36"/>
        <v>23</v>
      </c>
      <c r="R142" s="370">
        <v>9</v>
      </c>
      <c r="S142" s="370">
        <v>14</v>
      </c>
      <c r="T142" s="370">
        <f t="shared" si="37"/>
        <v>23</v>
      </c>
      <c r="U142" s="370">
        <v>19</v>
      </c>
      <c r="V142" s="370">
        <v>13</v>
      </c>
      <c r="W142" s="370">
        <f t="shared" si="38"/>
        <v>32</v>
      </c>
      <c r="X142" s="370">
        <v>16</v>
      </c>
      <c r="Y142" s="370">
        <v>10</v>
      </c>
      <c r="Z142" s="370">
        <f t="shared" si="39"/>
        <v>26</v>
      </c>
      <c r="AA142" s="370">
        <v>15</v>
      </c>
      <c r="AB142" s="370">
        <v>13</v>
      </c>
      <c r="AC142" s="370">
        <f t="shared" si="40"/>
        <v>28</v>
      </c>
      <c r="AD142" s="370">
        <v>8</v>
      </c>
      <c r="AE142" s="370">
        <v>8</v>
      </c>
      <c r="AF142" s="370">
        <f t="shared" si="41"/>
        <v>16</v>
      </c>
      <c r="AG142" s="370">
        <v>0</v>
      </c>
      <c r="AH142" s="370">
        <v>0</v>
      </c>
      <c r="AI142" s="370">
        <f t="shared" si="42"/>
        <v>0</v>
      </c>
      <c r="AJ142" s="370">
        <v>0</v>
      </c>
      <c r="AK142" s="370">
        <v>0</v>
      </c>
      <c r="AL142" s="370">
        <f t="shared" si="43"/>
        <v>0</v>
      </c>
      <c r="AM142" s="370">
        <v>0</v>
      </c>
      <c r="AN142" s="370">
        <v>0</v>
      </c>
      <c r="AO142" s="370">
        <f t="shared" si="44"/>
        <v>0</v>
      </c>
      <c r="AP142" s="370">
        <v>0</v>
      </c>
      <c r="AQ142" s="370">
        <v>0</v>
      </c>
      <c r="AR142" s="370">
        <f t="shared" si="45"/>
        <v>0</v>
      </c>
      <c r="AS142" s="370">
        <v>0</v>
      </c>
      <c r="AT142" s="370">
        <v>0</v>
      </c>
      <c r="AU142" s="370">
        <f t="shared" si="46"/>
        <v>0</v>
      </c>
      <c r="AV142" s="370">
        <v>0</v>
      </c>
      <c r="AW142" s="370">
        <v>0</v>
      </c>
      <c r="AX142" s="370">
        <f t="shared" si="47"/>
        <v>0</v>
      </c>
      <c r="AY142" s="370">
        <v>0</v>
      </c>
      <c r="AZ142" s="370">
        <v>0</v>
      </c>
      <c r="BA142" s="370">
        <f t="shared" si="48"/>
        <v>0</v>
      </c>
      <c r="BB142" s="370">
        <f t="shared" si="31"/>
        <v>76</v>
      </c>
      <c r="BC142" s="370">
        <f t="shared" si="31"/>
        <v>72</v>
      </c>
      <c r="BD142" s="370">
        <f t="shared" si="31"/>
        <v>148</v>
      </c>
    </row>
    <row r="143" spans="1:56" s="371" customFormat="1" hidden="1">
      <c r="A143" s="370">
        <f t="shared" si="35"/>
        <v>130</v>
      </c>
      <c r="B143" s="370" t="s">
        <v>889</v>
      </c>
      <c r="C143" s="370" t="s">
        <v>890</v>
      </c>
      <c r="D143" s="370" t="s">
        <v>1585</v>
      </c>
      <c r="E143" s="370" t="s">
        <v>806</v>
      </c>
      <c r="F143" s="370" t="s">
        <v>89</v>
      </c>
      <c r="G143" s="370" t="s">
        <v>126</v>
      </c>
      <c r="H143" s="370" t="s">
        <v>615</v>
      </c>
      <c r="I143" s="370" t="s">
        <v>615</v>
      </c>
      <c r="J143" s="370">
        <v>2</v>
      </c>
      <c r="K143" s="370" t="s">
        <v>2410</v>
      </c>
      <c r="L143" s="370">
        <v>34564</v>
      </c>
      <c r="M143" s="370" t="s">
        <v>2419</v>
      </c>
      <c r="N143" s="370">
        <v>0</v>
      </c>
      <c r="O143" s="370">
        <v>12</v>
      </c>
      <c r="P143" s="370">
        <v>7</v>
      </c>
      <c r="Q143" s="370">
        <f t="shared" si="36"/>
        <v>19</v>
      </c>
      <c r="R143" s="370">
        <v>14</v>
      </c>
      <c r="S143" s="370">
        <v>7</v>
      </c>
      <c r="T143" s="370">
        <f t="shared" si="37"/>
        <v>21</v>
      </c>
      <c r="U143" s="370">
        <v>17</v>
      </c>
      <c r="V143" s="370">
        <v>9</v>
      </c>
      <c r="W143" s="370">
        <f t="shared" si="38"/>
        <v>26</v>
      </c>
      <c r="X143" s="370">
        <v>11</v>
      </c>
      <c r="Y143" s="370">
        <v>8</v>
      </c>
      <c r="Z143" s="370">
        <f t="shared" si="39"/>
        <v>19</v>
      </c>
      <c r="AA143" s="370">
        <v>6</v>
      </c>
      <c r="AB143" s="370">
        <v>7</v>
      </c>
      <c r="AC143" s="370">
        <f t="shared" si="40"/>
        <v>13</v>
      </c>
      <c r="AD143" s="370">
        <v>7</v>
      </c>
      <c r="AE143" s="370">
        <v>9</v>
      </c>
      <c r="AF143" s="370">
        <f t="shared" si="41"/>
        <v>16</v>
      </c>
      <c r="AG143" s="370">
        <v>0</v>
      </c>
      <c r="AH143" s="370">
        <v>0</v>
      </c>
      <c r="AI143" s="370">
        <f t="shared" si="42"/>
        <v>0</v>
      </c>
      <c r="AJ143" s="370">
        <v>0</v>
      </c>
      <c r="AK143" s="370">
        <v>0</v>
      </c>
      <c r="AL143" s="370">
        <f t="shared" si="43"/>
        <v>0</v>
      </c>
      <c r="AM143" s="370">
        <v>0</v>
      </c>
      <c r="AN143" s="370">
        <v>0</v>
      </c>
      <c r="AO143" s="370">
        <f t="shared" si="44"/>
        <v>0</v>
      </c>
      <c r="AP143" s="370">
        <v>0</v>
      </c>
      <c r="AQ143" s="370">
        <v>0</v>
      </c>
      <c r="AR143" s="370">
        <f t="shared" si="45"/>
        <v>0</v>
      </c>
      <c r="AS143" s="370">
        <v>0</v>
      </c>
      <c r="AT143" s="370">
        <v>0</v>
      </c>
      <c r="AU143" s="370">
        <f t="shared" si="46"/>
        <v>0</v>
      </c>
      <c r="AV143" s="370">
        <v>0</v>
      </c>
      <c r="AW143" s="370">
        <v>0</v>
      </c>
      <c r="AX143" s="370">
        <f t="shared" si="47"/>
        <v>0</v>
      </c>
      <c r="AY143" s="370">
        <v>0</v>
      </c>
      <c r="AZ143" s="370">
        <v>0</v>
      </c>
      <c r="BA143" s="370">
        <f t="shared" si="48"/>
        <v>0</v>
      </c>
      <c r="BB143" s="370">
        <f t="shared" ref="BB143:BD209" si="49">O143+R143+U143+X143+AA143+AD143</f>
        <v>67</v>
      </c>
      <c r="BC143" s="370">
        <f t="shared" si="49"/>
        <v>47</v>
      </c>
      <c r="BD143" s="370">
        <f t="shared" si="49"/>
        <v>114</v>
      </c>
    </row>
    <row r="144" spans="1:56" s="371" customFormat="1" hidden="1">
      <c r="A144" s="370">
        <f t="shared" si="35"/>
        <v>131</v>
      </c>
      <c r="B144" s="370" t="s">
        <v>852</v>
      </c>
      <c r="C144" s="370" t="s">
        <v>853</v>
      </c>
      <c r="D144" s="370" t="s">
        <v>1584</v>
      </c>
      <c r="E144" s="370" t="s">
        <v>800</v>
      </c>
      <c r="F144" s="370" t="s">
        <v>89</v>
      </c>
      <c r="G144" s="370" t="s">
        <v>126</v>
      </c>
      <c r="H144" s="370" t="s">
        <v>615</v>
      </c>
      <c r="I144" s="370" t="s">
        <v>615</v>
      </c>
      <c r="J144" s="370">
        <v>2</v>
      </c>
      <c r="K144" s="370" t="s">
        <v>2410</v>
      </c>
      <c r="L144" s="370">
        <v>34335</v>
      </c>
      <c r="M144" s="370" t="s">
        <v>2419</v>
      </c>
      <c r="N144" s="370">
        <v>0</v>
      </c>
      <c r="O144" s="370">
        <v>3</v>
      </c>
      <c r="P144" s="370">
        <v>12</v>
      </c>
      <c r="Q144" s="370">
        <f t="shared" si="36"/>
        <v>15</v>
      </c>
      <c r="R144" s="370">
        <v>9</v>
      </c>
      <c r="S144" s="370">
        <v>5</v>
      </c>
      <c r="T144" s="370">
        <f t="shared" si="37"/>
        <v>14</v>
      </c>
      <c r="U144" s="370">
        <v>15</v>
      </c>
      <c r="V144" s="370">
        <v>6</v>
      </c>
      <c r="W144" s="370">
        <f t="shared" si="38"/>
        <v>21</v>
      </c>
      <c r="X144" s="370">
        <v>15</v>
      </c>
      <c r="Y144" s="370">
        <v>7</v>
      </c>
      <c r="Z144" s="370">
        <f t="shared" si="39"/>
        <v>22</v>
      </c>
      <c r="AA144" s="370">
        <v>15</v>
      </c>
      <c r="AB144" s="370">
        <v>15</v>
      </c>
      <c r="AC144" s="370">
        <f t="shared" si="40"/>
        <v>30</v>
      </c>
      <c r="AD144" s="370">
        <v>6</v>
      </c>
      <c r="AE144" s="370">
        <v>11</v>
      </c>
      <c r="AF144" s="370">
        <f t="shared" si="41"/>
        <v>17</v>
      </c>
      <c r="AG144" s="370">
        <v>0</v>
      </c>
      <c r="AH144" s="370">
        <v>0</v>
      </c>
      <c r="AI144" s="370">
        <f t="shared" si="42"/>
        <v>0</v>
      </c>
      <c r="AJ144" s="370">
        <v>0</v>
      </c>
      <c r="AK144" s="370">
        <v>0</v>
      </c>
      <c r="AL144" s="370">
        <f t="shared" si="43"/>
        <v>0</v>
      </c>
      <c r="AM144" s="370">
        <v>0</v>
      </c>
      <c r="AN144" s="370">
        <v>0</v>
      </c>
      <c r="AO144" s="370">
        <f t="shared" si="44"/>
        <v>0</v>
      </c>
      <c r="AP144" s="370">
        <v>0</v>
      </c>
      <c r="AQ144" s="370">
        <v>0</v>
      </c>
      <c r="AR144" s="370">
        <f t="shared" si="45"/>
        <v>0</v>
      </c>
      <c r="AS144" s="370">
        <v>0</v>
      </c>
      <c r="AT144" s="370">
        <v>0</v>
      </c>
      <c r="AU144" s="370">
        <f t="shared" si="46"/>
        <v>0</v>
      </c>
      <c r="AV144" s="370">
        <v>0</v>
      </c>
      <c r="AW144" s="370">
        <v>0</v>
      </c>
      <c r="AX144" s="370">
        <f t="shared" si="47"/>
        <v>0</v>
      </c>
      <c r="AY144" s="370">
        <v>0</v>
      </c>
      <c r="AZ144" s="370">
        <v>0</v>
      </c>
      <c r="BA144" s="370">
        <f t="shared" si="48"/>
        <v>0</v>
      </c>
      <c r="BB144" s="370">
        <f t="shared" si="49"/>
        <v>63</v>
      </c>
      <c r="BC144" s="370">
        <f t="shared" si="49"/>
        <v>56</v>
      </c>
      <c r="BD144" s="370">
        <f t="shared" si="49"/>
        <v>119</v>
      </c>
    </row>
    <row r="145" spans="1:56" s="371" customFormat="1" hidden="1">
      <c r="A145" s="370">
        <f t="shared" si="35"/>
        <v>132</v>
      </c>
      <c r="B145" s="370" t="s">
        <v>801</v>
      </c>
      <c r="C145" s="370" t="s">
        <v>802</v>
      </c>
      <c r="D145" s="370" t="s">
        <v>803</v>
      </c>
      <c r="E145" s="370" t="s">
        <v>803</v>
      </c>
      <c r="F145" s="370" t="s">
        <v>89</v>
      </c>
      <c r="G145" s="370" t="s">
        <v>126</v>
      </c>
      <c r="H145" s="370" t="s">
        <v>615</v>
      </c>
      <c r="I145" s="370" t="s">
        <v>615</v>
      </c>
      <c r="J145" s="370">
        <v>2</v>
      </c>
      <c r="K145" s="370" t="s">
        <v>2460</v>
      </c>
      <c r="L145" s="370">
        <v>34516</v>
      </c>
      <c r="M145" s="370" t="s">
        <v>2419</v>
      </c>
      <c r="N145" s="370">
        <v>0</v>
      </c>
      <c r="O145" s="370">
        <v>8</v>
      </c>
      <c r="P145" s="370">
        <v>8</v>
      </c>
      <c r="Q145" s="370">
        <f t="shared" si="36"/>
        <v>16</v>
      </c>
      <c r="R145" s="370">
        <v>18</v>
      </c>
      <c r="S145" s="370">
        <v>8</v>
      </c>
      <c r="T145" s="370">
        <f t="shared" si="37"/>
        <v>26</v>
      </c>
      <c r="U145" s="370">
        <v>7</v>
      </c>
      <c r="V145" s="370">
        <v>12</v>
      </c>
      <c r="W145" s="370">
        <f t="shared" si="38"/>
        <v>19</v>
      </c>
      <c r="X145" s="370">
        <v>12</v>
      </c>
      <c r="Y145" s="370">
        <v>9</v>
      </c>
      <c r="Z145" s="370">
        <f t="shared" si="39"/>
        <v>21</v>
      </c>
      <c r="AA145" s="370">
        <v>10</v>
      </c>
      <c r="AB145" s="370">
        <v>10</v>
      </c>
      <c r="AC145" s="370">
        <f t="shared" si="40"/>
        <v>20</v>
      </c>
      <c r="AD145" s="370">
        <v>8</v>
      </c>
      <c r="AE145" s="370">
        <v>12</v>
      </c>
      <c r="AF145" s="370">
        <f t="shared" si="41"/>
        <v>20</v>
      </c>
      <c r="AG145" s="370">
        <v>0</v>
      </c>
      <c r="AH145" s="370">
        <v>0</v>
      </c>
      <c r="AI145" s="370">
        <f t="shared" si="42"/>
        <v>0</v>
      </c>
      <c r="AJ145" s="370">
        <v>0</v>
      </c>
      <c r="AK145" s="370">
        <v>0</v>
      </c>
      <c r="AL145" s="370">
        <f t="shared" si="43"/>
        <v>0</v>
      </c>
      <c r="AM145" s="370">
        <v>0</v>
      </c>
      <c r="AN145" s="370">
        <v>0</v>
      </c>
      <c r="AO145" s="370">
        <f t="shared" si="44"/>
        <v>0</v>
      </c>
      <c r="AP145" s="370">
        <v>0</v>
      </c>
      <c r="AQ145" s="370">
        <v>0</v>
      </c>
      <c r="AR145" s="370">
        <f t="shared" si="45"/>
        <v>0</v>
      </c>
      <c r="AS145" s="370">
        <v>0</v>
      </c>
      <c r="AT145" s="370">
        <v>0</v>
      </c>
      <c r="AU145" s="370">
        <f t="shared" si="46"/>
        <v>0</v>
      </c>
      <c r="AV145" s="370">
        <v>0</v>
      </c>
      <c r="AW145" s="370">
        <v>0</v>
      </c>
      <c r="AX145" s="370">
        <f t="shared" si="47"/>
        <v>0</v>
      </c>
      <c r="AY145" s="370">
        <v>0</v>
      </c>
      <c r="AZ145" s="370">
        <v>0</v>
      </c>
      <c r="BA145" s="370">
        <f t="shared" si="48"/>
        <v>0</v>
      </c>
      <c r="BB145" s="370">
        <f t="shared" si="49"/>
        <v>63</v>
      </c>
      <c r="BC145" s="370">
        <f t="shared" si="49"/>
        <v>59</v>
      </c>
      <c r="BD145" s="370">
        <f t="shared" si="49"/>
        <v>122</v>
      </c>
    </row>
    <row r="146" spans="1:56" s="371" customFormat="1" hidden="1">
      <c r="A146" s="370">
        <f t="shared" si="35"/>
        <v>133</v>
      </c>
      <c r="B146" s="370" t="s">
        <v>807</v>
      </c>
      <c r="C146" s="370" t="s">
        <v>808</v>
      </c>
      <c r="D146" s="370" t="s">
        <v>1567</v>
      </c>
      <c r="E146" s="370" t="s">
        <v>341</v>
      </c>
      <c r="F146" s="370" t="s">
        <v>89</v>
      </c>
      <c r="G146" s="370" t="s">
        <v>126</v>
      </c>
      <c r="H146" s="370" t="s">
        <v>615</v>
      </c>
      <c r="I146" s="370" t="s">
        <v>615</v>
      </c>
      <c r="J146" s="370">
        <v>2</v>
      </c>
      <c r="K146" s="370" t="s">
        <v>2461</v>
      </c>
      <c r="L146" s="370">
        <v>36951</v>
      </c>
      <c r="M146" s="370" t="s">
        <v>2409</v>
      </c>
      <c r="N146" s="370">
        <v>900</v>
      </c>
      <c r="O146" s="370">
        <v>12</v>
      </c>
      <c r="P146" s="370">
        <v>13</v>
      </c>
      <c r="Q146" s="370">
        <f t="shared" si="36"/>
        <v>25</v>
      </c>
      <c r="R146" s="370">
        <v>11</v>
      </c>
      <c r="S146" s="370">
        <v>7</v>
      </c>
      <c r="T146" s="370">
        <f t="shared" si="37"/>
        <v>18</v>
      </c>
      <c r="U146" s="370">
        <v>6</v>
      </c>
      <c r="V146" s="370">
        <v>13</v>
      </c>
      <c r="W146" s="370">
        <f t="shared" si="38"/>
        <v>19</v>
      </c>
      <c r="X146" s="370">
        <v>13</v>
      </c>
      <c r="Y146" s="370">
        <v>12</v>
      </c>
      <c r="Z146" s="370">
        <f t="shared" si="39"/>
        <v>25</v>
      </c>
      <c r="AA146" s="370">
        <v>12</v>
      </c>
      <c r="AB146" s="370">
        <v>7</v>
      </c>
      <c r="AC146" s="370">
        <f t="shared" si="40"/>
        <v>19</v>
      </c>
      <c r="AD146" s="370">
        <v>7</v>
      </c>
      <c r="AE146" s="370">
        <v>9</v>
      </c>
      <c r="AF146" s="370">
        <f t="shared" si="41"/>
        <v>16</v>
      </c>
      <c r="AG146" s="370">
        <v>0</v>
      </c>
      <c r="AH146" s="370">
        <v>0</v>
      </c>
      <c r="AI146" s="370">
        <f t="shared" si="42"/>
        <v>0</v>
      </c>
      <c r="AJ146" s="370">
        <v>0</v>
      </c>
      <c r="AK146" s="370">
        <v>0</v>
      </c>
      <c r="AL146" s="370">
        <f t="shared" si="43"/>
        <v>0</v>
      </c>
      <c r="AM146" s="370">
        <v>0</v>
      </c>
      <c r="AN146" s="370">
        <v>0</v>
      </c>
      <c r="AO146" s="370">
        <f t="shared" si="44"/>
        <v>0</v>
      </c>
      <c r="AP146" s="370">
        <v>0</v>
      </c>
      <c r="AQ146" s="370">
        <v>0</v>
      </c>
      <c r="AR146" s="370">
        <f t="shared" si="45"/>
        <v>0</v>
      </c>
      <c r="AS146" s="370">
        <v>0</v>
      </c>
      <c r="AT146" s="370">
        <v>0</v>
      </c>
      <c r="AU146" s="370">
        <f t="shared" si="46"/>
        <v>0</v>
      </c>
      <c r="AV146" s="370">
        <v>0</v>
      </c>
      <c r="AW146" s="370">
        <v>0</v>
      </c>
      <c r="AX146" s="370">
        <f t="shared" si="47"/>
        <v>0</v>
      </c>
      <c r="AY146" s="370">
        <v>0</v>
      </c>
      <c r="AZ146" s="370">
        <v>0</v>
      </c>
      <c r="BA146" s="370">
        <f t="shared" si="48"/>
        <v>0</v>
      </c>
      <c r="BB146" s="370">
        <f t="shared" si="49"/>
        <v>61</v>
      </c>
      <c r="BC146" s="370">
        <f t="shared" si="49"/>
        <v>61</v>
      </c>
      <c r="BD146" s="370">
        <f t="shared" si="49"/>
        <v>122</v>
      </c>
    </row>
    <row r="147" spans="1:56" s="371" customFormat="1" hidden="1">
      <c r="A147" s="370">
        <f t="shared" si="35"/>
        <v>134</v>
      </c>
      <c r="B147" s="370" t="s">
        <v>873</v>
      </c>
      <c r="C147" s="370" t="s">
        <v>874</v>
      </c>
      <c r="D147" s="370" t="s">
        <v>1558</v>
      </c>
      <c r="E147" s="370" t="s">
        <v>875</v>
      </c>
      <c r="F147" s="370" t="s">
        <v>89</v>
      </c>
      <c r="G147" s="370" t="s">
        <v>126</v>
      </c>
      <c r="H147" s="370" t="s">
        <v>615</v>
      </c>
      <c r="I147" s="370" t="s">
        <v>615</v>
      </c>
      <c r="J147" s="370">
        <v>2</v>
      </c>
      <c r="K147" s="370" t="s">
        <v>2410</v>
      </c>
      <c r="L147" s="370">
        <v>40360</v>
      </c>
      <c r="M147" s="370" t="s">
        <v>2419</v>
      </c>
      <c r="N147" s="370">
        <v>0</v>
      </c>
      <c r="O147" s="370">
        <v>5</v>
      </c>
      <c r="P147" s="370">
        <v>0</v>
      </c>
      <c r="Q147" s="370">
        <f t="shared" si="36"/>
        <v>5</v>
      </c>
      <c r="R147" s="370">
        <v>5</v>
      </c>
      <c r="S147" s="370">
        <v>1</v>
      </c>
      <c r="T147" s="370">
        <f t="shared" si="37"/>
        <v>6</v>
      </c>
      <c r="U147" s="370">
        <v>5</v>
      </c>
      <c r="V147" s="370">
        <v>1</v>
      </c>
      <c r="W147" s="370">
        <f t="shared" si="38"/>
        <v>6</v>
      </c>
      <c r="X147" s="370">
        <v>5</v>
      </c>
      <c r="Y147" s="370">
        <v>2</v>
      </c>
      <c r="Z147" s="370">
        <f t="shared" si="39"/>
        <v>7</v>
      </c>
      <c r="AA147" s="370">
        <v>4</v>
      </c>
      <c r="AB147" s="370">
        <v>1</v>
      </c>
      <c r="AC147" s="370">
        <f t="shared" si="40"/>
        <v>5</v>
      </c>
      <c r="AD147" s="370">
        <v>3</v>
      </c>
      <c r="AE147" s="370">
        <v>3</v>
      </c>
      <c r="AF147" s="370">
        <f t="shared" si="41"/>
        <v>6</v>
      </c>
      <c r="AG147" s="370">
        <v>0</v>
      </c>
      <c r="AH147" s="370">
        <v>0</v>
      </c>
      <c r="AI147" s="370">
        <f t="shared" si="42"/>
        <v>0</v>
      </c>
      <c r="AJ147" s="370">
        <v>0</v>
      </c>
      <c r="AK147" s="370">
        <v>0</v>
      </c>
      <c r="AL147" s="370">
        <f t="shared" si="43"/>
        <v>0</v>
      </c>
      <c r="AM147" s="370">
        <v>0</v>
      </c>
      <c r="AN147" s="370">
        <v>0</v>
      </c>
      <c r="AO147" s="370">
        <f t="shared" si="44"/>
        <v>0</v>
      </c>
      <c r="AP147" s="370">
        <v>0</v>
      </c>
      <c r="AQ147" s="370">
        <v>0</v>
      </c>
      <c r="AR147" s="370">
        <f t="shared" si="45"/>
        <v>0</v>
      </c>
      <c r="AS147" s="370">
        <v>0</v>
      </c>
      <c r="AT147" s="370">
        <v>0</v>
      </c>
      <c r="AU147" s="370">
        <f t="shared" si="46"/>
        <v>0</v>
      </c>
      <c r="AV147" s="370">
        <v>0</v>
      </c>
      <c r="AW147" s="370">
        <v>0</v>
      </c>
      <c r="AX147" s="370">
        <f t="shared" si="47"/>
        <v>0</v>
      </c>
      <c r="AY147" s="370">
        <v>0</v>
      </c>
      <c r="AZ147" s="370">
        <v>0</v>
      </c>
      <c r="BA147" s="370">
        <f t="shared" si="48"/>
        <v>0</v>
      </c>
      <c r="BB147" s="370">
        <f t="shared" si="49"/>
        <v>27</v>
      </c>
      <c r="BC147" s="370">
        <f t="shared" si="49"/>
        <v>8</v>
      </c>
      <c r="BD147" s="370">
        <f t="shared" si="49"/>
        <v>35</v>
      </c>
    </row>
    <row r="148" spans="1:56" s="371" customFormat="1" hidden="1">
      <c r="A148" s="370">
        <f t="shared" si="35"/>
        <v>135</v>
      </c>
      <c r="B148" s="370" t="s">
        <v>881</v>
      </c>
      <c r="C148" s="370" t="s">
        <v>882</v>
      </c>
      <c r="D148" s="370" t="s">
        <v>819</v>
      </c>
      <c r="E148" s="370" t="s">
        <v>883</v>
      </c>
      <c r="F148" s="370" t="s">
        <v>89</v>
      </c>
      <c r="G148" s="370" t="s">
        <v>126</v>
      </c>
      <c r="H148" s="370" t="s">
        <v>615</v>
      </c>
      <c r="I148" s="370" t="s">
        <v>615</v>
      </c>
      <c r="J148" s="370">
        <v>2</v>
      </c>
      <c r="K148" s="370" t="s">
        <v>2462</v>
      </c>
      <c r="L148" s="370">
        <v>30498</v>
      </c>
      <c r="M148" s="370" t="s">
        <v>2409</v>
      </c>
      <c r="N148" s="370">
        <v>900</v>
      </c>
      <c r="O148" s="370">
        <v>5</v>
      </c>
      <c r="P148" s="370">
        <v>8</v>
      </c>
      <c r="Q148" s="370">
        <f t="shared" si="36"/>
        <v>13</v>
      </c>
      <c r="R148" s="370">
        <v>7</v>
      </c>
      <c r="S148" s="370">
        <v>4</v>
      </c>
      <c r="T148" s="370">
        <f t="shared" si="37"/>
        <v>11</v>
      </c>
      <c r="U148" s="370">
        <v>4</v>
      </c>
      <c r="V148" s="370">
        <v>7</v>
      </c>
      <c r="W148" s="370">
        <f t="shared" si="38"/>
        <v>11</v>
      </c>
      <c r="X148" s="370">
        <v>12</v>
      </c>
      <c r="Y148" s="370">
        <v>7</v>
      </c>
      <c r="Z148" s="370">
        <f t="shared" si="39"/>
        <v>19</v>
      </c>
      <c r="AA148" s="370">
        <v>4</v>
      </c>
      <c r="AB148" s="370">
        <v>9</v>
      </c>
      <c r="AC148" s="370">
        <f t="shared" si="40"/>
        <v>13</v>
      </c>
      <c r="AD148" s="370">
        <v>9</v>
      </c>
      <c r="AE148" s="370">
        <v>6</v>
      </c>
      <c r="AF148" s="370">
        <f t="shared" si="41"/>
        <v>15</v>
      </c>
      <c r="AG148" s="370">
        <v>0</v>
      </c>
      <c r="AH148" s="370">
        <v>0</v>
      </c>
      <c r="AI148" s="370">
        <f t="shared" si="42"/>
        <v>0</v>
      </c>
      <c r="AJ148" s="370">
        <v>0</v>
      </c>
      <c r="AK148" s="370">
        <v>0</v>
      </c>
      <c r="AL148" s="370">
        <f t="shared" si="43"/>
        <v>0</v>
      </c>
      <c r="AM148" s="370">
        <v>0</v>
      </c>
      <c r="AN148" s="370">
        <v>0</v>
      </c>
      <c r="AO148" s="370">
        <f t="shared" si="44"/>
        <v>0</v>
      </c>
      <c r="AP148" s="370">
        <v>0</v>
      </c>
      <c r="AQ148" s="370">
        <v>0</v>
      </c>
      <c r="AR148" s="370">
        <f t="shared" si="45"/>
        <v>0</v>
      </c>
      <c r="AS148" s="370">
        <v>0</v>
      </c>
      <c r="AT148" s="370">
        <v>0</v>
      </c>
      <c r="AU148" s="370">
        <f t="shared" si="46"/>
        <v>0</v>
      </c>
      <c r="AV148" s="370">
        <v>0</v>
      </c>
      <c r="AW148" s="370">
        <v>0</v>
      </c>
      <c r="AX148" s="370">
        <f t="shared" si="47"/>
        <v>0</v>
      </c>
      <c r="AY148" s="370">
        <v>0</v>
      </c>
      <c r="AZ148" s="370">
        <v>0</v>
      </c>
      <c r="BA148" s="370">
        <f t="shared" si="48"/>
        <v>0</v>
      </c>
      <c r="BB148" s="370">
        <f t="shared" si="49"/>
        <v>41</v>
      </c>
      <c r="BC148" s="370">
        <f t="shared" si="49"/>
        <v>41</v>
      </c>
      <c r="BD148" s="370">
        <f t="shared" si="49"/>
        <v>82</v>
      </c>
    </row>
    <row r="149" spans="1:56" s="371" customFormat="1" hidden="1">
      <c r="A149" s="370">
        <f t="shared" si="35"/>
        <v>136</v>
      </c>
      <c r="B149" s="370" t="s">
        <v>842</v>
      </c>
      <c r="C149" s="370" t="s">
        <v>843</v>
      </c>
      <c r="D149" s="370" t="s">
        <v>1571</v>
      </c>
      <c r="E149" s="370" t="s">
        <v>338</v>
      </c>
      <c r="F149" s="370" t="s">
        <v>89</v>
      </c>
      <c r="G149" s="370" t="s">
        <v>126</v>
      </c>
      <c r="H149" s="370" t="s">
        <v>615</v>
      </c>
      <c r="I149" s="370" t="s">
        <v>615</v>
      </c>
      <c r="J149" s="370">
        <v>2</v>
      </c>
      <c r="K149" s="370" t="s">
        <v>2463</v>
      </c>
      <c r="L149" s="370">
        <v>24998</v>
      </c>
      <c r="M149" s="370" t="s">
        <v>2409</v>
      </c>
      <c r="N149" s="370">
        <v>900</v>
      </c>
      <c r="O149" s="370">
        <v>8</v>
      </c>
      <c r="P149" s="370">
        <v>6</v>
      </c>
      <c r="Q149" s="370">
        <f t="shared" si="36"/>
        <v>14</v>
      </c>
      <c r="R149" s="370">
        <v>5</v>
      </c>
      <c r="S149" s="370">
        <v>6</v>
      </c>
      <c r="T149" s="370">
        <f t="shared" si="37"/>
        <v>11</v>
      </c>
      <c r="U149" s="370">
        <v>5</v>
      </c>
      <c r="V149" s="370">
        <v>7</v>
      </c>
      <c r="W149" s="370">
        <f t="shared" si="38"/>
        <v>12</v>
      </c>
      <c r="X149" s="370">
        <v>6</v>
      </c>
      <c r="Y149" s="370">
        <v>5</v>
      </c>
      <c r="Z149" s="370">
        <f t="shared" si="39"/>
        <v>11</v>
      </c>
      <c r="AA149" s="370">
        <v>6</v>
      </c>
      <c r="AB149" s="370">
        <v>5</v>
      </c>
      <c r="AC149" s="370">
        <f t="shared" si="40"/>
        <v>11</v>
      </c>
      <c r="AD149" s="370">
        <v>5</v>
      </c>
      <c r="AE149" s="370">
        <v>8</v>
      </c>
      <c r="AF149" s="370">
        <f t="shared" si="41"/>
        <v>13</v>
      </c>
      <c r="AG149" s="370">
        <v>0</v>
      </c>
      <c r="AH149" s="370">
        <v>0</v>
      </c>
      <c r="AI149" s="370">
        <f t="shared" si="42"/>
        <v>0</v>
      </c>
      <c r="AJ149" s="370">
        <v>0</v>
      </c>
      <c r="AK149" s="370">
        <v>0</v>
      </c>
      <c r="AL149" s="370">
        <f t="shared" si="43"/>
        <v>0</v>
      </c>
      <c r="AM149" s="370">
        <v>0</v>
      </c>
      <c r="AN149" s="370">
        <v>0</v>
      </c>
      <c r="AO149" s="370">
        <f t="shared" si="44"/>
        <v>0</v>
      </c>
      <c r="AP149" s="370">
        <v>0</v>
      </c>
      <c r="AQ149" s="370">
        <v>0</v>
      </c>
      <c r="AR149" s="370">
        <f t="shared" si="45"/>
        <v>0</v>
      </c>
      <c r="AS149" s="370">
        <v>0</v>
      </c>
      <c r="AT149" s="370">
        <v>0</v>
      </c>
      <c r="AU149" s="370">
        <f t="shared" si="46"/>
        <v>0</v>
      </c>
      <c r="AV149" s="370">
        <v>0</v>
      </c>
      <c r="AW149" s="370">
        <v>0</v>
      </c>
      <c r="AX149" s="370">
        <f t="shared" si="47"/>
        <v>0</v>
      </c>
      <c r="AY149" s="370">
        <v>0</v>
      </c>
      <c r="AZ149" s="370">
        <v>0</v>
      </c>
      <c r="BA149" s="370">
        <f t="shared" si="48"/>
        <v>0</v>
      </c>
      <c r="BB149" s="370">
        <f t="shared" si="49"/>
        <v>35</v>
      </c>
      <c r="BC149" s="370">
        <f t="shared" si="49"/>
        <v>37</v>
      </c>
      <c r="BD149" s="370">
        <f t="shared" si="49"/>
        <v>72</v>
      </c>
    </row>
    <row r="150" spans="1:56" s="371" customFormat="1" hidden="1">
      <c r="A150" s="370">
        <f t="shared" si="35"/>
        <v>137</v>
      </c>
      <c r="B150" s="370" t="s">
        <v>884</v>
      </c>
      <c r="C150" s="370" t="s">
        <v>885</v>
      </c>
      <c r="D150" s="370" t="s">
        <v>864</v>
      </c>
      <c r="E150" s="370" t="s">
        <v>864</v>
      </c>
      <c r="F150" s="370" t="s">
        <v>89</v>
      </c>
      <c r="G150" s="370" t="s">
        <v>126</v>
      </c>
      <c r="H150" s="370" t="s">
        <v>615</v>
      </c>
      <c r="I150" s="370" t="s">
        <v>615</v>
      </c>
      <c r="J150" s="370">
        <v>2</v>
      </c>
      <c r="K150" s="370" t="s">
        <v>2410</v>
      </c>
      <c r="L150" s="370">
        <v>27499</v>
      </c>
      <c r="M150" s="370" t="s">
        <v>2409</v>
      </c>
      <c r="N150" s="370">
        <v>900</v>
      </c>
      <c r="O150" s="370">
        <v>10</v>
      </c>
      <c r="P150" s="370">
        <v>15</v>
      </c>
      <c r="Q150" s="370">
        <f t="shared" si="36"/>
        <v>25</v>
      </c>
      <c r="R150" s="370">
        <v>11</v>
      </c>
      <c r="S150" s="370">
        <v>9</v>
      </c>
      <c r="T150" s="370">
        <f t="shared" si="37"/>
        <v>20</v>
      </c>
      <c r="U150" s="370">
        <v>11</v>
      </c>
      <c r="V150" s="370">
        <v>10</v>
      </c>
      <c r="W150" s="370">
        <f t="shared" si="38"/>
        <v>21</v>
      </c>
      <c r="X150" s="370">
        <v>7</v>
      </c>
      <c r="Y150" s="370">
        <v>6</v>
      </c>
      <c r="Z150" s="370">
        <f t="shared" si="39"/>
        <v>13</v>
      </c>
      <c r="AA150" s="370">
        <v>6</v>
      </c>
      <c r="AB150" s="370">
        <v>6</v>
      </c>
      <c r="AC150" s="370">
        <f t="shared" si="40"/>
        <v>12</v>
      </c>
      <c r="AD150" s="370">
        <v>8</v>
      </c>
      <c r="AE150" s="370">
        <v>7</v>
      </c>
      <c r="AF150" s="370">
        <f t="shared" si="41"/>
        <v>15</v>
      </c>
      <c r="AG150" s="370">
        <v>0</v>
      </c>
      <c r="AH150" s="370">
        <v>0</v>
      </c>
      <c r="AI150" s="370">
        <f t="shared" si="42"/>
        <v>0</v>
      </c>
      <c r="AJ150" s="370">
        <v>0</v>
      </c>
      <c r="AK150" s="370">
        <v>0</v>
      </c>
      <c r="AL150" s="370">
        <f t="shared" si="43"/>
        <v>0</v>
      </c>
      <c r="AM150" s="370">
        <v>0</v>
      </c>
      <c r="AN150" s="370">
        <v>0</v>
      </c>
      <c r="AO150" s="370">
        <f t="shared" si="44"/>
        <v>0</v>
      </c>
      <c r="AP150" s="370">
        <v>0</v>
      </c>
      <c r="AQ150" s="370">
        <v>0</v>
      </c>
      <c r="AR150" s="370">
        <f t="shared" si="45"/>
        <v>0</v>
      </c>
      <c r="AS150" s="370">
        <v>0</v>
      </c>
      <c r="AT150" s="370">
        <v>0</v>
      </c>
      <c r="AU150" s="370">
        <f t="shared" si="46"/>
        <v>0</v>
      </c>
      <c r="AV150" s="370">
        <v>0</v>
      </c>
      <c r="AW150" s="370">
        <v>0</v>
      </c>
      <c r="AX150" s="370">
        <f t="shared" si="47"/>
        <v>0</v>
      </c>
      <c r="AY150" s="370">
        <v>0</v>
      </c>
      <c r="AZ150" s="370">
        <v>0</v>
      </c>
      <c r="BA150" s="370">
        <f t="shared" si="48"/>
        <v>0</v>
      </c>
      <c r="BB150" s="370">
        <f t="shared" si="49"/>
        <v>53</v>
      </c>
      <c r="BC150" s="370">
        <f t="shared" si="49"/>
        <v>53</v>
      </c>
      <c r="BD150" s="370">
        <f t="shared" si="49"/>
        <v>106</v>
      </c>
    </row>
    <row r="151" spans="1:56" s="371" customFormat="1" hidden="1">
      <c r="A151" s="370">
        <f t="shared" si="35"/>
        <v>138</v>
      </c>
      <c r="B151" s="370" t="s">
        <v>870</v>
      </c>
      <c r="C151" s="370" t="s">
        <v>871</v>
      </c>
      <c r="D151" s="370" t="s">
        <v>1565</v>
      </c>
      <c r="E151" s="370" t="s">
        <v>872</v>
      </c>
      <c r="F151" s="370" t="s">
        <v>89</v>
      </c>
      <c r="G151" s="370" t="s">
        <v>126</v>
      </c>
      <c r="H151" s="370" t="s">
        <v>615</v>
      </c>
      <c r="I151" s="370" t="s">
        <v>615</v>
      </c>
      <c r="J151" s="370">
        <v>2</v>
      </c>
      <c r="K151" s="370" t="s">
        <v>615</v>
      </c>
      <c r="L151" s="370">
        <v>27760</v>
      </c>
      <c r="M151" s="370" t="s">
        <v>2409</v>
      </c>
      <c r="N151" s="370">
        <v>450</v>
      </c>
      <c r="O151" s="370">
        <v>8</v>
      </c>
      <c r="P151" s="370">
        <v>15</v>
      </c>
      <c r="Q151" s="370">
        <f t="shared" si="36"/>
        <v>23</v>
      </c>
      <c r="R151" s="370">
        <v>18</v>
      </c>
      <c r="S151" s="370">
        <v>23</v>
      </c>
      <c r="T151" s="370">
        <f t="shared" si="37"/>
        <v>41</v>
      </c>
      <c r="U151" s="370">
        <v>15</v>
      </c>
      <c r="V151" s="370">
        <v>12</v>
      </c>
      <c r="W151" s="370">
        <f t="shared" si="38"/>
        <v>27</v>
      </c>
      <c r="X151" s="370">
        <v>16</v>
      </c>
      <c r="Y151" s="370">
        <v>9</v>
      </c>
      <c r="Z151" s="370">
        <f t="shared" si="39"/>
        <v>25</v>
      </c>
      <c r="AA151" s="370">
        <v>17</v>
      </c>
      <c r="AB151" s="370">
        <v>16</v>
      </c>
      <c r="AC151" s="370">
        <f t="shared" si="40"/>
        <v>33</v>
      </c>
      <c r="AD151" s="370">
        <v>10</v>
      </c>
      <c r="AE151" s="370">
        <v>6</v>
      </c>
      <c r="AF151" s="370">
        <f t="shared" si="41"/>
        <v>16</v>
      </c>
      <c r="AG151" s="370">
        <v>0</v>
      </c>
      <c r="AH151" s="370">
        <v>0</v>
      </c>
      <c r="AI151" s="370">
        <f t="shared" si="42"/>
        <v>0</v>
      </c>
      <c r="AJ151" s="370">
        <v>0</v>
      </c>
      <c r="AK151" s="370">
        <v>0</v>
      </c>
      <c r="AL151" s="370">
        <f t="shared" si="43"/>
        <v>0</v>
      </c>
      <c r="AM151" s="370">
        <v>0</v>
      </c>
      <c r="AN151" s="370">
        <v>0</v>
      </c>
      <c r="AO151" s="370">
        <f t="shared" si="44"/>
        <v>0</v>
      </c>
      <c r="AP151" s="370">
        <v>0</v>
      </c>
      <c r="AQ151" s="370">
        <v>0</v>
      </c>
      <c r="AR151" s="370">
        <f t="shared" si="45"/>
        <v>0</v>
      </c>
      <c r="AS151" s="370">
        <v>0</v>
      </c>
      <c r="AT151" s="370">
        <v>0</v>
      </c>
      <c r="AU151" s="370">
        <f t="shared" si="46"/>
        <v>0</v>
      </c>
      <c r="AV151" s="370">
        <v>0</v>
      </c>
      <c r="AW151" s="370">
        <v>0</v>
      </c>
      <c r="AX151" s="370">
        <f t="shared" si="47"/>
        <v>0</v>
      </c>
      <c r="AY151" s="370">
        <v>0</v>
      </c>
      <c r="AZ151" s="370">
        <v>0</v>
      </c>
      <c r="BA151" s="370">
        <f t="shared" si="48"/>
        <v>0</v>
      </c>
      <c r="BB151" s="370">
        <f t="shared" si="49"/>
        <v>84</v>
      </c>
      <c r="BC151" s="370">
        <f t="shared" si="49"/>
        <v>81</v>
      </c>
      <c r="BD151" s="370">
        <f t="shared" si="49"/>
        <v>165</v>
      </c>
    </row>
    <row r="152" spans="1:56" s="371" customFormat="1" hidden="1">
      <c r="A152" s="370">
        <f t="shared" si="35"/>
        <v>139</v>
      </c>
      <c r="B152" s="370" t="s">
        <v>815</v>
      </c>
      <c r="C152" s="370" t="s">
        <v>816</v>
      </c>
      <c r="D152" s="370" t="s">
        <v>1572</v>
      </c>
      <c r="E152" s="370" t="s">
        <v>338</v>
      </c>
      <c r="F152" s="370" t="s">
        <v>89</v>
      </c>
      <c r="G152" s="370" t="s">
        <v>126</v>
      </c>
      <c r="H152" s="370" t="s">
        <v>615</v>
      </c>
      <c r="I152" s="370" t="s">
        <v>615</v>
      </c>
      <c r="J152" s="370">
        <v>2</v>
      </c>
      <c r="K152" s="370" t="s">
        <v>2410</v>
      </c>
      <c r="L152" s="370">
        <v>28491</v>
      </c>
      <c r="M152" s="370" t="s">
        <v>2409</v>
      </c>
      <c r="N152" s="370">
        <v>900</v>
      </c>
      <c r="O152" s="370">
        <v>9</v>
      </c>
      <c r="P152" s="370">
        <v>11</v>
      </c>
      <c r="Q152" s="370">
        <f t="shared" si="36"/>
        <v>20</v>
      </c>
      <c r="R152" s="370">
        <v>10</v>
      </c>
      <c r="S152" s="370">
        <v>10</v>
      </c>
      <c r="T152" s="370">
        <f t="shared" si="37"/>
        <v>20</v>
      </c>
      <c r="U152" s="370">
        <v>14</v>
      </c>
      <c r="V152" s="370">
        <v>9</v>
      </c>
      <c r="W152" s="370">
        <f t="shared" si="38"/>
        <v>23</v>
      </c>
      <c r="X152" s="370">
        <v>7</v>
      </c>
      <c r="Y152" s="370">
        <v>9</v>
      </c>
      <c r="Z152" s="370">
        <f t="shared" si="39"/>
        <v>16</v>
      </c>
      <c r="AA152" s="370">
        <v>6</v>
      </c>
      <c r="AB152" s="370">
        <v>8</v>
      </c>
      <c r="AC152" s="370">
        <f t="shared" si="40"/>
        <v>14</v>
      </c>
      <c r="AD152" s="370">
        <v>10</v>
      </c>
      <c r="AE152" s="370">
        <v>10</v>
      </c>
      <c r="AF152" s="370">
        <f t="shared" si="41"/>
        <v>20</v>
      </c>
      <c r="AG152" s="370">
        <v>0</v>
      </c>
      <c r="AH152" s="370">
        <v>0</v>
      </c>
      <c r="AI152" s="370">
        <f t="shared" si="42"/>
        <v>0</v>
      </c>
      <c r="AJ152" s="370">
        <v>0</v>
      </c>
      <c r="AK152" s="370">
        <v>0</v>
      </c>
      <c r="AL152" s="370">
        <f t="shared" si="43"/>
        <v>0</v>
      </c>
      <c r="AM152" s="370">
        <v>0</v>
      </c>
      <c r="AN152" s="370">
        <v>0</v>
      </c>
      <c r="AO152" s="370">
        <f t="shared" si="44"/>
        <v>0</v>
      </c>
      <c r="AP152" s="370">
        <v>0</v>
      </c>
      <c r="AQ152" s="370">
        <v>0</v>
      </c>
      <c r="AR152" s="370">
        <f t="shared" si="45"/>
        <v>0</v>
      </c>
      <c r="AS152" s="370">
        <v>0</v>
      </c>
      <c r="AT152" s="370">
        <v>0</v>
      </c>
      <c r="AU152" s="370">
        <f t="shared" si="46"/>
        <v>0</v>
      </c>
      <c r="AV152" s="370">
        <v>0</v>
      </c>
      <c r="AW152" s="370">
        <v>0</v>
      </c>
      <c r="AX152" s="370">
        <f t="shared" si="47"/>
        <v>0</v>
      </c>
      <c r="AY152" s="370">
        <v>0</v>
      </c>
      <c r="AZ152" s="370">
        <v>0</v>
      </c>
      <c r="BA152" s="370">
        <f t="shared" si="48"/>
        <v>0</v>
      </c>
      <c r="BB152" s="370">
        <f t="shared" si="49"/>
        <v>56</v>
      </c>
      <c r="BC152" s="370">
        <f t="shared" si="49"/>
        <v>57</v>
      </c>
      <c r="BD152" s="370">
        <f t="shared" si="49"/>
        <v>113</v>
      </c>
    </row>
    <row r="153" spans="1:56" s="371" customFormat="1" hidden="1">
      <c r="A153" s="370">
        <f t="shared" si="35"/>
        <v>140</v>
      </c>
      <c r="B153" s="370" t="s">
        <v>826</v>
      </c>
      <c r="C153" s="370" t="s">
        <v>827</v>
      </c>
      <c r="D153" s="370" t="s">
        <v>869</v>
      </c>
      <c r="E153" s="370" t="s">
        <v>828</v>
      </c>
      <c r="F153" s="370" t="s">
        <v>89</v>
      </c>
      <c r="G153" s="370" t="s">
        <v>126</v>
      </c>
      <c r="H153" s="370" t="s">
        <v>615</v>
      </c>
      <c r="I153" s="370" t="s">
        <v>615</v>
      </c>
      <c r="J153" s="370">
        <v>2</v>
      </c>
      <c r="K153" s="370" t="s">
        <v>2464</v>
      </c>
      <c r="L153" s="370">
        <v>35261</v>
      </c>
      <c r="M153" s="370" t="s">
        <v>2409</v>
      </c>
      <c r="N153" s="370">
        <v>1300</v>
      </c>
      <c r="O153" s="370">
        <v>17</v>
      </c>
      <c r="P153" s="370">
        <v>25</v>
      </c>
      <c r="Q153" s="370">
        <f t="shared" si="36"/>
        <v>42</v>
      </c>
      <c r="R153" s="370">
        <v>28</v>
      </c>
      <c r="S153" s="370">
        <v>23</v>
      </c>
      <c r="T153" s="370">
        <f t="shared" si="37"/>
        <v>51</v>
      </c>
      <c r="U153" s="370">
        <v>28</v>
      </c>
      <c r="V153" s="370">
        <v>31</v>
      </c>
      <c r="W153" s="370">
        <f t="shared" si="38"/>
        <v>59</v>
      </c>
      <c r="X153" s="370">
        <v>24</v>
      </c>
      <c r="Y153" s="370">
        <v>28</v>
      </c>
      <c r="Z153" s="370">
        <f t="shared" si="39"/>
        <v>52</v>
      </c>
      <c r="AA153" s="370">
        <v>18</v>
      </c>
      <c r="AB153" s="370">
        <v>20</v>
      </c>
      <c r="AC153" s="370">
        <f t="shared" si="40"/>
        <v>38</v>
      </c>
      <c r="AD153" s="370">
        <v>16</v>
      </c>
      <c r="AE153" s="370">
        <v>18</v>
      </c>
      <c r="AF153" s="370">
        <f t="shared" si="41"/>
        <v>34</v>
      </c>
      <c r="AG153" s="370">
        <v>0</v>
      </c>
      <c r="AH153" s="370">
        <v>0</v>
      </c>
      <c r="AI153" s="370">
        <f t="shared" si="42"/>
        <v>0</v>
      </c>
      <c r="AJ153" s="370">
        <v>0</v>
      </c>
      <c r="AK153" s="370">
        <v>0</v>
      </c>
      <c r="AL153" s="370">
        <f t="shared" si="43"/>
        <v>0</v>
      </c>
      <c r="AM153" s="370">
        <v>0</v>
      </c>
      <c r="AN153" s="370">
        <v>0</v>
      </c>
      <c r="AO153" s="370">
        <f t="shared" si="44"/>
        <v>0</v>
      </c>
      <c r="AP153" s="370">
        <v>0</v>
      </c>
      <c r="AQ153" s="370">
        <v>0</v>
      </c>
      <c r="AR153" s="370">
        <f t="shared" si="45"/>
        <v>0</v>
      </c>
      <c r="AS153" s="370">
        <v>0</v>
      </c>
      <c r="AT153" s="370">
        <v>0</v>
      </c>
      <c r="AU153" s="370">
        <f t="shared" si="46"/>
        <v>0</v>
      </c>
      <c r="AV153" s="370">
        <v>0</v>
      </c>
      <c r="AW153" s="370">
        <v>0</v>
      </c>
      <c r="AX153" s="370">
        <f t="shared" si="47"/>
        <v>0</v>
      </c>
      <c r="AY153" s="370">
        <v>0</v>
      </c>
      <c r="AZ153" s="370">
        <v>0</v>
      </c>
      <c r="BA153" s="370">
        <f t="shared" si="48"/>
        <v>0</v>
      </c>
      <c r="BB153" s="370">
        <f t="shared" si="49"/>
        <v>131</v>
      </c>
      <c r="BC153" s="370">
        <f t="shared" si="49"/>
        <v>145</v>
      </c>
      <c r="BD153" s="370">
        <f t="shared" si="49"/>
        <v>276</v>
      </c>
    </row>
    <row r="154" spans="1:56" s="371" customFormat="1" hidden="1">
      <c r="A154" s="370">
        <f t="shared" si="35"/>
        <v>141</v>
      </c>
      <c r="B154" s="370" t="s">
        <v>795</v>
      </c>
      <c r="C154" s="370" t="s">
        <v>796</v>
      </c>
      <c r="D154" s="370" t="s">
        <v>1557</v>
      </c>
      <c r="E154" s="370" t="s">
        <v>797</v>
      </c>
      <c r="F154" s="370" t="s">
        <v>89</v>
      </c>
      <c r="G154" s="370" t="s">
        <v>126</v>
      </c>
      <c r="H154" s="370" t="s">
        <v>615</v>
      </c>
      <c r="I154" s="370" t="s">
        <v>615</v>
      </c>
      <c r="J154" s="370">
        <v>2</v>
      </c>
      <c r="K154" s="370" t="s">
        <v>2421</v>
      </c>
      <c r="L154" s="370">
        <v>30112</v>
      </c>
      <c r="M154" s="370" t="s">
        <v>2409</v>
      </c>
      <c r="N154" s="370">
        <v>900</v>
      </c>
      <c r="O154" s="370">
        <v>8</v>
      </c>
      <c r="P154" s="370">
        <v>11</v>
      </c>
      <c r="Q154" s="370">
        <f t="shared" si="36"/>
        <v>19</v>
      </c>
      <c r="R154" s="370">
        <v>9</v>
      </c>
      <c r="S154" s="370">
        <v>8</v>
      </c>
      <c r="T154" s="370">
        <f t="shared" si="37"/>
        <v>17</v>
      </c>
      <c r="U154" s="370">
        <v>7</v>
      </c>
      <c r="V154" s="370">
        <v>9</v>
      </c>
      <c r="W154" s="370">
        <f t="shared" si="38"/>
        <v>16</v>
      </c>
      <c r="X154" s="370">
        <v>10</v>
      </c>
      <c r="Y154" s="370">
        <v>10</v>
      </c>
      <c r="Z154" s="370">
        <f t="shared" si="39"/>
        <v>20</v>
      </c>
      <c r="AA154" s="370">
        <v>10</v>
      </c>
      <c r="AB154" s="370">
        <v>6</v>
      </c>
      <c r="AC154" s="370">
        <f t="shared" si="40"/>
        <v>16</v>
      </c>
      <c r="AD154" s="370">
        <v>9</v>
      </c>
      <c r="AE154" s="370">
        <v>7</v>
      </c>
      <c r="AF154" s="370">
        <f t="shared" si="41"/>
        <v>16</v>
      </c>
      <c r="AG154" s="370">
        <v>0</v>
      </c>
      <c r="AH154" s="370">
        <v>0</v>
      </c>
      <c r="AI154" s="370">
        <f t="shared" si="42"/>
        <v>0</v>
      </c>
      <c r="AJ154" s="370">
        <v>0</v>
      </c>
      <c r="AK154" s="370">
        <v>0</v>
      </c>
      <c r="AL154" s="370">
        <f t="shared" si="43"/>
        <v>0</v>
      </c>
      <c r="AM154" s="370">
        <v>0</v>
      </c>
      <c r="AN154" s="370">
        <v>0</v>
      </c>
      <c r="AO154" s="370">
        <f t="shared" si="44"/>
        <v>0</v>
      </c>
      <c r="AP154" s="370">
        <v>0</v>
      </c>
      <c r="AQ154" s="370">
        <v>0</v>
      </c>
      <c r="AR154" s="370">
        <f t="shared" si="45"/>
        <v>0</v>
      </c>
      <c r="AS154" s="370">
        <v>0</v>
      </c>
      <c r="AT154" s="370">
        <v>0</v>
      </c>
      <c r="AU154" s="370">
        <f t="shared" si="46"/>
        <v>0</v>
      </c>
      <c r="AV154" s="370">
        <v>0</v>
      </c>
      <c r="AW154" s="370">
        <v>0</v>
      </c>
      <c r="AX154" s="370">
        <f t="shared" si="47"/>
        <v>0</v>
      </c>
      <c r="AY154" s="370">
        <v>0</v>
      </c>
      <c r="AZ154" s="370">
        <v>0</v>
      </c>
      <c r="BA154" s="370">
        <f t="shared" si="48"/>
        <v>0</v>
      </c>
      <c r="BB154" s="370">
        <f t="shared" si="49"/>
        <v>53</v>
      </c>
      <c r="BC154" s="370">
        <f t="shared" si="49"/>
        <v>51</v>
      </c>
      <c r="BD154" s="370">
        <f t="shared" si="49"/>
        <v>104</v>
      </c>
    </row>
    <row r="155" spans="1:56" s="371" customFormat="1" hidden="1">
      <c r="A155" s="370">
        <f t="shared" si="35"/>
        <v>142</v>
      </c>
      <c r="B155" s="370" t="s">
        <v>798</v>
      </c>
      <c r="C155" s="370" t="s">
        <v>799</v>
      </c>
      <c r="D155" s="370" t="s">
        <v>1564</v>
      </c>
      <c r="E155" s="370" t="s">
        <v>800</v>
      </c>
      <c r="F155" s="370" t="s">
        <v>89</v>
      </c>
      <c r="G155" s="370" t="s">
        <v>126</v>
      </c>
      <c r="H155" s="370" t="s">
        <v>615</v>
      </c>
      <c r="I155" s="370" t="s">
        <v>615</v>
      </c>
      <c r="J155" s="370">
        <v>2</v>
      </c>
      <c r="K155" s="370" t="s">
        <v>2410</v>
      </c>
      <c r="L155" s="370">
        <v>31413</v>
      </c>
      <c r="M155" s="370" t="s">
        <v>2409</v>
      </c>
      <c r="N155" s="370">
        <v>900</v>
      </c>
      <c r="O155" s="370">
        <v>9</v>
      </c>
      <c r="P155" s="370">
        <v>8</v>
      </c>
      <c r="Q155" s="370">
        <f t="shared" si="36"/>
        <v>17</v>
      </c>
      <c r="R155" s="370">
        <v>16</v>
      </c>
      <c r="S155" s="370">
        <v>11</v>
      </c>
      <c r="T155" s="370">
        <f t="shared" si="37"/>
        <v>27</v>
      </c>
      <c r="U155" s="370">
        <v>12</v>
      </c>
      <c r="V155" s="370">
        <v>9</v>
      </c>
      <c r="W155" s="370">
        <f t="shared" si="38"/>
        <v>21</v>
      </c>
      <c r="X155" s="370">
        <v>17</v>
      </c>
      <c r="Y155" s="370">
        <v>12</v>
      </c>
      <c r="Z155" s="370">
        <f t="shared" si="39"/>
        <v>29</v>
      </c>
      <c r="AA155" s="370">
        <v>10</v>
      </c>
      <c r="AB155" s="370">
        <v>10</v>
      </c>
      <c r="AC155" s="370">
        <f t="shared" si="40"/>
        <v>20</v>
      </c>
      <c r="AD155" s="370">
        <v>10</v>
      </c>
      <c r="AE155" s="370">
        <v>12</v>
      </c>
      <c r="AF155" s="370">
        <f t="shared" si="41"/>
        <v>22</v>
      </c>
      <c r="AG155" s="370">
        <v>0</v>
      </c>
      <c r="AH155" s="370">
        <v>0</v>
      </c>
      <c r="AI155" s="370">
        <f t="shared" si="42"/>
        <v>0</v>
      </c>
      <c r="AJ155" s="370">
        <v>0</v>
      </c>
      <c r="AK155" s="370">
        <v>0</v>
      </c>
      <c r="AL155" s="370">
        <f t="shared" si="43"/>
        <v>0</v>
      </c>
      <c r="AM155" s="370">
        <v>0</v>
      </c>
      <c r="AN155" s="370">
        <v>0</v>
      </c>
      <c r="AO155" s="370">
        <f t="shared" si="44"/>
        <v>0</v>
      </c>
      <c r="AP155" s="370">
        <v>0</v>
      </c>
      <c r="AQ155" s="370">
        <v>0</v>
      </c>
      <c r="AR155" s="370">
        <f t="shared" si="45"/>
        <v>0</v>
      </c>
      <c r="AS155" s="370">
        <v>0</v>
      </c>
      <c r="AT155" s="370">
        <v>0</v>
      </c>
      <c r="AU155" s="370">
        <f t="shared" si="46"/>
        <v>0</v>
      </c>
      <c r="AV155" s="370">
        <v>0</v>
      </c>
      <c r="AW155" s="370">
        <v>0</v>
      </c>
      <c r="AX155" s="370">
        <f t="shared" si="47"/>
        <v>0</v>
      </c>
      <c r="AY155" s="370">
        <v>0</v>
      </c>
      <c r="AZ155" s="370">
        <v>0</v>
      </c>
      <c r="BA155" s="370">
        <f t="shared" si="48"/>
        <v>0</v>
      </c>
      <c r="BB155" s="370">
        <f t="shared" si="49"/>
        <v>74</v>
      </c>
      <c r="BC155" s="370">
        <f t="shared" si="49"/>
        <v>62</v>
      </c>
      <c r="BD155" s="370">
        <f t="shared" si="49"/>
        <v>136</v>
      </c>
    </row>
    <row r="156" spans="1:56" s="371" customFormat="1" hidden="1">
      <c r="A156" s="370">
        <f t="shared" si="35"/>
        <v>143</v>
      </c>
      <c r="B156" s="370" t="s">
        <v>859</v>
      </c>
      <c r="C156" s="370" t="s">
        <v>860</v>
      </c>
      <c r="D156" s="370" t="s">
        <v>1576</v>
      </c>
      <c r="E156" s="370" t="s">
        <v>861</v>
      </c>
      <c r="F156" s="370" t="s">
        <v>89</v>
      </c>
      <c r="G156" s="370" t="s">
        <v>126</v>
      </c>
      <c r="H156" s="370" t="s">
        <v>615</v>
      </c>
      <c r="I156" s="370" t="s">
        <v>615</v>
      </c>
      <c r="J156" s="370">
        <v>2</v>
      </c>
      <c r="K156" s="370" t="s">
        <v>2410</v>
      </c>
      <c r="L156" s="370">
        <v>31413</v>
      </c>
      <c r="M156" s="370" t="s">
        <v>2409</v>
      </c>
      <c r="N156" s="370">
        <v>1300</v>
      </c>
      <c r="O156" s="370">
        <v>5</v>
      </c>
      <c r="P156" s="370">
        <v>12</v>
      </c>
      <c r="Q156" s="370">
        <f t="shared" si="36"/>
        <v>17</v>
      </c>
      <c r="R156" s="370">
        <v>8</v>
      </c>
      <c r="S156" s="370">
        <v>5</v>
      </c>
      <c r="T156" s="370">
        <f t="shared" si="37"/>
        <v>13</v>
      </c>
      <c r="U156" s="370">
        <v>10</v>
      </c>
      <c r="V156" s="370">
        <v>6</v>
      </c>
      <c r="W156" s="370">
        <f t="shared" si="38"/>
        <v>16</v>
      </c>
      <c r="X156" s="370">
        <v>8</v>
      </c>
      <c r="Y156" s="370">
        <v>3</v>
      </c>
      <c r="Z156" s="370">
        <f t="shared" si="39"/>
        <v>11</v>
      </c>
      <c r="AA156" s="370">
        <v>7</v>
      </c>
      <c r="AB156" s="370">
        <v>8</v>
      </c>
      <c r="AC156" s="370">
        <f t="shared" si="40"/>
        <v>15</v>
      </c>
      <c r="AD156" s="370">
        <v>2</v>
      </c>
      <c r="AE156" s="370">
        <v>1</v>
      </c>
      <c r="AF156" s="370">
        <f t="shared" si="41"/>
        <v>3</v>
      </c>
      <c r="AG156" s="370">
        <v>0</v>
      </c>
      <c r="AH156" s="370">
        <v>0</v>
      </c>
      <c r="AI156" s="370">
        <f t="shared" si="42"/>
        <v>0</v>
      </c>
      <c r="AJ156" s="370">
        <v>0</v>
      </c>
      <c r="AK156" s="370">
        <v>0</v>
      </c>
      <c r="AL156" s="370">
        <f t="shared" si="43"/>
        <v>0</v>
      </c>
      <c r="AM156" s="370">
        <v>0</v>
      </c>
      <c r="AN156" s="370">
        <v>0</v>
      </c>
      <c r="AO156" s="370">
        <f t="shared" si="44"/>
        <v>0</v>
      </c>
      <c r="AP156" s="370">
        <v>0</v>
      </c>
      <c r="AQ156" s="370">
        <v>0</v>
      </c>
      <c r="AR156" s="370">
        <f t="shared" si="45"/>
        <v>0</v>
      </c>
      <c r="AS156" s="370">
        <v>0</v>
      </c>
      <c r="AT156" s="370">
        <v>0</v>
      </c>
      <c r="AU156" s="370">
        <f t="shared" si="46"/>
        <v>0</v>
      </c>
      <c r="AV156" s="370">
        <v>0</v>
      </c>
      <c r="AW156" s="370">
        <v>0</v>
      </c>
      <c r="AX156" s="370">
        <f t="shared" si="47"/>
        <v>0</v>
      </c>
      <c r="AY156" s="370">
        <v>0</v>
      </c>
      <c r="AZ156" s="370">
        <v>0</v>
      </c>
      <c r="BA156" s="370">
        <f t="shared" si="48"/>
        <v>0</v>
      </c>
      <c r="BB156" s="370">
        <f t="shared" si="49"/>
        <v>40</v>
      </c>
      <c r="BC156" s="370">
        <f t="shared" si="49"/>
        <v>35</v>
      </c>
      <c r="BD156" s="370">
        <f t="shared" si="49"/>
        <v>75</v>
      </c>
    </row>
    <row r="157" spans="1:56" s="371" customFormat="1" hidden="1">
      <c r="A157" s="370">
        <f t="shared" si="35"/>
        <v>144</v>
      </c>
      <c r="B157" s="370" t="s">
        <v>879</v>
      </c>
      <c r="C157" s="370" t="s">
        <v>880</v>
      </c>
      <c r="D157" s="370" t="s">
        <v>2465</v>
      </c>
      <c r="E157" s="370" t="s">
        <v>331</v>
      </c>
      <c r="F157" s="370" t="s">
        <v>89</v>
      </c>
      <c r="G157" s="370" t="s">
        <v>126</v>
      </c>
      <c r="H157" s="370" t="s">
        <v>615</v>
      </c>
      <c r="I157" s="370" t="s">
        <v>615</v>
      </c>
      <c r="J157" s="370">
        <v>2</v>
      </c>
      <c r="K157" s="370" t="s">
        <v>2410</v>
      </c>
      <c r="L157" s="370">
        <v>3654</v>
      </c>
      <c r="M157" s="370" t="s">
        <v>2419</v>
      </c>
      <c r="N157" s="370">
        <v>0</v>
      </c>
      <c r="O157" s="370">
        <v>10</v>
      </c>
      <c r="P157" s="370">
        <v>10</v>
      </c>
      <c r="Q157" s="370">
        <f t="shared" si="36"/>
        <v>20</v>
      </c>
      <c r="R157" s="370">
        <v>4</v>
      </c>
      <c r="S157" s="370">
        <v>7</v>
      </c>
      <c r="T157" s="370">
        <f t="shared" si="37"/>
        <v>11</v>
      </c>
      <c r="U157" s="370">
        <v>8</v>
      </c>
      <c r="V157" s="370">
        <v>8</v>
      </c>
      <c r="W157" s="370">
        <f t="shared" si="38"/>
        <v>16</v>
      </c>
      <c r="X157" s="370">
        <v>9</v>
      </c>
      <c r="Y157" s="370">
        <v>8</v>
      </c>
      <c r="Z157" s="370">
        <f t="shared" si="39"/>
        <v>17</v>
      </c>
      <c r="AA157" s="370">
        <v>7</v>
      </c>
      <c r="AB157" s="370">
        <v>2</v>
      </c>
      <c r="AC157" s="370">
        <f t="shared" si="40"/>
        <v>9</v>
      </c>
      <c r="AD157" s="370">
        <v>14</v>
      </c>
      <c r="AE157" s="370">
        <v>6</v>
      </c>
      <c r="AF157" s="370">
        <f t="shared" si="41"/>
        <v>20</v>
      </c>
      <c r="AG157" s="370">
        <v>0</v>
      </c>
      <c r="AH157" s="370">
        <v>0</v>
      </c>
      <c r="AI157" s="370">
        <f t="shared" si="42"/>
        <v>0</v>
      </c>
      <c r="AJ157" s="370">
        <v>0</v>
      </c>
      <c r="AK157" s="370">
        <v>0</v>
      </c>
      <c r="AL157" s="370">
        <f t="shared" si="43"/>
        <v>0</v>
      </c>
      <c r="AM157" s="370">
        <v>0</v>
      </c>
      <c r="AN157" s="370">
        <v>0</v>
      </c>
      <c r="AO157" s="370">
        <f t="shared" si="44"/>
        <v>0</v>
      </c>
      <c r="AP157" s="370">
        <v>0</v>
      </c>
      <c r="AQ157" s="370">
        <v>0</v>
      </c>
      <c r="AR157" s="370">
        <f t="shared" si="45"/>
        <v>0</v>
      </c>
      <c r="AS157" s="370">
        <v>0</v>
      </c>
      <c r="AT157" s="370">
        <v>0</v>
      </c>
      <c r="AU157" s="370">
        <f t="shared" si="46"/>
        <v>0</v>
      </c>
      <c r="AV157" s="370">
        <v>0</v>
      </c>
      <c r="AW157" s="370">
        <v>0</v>
      </c>
      <c r="AX157" s="370">
        <f t="shared" si="47"/>
        <v>0</v>
      </c>
      <c r="AY157" s="370">
        <v>0</v>
      </c>
      <c r="AZ157" s="370">
        <v>0</v>
      </c>
      <c r="BA157" s="370">
        <f t="shared" si="48"/>
        <v>0</v>
      </c>
      <c r="BB157" s="370">
        <f t="shared" si="49"/>
        <v>52</v>
      </c>
      <c r="BC157" s="370">
        <f t="shared" si="49"/>
        <v>41</v>
      </c>
      <c r="BD157" s="370">
        <f t="shared" si="49"/>
        <v>93</v>
      </c>
    </row>
    <row r="158" spans="1:56" s="371" customFormat="1" hidden="1">
      <c r="A158" s="370">
        <f t="shared" si="35"/>
        <v>145</v>
      </c>
      <c r="B158" s="370" t="s">
        <v>849</v>
      </c>
      <c r="C158" s="370" t="s">
        <v>850</v>
      </c>
      <c r="D158" s="370" t="s">
        <v>1578</v>
      </c>
      <c r="E158" s="370" t="s">
        <v>851</v>
      </c>
      <c r="F158" s="370" t="s">
        <v>89</v>
      </c>
      <c r="G158" s="370" t="s">
        <v>126</v>
      </c>
      <c r="H158" s="370" t="s">
        <v>615</v>
      </c>
      <c r="I158" s="370" t="s">
        <v>615</v>
      </c>
      <c r="J158" s="370">
        <v>2</v>
      </c>
      <c r="K158" s="370" t="s">
        <v>2466</v>
      </c>
      <c r="L158" s="370">
        <v>3654</v>
      </c>
      <c r="M158" s="370" t="s">
        <v>2409</v>
      </c>
      <c r="N158" s="370">
        <v>900</v>
      </c>
      <c r="O158" s="370">
        <v>16</v>
      </c>
      <c r="P158" s="370">
        <v>9</v>
      </c>
      <c r="Q158" s="370">
        <f t="shared" si="36"/>
        <v>25</v>
      </c>
      <c r="R158" s="370">
        <v>9</v>
      </c>
      <c r="S158" s="370">
        <v>6</v>
      </c>
      <c r="T158" s="370">
        <f t="shared" si="37"/>
        <v>15</v>
      </c>
      <c r="U158" s="370">
        <v>7</v>
      </c>
      <c r="V158" s="370">
        <v>4</v>
      </c>
      <c r="W158" s="370">
        <f t="shared" si="38"/>
        <v>11</v>
      </c>
      <c r="X158" s="370">
        <v>8</v>
      </c>
      <c r="Y158" s="370">
        <v>8</v>
      </c>
      <c r="Z158" s="370">
        <f t="shared" si="39"/>
        <v>16</v>
      </c>
      <c r="AA158" s="370">
        <v>8</v>
      </c>
      <c r="AB158" s="370">
        <v>4</v>
      </c>
      <c r="AC158" s="370">
        <f t="shared" si="40"/>
        <v>12</v>
      </c>
      <c r="AD158" s="370">
        <v>8</v>
      </c>
      <c r="AE158" s="370">
        <v>8</v>
      </c>
      <c r="AF158" s="370">
        <f t="shared" si="41"/>
        <v>16</v>
      </c>
      <c r="AG158" s="370">
        <v>0</v>
      </c>
      <c r="AH158" s="370">
        <v>0</v>
      </c>
      <c r="AI158" s="370">
        <f t="shared" si="42"/>
        <v>0</v>
      </c>
      <c r="AJ158" s="370">
        <v>0</v>
      </c>
      <c r="AK158" s="370">
        <v>0</v>
      </c>
      <c r="AL158" s="370">
        <f t="shared" si="43"/>
        <v>0</v>
      </c>
      <c r="AM158" s="370">
        <v>0</v>
      </c>
      <c r="AN158" s="370">
        <v>0</v>
      </c>
      <c r="AO158" s="370">
        <f t="shared" si="44"/>
        <v>0</v>
      </c>
      <c r="AP158" s="370">
        <v>0</v>
      </c>
      <c r="AQ158" s="370">
        <v>0</v>
      </c>
      <c r="AR158" s="370">
        <f t="shared" si="45"/>
        <v>0</v>
      </c>
      <c r="AS158" s="370">
        <v>0</v>
      </c>
      <c r="AT158" s="370">
        <v>0</v>
      </c>
      <c r="AU158" s="370">
        <f t="shared" si="46"/>
        <v>0</v>
      </c>
      <c r="AV158" s="370">
        <v>0</v>
      </c>
      <c r="AW158" s="370">
        <v>0</v>
      </c>
      <c r="AX158" s="370">
        <f t="shared" si="47"/>
        <v>0</v>
      </c>
      <c r="AY158" s="370">
        <v>0</v>
      </c>
      <c r="AZ158" s="370">
        <v>0</v>
      </c>
      <c r="BA158" s="370">
        <f t="shared" si="48"/>
        <v>0</v>
      </c>
      <c r="BB158" s="370">
        <f t="shared" si="49"/>
        <v>56</v>
      </c>
      <c r="BC158" s="370">
        <f t="shared" si="49"/>
        <v>39</v>
      </c>
      <c r="BD158" s="370">
        <f t="shared" si="49"/>
        <v>95</v>
      </c>
    </row>
    <row r="159" spans="1:56" s="371" customFormat="1" hidden="1">
      <c r="A159" s="370">
        <f t="shared" si="35"/>
        <v>146</v>
      </c>
      <c r="B159" s="370" t="s">
        <v>837</v>
      </c>
      <c r="C159" s="370" t="s">
        <v>838</v>
      </c>
      <c r="D159" s="370" t="s">
        <v>838</v>
      </c>
      <c r="E159" s="370" t="s">
        <v>822</v>
      </c>
      <c r="F159" s="370" t="s">
        <v>89</v>
      </c>
      <c r="G159" s="370" t="s">
        <v>126</v>
      </c>
      <c r="H159" s="370" t="s">
        <v>615</v>
      </c>
      <c r="I159" s="370" t="s">
        <v>615</v>
      </c>
      <c r="J159" s="370">
        <v>2</v>
      </c>
      <c r="K159" s="370" t="s">
        <v>2467</v>
      </c>
      <c r="L159" s="370">
        <v>42250</v>
      </c>
      <c r="M159" s="370" t="s">
        <v>2419</v>
      </c>
      <c r="N159" s="370">
        <v>0</v>
      </c>
      <c r="O159" s="370">
        <v>4</v>
      </c>
      <c r="P159" s="370">
        <v>8</v>
      </c>
      <c r="Q159" s="370">
        <f t="shared" si="36"/>
        <v>12</v>
      </c>
      <c r="R159" s="370">
        <v>6</v>
      </c>
      <c r="S159" s="370">
        <v>10</v>
      </c>
      <c r="T159" s="370">
        <f t="shared" si="37"/>
        <v>16</v>
      </c>
      <c r="U159" s="370">
        <v>7</v>
      </c>
      <c r="V159" s="370">
        <v>12</v>
      </c>
      <c r="W159" s="370">
        <f t="shared" si="38"/>
        <v>19</v>
      </c>
      <c r="X159" s="370">
        <v>7</v>
      </c>
      <c r="Y159" s="370">
        <v>8</v>
      </c>
      <c r="Z159" s="370">
        <f t="shared" si="39"/>
        <v>15</v>
      </c>
      <c r="AA159" s="370">
        <v>10</v>
      </c>
      <c r="AB159" s="370">
        <v>3</v>
      </c>
      <c r="AC159" s="370">
        <f t="shared" si="40"/>
        <v>13</v>
      </c>
      <c r="AD159" s="370">
        <v>6</v>
      </c>
      <c r="AE159" s="370">
        <v>4</v>
      </c>
      <c r="AF159" s="370">
        <f t="shared" si="41"/>
        <v>10</v>
      </c>
      <c r="AG159" s="370">
        <v>0</v>
      </c>
      <c r="AH159" s="370">
        <v>0</v>
      </c>
      <c r="AI159" s="370">
        <f t="shared" si="42"/>
        <v>0</v>
      </c>
      <c r="AJ159" s="370">
        <v>0</v>
      </c>
      <c r="AK159" s="370">
        <v>0</v>
      </c>
      <c r="AL159" s="370">
        <f t="shared" si="43"/>
        <v>0</v>
      </c>
      <c r="AM159" s="370">
        <v>0</v>
      </c>
      <c r="AN159" s="370">
        <v>0</v>
      </c>
      <c r="AO159" s="370">
        <f t="shared" si="44"/>
        <v>0</v>
      </c>
      <c r="AP159" s="370">
        <v>0</v>
      </c>
      <c r="AQ159" s="370">
        <v>0</v>
      </c>
      <c r="AR159" s="370">
        <f t="shared" si="45"/>
        <v>0</v>
      </c>
      <c r="AS159" s="370">
        <v>0</v>
      </c>
      <c r="AT159" s="370">
        <v>0</v>
      </c>
      <c r="AU159" s="370">
        <f t="shared" si="46"/>
        <v>0</v>
      </c>
      <c r="AV159" s="370">
        <v>0</v>
      </c>
      <c r="AW159" s="370">
        <v>0</v>
      </c>
      <c r="AX159" s="370">
        <f t="shared" si="47"/>
        <v>0</v>
      </c>
      <c r="AY159" s="370">
        <v>0</v>
      </c>
      <c r="AZ159" s="370">
        <v>0</v>
      </c>
      <c r="BA159" s="370">
        <f t="shared" si="48"/>
        <v>0</v>
      </c>
      <c r="BB159" s="370">
        <f t="shared" si="49"/>
        <v>40</v>
      </c>
      <c r="BC159" s="370">
        <f t="shared" si="49"/>
        <v>45</v>
      </c>
      <c r="BD159" s="370">
        <f t="shared" si="49"/>
        <v>85</v>
      </c>
    </row>
    <row r="160" spans="1:56" s="371" customFormat="1" hidden="1">
      <c r="A160" s="370">
        <f t="shared" si="35"/>
        <v>147</v>
      </c>
      <c r="B160" s="370" t="s">
        <v>844</v>
      </c>
      <c r="C160" s="370" t="s">
        <v>845</v>
      </c>
      <c r="D160" s="370" t="s">
        <v>803</v>
      </c>
      <c r="E160" s="370" t="s">
        <v>803</v>
      </c>
      <c r="F160" s="370" t="s">
        <v>89</v>
      </c>
      <c r="G160" s="370" t="s">
        <v>126</v>
      </c>
      <c r="H160" s="370" t="s">
        <v>615</v>
      </c>
      <c r="I160" s="370" t="s">
        <v>615</v>
      </c>
      <c r="J160" s="370">
        <v>2</v>
      </c>
      <c r="K160" s="370" t="s">
        <v>2468</v>
      </c>
      <c r="L160" s="370">
        <v>41487</v>
      </c>
      <c r="M160" s="370" t="s">
        <v>2419</v>
      </c>
      <c r="N160" s="370">
        <v>0</v>
      </c>
      <c r="O160" s="370">
        <v>8</v>
      </c>
      <c r="P160" s="370">
        <v>10</v>
      </c>
      <c r="Q160" s="370">
        <f t="shared" si="36"/>
        <v>18</v>
      </c>
      <c r="R160" s="370">
        <v>12</v>
      </c>
      <c r="S160" s="370">
        <v>15</v>
      </c>
      <c r="T160" s="370">
        <f t="shared" si="37"/>
        <v>27</v>
      </c>
      <c r="U160" s="370">
        <v>15</v>
      </c>
      <c r="V160" s="370">
        <v>10</v>
      </c>
      <c r="W160" s="370">
        <f t="shared" si="38"/>
        <v>25</v>
      </c>
      <c r="X160" s="370">
        <v>15</v>
      </c>
      <c r="Y160" s="370">
        <v>9</v>
      </c>
      <c r="Z160" s="370">
        <f t="shared" si="39"/>
        <v>24</v>
      </c>
      <c r="AA160" s="370">
        <v>13</v>
      </c>
      <c r="AB160" s="370">
        <v>10</v>
      </c>
      <c r="AC160" s="370">
        <f t="shared" si="40"/>
        <v>23</v>
      </c>
      <c r="AD160" s="370">
        <v>16</v>
      </c>
      <c r="AE160" s="370">
        <v>14</v>
      </c>
      <c r="AF160" s="370">
        <f t="shared" si="41"/>
        <v>30</v>
      </c>
      <c r="AG160" s="370">
        <v>0</v>
      </c>
      <c r="AH160" s="370">
        <v>0</v>
      </c>
      <c r="AI160" s="370">
        <f t="shared" si="42"/>
        <v>0</v>
      </c>
      <c r="AJ160" s="370">
        <v>0</v>
      </c>
      <c r="AK160" s="370">
        <v>0</v>
      </c>
      <c r="AL160" s="370">
        <f t="shared" si="43"/>
        <v>0</v>
      </c>
      <c r="AM160" s="370">
        <v>0</v>
      </c>
      <c r="AN160" s="370">
        <v>0</v>
      </c>
      <c r="AO160" s="370">
        <f t="shared" si="44"/>
        <v>0</v>
      </c>
      <c r="AP160" s="370">
        <v>0</v>
      </c>
      <c r="AQ160" s="370">
        <v>0</v>
      </c>
      <c r="AR160" s="370">
        <f t="shared" si="45"/>
        <v>0</v>
      </c>
      <c r="AS160" s="370">
        <v>0</v>
      </c>
      <c r="AT160" s="370">
        <v>0</v>
      </c>
      <c r="AU160" s="370">
        <f t="shared" si="46"/>
        <v>0</v>
      </c>
      <c r="AV160" s="370">
        <v>0</v>
      </c>
      <c r="AW160" s="370">
        <v>0</v>
      </c>
      <c r="AX160" s="370">
        <f t="shared" si="47"/>
        <v>0</v>
      </c>
      <c r="AY160" s="370">
        <v>0</v>
      </c>
      <c r="AZ160" s="370">
        <v>0</v>
      </c>
      <c r="BA160" s="370">
        <f t="shared" si="48"/>
        <v>0</v>
      </c>
      <c r="BB160" s="370">
        <f t="shared" si="49"/>
        <v>79</v>
      </c>
      <c r="BC160" s="370">
        <f t="shared" si="49"/>
        <v>68</v>
      </c>
      <c r="BD160" s="370">
        <f t="shared" si="49"/>
        <v>147</v>
      </c>
    </row>
    <row r="161" spans="1:56" s="371" customFormat="1" hidden="1">
      <c r="A161" s="370">
        <f t="shared" si="35"/>
        <v>148</v>
      </c>
      <c r="B161" s="370" t="s">
        <v>867</v>
      </c>
      <c r="C161" s="370" t="s">
        <v>868</v>
      </c>
      <c r="D161" s="370" t="s">
        <v>2469</v>
      </c>
      <c r="E161" s="370" t="s">
        <v>869</v>
      </c>
      <c r="F161" s="370" t="s">
        <v>89</v>
      </c>
      <c r="G161" s="370" t="s">
        <v>126</v>
      </c>
      <c r="H161" s="370" t="s">
        <v>615</v>
      </c>
      <c r="I161" s="370" t="s">
        <v>615</v>
      </c>
      <c r="J161" s="370">
        <v>2</v>
      </c>
      <c r="K161" s="370" t="s">
        <v>2470</v>
      </c>
      <c r="L161" s="370" t="s">
        <v>615</v>
      </c>
      <c r="M161" s="370" t="s">
        <v>2419</v>
      </c>
      <c r="N161" s="370">
        <v>0</v>
      </c>
      <c r="O161" s="370">
        <v>25</v>
      </c>
      <c r="P161" s="370">
        <v>13</v>
      </c>
      <c r="Q161" s="370">
        <f t="shared" si="36"/>
        <v>38</v>
      </c>
      <c r="R161" s="370">
        <v>19</v>
      </c>
      <c r="S161" s="370">
        <v>14</v>
      </c>
      <c r="T161" s="370">
        <f t="shared" si="37"/>
        <v>33</v>
      </c>
      <c r="U161" s="370">
        <v>14</v>
      </c>
      <c r="V161" s="370">
        <v>18</v>
      </c>
      <c r="W161" s="370">
        <f t="shared" si="38"/>
        <v>32</v>
      </c>
      <c r="X161" s="370">
        <v>18</v>
      </c>
      <c r="Y161" s="370">
        <v>18</v>
      </c>
      <c r="Z161" s="370">
        <f t="shared" si="39"/>
        <v>36</v>
      </c>
      <c r="AA161" s="370">
        <v>17</v>
      </c>
      <c r="AB161" s="370">
        <v>10</v>
      </c>
      <c r="AC161" s="370">
        <f t="shared" si="40"/>
        <v>27</v>
      </c>
      <c r="AD161" s="370">
        <v>15</v>
      </c>
      <c r="AE161" s="370">
        <v>11</v>
      </c>
      <c r="AF161" s="370">
        <f t="shared" si="41"/>
        <v>26</v>
      </c>
      <c r="AG161" s="370">
        <v>0</v>
      </c>
      <c r="AH161" s="370">
        <v>0</v>
      </c>
      <c r="AI161" s="370">
        <f t="shared" si="42"/>
        <v>0</v>
      </c>
      <c r="AJ161" s="370">
        <v>0</v>
      </c>
      <c r="AK161" s="370">
        <v>0</v>
      </c>
      <c r="AL161" s="370">
        <f t="shared" si="43"/>
        <v>0</v>
      </c>
      <c r="AM161" s="370">
        <v>0</v>
      </c>
      <c r="AN161" s="370">
        <v>0</v>
      </c>
      <c r="AO161" s="370">
        <f t="shared" si="44"/>
        <v>0</v>
      </c>
      <c r="AP161" s="370">
        <v>0</v>
      </c>
      <c r="AQ161" s="370">
        <v>0</v>
      </c>
      <c r="AR161" s="370">
        <f t="shared" si="45"/>
        <v>0</v>
      </c>
      <c r="AS161" s="370">
        <v>0</v>
      </c>
      <c r="AT161" s="370">
        <v>0</v>
      </c>
      <c r="AU161" s="370">
        <f t="shared" si="46"/>
        <v>0</v>
      </c>
      <c r="AV161" s="370">
        <v>0</v>
      </c>
      <c r="AW161" s="370">
        <v>0</v>
      </c>
      <c r="AX161" s="370">
        <f t="shared" si="47"/>
        <v>0</v>
      </c>
      <c r="AY161" s="370">
        <v>0</v>
      </c>
      <c r="AZ161" s="370">
        <v>0</v>
      </c>
      <c r="BA161" s="370">
        <f t="shared" si="48"/>
        <v>0</v>
      </c>
      <c r="BB161" s="370">
        <f t="shared" si="49"/>
        <v>108</v>
      </c>
      <c r="BC161" s="370">
        <f t="shared" si="49"/>
        <v>84</v>
      </c>
      <c r="BD161" s="370">
        <f t="shared" si="49"/>
        <v>192</v>
      </c>
    </row>
    <row r="162" spans="1:56" s="371" customFormat="1" hidden="1">
      <c r="A162" s="370">
        <f t="shared" si="35"/>
        <v>149</v>
      </c>
      <c r="B162" s="370" t="s">
        <v>809</v>
      </c>
      <c r="C162" s="370" t="s">
        <v>810</v>
      </c>
      <c r="D162" s="370" t="s">
        <v>2471</v>
      </c>
      <c r="E162" s="370" t="s">
        <v>811</v>
      </c>
      <c r="F162" s="370" t="s">
        <v>89</v>
      </c>
      <c r="G162" s="370" t="s">
        <v>126</v>
      </c>
      <c r="H162" s="370" t="s">
        <v>615</v>
      </c>
      <c r="I162" s="370" t="s">
        <v>615</v>
      </c>
      <c r="J162" s="370">
        <v>2</v>
      </c>
      <c r="K162" s="370" t="s">
        <v>2472</v>
      </c>
      <c r="L162" s="370">
        <v>42261</v>
      </c>
      <c r="M162" s="370" t="s">
        <v>2419</v>
      </c>
      <c r="N162" s="370">
        <v>0</v>
      </c>
      <c r="O162" s="370">
        <v>5</v>
      </c>
      <c r="P162" s="370">
        <v>4</v>
      </c>
      <c r="Q162" s="370">
        <f t="shared" si="36"/>
        <v>9</v>
      </c>
      <c r="R162" s="370">
        <v>8</v>
      </c>
      <c r="S162" s="370">
        <v>7</v>
      </c>
      <c r="T162" s="370">
        <f t="shared" si="37"/>
        <v>15</v>
      </c>
      <c r="U162" s="370">
        <v>5</v>
      </c>
      <c r="V162" s="370">
        <v>6</v>
      </c>
      <c r="W162" s="370">
        <f t="shared" si="38"/>
        <v>11</v>
      </c>
      <c r="X162" s="370">
        <v>2</v>
      </c>
      <c r="Y162" s="370">
        <v>5</v>
      </c>
      <c r="Z162" s="370">
        <f t="shared" si="39"/>
        <v>7</v>
      </c>
      <c r="AA162" s="370">
        <v>4</v>
      </c>
      <c r="AB162" s="370">
        <v>1</v>
      </c>
      <c r="AC162" s="370">
        <f t="shared" si="40"/>
        <v>5</v>
      </c>
      <c r="AD162" s="370">
        <v>0</v>
      </c>
      <c r="AE162" s="370">
        <v>0</v>
      </c>
      <c r="AF162" s="370">
        <f t="shared" si="41"/>
        <v>0</v>
      </c>
      <c r="AG162" s="370">
        <v>0</v>
      </c>
      <c r="AH162" s="370">
        <v>0</v>
      </c>
      <c r="AI162" s="370">
        <f t="shared" si="42"/>
        <v>0</v>
      </c>
      <c r="AJ162" s="370">
        <v>0</v>
      </c>
      <c r="AK162" s="370">
        <v>0</v>
      </c>
      <c r="AL162" s="370">
        <f t="shared" si="43"/>
        <v>0</v>
      </c>
      <c r="AM162" s="370">
        <v>0</v>
      </c>
      <c r="AN162" s="370">
        <v>0</v>
      </c>
      <c r="AO162" s="370">
        <f t="shared" si="44"/>
        <v>0</v>
      </c>
      <c r="AP162" s="370">
        <v>0</v>
      </c>
      <c r="AQ162" s="370">
        <v>0</v>
      </c>
      <c r="AR162" s="370">
        <f t="shared" si="45"/>
        <v>0</v>
      </c>
      <c r="AS162" s="370">
        <v>0</v>
      </c>
      <c r="AT162" s="370">
        <v>0</v>
      </c>
      <c r="AU162" s="370">
        <f t="shared" si="46"/>
        <v>0</v>
      </c>
      <c r="AV162" s="370">
        <v>0</v>
      </c>
      <c r="AW162" s="370">
        <v>0</v>
      </c>
      <c r="AX162" s="370">
        <f t="shared" si="47"/>
        <v>0</v>
      </c>
      <c r="AY162" s="370">
        <v>0</v>
      </c>
      <c r="AZ162" s="370">
        <v>0</v>
      </c>
      <c r="BA162" s="370">
        <f t="shared" si="48"/>
        <v>0</v>
      </c>
      <c r="BB162" s="370">
        <f t="shared" si="49"/>
        <v>24</v>
      </c>
      <c r="BC162" s="370">
        <f t="shared" si="49"/>
        <v>23</v>
      </c>
      <c r="BD162" s="370">
        <f t="shared" si="49"/>
        <v>47</v>
      </c>
    </row>
    <row r="163" spans="1:56" s="371" customFormat="1" ht="24.75" customHeight="1">
      <c r="A163" s="370">
        <v>6</v>
      </c>
      <c r="B163" s="370"/>
      <c r="C163" s="370" t="str">
        <f>F163</f>
        <v>Kec. Mandiangin</v>
      </c>
      <c r="D163" s="370"/>
      <c r="E163" s="370"/>
      <c r="F163" s="370" t="str">
        <f>F162</f>
        <v>Kec. Mandiangin</v>
      </c>
      <c r="G163" s="370"/>
      <c r="H163" s="370"/>
      <c r="I163" s="370"/>
      <c r="J163" s="370"/>
      <c r="K163" s="370"/>
      <c r="L163" s="370"/>
      <c r="M163" s="370"/>
      <c r="N163" s="370"/>
      <c r="O163" s="370">
        <f>SUM(O126:O162)+1</f>
        <v>362</v>
      </c>
      <c r="P163" s="370">
        <f>SUM(P126:P162)-4</f>
        <v>363</v>
      </c>
      <c r="Q163" s="370">
        <f t="shared" ref="Q163:AW163" si="50">SUM(Q126:Q162)</f>
        <v>728</v>
      </c>
      <c r="R163" s="370">
        <f t="shared" si="50"/>
        <v>394</v>
      </c>
      <c r="S163" s="370">
        <f t="shared" si="50"/>
        <v>359</v>
      </c>
      <c r="T163" s="370">
        <f t="shared" si="50"/>
        <v>753</v>
      </c>
      <c r="U163" s="370">
        <f t="shared" si="50"/>
        <v>422</v>
      </c>
      <c r="V163" s="370">
        <f t="shared" si="50"/>
        <v>367</v>
      </c>
      <c r="W163" s="370">
        <f t="shared" si="50"/>
        <v>789</v>
      </c>
      <c r="X163" s="370">
        <f t="shared" si="50"/>
        <v>416</v>
      </c>
      <c r="Y163" s="370">
        <f t="shared" si="50"/>
        <v>345</v>
      </c>
      <c r="Z163" s="370">
        <f t="shared" si="50"/>
        <v>761</v>
      </c>
      <c r="AA163" s="370">
        <f t="shared" si="50"/>
        <v>374</v>
      </c>
      <c r="AB163" s="370">
        <f t="shared" si="50"/>
        <v>331</v>
      </c>
      <c r="AC163" s="370">
        <f t="shared" si="50"/>
        <v>705</v>
      </c>
      <c r="AD163" s="370">
        <f t="shared" si="50"/>
        <v>353</v>
      </c>
      <c r="AE163" s="370">
        <f t="shared" si="50"/>
        <v>322</v>
      </c>
      <c r="AF163" s="370">
        <f t="shared" si="50"/>
        <v>675</v>
      </c>
      <c r="AG163" s="370">
        <f t="shared" si="50"/>
        <v>0</v>
      </c>
      <c r="AH163" s="370">
        <f t="shared" si="50"/>
        <v>0</v>
      </c>
      <c r="AI163" s="370">
        <f t="shared" si="50"/>
        <v>0</v>
      </c>
      <c r="AJ163" s="370">
        <f t="shared" si="50"/>
        <v>0</v>
      </c>
      <c r="AK163" s="370">
        <f t="shared" si="50"/>
        <v>0</v>
      </c>
      <c r="AL163" s="370">
        <f t="shared" si="50"/>
        <v>0</v>
      </c>
      <c r="AM163" s="370">
        <f t="shared" si="50"/>
        <v>0</v>
      </c>
      <c r="AN163" s="370">
        <f t="shared" si="50"/>
        <v>0</v>
      </c>
      <c r="AO163" s="370">
        <f t="shared" si="50"/>
        <v>0</v>
      </c>
      <c r="AP163" s="370">
        <f t="shared" si="50"/>
        <v>0</v>
      </c>
      <c r="AQ163" s="370">
        <f t="shared" si="50"/>
        <v>0</v>
      </c>
      <c r="AR163" s="370">
        <f t="shared" si="50"/>
        <v>0</v>
      </c>
      <c r="AS163" s="370">
        <f t="shared" si="50"/>
        <v>0</v>
      </c>
      <c r="AT163" s="370">
        <f t="shared" si="50"/>
        <v>0</v>
      </c>
      <c r="AU163" s="370">
        <f t="shared" si="50"/>
        <v>0</v>
      </c>
      <c r="AV163" s="370">
        <f t="shared" si="50"/>
        <v>0</v>
      </c>
      <c r="AW163" s="370">
        <f t="shared" si="50"/>
        <v>0</v>
      </c>
      <c r="AX163" s="370">
        <f>SUM(AX126:AX162)</f>
        <v>0</v>
      </c>
      <c r="AY163" s="370">
        <f>SUM(AY126:AY162)</f>
        <v>0</v>
      </c>
      <c r="AZ163" s="370">
        <f>SUM(AZ126:AZ162)</f>
        <v>0</v>
      </c>
      <c r="BA163" s="370">
        <f>SUM(BA126:BA162)</f>
        <v>0</v>
      </c>
      <c r="BB163" s="370">
        <f>O163+R163+U163+X163+AA163+AD163</f>
        <v>2321</v>
      </c>
      <c r="BC163" s="370">
        <f>P163+S163+V163+Y163+AB163+AE163</f>
        <v>2087</v>
      </c>
      <c r="BD163" s="370">
        <f>SUM(BB163:BC163)</f>
        <v>4408</v>
      </c>
    </row>
    <row r="164" spans="1:56" s="371" customFormat="1" hidden="1">
      <c r="A164" s="370">
        <f>A162+1</f>
        <v>150</v>
      </c>
      <c r="B164" s="370" t="s">
        <v>924</v>
      </c>
      <c r="C164" s="370" t="s">
        <v>925</v>
      </c>
      <c r="D164" s="370" t="s">
        <v>1599</v>
      </c>
      <c r="E164" s="370" t="s">
        <v>926</v>
      </c>
      <c r="F164" s="370" t="s">
        <v>83</v>
      </c>
      <c r="G164" s="370" t="s">
        <v>126</v>
      </c>
      <c r="H164" s="370" t="s">
        <v>615</v>
      </c>
      <c r="I164" s="370" t="s">
        <v>615</v>
      </c>
      <c r="J164" s="370">
        <v>2</v>
      </c>
      <c r="K164" s="370" t="s">
        <v>2410</v>
      </c>
      <c r="L164" s="370">
        <v>27030</v>
      </c>
      <c r="M164" s="370" t="s">
        <v>2409</v>
      </c>
      <c r="N164" s="370">
        <v>450</v>
      </c>
      <c r="O164" s="370">
        <v>12</v>
      </c>
      <c r="P164" s="370">
        <v>17</v>
      </c>
      <c r="Q164" s="370">
        <f t="shared" si="36"/>
        <v>29</v>
      </c>
      <c r="R164" s="370">
        <v>19</v>
      </c>
      <c r="S164" s="370">
        <v>11</v>
      </c>
      <c r="T164" s="370">
        <f t="shared" si="37"/>
        <v>30</v>
      </c>
      <c r="U164" s="370">
        <v>25</v>
      </c>
      <c r="V164" s="370">
        <v>11</v>
      </c>
      <c r="W164" s="370">
        <f t="shared" si="38"/>
        <v>36</v>
      </c>
      <c r="X164" s="370">
        <v>18</v>
      </c>
      <c r="Y164" s="370">
        <v>8</v>
      </c>
      <c r="Z164" s="370">
        <f t="shared" si="39"/>
        <v>26</v>
      </c>
      <c r="AA164" s="370">
        <v>24</v>
      </c>
      <c r="AB164" s="370">
        <v>20</v>
      </c>
      <c r="AC164" s="370">
        <f t="shared" si="40"/>
        <v>44</v>
      </c>
      <c r="AD164" s="370">
        <v>19</v>
      </c>
      <c r="AE164" s="370">
        <v>19</v>
      </c>
      <c r="AF164" s="370">
        <f t="shared" si="41"/>
        <v>38</v>
      </c>
      <c r="AG164" s="370">
        <v>0</v>
      </c>
      <c r="AH164" s="370">
        <v>0</v>
      </c>
      <c r="AI164" s="370">
        <f t="shared" si="42"/>
        <v>0</v>
      </c>
      <c r="AJ164" s="370">
        <v>0</v>
      </c>
      <c r="AK164" s="370">
        <v>0</v>
      </c>
      <c r="AL164" s="370">
        <f t="shared" si="43"/>
        <v>0</v>
      </c>
      <c r="AM164" s="370">
        <v>0</v>
      </c>
      <c r="AN164" s="370">
        <v>0</v>
      </c>
      <c r="AO164" s="370">
        <f t="shared" si="44"/>
        <v>0</v>
      </c>
      <c r="AP164" s="370">
        <v>0</v>
      </c>
      <c r="AQ164" s="370">
        <v>0</v>
      </c>
      <c r="AR164" s="370">
        <f t="shared" si="45"/>
        <v>0</v>
      </c>
      <c r="AS164" s="370">
        <v>0</v>
      </c>
      <c r="AT164" s="370">
        <v>0</v>
      </c>
      <c r="AU164" s="370">
        <f t="shared" si="46"/>
        <v>0</v>
      </c>
      <c r="AV164" s="370">
        <v>0</v>
      </c>
      <c r="AW164" s="370">
        <v>0</v>
      </c>
      <c r="AX164" s="370">
        <f t="shared" si="47"/>
        <v>0</v>
      </c>
      <c r="AY164" s="370">
        <v>0</v>
      </c>
      <c r="AZ164" s="370">
        <v>0</v>
      </c>
      <c r="BA164" s="370">
        <f t="shared" si="48"/>
        <v>0</v>
      </c>
      <c r="BB164" s="370">
        <f t="shared" si="49"/>
        <v>117</v>
      </c>
      <c r="BC164" s="370">
        <f t="shared" si="49"/>
        <v>86</v>
      </c>
      <c r="BD164" s="370">
        <f t="shared" si="49"/>
        <v>203</v>
      </c>
    </row>
    <row r="165" spans="1:56" s="371" customFormat="1" hidden="1">
      <c r="A165" s="370">
        <f t="shared" si="35"/>
        <v>151</v>
      </c>
      <c r="B165" s="370" t="s">
        <v>927</v>
      </c>
      <c r="C165" s="370" t="s">
        <v>928</v>
      </c>
      <c r="D165" s="370" t="s">
        <v>1596</v>
      </c>
      <c r="E165" s="370" t="s">
        <v>929</v>
      </c>
      <c r="F165" s="370" t="s">
        <v>83</v>
      </c>
      <c r="G165" s="370" t="s">
        <v>126</v>
      </c>
      <c r="H165" s="370" t="s">
        <v>615</v>
      </c>
      <c r="I165" s="370" t="s">
        <v>615</v>
      </c>
      <c r="J165" s="370">
        <v>2</v>
      </c>
      <c r="K165" s="370" t="s">
        <v>2473</v>
      </c>
      <c r="L165" s="370">
        <v>23561</v>
      </c>
      <c r="M165" s="370" t="s">
        <v>2409</v>
      </c>
      <c r="N165" s="370">
        <v>900</v>
      </c>
      <c r="O165" s="370">
        <v>25</v>
      </c>
      <c r="P165" s="370">
        <v>13</v>
      </c>
      <c r="Q165" s="370">
        <f t="shared" si="36"/>
        <v>38</v>
      </c>
      <c r="R165" s="370">
        <v>25</v>
      </c>
      <c r="S165" s="370">
        <v>15</v>
      </c>
      <c r="T165" s="370">
        <f t="shared" si="37"/>
        <v>40</v>
      </c>
      <c r="U165" s="370">
        <v>11</v>
      </c>
      <c r="V165" s="370">
        <v>19</v>
      </c>
      <c r="W165" s="370">
        <f t="shared" si="38"/>
        <v>30</v>
      </c>
      <c r="X165" s="370">
        <v>13</v>
      </c>
      <c r="Y165" s="370">
        <v>10</v>
      </c>
      <c r="Z165" s="370">
        <f t="shared" si="39"/>
        <v>23</v>
      </c>
      <c r="AA165" s="370">
        <v>11</v>
      </c>
      <c r="AB165" s="370">
        <v>10</v>
      </c>
      <c r="AC165" s="370">
        <f t="shared" si="40"/>
        <v>21</v>
      </c>
      <c r="AD165" s="370">
        <v>10</v>
      </c>
      <c r="AE165" s="370">
        <v>13</v>
      </c>
      <c r="AF165" s="370">
        <f t="shared" si="41"/>
        <v>23</v>
      </c>
      <c r="AG165" s="370">
        <v>0</v>
      </c>
      <c r="AH165" s="370">
        <v>0</v>
      </c>
      <c r="AI165" s="370">
        <f t="shared" si="42"/>
        <v>0</v>
      </c>
      <c r="AJ165" s="370">
        <v>0</v>
      </c>
      <c r="AK165" s="370">
        <v>0</v>
      </c>
      <c r="AL165" s="370">
        <f t="shared" si="43"/>
        <v>0</v>
      </c>
      <c r="AM165" s="370">
        <v>0</v>
      </c>
      <c r="AN165" s="370">
        <v>0</v>
      </c>
      <c r="AO165" s="370">
        <f t="shared" si="44"/>
        <v>0</v>
      </c>
      <c r="AP165" s="370">
        <v>0</v>
      </c>
      <c r="AQ165" s="370">
        <v>0</v>
      </c>
      <c r="AR165" s="370">
        <f t="shared" si="45"/>
        <v>0</v>
      </c>
      <c r="AS165" s="370">
        <v>0</v>
      </c>
      <c r="AT165" s="370">
        <v>0</v>
      </c>
      <c r="AU165" s="370">
        <f t="shared" si="46"/>
        <v>0</v>
      </c>
      <c r="AV165" s="370">
        <v>0</v>
      </c>
      <c r="AW165" s="370">
        <v>0</v>
      </c>
      <c r="AX165" s="370">
        <f t="shared" si="47"/>
        <v>0</v>
      </c>
      <c r="AY165" s="370">
        <v>0</v>
      </c>
      <c r="AZ165" s="370">
        <v>0</v>
      </c>
      <c r="BA165" s="370">
        <f t="shared" si="48"/>
        <v>0</v>
      </c>
      <c r="BB165" s="370">
        <f t="shared" si="49"/>
        <v>95</v>
      </c>
      <c r="BC165" s="370">
        <f t="shared" si="49"/>
        <v>80</v>
      </c>
      <c r="BD165" s="370">
        <f t="shared" si="49"/>
        <v>175</v>
      </c>
    </row>
    <row r="166" spans="1:56" s="371" customFormat="1" hidden="1">
      <c r="A166" s="370">
        <f t="shared" si="35"/>
        <v>152</v>
      </c>
      <c r="B166" s="370" t="s">
        <v>932</v>
      </c>
      <c r="C166" s="370" t="s">
        <v>933</v>
      </c>
      <c r="D166" s="370" t="s">
        <v>1605</v>
      </c>
      <c r="E166" s="370" t="s">
        <v>371</v>
      </c>
      <c r="F166" s="370" t="s">
        <v>83</v>
      </c>
      <c r="G166" s="370" t="s">
        <v>126</v>
      </c>
      <c r="H166" s="370" t="s">
        <v>615</v>
      </c>
      <c r="I166" s="370" t="s">
        <v>615</v>
      </c>
      <c r="J166" s="370">
        <v>2</v>
      </c>
      <c r="K166" s="370" t="s">
        <v>2410</v>
      </c>
      <c r="L166" s="370">
        <v>27760</v>
      </c>
      <c r="M166" s="370" t="s">
        <v>2409</v>
      </c>
      <c r="N166" s="370">
        <v>450</v>
      </c>
      <c r="O166" s="370">
        <v>12</v>
      </c>
      <c r="P166" s="370">
        <v>19</v>
      </c>
      <c r="Q166" s="370">
        <f t="shared" si="36"/>
        <v>31</v>
      </c>
      <c r="R166" s="370">
        <v>12</v>
      </c>
      <c r="S166" s="370">
        <v>13</v>
      </c>
      <c r="T166" s="370">
        <f t="shared" si="37"/>
        <v>25</v>
      </c>
      <c r="U166" s="370">
        <v>13</v>
      </c>
      <c r="V166" s="370">
        <v>10</v>
      </c>
      <c r="W166" s="370">
        <f t="shared" si="38"/>
        <v>23</v>
      </c>
      <c r="X166" s="370">
        <v>15</v>
      </c>
      <c r="Y166" s="370">
        <v>15</v>
      </c>
      <c r="Z166" s="370">
        <f t="shared" si="39"/>
        <v>30</v>
      </c>
      <c r="AA166" s="370">
        <v>21</v>
      </c>
      <c r="AB166" s="370">
        <v>8</v>
      </c>
      <c r="AC166" s="370">
        <f t="shared" si="40"/>
        <v>29</v>
      </c>
      <c r="AD166" s="370">
        <v>17</v>
      </c>
      <c r="AE166" s="370">
        <v>13</v>
      </c>
      <c r="AF166" s="370">
        <f t="shared" si="41"/>
        <v>30</v>
      </c>
      <c r="AG166" s="370">
        <v>0</v>
      </c>
      <c r="AH166" s="370">
        <v>0</v>
      </c>
      <c r="AI166" s="370">
        <f t="shared" si="42"/>
        <v>0</v>
      </c>
      <c r="AJ166" s="370">
        <v>0</v>
      </c>
      <c r="AK166" s="370">
        <v>0</v>
      </c>
      <c r="AL166" s="370">
        <f t="shared" si="43"/>
        <v>0</v>
      </c>
      <c r="AM166" s="370">
        <v>0</v>
      </c>
      <c r="AN166" s="370">
        <v>0</v>
      </c>
      <c r="AO166" s="370">
        <f t="shared" si="44"/>
        <v>0</v>
      </c>
      <c r="AP166" s="370">
        <v>0</v>
      </c>
      <c r="AQ166" s="370">
        <v>0</v>
      </c>
      <c r="AR166" s="370">
        <f t="shared" si="45"/>
        <v>0</v>
      </c>
      <c r="AS166" s="370">
        <v>0</v>
      </c>
      <c r="AT166" s="370">
        <v>0</v>
      </c>
      <c r="AU166" s="370">
        <f t="shared" si="46"/>
        <v>0</v>
      </c>
      <c r="AV166" s="370">
        <v>0</v>
      </c>
      <c r="AW166" s="370">
        <v>0</v>
      </c>
      <c r="AX166" s="370">
        <f t="shared" si="47"/>
        <v>0</v>
      </c>
      <c r="AY166" s="370">
        <v>0</v>
      </c>
      <c r="AZ166" s="370">
        <v>0</v>
      </c>
      <c r="BA166" s="370">
        <f t="shared" si="48"/>
        <v>0</v>
      </c>
      <c r="BB166" s="370">
        <f t="shared" si="49"/>
        <v>90</v>
      </c>
      <c r="BC166" s="370">
        <f t="shared" si="49"/>
        <v>78</v>
      </c>
      <c r="BD166" s="370">
        <f t="shared" si="49"/>
        <v>168</v>
      </c>
    </row>
    <row r="167" spans="1:56" s="371" customFormat="1" hidden="1">
      <c r="A167" s="370">
        <f t="shared" si="35"/>
        <v>153</v>
      </c>
      <c r="B167" s="370" t="s">
        <v>915</v>
      </c>
      <c r="C167" s="370" t="s">
        <v>916</v>
      </c>
      <c r="D167" s="370" t="s">
        <v>1601</v>
      </c>
      <c r="E167" s="370" t="s">
        <v>917</v>
      </c>
      <c r="F167" s="370" t="s">
        <v>83</v>
      </c>
      <c r="G167" s="370" t="s">
        <v>126</v>
      </c>
      <c r="H167" s="370" t="s">
        <v>615</v>
      </c>
      <c r="I167" s="370" t="s">
        <v>615</v>
      </c>
      <c r="J167" s="370">
        <v>2</v>
      </c>
      <c r="K167" s="370" t="s">
        <v>2410</v>
      </c>
      <c r="L167" s="370">
        <v>27760</v>
      </c>
      <c r="M167" s="370" t="s">
        <v>2409</v>
      </c>
      <c r="N167" s="370">
        <v>900</v>
      </c>
      <c r="O167" s="370">
        <v>26</v>
      </c>
      <c r="P167" s="370">
        <v>24</v>
      </c>
      <c r="Q167" s="370">
        <f t="shared" si="36"/>
        <v>50</v>
      </c>
      <c r="R167" s="370">
        <v>30</v>
      </c>
      <c r="S167" s="370">
        <v>24</v>
      </c>
      <c r="T167" s="370">
        <f t="shared" si="37"/>
        <v>54</v>
      </c>
      <c r="U167" s="370">
        <v>24</v>
      </c>
      <c r="V167" s="370">
        <v>26</v>
      </c>
      <c r="W167" s="370">
        <f t="shared" si="38"/>
        <v>50</v>
      </c>
      <c r="X167" s="370">
        <v>24</v>
      </c>
      <c r="Y167" s="370">
        <v>21</v>
      </c>
      <c r="Z167" s="370">
        <f t="shared" si="39"/>
        <v>45</v>
      </c>
      <c r="AA167" s="370">
        <v>16</v>
      </c>
      <c r="AB167" s="370">
        <v>24</v>
      </c>
      <c r="AC167" s="370">
        <f t="shared" si="40"/>
        <v>40</v>
      </c>
      <c r="AD167" s="370">
        <v>25</v>
      </c>
      <c r="AE167" s="370">
        <v>22</v>
      </c>
      <c r="AF167" s="370">
        <f t="shared" si="41"/>
        <v>47</v>
      </c>
      <c r="AG167" s="370">
        <v>0</v>
      </c>
      <c r="AH167" s="370">
        <v>0</v>
      </c>
      <c r="AI167" s="370">
        <f t="shared" si="42"/>
        <v>0</v>
      </c>
      <c r="AJ167" s="370">
        <v>0</v>
      </c>
      <c r="AK167" s="370">
        <v>0</v>
      </c>
      <c r="AL167" s="370">
        <f t="shared" si="43"/>
        <v>0</v>
      </c>
      <c r="AM167" s="370">
        <v>0</v>
      </c>
      <c r="AN167" s="370">
        <v>0</v>
      </c>
      <c r="AO167" s="370">
        <f t="shared" si="44"/>
        <v>0</v>
      </c>
      <c r="AP167" s="370">
        <v>0</v>
      </c>
      <c r="AQ167" s="370">
        <v>0</v>
      </c>
      <c r="AR167" s="370">
        <f t="shared" si="45"/>
        <v>0</v>
      </c>
      <c r="AS167" s="370">
        <v>0</v>
      </c>
      <c r="AT167" s="370">
        <v>0</v>
      </c>
      <c r="AU167" s="370">
        <f t="shared" si="46"/>
        <v>0</v>
      </c>
      <c r="AV167" s="370">
        <v>0</v>
      </c>
      <c r="AW167" s="370">
        <v>0</v>
      </c>
      <c r="AX167" s="370">
        <f t="shared" si="47"/>
        <v>0</v>
      </c>
      <c r="AY167" s="370">
        <v>0</v>
      </c>
      <c r="AZ167" s="370">
        <v>0</v>
      </c>
      <c r="BA167" s="370">
        <f t="shared" si="48"/>
        <v>0</v>
      </c>
      <c r="BB167" s="370">
        <f t="shared" si="49"/>
        <v>145</v>
      </c>
      <c r="BC167" s="370">
        <f t="shared" si="49"/>
        <v>141</v>
      </c>
      <c r="BD167" s="370">
        <f t="shared" si="49"/>
        <v>286</v>
      </c>
    </row>
    <row r="168" spans="1:56" s="371" customFormat="1" hidden="1">
      <c r="A168" s="370">
        <f t="shared" si="35"/>
        <v>154</v>
      </c>
      <c r="B168" s="370" t="s">
        <v>935</v>
      </c>
      <c r="C168" s="370" t="s">
        <v>936</v>
      </c>
      <c r="D168" s="370" t="s">
        <v>1600</v>
      </c>
      <c r="E168" s="370" t="s">
        <v>937</v>
      </c>
      <c r="F168" s="370" t="s">
        <v>83</v>
      </c>
      <c r="G168" s="370" t="s">
        <v>126</v>
      </c>
      <c r="H168" s="370" t="s">
        <v>615</v>
      </c>
      <c r="I168" s="370" t="s">
        <v>615</v>
      </c>
      <c r="J168" s="370">
        <v>2</v>
      </c>
      <c r="K168" s="370" t="s">
        <v>2410</v>
      </c>
      <c r="L168" s="370">
        <v>27030</v>
      </c>
      <c r="M168" s="370" t="s">
        <v>2409</v>
      </c>
      <c r="N168" s="370">
        <v>900</v>
      </c>
      <c r="O168" s="370">
        <v>31</v>
      </c>
      <c r="P168" s="370">
        <v>27</v>
      </c>
      <c r="Q168" s="370">
        <f t="shared" si="36"/>
        <v>58</v>
      </c>
      <c r="R168" s="370">
        <v>29</v>
      </c>
      <c r="S168" s="370">
        <v>28</v>
      </c>
      <c r="T168" s="370">
        <f t="shared" si="37"/>
        <v>57</v>
      </c>
      <c r="U168" s="370">
        <v>34</v>
      </c>
      <c r="V168" s="370">
        <v>20</v>
      </c>
      <c r="W168" s="370">
        <f t="shared" si="38"/>
        <v>54</v>
      </c>
      <c r="X168" s="370">
        <v>29</v>
      </c>
      <c r="Y168" s="370">
        <v>24</v>
      </c>
      <c r="Z168" s="370">
        <f t="shared" si="39"/>
        <v>53</v>
      </c>
      <c r="AA168" s="370">
        <v>28</v>
      </c>
      <c r="AB168" s="370">
        <v>29</v>
      </c>
      <c r="AC168" s="370">
        <f t="shared" si="40"/>
        <v>57</v>
      </c>
      <c r="AD168" s="370">
        <v>28</v>
      </c>
      <c r="AE168" s="370">
        <v>20</v>
      </c>
      <c r="AF168" s="370">
        <f t="shared" si="41"/>
        <v>48</v>
      </c>
      <c r="AG168" s="370">
        <v>0</v>
      </c>
      <c r="AH168" s="370">
        <v>0</v>
      </c>
      <c r="AI168" s="370">
        <f t="shared" si="42"/>
        <v>0</v>
      </c>
      <c r="AJ168" s="370">
        <v>0</v>
      </c>
      <c r="AK168" s="370">
        <v>0</v>
      </c>
      <c r="AL168" s="370">
        <f t="shared" si="43"/>
        <v>0</v>
      </c>
      <c r="AM168" s="370">
        <v>0</v>
      </c>
      <c r="AN168" s="370">
        <v>0</v>
      </c>
      <c r="AO168" s="370">
        <f t="shared" si="44"/>
        <v>0</v>
      </c>
      <c r="AP168" s="370">
        <v>0</v>
      </c>
      <c r="AQ168" s="370">
        <v>0</v>
      </c>
      <c r="AR168" s="370">
        <f t="shared" si="45"/>
        <v>0</v>
      </c>
      <c r="AS168" s="370">
        <v>0</v>
      </c>
      <c r="AT168" s="370">
        <v>0</v>
      </c>
      <c r="AU168" s="370">
        <f t="shared" si="46"/>
        <v>0</v>
      </c>
      <c r="AV168" s="370">
        <v>0</v>
      </c>
      <c r="AW168" s="370">
        <v>0</v>
      </c>
      <c r="AX168" s="370">
        <f t="shared" si="47"/>
        <v>0</v>
      </c>
      <c r="AY168" s="370">
        <v>0</v>
      </c>
      <c r="AZ168" s="370">
        <v>0</v>
      </c>
      <c r="BA168" s="370">
        <f t="shared" si="48"/>
        <v>0</v>
      </c>
      <c r="BB168" s="370">
        <f t="shared" si="49"/>
        <v>179</v>
      </c>
      <c r="BC168" s="370">
        <f t="shared" si="49"/>
        <v>148</v>
      </c>
      <c r="BD168" s="370">
        <f t="shared" si="49"/>
        <v>327</v>
      </c>
    </row>
    <row r="169" spans="1:56" s="371" customFormat="1" hidden="1">
      <c r="A169" s="370">
        <f t="shared" si="35"/>
        <v>155</v>
      </c>
      <c r="B169" s="370" t="s">
        <v>903</v>
      </c>
      <c r="C169" s="370" t="s">
        <v>904</v>
      </c>
      <c r="D169" s="370" t="s">
        <v>905</v>
      </c>
      <c r="E169" s="370" t="s">
        <v>905</v>
      </c>
      <c r="F169" s="370" t="s">
        <v>83</v>
      </c>
      <c r="G169" s="370" t="s">
        <v>126</v>
      </c>
      <c r="H169" s="370" t="s">
        <v>615</v>
      </c>
      <c r="I169" s="370" t="s">
        <v>615</v>
      </c>
      <c r="J169" s="370">
        <v>2</v>
      </c>
      <c r="K169" s="370" t="s">
        <v>2474</v>
      </c>
      <c r="L169" s="370">
        <v>28856</v>
      </c>
      <c r="M169" s="370" t="s">
        <v>2419</v>
      </c>
      <c r="N169" s="370">
        <v>0</v>
      </c>
      <c r="O169" s="370">
        <v>14</v>
      </c>
      <c r="P169" s="370">
        <v>7</v>
      </c>
      <c r="Q169" s="370">
        <f t="shared" si="36"/>
        <v>21</v>
      </c>
      <c r="R169" s="370">
        <v>13</v>
      </c>
      <c r="S169" s="370">
        <v>11</v>
      </c>
      <c r="T169" s="370">
        <f t="shared" si="37"/>
        <v>24</v>
      </c>
      <c r="U169" s="370">
        <v>12</v>
      </c>
      <c r="V169" s="370">
        <v>13</v>
      </c>
      <c r="W169" s="370">
        <f t="shared" si="38"/>
        <v>25</v>
      </c>
      <c r="X169" s="370">
        <v>10</v>
      </c>
      <c r="Y169" s="370">
        <v>15</v>
      </c>
      <c r="Z169" s="370">
        <f t="shared" si="39"/>
        <v>25</v>
      </c>
      <c r="AA169" s="370">
        <v>12</v>
      </c>
      <c r="AB169" s="370">
        <v>8</v>
      </c>
      <c r="AC169" s="370">
        <f t="shared" si="40"/>
        <v>20</v>
      </c>
      <c r="AD169" s="370">
        <v>12</v>
      </c>
      <c r="AE169" s="370">
        <v>12</v>
      </c>
      <c r="AF169" s="370">
        <f t="shared" si="41"/>
        <v>24</v>
      </c>
      <c r="AG169" s="370">
        <v>0</v>
      </c>
      <c r="AH169" s="370">
        <v>0</v>
      </c>
      <c r="AI169" s="370">
        <f t="shared" si="42"/>
        <v>0</v>
      </c>
      <c r="AJ169" s="370">
        <v>0</v>
      </c>
      <c r="AK169" s="370">
        <v>0</v>
      </c>
      <c r="AL169" s="370">
        <f t="shared" si="43"/>
        <v>0</v>
      </c>
      <c r="AM169" s="370">
        <v>0</v>
      </c>
      <c r="AN169" s="370">
        <v>0</v>
      </c>
      <c r="AO169" s="370">
        <f t="shared" si="44"/>
        <v>0</v>
      </c>
      <c r="AP169" s="370">
        <v>0</v>
      </c>
      <c r="AQ169" s="370">
        <v>0</v>
      </c>
      <c r="AR169" s="370">
        <f t="shared" si="45"/>
        <v>0</v>
      </c>
      <c r="AS169" s="370">
        <v>0</v>
      </c>
      <c r="AT169" s="370">
        <v>0</v>
      </c>
      <c r="AU169" s="370">
        <f t="shared" si="46"/>
        <v>0</v>
      </c>
      <c r="AV169" s="370">
        <v>0</v>
      </c>
      <c r="AW169" s="370">
        <v>0</v>
      </c>
      <c r="AX169" s="370">
        <f t="shared" si="47"/>
        <v>0</v>
      </c>
      <c r="AY169" s="370">
        <v>0</v>
      </c>
      <c r="AZ169" s="370">
        <v>0</v>
      </c>
      <c r="BA169" s="370">
        <f t="shared" si="48"/>
        <v>0</v>
      </c>
      <c r="BB169" s="370">
        <f t="shared" si="49"/>
        <v>73</v>
      </c>
      <c r="BC169" s="370">
        <f t="shared" si="49"/>
        <v>66</v>
      </c>
      <c r="BD169" s="370">
        <f t="shared" si="49"/>
        <v>139</v>
      </c>
    </row>
    <row r="170" spans="1:56" s="371" customFormat="1" hidden="1">
      <c r="A170" s="370">
        <f t="shared" si="35"/>
        <v>156</v>
      </c>
      <c r="B170" s="370" t="s">
        <v>912</v>
      </c>
      <c r="C170" s="370" t="s">
        <v>913</v>
      </c>
      <c r="D170" s="370" t="s">
        <v>914</v>
      </c>
      <c r="E170" s="370" t="s">
        <v>914</v>
      </c>
      <c r="F170" s="370" t="s">
        <v>83</v>
      </c>
      <c r="G170" s="370" t="s">
        <v>126</v>
      </c>
      <c r="H170" s="370" t="s">
        <v>615</v>
      </c>
      <c r="I170" s="370" t="s">
        <v>615</v>
      </c>
      <c r="J170" s="370">
        <v>2</v>
      </c>
      <c r="K170" s="370" t="s">
        <v>2421</v>
      </c>
      <c r="L170" s="370">
        <v>29952</v>
      </c>
      <c r="M170" s="370" t="s">
        <v>2415</v>
      </c>
      <c r="N170" s="370">
        <v>100</v>
      </c>
      <c r="O170" s="370">
        <v>16</v>
      </c>
      <c r="P170" s="370">
        <v>21</v>
      </c>
      <c r="Q170" s="370">
        <f t="shared" si="36"/>
        <v>37</v>
      </c>
      <c r="R170" s="370">
        <v>11</v>
      </c>
      <c r="S170" s="370">
        <v>8</v>
      </c>
      <c r="T170" s="370">
        <f t="shared" si="37"/>
        <v>19</v>
      </c>
      <c r="U170" s="370">
        <v>12</v>
      </c>
      <c r="V170" s="370">
        <v>16</v>
      </c>
      <c r="W170" s="370">
        <f t="shared" si="38"/>
        <v>28</v>
      </c>
      <c r="X170" s="370">
        <v>16</v>
      </c>
      <c r="Y170" s="370">
        <v>14</v>
      </c>
      <c r="Z170" s="370">
        <f t="shared" si="39"/>
        <v>30</v>
      </c>
      <c r="AA170" s="370">
        <v>16</v>
      </c>
      <c r="AB170" s="370">
        <v>18</v>
      </c>
      <c r="AC170" s="370">
        <f t="shared" si="40"/>
        <v>34</v>
      </c>
      <c r="AD170" s="370">
        <v>15</v>
      </c>
      <c r="AE170" s="370">
        <v>10</v>
      </c>
      <c r="AF170" s="370">
        <f t="shared" si="41"/>
        <v>25</v>
      </c>
      <c r="AG170" s="370">
        <v>0</v>
      </c>
      <c r="AH170" s="370">
        <v>0</v>
      </c>
      <c r="AI170" s="370">
        <f t="shared" si="42"/>
        <v>0</v>
      </c>
      <c r="AJ170" s="370">
        <v>0</v>
      </c>
      <c r="AK170" s="370">
        <v>0</v>
      </c>
      <c r="AL170" s="370">
        <f t="shared" si="43"/>
        <v>0</v>
      </c>
      <c r="AM170" s="370">
        <v>0</v>
      </c>
      <c r="AN170" s="370">
        <v>0</v>
      </c>
      <c r="AO170" s="370">
        <f t="shared" si="44"/>
        <v>0</v>
      </c>
      <c r="AP170" s="370">
        <v>0</v>
      </c>
      <c r="AQ170" s="370">
        <v>0</v>
      </c>
      <c r="AR170" s="370">
        <f t="shared" si="45"/>
        <v>0</v>
      </c>
      <c r="AS170" s="370">
        <v>0</v>
      </c>
      <c r="AT170" s="370">
        <v>0</v>
      </c>
      <c r="AU170" s="370">
        <f t="shared" si="46"/>
        <v>0</v>
      </c>
      <c r="AV170" s="370">
        <v>0</v>
      </c>
      <c r="AW170" s="370">
        <v>0</v>
      </c>
      <c r="AX170" s="370">
        <f t="shared" si="47"/>
        <v>0</v>
      </c>
      <c r="AY170" s="370">
        <v>0</v>
      </c>
      <c r="AZ170" s="370">
        <v>0</v>
      </c>
      <c r="BA170" s="370">
        <f t="shared" si="48"/>
        <v>0</v>
      </c>
      <c r="BB170" s="370">
        <f t="shared" si="49"/>
        <v>86</v>
      </c>
      <c r="BC170" s="370">
        <f t="shared" si="49"/>
        <v>87</v>
      </c>
      <c r="BD170" s="370">
        <f t="shared" si="49"/>
        <v>173</v>
      </c>
    </row>
    <row r="171" spans="1:56" s="371" customFormat="1" hidden="1">
      <c r="A171" s="370">
        <f t="shared" si="35"/>
        <v>157</v>
      </c>
      <c r="B171" s="370" t="s">
        <v>891</v>
      </c>
      <c r="C171" s="370" t="s">
        <v>892</v>
      </c>
      <c r="D171" s="370" t="s">
        <v>1593</v>
      </c>
      <c r="E171" s="370" t="s">
        <v>893</v>
      </c>
      <c r="F171" s="370" t="s">
        <v>83</v>
      </c>
      <c r="G171" s="370" t="s">
        <v>126</v>
      </c>
      <c r="H171" s="370" t="s">
        <v>615</v>
      </c>
      <c r="I171" s="370" t="s">
        <v>615</v>
      </c>
      <c r="J171" s="370">
        <v>2</v>
      </c>
      <c r="K171" s="370" t="s">
        <v>2410</v>
      </c>
      <c r="L171" s="370">
        <v>38535</v>
      </c>
      <c r="M171" s="370" t="s">
        <v>2409</v>
      </c>
      <c r="N171" s="370">
        <v>900</v>
      </c>
      <c r="O171" s="370">
        <v>17</v>
      </c>
      <c r="P171" s="370">
        <v>12</v>
      </c>
      <c r="Q171" s="370">
        <f t="shared" si="36"/>
        <v>29</v>
      </c>
      <c r="R171" s="370">
        <v>19</v>
      </c>
      <c r="S171" s="370">
        <v>15</v>
      </c>
      <c r="T171" s="370">
        <f t="shared" si="37"/>
        <v>34</v>
      </c>
      <c r="U171" s="370">
        <v>15</v>
      </c>
      <c r="V171" s="370">
        <v>18</v>
      </c>
      <c r="W171" s="370">
        <f t="shared" si="38"/>
        <v>33</v>
      </c>
      <c r="X171" s="370">
        <v>11</v>
      </c>
      <c r="Y171" s="370">
        <v>6</v>
      </c>
      <c r="Z171" s="370">
        <f t="shared" si="39"/>
        <v>17</v>
      </c>
      <c r="AA171" s="370">
        <v>8</v>
      </c>
      <c r="AB171" s="370">
        <v>11</v>
      </c>
      <c r="AC171" s="370">
        <f t="shared" si="40"/>
        <v>19</v>
      </c>
      <c r="AD171" s="370">
        <v>7</v>
      </c>
      <c r="AE171" s="370">
        <v>15</v>
      </c>
      <c r="AF171" s="370">
        <f t="shared" si="41"/>
        <v>22</v>
      </c>
      <c r="AG171" s="370">
        <v>0</v>
      </c>
      <c r="AH171" s="370">
        <v>0</v>
      </c>
      <c r="AI171" s="370">
        <f t="shared" si="42"/>
        <v>0</v>
      </c>
      <c r="AJ171" s="370">
        <v>0</v>
      </c>
      <c r="AK171" s="370">
        <v>0</v>
      </c>
      <c r="AL171" s="370">
        <f t="shared" si="43"/>
        <v>0</v>
      </c>
      <c r="AM171" s="370">
        <v>0</v>
      </c>
      <c r="AN171" s="370">
        <v>0</v>
      </c>
      <c r="AO171" s="370">
        <f t="shared" si="44"/>
        <v>0</v>
      </c>
      <c r="AP171" s="370">
        <v>0</v>
      </c>
      <c r="AQ171" s="370">
        <v>0</v>
      </c>
      <c r="AR171" s="370">
        <f t="shared" si="45"/>
        <v>0</v>
      </c>
      <c r="AS171" s="370">
        <v>0</v>
      </c>
      <c r="AT171" s="370">
        <v>0</v>
      </c>
      <c r="AU171" s="370">
        <f t="shared" si="46"/>
        <v>0</v>
      </c>
      <c r="AV171" s="370">
        <v>0</v>
      </c>
      <c r="AW171" s="370">
        <v>0</v>
      </c>
      <c r="AX171" s="370">
        <f t="shared" si="47"/>
        <v>0</v>
      </c>
      <c r="AY171" s="370">
        <v>0</v>
      </c>
      <c r="AZ171" s="370">
        <v>0</v>
      </c>
      <c r="BA171" s="370">
        <f t="shared" si="48"/>
        <v>0</v>
      </c>
      <c r="BB171" s="370">
        <f t="shared" si="49"/>
        <v>77</v>
      </c>
      <c r="BC171" s="370">
        <f t="shared" si="49"/>
        <v>77</v>
      </c>
      <c r="BD171" s="370">
        <f t="shared" si="49"/>
        <v>154</v>
      </c>
    </row>
    <row r="172" spans="1:56" s="371" customFormat="1" hidden="1">
      <c r="A172" s="370">
        <f t="shared" si="35"/>
        <v>158</v>
      </c>
      <c r="B172" s="370" t="s">
        <v>930</v>
      </c>
      <c r="C172" s="370" t="s">
        <v>1604</v>
      </c>
      <c r="D172" s="370" t="s">
        <v>931</v>
      </c>
      <c r="E172" s="370" t="s">
        <v>931</v>
      </c>
      <c r="F172" s="370" t="s">
        <v>83</v>
      </c>
      <c r="G172" s="370" t="s">
        <v>126</v>
      </c>
      <c r="H172" s="370" t="s">
        <v>615</v>
      </c>
      <c r="I172" s="370" t="s">
        <v>615</v>
      </c>
      <c r="J172" s="370">
        <v>2</v>
      </c>
      <c r="K172" s="370" t="s">
        <v>2410</v>
      </c>
      <c r="L172" s="370">
        <v>39650</v>
      </c>
      <c r="M172" s="370" t="s">
        <v>2419</v>
      </c>
      <c r="N172" s="370">
        <v>0</v>
      </c>
      <c r="O172" s="370">
        <v>14</v>
      </c>
      <c r="P172" s="370">
        <v>8</v>
      </c>
      <c r="Q172" s="370">
        <f t="shared" si="36"/>
        <v>22</v>
      </c>
      <c r="R172" s="370">
        <v>19</v>
      </c>
      <c r="S172" s="370">
        <v>12</v>
      </c>
      <c r="T172" s="370">
        <f t="shared" si="37"/>
        <v>31</v>
      </c>
      <c r="U172" s="370">
        <v>11</v>
      </c>
      <c r="V172" s="370">
        <v>1</v>
      </c>
      <c r="W172" s="370">
        <f t="shared" si="38"/>
        <v>12</v>
      </c>
      <c r="X172" s="370">
        <v>15</v>
      </c>
      <c r="Y172" s="370">
        <v>8</v>
      </c>
      <c r="Z172" s="370">
        <f t="shared" si="39"/>
        <v>23</v>
      </c>
      <c r="AA172" s="370">
        <v>5</v>
      </c>
      <c r="AB172" s="370">
        <v>2</v>
      </c>
      <c r="AC172" s="370">
        <f t="shared" si="40"/>
        <v>7</v>
      </c>
      <c r="AD172" s="370">
        <v>4</v>
      </c>
      <c r="AE172" s="370">
        <v>3</v>
      </c>
      <c r="AF172" s="370">
        <f t="shared" si="41"/>
        <v>7</v>
      </c>
      <c r="AG172" s="370">
        <v>0</v>
      </c>
      <c r="AH172" s="370">
        <v>0</v>
      </c>
      <c r="AI172" s="370">
        <f t="shared" si="42"/>
        <v>0</v>
      </c>
      <c r="AJ172" s="370">
        <v>0</v>
      </c>
      <c r="AK172" s="370">
        <v>0</v>
      </c>
      <c r="AL172" s="370">
        <f t="shared" si="43"/>
        <v>0</v>
      </c>
      <c r="AM172" s="370">
        <v>0</v>
      </c>
      <c r="AN172" s="370">
        <v>0</v>
      </c>
      <c r="AO172" s="370">
        <f t="shared" si="44"/>
        <v>0</v>
      </c>
      <c r="AP172" s="370">
        <v>0</v>
      </c>
      <c r="AQ172" s="370">
        <v>0</v>
      </c>
      <c r="AR172" s="370">
        <f t="shared" si="45"/>
        <v>0</v>
      </c>
      <c r="AS172" s="370">
        <v>0</v>
      </c>
      <c r="AT172" s="370">
        <v>0</v>
      </c>
      <c r="AU172" s="370">
        <f t="shared" si="46"/>
        <v>0</v>
      </c>
      <c r="AV172" s="370">
        <v>0</v>
      </c>
      <c r="AW172" s="370">
        <v>0</v>
      </c>
      <c r="AX172" s="370">
        <f t="shared" si="47"/>
        <v>0</v>
      </c>
      <c r="AY172" s="370">
        <v>0</v>
      </c>
      <c r="AZ172" s="370">
        <v>0</v>
      </c>
      <c r="BA172" s="370">
        <f t="shared" si="48"/>
        <v>0</v>
      </c>
      <c r="BB172" s="370">
        <f t="shared" si="49"/>
        <v>68</v>
      </c>
      <c r="BC172" s="370">
        <f t="shared" si="49"/>
        <v>34</v>
      </c>
      <c r="BD172" s="370">
        <f t="shared" si="49"/>
        <v>102</v>
      </c>
    </row>
    <row r="173" spans="1:56" s="371" customFormat="1" hidden="1">
      <c r="A173" s="370">
        <f t="shared" si="35"/>
        <v>159</v>
      </c>
      <c r="B173" s="370" t="s">
        <v>906</v>
      </c>
      <c r="C173" s="370" t="s">
        <v>907</v>
      </c>
      <c r="D173" s="370" t="s">
        <v>1602</v>
      </c>
      <c r="E173" s="370" t="s">
        <v>908</v>
      </c>
      <c r="F173" s="370" t="s">
        <v>83</v>
      </c>
      <c r="G173" s="370" t="s">
        <v>126</v>
      </c>
      <c r="H173" s="370" t="s">
        <v>615</v>
      </c>
      <c r="I173" s="370" t="s">
        <v>615</v>
      </c>
      <c r="J173" s="370">
        <v>2</v>
      </c>
      <c r="K173" s="370" t="s">
        <v>2410</v>
      </c>
      <c r="L173" s="370">
        <v>39814</v>
      </c>
      <c r="M173" s="370" t="s">
        <v>2409</v>
      </c>
      <c r="N173" s="370">
        <v>0</v>
      </c>
      <c r="O173" s="370">
        <v>9</v>
      </c>
      <c r="P173" s="370">
        <v>9</v>
      </c>
      <c r="Q173" s="370">
        <f t="shared" si="36"/>
        <v>18</v>
      </c>
      <c r="R173" s="370">
        <v>12</v>
      </c>
      <c r="S173" s="370">
        <v>13</v>
      </c>
      <c r="T173" s="370">
        <f t="shared" si="37"/>
        <v>25</v>
      </c>
      <c r="U173" s="370">
        <v>12</v>
      </c>
      <c r="V173" s="370">
        <v>8</v>
      </c>
      <c r="W173" s="370">
        <f t="shared" si="38"/>
        <v>20</v>
      </c>
      <c r="X173" s="370">
        <v>9</v>
      </c>
      <c r="Y173" s="370">
        <v>7</v>
      </c>
      <c r="Z173" s="370">
        <f t="shared" si="39"/>
        <v>16</v>
      </c>
      <c r="AA173" s="370">
        <v>13</v>
      </c>
      <c r="AB173" s="370">
        <v>13</v>
      </c>
      <c r="AC173" s="370">
        <f t="shared" si="40"/>
        <v>26</v>
      </c>
      <c r="AD173" s="370">
        <v>4</v>
      </c>
      <c r="AE173" s="370">
        <v>5</v>
      </c>
      <c r="AF173" s="370">
        <f t="shared" si="41"/>
        <v>9</v>
      </c>
      <c r="AG173" s="370">
        <v>0</v>
      </c>
      <c r="AH173" s="370">
        <v>0</v>
      </c>
      <c r="AI173" s="370">
        <f t="shared" si="42"/>
        <v>0</v>
      </c>
      <c r="AJ173" s="370">
        <v>0</v>
      </c>
      <c r="AK173" s="370">
        <v>0</v>
      </c>
      <c r="AL173" s="370">
        <f t="shared" si="43"/>
        <v>0</v>
      </c>
      <c r="AM173" s="370">
        <v>0</v>
      </c>
      <c r="AN173" s="370">
        <v>0</v>
      </c>
      <c r="AO173" s="370">
        <f t="shared" si="44"/>
        <v>0</v>
      </c>
      <c r="AP173" s="370">
        <v>0</v>
      </c>
      <c r="AQ173" s="370">
        <v>0</v>
      </c>
      <c r="AR173" s="370">
        <f t="shared" si="45"/>
        <v>0</v>
      </c>
      <c r="AS173" s="370">
        <v>0</v>
      </c>
      <c r="AT173" s="370">
        <v>0</v>
      </c>
      <c r="AU173" s="370">
        <f t="shared" si="46"/>
        <v>0</v>
      </c>
      <c r="AV173" s="370">
        <v>0</v>
      </c>
      <c r="AW173" s="370">
        <v>0</v>
      </c>
      <c r="AX173" s="370">
        <f t="shared" si="47"/>
        <v>0</v>
      </c>
      <c r="AY173" s="370">
        <v>0</v>
      </c>
      <c r="AZ173" s="370">
        <v>0</v>
      </c>
      <c r="BA173" s="370">
        <f t="shared" si="48"/>
        <v>0</v>
      </c>
      <c r="BB173" s="370">
        <f t="shared" si="49"/>
        <v>59</v>
      </c>
      <c r="BC173" s="370">
        <f t="shared" si="49"/>
        <v>55</v>
      </c>
      <c r="BD173" s="370">
        <f t="shared" si="49"/>
        <v>114</v>
      </c>
    </row>
    <row r="174" spans="1:56" s="371" customFormat="1" hidden="1">
      <c r="A174" s="370">
        <f t="shared" si="35"/>
        <v>160</v>
      </c>
      <c r="B174" s="370" t="s">
        <v>897</v>
      </c>
      <c r="C174" s="370" t="s">
        <v>898</v>
      </c>
      <c r="D174" s="370" t="s">
        <v>1597</v>
      </c>
      <c r="E174" s="370" t="s">
        <v>899</v>
      </c>
      <c r="F174" s="370" t="s">
        <v>83</v>
      </c>
      <c r="G174" s="370" t="s">
        <v>126</v>
      </c>
      <c r="H174" s="370" t="s">
        <v>615</v>
      </c>
      <c r="I174" s="370" t="s">
        <v>615</v>
      </c>
      <c r="J174" s="370">
        <v>2</v>
      </c>
      <c r="K174" s="370" t="s">
        <v>2410</v>
      </c>
      <c r="L174" s="370" t="s">
        <v>615</v>
      </c>
      <c r="M174" s="370" t="s">
        <v>2419</v>
      </c>
      <c r="N174" s="370">
        <v>0</v>
      </c>
      <c r="O174" s="370">
        <v>11</v>
      </c>
      <c r="P174" s="370">
        <v>15</v>
      </c>
      <c r="Q174" s="370">
        <f t="shared" si="36"/>
        <v>26</v>
      </c>
      <c r="R174" s="370">
        <v>15</v>
      </c>
      <c r="S174" s="370">
        <v>20</v>
      </c>
      <c r="T174" s="370">
        <f t="shared" si="37"/>
        <v>35</v>
      </c>
      <c r="U174" s="370">
        <v>33</v>
      </c>
      <c r="V174" s="370">
        <v>20</v>
      </c>
      <c r="W174" s="370">
        <f t="shared" si="38"/>
        <v>53</v>
      </c>
      <c r="X174" s="370">
        <v>15</v>
      </c>
      <c r="Y174" s="370">
        <v>16</v>
      </c>
      <c r="Z174" s="370">
        <f t="shared" si="39"/>
        <v>31</v>
      </c>
      <c r="AA174" s="370">
        <v>8</v>
      </c>
      <c r="AB174" s="370">
        <v>13</v>
      </c>
      <c r="AC174" s="370">
        <f t="shared" si="40"/>
        <v>21</v>
      </c>
      <c r="AD174" s="370">
        <v>14</v>
      </c>
      <c r="AE174" s="370">
        <v>12</v>
      </c>
      <c r="AF174" s="370">
        <f t="shared" si="41"/>
        <v>26</v>
      </c>
      <c r="AG174" s="370">
        <v>0</v>
      </c>
      <c r="AH174" s="370">
        <v>0</v>
      </c>
      <c r="AI174" s="370">
        <f t="shared" si="42"/>
        <v>0</v>
      </c>
      <c r="AJ174" s="370">
        <v>0</v>
      </c>
      <c r="AK174" s="370">
        <v>0</v>
      </c>
      <c r="AL174" s="370">
        <f t="shared" si="43"/>
        <v>0</v>
      </c>
      <c r="AM174" s="370">
        <v>0</v>
      </c>
      <c r="AN174" s="370">
        <v>0</v>
      </c>
      <c r="AO174" s="370">
        <f t="shared" si="44"/>
        <v>0</v>
      </c>
      <c r="AP174" s="370">
        <v>0</v>
      </c>
      <c r="AQ174" s="370">
        <v>0</v>
      </c>
      <c r="AR174" s="370">
        <f t="shared" si="45"/>
        <v>0</v>
      </c>
      <c r="AS174" s="370">
        <v>0</v>
      </c>
      <c r="AT174" s="370">
        <v>0</v>
      </c>
      <c r="AU174" s="370">
        <f t="shared" si="46"/>
        <v>0</v>
      </c>
      <c r="AV174" s="370">
        <v>0</v>
      </c>
      <c r="AW174" s="370">
        <v>0</v>
      </c>
      <c r="AX174" s="370">
        <f t="shared" si="47"/>
        <v>0</v>
      </c>
      <c r="AY174" s="370">
        <v>0</v>
      </c>
      <c r="AZ174" s="370">
        <v>0</v>
      </c>
      <c r="BA174" s="370">
        <f t="shared" si="48"/>
        <v>0</v>
      </c>
      <c r="BB174" s="370">
        <f t="shared" si="49"/>
        <v>96</v>
      </c>
      <c r="BC174" s="370">
        <f t="shared" si="49"/>
        <v>96</v>
      </c>
      <c r="BD174" s="370">
        <f t="shared" si="49"/>
        <v>192</v>
      </c>
    </row>
    <row r="175" spans="1:56" s="371" customFormat="1" hidden="1">
      <c r="A175" s="370">
        <f t="shared" si="35"/>
        <v>161</v>
      </c>
      <c r="B175" s="370" t="s">
        <v>909</v>
      </c>
      <c r="C175" s="370" t="s">
        <v>910</v>
      </c>
      <c r="D175" s="370" t="s">
        <v>1603</v>
      </c>
      <c r="E175" s="370" t="s">
        <v>911</v>
      </c>
      <c r="F175" s="370" t="s">
        <v>83</v>
      </c>
      <c r="G175" s="370" t="s">
        <v>126</v>
      </c>
      <c r="H175" s="370" t="s">
        <v>615</v>
      </c>
      <c r="I175" s="370" t="s">
        <v>615</v>
      </c>
      <c r="J175" s="370">
        <v>2</v>
      </c>
      <c r="K175" s="370" t="s">
        <v>2432</v>
      </c>
      <c r="L175" s="370">
        <v>3654</v>
      </c>
      <c r="M175" s="370" t="s">
        <v>2419</v>
      </c>
      <c r="N175" s="370">
        <v>0</v>
      </c>
      <c r="O175" s="370">
        <v>10</v>
      </c>
      <c r="P175" s="370">
        <v>4</v>
      </c>
      <c r="Q175" s="370">
        <f t="shared" si="36"/>
        <v>14</v>
      </c>
      <c r="R175" s="370">
        <v>5</v>
      </c>
      <c r="S175" s="370">
        <v>12</v>
      </c>
      <c r="T175" s="370">
        <f t="shared" si="37"/>
        <v>17</v>
      </c>
      <c r="U175" s="370">
        <v>19</v>
      </c>
      <c r="V175" s="370">
        <v>19</v>
      </c>
      <c r="W175" s="370">
        <f t="shared" si="38"/>
        <v>38</v>
      </c>
      <c r="X175" s="370">
        <v>31</v>
      </c>
      <c r="Y175" s="370">
        <v>18</v>
      </c>
      <c r="Z175" s="370">
        <f t="shared" si="39"/>
        <v>49</v>
      </c>
      <c r="AA175" s="370">
        <v>16</v>
      </c>
      <c r="AB175" s="370">
        <v>15</v>
      </c>
      <c r="AC175" s="370">
        <f t="shared" si="40"/>
        <v>31</v>
      </c>
      <c r="AD175" s="370">
        <v>20</v>
      </c>
      <c r="AE175" s="370">
        <v>6</v>
      </c>
      <c r="AF175" s="370">
        <f t="shared" si="41"/>
        <v>26</v>
      </c>
      <c r="AG175" s="370">
        <v>0</v>
      </c>
      <c r="AH175" s="370">
        <v>0</v>
      </c>
      <c r="AI175" s="370">
        <f t="shared" si="42"/>
        <v>0</v>
      </c>
      <c r="AJ175" s="370">
        <v>0</v>
      </c>
      <c r="AK175" s="370">
        <v>0</v>
      </c>
      <c r="AL175" s="370">
        <f t="shared" si="43"/>
        <v>0</v>
      </c>
      <c r="AM175" s="370">
        <v>0</v>
      </c>
      <c r="AN175" s="370">
        <v>0</v>
      </c>
      <c r="AO175" s="370">
        <f t="shared" si="44"/>
        <v>0</v>
      </c>
      <c r="AP175" s="370">
        <v>0</v>
      </c>
      <c r="AQ175" s="370">
        <v>0</v>
      </c>
      <c r="AR175" s="370">
        <f t="shared" si="45"/>
        <v>0</v>
      </c>
      <c r="AS175" s="370">
        <v>0</v>
      </c>
      <c r="AT175" s="370">
        <v>0</v>
      </c>
      <c r="AU175" s="370">
        <f t="shared" si="46"/>
        <v>0</v>
      </c>
      <c r="AV175" s="370">
        <v>0</v>
      </c>
      <c r="AW175" s="370">
        <v>0</v>
      </c>
      <c r="AX175" s="370">
        <f t="shared" si="47"/>
        <v>0</v>
      </c>
      <c r="AY175" s="370">
        <v>0</v>
      </c>
      <c r="AZ175" s="370">
        <v>0</v>
      </c>
      <c r="BA175" s="370">
        <f t="shared" si="48"/>
        <v>0</v>
      </c>
      <c r="BB175" s="370">
        <f t="shared" si="49"/>
        <v>101</v>
      </c>
      <c r="BC175" s="370">
        <f t="shared" si="49"/>
        <v>74</v>
      </c>
      <c r="BD175" s="370">
        <f t="shared" si="49"/>
        <v>175</v>
      </c>
    </row>
    <row r="176" spans="1:56" s="371" customFormat="1" hidden="1">
      <c r="A176" s="370">
        <f t="shared" si="35"/>
        <v>162</v>
      </c>
      <c r="B176" s="370" t="s">
        <v>900</v>
      </c>
      <c r="C176" s="370" t="s">
        <v>901</v>
      </c>
      <c r="D176" s="370" t="s">
        <v>1598</v>
      </c>
      <c r="E176" s="370" t="s">
        <v>902</v>
      </c>
      <c r="F176" s="370" t="s">
        <v>83</v>
      </c>
      <c r="G176" s="370" t="s">
        <v>126</v>
      </c>
      <c r="H176" s="370" t="s">
        <v>615</v>
      </c>
      <c r="I176" s="370" t="s">
        <v>615</v>
      </c>
      <c r="J176" s="370">
        <v>2</v>
      </c>
      <c r="K176" s="370" t="s">
        <v>2432</v>
      </c>
      <c r="L176" s="370">
        <v>35799</v>
      </c>
      <c r="M176" s="370" t="s">
        <v>2409</v>
      </c>
      <c r="N176" s="370">
        <v>900</v>
      </c>
      <c r="O176" s="370">
        <v>17</v>
      </c>
      <c r="P176" s="370">
        <v>21</v>
      </c>
      <c r="Q176" s="370">
        <f t="shared" si="36"/>
        <v>38</v>
      </c>
      <c r="R176" s="370">
        <v>8</v>
      </c>
      <c r="S176" s="370">
        <v>23</v>
      </c>
      <c r="T176" s="370">
        <f t="shared" si="37"/>
        <v>31</v>
      </c>
      <c r="U176" s="370">
        <v>21</v>
      </c>
      <c r="V176" s="370">
        <v>23</v>
      </c>
      <c r="W176" s="370">
        <f t="shared" si="38"/>
        <v>44</v>
      </c>
      <c r="X176" s="370">
        <v>22</v>
      </c>
      <c r="Y176" s="370">
        <v>17</v>
      </c>
      <c r="Z176" s="370">
        <f t="shared" si="39"/>
        <v>39</v>
      </c>
      <c r="AA176" s="370">
        <v>15</v>
      </c>
      <c r="AB176" s="370">
        <v>14</v>
      </c>
      <c r="AC176" s="370">
        <f t="shared" si="40"/>
        <v>29</v>
      </c>
      <c r="AD176" s="370">
        <v>28</v>
      </c>
      <c r="AE176" s="370">
        <v>28</v>
      </c>
      <c r="AF176" s="370">
        <f t="shared" si="41"/>
        <v>56</v>
      </c>
      <c r="AG176" s="370">
        <v>0</v>
      </c>
      <c r="AH176" s="370">
        <v>0</v>
      </c>
      <c r="AI176" s="370">
        <f t="shared" si="42"/>
        <v>0</v>
      </c>
      <c r="AJ176" s="370">
        <v>0</v>
      </c>
      <c r="AK176" s="370">
        <v>0</v>
      </c>
      <c r="AL176" s="370">
        <f t="shared" si="43"/>
        <v>0</v>
      </c>
      <c r="AM176" s="370">
        <v>0</v>
      </c>
      <c r="AN176" s="370">
        <v>0</v>
      </c>
      <c r="AO176" s="370">
        <f t="shared" si="44"/>
        <v>0</v>
      </c>
      <c r="AP176" s="370">
        <v>0</v>
      </c>
      <c r="AQ176" s="370">
        <v>0</v>
      </c>
      <c r="AR176" s="370">
        <f t="shared" si="45"/>
        <v>0</v>
      </c>
      <c r="AS176" s="370">
        <v>0</v>
      </c>
      <c r="AT176" s="370">
        <v>0</v>
      </c>
      <c r="AU176" s="370">
        <f t="shared" si="46"/>
        <v>0</v>
      </c>
      <c r="AV176" s="370">
        <v>0</v>
      </c>
      <c r="AW176" s="370">
        <v>0</v>
      </c>
      <c r="AX176" s="370">
        <f t="shared" si="47"/>
        <v>0</v>
      </c>
      <c r="AY176" s="370">
        <v>0</v>
      </c>
      <c r="AZ176" s="370">
        <v>0</v>
      </c>
      <c r="BA176" s="370">
        <f t="shared" si="48"/>
        <v>0</v>
      </c>
      <c r="BB176" s="370">
        <f t="shared" si="49"/>
        <v>111</v>
      </c>
      <c r="BC176" s="370">
        <f t="shared" si="49"/>
        <v>126</v>
      </c>
      <c r="BD176" s="370">
        <f t="shared" si="49"/>
        <v>237</v>
      </c>
    </row>
    <row r="177" spans="1:56" s="371" customFormat="1" hidden="1">
      <c r="A177" s="370">
        <f t="shared" si="35"/>
        <v>163</v>
      </c>
      <c r="B177" s="370" t="s">
        <v>921</v>
      </c>
      <c r="C177" s="370" t="s">
        <v>922</v>
      </c>
      <c r="D177" s="370" t="s">
        <v>1592</v>
      </c>
      <c r="E177" s="370" t="s">
        <v>923</v>
      </c>
      <c r="F177" s="370" t="s">
        <v>83</v>
      </c>
      <c r="G177" s="370" t="s">
        <v>126</v>
      </c>
      <c r="H177" s="370" t="s">
        <v>615</v>
      </c>
      <c r="I177" s="370" t="s">
        <v>615</v>
      </c>
      <c r="J177" s="370">
        <v>2</v>
      </c>
      <c r="K177" s="370" t="s">
        <v>2410</v>
      </c>
      <c r="L177" s="370">
        <v>35952</v>
      </c>
      <c r="M177" s="370" t="s">
        <v>2419</v>
      </c>
      <c r="N177" s="370">
        <v>0</v>
      </c>
      <c r="O177" s="370">
        <v>12</v>
      </c>
      <c r="P177" s="370">
        <v>6</v>
      </c>
      <c r="Q177" s="370">
        <f t="shared" si="36"/>
        <v>18</v>
      </c>
      <c r="R177" s="370">
        <v>16</v>
      </c>
      <c r="S177" s="370">
        <v>13</v>
      </c>
      <c r="T177" s="370">
        <f t="shared" si="37"/>
        <v>29</v>
      </c>
      <c r="U177" s="370">
        <v>13</v>
      </c>
      <c r="V177" s="370">
        <v>16</v>
      </c>
      <c r="W177" s="370">
        <f t="shared" si="38"/>
        <v>29</v>
      </c>
      <c r="X177" s="370">
        <v>10</v>
      </c>
      <c r="Y177" s="370">
        <v>8</v>
      </c>
      <c r="Z177" s="370">
        <f t="shared" si="39"/>
        <v>18</v>
      </c>
      <c r="AA177" s="370">
        <v>14</v>
      </c>
      <c r="AB177" s="370">
        <v>16</v>
      </c>
      <c r="AC177" s="370">
        <f t="shared" si="40"/>
        <v>30</v>
      </c>
      <c r="AD177" s="370">
        <v>7</v>
      </c>
      <c r="AE177" s="370">
        <v>9</v>
      </c>
      <c r="AF177" s="370">
        <f t="shared" si="41"/>
        <v>16</v>
      </c>
      <c r="AG177" s="370">
        <v>0</v>
      </c>
      <c r="AH177" s="370">
        <v>0</v>
      </c>
      <c r="AI177" s="370">
        <f t="shared" si="42"/>
        <v>0</v>
      </c>
      <c r="AJ177" s="370">
        <v>0</v>
      </c>
      <c r="AK177" s="370">
        <v>0</v>
      </c>
      <c r="AL177" s="370">
        <f t="shared" si="43"/>
        <v>0</v>
      </c>
      <c r="AM177" s="370">
        <v>0</v>
      </c>
      <c r="AN177" s="370">
        <v>0</v>
      </c>
      <c r="AO177" s="370">
        <f t="shared" si="44"/>
        <v>0</v>
      </c>
      <c r="AP177" s="370">
        <v>0</v>
      </c>
      <c r="AQ177" s="370">
        <v>0</v>
      </c>
      <c r="AR177" s="370">
        <f t="shared" si="45"/>
        <v>0</v>
      </c>
      <c r="AS177" s="370">
        <v>0</v>
      </c>
      <c r="AT177" s="370">
        <v>0</v>
      </c>
      <c r="AU177" s="370">
        <f t="shared" si="46"/>
        <v>0</v>
      </c>
      <c r="AV177" s="370">
        <v>0</v>
      </c>
      <c r="AW177" s="370">
        <v>0</v>
      </c>
      <c r="AX177" s="370">
        <f t="shared" si="47"/>
        <v>0</v>
      </c>
      <c r="AY177" s="370">
        <v>0</v>
      </c>
      <c r="AZ177" s="370">
        <v>0</v>
      </c>
      <c r="BA177" s="370">
        <f t="shared" si="48"/>
        <v>0</v>
      </c>
      <c r="BB177" s="370">
        <f t="shared" si="49"/>
        <v>72</v>
      </c>
      <c r="BC177" s="370">
        <f t="shared" si="49"/>
        <v>68</v>
      </c>
      <c r="BD177" s="370">
        <f t="shared" si="49"/>
        <v>140</v>
      </c>
    </row>
    <row r="178" spans="1:56" s="371" customFormat="1" hidden="1">
      <c r="A178" s="370">
        <f t="shared" si="35"/>
        <v>164</v>
      </c>
      <c r="B178" s="370" t="s">
        <v>934</v>
      </c>
      <c r="C178" s="370" t="s">
        <v>1606</v>
      </c>
      <c r="D178" s="370" t="s">
        <v>1607</v>
      </c>
      <c r="E178" s="370" t="s">
        <v>189</v>
      </c>
      <c r="F178" s="370" t="s">
        <v>83</v>
      </c>
      <c r="G178" s="370" t="s">
        <v>127</v>
      </c>
      <c r="H178" s="370" t="s">
        <v>615</v>
      </c>
      <c r="I178" s="370" t="s">
        <v>615</v>
      </c>
      <c r="J178" s="370">
        <v>2</v>
      </c>
      <c r="K178" s="370" t="s">
        <v>2475</v>
      </c>
      <c r="L178" s="370">
        <v>39616</v>
      </c>
      <c r="M178" s="370" t="s">
        <v>2415</v>
      </c>
      <c r="N178" s="370">
        <v>1200</v>
      </c>
      <c r="O178" s="370">
        <v>24</v>
      </c>
      <c r="P178" s="370">
        <v>17</v>
      </c>
      <c r="Q178" s="370">
        <f t="shared" si="36"/>
        <v>41</v>
      </c>
      <c r="R178" s="370">
        <v>26</v>
      </c>
      <c r="S178" s="370">
        <v>26</v>
      </c>
      <c r="T178" s="370">
        <f t="shared" si="37"/>
        <v>52</v>
      </c>
      <c r="U178" s="370">
        <v>17</v>
      </c>
      <c r="V178" s="370">
        <v>17</v>
      </c>
      <c r="W178" s="370">
        <f t="shared" si="38"/>
        <v>34</v>
      </c>
      <c r="X178" s="370">
        <v>19</v>
      </c>
      <c r="Y178" s="370">
        <v>17</v>
      </c>
      <c r="Z178" s="370">
        <f t="shared" si="39"/>
        <v>36</v>
      </c>
      <c r="AA178" s="370">
        <v>22</v>
      </c>
      <c r="AB178" s="370">
        <v>10</v>
      </c>
      <c r="AC178" s="370">
        <f t="shared" si="40"/>
        <v>32</v>
      </c>
      <c r="AD178" s="370">
        <v>20</v>
      </c>
      <c r="AE178" s="370">
        <v>12</v>
      </c>
      <c r="AF178" s="370">
        <f t="shared" si="41"/>
        <v>32</v>
      </c>
      <c r="AG178" s="370">
        <v>0</v>
      </c>
      <c r="AH178" s="370">
        <v>0</v>
      </c>
      <c r="AI178" s="370">
        <f t="shared" si="42"/>
        <v>0</v>
      </c>
      <c r="AJ178" s="370">
        <v>0</v>
      </c>
      <c r="AK178" s="370">
        <v>0</v>
      </c>
      <c r="AL178" s="370">
        <f t="shared" si="43"/>
        <v>0</v>
      </c>
      <c r="AM178" s="370">
        <v>0</v>
      </c>
      <c r="AN178" s="370">
        <v>0</v>
      </c>
      <c r="AO178" s="370">
        <f t="shared" si="44"/>
        <v>0</v>
      </c>
      <c r="AP178" s="370">
        <v>0</v>
      </c>
      <c r="AQ178" s="370">
        <v>0</v>
      </c>
      <c r="AR178" s="370">
        <f t="shared" si="45"/>
        <v>0</v>
      </c>
      <c r="AS178" s="370">
        <v>0</v>
      </c>
      <c r="AT178" s="370">
        <v>0</v>
      </c>
      <c r="AU178" s="370">
        <f t="shared" si="46"/>
        <v>0</v>
      </c>
      <c r="AV178" s="370">
        <v>0</v>
      </c>
      <c r="AW178" s="370">
        <v>0</v>
      </c>
      <c r="AX178" s="370">
        <f t="shared" si="47"/>
        <v>0</v>
      </c>
      <c r="AY178" s="370">
        <v>0</v>
      </c>
      <c r="AZ178" s="370">
        <v>0</v>
      </c>
      <c r="BA178" s="370">
        <f t="shared" si="48"/>
        <v>0</v>
      </c>
      <c r="BB178" s="370">
        <f t="shared" si="49"/>
        <v>128</v>
      </c>
      <c r="BC178" s="370">
        <f t="shared" si="49"/>
        <v>99</v>
      </c>
      <c r="BD178" s="370">
        <f t="shared" si="49"/>
        <v>227</v>
      </c>
    </row>
    <row r="179" spans="1:56" s="371" customFormat="1" hidden="1">
      <c r="A179" s="370">
        <f t="shared" si="35"/>
        <v>165</v>
      </c>
      <c r="B179" s="370" t="s">
        <v>894</v>
      </c>
      <c r="C179" s="370" t="s">
        <v>895</v>
      </c>
      <c r="D179" s="370" t="s">
        <v>1595</v>
      </c>
      <c r="E179" s="370" t="s">
        <v>896</v>
      </c>
      <c r="F179" s="370" t="s">
        <v>83</v>
      </c>
      <c r="G179" s="370" t="s">
        <v>126</v>
      </c>
      <c r="H179" s="370" t="s">
        <v>615</v>
      </c>
      <c r="I179" s="370" t="s">
        <v>615</v>
      </c>
      <c r="J179" s="370">
        <v>2</v>
      </c>
      <c r="K179" s="370" t="s">
        <v>2410</v>
      </c>
      <c r="L179" s="370">
        <v>29437</v>
      </c>
      <c r="M179" s="370" t="s">
        <v>2419</v>
      </c>
      <c r="N179" s="370">
        <v>0</v>
      </c>
      <c r="O179" s="370">
        <v>17</v>
      </c>
      <c r="P179" s="370">
        <v>14</v>
      </c>
      <c r="Q179" s="370">
        <f t="shared" si="36"/>
        <v>31</v>
      </c>
      <c r="R179" s="370">
        <v>13</v>
      </c>
      <c r="S179" s="370">
        <v>20</v>
      </c>
      <c r="T179" s="370">
        <f t="shared" si="37"/>
        <v>33</v>
      </c>
      <c r="U179" s="370">
        <v>28</v>
      </c>
      <c r="V179" s="370">
        <v>14</v>
      </c>
      <c r="W179" s="370">
        <f t="shared" si="38"/>
        <v>42</v>
      </c>
      <c r="X179" s="370">
        <v>11</v>
      </c>
      <c r="Y179" s="370">
        <v>17</v>
      </c>
      <c r="Z179" s="370">
        <f t="shared" si="39"/>
        <v>28</v>
      </c>
      <c r="AA179" s="370">
        <v>19</v>
      </c>
      <c r="AB179" s="370">
        <v>12</v>
      </c>
      <c r="AC179" s="370">
        <f t="shared" si="40"/>
        <v>31</v>
      </c>
      <c r="AD179" s="370">
        <v>12</v>
      </c>
      <c r="AE179" s="370">
        <v>15</v>
      </c>
      <c r="AF179" s="370">
        <f t="shared" si="41"/>
        <v>27</v>
      </c>
      <c r="AG179" s="370">
        <v>0</v>
      </c>
      <c r="AH179" s="370">
        <v>0</v>
      </c>
      <c r="AI179" s="370">
        <f t="shared" si="42"/>
        <v>0</v>
      </c>
      <c r="AJ179" s="370">
        <v>0</v>
      </c>
      <c r="AK179" s="370">
        <v>0</v>
      </c>
      <c r="AL179" s="370">
        <f t="shared" si="43"/>
        <v>0</v>
      </c>
      <c r="AM179" s="370">
        <v>0</v>
      </c>
      <c r="AN179" s="370">
        <v>0</v>
      </c>
      <c r="AO179" s="370">
        <f t="shared" si="44"/>
        <v>0</v>
      </c>
      <c r="AP179" s="370">
        <v>0</v>
      </c>
      <c r="AQ179" s="370">
        <v>0</v>
      </c>
      <c r="AR179" s="370">
        <f t="shared" si="45"/>
        <v>0</v>
      </c>
      <c r="AS179" s="370">
        <v>0</v>
      </c>
      <c r="AT179" s="370">
        <v>0</v>
      </c>
      <c r="AU179" s="370">
        <f t="shared" si="46"/>
        <v>0</v>
      </c>
      <c r="AV179" s="370">
        <v>0</v>
      </c>
      <c r="AW179" s="370">
        <v>0</v>
      </c>
      <c r="AX179" s="370">
        <f t="shared" si="47"/>
        <v>0</v>
      </c>
      <c r="AY179" s="370">
        <v>0</v>
      </c>
      <c r="AZ179" s="370">
        <v>0</v>
      </c>
      <c r="BA179" s="370">
        <f t="shared" si="48"/>
        <v>0</v>
      </c>
      <c r="BB179" s="370">
        <f t="shared" si="49"/>
        <v>100</v>
      </c>
      <c r="BC179" s="370">
        <f t="shared" si="49"/>
        <v>92</v>
      </c>
      <c r="BD179" s="370">
        <f t="shared" si="49"/>
        <v>192</v>
      </c>
    </row>
    <row r="180" spans="1:56" s="371" customFormat="1" hidden="1">
      <c r="A180" s="370">
        <f t="shared" si="35"/>
        <v>166</v>
      </c>
      <c r="B180" s="370" t="s">
        <v>918</v>
      </c>
      <c r="C180" s="370" t="s">
        <v>919</v>
      </c>
      <c r="D180" s="370" t="s">
        <v>920</v>
      </c>
      <c r="E180" s="370" t="s">
        <v>920</v>
      </c>
      <c r="F180" s="370" t="s">
        <v>83</v>
      </c>
      <c r="G180" s="370" t="s">
        <v>126</v>
      </c>
      <c r="H180" s="370" t="s">
        <v>615</v>
      </c>
      <c r="I180" s="370" t="s">
        <v>615</v>
      </c>
      <c r="J180" s="370">
        <v>2</v>
      </c>
      <c r="K180" s="370" t="s">
        <v>2432</v>
      </c>
      <c r="L180" s="370">
        <v>29281</v>
      </c>
      <c r="M180" s="370" t="s">
        <v>2419</v>
      </c>
      <c r="N180" s="370">
        <v>0</v>
      </c>
      <c r="O180" s="370">
        <v>5</v>
      </c>
      <c r="P180" s="370">
        <v>13</v>
      </c>
      <c r="Q180" s="370">
        <f t="shared" si="36"/>
        <v>18</v>
      </c>
      <c r="R180" s="370">
        <v>14</v>
      </c>
      <c r="S180" s="370">
        <v>18</v>
      </c>
      <c r="T180" s="370">
        <f t="shared" si="37"/>
        <v>32</v>
      </c>
      <c r="U180" s="370">
        <v>12</v>
      </c>
      <c r="V180" s="370">
        <v>11</v>
      </c>
      <c r="W180" s="370">
        <f t="shared" si="38"/>
        <v>23</v>
      </c>
      <c r="X180" s="370">
        <v>7</v>
      </c>
      <c r="Y180" s="370">
        <v>15</v>
      </c>
      <c r="Z180" s="370">
        <f t="shared" si="39"/>
        <v>22</v>
      </c>
      <c r="AA180" s="370">
        <v>13</v>
      </c>
      <c r="AB180" s="370">
        <v>10</v>
      </c>
      <c r="AC180" s="370">
        <f t="shared" si="40"/>
        <v>23</v>
      </c>
      <c r="AD180" s="370">
        <v>12</v>
      </c>
      <c r="AE180" s="370">
        <v>8</v>
      </c>
      <c r="AF180" s="370">
        <f t="shared" si="41"/>
        <v>20</v>
      </c>
      <c r="AG180" s="370">
        <v>0</v>
      </c>
      <c r="AH180" s="370">
        <v>0</v>
      </c>
      <c r="AI180" s="370">
        <f t="shared" si="42"/>
        <v>0</v>
      </c>
      <c r="AJ180" s="370">
        <v>0</v>
      </c>
      <c r="AK180" s="370">
        <v>0</v>
      </c>
      <c r="AL180" s="370">
        <f t="shared" si="43"/>
        <v>0</v>
      </c>
      <c r="AM180" s="370">
        <v>0</v>
      </c>
      <c r="AN180" s="370">
        <v>0</v>
      </c>
      <c r="AO180" s="370">
        <f t="shared" si="44"/>
        <v>0</v>
      </c>
      <c r="AP180" s="370">
        <v>0</v>
      </c>
      <c r="AQ180" s="370">
        <v>0</v>
      </c>
      <c r="AR180" s="370">
        <f t="shared" si="45"/>
        <v>0</v>
      </c>
      <c r="AS180" s="370">
        <v>0</v>
      </c>
      <c r="AT180" s="370">
        <v>0</v>
      </c>
      <c r="AU180" s="370">
        <f t="shared" si="46"/>
        <v>0</v>
      </c>
      <c r="AV180" s="370">
        <v>0</v>
      </c>
      <c r="AW180" s="370">
        <v>0</v>
      </c>
      <c r="AX180" s="370">
        <f t="shared" si="47"/>
        <v>0</v>
      </c>
      <c r="AY180" s="370">
        <v>0</v>
      </c>
      <c r="AZ180" s="370">
        <v>0</v>
      </c>
      <c r="BA180" s="370">
        <f t="shared" si="48"/>
        <v>0</v>
      </c>
      <c r="BB180" s="370">
        <f t="shared" si="49"/>
        <v>63</v>
      </c>
      <c r="BC180" s="370">
        <f t="shared" si="49"/>
        <v>75</v>
      </c>
      <c r="BD180" s="370">
        <f t="shared" si="49"/>
        <v>138</v>
      </c>
    </row>
    <row r="181" spans="1:56" s="371" customFormat="1" ht="24" customHeight="1">
      <c r="A181" s="370">
        <v>7</v>
      </c>
      <c r="B181" s="370"/>
      <c r="C181" s="370" t="str">
        <f>F181</f>
        <v>Kec. Pauh</v>
      </c>
      <c r="D181" s="370"/>
      <c r="E181" s="370"/>
      <c r="F181" s="370" t="str">
        <f>F180</f>
        <v>Kec. Pauh</v>
      </c>
      <c r="G181" s="370"/>
      <c r="H181" s="370"/>
      <c r="I181" s="370"/>
      <c r="J181" s="370"/>
      <c r="K181" s="370"/>
      <c r="L181" s="370"/>
      <c r="M181" s="370"/>
      <c r="N181" s="370"/>
      <c r="O181" s="370">
        <f>SUM(O164:O180)+1</f>
        <v>273</v>
      </c>
      <c r="P181" s="370">
        <f>SUM(P164:P180)+2</f>
        <v>249</v>
      </c>
      <c r="Q181" s="370">
        <f t="shared" ref="Q181:AW181" si="51">SUM(Q164:Q180)</f>
        <v>519</v>
      </c>
      <c r="R181" s="370">
        <f t="shared" si="51"/>
        <v>286</v>
      </c>
      <c r="S181" s="370">
        <f t="shared" si="51"/>
        <v>282</v>
      </c>
      <c r="T181" s="370">
        <f t="shared" si="51"/>
        <v>568</v>
      </c>
      <c r="U181" s="370">
        <f t="shared" si="51"/>
        <v>312</v>
      </c>
      <c r="V181" s="370">
        <f t="shared" si="51"/>
        <v>262</v>
      </c>
      <c r="W181" s="370">
        <f t="shared" si="51"/>
        <v>574</v>
      </c>
      <c r="X181" s="370">
        <f t="shared" si="51"/>
        <v>275</v>
      </c>
      <c r="Y181" s="370">
        <f t="shared" si="51"/>
        <v>236</v>
      </c>
      <c r="Z181" s="370">
        <f t="shared" si="51"/>
        <v>511</v>
      </c>
      <c r="AA181" s="370">
        <f t="shared" si="51"/>
        <v>261</v>
      </c>
      <c r="AB181" s="370">
        <f t="shared" si="51"/>
        <v>233</v>
      </c>
      <c r="AC181" s="370">
        <f t="shared" si="51"/>
        <v>494</v>
      </c>
      <c r="AD181" s="370">
        <f t="shared" si="51"/>
        <v>254</v>
      </c>
      <c r="AE181" s="370">
        <f t="shared" si="51"/>
        <v>222</v>
      </c>
      <c r="AF181" s="370">
        <f t="shared" si="51"/>
        <v>476</v>
      </c>
      <c r="AG181" s="370">
        <f t="shared" si="51"/>
        <v>0</v>
      </c>
      <c r="AH181" s="370">
        <f t="shared" si="51"/>
        <v>0</v>
      </c>
      <c r="AI181" s="370">
        <f t="shared" si="51"/>
        <v>0</v>
      </c>
      <c r="AJ181" s="370">
        <f t="shared" si="51"/>
        <v>0</v>
      </c>
      <c r="AK181" s="370">
        <f t="shared" si="51"/>
        <v>0</v>
      </c>
      <c r="AL181" s="370">
        <f t="shared" si="51"/>
        <v>0</v>
      </c>
      <c r="AM181" s="370">
        <f t="shared" si="51"/>
        <v>0</v>
      </c>
      <c r="AN181" s="370">
        <f t="shared" si="51"/>
        <v>0</v>
      </c>
      <c r="AO181" s="370">
        <f t="shared" si="51"/>
        <v>0</v>
      </c>
      <c r="AP181" s="370">
        <f t="shared" si="51"/>
        <v>0</v>
      </c>
      <c r="AQ181" s="370">
        <f t="shared" si="51"/>
        <v>0</v>
      </c>
      <c r="AR181" s="370">
        <f t="shared" si="51"/>
        <v>0</v>
      </c>
      <c r="AS181" s="370">
        <f t="shared" si="51"/>
        <v>0</v>
      </c>
      <c r="AT181" s="370">
        <f t="shared" si="51"/>
        <v>0</v>
      </c>
      <c r="AU181" s="370">
        <f t="shared" si="51"/>
        <v>0</v>
      </c>
      <c r="AV181" s="370">
        <f t="shared" si="51"/>
        <v>0</v>
      </c>
      <c r="AW181" s="370">
        <f t="shared" si="51"/>
        <v>0</v>
      </c>
      <c r="AX181" s="370">
        <f>SUM(AX164:AX180)</f>
        <v>0</v>
      </c>
      <c r="AY181" s="370">
        <f>SUM(AY164:AY180)</f>
        <v>0</v>
      </c>
      <c r="AZ181" s="370">
        <f>SUM(AZ164:AZ180)</f>
        <v>0</v>
      </c>
      <c r="BA181" s="370">
        <f>SUM(BA164:BA180)</f>
        <v>0</v>
      </c>
      <c r="BB181" s="370">
        <f>O181+R181+U181+X181+AA181+AD181</f>
        <v>1661</v>
      </c>
      <c r="BC181" s="370">
        <f>P181+S181+V181+Y181+AB181+AE181</f>
        <v>1484</v>
      </c>
      <c r="BD181" s="370">
        <f>SUM(BB181:BC181)</f>
        <v>3145</v>
      </c>
    </row>
    <row r="182" spans="1:56" s="371" customFormat="1" hidden="1">
      <c r="A182" s="370">
        <f>A180+1</f>
        <v>167</v>
      </c>
      <c r="B182" s="370" t="s">
        <v>965</v>
      </c>
      <c r="C182" s="370" t="s">
        <v>966</v>
      </c>
      <c r="D182" s="370" t="s">
        <v>323</v>
      </c>
      <c r="E182" s="370" t="s">
        <v>977</v>
      </c>
      <c r="F182" s="370" t="s">
        <v>90</v>
      </c>
      <c r="G182" s="370" t="s">
        <v>126</v>
      </c>
      <c r="H182" s="370" t="s">
        <v>615</v>
      </c>
      <c r="I182" s="370" t="s">
        <v>615</v>
      </c>
      <c r="J182" s="370">
        <v>2</v>
      </c>
      <c r="K182" s="370" t="s">
        <v>2410</v>
      </c>
      <c r="L182" s="370">
        <v>23091</v>
      </c>
      <c r="M182" s="370" t="s">
        <v>2409</v>
      </c>
      <c r="N182" s="370">
        <v>0</v>
      </c>
      <c r="O182" s="370">
        <v>18</v>
      </c>
      <c r="P182" s="370">
        <v>21</v>
      </c>
      <c r="Q182" s="370">
        <f t="shared" si="36"/>
        <v>39</v>
      </c>
      <c r="R182" s="370">
        <v>13</v>
      </c>
      <c r="S182" s="370">
        <v>7</v>
      </c>
      <c r="T182" s="370">
        <f t="shared" si="37"/>
        <v>20</v>
      </c>
      <c r="U182" s="370">
        <v>18</v>
      </c>
      <c r="V182" s="370">
        <v>20</v>
      </c>
      <c r="W182" s="370">
        <f t="shared" si="38"/>
        <v>38</v>
      </c>
      <c r="X182" s="370">
        <v>25</v>
      </c>
      <c r="Y182" s="370">
        <v>14</v>
      </c>
      <c r="Z182" s="370">
        <f t="shared" si="39"/>
        <v>39</v>
      </c>
      <c r="AA182" s="370">
        <v>21</v>
      </c>
      <c r="AB182" s="370">
        <v>20</v>
      </c>
      <c r="AC182" s="370">
        <f t="shared" si="40"/>
        <v>41</v>
      </c>
      <c r="AD182" s="370">
        <v>17</v>
      </c>
      <c r="AE182" s="370">
        <v>11</v>
      </c>
      <c r="AF182" s="370">
        <f t="shared" si="41"/>
        <v>28</v>
      </c>
      <c r="AG182" s="370">
        <v>0</v>
      </c>
      <c r="AH182" s="370">
        <v>0</v>
      </c>
      <c r="AI182" s="370">
        <f t="shared" si="42"/>
        <v>0</v>
      </c>
      <c r="AJ182" s="370">
        <v>0</v>
      </c>
      <c r="AK182" s="370">
        <v>0</v>
      </c>
      <c r="AL182" s="370">
        <f t="shared" si="43"/>
        <v>0</v>
      </c>
      <c r="AM182" s="370">
        <v>0</v>
      </c>
      <c r="AN182" s="370">
        <v>0</v>
      </c>
      <c r="AO182" s="370">
        <f t="shared" si="44"/>
        <v>0</v>
      </c>
      <c r="AP182" s="370">
        <v>0</v>
      </c>
      <c r="AQ182" s="370">
        <v>0</v>
      </c>
      <c r="AR182" s="370">
        <f t="shared" si="45"/>
        <v>0</v>
      </c>
      <c r="AS182" s="370">
        <v>0</v>
      </c>
      <c r="AT182" s="370">
        <v>0</v>
      </c>
      <c r="AU182" s="370">
        <f t="shared" si="46"/>
        <v>0</v>
      </c>
      <c r="AV182" s="370">
        <v>0</v>
      </c>
      <c r="AW182" s="370">
        <v>0</v>
      </c>
      <c r="AX182" s="370">
        <f t="shared" si="47"/>
        <v>0</v>
      </c>
      <c r="AY182" s="370">
        <v>0</v>
      </c>
      <c r="AZ182" s="370">
        <v>0</v>
      </c>
      <c r="BA182" s="370">
        <f t="shared" si="48"/>
        <v>0</v>
      </c>
      <c r="BB182" s="370">
        <f t="shared" si="49"/>
        <v>112</v>
      </c>
      <c r="BC182" s="370">
        <f t="shared" si="49"/>
        <v>93</v>
      </c>
      <c r="BD182" s="370">
        <f t="shared" si="49"/>
        <v>205</v>
      </c>
    </row>
    <row r="183" spans="1:56" s="371" customFormat="1" hidden="1">
      <c r="A183" s="370">
        <f t="shared" si="35"/>
        <v>168</v>
      </c>
      <c r="B183" s="370" t="s">
        <v>938</v>
      </c>
      <c r="C183" s="370" t="s">
        <v>939</v>
      </c>
      <c r="D183" s="370" t="s">
        <v>1614</v>
      </c>
      <c r="E183" s="370" t="s">
        <v>940</v>
      </c>
      <c r="F183" s="370" t="s">
        <v>90</v>
      </c>
      <c r="G183" s="370" t="s">
        <v>126</v>
      </c>
      <c r="H183" s="370" t="s">
        <v>615</v>
      </c>
      <c r="I183" s="370" t="s">
        <v>615</v>
      </c>
      <c r="J183" s="370">
        <v>2</v>
      </c>
      <c r="K183" s="370" t="s">
        <v>2410</v>
      </c>
      <c r="L183" s="370">
        <v>28126</v>
      </c>
      <c r="M183" s="370" t="s">
        <v>2409</v>
      </c>
      <c r="N183" s="370">
        <v>900</v>
      </c>
      <c r="O183" s="370">
        <v>22</v>
      </c>
      <c r="P183" s="370">
        <v>16</v>
      </c>
      <c r="Q183" s="370">
        <f t="shared" si="36"/>
        <v>38</v>
      </c>
      <c r="R183" s="370">
        <v>23</v>
      </c>
      <c r="S183" s="370">
        <v>14</v>
      </c>
      <c r="T183" s="370">
        <f t="shared" si="37"/>
        <v>37</v>
      </c>
      <c r="U183" s="370">
        <v>21</v>
      </c>
      <c r="V183" s="370">
        <v>20</v>
      </c>
      <c r="W183" s="370">
        <f t="shared" si="38"/>
        <v>41</v>
      </c>
      <c r="X183" s="370">
        <v>19</v>
      </c>
      <c r="Y183" s="370">
        <v>23</v>
      </c>
      <c r="Z183" s="370">
        <f t="shared" si="39"/>
        <v>42</v>
      </c>
      <c r="AA183" s="370">
        <v>20</v>
      </c>
      <c r="AB183" s="370">
        <v>12</v>
      </c>
      <c r="AC183" s="370">
        <f t="shared" si="40"/>
        <v>32</v>
      </c>
      <c r="AD183" s="370">
        <v>15</v>
      </c>
      <c r="AE183" s="370">
        <v>19</v>
      </c>
      <c r="AF183" s="370">
        <f t="shared" si="41"/>
        <v>34</v>
      </c>
      <c r="AG183" s="370">
        <v>0</v>
      </c>
      <c r="AH183" s="370">
        <v>0</v>
      </c>
      <c r="AI183" s="370">
        <f t="shared" si="42"/>
        <v>0</v>
      </c>
      <c r="AJ183" s="370">
        <v>0</v>
      </c>
      <c r="AK183" s="370">
        <v>0</v>
      </c>
      <c r="AL183" s="370">
        <f t="shared" si="43"/>
        <v>0</v>
      </c>
      <c r="AM183" s="370">
        <v>0</v>
      </c>
      <c r="AN183" s="370">
        <v>0</v>
      </c>
      <c r="AO183" s="370">
        <f t="shared" si="44"/>
        <v>0</v>
      </c>
      <c r="AP183" s="370">
        <v>0</v>
      </c>
      <c r="AQ183" s="370">
        <v>0</v>
      </c>
      <c r="AR183" s="370">
        <f t="shared" si="45"/>
        <v>0</v>
      </c>
      <c r="AS183" s="370">
        <v>0</v>
      </c>
      <c r="AT183" s="370">
        <v>0</v>
      </c>
      <c r="AU183" s="370">
        <f t="shared" si="46"/>
        <v>0</v>
      </c>
      <c r="AV183" s="370">
        <v>0</v>
      </c>
      <c r="AW183" s="370">
        <v>0</v>
      </c>
      <c r="AX183" s="370">
        <f t="shared" si="47"/>
        <v>0</v>
      </c>
      <c r="AY183" s="370">
        <v>0</v>
      </c>
      <c r="AZ183" s="370">
        <v>0</v>
      </c>
      <c r="BA183" s="370">
        <f t="shared" si="48"/>
        <v>0</v>
      </c>
      <c r="BB183" s="370">
        <f t="shared" si="49"/>
        <v>120</v>
      </c>
      <c r="BC183" s="370">
        <f t="shared" si="49"/>
        <v>104</v>
      </c>
      <c r="BD183" s="370">
        <f t="shared" si="49"/>
        <v>224</v>
      </c>
    </row>
    <row r="184" spans="1:56" s="371" customFormat="1" hidden="1">
      <c r="A184" s="370">
        <f t="shared" si="35"/>
        <v>169</v>
      </c>
      <c r="B184" s="370" t="s">
        <v>978</v>
      </c>
      <c r="C184" s="370" t="s">
        <v>979</v>
      </c>
      <c r="D184" s="370" t="s">
        <v>2476</v>
      </c>
      <c r="E184" s="370" t="s">
        <v>980</v>
      </c>
      <c r="F184" s="370" t="s">
        <v>90</v>
      </c>
      <c r="G184" s="370" t="s">
        <v>126</v>
      </c>
      <c r="H184" s="370" t="s">
        <v>615</v>
      </c>
      <c r="I184" s="370" t="s">
        <v>615</v>
      </c>
      <c r="J184" s="370">
        <v>2</v>
      </c>
      <c r="K184" s="370" t="s">
        <v>2410</v>
      </c>
      <c r="L184" s="370" t="s">
        <v>615</v>
      </c>
      <c r="M184" s="370" t="s">
        <v>2409</v>
      </c>
      <c r="N184" s="370">
        <v>900</v>
      </c>
      <c r="O184" s="370">
        <v>27</v>
      </c>
      <c r="P184" s="370">
        <v>21</v>
      </c>
      <c r="Q184" s="370">
        <f t="shared" si="36"/>
        <v>48</v>
      </c>
      <c r="R184" s="370">
        <v>20</v>
      </c>
      <c r="S184" s="370">
        <v>30</v>
      </c>
      <c r="T184" s="370">
        <f t="shared" si="37"/>
        <v>50</v>
      </c>
      <c r="U184" s="370">
        <v>26</v>
      </c>
      <c r="V184" s="370">
        <v>25</v>
      </c>
      <c r="W184" s="370">
        <f t="shared" si="38"/>
        <v>51</v>
      </c>
      <c r="X184" s="370">
        <v>16</v>
      </c>
      <c r="Y184" s="370">
        <v>31</v>
      </c>
      <c r="Z184" s="370">
        <f t="shared" si="39"/>
        <v>47</v>
      </c>
      <c r="AA184" s="370">
        <v>21</v>
      </c>
      <c r="AB184" s="370">
        <v>21</v>
      </c>
      <c r="AC184" s="370">
        <f t="shared" si="40"/>
        <v>42</v>
      </c>
      <c r="AD184" s="370">
        <v>21</v>
      </c>
      <c r="AE184" s="370">
        <v>24</v>
      </c>
      <c r="AF184" s="370">
        <f t="shared" si="41"/>
        <v>45</v>
      </c>
      <c r="AG184" s="370">
        <v>0</v>
      </c>
      <c r="AH184" s="370">
        <v>0</v>
      </c>
      <c r="AI184" s="370">
        <f t="shared" si="42"/>
        <v>0</v>
      </c>
      <c r="AJ184" s="370">
        <v>0</v>
      </c>
      <c r="AK184" s="370">
        <v>0</v>
      </c>
      <c r="AL184" s="370">
        <f t="shared" si="43"/>
        <v>0</v>
      </c>
      <c r="AM184" s="370">
        <v>0</v>
      </c>
      <c r="AN184" s="370">
        <v>0</v>
      </c>
      <c r="AO184" s="370">
        <f t="shared" si="44"/>
        <v>0</v>
      </c>
      <c r="AP184" s="370">
        <v>0</v>
      </c>
      <c r="AQ184" s="370">
        <v>0</v>
      </c>
      <c r="AR184" s="370">
        <f t="shared" si="45"/>
        <v>0</v>
      </c>
      <c r="AS184" s="370">
        <v>0</v>
      </c>
      <c r="AT184" s="370">
        <v>0</v>
      </c>
      <c r="AU184" s="370">
        <f t="shared" si="46"/>
        <v>0</v>
      </c>
      <c r="AV184" s="370">
        <v>0</v>
      </c>
      <c r="AW184" s="370">
        <v>0</v>
      </c>
      <c r="AX184" s="370">
        <f t="shared" si="47"/>
        <v>0</v>
      </c>
      <c r="AY184" s="370">
        <v>0</v>
      </c>
      <c r="AZ184" s="370">
        <v>0</v>
      </c>
      <c r="BA184" s="370">
        <f t="shared" si="48"/>
        <v>0</v>
      </c>
      <c r="BB184" s="370">
        <f t="shared" si="49"/>
        <v>131</v>
      </c>
      <c r="BC184" s="370">
        <f t="shared" si="49"/>
        <v>152</v>
      </c>
      <c r="BD184" s="370">
        <f t="shared" si="49"/>
        <v>283</v>
      </c>
    </row>
    <row r="185" spans="1:56" s="371" customFormat="1" hidden="1">
      <c r="A185" s="370">
        <f t="shared" si="35"/>
        <v>170</v>
      </c>
      <c r="B185" s="370" t="s">
        <v>984</v>
      </c>
      <c r="C185" s="370" t="s">
        <v>985</v>
      </c>
      <c r="D185" s="370" t="s">
        <v>1620</v>
      </c>
      <c r="E185" s="370" t="s">
        <v>986</v>
      </c>
      <c r="F185" s="370" t="s">
        <v>90</v>
      </c>
      <c r="G185" s="370" t="s">
        <v>126</v>
      </c>
      <c r="H185" s="370" t="s">
        <v>615</v>
      </c>
      <c r="I185" s="370" t="s">
        <v>615</v>
      </c>
      <c r="J185" s="370">
        <v>2</v>
      </c>
      <c r="K185" s="370" t="s">
        <v>2410</v>
      </c>
      <c r="L185" s="370">
        <v>29860</v>
      </c>
      <c r="M185" s="370" t="s">
        <v>2409</v>
      </c>
      <c r="N185" s="370">
        <v>900</v>
      </c>
      <c r="O185" s="370">
        <v>5</v>
      </c>
      <c r="P185" s="370">
        <v>4</v>
      </c>
      <c r="Q185" s="370">
        <f t="shared" si="36"/>
        <v>9</v>
      </c>
      <c r="R185" s="370">
        <v>4</v>
      </c>
      <c r="S185" s="370">
        <v>16</v>
      </c>
      <c r="T185" s="370">
        <f t="shared" si="37"/>
        <v>20</v>
      </c>
      <c r="U185" s="370">
        <v>16</v>
      </c>
      <c r="V185" s="370">
        <v>13</v>
      </c>
      <c r="W185" s="370">
        <f t="shared" si="38"/>
        <v>29</v>
      </c>
      <c r="X185" s="370">
        <v>11</v>
      </c>
      <c r="Y185" s="370">
        <v>6</v>
      </c>
      <c r="Z185" s="370">
        <f t="shared" si="39"/>
        <v>17</v>
      </c>
      <c r="AA185" s="370">
        <v>16</v>
      </c>
      <c r="AB185" s="370">
        <v>12</v>
      </c>
      <c r="AC185" s="370">
        <f t="shared" si="40"/>
        <v>28</v>
      </c>
      <c r="AD185" s="370">
        <v>15</v>
      </c>
      <c r="AE185" s="370">
        <v>11</v>
      </c>
      <c r="AF185" s="370">
        <f t="shared" si="41"/>
        <v>26</v>
      </c>
      <c r="AG185" s="370">
        <v>0</v>
      </c>
      <c r="AH185" s="370">
        <v>0</v>
      </c>
      <c r="AI185" s="370">
        <f t="shared" si="42"/>
        <v>0</v>
      </c>
      <c r="AJ185" s="370">
        <v>0</v>
      </c>
      <c r="AK185" s="370">
        <v>0</v>
      </c>
      <c r="AL185" s="370">
        <f t="shared" si="43"/>
        <v>0</v>
      </c>
      <c r="AM185" s="370">
        <v>0</v>
      </c>
      <c r="AN185" s="370">
        <v>0</v>
      </c>
      <c r="AO185" s="370">
        <f t="shared" si="44"/>
        <v>0</v>
      </c>
      <c r="AP185" s="370">
        <v>0</v>
      </c>
      <c r="AQ185" s="370">
        <v>0</v>
      </c>
      <c r="AR185" s="370">
        <f t="shared" si="45"/>
        <v>0</v>
      </c>
      <c r="AS185" s="370">
        <v>0</v>
      </c>
      <c r="AT185" s="370">
        <v>0</v>
      </c>
      <c r="AU185" s="370">
        <f t="shared" si="46"/>
        <v>0</v>
      </c>
      <c r="AV185" s="370">
        <v>0</v>
      </c>
      <c r="AW185" s="370">
        <v>0</v>
      </c>
      <c r="AX185" s="370">
        <f t="shared" si="47"/>
        <v>0</v>
      </c>
      <c r="AY185" s="370">
        <v>0</v>
      </c>
      <c r="AZ185" s="370">
        <v>0</v>
      </c>
      <c r="BA185" s="370">
        <f t="shared" si="48"/>
        <v>0</v>
      </c>
      <c r="BB185" s="370">
        <f t="shared" si="49"/>
        <v>67</v>
      </c>
      <c r="BC185" s="370">
        <f t="shared" si="49"/>
        <v>62</v>
      </c>
      <c r="BD185" s="370">
        <f t="shared" si="49"/>
        <v>129</v>
      </c>
    </row>
    <row r="186" spans="1:56" s="371" customFormat="1" hidden="1">
      <c r="A186" s="370">
        <f t="shared" si="35"/>
        <v>171</v>
      </c>
      <c r="B186" s="370" t="s">
        <v>970</v>
      </c>
      <c r="C186" s="370" t="s">
        <v>971</v>
      </c>
      <c r="D186" s="370" t="s">
        <v>2477</v>
      </c>
      <c r="E186" s="370" t="s">
        <v>972</v>
      </c>
      <c r="F186" s="370" t="s">
        <v>90</v>
      </c>
      <c r="G186" s="370" t="s">
        <v>126</v>
      </c>
      <c r="H186" s="370" t="s">
        <v>615</v>
      </c>
      <c r="I186" s="370" t="s">
        <v>615</v>
      </c>
      <c r="J186" s="370">
        <v>2</v>
      </c>
      <c r="K186" s="370" t="s">
        <v>2410</v>
      </c>
      <c r="L186" s="370">
        <v>29773</v>
      </c>
      <c r="M186" s="370" t="s">
        <v>2409</v>
      </c>
      <c r="N186" s="370">
        <v>900</v>
      </c>
      <c r="O186" s="370">
        <v>30</v>
      </c>
      <c r="P186" s="370">
        <v>20</v>
      </c>
      <c r="Q186" s="370">
        <f t="shared" si="36"/>
        <v>50</v>
      </c>
      <c r="R186" s="370">
        <v>20</v>
      </c>
      <c r="S186" s="370">
        <v>23</v>
      </c>
      <c r="T186" s="370">
        <f t="shared" si="37"/>
        <v>43</v>
      </c>
      <c r="U186" s="370">
        <v>13</v>
      </c>
      <c r="V186" s="370">
        <v>18</v>
      </c>
      <c r="W186" s="370">
        <f t="shared" si="38"/>
        <v>31</v>
      </c>
      <c r="X186" s="370">
        <v>25</v>
      </c>
      <c r="Y186" s="370">
        <v>25</v>
      </c>
      <c r="Z186" s="370">
        <f t="shared" si="39"/>
        <v>50</v>
      </c>
      <c r="AA186" s="370">
        <v>27</v>
      </c>
      <c r="AB186" s="370">
        <v>25</v>
      </c>
      <c r="AC186" s="370">
        <f t="shared" si="40"/>
        <v>52</v>
      </c>
      <c r="AD186" s="370">
        <v>28</v>
      </c>
      <c r="AE186" s="370">
        <v>26</v>
      </c>
      <c r="AF186" s="370">
        <f t="shared" si="41"/>
        <v>54</v>
      </c>
      <c r="AG186" s="370">
        <v>0</v>
      </c>
      <c r="AH186" s="370">
        <v>0</v>
      </c>
      <c r="AI186" s="370">
        <f t="shared" si="42"/>
        <v>0</v>
      </c>
      <c r="AJ186" s="370">
        <v>0</v>
      </c>
      <c r="AK186" s="370">
        <v>0</v>
      </c>
      <c r="AL186" s="370">
        <f t="shared" si="43"/>
        <v>0</v>
      </c>
      <c r="AM186" s="370">
        <v>0</v>
      </c>
      <c r="AN186" s="370">
        <v>0</v>
      </c>
      <c r="AO186" s="370">
        <f t="shared" si="44"/>
        <v>0</v>
      </c>
      <c r="AP186" s="370">
        <v>0</v>
      </c>
      <c r="AQ186" s="370">
        <v>0</v>
      </c>
      <c r="AR186" s="370">
        <f t="shared" si="45"/>
        <v>0</v>
      </c>
      <c r="AS186" s="370">
        <v>0</v>
      </c>
      <c r="AT186" s="370">
        <v>0</v>
      </c>
      <c r="AU186" s="370">
        <f t="shared" si="46"/>
        <v>0</v>
      </c>
      <c r="AV186" s="370">
        <v>0</v>
      </c>
      <c r="AW186" s="370">
        <v>0</v>
      </c>
      <c r="AX186" s="370">
        <f t="shared" si="47"/>
        <v>0</v>
      </c>
      <c r="AY186" s="370">
        <v>0</v>
      </c>
      <c r="AZ186" s="370">
        <v>0</v>
      </c>
      <c r="BA186" s="370">
        <f t="shared" si="48"/>
        <v>0</v>
      </c>
      <c r="BB186" s="370">
        <f t="shared" si="49"/>
        <v>143</v>
      </c>
      <c r="BC186" s="370">
        <f t="shared" si="49"/>
        <v>137</v>
      </c>
      <c r="BD186" s="370">
        <f t="shared" si="49"/>
        <v>280</v>
      </c>
    </row>
    <row r="187" spans="1:56" s="371" customFormat="1" hidden="1">
      <c r="A187" s="370">
        <f t="shared" si="35"/>
        <v>172</v>
      </c>
      <c r="B187" s="370" t="s">
        <v>956</v>
      </c>
      <c r="C187" s="370" t="s">
        <v>957</v>
      </c>
      <c r="D187" s="370" t="s">
        <v>1618</v>
      </c>
      <c r="E187" s="370" t="s">
        <v>958</v>
      </c>
      <c r="F187" s="370" t="s">
        <v>90</v>
      </c>
      <c r="G187" s="370" t="s">
        <v>126</v>
      </c>
      <c r="H187" s="370" t="s">
        <v>615</v>
      </c>
      <c r="I187" s="370" t="s">
        <v>615</v>
      </c>
      <c r="J187" s="370">
        <v>2</v>
      </c>
      <c r="K187" s="370" t="s">
        <v>2478</v>
      </c>
      <c r="L187" s="370">
        <v>29587</v>
      </c>
      <c r="M187" s="370" t="s">
        <v>2419</v>
      </c>
      <c r="N187" s="370">
        <v>1</v>
      </c>
      <c r="O187" s="370">
        <v>5</v>
      </c>
      <c r="P187" s="370">
        <v>3</v>
      </c>
      <c r="Q187" s="370">
        <f t="shared" si="36"/>
        <v>8</v>
      </c>
      <c r="R187" s="370">
        <v>3</v>
      </c>
      <c r="S187" s="370">
        <v>4</v>
      </c>
      <c r="T187" s="370">
        <f t="shared" si="37"/>
        <v>7</v>
      </c>
      <c r="U187" s="370">
        <v>4</v>
      </c>
      <c r="V187" s="370">
        <v>6</v>
      </c>
      <c r="W187" s="370">
        <f t="shared" si="38"/>
        <v>10</v>
      </c>
      <c r="X187" s="370">
        <v>9</v>
      </c>
      <c r="Y187" s="370">
        <v>5</v>
      </c>
      <c r="Z187" s="370">
        <f t="shared" si="39"/>
        <v>14</v>
      </c>
      <c r="AA187" s="370">
        <v>3</v>
      </c>
      <c r="AB187" s="370">
        <v>6</v>
      </c>
      <c r="AC187" s="370">
        <f t="shared" si="40"/>
        <v>9</v>
      </c>
      <c r="AD187" s="370">
        <v>10</v>
      </c>
      <c r="AE187" s="370">
        <v>4</v>
      </c>
      <c r="AF187" s="370">
        <f t="shared" si="41"/>
        <v>14</v>
      </c>
      <c r="AG187" s="370">
        <v>0</v>
      </c>
      <c r="AH187" s="370">
        <v>0</v>
      </c>
      <c r="AI187" s="370">
        <f t="shared" si="42"/>
        <v>0</v>
      </c>
      <c r="AJ187" s="370">
        <v>0</v>
      </c>
      <c r="AK187" s="370">
        <v>0</v>
      </c>
      <c r="AL187" s="370">
        <f t="shared" si="43"/>
        <v>0</v>
      </c>
      <c r="AM187" s="370">
        <v>0</v>
      </c>
      <c r="AN187" s="370">
        <v>0</v>
      </c>
      <c r="AO187" s="370">
        <f t="shared" si="44"/>
        <v>0</v>
      </c>
      <c r="AP187" s="370">
        <v>0</v>
      </c>
      <c r="AQ187" s="370">
        <v>0</v>
      </c>
      <c r="AR187" s="370">
        <f t="shared" si="45"/>
        <v>0</v>
      </c>
      <c r="AS187" s="370">
        <v>0</v>
      </c>
      <c r="AT187" s="370">
        <v>0</v>
      </c>
      <c r="AU187" s="370">
        <f t="shared" si="46"/>
        <v>0</v>
      </c>
      <c r="AV187" s="370">
        <v>0</v>
      </c>
      <c r="AW187" s="370">
        <v>0</v>
      </c>
      <c r="AX187" s="370">
        <f t="shared" si="47"/>
        <v>0</v>
      </c>
      <c r="AY187" s="370">
        <v>0</v>
      </c>
      <c r="AZ187" s="370">
        <v>0</v>
      </c>
      <c r="BA187" s="370">
        <f t="shared" si="48"/>
        <v>0</v>
      </c>
      <c r="BB187" s="370">
        <f t="shared" si="49"/>
        <v>34</v>
      </c>
      <c r="BC187" s="370">
        <f t="shared" si="49"/>
        <v>28</v>
      </c>
      <c r="BD187" s="370">
        <f t="shared" si="49"/>
        <v>62</v>
      </c>
    </row>
    <row r="188" spans="1:56" s="371" customFormat="1" hidden="1">
      <c r="A188" s="370">
        <f t="shared" si="35"/>
        <v>173</v>
      </c>
      <c r="B188" s="370" t="s">
        <v>947</v>
      </c>
      <c r="C188" s="370" t="s">
        <v>948</v>
      </c>
      <c r="D188" s="370" t="s">
        <v>1610</v>
      </c>
      <c r="E188" s="370" t="s">
        <v>949</v>
      </c>
      <c r="F188" s="370" t="s">
        <v>90</v>
      </c>
      <c r="G188" s="370" t="s">
        <v>126</v>
      </c>
      <c r="H188" s="370" t="s">
        <v>615</v>
      </c>
      <c r="I188" s="370" t="s">
        <v>615</v>
      </c>
      <c r="J188" s="370">
        <v>2</v>
      </c>
      <c r="K188" s="370" t="s">
        <v>2410</v>
      </c>
      <c r="L188" s="370">
        <v>34203</v>
      </c>
      <c r="M188" s="370" t="s">
        <v>2409</v>
      </c>
      <c r="N188" s="370">
        <v>1200</v>
      </c>
      <c r="O188" s="370">
        <v>11</v>
      </c>
      <c r="P188" s="370">
        <v>10</v>
      </c>
      <c r="Q188" s="370">
        <f t="shared" si="36"/>
        <v>21</v>
      </c>
      <c r="R188" s="370">
        <v>9</v>
      </c>
      <c r="S188" s="370">
        <v>11</v>
      </c>
      <c r="T188" s="370">
        <f t="shared" si="37"/>
        <v>20</v>
      </c>
      <c r="U188" s="370">
        <v>5</v>
      </c>
      <c r="V188" s="370">
        <v>13</v>
      </c>
      <c r="W188" s="370">
        <f t="shared" si="38"/>
        <v>18</v>
      </c>
      <c r="X188" s="370">
        <v>7</v>
      </c>
      <c r="Y188" s="370">
        <v>12</v>
      </c>
      <c r="Z188" s="370">
        <f t="shared" si="39"/>
        <v>19</v>
      </c>
      <c r="AA188" s="370">
        <v>13</v>
      </c>
      <c r="AB188" s="370">
        <v>8</v>
      </c>
      <c r="AC188" s="370">
        <f t="shared" si="40"/>
        <v>21</v>
      </c>
      <c r="AD188" s="370">
        <v>7</v>
      </c>
      <c r="AE188" s="370">
        <v>7</v>
      </c>
      <c r="AF188" s="370">
        <f t="shared" si="41"/>
        <v>14</v>
      </c>
      <c r="AG188" s="370">
        <v>0</v>
      </c>
      <c r="AH188" s="370">
        <v>0</v>
      </c>
      <c r="AI188" s="370">
        <f t="shared" si="42"/>
        <v>0</v>
      </c>
      <c r="AJ188" s="370">
        <v>0</v>
      </c>
      <c r="AK188" s="370">
        <v>0</v>
      </c>
      <c r="AL188" s="370">
        <f t="shared" si="43"/>
        <v>0</v>
      </c>
      <c r="AM188" s="370">
        <v>0</v>
      </c>
      <c r="AN188" s="370">
        <v>0</v>
      </c>
      <c r="AO188" s="370">
        <f t="shared" si="44"/>
        <v>0</v>
      </c>
      <c r="AP188" s="370">
        <v>0</v>
      </c>
      <c r="AQ188" s="370">
        <v>0</v>
      </c>
      <c r="AR188" s="370">
        <f t="shared" si="45"/>
        <v>0</v>
      </c>
      <c r="AS188" s="370">
        <v>0</v>
      </c>
      <c r="AT188" s="370">
        <v>0</v>
      </c>
      <c r="AU188" s="370">
        <f t="shared" si="46"/>
        <v>0</v>
      </c>
      <c r="AV188" s="370">
        <v>0</v>
      </c>
      <c r="AW188" s="370">
        <v>0</v>
      </c>
      <c r="AX188" s="370">
        <f t="shared" si="47"/>
        <v>0</v>
      </c>
      <c r="AY188" s="370">
        <v>0</v>
      </c>
      <c r="AZ188" s="370">
        <v>0</v>
      </c>
      <c r="BA188" s="370">
        <f t="shared" si="48"/>
        <v>0</v>
      </c>
      <c r="BB188" s="370">
        <f t="shared" si="49"/>
        <v>52</v>
      </c>
      <c r="BC188" s="370">
        <f t="shared" si="49"/>
        <v>61</v>
      </c>
      <c r="BD188" s="370">
        <f t="shared" si="49"/>
        <v>113</v>
      </c>
    </row>
    <row r="189" spans="1:56" s="371" customFormat="1" hidden="1">
      <c r="A189" s="370">
        <f t="shared" si="35"/>
        <v>174</v>
      </c>
      <c r="B189" s="370" t="s">
        <v>962</v>
      </c>
      <c r="C189" s="370" t="s">
        <v>963</v>
      </c>
      <c r="D189" s="370" t="s">
        <v>2479</v>
      </c>
      <c r="E189" s="370" t="s">
        <v>964</v>
      </c>
      <c r="F189" s="370" t="s">
        <v>90</v>
      </c>
      <c r="G189" s="370" t="s">
        <v>126</v>
      </c>
      <c r="H189" s="370" t="s">
        <v>615</v>
      </c>
      <c r="I189" s="370" t="s">
        <v>615</v>
      </c>
      <c r="J189" s="370">
        <v>2</v>
      </c>
      <c r="K189" s="370" t="s">
        <v>2480</v>
      </c>
      <c r="L189" s="370">
        <v>37622</v>
      </c>
      <c r="M189" s="370" t="s">
        <v>2409</v>
      </c>
      <c r="N189" s="370">
        <v>900</v>
      </c>
      <c r="O189" s="370">
        <v>14</v>
      </c>
      <c r="P189" s="370">
        <v>9</v>
      </c>
      <c r="Q189" s="370">
        <f t="shared" si="36"/>
        <v>23</v>
      </c>
      <c r="R189" s="370">
        <v>6</v>
      </c>
      <c r="S189" s="370">
        <v>10</v>
      </c>
      <c r="T189" s="370">
        <f t="shared" si="37"/>
        <v>16</v>
      </c>
      <c r="U189" s="370">
        <v>11</v>
      </c>
      <c r="V189" s="370">
        <v>7</v>
      </c>
      <c r="W189" s="370">
        <f t="shared" si="38"/>
        <v>18</v>
      </c>
      <c r="X189" s="370">
        <v>9</v>
      </c>
      <c r="Y189" s="370">
        <v>5</v>
      </c>
      <c r="Z189" s="370">
        <f t="shared" si="39"/>
        <v>14</v>
      </c>
      <c r="AA189" s="370">
        <v>15</v>
      </c>
      <c r="AB189" s="370">
        <v>15</v>
      </c>
      <c r="AC189" s="370">
        <f t="shared" si="40"/>
        <v>30</v>
      </c>
      <c r="AD189" s="370">
        <v>8</v>
      </c>
      <c r="AE189" s="370">
        <v>7</v>
      </c>
      <c r="AF189" s="370">
        <f t="shared" si="41"/>
        <v>15</v>
      </c>
      <c r="AG189" s="370">
        <v>0</v>
      </c>
      <c r="AH189" s="370">
        <v>0</v>
      </c>
      <c r="AI189" s="370">
        <f t="shared" si="42"/>
        <v>0</v>
      </c>
      <c r="AJ189" s="370">
        <v>0</v>
      </c>
      <c r="AK189" s="370">
        <v>0</v>
      </c>
      <c r="AL189" s="370">
        <f t="shared" si="43"/>
        <v>0</v>
      </c>
      <c r="AM189" s="370">
        <v>0</v>
      </c>
      <c r="AN189" s="370">
        <v>0</v>
      </c>
      <c r="AO189" s="370">
        <f t="shared" si="44"/>
        <v>0</v>
      </c>
      <c r="AP189" s="370">
        <v>0</v>
      </c>
      <c r="AQ189" s="370">
        <v>0</v>
      </c>
      <c r="AR189" s="370">
        <f t="shared" si="45"/>
        <v>0</v>
      </c>
      <c r="AS189" s="370">
        <v>0</v>
      </c>
      <c r="AT189" s="370">
        <v>0</v>
      </c>
      <c r="AU189" s="370">
        <f t="shared" si="46"/>
        <v>0</v>
      </c>
      <c r="AV189" s="370">
        <v>0</v>
      </c>
      <c r="AW189" s="370">
        <v>0</v>
      </c>
      <c r="AX189" s="370">
        <f t="shared" si="47"/>
        <v>0</v>
      </c>
      <c r="AY189" s="370">
        <v>0</v>
      </c>
      <c r="AZ189" s="370">
        <v>0</v>
      </c>
      <c r="BA189" s="370">
        <f t="shared" si="48"/>
        <v>0</v>
      </c>
      <c r="BB189" s="370">
        <f t="shared" si="49"/>
        <v>63</v>
      </c>
      <c r="BC189" s="370">
        <f t="shared" si="49"/>
        <v>53</v>
      </c>
      <c r="BD189" s="370">
        <f t="shared" si="49"/>
        <v>116</v>
      </c>
    </row>
    <row r="190" spans="1:56" s="371" customFormat="1" hidden="1">
      <c r="A190" s="370">
        <f t="shared" si="35"/>
        <v>175</v>
      </c>
      <c r="B190" s="370" t="s">
        <v>990</v>
      </c>
      <c r="C190" s="370" t="s">
        <v>991</v>
      </c>
      <c r="D190" s="370" t="s">
        <v>992</v>
      </c>
      <c r="E190" s="370" t="s">
        <v>992</v>
      </c>
      <c r="F190" s="370" t="s">
        <v>90</v>
      </c>
      <c r="G190" s="370" t="s">
        <v>126</v>
      </c>
      <c r="H190" s="370" t="s">
        <v>615</v>
      </c>
      <c r="I190" s="370" t="s">
        <v>615</v>
      </c>
      <c r="J190" s="370">
        <v>2</v>
      </c>
      <c r="K190" s="370" t="s">
        <v>2410</v>
      </c>
      <c r="L190" s="370">
        <v>39309</v>
      </c>
      <c r="M190" s="370" t="s">
        <v>2409</v>
      </c>
      <c r="N190" s="370">
        <v>0</v>
      </c>
      <c r="O190" s="370">
        <v>15</v>
      </c>
      <c r="P190" s="370">
        <v>10</v>
      </c>
      <c r="Q190" s="370">
        <f t="shared" si="36"/>
        <v>25</v>
      </c>
      <c r="R190" s="370">
        <v>8</v>
      </c>
      <c r="S190" s="370">
        <v>9</v>
      </c>
      <c r="T190" s="370">
        <f t="shared" si="37"/>
        <v>17</v>
      </c>
      <c r="U190" s="370">
        <v>13</v>
      </c>
      <c r="V190" s="370">
        <v>11</v>
      </c>
      <c r="W190" s="370">
        <f t="shared" si="38"/>
        <v>24</v>
      </c>
      <c r="X190" s="370">
        <v>8</v>
      </c>
      <c r="Y190" s="370">
        <v>11</v>
      </c>
      <c r="Z190" s="370">
        <f t="shared" si="39"/>
        <v>19</v>
      </c>
      <c r="AA190" s="370">
        <v>8</v>
      </c>
      <c r="AB190" s="370">
        <v>7</v>
      </c>
      <c r="AC190" s="370">
        <f t="shared" si="40"/>
        <v>15</v>
      </c>
      <c r="AD190" s="370">
        <v>2</v>
      </c>
      <c r="AE190" s="370">
        <v>8</v>
      </c>
      <c r="AF190" s="370">
        <f t="shared" si="41"/>
        <v>10</v>
      </c>
      <c r="AG190" s="370">
        <v>0</v>
      </c>
      <c r="AH190" s="370">
        <v>0</v>
      </c>
      <c r="AI190" s="370">
        <f t="shared" si="42"/>
        <v>0</v>
      </c>
      <c r="AJ190" s="370">
        <v>0</v>
      </c>
      <c r="AK190" s="370">
        <v>0</v>
      </c>
      <c r="AL190" s="370">
        <f t="shared" si="43"/>
        <v>0</v>
      </c>
      <c r="AM190" s="370">
        <v>0</v>
      </c>
      <c r="AN190" s="370">
        <v>0</v>
      </c>
      <c r="AO190" s="370">
        <f t="shared" si="44"/>
        <v>0</v>
      </c>
      <c r="AP190" s="370">
        <v>0</v>
      </c>
      <c r="AQ190" s="370">
        <v>0</v>
      </c>
      <c r="AR190" s="370">
        <f t="shared" si="45"/>
        <v>0</v>
      </c>
      <c r="AS190" s="370">
        <v>0</v>
      </c>
      <c r="AT190" s="370">
        <v>0</v>
      </c>
      <c r="AU190" s="370">
        <f t="shared" si="46"/>
        <v>0</v>
      </c>
      <c r="AV190" s="370">
        <v>0</v>
      </c>
      <c r="AW190" s="370">
        <v>0</v>
      </c>
      <c r="AX190" s="370">
        <f t="shared" si="47"/>
        <v>0</v>
      </c>
      <c r="AY190" s="370">
        <v>0</v>
      </c>
      <c r="AZ190" s="370">
        <v>0</v>
      </c>
      <c r="BA190" s="370">
        <f t="shared" si="48"/>
        <v>0</v>
      </c>
      <c r="BB190" s="370">
        <f t="shared" si="49"/>
        <v>54</v>
      </c>
      <c r="BC190" s="370">
        <f t="shared" si="49"/>
        <v>56</v>
      </c>
      <c r="BD190" s="370">
        <f t="shared" si="49"/>
        <v>110</v>
      </c>
    </row>
    <row r="191" spans="1:56" s="371" customFormat="1" hidden="1">
      <c r="A191" s="370">
        <f t="shared" si="35"/>
        <v>176</v>
      </c>
      <c r="B191" s="370" t="s">
        <v>941</v>
      </c>
      <c r="C191" s="370" t="s">
        <v>942</v>
      </c>
      <c r="D191" s="370" t="s">
        <v>2481</v>
      </c>
      <c r="E191" s="370" t="s">
        <v>943</v>
      </c>
      <c r="F191" s="370" t="s">
        <v>90</v>
      </c>
      <c r="G191" s="370" t="s">
        <v>126</v>
      </c>
      <c r="H191" s="370" t="s">
        <v>615</v>
      </c>
      <c r="I191" s="370" t="s">
        <v>615</v>
      </c>
      <c r="J191" s="370">
        <v>2</v>
      </c>
      <c r="K191" s="370" t="s">
        <v>2478</v>
      </c>
      <c r="L191" s="370">
        <v>10562</v>
      </c>
      <c r="M191" s="370" t="s">
        <v>2409</v>
      </c>
      <c r="N191" s="370">
        <v>900</v>
      </c>
      <c r="O191" s="370">
        <v>19</v>
      </c>
      <c r="P191" s="370">
        <v>11</v>
      </c>
      <c r="Q191" s="370">
        <f t="shared" si="36"/>
        <v>30</v>
      </c>
      <c r="R191" s="370">
        <v>13</v>
      </c>
      <c r="S191" s="370">
        <v>26</v>
      </c>
      <c r="T191" s="370">
        <f t="shared" si="37"/>
        <v>39</v>
      </c>
      <c r="U191" s="370">
        <v>16</v>
      </c>
      <c r="V191" s="370">
        <v>13</v>
      </c>
      <c r="W191" s="370">
        <f t="shared" si="38"/>
        <v>29</v>
      </c>
      <c r="X191" s="370">
        <v>16</v>
      </c>
      <c r="Y191" s="370">
        <v>11</v>
      </c>
      <c r="Z191" s="370">
        <f t="shared" si="39"/>
        <v>27</v>
      </c>
      <c r="AA191" s="370">
        <v>17</v>
      </c>
      <c r="AB191" s="370">
        <v>15</v>
      </c>
      <c r="AC191" s="370">
        <f t="shared" si="40"/>
        <v>32</v>
      </c>
      <c r="AD191" s="370">
        <v>10</v>
      </c>
      <c r="AE191" s="370">
        <v>17</v>
      </c>
      <c r="AF191" s="370">
        <f t="shared" si="41"/>
        <v>27</v>
      </c>
      <c r="AG191" s="370">
        <v>0</v>
      </c>
      <c r="AH191" s="370">
        <v>0</v>
      </c>
      <c r="AI191" s="370">
        <f t="shared" si="42"/>
        <v>0</v>
      </c>
      <c r="AJ191" s="370">
        <v>0</v>
      </c>
      <c r="AK191" s="370">
        <v>0</v>
      </c>
      <c r="AL191" s="370">
        <f t="shared" si="43"/>
        <v>0</v>
      </c>
      <c r="AM191" s="370">
        <v>0</v>
      </c>
      <c r="AN191" s="370">
        <v>0</v>
      </c>
      <c r="AO191" s="370">
        <f t="shared" si="44"/>
        <v>0</v>
      </c>
      <c r="AP191" s="370">
        <v>0</v>
      </c>
      <c r="AQ191" s="370">
        <v>0</v>
      </c>
      <c r="AR191" s="370">
        <f t="shared" si="45"/>
        <v>0</v>
      </c>
      <c r="AS191" s="370">
        <v>0</v>
      </c>
      <c r="AT191" s="370">
        <v>0</v>
      </c>
      <c r="AU191" s="370">
        <f t="shared" si="46"/>
        <v>0</v>
      </c>
      <c r="AV191" s="370">
        <v>0</v>
      </c>
      <c r="AW191" s="370">
        <v>0</v>
      </c>
      <c r="AX191" s="370">
        <f t="shared" si="47"/>
        <v>0</v>
      </c>
      <c r="AY191" s="370">
        <v>0</v>
      </c>
      <c r="AZ191" s="370">
        <v>0</v>
      </c>
      <c r="BA191" s="370">
        <f t="shared" si="48"/>
        <v>0</v>
      </c>
      <c r="BB191" s="370">
        <f t="shared" si="49"/>
        <v>91</v>
      </c>
      <c r="BC191" s="370">
        <f t="shared" si="49"/>
        <v>93</v>
      </c>
      <c r="BD191" s="370">
        <f t="shared" si="49"/>
        <v>184</v>
      </c>
    </row>
    <row r="192" spans="1:56" s="371" customFormat="1" hidden="1">
      <c r="A192" s="370">
        <f t="shared" si="35"/>
        <v>177</v>
      </c>
      <c r="B192" s="370" t="s">
        <v>993</v>
      </c>
      <c r="C192" s="370" t="s">
        <v>994</v>
      </c>
      <c r="D192" s="370" t="s">
        <v>1616</v>
      </c>
      <c r="E192" s="370" t="s">
        <v>995</v>
      </c>
      <c r="F192" s="370" t="s">
        <v>90</v>
      </c>
      <c r="G192" s="370" t="s">
        <v>126</v>
      </c>
      <c r="H192" s="370" t="s">
        <v>615</v>
      </c>
      <c r="I192" s="370" t="s">
        <v>615</v>
      </c>
      <c r="J192" s="370">
        <v>2</v>
      </c>
      <c r="K192" s="370" t="s">
        <v>2410</v>
      </c>
      <c r="L192" s="370">
        <v>39623</v>
      </c>
      <c r="M192" s="370" t="s">
        <v>2409</v>
      </c>
      <c r="N192" s="370">
        <v>900</v>
      </c>
      <c r="O192" s="370">
        <v>9</v>
      </c>
      <c r="P192" s="370">
        <v>14</v>
      </c>
      <c r="Q192" s="370">
        <f t="shared" si="36"/>
        <v>23</v>
      </c>
      <c r="R192" s="370">
        <v>8</v>
      </c>
      <c r="S192" s="370">
        <v>10</v>
      </c>
      <c r="T192" s="370">
        <f t="shared" si="37"/>
        <v>18</v>
      </c>
      <c r="U192" s="370">
        <v>5</v>
      </c>
      <c r="V192" s="370">
        <v>6</v>
      </c>
      <c r="W192" s="370">
        <f t="shared" si="38"/>
        <v>11</v>
      </c>
      <c r="X192" s="370">
        <v>7</v>
      </c>
      <c r="Y192" s="370">
        <v>8</v>
      </c>
      <c r="Z192" s="370">
        <f t="shared" si="39"/>
        <v>15</v>
      </c>
      <c r="AA192" s="370">
        <v>8</v>
      </c>
      <c r="AB192" s="370">
        <v>8</v>
      </c>
      <c r="AC192" s="370">
        <f t="shared" si="40"/>
        <v>16</v>
      </c>
      <c r="AD192" s="370">
        <v>7</v>
      </c>
      <c r="AE192" s="370">
        <v>5</v>
      </c>
      <c r="AF192" s="370">
        <f t="shared" si="41"/>
        <v>12</v>
      </c>
      <c r="AG192" s="370">
        <v>0</v>
      </c>
      <c r="AH192" s="370">
        <v>0</v>
      </c>
      <c r="AI192" s="370">
        <f t="shared" si="42"/>
        <v>0</v>
      </c>
      <c r="AJ192" s="370">
        <v>0</v>
      </c>
      <c r="AK192" s="370">
        <v>0</v>
      </c>
      <c r="AL192" s="370">
        <f t="shared" si="43"/>
        <v>0</v>
      </c>
      <c r="AM192" s="370">
        <v>0</v>
      </c>
      <c r="AN192" s="370">
        <v>0</v>
      </c>
      <c r="AO192" s="370">
        <f t="shared" si="44"/>
        <v>0</v>
      </c>
      <c r="AP192" s="370">
        <v>0</v>
      </c>
      <c r="AQ192" s="370">
        <v>0</v>
      </c>
      <c r="AR192" s="370">
        <f t="shared" si="45"/>
        <v>0</v>
      </c>
      <c r="AS192" s="370">
        <v>0</v>
      </c>
      <c r="AT192" s="370">
        <v>0</v>
      </c>
      <c r="AU192" s="370">
        <f t="shared" si="46"/>
        <v>0</v>
      </c>
      <c r="AV192" s="370">
        <v>0</v>
      </c>
      <c r="AW192" s="370">
        <v>0</v>
      </c>
      <c r="AX192" s="370">
        <f t="shared" si="47"/>
        <v>0</v>
      </c>
      <c r="AY192" s="370">
        <v>0</v>
      </c>
      <c r="AZ192" s="370">
        <v>0</v>
      </c>
      <c r="BA192" s="370">
        <f t="shared" si="48"/>
        <v>0</v>
      </c>
      <c r="BB192" s="370">
        <f t="shared" si="49"/>
        <v>44</v>
      </c>
      <c r="BC192" s="370">
        <f t="shared" si="49"/>
        <v>51</v>
      </c>
      <c r="BD192" s="370">
        <f t="shared" si="49"/>
        <v>95</v>
      </c>
    </row>
    <row r="193" spans="1:56" s="371" customFormat="1" hidden="1">
      <c r="A193" s="370">
        <f t="shared" si="35"/>
        <v>178</v>
      </c>
      <c r="B193" s="370" t="s">
        <v>959</v>
      </c>
      <c r="C193" s="370" t="s">
        <v>960</v>
      </c>
      <c r="D193" s="370" t="s">
        <v>1612</v>
      </c>
      <c r="E193" s="370" t="s">
        <v>961</v>
      </c>
      <c r="F193" s="370" t="s">
        <v>90</v>
      </c>
      <c r="G193" s="370" t="s">
        <v>126</v>
      </c>
      <c r="H193" s="370" t="s">
        <v>615</v>
      </c>
      <c r="I193" s="370" t="s">
        <v>615</v>
      </c>
      <c r="J193" s="370">
        <v>2</v>
      </c>
      <c r="K193" s="370" t="s">
        <v>2410</v>
      </c>
      <c r="L193" s="370">
        <v>27485</v>
      </c>
      <c r="M193" s="370" t="s">
        <v>2409</v>
      </c>
      <c r="N193" s="370">
        <v>900</v>
      </c>
      <c r="O193" s="370">
        <v>23</v>
      </c>
      <c r="P193" s="370">
        <v>25</v>
      </c>
      <c r="Q193" s="370">
        <f t="shared" si="36"/>
        <v>48</v>
      </c>
      <c r="R193" s="370">
        <v>27</v>
      </c>
      <c r="S193" s="370">
        <v>18</v>
      </c>
      <c r="T193" s="370">
        <f t="shared" si="37"/>
        <v>45</v>
      </c>
      <c r="U193" s="370">
        <v>24</v>
      </c>
      <c r="V193" s="370">
        <v>20</v>
      </c>
      <c r="W193" s="370">
        <f t="shared" si="38"/>
        <v>44</v>
      </c>
      <c r="X193" s="370">
        <v>16</v>
      </c>
      <c r="Y193" s="370">
        <v>25</v>
      </c>
      <c r="Z193" s="370">
        <f t="shared" si="39"/>
        <v>41</v>
      </c>
      <c r="AA193" s="370">
        <v>25</v>
      </c>
      <c r="AB193" s="370">
        <v>15</v>
      </c>
      <c r="AC193" s="370">
        <f t="shared" si="40"/>
        <v>40</v>
      </c>
      <c r="AD193" s="370">
        <v>22</v>
      </c>
      <c r="AE193" s="370">
        <v>23</v>
      </c>
      <c r="AF193" s="370">
        <f t="shared" si="41"/>
        <v>45</v>
      </c>
      <c r="AG193" s="370">
        <v>0</v>
      </c>
      <c r="AH193" s="370">
        <v>0</v>
      </c>
      <c r="AI193" s="370">
        <f t="shared" si="42"/>
        <v>0</v>
      </c>
      <c r="AJ193" s="370">
        <v>0</v>
      </c>
      <c r="AK193" s="370">
        <v>0</v>
      </c>
      <c r="AL193" s="370">
        <f t="shared" si="43"/>
        <v>0</v>
      </c>
      <c r="AM193" s="370">
        <v>0</v>
      </c>
      <c r="AN193" s="370">
        <v>0</v>
      </c>
      <c r="AO193" s="370">
        <f t="shared" si="44"/>
        <v>0</v>
      </c>
      <c r="AP193" s="370">
        <v>0</v>
      </c>
      <c r="AQ193" s="370">
        <v>0</v>
      </c>
      <c r="AR193" s="370">
        <f t="shared" si="45"/>
        <v>0</v>
      </c>
      <c r="AS193" s="370">
        <v>0</v>
      </c>
      <c r="AT193" s="370">
        <v>0</v>
      </c>
      <c r="AU193" s="370">
        <f t="shared" si="46"/>
        <v>0</v>
      </c>
      <c r="AV193" s="370">
        <v>0</v>
      </c>
      <c r="AW193" s="370">
        <v>0</v>
      </c>
      <c r="AX193" s="370">
        <f t="shared" si="47"/>
        <v>0</v>
      </c>
      <c r="AY193" s="370">
        <v>0</v>
      </c>
      <c r="AZ193" s="370">
        <v>0</v>
      </c>
      <c r="BA193" s="370">
        <f t="shared" si="48"/>
        <v>0</v>
      </c>
      <c r="BB193" s="370">
        <f t="shared" si="49"/>
        <v>137</v>
      </c>
      <c r="BC193" s="370">
        <f t="shared" si="49"/>
        <v>126</v>
      </c>
      <c r="BD193" s="370">
        <f t="shared" si="49"/>
        <v>263</v>
      </c>
    </row>
    <row r="194" spans="1:56" s="371" customFormat="1" hidden="1">
      <c r="A194" s="370">
        <f t="shared" si="35"/>
        <v>179</v>
      </c>
      <c r="B194" s="370" t="s">
        <v>996</v>
      </c>
      <c r="C194" s="370" t="s">
        <v>997</v>
      </c>
      <c r="D194" s="370" t="s">
        <v>216</v>
      </c>
      <c r="E194" s="370" t="s">
        <v>216</v>
      </c>
      <c r="F194" s="370" t="s">
        <v>90</v>
      </c>
      <c r="G194" s="370" t="s">
        <v>126</v>
      </c>
      <c r="H194" s="370" t="s">
        <v>615</v>
      </c>
      <c r="I194" s="370" t="s">
        <v>615</v>
      </c>
      <c r="J194" s="370">
        <v>2</v>
      </c>
      <c r="K194" s="370" t="s">
        <v>2410</v>
      </c>
      <c r="L194" s="370" t="s">
        <v>615</v>
      </c>
      <c r="M194" s="370" t="s">
        <v>2409</v>
      </c>
      <c r="N194" s="370">
        <v>90</v>
      </c>
      <c r="O194" s="370">
        <v>10</v>
      </c>
      <c r="P194" s="370">
        <v>10</v>
      </c>
      <c r="Q194" s="370">
        <f t="shared" si="36"/>
        <v>20</v>
      </c>
      <c r="R194" s="370">
        <v>9</v>
      </c>
      <c r="S194" s="370">
        <v>21</v>
      </c>
      <c r="T194" s="370">
        <f t="shared" si="37"/>
        <v>30</v>
      </c>
      <c r="U194" s="370">
        <v>17</v>
      </c>
      <c r="V194" s="370">
        <v>18</v>
      </c>
      <c r="W194" s="370">
        <f t="shared" si="38"/>
        <v>35</v>
      </c>
      <c r="X194" s="370">
        <v>15</v>
      </c>
      <c r="Y194" s="370">
        <v>15</v>
      </c>
      <c r="Z194" s="370">
        <f t="shared" si="39"/>
        <v>30</v>
      </c>
      <c r="AA194" s="370">
        <v>20</v>
      </c>
      <c r="AB194" s="370">
        <v>13</v>
      </c>
      <c r="AC194" s="370">
        <f t="shared" si="40"/>
        <v>33</v>
      </c>
      <c r="AD194" s="370">
        <v>21</v>
      </c>
      <c r="AE194" s="370">
        <v>24</v>
      </c>
      <c r="AF194" s="370">
        <f t="shared" si="41"/>
        <v>45</v>
      </c>
      <c r="AG194" s="370">
        <v>0</v>
      </c>
      <c r="AH194" s="370">
        <v>0</v>
      </c>
      <c r="AI194" s="370">
        <f t="shared" si="42"/>
        <v>0</v>
      </c>
      <c r="AJ194" s="370">
        <v>0</v>
      </c>
      <c r="AK194" s="370">
        <v>0</v>
      </c>
      <c r="AL194" s="370">
        <f t="shared" si="43"/>
        <v>0</v>
      </c>
      <c r="AM194" s="370">
        <v>0</v>
      </c>
      <c r="AN194" s="370">
        <v>0</v>
      </c>
      <c r="AO194" s="370">
        <f t="shared" si="44"/>
        <v>0</v>
      </c>
      <c r="AP194" s="370">
        <v>0</v>
      </c>
      <c r="AQ194" s="370">
        <v>0</v>
      </c>
      <c r="AR194" s="370">
        <f t="shared" si="45"/>
        <v>0</v>
      </c>
      <c r="AS194" s="370">
        <v>0</v>
      </c>
      <c r="AT194" s="370">
        <v>0</v>
      </c>
      <c r="AU194" s="370">
        <f t="shared" si="46"/>
        <v>0</v>
      </c>
      <c r="AV194" s="370">
        <v>0</v>
      </c>
      <c r="AW194" s="370">
        <v>0</v>
      </c>
      <c r="AX194" s="370">
        <f t="shared" si="47"/>
        <v>0</v>
      </c>
      <c r="AY194" s="370">
        <v>0</v>
      </c>
      <c r="AZ194" s="370">
        <v>0</v>
      </c>
      <c r="BA194" s="370">
        <f t="shared" si="48"/>
        <v>0</v>
      </c>
      <c r="BB194" s="370">
        <f t="shared" si="49"/>
        <v>92</v>
      </c>
      <c r="BC194" s="370">
        <f t="shared" si="49"/>
        <v>101</v>
      </c>
      <c r="BD194" s="370">
        <f t="shared" si="49"/>
        <v>193</v>
      </c>
    </row>
    <row r="195" spans="1:56" s="371" customFormat="1" hidden="1">
      <c r="A195" s="370">
        <f t="shared" si="35"/>
        <v>180</v>
      </c>
      <c r="B195" s="370" t="s">
        <v>1000</v>
      </c>
      <c r="C195" s="370" t="s">
        <v>1001</v>
      </c>
      <c r="D195" s="370" t="s">
        <v>1621</v>
      </c>
      <c r="E195" s="370" t="s">
        <v>1002</v>
      </c>
      <c r="F195" s="370" t="s">
        <v>90</v>
      </c>
      <c r="G195" s="370" t="s">
        <v>126</v>
      </c>
      <c r="H195" s="370" t="s">
        <v>615</v>
      </c>
      <c r="I195" s="370" t="s">
        <v>615</v>
      </c>
      <c r="J195" s="370">
        <v>2</v>
      </c>
      <c r="K195" s="370" t="s">
        <v>2410</v>
      </c>
      <c r="L195" s="370">
        <v>28126</v>
      </c>
      <c r="M195" s="370" t="s">
        <v>2409</v>
      </c>
      <c r="N195" s="370">
        <v>900</v>
      </c>
      <c r="O195" s="370">
        <v>8</v>
      </c>
      <c r="P195" s="370">
        <v>7</v>
      </c>
      <c r="Q195" s="370">
        <f t="shared" si="36"/>
        <v>15</v>
      </c>
      <c r="R195" s="370">
        <v>2</v>
      </c>
      <c r="S195" s="370">
        <v>11</v>
      </c>
      <c r="T195" s="370">
        <f t="shared" si="37"/>
        <v>13</v>
      </c>
      <c r="U195" s="370">
        <v>15</v>
      </c>
      <c r="V195" s="370">
        <v>9</v>
      </c>
      <c r="W195" s="370">
        <f t="shared" si="38"/>
        <v>24</v>
      </c>
      <c r="X195" s="370">
        <v>2</v>
      </c>
      <c r="Y195" s="370">
        <v>9</v>
      </c>
      <c r="Z195" s="370">
        <f t="shared" si="39"/>
        <v>11</v>
      </c>
      <c r="AA195" s="370">
        <v>2</v>
      </c>
      <c r="AB195" s="370">
        <v>8</v>
      </c>
      <c r="AC195" s="370">
        <f t="shared" si="40"/>
        <v>10</v>
      </c>
      <c r="AD195" s="370">
        <v>7</v>
      </c>
      <c r="AE195" s="370">
        <v>8</v>
      </c>
      <c r="AF195" s="370">
        <f t="shared" si="41"/>
        <v>15</v>
      </c>
      <c r="AG195" s="370">
        <v>0</v>
      </c>
      <c r="AH195" s="370">
        <v>0</v>
      </c>
      <c r="AI195" s="370">
        <f t="shared" si="42"/>
        <v>0</v>
      </c>
      <c r="AJ195" s="370">
        <v>0</v>
      </c>
      <c r="AK195" s="370">
        <v>0</v>
      </c>
      <c r="AL195" s="370">
        <f t="shared" si="43"/>
        <v>0</v>
      </c>
      <c r="AM195" s="370">
        <v>0</v>
      </c>
      <c r="AN195" s="370">
        <v>0</v>
      </c>
      <c r="AO195" s="370">
        <f t="shared" si="44"/>
        <v>0</v>
      </c>
      <c r="AP195" s="370">
        <v>0</v>
      </c>
      <c r="AQ195" s="370">
        <v>0</v>
      </c>
      <c r="AR195" s="370">
        <f t="shared" si="45"/>
        <v>0</v>
      </c>
      <c r="AS195" s="370">
        <v>0</v>
      </c>
      <c r="AT195" s="370">
        <v>0</v>
      </c>
      <c r="AU195" s="370">
        <f t="shared" si="46"/>
        <v>0</v>
      </c>
      <c r="AV195" s="370">
        <v>0</v>
      </c>
      <c r="AW195" s="370">
        <v>0</v>
      </c>
      <c r="AX195" s="370">
        <f t="shared" si="47"/>
        <v>0</v>
      </c>
      <c r="AY195" s="370">
        <v>0</v>
      </c>
      <c r="AZ195" s="370">
        <v>0</v>
      </c>
      <c r="BA195" s="370">
        <f t="shared" si="48"/>
        <v>0</v>
      </c>
      <c r="BB195" s="370">
        <f t="shared" si="49"/>
        <v>36</v>
      </c>
      <c r="BC195" s="370">
        <f t="shared" si="49"/>
        <v>52</v>
      </c>
      <c r="BD195" s="370">
        <f t="shared" si="49"/>
        <v>88</v>
      </c>
    </row>
    <row r="196" spans="1:56" s="371" customFormat="1" hidden="1">
      <c r="A196" s="370">
        <f t="shared" si="35"/>
        <v>181</v>
      </c>
      <c r="B196" s="370" t="s">
        <v>975</v>
      </c>
      <c r="C196" s="370" t="s">
        <v>976</v>
      </c>
      <c r="D196" s="370" t="s">
        <v>1609</v>
      </c>
      <c r="E196" s="370" t="s">
        <v>977</v>
      </c>
      <c r="F196" s="370" t="s">
        <v>90</v>
      </c>
      <c r="G196" s="370" t="s">
        <v>126</v>
      </c>
      <c r="H196" s="370" t="s">
        <v>615</v>
      </c>
      <c r="I196" s="370" t="s">
        <v>615</v>
      </c>
      <c r="J196" s="370">
        <v>2</v>
      </c>
      <c r="K196" s="370" t="s">
        <v>2410</v>
      </c>
      <c r="L196" s="370">
        <v>28856</v>
      </c>
      <c r="M196" s="370" t="s">
        <v>2409</v>
      </c>
      <c r="N196" s="370">
        <v>900</v>
      </c>
      <c r="O196" s="370">
        <v>14</v>
      </c>
      <c r="P196" s="370">
        <v>7</v>
      </c>
      <c r="Q196" s="370">
        <f t="shared" si="36"/>
        <v>21</v>
      </c>
      <c r="R196" s="370">
        <v>12</v>
      </c>
      <c r="S196" s="370">
        <v>18</v>
      </c>
      <c r="T196" s="370">
        <f t="shared" si="37"/>
        <v>30</v>
      </c>
      <c r="U196" s="370">
        <v>12</v>
      </c>
      <c r="V196" s="370">
        <v>9</v>
      </c>
      <c r="W196" s="370">
        <f t="shared" si="38"/>
        <v>21</v>
      </c>
      <c r="X196" s="370">
        <v>18</v>
      </c>
      <c r="Y196" s="370">
        <v>15</v>
      </c>
      <c r="Z196" s="370">
        <f t="shared" si="39"/>
        <v>33</v>
      </c>
      <c r="AA196" s="370">
        <v>8</v>
      </c>
      <c r="AB196" s="370">
        <v>12</v>
      </c>
      <c r="AC196" s="370">
        <f t="shared" si="40"/>
        <v>20</v>
      </c>
      <c r="AD196" s="370">
        <v>13</v>
      </c>
      <c r="AE196" s="370">
        <v>7</v>
      </c>
      <c r="AF196" s="370">
        <f t="shared" si="41"/>
        <v>20</v>
      </c>
      <c r="AG196" s="370">
        <v>0</v>
      </c>
      <c r="AH196" s="370">
        <v>0</v>
      </c>
      <c r="AI196" s="370">
        <f t="shared" si="42"/>
        <v>0</v>
      </c>
      <c r="AJ196" s="370">
        <v>0</v>
      </c>
      <c r="AK196" s="370">
        <v>0</v>
      </c>
      <c r="AL196" s="370">
        <f t="shared" si="43"/>
        <v>0</v>
      </c>
      <c r="AM196" s="370">
        <v>0</v>
      </c>
      <c r="AN196" s="370">
        <v>0</v>
      </c>
      <c r="AO196" s="370">
        <f t="shared" si="44"/>
        <v>0</v>
      </c>
      <c r="AP196" s="370">
        <v>0</v>
      </c>
      <c r="AQ196" s="370">
        <v>0</v>
      </c>
      <c r="AR196" s="370">
        <f t="shared" si="45"/>
        <v>0</v>
      </c>
      <c r="AS196" s="370">
        <v>0</v>
      </c>
      <c r="AT196" s="370">
        <v>0</v>
      </c>
      <c r="AU196" s="370">
        <f t="shared" si="46"/>
        <v>0</v>
      </c>
      <c r="AV196" s="370">
        <v>0</v>
      </c>
      <c r="AW196" s="370">
        <v>0</v>
      </c>
      <c r="AX196" s="370">
        <f t="shared" si="47"/>
        <v>0</v>
      </c>
      <c r="AY196" s="370">
        <v>0</v>
      </c>
      <c r="AZ196" s="370">
        <v>0</v>
      </c>
      <c r="BA196" s="370">
        <f t="shared" si="48"/>
        <v>0</v>
      </c>
      <c r="BB196" s="370">
        <f t="shared" si="49"/>
        <v>77</v>
      </c>
      <c r="BC196" s="370">
        <f t="shared" si="49"/>
        <v>68</v>
      </c>
      <c r="BD196" s="370">
        <f t="shared" si="49"/>
        <v>145</v>
      </c>
    </row>
    <row r="197" spans="1:56" s="371" customFormat="1" hidden="1">
      <c r="A197" s="370">
        <f t="shared" si="35"/>
        <v>182</v>
      </c>
      <c r="B197" s="370" t="s">
        <v>953</v>
      </c>
      <c r="C197" s="370" t="s">
        <v>954</v>
      </c>
      <c r="D197" s="370" t="s">
        <v>2482</v>
      </c>
      <c r="E197" s="370" t="s">
        <v>955</v>
      </c>
      <c r="F197" s="370" t="s">
        <v>90</v>
      </c>
      <c r="G197" s="370" t="s">
        <v>126</v>
      </c>
      <c r="H197" s="370" t="s">
        <v>615</v>
      </c>
      <c r="I197" s="370" t="s">
        <v>615</v>
      </c>
      <c r="J197" s="370">
        <v>2</v>
      </c>
      <c r="K197" s="370" t="s">
        <v>2410</v>
      </c>
      <c r="L197" s="370" t="s">
        <v>615</v>
      </c>
      <c r="M197" s="370" t="s">
        <v>2409</v>
      </c>
      <c r="N197" s="370">
        <v>900</v>
      </c>
      <c r="O197" s="370">
        <v>17</v>
      </c>
      <c r="P197" s="370">
        <v>20</v>
      </c>
      <c r="Q197" s="370">
        <f t="shared" si="36"/>
        <v>37</v>
      </c>
      <c r="R197" s="370">
        <v>10</v>
      </c>
      <c r="S197" s="370">
        <v>16</v>
      </c>
      <c r="T197" s="370">
        <f t="shared" si="37"/>
        <v>26</v>
      </c>
      <c r="U197" s="370">
        <v>14</v>
      </c>
      <c r="V197" s="370">
        <v>20</v>
      </c>
      <c r="W197" s="370">
        <f t="shared" si="38"/>
        <v>34</v>
      </c>
      <c r="X197" s="370">
        <v>17</v>
      </c>
      <c r="Y197" s="370">
        <v>12</v>
      </c>
      <c r="Z197" s="370">
        <f t="shared" si="39"/>
        <v>29</v>
      </c>
      <c r="AA197" s="370">
        <v>13</v>
      </c>
      <c r="AB197" s="370">
        <v>5</v>
      </c>
      <c r="AC197" s="370">
        <f t="shared" si="40"/>
        <v>18</v>
      </c>
      <c r="AD197" s="370">
        <v>14</v>
      </c>
      <c r="AE197" s="370">
        <v>12</v>
      </c>
      <c r="AF197" s="370">
        <f t="shared" si="41"/>
        <v>26</v>
      </c>
      <c r="AG197" s="370">
        <v>0</v>
      </c>
      <c r="AH197" s="370">
        <v>0</v>
      </c>
      <c r="AI197" s="370">
        <f t="shared" si="42"/>
        <v>0</v>
      </c>
      <c r="AJ197" s="370">
        <v>0</v>
      </c>
      <c r="AK197" s="370">
        <v>0</v>
      </c>
      <c r="AL197" s="370">
        <f t="shared" si="43"/>
        <v>0</v>
      </c>
      <c r="AM197" s="370">
        <v>0</v>
      </c>
      <c r="AN197" s="370">
        <v>0</v>
      </c>
      <c r="AO197" s="370">
        <f t="shared" si="44"/>
        <v>0</v>
      </c>
      <c r="AP197" s="370">
        <v>0</v>
      </c>
      <c r="AQ197" s="370">
        <v>0</v>
      </c>
      <c r="AR197" s="370">
        <f t="shared" si="45"/>
        <v>0</v>
      </c>
      <c r="AS197" s="370">
        <v>0</v>
      </c>
      <c r="AT197" s="370">
        <v>0</v>
      </c>
      <c r="AU197" s="370">
        <f t="shared" si="46"/>
        <v>0</v>
      </c>
      <c r="AV197" s="370">
        <v>0</v>
      </c>
      <c r="AW197" s="370">
        <v>0</v>
      </c>
      <c r="AX197" s="370">
        <f t="shared" si="47"/>
        <v>0</v>
      </c>
      <c r="AY197" s="370">
        <v>0</v>
      </c>
      <c r="AZ197" s="370">
        <v>0</v>
      </c>
      <c r="BA197" s="370">
        <f t="shared" si="48"/>
        <v>0</v>
      </c>
      <c r="BB197" s="370">
        <f t="shared" si="49"/>
        <v>85</v>
      </c>
      <c r="BC197" s="370">
        <f t="shared" si="49"/>
        <v>85</v>
      </c>
      <c r="BD197" s="370">
        <f t="shared" si="49"/>
        <v>170</v>
      </c>
    </row>
    <row r="198" spans="1:56" s="371" customFormat="1" hidden="1">
      <c r="A198" s="370">
        <f t="shared" si="35"/>
        <v>183</v>
      </c>
      <c r="B198" s="370" t="s">
        <v>973</v>
      </c>
      <c r="C198" s="370" t="s">
        <v>974</v>
      </c>
      <c r="D198" s="370" t="s">
        <v>1623</v>
      </c>
      <c r="E198" s="370" t="s">
        <v>952</v>
      </c>
      <c r="F198" s="370" t="s">
        <v>90</v>
      </c>
      <c r="G198" s="370" t="s">
        <v>126</v>
      </c>
      <c r="H198" s="370" t="s">
        <v>615</v>
      </c>
      <c r="I198" s="370" t="s">
        <v>615</v>
      </c>
      <c r="J198" s="370">
        <v>2</v>
      </c>
      <c r="K198" s="370" t="s">
        <v>2410</v>
      </c>
      <c r="L198" s="370">
        <v>29221</v>
      </c>
      <c r="M198" s="370" t="s">
        <v>2409</v>
      </c>
      <c r="N198" s="370">
        <v>900</v>
      </c>
      <c r="O198" s="370">
        <v>10</v>
      </c>
      <c r="P198" s="370">
        <v>5</v>
      </c>
      <c r="Q198" s="370">
        <f t="shared" si="36"/>
        <v>15</v>
      </c>
      <c r="R198" s="370">
        <v>11</v>
      </c>
      <c r="S198" s="370">
        <v>10</v>
      </c>
      <c r="T198" s="370">
        <f t="shared" si="37"/>
        <v>21</v>
      </c>
      <c r="U198" s="370">
        <v>12</v>
      </c>
      <c r="V198" s="370">
        <v>11</v>
      </c>
      <c r="W198" s="370">
        <f t="shared" si="38"/>
        <v>23</v>
      </c>
      <c r="X198" s="370">
        <v>8</v>
      </c>
      <c r="Y198" s="370">
        <v>7</v>
      </c>
      <c r="Z198" s="370">
        <f t="shared" si="39"/>
        <v>15</v>
      </c>
      <c r="AA198" s="370">
        <v>10</v>
      </c>
      <c r="AB198" s="370">
        <v>10</v>
      </c>
      <c r="AC198" s="370">
        <f t="shared" si="40"/>
        <v>20</v>
      </c>
      <c r="AD198" s="370">
        <v>13</v>
      </c>
      <c r="AE198" s="370">
        <v>14</v>
      </c>
      <c r="AF198" s="370">
        <f t="shared" si="41"/>
        <v>27</v>
      </c>
      <c r="AG198" s="370">
        <v>0</v>
      </c>
      <c r="AH198" s="370">
        <v>0</v>
      </c>
      <c r="AI198" s="370">
        <f t="shared" si="42"/>
        <v>0</v>
      </c>
      <c r="AJ198" s="370">
        <v>0</v>
      </c>
      <c r="AK198" s="370">
        <v>0</v>
      </c>
      <c r="AL198" s="370">
        <f t="shared" si="43"/>
        <v>0</v>
      </c>
      <c r="AM198" s="370">
        <v>0</v>
      </c>
      <c r="AN198" s="370">
        <v>0</v>
      </c>
      <c r="AO198" s="370">
        <f t="shared" si="44"/>
        <v>0</v>
      </c>
      <c r="AP198" s="370">
        <v>0</v>
      </c>
      <c r="AQ198" s="370">
        <v>0</v>
      </c>
      <c r="AR198" s="370">
        <f t="shared" si="45"/>
        <v>0</v>
      </c>
      <c r="AS198" s="370">
        <v>0</v>
      </c>
      <c r="AT198" s="370">
        <v>0</v>
      </c>
      <c r="AU198" s="370">
        <f t="shared" si="46"/>
        <v>0</v>
      </c>
      <c r="AV198" s="370">
        <v>0</v>
      </c>
      <c r="AW198" s="370">
        <v>0</v>
      </c>
      <c r="AX198" s="370">
        <f t="shared" si="47"/>
        <v>0</v>
      </c>
      <c r="AY198" s="370">
        <v>0</v>
      </c>
      <c r="AZ198" s="370">
        <v>0</v>
      </c>
      <c r="BA198" s="370">
        <f t="shared" si="48"/>
        <v>0</v>
      </c>
      <c r="BB198" s="370">
        <f t="shared" si="49"/>
        <v>64</v>
      </c>
      <c r="BC198" s="370">
        <f t="shared" si="49"/>
        <v>57</v>
      </c>
      <c r="BD198" s="370">
        <f t="shared" si="49"/>
        <v>121</v>
      </c>
    </row>
    <row r="199" spans="1:56" s="371" customFormat="1" hidden="1">
      <c r="A199" s="370">
        <f t="shared" si="35"/>
        <v>184</v>
      </c>
      <c r="B199" s="370" t="s">
        <v>944</v>
      </c>
      <c r="C199" s="370" t="s">
        <v>945</v>
      </c>
      <c r="D199" s="370" t="s">
        <v>221</v>
      </c>
      <c r="E199" s="370" t="s">
        <v>946</v>
      </c>
      <c r="F199" s="370" t="s">
        <v>90</v>
      </c>
      <c r="G199" s="370" t="s">
        <v>126</v>
      </c>
      <c r="H199" s="370" t="s">
        <v>615</v>
      </c>
      <c r="I199" s="370" t="s">
        <v>615</v>
      </c>
      <c r="J199" s="370">
        <v>2</v>
      </c>
      <c r="K199" s="370" t="s">
        <v>2410</v>
      </c>
      <c r="L199" s="370">
        <v>29587</v>
      </c>
      <c r="M199" s="370" t="s">
        <v>2409</v>
      </c>
      <c r="N199" s="370">
        <v>900</v>
      </c>
      <c r="O199" s="370">
        <v>41</v>
      </c>
      <c r="P199" s="370">
        <v>29</v>
      </c>
      <c r="Q199" s="370">
        <f t="shared" si="36"/>
        <v>70</v>
      </c>
      <c r="R199" s="370">
        <v>36</v>
      </c>
      <c r="S199" s="370">
        <v>28</v>
      </c>
      <c r="T199" s="370">
        <f t="shared" si="37"/>
        <v>64</v>
      </c>
      <c r="U199" s="370">
        <v>31</v>
      </c>
      <c r="V199" s="370">
        <v>17</v>
      </c>
      <c r="W199" s="370">
        <f t="shared" si="38"/>
        <v>48</v>
      </c>
      <c r="X199" s="370">
        <v>31</v>
      </c>
      <c r="Y199" s="370">
        <v>24</v>
      </c>
      <c r="Z199" s="370">
        <f t="shared" si="39"/>
        <v>55</v>
      </c>
      <c r="AA199" s="370">
        <v>26</v>
      </c>
      <c r="AB199" s="370">
        <v>33</v>
      </c>
      <c r="AC199" s="370">
        <f t="shared" si="40"/>
        <v>59</v>
      </c>
      <c r="AD199" s="370">
        <v>32</v>
      </c>
      <c r="AE199" s="370">
        <v>29</v>
      </c>
      <c r="AF199" s="370">
        <f t="shared" si="41"/>
        <v>61</v>
      </c>
      <c r="AG199" s="370">
        <v>0</v>
      </c>
      <c r="AH199" s="370">
        <v>0</v>
      </c>
      <c r="AI199" s="370">
        <f t="shared" si="42"/>
        <v>0</v>
      </c>
      <c r="AJ199" s="370">
        <v>0</v>
      </c>
      <c r="AK199" s="370">
        <v>0</v>
      </c>
      <c r="AL199" s="370">
        <f t="shared" si="43"/>
        <v>0</v>
      </c>
      <c r="AM199" s="370">
        <v>0</v>
      </c>
      <c r="AN199" s="370">
        <v>0</v>
      </c>
      <c r="AO199" s="370">
        <f t="shared" si="44"/>
        <v>0</v>
      </c>
      <c r="AP199" s="370">
        <v>0</v>
      </c>
      <c r="AQ199" s="370">
        <v>0</v>
      </c>
      <c r="AR199" s="370">
        <f t="shared" si="45"/>
        <v>0</v>
      </c>
      <c r="AS199" s="370">
        <v>0</v>
      </c>
      <c r="AT199" s="370">
        <v>0</v>
      </c>
      <c r="AU199" s="370">
        <f t="shared" si="46"/>
        <v>0</v>
      </c>
      <c r="AV199" s="370">
        <v>0</v>
      </c>
      <c r="AW199" s="370">
        <v>0</v>
      </c>
      <c r="AX199" s="370">
        <f t="shared" si="47"/>
        <v>0</v>
      </c>
      <c r="AY199" s="370">
        <v>0</v>
      </c>
      <c r="AZ199" s="370">
        <v>0</v>
      </c>
      <c r="BA199" s="370">
        <f t="shared" si="48"/>
        <v>0</v>
      </c>
      <c r="BB199" s="370">
        <f t="shared" si="49"/>
        <v>197</v>
      </c>
      <c r="BC199" s="370">
        <f t="shared" si="49"/>
        <v>160</v>
      </c>
      <c r="BD199" s="370">
        <f t="shared" si="49"/>
        <v>357</v>
      </c>
    </row>
    <row r="200" spans="1:56" s="371" customFormat="1" hidden="1">
      <c r="A200" s="370">
        <f t="shared" si="35"/>
        <v>185</v>
      </c>
      <c r="B200" s="370" t="s">
        <v>987</v>
      </c>
      <c r="C200" s="370" t="s">
        <v>988</v>
      </c>
      <c r="D200" s="370" t="s">
        <v>1624</v>
      </c>
      <c r="E200" s="370" t="s">
        <v>989</v>
      </c>
      <c r="F200" s="370" t="s">
        <v>90</v>
      </c>
      <c r="G200" s="370" t="s">
        <v>126</v>
      </c>
      <c r="H200" s="370" t="s">
        <v>615</v>
      </c>
      <c r="I200" s="370" t="s">
        <v>615</v>
      </c>
      <c r="J200" s="370">
        <v>2</v>
      </c>
      <c r="K200" s="370" t="s">
        <v>2410</v>
      </c>
      <c r="L200" s="370">
        <v>3654</v>
      </c>
      <c r="M200" s="370" t="s">
        <v>2419</v>
      </c>
      <c r="N200" s="370">
        <v>0</v>
      </c>
      <c r="O200" s="370">
        <v>2</v>
      </c>
      <c r="P200" s="370">
        <v>6</v>
      </c>
      <c r="Q200" s="370">
        <f t="shared" si="36"/>
        <v>8</v>
      </c>
      <c r="R200" s="370">
        <v>11</v>
      </c>
      <c r="S200" s="370">
        <v>8</v>
      </c>
      <c r="T200" s="370">
        <f t="shared" si="37"/>
        <v>19</v>
      </c>
      <c r="U200" s="370">
        <v>9</v>
      </c>
      <c r="V200" s="370">
        <v>10</v>
      </c>
      <c r="W200" s="370">
        <f t="shared" si="38"/>
        <v>19</v>
      </c>
      <c r="X200" s="370">
        <v>4</v>
      </c>
      <c r="Y200" s="370">
        <v>10</v>
      </c>
      <c r="Z200" s="370">
        <f t="shared" si="39"/>
        <v>14</v>
      </c>
      <c r="AA200" s="370">
        <v>10</v>
      </c>
      <c r="AB200" s="370">
        <v>6</v>
      </c>
      <c r="AC200" s="370">
        <f t="shared" si="40"/>
        <v>16</v>
      </c>
      <c r="AD200" s="370">
        <v>4</v>
      </c>
      <c r="AE200" s="370">
        <v>6</v>
      </c>
      <c r="AF200" s="370">
        <f t="shared" si="41"/>
        <v>10</v>
      </c>
      <c r="AG200" s="370">
        <v>0</v>
      </c>
      <c r="AH200" s="370">
        <v>0</v>
      </c>
      <c r="AI200" s="370">
        <f t="shared" si="42"/>
        <v>0</v>
      </c>
      <c r="AJ200" s="370">
        <v>0</v>
      </c>
      <c r="AK200" s="370">
        <v>0</v>
      </c>
      <c r="AL200" s="370">
        <f t="shared" si="43"/>
        <v>0</v>
      </c>
      <c r="AM200" s="370">
        <v>0</v>
      </c>
      <c r="AN200" s="370">
        <v>0</v>
      </c>
      <c r="AO200" s="370">
        <f t="shared" si="44"/>
        <v>0</v>
      </c>
      <c r="AP200" s="370">
        <v>0</v>
      </c>
      <c r="AQ200" s="370">
        <v>0</v>
      </c>
      <c r="AR200" s="370">
        <f t="shared" si="45"/>
        <v>0</v>
      </c>
      <c r="AS200" s="370">
        <v>0</v>
      </c>
      <c r="AT200" s="370">
        <v>0</v>
      </c>
      <c r="AU200" s="370">
        <f t="shared" si="46"/>
        <v>0</v>
      </c>
      <c r="AV200" s="370">
        <v>0</v>
      </c>
      <c r="AW200" s="370">
        <v>0</v>
      </c>
      <c r="AX200" s="370">
        <f t="shared" si="47"/>
        <v>0</v>
      </c>
      <c r="AY200" s="370">
        <v>0</v>
      </c>
      <c r="AZ200" s="370">
        <v>0</v>
      </c>
      <c r="BA200" s="370">
        <f t="shared" si="48"/>
        <v>0</v>
      </c>
      <c r="BB200" s="370">
        <f t="shared" si="49"/>
        <v>40</v>
      </c>
      <c r="BC200" s="370">
        <f t="shared" si="49"/>
        <v>46</v>
      </c>
      <c r="BD200" s="370">
        <f t="shared" si="49"/>
        <v>86</v>
      </c>
    </row>
    <row r="201" spans="1:56" s="371" customFormat="1" hidden="1">
      <c r="A201" s="370">
        <f t="shared" si="35"/>
        <v>186</v>
      </c>
      <c r="B201" s="370" t="s">
        <v>981</v>
      </c>
      <c r="C201" s="370" t="s">
        <v>982</v>
      </c>
      <c r="D201" s="370" t="s">
        <v>219</v>
      </c>
      <c r="E201" s="370" t="s">
        <v>983</v>
      </c>
      <c r="F201" s="370" t="s">
        <v>90</v>
      </c>
      <c r="G201" s="370" t="s">
        <v>126</v>
      </c>
      <c r="H201" s="370" t="s">
        <v>615</v>
      </c>
      <c r="I201" s="370" t="s">
        <v>615</v>
      </c>
      <c r="J201" s="370">
        <v>2</v>
      </c>
      <c r="K201" s="370" t="s">
        <v>2483</v>
      </c>
      <c r="L201" s="370">
        <v>35625</v>
      </c>
      <c r="M201" s="370" t="s">
        <v>2419</v>
      </c>
      <c r="N201" s="370">
        <v>0</v>
      </c>
      <c r="O201" s="370">
        <v>8</v>
      </c>
      <c r="P201" s="370">
        <v>3</v>
      </c>
      <c r="Q201" s="370">
        <f t="shared" si="36"/>
        <v>11</v>
      </c>
      <c r="R201" s="370">
        <v>6</v>
      </c>
      <c r="S201" s="370">
        <v>6</v>
      </c>
      <c r="T201" s="370">
        <f t="shared" si="37"/>
        <v>12</v>
      </c>
      <c r="U201" s="370">
        <v>5</v>
      </c>
      <c r="V201" s="370">
        <v>6</v>
      </c>
      <c r="W201" s="370">
        <f t="shared" si="38"/>
        <v>11</v>
      </c>
      <c r="X201" s="370">
        <v>9</v>
      </c>
      <c r="Y201" s="370">
        <v>7</v>
      </c>
      <c r="Z201" s="370">
        <f t="shared" si="39"/>
        <v>16</v>
      </c>
      <c r="AA201" s="370">
        <v>8</v>
      </c>
      <c r="AB201" s="370">
        <v>13</v>
      </c>
      <c r="AC201" s="370">
        <f t="shared" si="40"/>
        <v>21</v>
      </c>
      <c r="AD201" s="370">
        <v>5</v>
      </c>
      <c r="AE201" s="370">
        <v>8</v>
      </c>
      <c r="AF201" s="370">
        <f t="shared" si="41"/>
        <v>13</v>
      </c>
      <c r="AG201" s="370">
        <v>0</v>
      </c>
      <c r="AH201" s="370">
        <v>0</v>
      </c>
      <c r="AI201" s="370">
        <f t="shared" si="42"/>
        <v>0</v>
      </c>
      <c r="AJ201" s="370">
        <v>0</v>
      </c>
      <c r="AK201" s="370">
        <v>0</v>
      </c>
      <c r="AL201" s="370">
        <f t="shared" si="43"/>
        <v>0</v>
      </c>
      <c r="AM201" s="370">
        <v>0</v>
      </c>
      <c r="AN201" s="370">
        <v>0</v>
      </c>
      <c r="AO201" s="370">
        <f t="shared" si="44"/>
        <v>0</v>
      </c>
      <c r="AP201" s="370">
        <v>0</v>
      </c>
      <c r="AQ201" s="370">
        <v>0</v>
      </c>
      <c r="AR201" s="370">
        <f t="shared" si="45"/>
        <v>0</v>
      </c>
      <c r="AS201" s="370">
        <v>0</v>
      </c>
      <c r="AT201" s="370">
        <v>0</v>
      </c>
      <c r="AU201" s="370">
        <f t="shared" si="46"/>
        <v>0</v>
      </c>
      <c r="AV201" s="370">
        <v>0</v>
      </c>
      <c r="AW201" s="370">
        <v>0</v>
      </c>
      <c r="AX201" s="370">
        <f t="shared" si="47"/>
        <v>0</v>
      </c>
      <c r="AY201" s="370">
        <v>0</v>
      </c>
      <c r="AZ201" s="370">
        <v>0</v>
      </c>
      <c r="BA201" s="370">
        <f t="shared" si="48"/>
        <v>0</v>
      </c>
      <c r="BB201" s="370">
        <f t="shared" si="49"/>
        <v>41</v>
      </c>
      <c r="BC201" s="370">
        <f t="shared" si="49"/>
        <v>43</v>
      </c>
      <c r="BD201" s="370">
        <f t="shared" si="49"/>
        <v>84</v>
      </c>
    </row>
    <row r="202" spans="1:56" s="371" customFormat="1" hidden="1">
      <c r="A202" s="370">
        <f t="shared" ref="A202:A253" si="52">A201+1</f>
        <v>187</v>
      </c>
      <c r="B202" s="370" t="s">
        <v>950</v>
      </c>
      <c r="C202" s="370" t="s">
        <v>951</v>
      </c>
      <c r="D202" s="370" t="s">
        <v>1611</v>
      </c>
      <c r="E202" s="370" t="s">
        <v>952</v>
      </c>
      <c r="F202" s="370" t="s">
        <v>90</v>
      </c>
      <c r="G202" s="370" t="s">
        <v>126</v>
      </c>
      <c r="H202" s="370" t="s">
        <v>615</v>
      </c>
      <c r="I202" s="370" t="s">
        <v>615</v>
      </c>
      <c r="J202" s="370">
        <v>2</v>
      </c>
      <c r="K202" s="370" t="s">
        <v>2484</v>
      </c>
      <c r="L202" s="370">
        <v>38260</v>
      </c>
      <c r="M202" s="370" t="s">
        <v>2409</v>
      </c>
      <c r="N202" s="370">
        <v>900</v>
      </c>
      <c r="O202" s="370">
        <v>12</v>
      </c>
      <c r="P202" s="370">
        <v>14</v>
      </c>
      <c r="Q202" s="370">
        <f t="shared" si="36"/>
        <v>26</v>
      </c>
      <c r="R202" s="370">
        <v>12</v>
      </c>
      <c r="S202" s="370">
        <v>16</v>
      </c>
      <c r="T202" s="370">
        <f t="shared" si="37"/>
        <v>28</v>
      </c>
      <c r="U202" s="370">
        <v>12</v>
      </c>
      <c r="V202" s="370">
        <v>17</v>
      </c>
      <c r="W202" s="370">
        <f t="shared" si="38"/>
        <v>29</v>
      </c>
      <c r="X202" s="370">
        <v>14</v>
      </c>
      <c r="Y202" s="370">
        <v>18</v>
      </c>
      <c r="Z202" s="370">
        <f t="shared" si="39"/>
        <v>32</v>
      </c>
      <c r="AA202" s="370">
        <v>8</v>
      </c>
      <c r="AB202" s="370">
        <v>14</v>
      </c>
      <c r="AC202" s="370">
        <f t="shared" si="40"/>
        <v>22</v>
      </c>
      <c r="AD202" s="370">
        <v>7</v>
      </c>
      <c r="AE202" s="370">
        <v>7</v>
      </c>
      <c r="AF202" s="370">
        <f t="shared" si="41"/>
        <v>14</v>
      </c>
      <c r="AG202" s="370">
        <v>0</v>
      </c>
      <c r="AH202" s="370">
        <v>0</v>
      </c>
      <c r="AI202" s="370">
        <f t="shared" si="42"/>
        <v>0</v>
      </c>
      <c r="AJ202" s="370">
        <v>0</v>
      </c>
      <c r="AK202" s="370">
        <v>0</v>
      </c>
      <c r="AL202" s="370">
        <f t="shared" si="43"/>
        <v>0</v>
      </c>
      <c r="AM202" s="370">
        <v>0</v>
      </c>
      <c r="AN202" s="370">
        <v>0</v>
      </c>
      <c r="AO202" s="370">
        <f t="shared" si="44"/>
        <v>0</v>
      </c>
      <c r="AP202" s="370">
        <v>0</v>
      </c>
      <c r="AQ202" s="370">
        <v>0</v>
      </c>
      <c r="AR202" s="370">
        <f t="shared" si="45"/>
        <v>0</v>
      </c>
      <c r="AS202" s="370">
        <v>0</v>
      </c>
      <c r="AT202" s="370">
        <v>0</v>
      </c>
      <c r="AU202" s="370">
        <f t="shared" si="46"/>
        <v>0</v>
      </c>
      <c r="AV202" s="370">
        <v>0</v>
      </c>
      <c r="AW202" s="370">
        <v>0</v>
      </c>
      <c r="AX202" s="370">
        <f t="shared" si="47"/>
        <v>0</v>
      </c>
      <c r="AY202" s="370">
        <v>0</v>
      </c>
      <c r="AZ202" s="370">
        <v>0</v>
      </c>
      <c r="BA202" s="370">
        <f t="shared" si="48"/>
        <v>0</v>
      </c>
      <c r="BB202" s="370">
        <f t="shared" si="49"/>
        <v>65</v>
      </c>
      <c r="BC202" s="370">
        <f t="shared" si="49"/>
        <v>86</v>
      </c>
      <c r="BD202" s="370">
        <f t="shared" si="49"/>
        <v>151</v>
      </c>
    </row>
    <row r="203" spans="1:56" s="371" customFormat="1" hidden="1">
      <c r="A203" s="370">
        <f t="shared" si="52"/>
        <v>188</v>
      </c>
      <c r="B203" s="370" t="s">
        <v>967</v>
      </c>
      <c r="C203" s="370" t="s">
        <v>968</v>
      </c>
      <c r="D203" s="370" t="s">
        <v>2485</v>
      </c>
      <c r="E203" s="370" t="s">
        <v>969</v>
      </c>
      <c r="F203" s="370" t="s">
        <v>90</v>
      </c>
      <c r="G203" s="370" t="s">
        <v>126</v>
      </c>
      <c r="H203" s="370" t="s">
        <v>615</v>
      </c>
      <c r="I203" s="370" t="s">
        <v>615</v>
      </c>
      <c r="J203" s="370">
        <v>2</v>
      </c>
      <c r="K203" s="370" t="s">
        <v>2486</v>
      </c>
      <c r="L203" s="370">
        <v>42096</v>
      </c>
      <c r="M203" s="370" t="s">
        <v>2409</v>
      </c>
      <c r="N203" s="370">
        <v>900</v>
      </c>
      <c r="O203" s="370">
        <v>4</v>
      </c>
      <c r="P203" s="370">
        <v>4</v>
      </c>
      <c r="Q203" s="370">
        <f t="shared" si="36"/>
        <v>8</v>
      </c>
      <c r="R203" s="370">
        <v>3</v>
      </c>
      <c r="S203" s="370">
        <v>5</v>
      </c>
      <c r="T203" s="370">
        <f t="shared" si="37"/>
        <v>8</v>
      </c>
      <c r="U203" s="370">
        <v>7</v>
      </c>
      <c r="V203" s="370">
        <v>2</v>
      </c>
      <c r="W203" s="370">
        <f t="shared" si="38"/>
        <v>9</v>
      </c>
      <c r="X203" s="370">
        <v>4</v>
      </c>
      <c r="Y203" s="370">
        <v>5</v>
      </c>
      <c r="Z203" s="370">
        <f t="shared" si="39"/>
        <v>9</v>
      </c>
      <c r="AA203" s="370">
        <v>0</v>
      </c>
      <c r="AB203" s="370">
        <v>0</v>
      </c>
      <c r="AC203" s="370">
        <f t="shared" si="40"/>
        <v>0</v>
      </c>
      <c r="AD203" s="370">
        <v>0</v>
      </c>
      <c r="AE203" s="370">
        <v>0</v>
      </c>
      <c r="AF203" s="370">
        <f t="shared" si="41"/>
        <v>0</v>
      </c>
      <c r="AG203" s="370">
        <v>0</v>
      </c>
      <c r="AH203" s="370">
        <v>0</v>
      </c>
      <c r="AI203" s="370">
        <f t="shared" si="42"/>
        <v>0</v>
      </c>
      <c r="AJ203" s="370">
        <v>0</v>
      </c>
      <c r="AK203" s="370">
        <v>0</v>
      </c>
      <c r="AL203" s="370">
        <f t="shared" si="43"/>
        <v>0</v>
      </c>
      <c r="AM203" s="370">
        <v>0</v>
      </c>
      <c r="AN203" s="370">
        <v>0</v>
      </c>
      <c r="AO203" s="370">
        <f t="shared" si="44"/>
        <v>0</v>
      </c>
      <c r="AP203" s="370">
        <v>0</v>
      </c>
      <c r="AQ203" s="370">
        <v>0</v>
      </c>
      <c r="AR203" s="370">
        <f t="shared" si="45"/>
        <v>0</v>
      </c>
      <c r="AS203" s="370">
        <v>0</v>
      </c>
      <c r="AT203" s="370">
        <v>0</v>
      </c>
      <c r="AU203" s="370">
        <f t="shared" si="46"/>
        <v>0</v>
      </c>
      <c r="AV203" s="370">
        <v>0</v>
      </c>
      <c r="AW203" s="370">
        <v>0</v>
      </c>
      <c r="AX203" s="370">
        <f t="shared" si="47"/>
        <v>0</v>
      </c>
      <c r="AY203" s="370">
        <v>0</v>
      </c>
      <c r="AZ203" s="370">
        <v>0</v>
      </c>
      <c r="BA203" s="370">
        <f t="shared" si="48"/>
        <v>0</v>
      </c>
      <c r="BB203" s="370">
        <f t="shared" si="49"/>
        <v>18</v>
      </c>
      <c r="BC203" s="370">
        <f t="shared" si="49"/>
        <v>16</v>
      </c>
      <c r="BD203" s="370">
        <f t="shared" si="49"/>
        <v>34</v>
      </c>
    </row>
    <row r="204" spans="1:56" s="371" customFormat="1" hidden="1">
      <c r="A204" s="370">
        <f t="shared" si="52"/>
        <v>189</v>
      </c>
      <c r="B204" s="370" t="s">
        <v>998</v>
      </c>
      <c r="C204" s="370" t="s">
        <v>999</v>
      </c>
      <c r="D204" s="370" t="s">
        <v>1625</v>
      </c>
      <c r="E204" s="370" t="s">
        <v>952</v>
      </c>
      <c r="F204" s="370" t="s">
        <v>90</v>
      </c>
      <c r="G204" s="370" t="s">
        <v>126</v>
      </c>
      <c r="H204" s="370" t="s">
        <v>615</v>
      </c>
      <c r="I204" s="370" t="s">
        <v>615</v>
      </c>
      <c r="J204" s="370">
        <v>2</v>
      </c>
      <c r="K204" s="370" t="s">
        <v>2487</v>
      </c>
      <c r="L204" s="370">
        <v>41891</v>
      </c>
      <c r="M204" s="370" t="s">
        <v>2409</v>
      </c>
      <c r="N204" s="370">
        <v>900</v>
      </c>
      <c r="O204" s="370">
        <v>5</v>
      </c>
      <c r="P204" s="370">
        <v>9</v>
      </c>
      <c r="Q204" s="370">
        <f t="shared" si="36"/>
        <v>14</v>
      </c>
      <c r="R204" s="370">
        <v>10</v>
      </c>
      <c r="S204" s="370">
        <v>11</v>
      </c>
      <c r="T204" s="370">
        <f t="shared" si="37"/>
        <v>21</v>
      </c>
      <c r="U204" s="370">
        <v>9</v>
      </c>
      <c r="V204" s="370">
        <v>16</v>
      </c>
      <c r="W204" s="370">
        <f t="shared" si="38"/>
        <v>25</v>
      </c>
      <c r="X204" s="370">
        <v>7</v>
      </c>
      <c r="Y204" s="370">
        <v>8</v>
      </c>
      <c r="Z204" s="370">
        <f t="shared" si="39"/>
        <v>15</v>
      </c>
      <c r="AA204" s="370">
        <v>7</v>
      </c>
      <c r="AB204" s="370">
        <v>8</v>
      </c>
      <c r="AC204" s="370">
        <f t="shared" si="40"/>
        <v>15</v>
      </c>
      <c r="AD204" s="370">
        <v>0</v>
      </c>
      <c r="AE204" s="370">
        <v>0</v>
      </c>
      <c r="AF204" s="370">
        <f t="shared" si="41"/>
        <v>0</v>
      </c>
      <c r="AG204" s="370">
        <v>0</v>
      </c>
      <c r="AH204" s="370">
        <v>0</v>
      </c>
      <c r="AI204" s="370">
        <f t="shared" si="42"/>
        <v>0</v>
      </c>
      <c r="AJ204" s="370">
        <v>0</v>
      </c>
      <c r="AK204" s="370">
        <v>0</v>
      </c>
      <c r="AL204" s="370">
        <f t="shared" si="43"/>
        <v>0</v>
      </c>
      <c r="AM204" s="370">
        <v>0</v>
      </c>
      <c r="AN204" s="370">
        <v>0</v>
      </c>
      <c r="AO204" s="370">
        <f t="shared" si="44"/>
        <v>0</v>
      </c>
      <c r="AP204" s="370">
        <v>0</v>
      </c>
      <c r="AQ204" s="370">
        <v>0</v>
      </c>
      <c r="AR204" s="370">
        <f t="shared" si="45"/>
        <v>0</v>
      </c>
      <c r="AS204" s="370">
        <v>0</v>
      </c>
      <c r="AT204" s="370">
        <v>0</v>
      </c>
      <c r="AU204" s="370">
        <f t="shared" si="46"/>
        <v>0</v>
      </c>
      <c r="AV204" s="370">
        <v>0</v>
      </c>
      <c r="AW204" s="370">
        <v>0</v>
      </c>
      <c r="AX204" s="370">
        <f t="shared" si="47"/>
        <v>0</v>
      </c>
      <c r="AY204" s="370">
        <v>0</v>
      </c>
      <c r="AZ204" s="370">
        <v>0</v>
      </c>
      <c r="BA204" s="370">
        <f t="shared" si="48"/>
        <v>0</v>
      </c>
      <c r="BB204" s="370">
        <f t="shared" si="49"/>
        <v>38</v>
      </c>
      <c r="BC204" s="370">
        <f t="shared" si="49"/>
        <v>52</v>
      </c>
      <c r="BD204" s="370">
        <f t="shared" si="49"/>
        <v>90</v>
      </c>
    </row>
    <row r="205" spans="1:56" s="371" customFormat="1" ht="21.75" customHeight="1">
      <c r="A205" s="370">
        <v>8</v>
      </c>
      <c r="B205" s="370"/>
      <c r="C205" s="370" t="str">
        <f>F205</f>
        <v>Kec. Pelawan</v>
      </c>
      <c r="D205" s="370"/>
      <c r="E205" s="370"/>
      <c r="F205" s="370" t="str">
        <f>F204</f>
        <v>Kec. Pelawan</v>
      </c>
      <c r="G205" s="370"/>
      <c r="H205" s="370"/>
      <c r="I205" s="370"/>
      <c r="J205" s="370"/>
      <c r="K205" s="370"/>
      <c r="L205" s="370"/>
      <c r="M205" s="370"/>
      <c r="N205" s="370"/>
      <c r="O205" s="370">
        <f>SUM(O182:O204)+5</f>
        <v>334</v>
      </c>
      <c r="P205" s="370">
        <f>SUM(P182:P204)+10</f>
        <v>288</v>
      </c>
      <c r="Q205" s="370">
        <f t="shared" ref="Q205:AW205" si="53">SUM(Q182:Q204)</f>
        <v>607</v>
      </c>
      <c r="R205" s="370">
        <f t="shared" si="53"/>
        <v>276</v>
      </c>
      <c r="S205" s="370">
        <f t="shared" si="53"/>
        <v>328</v>
      </c>
      <c r="T205" s="370">
        <f t="shared" si="53"/>
        <v>604</v>
      </c>
      <c r="U205" s="370">
        <f t="shared" si="53"/>
        <v>315</v>
      </c>
      <c r="V205" s="370">
        <f t="shared" si="53"/>
        <v>307</v>
      </c>
      <c r="W205" s="370">
        <f t="shared" si="53"/>
        <v>622</v>
      </c>
      <c r="X205" s="370">
        <f t="shared" si="53"/>
        <v>297</v>
      </c>
      <c r="Y205" s="370">
        <f t="shared" si="53"/>
        <v>306</v>
      </c>
      <c r="Z205" s="370">
        <f t="shared" si="53"/>
        <v>603</v>
      </c>
      <c r="AA205" s="370">
        <f t="shared" si="53"/>
        <v>306</v>
      </c>
      <c r="AB205" s="370">
        <f t="shared" si="53"/>
        <v>286</v>
      </c>
      <c r="AC205" s="370">
        <f t="shared" si="53"/>
        <v>592</v>
      </c>
      <c r="AD205" s="370">
        <f t="shared" si="53"/>
        <v>278</v>
      </c>
      <c r="AE205" s="370">
        <f t="shared" si="53"/>
        <v>277</v>
      </c>
      <c r="AF205" s="370">
        <f t="shared" si="53"/>
        <v>555</v>
      </c>
      <c r="AG205" s="370">
        <f t="shared" si="53"/>
        <v>0</v>
      </c>
      <c r="AH205" s="370">
        <f t="shared" si="53"/>
        <v>0</v>
      </c>
      <c r="AI205" s="370">
        <f t="shared" si="53"/>
        <v>0</v>
      </c>
      <c r="AJ205" s="370">
        <f t="shared" si="53"/>
        <v>0</v>
      </c>
      <c r="AK205" s="370">
        <f t="shared" si="53"/>
        <v>0</v>
      </c>
      <c r="AL205" s="370">
        <f t="shared" si="53"/>
        <v>0</v>
      </c>
      <c r="AM205" s="370">
        <f t="shared" si="53"/>
        <v>0</v>
      </c>
      <c r="AN205" s="370">
        <f t="shared" si="53"/>
        <v>0</v>
      </c>
      <c r="AO205" s="370">
        <f t="shared" si="53"/>
        <v>0</v>
      </c>
      <c r="AP205" s="370">
        <f t="shared" si="53"/>
        <v>0</v>
      </c>
      <c r="AQ205" s="370">
        <f t="shared" si="53"/>
        <v>0</v>
      </c>
      <c r="AR205" s="370">
        <f t="shared" si="53"/>
        <v>0</v>
      </c>
      <c r="AS205" s="370">
        <f t="shared" si="53"/>
        <v>0</v>
      </c>
      <c r="AT205" s="370">
        <f t="shared" si="53"/>
        <v>0</v>
      </c>
      <c r="AU205" s="370">
        <f t="shared" si="53"/>
        <v>0</v>
      </c>
      <c r="AV205" s="370">
        <f t="shared" si="53"/>
        <v>0</v>
      </c>
      <c r="AW205" s="370">
        <f t="shared" si="53"/>
        <v>0</v>
      </c>
      <c r="AX205" s="370">
        <f>SUM(AX182:AX204)</f>
        <v>0</v>
      </c>
      <c r="AY205" s="370">
        <f>SUM(AY182:AY204)</f>
        <v>0</v>
      </c>
      <c r="AZ205" s="370">
        <f>SUM(AZ182:AZ204)</f>
        <v>0</v>
      </c>
      <c r="BA205" s="370">
        <f>SUM(BA182:BA204)</f>
        <v>0</v>
      </c>
      <c r="BB205" s="370">
        <f>O205+R205+U205+X205+AA205+AD205</f>
        <v>1806</v>
      </c>
      <c r="BC205" s="370">
        <f>P205+S205+V205+Y205+AB205+AE205</f>
        <v>1792</v>
      </c>
      <c r="BD205" s="370">
        <f>SUM(BB205:BC205)</f>
        <v>3598</v>
      </c>
    </row>
    <row r="206" spans="1:56" s="371" customFormat="1" hidden="1">
      <c r="A206" s="370">
        <f>A204+1</f>
        <v>190</v>
      </c>
      <c r="B206" s="370" t="s">
        <v>1064</v>
      </c>
      <c r="C206" s="370" t="s">
        <v>1065</v>
      </c>
      <c r="D206" s="370" t="s">
        <v>2488</v>
      </c>
      <c r="E206" s="370" t="s">
        <v>1060</v>
      </c>
      <c r="F206" s="370" t="s">
        <v>84</v>
      </c>
      <c r="G206" s="370" t="s">
        <v>127</v>
      </c>
      <c r="H206" s="370" t="s">
        <v>615</v>
      </c>
      <c r="I206" s="370" t="s">
        <v>615</v>
      </c>
      <c r="J206" s="370">
        <v>2</v>
      </c>
      <c r="K206" s="370" t="s">
        <v>2489</v>
      </c>
      <c r="L206" s="370">
        <v>38718</v>
      </c>
      <c r="M206" s="370" t="s">
        <v>2409</v>
      </c>
      <c r="N206" s="370">
        <v>0</v>
      </c>
      <c r="O206" s="370">
        <v>4</v>
      </c>
      <c r="P206" s="370">
        <v>4</v>
      </c>
      <c r="Q206" s="370">
        <f t="shared" ref="Q206:Q253" si="54">SUM(O206:P206)</f>
        <v>8</v>
      </c>
      <c r="R206" s="370">
        <v>3</v>
      </c>
      <c r="S206" s="370">
        <v>1</v>
      </c>
      <c r="T206" s="370">
        <f t="shared" ref="T206:T253" si="55">SUM(R206:S206)</f>
        <v>4</v>
      </c>
      <c r="U206" s="370">
        <v>1</v>
      </c>
      <c r="V206" s="370">
        <v>2</v>
      </c>
      <c r="W206" s="370">
        <f t="shared" ref="W206:W253" si="56">SUM(U206:V206)</f>
        <v>3</v>
      </c>
      <c r="X206" s="370">
        <v>1</v>
      </c>
      <c r="Y206" s="370">
        <v>2</v>
      </c>
      <c r="Z206" s="370">
        <f t="shared" ref="Z206:Z253" si="57">SUM(X206:Y206)</f>
        <v>3</v>
      </c>
      <c r="AA206" s="370">
        <v>3</v>
      </c>
      <c r="AB206" s="370">
        <v>2</v>
      </c>
      <c r="AC206" s="370">
        <f t="shared" ref="AC206:AC253" si="58">SUM(AA206:AB206)</f>
        <v>5</v>
      </c>
      <c r="AD206" s="370">
        <v>10</v>
      </c>
      <c r="AE206" s="370">
        <v>1</v>
      </c>
      <c r="AF206" s="370">
        <f t="shared" ref="AF206:AF253" si="59">SUM(AD206:AE206)</f>
        <v>11</v>
      </c>
      <c r="AG206" s="370">
        <v>0</v>
      </c>
      <c r="AH206" s="370">
        <v>0</v>
      </c>
      <c r="AI206" s="370">
        <f t="shared" ref="AI206:AI253" si="60">SUM(AG206:AH206)</f>
        <v>0</v>
      </c>
      <c r="AJ206" s="370">
        <v>0</v>
      </c>
      <c r="AK206" s="370">
        <v>0</v>
      </c>
      <c r="AL206" s="370">
        <f t="shared" ref="AL206:AL253" si="61">SUM(AJ206:AK206)</f>
        <v>0</v>
      </c>
      <c r="AM206" s="370">
        <v>0</v>
      </c>
      <c r="AN206" s="370">
        <v>0</v>
      </c>
      <c r="AO206" s="370">
        <f t="shared" ref="AO206:AO253" si="62">SUM(AM206:AN206)</f>
        <v>0</v>
      </c>
      <c r="AP206" s="370">
        <v>0</v>
      </c>
      <c r="AQ206" s="370">
        <v>0</v>
      </c>
      <c r="AR206" s="370">
        <f t="shared" ref="AR206:AR253" si="63">SUM(AP206:AQ206)</f>
        <v>0</v>
      </c>
      <c r="AS206" s="370">
        <v>0</v>
      </c>
      <c r="AT206" s="370">
        <v>0</v>
      </c>
      <c r="AU206" s="370">
        <f t="shared" ref="AU206:AU253" si="64">SUM(AS206:AT206)</f>
        <v>0</v>
      </c>
      <c r="AV206" s="370">
        <v>0</v>
      </c>
      <c r="AW206" s="370">
        <v>0</v>
      </c>
      <c r="AX206" s="370">
        <f t="shared" ref="AX206:AX253" si="65">SUM(AV206:AW206)</f>
        <v>0</v>
      </c>
      <c r="AY206" s="370">
        <v>0</v>
      </c>
      <c r="AZ206" s="370">
        <v>0</v>
      </c>
      <c r="BA206" s="370">
        <f t="shared" ref="BA206:BA253" si="66">SUM(AY206:AZ206)</f>
        <v>0</v>
      </c>
      <c r="BB206" s="370">
        <f t="shared" si="49"/>
        <v>22</v>
      </c>
      <c r="BC206" s="370">
        <f t="shared" si="49"/>
        <v>12</v>
      </c>
      <c r="BD206" s="370">
        <f t="shared" si="49"/>
        <v>34</v>
      </c>
    </row>
    <row r="207" spans="1:56" s="371" customFormat="1" hidden="1">
      <c r="A207" s="370">
        <f t="shared" si="52"/>
        <v>191</v>
      </c>
      <c r="B207" s="370" t="s">
        <v>1009</v>
      </c>
      <c r="C207" s="370" t="s">
        <v>1010</v>
      </c>
      <c r="D207" s="370" t="s">
        <v>2490</v>
      </c>
      <c r="E207" s="370" t="s">
        <v>1011</v>
      </c>
      <c r="F207" s="370" t="s">
        <v>84</v>
      </c>
      <c r="G207" s="370" t="s">
        <v>127</v>
      </c>
      <c r="H207" s="370" t="s">
        <v>615</v>
      </c>
      <c r="I207" s="370" t="s">
        <v>615</v>
      </c>
      <c r="J207" s="370">
        <v>2</v>
      </c>
      <c r="K207" s="370" t="s">
        <v>2491</v>
      </c>
      <c r="L207" s="370">
        <v>42131</v>
      </c>
      <c r="M207" s="370" t="s">
        <v>2409</v>
      </c>
      <c r="N207" s="370">
        <v>900</v>
      </c>
      <c r="O207" s="370">
        <v>24</v>
      </c>
      <c r="P207" s="370">
        <v>25</v>
      </c>
      <c r="Q207" s="370">
        <f t="shared" si="54"/>
        <v>49</v>
      </c>
      <c r="R207" s="370">
        <v>17</v>
      </c>
      <c r="S207" s="370">
        <v>14</v>
      </c>
      <c r="T207" s="370">
        <f t="shared" si="55"/>
        <v>31</v>
      </c>
      <c r="U207" s="370">
        <v>13</v>
      </c>
      <c r="V207" s="370">
        <v>6</v>
      </c>
      <c r="W207" s="370">
        <f t="shared" si="56"/>
        <v>19</v>
      </c>
      <c r="X207" s="370">
        <v>0</v>
      </c>
      <c r="Y207" s="370">
        <v>0</v>
      </c>
      <c r="Z207" s="370">
        <f t="shared" si="57"/>
        <v>0</v>
      </c>
      <c r="AA207" s="370">
        <v>0</v>
      </c>
      <c r="AB207" s="370">
        <v>0</v>
      </c>
      <c r="AC207" s="370">
        <f t="shared" si="58"/>
        <v>0</v>
      </c>
      <c r="AD207" s="370">
        <v>0</v>
      </c>
      <c r="AE207" s="370">
        <v>0</v>
      </c>
      <c r="AF207" s="370">
        <f t="shared" si="59"/>
        <v>0</v>
      </c>
      <c r="AG207" s="370">
        <v>0</v>
      </c>
      <c r="AH207" s="370">
        <v>0</v>
      </c>
      <c r="AI207" s="370">
        <f t="shared" si="60"/>
        <v>0</v>
      </c>
      <c r="AJ207" s="370">
        <v>0</v>
      </c>
      <c r="AK207" s="370">
        <v>0</v>
      </c>
      <c r="AL207" s="370">
        <f t="shared" si="61"/>
        <v>0</v>
      </c>
      <c r="AM207" s="370">
        <v>0</v>
      </c>
      <c r="AN207" s="370">
        <v>0</v>
      </c>
      <c r="AO207" s="370">
        <f t="shared" si="62"/>
        <v>0</v>
      </c>
      <c r="AP207" s="370">
        <v>0</v>
      </c>
      <c r="AQ207" s="370">
        <v>0</v>
      </c>
      <c r="AR207" s="370">
        <f t="shared" si="63"/>
        <v>0</v>
      </c>
      <c r="AS207" s="370">
        <v>0</v>
      </c>
      <c r="AT207" s="370">
        <v>0</v>
      </c>
      <c r="AU207" s="370">
        <f t="shared" si="64"/>
        <v>0</v>
      </c>
      <c r="AV207" s="370">
        <v>0</v>
      </c>
      <c r="AW207" s="370">
        <v>0</v>
      </c>
      <c r="AX207" s="370">
        <f t="shared" si="65"/>
        <v>0</v>
      </c>
      <c r="AY207" s="370">
        <v>0</v>
      </c>
      <c r="AZ207" s="370">
        <v>0</v>
      </c>
      <c r="BA207" s="370">
        <f t="shared" si="66"/>
        <v>0</v>
      </c>
      <c r="BB207" s="370">
        <f t="shared" si="49"/>
        <v>54</v>
      </c>
      <c r="BC207" s="370">
        <f t="shared" si="49"/>
        <v>45</v>
      </c>
      <c r="BD207" s="370">
        <f t="shared" si="49"/>
        <v>99</v>
      </c>
    </row>
    <row r="208" spans="1:56" s="371" customFormat="1" hidden="1">
      <c r="A208" s="370">
        <f t="shared" si="52"/>
        <v>192</v>
      </c>
      <c r="B208" s="370" t="s">
        <v>1040</v>
      </c>
      <c r="C208" s="370" t="s">
        <v>1041</v>
      </c>
      <c r="D208" s="370" t="s">
        <v>1643</v>
      </c>
      <c r="E208" s="370" t="s">
        <v>1032</v>
      </c>
      <c r="F208" s="370" t="s">
        <v>84</v>
      </c>
      <c r="G208" s="370" t="s">
        <v>126</v>
      </c>
      <c r="H208" s="370" t="s">
        <v>615</v>
      </c>
      <c r="I208" s="370" t="s">
        <v>615</v>
      </c>
      <c r="J208" s="370">
        <v>2</v>
      </c>
      <c r="K208" s="370" t="s">
        <v>2410</v>
      </c>
      <c r="L208" s="370">
        <v>26807</v>
      </c>
      <c r="M208" s="370" t="s">
        <v>2409</v>
      </c>
      <c r="N208" s="370">
        <v>1300</v>
      </c>
      <c r="O208" s="370">
        <v>41</v>
      </c>
      <c r="P208" s="370">
        <v>42</v>
      </c>
      <c r="Q208" s="370">
        <f t="shared" si="54"/>
        <v>83</v>
      </c>
      <c r="R208" s="370">
        <v>41</v>
      </c>
      <c r="S208" s="370">
        <v>40</v>
      </c>
      <c r="T208" s="370">
        <f t="shared" si="55"/>
        <v>81</v>
      </c>
      <c r="U208" s="370">
        <v>46</v>
      </c>
      <c r="V208" s="370">
        <v>44</v>
      </c>
      <c r="W208" s="370">
        <f t="shared" si="56"/>
        <v>90</v>
      </c>
      <c r="X208" s="370">
        <v>60</v>
      </c>
      <c r="Y208" s="370">
        <v>32</v>
      </c>
      <c r="Z208" s="370">
        <f t="shared" si="57"/>
        <v>92</v>
      </c>
      <c r="AA208" s="370">
        <v>38</v>
      </c>
      <c r="AB208" s="370">
        <v>30</v>
      </c>
      <c r="AC208" s="370">
        <f t="shared" si="58"/>
        <v>68</v>
      </c>
      <c r="AD208" s="370">
        <v>32</v>
      </c>
      <c r="AE208" s="370">
        <v>25</v>
      </c>
      <c r="AF208" s="370">
        <f t="shared" si="59"/>
        <v>57</v>
      </c>
      <c r="AG208" s="370">
        <v>0</v>
      </c>
      <c r="AH208" s="370">
        <v>0</v>
      </c>
      <c r="AI208" s="370">
        <f t="shared" si="60"/>
        <v>0</v>
      </c>
      <c r="AJ208" s="370">
        <v>0</v>
      </c>
      <c r="AK208" s="370">
        <v>0</v>
      </c>
      <c r="AL208" s="370">
        <f t="shared" si="61"/>
        <v>0</v>
      </c>
      <c r="AM208" s="370">
        <v>0</v>
      </c>
      <c r="AN208" s="370">
        <v>0</v>
      </c>
      <c r="AO208" s="370">
        <f t="shared" si="62"/>
        <v>0</v>
      </c>
      <c r="AP208" s="370">
        <v>0</v>
      </c>
      <c r="AQ208" s="370">
        <v>0</v>
      </c>
      <c r="AR208" s="370">
        <f t="shared" si="63"/>
        <v>0</v>
      </c>
      <c r="AS208" s="370">
        <v>0</v>
      </c>
      <c r="AT208" s="370">
        <v>0</v>
      </c>
      <c r="AU208" s="370">
        <f t="shared" si="64"/>
        <v>0</v>
      </c>
      <c r="AV208" s="370">
        <v>0</v>
      </c>
      <c r="AW208" s="370">
        <v>0</v>
      </c>
      <c r="AX208" s="370">
        <f t="shared" si="65"/>
        <v>0</v>
      </c>
      <c r="AY208" s="370">
        <v>0</v>
      </c>
      <c r="AZ208" s="370">
        <v>0</v>
      </c>
      <c r="BA208" s="370">
        <f t="shared" si="66"/>
        <v>0</v>
      </c>
      <c r="BB208" s="370">
        <f t="shared" si="49"/>
        <v>258</v>
      </c>
      <c r="BC208" s="370">
        <f t="shared" si="49"/>
        <v>213</v>
      </c>
      <c r="BD208" s="370">
        <f t="shared" si="49"/>
        <v>471</v>
      </c>
    </row>
    <row r="209" spans="1:56" s="371" customFormat="1" hidden="1">
      <c r="A209" s="370">
        <f t="shared" si="52"/>
        <v>193</v>
      </c>
      <c r="B209" s="370" t="s">
        <v>1030</v>
      </c>
      <c r="C209" s="370" t="s">
        <v>1031</v>
      </c>
      <c r="D209" s="370" t="s">
        <v>1638</v>
      </c>
      <c r="E209" s="370" t="s">
        <v>1032</v>
      </c>
      <c r="F209" s="370" t="s">
        <v>84</v>
      </c>
      <c r="G209" s="370" t="s">
        <v>126</v>
      </c>
      <c r="H209" s="370" t="s">
        <v>615</v>
      </c>
      <c r="I209" s="370" t="s">
        <v>615</v>
      </c>
      <c r="J209" s="370">
        <v>2</v>
      </c>
      <c r="K209" s="370" t="s">
        <v>2492</v>
      </c>
      <c r="L209" s="370">
        <v>3654</v>
      </c>
      <c r="M209" s="370" t="s">
        <v>2409</v>
      </c>
      <c r="N209" s="370">
        <v>1300</v>
      </c>
      <c r="O209" s="370">
        <v>42</v>
      </c>
      <c r="P209" s="370">
        <v>39</v>
      </c>
      <c r="Q209" s="370">
        <f t="shared" si="54"/>
        <v>81</v>
      </c>
      <c r="R209" s="370">
        <v>45</v>
      </c>
      <c r="S209" s="370">
        <v>44</v>
      </c>
      <c r="T209" s="370">
        <f t="shared" si="55"/>
        <v>89</v>
      </c>
      <c r="U209" s="370">
        <v>50</v>
      </c>
      <c r="V209" s="370">
        <v>39</v>
      </c>
      <c r="W209" s="370">
        <f t="shared" si="56"/>
        <v>89</v>
      </c>
      <c r="X209" s="370">
        <v>31</v>
      </c>
      <c r="Y209" s="370">
        <v>58</v>
      </c>
      <c r="Z209" s="370">
        <f t="shared" si="57"/>
        <v>89</v>
      </c>
      <c r="AA209" s="370">
        <v>40</v>
      </c>
      <c r="AB209" s="370">
        <v>47</v>
      </c>
      <c r="AC209" s="370">
        <f t="shared" si="58"/>
        <v>87</v>
      </c>
      <c r="AD209" s="370">
        <v>46</v>
      </c>
      <c r="AE209" s="370">
        <v>42</v>
      </c>
      <c r="AF209" s="370">
        <f t="shared" si="59"/>
        <v>88</v>
      </c>
      <c r="AG209" s="370">
        <v>0</v>
      </c>
      <c r="AH209" s="370">
        <v>0</v>
      </c>
      <c r="AI209" s="370">
        <f t="shared" si="60"/>
        <v>0</v>
      </c>
      <c r="AJ209" s="370">
        <v>0</v>
      </c>
      <c r="AK209" s="370">
        <v>0</v>
      </c>
      <c r="AL209" s="370">
        <f t="shared" si="61"/>
        <v>0</v>
      </c>
      <c r="AM209" s="370">
        <v>0</v>
      </c>
      <c r="AN209" s="370">
        <v>0</v>
      </c>
      <c r="AO209" s="370">
        <f t="shared" si="62"/>
        <v>0</v>
      </c>
      <c r="AP209" s="370">
        <v>0</v>
      </c>
      <c r="AQ209" s="370">
        <v>0</v>
      </c>
      <c r="AR209" s="370">
        <f t="shared" si="63"/>
        <v>0</v>
      </c>
      <c r="AS209" s="370">
        <v>0</v>
      </c>
      <c r="AT209" s="370">
        <v>0</v>
      </c>
      <c r="AU209" s="370">
        <f t="shared" si="64"/>
        <v>0</v>
      </c>
      <c r="AV209" s="370">
        <v>0</v>
      </c>
      <c r="AW209" s="370">
        <v>0</v>
      </c>
      <c r="AX209" s="370">
        <f t="shared" si="65"/>
        <v>0</v>
      </c>
      <c r="AY209" s="370">
        <v>0</v>
      </c>
      <c r="AZ209" s="370">
        <v>0</v>
      </c>
      <c r="BA209" s="370">
        <f t="shared" si="66"/>
        <v>0</v>
      </c>
      <c r="BB209" s="370">
        <f t="shared" si="49"/>
        <v>254</v>
      </c>
      <c r="BC209" s="370">
        <f t="shared" si="49"/>
        <v>269</v>
      </c>
      <c r="BD209" s="370">
        <f t="shared" si="49"/>
        <v>523</v>
      </c>
    </row>
    <row r="210" spans="1:56" s="371" customFormat="1" hidden="1">
      <c r="A210" s="370">
        <f t="shared" si="52"/>
        <v>194</v>
      </c>
      <c r="B210" s="370" t="s">
        <v>1056</v>
      </c>
      <c r="C210" s="370" t="s">
        <v>1057</v>
      </c>
      <c r="D210" s="370" t="s">
        <v>1649</v>
      </c>
      <c r="E210" s="370" t="s">
        <v>1032</v>
      </c>
      <c r="F210" s="370" t="s">
        <v>84</v>
      </c>
      <c r="G210" s="370" t="s">
        <v>126</v>
      </c>
      <c r="H210" s="370" t="s">
        <v>615</v>
      </c>
      <c r="I210" s="370" t="s">
        <v>615</v>
      </c>
      <c r="J210" s="370">
        <v>2</v>
      </c>
      <c r="K210" s="370" t="s">
        <v>2410</v>
      </c>
      <c r="L210" s="370">
        <v>29587</v>
      </c>
      <c r="M210" s="370" t="s">
        <v>2409</v>
      </c>
      <c r="N210" s="370">
        <v>900</v>
      </c>
      <c r="O210" s="370">
        <v>32</v>
      </c>
      <c r="P210" s="370">
        <v>57</v>
      </c>
      <c r="Q210" s="370">
        <f t="shared" si="54"/>
        <v>89</v>
      </c>
      <c r="R210" s="370">
        <v>51</v>
      </c>
      <c r="S210" s="370">
        <v>55</v>
      </c>
      <c r="T210" s="370">
        <f t="shared" si="55"/>
        <v>106</v>
      </c>
      <c r="U210" s="370">
        <v>66</v>
      </c>
      <c r="V210" s="370">
        <v>61</v>
      </c>
      <c r="W210" s="370">
        <f t="shared" si="56"/>
        <v>127</v>
      </c>
      <c r="X210" s="370">
        <v>57</v>
      </c>
      <c r="Y210" s="370">
        <v>51</v>
      </c>
      <c r="Z210" s="370">
        <f t="shared" si="57"/>
        <v>108</v>
      </c>
      <c r="AA210" s="370">
        <v>45</v>
      </c>
      <c r="AB210" s="370">
        <v>44</v>
      </c>
      <c r="AC210" s="370">
        <f t="shared" si="58"/>
        <v>89</v>
      </c>
      <c r="AD210" s="370">
        <v>38</v>
      </c>
      <c r="AE210" s="370">
        <v>47</v>
      </c>
      <c r="AF210" s="370">
        <f t="shared" si="59"/>
        <v>85</v>
      </c>
      <c r="AG210" s="370">
        <v>0</v>
      </c>
      <c r="AH210" s="370">
        <v>0</v>
      </c>
      <c r="AI210" s="370">
        <f t="shared" si="60"/>
        <v>0</v>
      </c>
      <c r="AJ210" s="370">
        <v>0</v>
      </c>
      <c r="AK210" s="370">
        <v>0</v>
      </c>
      <c r="AL210" s="370">
        <f t="shared" si="61"/>
        <v>0</v>
      </c>
      <c r="AM210" s="370">
        <v>0</v>
      </c>
      <c r="AN210" s="370">
        <v>0</v>
      </c>
      <c r="AO210" s="370">
        <f t="shared" si="62"/>
        <v>0</v>
      </c>
      <c r="AP210" s="370">
        <v>0</v>
      </c>
      <c r="AQ210" s="370">
        <v>0</v>
      </c>
      <c r="AR210" s="370">
        <f t="shared" si="63"/>
        <v>0</v>
      </c>
      <c r="AS210" s="370">
        <v>0</v>
      </c>
      <c r="AT210" s="370">
        <v>0</v>
      </c>
      <c r="AU210" s="370">
        <f t="shared" si="64"/>
        <v>0</v>
      </c>
      <c r="AV210" s="370">
        <v>0</v>
      </c>
      <c r="AW210" s="370">
        <v>0</v>
      </c>
      <c r="AX210" s="370">
        <f t="shared" si="65"/>
        <v>0</v>
      </c>
      <c r="AY210" s="370">
        <v>0</v>
      </c>
      <c r="AZ210" s="370">
        <v>0</v>
      </c>
      <c r="BA210" s="370">
        <f t="shared" si="66"/>
        <v>0</v>
      </c>
      <c r="BB210" s="370">
        <f t="shared" ref="BB210:BD253" si="67">O210+R210+U210+X210+AA210+AD210</f>
        <v>289</v>
      </c>
      <c r="BC210" s="370">
        <f t="shared" si="67"/>
        <v>315</v>
      </c>
      <c r="BD210" s="370">
        <f t="shared" si="67"/>
        <v>604</v>
      </c>
    </row>
    <row r="211" spans="1:56" s="371" customFormat="1" hidden="1">
      <c r="A211" s="370">
        <f t="shared" si="52"/>
        <v>195</v>
      </c>
      <c r="B211" s="370" t="s">
        <v>1024</v>
      </c>
      <c r="C211" s="370" t="s">
        <v>1025</v>
      </c>
      <c r="D211" s="370" t="s">
        <v>1641</v>
      </c>
      <c r="E211" s="370" t="s">
        <v>1026</v>
      </c>
      <c r="F211" s="370" t="s">
        <v>84</v>
      </c>
      <c r="G211" s="370" t="s">
        <v>126</v>
      </c>
      <c r="H211" s="370" t="s">
        <v>615</v>
      </c>
      <c r="I211" s="370" t="s">
        <v>615</v>
      </c>
      <c r="J211" s="370">
        <v>2</v>
      </c>
      <c r="K211" s="370" t="s">
        <v>2410</v>
      </c>
      <c r="L211" s="370" t="s">
        <v>615</v>
      </c>
      <c r="M211" s="370" t="s">
        <v>2409</v>
      </c>
      <c r="N211" s="370">
        <v>900</v>
      </c>
      <c r="O211" s="370">
        <v>8</v>
      </c>
      <c r="P211" s="370">
        <v>4</v>
      </c>
      <c r="Q211" s="370">
        <f t="shared" si="54"/>
        <v>12</v>
      </c>
      <c r="R211" s="370">
        <v>6</v>
      </c>
      <c r="S211" s="370">
        <v>8</v>
      </c>
      <c r="T211" s="370">
        <f t="shared" si="55"/>
        <v>14</v>
      </c>
      <c r="U211" s="370">
        <v>8</v>
      </c>
      <c r="V211" s="370">
        <v>8</v>
      </c>
      <c r="W211" s="370">
        <f t="shared" si="56"/>
        <v>16</v>
      </c>
      <c r="X211" s="370">
        <v>9</v>
      </c>
      <c r="Y211" s="370">
        <v>7</v>
      </c>
      <c r="Z211" s="370">
        <f t="shared" si="57"/>
        <v>16</v>
      </c>
      <c r="AA211" s="370">
        <v>8</v>
      </c>
      <c r="AB211" s="370">
        <v>10</v>
      </c>
      <c r="AC211" s="370">
        <f t="shared" si="58"/>
        <v>18</v>
      </c>
      <c r="AD211" s="370">
        <v>9</v>
      </c>
      <c r="AE211" s="370">
        <v>8</v>
      </c>
      <c r="AF211" s="370">
        <f t="shared" si="59"/>
        <v>17</v>
      </c>
      <c r="AG211" s="370">
        <v>0</v>
      </c>
      <c r="AH211" s="370">
        <v>0</v>
      </c>
      <c r="AI211" s="370">
        <f t="shared" si="60"/>
        <v>0</v>
      </c>
      <c r="AJ211" s="370">
        <v>0</v>
      </c>
      <c r="AK211" s="370">
        <v>0</v>
      </c>
      <c r="AL211" s="370">
        <f t="shared" si="61"/>
        <v>0</v>
      </c>
      <c r="AM211" s="370">
        <v>0</v>
      </c>
      <c r="AN211" s="370">
        <v>0</v>
      </c>
      <c r="AO211" s="370">
        <f t="shared" si="62"/>
        <v>0</v>
      </c>
      <c r="AP211" s="370">
        <v>0</v>
      </c>
      <c r="AQ211" s="370">
        <v>0</v>
      </c>
      <c r="AR211" s="370">
        <f t="shared" si="63"/>
        <v>0</v>
      </c>
      <c r="AS211" s="370">
        <v>0</v>
      </c>
      <c r="AT211" s="370">
        <v>0</v>
      </c>
      <c r="AU211" s="370">
        <f t="shared" si="64"/>
        <v>0</v>
      </c>
      <c r="AV211" s="370">
        <v>0</v>
      </c>
      <c r="AW211" s="370">
        <v>0</v>
      </c>
      <c r="AX211" s="370">
        <f t="shared" si="65"/>
        <v>0</v>
      </c>
      <c r="AY211" s="370">
        <v>0</v>
      </c>
      <c r="AZ211" s="370">
        <v>0</v>
      </c>
      <c r="BA211" s="370">
        <f t="shared" si="66"/>
        <v>0</v>
      </c>
      <c r="BB211" s="370">
        <f t="shared" si="67"/>
        <v>48</v>
      </c>
      <c r="BC211" s="370">
        <f t="shared" si="67"/>
        <v>45</v>
      </c>
      <c r="BD211" s="370">
        <f t="shared" si="67"/>
        <v>93</v>
      </c>
    </row>
    <row r="212" spans="1:56" s="371" customFormat="1" hidden="1">
      <c r="A212" s="370">
        <f t="shared" si="52"/>
        <v>196</v>
      </c>
      <c r="B212" s="370" t="s">
        <v>1015</v>
      </c>
      <c r="C212" s="370" t="s">
        <v>1016</v>
      </c>
      <c r="D212" s="370" t="s">
        <v>1628</v>
      </c>
      <c r="E212" s="370" t="s">
        <v>1017</v>
      </c>
      <c r="F212" s="370" t="s">
        <v>84</v>
      </c>
      <c r="G212" s="370" t="s">
        <v>126</v>
      </c>
      <c r="H212" s="370" t="s">
        <v>615</v>
      </c>
      <c r="I212" s="370" t="s">
        <v>615</v>
      </c>
      <c r="J212" s="370">
        <v>2</v>
      </c>
      <c r="K212" s="370" t="s">
        <v>2410</v>
      </c>
      <c r="L212" s="370">
        <v>3654</v>
      </c>
      <c r="M212" s="370" t="s">
        <v>2409</v>
      </c>
      <c r="N212" s="370">
        <v>900</v>
      </c>
      <c r="O212" s="370">
        <v>40</v>
      </c>
      <c r="P212" s="370">
        <v>37</v>
      </c>
      <c r="Q212" s="370">
        <f t="shared" si="54"/>
        <v>77</v>
      </c>
      <c r="R212" s="370">
        <v>46</v>
      </c>
      <c r="S212" s="370">
        <v>34</v>
      </c>
      <c r="T212" s="370">
        <f t="shared" si="55"/>
        <v>80</v>
      </c>
      <c r="U212" s="370">
        <v>52</v>
      </c>
      <c r="V212" s="370">
        <v>34</v>
      </c>
      <c r="W212" s="370">
        <f t="shared" si="56"/>
        <v>86</v>
      </c>
      <c r="X212" s="370">
        <v>46</v>
      </c>
      <c r="Y212" s="370">
        <v>39</v>
      </c>
      <c r="Z212" s="370">
        <f t="shared" si="57"/>
        <v>85</v>
      </c>
      <c r="AA212" s="370">
        <v>54</v>
      </c>
      <c r="AB212" s="370">
        <v>29</v>
      </c>
      <c r="AC212" s="370">
        <f t="shared" si="58"/>
        <v>83</v>
      </c>
      <c r="AD212" s="370">
        <v>45</v>
      </c>
      <c r="AE212" s="370">
        <v>38</v>
      </c>
      <c r="AF212" s="370">
        <f t="shared" si="59"/>
        <v>83</v>
      </c>
      <c r="AG212" s="370">
        <v>0</v>
      </c>
      <c r="AH212" s="370">
        <v>0</v>
      </c>
      <c r="AI212" s="370">
        <f t="shared" si="60"/>
        <v>0</v>
      </c>
      <c r="AJ212" s="370">
        <v>0</v>
      </c>
      <c r="AK212" s="370">
        <v>0</v>
      </c>
      <c r="AL212" s="370">
        <f t="shared" si="61"/>
        <v>0</v>
      </c>
      <c r="AM212" s="370">
        <v>0</v>
      </c>
      <c r="AN212" s="370">
        <v>0</v>
      </c>
      <c r="AO212" s="370">
        <f t="shared" si="62"/>
        <v>0</v>
      </c>
      <c r="AP212" s="370">
        <v>0</v>
      </c>
      <c r="AQ212" s="370">
        <v>0</v>
      </c>
      <c r="AR212" s="370">
        <f t="shared" si="63"/>
        <v>0</v>
      </c>
      <c r="AS212" s="370">
        <v>0</v>
      </c>
      <c r="AT212" s="370">
        <v>0</v>
      </c>
      <c r="AU212" s="370">
        <f t="shared" si="64"/>
        <v>0</v>
      </c>
      <c r="AV212" s="370">
        <v>0</v>
      </c>
      <c r="AW212" s="370">
        <v>0</v>
      </c>
      <c r="AX212" s="370">
        <f t="shared" si="65"/>
        <v>0</v>
      </c>
      <c r="AY212" s="370">
        <v>0</v>
      </c>
      <c r="AZ212" s="370">
        <v>0</v>
      </c>
      <c r="BA212" s="370">
        <f t="shared" si="66"/>
        <v>0</v>
      </c>
      <c r="BB212" s="370">
        <f t="shared" si="67"/>
        <v>283</v>
      </c>
      <c r="BC212" s="370">
        <f t="shared" si="67"/>
        <v>211</v>
      </c>
      <c r="BD212" s="370">
        <f t="shared" si="67"/>
        <v>494</v>
      </c>
    </row>
    <row r="213" spans="1:56" s="371" customFormat="1" hidden="1">
      <c r="A213" s="370">
        <f t="shared" si="52"/>
        <v>197</v>
      </c>
      <c r="B213" s="370" t="s">
        <v>1003</v>
      </c>
      <c r="C213" s="370" t="s">
        <v>1004</v>
      </c>
      <c r="D213" s="370" t="s">
        <v>1640</v>
      </c>
      <c r="E213" s="370" t="s">
        <v>1005</v>
      </c>
      <c r="F213" s="370" t="s">
        <v>84</v>
      </c>
      <c r="G213" s="370" t="s">
        <v>126</v>
      </c>
      <c r="H213" s="370" t="s">
        <v>615</v>
      </c>
      <c r="I213" s="370" t="s">
        <v>615</v>
      </c>
      <c r="J213" s="370">
        <v>2</v>
      </c>
      <c r="K213" s="370" t="s">
        <v>2410</v>
      </c>
      <c r="L213" s="370">
        <v>28490</v>
      </c>
      <c r="M213" s="370" t="s">
        <v>2409</v>
      </c>
      <c r="N213" s="370">
        <v>900</v>
      </c>
      <c r="O213" s="370">
        <v>16</v>
      </c>
      <c r="P213" s="370">
        <v>7</v>
      </c>
      <c r="Q213" s="370">
        <f t="shared" si="54"/>
        <v>23</v>
      </c>
      <c r="R213" s="370">
        <v>16</v>
      </c>
      <c r="S213" s="370">
        <v>22</v>
      </c>
      <c r="T213" s="370">
        <f t="shared" si="55"/>
        <v>38</v>
      </c>
      <c r="U213" s="370">
        <v>19</v>
      </c>
      <c r="V213" s="370">
        <v>14</v>
      </c>
      <c r="W213" s="370">
        <f t="shared" si="56"/>
        <v>33</v>
      </c>
      <c r="X213" s="370">
        <v>18</v>
      </c>
      <c r="Y213" s="370">
        <v>24</v>
      </c>
      <c r="Z213" s="370">
        <f t="shared" si="57"/>
        <v>42</v>
      </c>
      <c r="AA213" s="370">
        <v>12</v>
      </c>
      <c r="AB213" s="370">
        <v>21</v>
      </c>
      <c r="AC213" s="370">
        <f t="shared" si="58"/>
        <v>33</v>
      </c>
      <c r="AD213" s="370">
        <v>17</v>
      </c>
      <c r="AE213" s="370">
        <v>16</v>
      </c>
      <c r="AF213" s="370">
        <f t="shared" si="59"/>
        <v>33</v>
      </c>
      <c r="AG213" s="370">
        <v>0</v>
      </c>
      <c r="AH213" s="370">
        <v>0</v>
      </c>
      <c r="AI213" s="370">
        <f t="shared" si="60"/>
        <v>0</v>
      </c>
      <c r="AJ213" s="370">
        <v>0</v>
      </c>
      <c r="AK213" s="370">
        <v>0</v>
      </c>
      <c r="AL213" s="370">
        <f t="shared" si="61"/>
        <v>0</v>
      </c>
      <c r="AM213" s="370">
        <v>0</v>
      </c>
      <c r="AN213" s="370">
        <v>0</v>
      </c>
      <c r="AO213" s="370">
        <f t="shared" si="62"/>
        <v>0</v>
      </c>
      <c r="AP213" s="370">
        <v>0</v>
      </c>
      <c r="AQ213" s="370">
        <v>0</v>
      </c>
      <c r="AR213" s="370">
        <f t="shared" si="63"/>
        <v>0</v>
      </c>
      <c r="AS213" s="370">
        <v>0</v>
      </c>
      <c r="AT213" s="370">
        <v>0</v>
      </c>
      <c r="AU213" s="370">
        <f t="shared" si="64"/>
        <v>0</v>
      </c>
      <c r="AV213" s="370">
        <v>0</v>
      </c>
      <c r="AW213" s="370">
        <v>0</v>
      </c>
      <c r="AX213" s="370">
        <f t="shared" si="65"/>
        <v>0</v>
      </c>
      <c r="AY213" s="370">
        <v>0</v>
      </c>
      <c r="AZ213" s="370">
        <v>0</v>
      </c>
      <c r="BA213" s="370">
        <f t="shared" si="66"/>
        <v>0</v>
      </c>
      <c r="BB213" s="370">
        <f t="shared" si="67"/>
        <v>98</v>
      </c>
      <c r="BC213" s="370">
        <f t="shared" si="67"/>
        <v>104</v>
      </c>
      <c r="BD213" s="370">
        <f t="shared" si="67"/>
        <v>202</v>
      </c>
    </row>
    <row r="214" spans="1:56" s="371" customFormat="1" hidden="1">
      <c r="A214" s="370">
        <f t="shared" si="52"/>
        <v>198</v>
      </c>
      <c r="B214" s="370" t="s">
        <v>1033</v>
      </c>
      <c r="C214" s="370" t="s">
        <v>1034</v>
      </c>
      <c r="D214" s="370" t="s">
        <v>1639</v>
      </c>
      <c r="E214" s="370" t="s">
        <v>1017</v>
      </c>
      <c r="F214" s="370" t="s">
        <v>84</v>
      </c>
      <c r="G214" s="370" t="s">
        <v>126</v>
      </c>
      <c r="H214" s="370" t="s">
        <v>615</v>
      </c>
      <c r="I214" s="370" t="s">
        <v>615</v>
      </c>
      <c r="J214" s="370">
        <v>2</v>
      </c>
      <c r="K214" s="370" t="s">
        <v>2410</v>
      </c>
      <c r="L214" s="370">
        <v>3654</v>
      </c>
      <c r="M214" s="370" t="s">
        <v>2409</v>
      </c>
      <c r="N214" s="370">
        <v>1300</v>
      </c>
      <c r="O214" s="370">
        <v>51</v>
      </c>
      <c r="P214" s="370">
        <v>51</v>
      </c>
      <c r="Q214" s="370">
        <f t="shared" si="54"/>
        <v>102</v>
      </c>
      <c r="R214" s="370">
        <v>44</v>
      </c>
      <c r="S214" s="370">
        <v>53</v>
      </c>
      <c r="T214" s="370">
        <f t="shared" si="55"/>
        <v>97</v>
      </c>
      <c r="U214" s="370">
        <v>53</v>
      </c>
      <c r="V214" s="370">
        <v>47</v>
      </c>
      <c r="W214" s="370">
        <f t="shared" si="56"/>
        <v>100</v>
      </c>
      <c r="X214" s="370">
        <v>34</v>
      </c>
      <c r="Y214" s="370">
        <v>34</v>
      </c>
      <c r="Z214" s="370">
        <f t="shared" si="57"/>
        <v>68</v>
      </c>
      <c r="AA214" s="370">
        <v>24</v>
      </c>
      <c r="AB214" s="370">
        <v>34</v>
      </c>
      <c r="AC214" s="370">
        <f t="shared" si="58"/>
        <v>58</v>
      </c>
      <c r="AD214" s="370">
        <v>30</v>
      </c>
      <c r="AE214" s="370">
        <v>41</v>
      </c>
      <c r="AF214" s="370">
        <f t="shared" si="59"/>
        <v>71</v>
      </c>
      <c r="AG214" s="370">
        <v>0</v>
      </c>
      <c r="AH214" s="370">
        <v>0</v>
      </c>
      <c r="AI214" s="370">
        <f t="shared" si="60"/>
        <v>0</v>
      </c>
      <c r="AJ214" s="370">
        <v>0</v>
      </c>
      <c r="AK214" s="370">
        <v>0</v>
      </c>
      <c r="AL214" s="370">
        <f t="shared" si="61"/>
        <v>0</v>
      </c>
      <c r="AM214" s="370">
        <v>0</v>
      </c>
      <c r="AN214" s="370">
        <v>0</v>
      </c>
      <c r="AO214" s="370">
        <f t="shared" si="62"/>
        <v>0</v>
      </c>
      <c r="AP214" s="370">
        <v>0</v>
      </c>
      <c r="AQ214" s="370">
        <v>0</v>
      </c>
      <c r="AR214" s="370">
        <f t="shared" si="63"/>
        <v>0</v>
      </c>
      <c r="AS214" s="370">
        <v>0</v>
      </c>
      <c r="AT214" s="370">
        <v>0</v>
      </c>
      <c r="AU214" s="370">
        <f t="shared" si="64"/>
        <v>0</v>
      </c>
      <c r="AV214" s="370">
        <v>0</v>
      </c>
      <c r="AW214" s="370">
        <v>0</v>
      </c>
      <c r="AX214" s="370">
        <f t="shared" si="65"/>
        <v>0</v>
      </c>
      <c r="AY214" s="370">
        <v>0</v>
      </c>
      <c r="AZ214" s="370">
        <v>0</v>
      </c>
      <c r="BA214" s="370">
        <f t="shared" si="66"/>
        <v>0</v>
      </c>
      <c r="BB214" s="370">
        <f t="shared" si="67"/>
        <v>236</v>
      </c>
      <c r="BC214" s="370">
        <f t="shared" si="67"/>
        <v>260</v>
      </c>
      <c r="BD214" s="370">
        <f t="shared" si="67"/>
        <v>496</v>
      </c>
    </row>
    <row r="215" spans="1:56" s="371" customFormat="1" hidden="1">
      <c r="A215" s="370">
        <f t="shared" si="52"/>
        <v>199</v>
      </c>
      <c r="B215" s="370" t="s">
        <v>1066</v>
      </c>
      <c r="C215" s="370" t="s">
        <v>1067</v>
      </c>
      <c r="D215" s="370" t="s">
        <v>1641</v>
      </c>
      <c r="E215" s="370" t="s">
        <v>1026</v>
      </c>
      <c r="F215" s="370" t="s">
        <v>84</v>
      </c>
      <c r="G215" s="370" t="s">
        <v>126</v>
      </c>
      <c r="H215" s="370" t="s">
        <v>615</v>
      </c>
      <c r="I215" s="370" t="s">
        <v>615</v>
      </c>
      <c r="J215" s="370">
        <v>2</v>
      </c>
      <c r="K215" s="370" t="s">
        <v>2410</v>
      </c>
      <c r="L215" s="370">
        <v>29952</v>
      </c>
      <c r="M215" s="370" t="s">
        <v>2409</v>
      </c>
      <c r="N215" s="370">
        <v>900</v>
      </c>
      <c r="O215" s="370">
        <v>32</v>
      </c>
      <c r="P215" s="370">
        <v>16</v>
      </c>
      <c r="Q215" s="370">
        <f t="shared" si="54"/>
        <v>48</v>
      </c>
      <c r="R215" s="370">
        <v>18</v>
      </c>
      <c r="S215" s="370">
        <v>25</v>
      </c>
      <c r="T215" s="370">
        <f t="shared" si="55"/>
        <v>43</v>
      </c>
      <c r="U215" s="370">
        <v>23</v>
      </c>
      <c r="V215" s="370">
        <v>18</v>
      </c>
      <c r="W215" s="370">
        <f t="shared" si="56"/>
        <v>41</v>
      </c>
      <c r="X215" s="370">
        <v>17</v>
      </c>
      <c r="Y215" s="370">
        <v>12</v>
      </c>
      <c r="Z215" s="370">
        <f t="shared" si="57"/>
        <v>29</v>
      </c>
      <c r="AA215" s="370">
        <v>15</v>
      </c>
      <c r="AB215" s="370">
        <v>14</v>
      </c>
      <c r="AC215" s="370">
        <f t="shared" si="58"/>
        <v>29</v>
      </c>
      <c r="AD215" s="370">
        <v>18</v>
      </c>
      <c r="AE215" s="370">
        <v>17</v>
      </c>
      <c r="AF215" s="370">
        <f t="shared" si="59"/>
        <v>35</v>
      </c>
      <c r="AG215" s="370">
        <v>0</v>
      </c>
      <c r="AH215" s="370">
        <v>0</v>
      </c>
      <c r="AI215" s="370">
        <f t="shared" si="60"/>
        <v>0</v>
      </c>
      <c r="AJ215" s="370">
        <v>0</v>
      </c>
      <c r="AK215" s="370">
        <v>0</v>
      </c>
      <c r="AL215" s="370">
        <f t="shared" si="61"/>
        <v>0</v>
      </c>
      <c r="AM215" s="370">
        <v>0</v>
      </c>
      <c r="AN215" s="370">
        <v>0</v>
      </c>
      <c r="AO215" s="370">
        <f t="shared" si="62"/>
        <v>0</v>
      </c>
      <c r="AP215" s="370">
        <v>0</v>
      </c>
      <c r="AQ215" s="370">
        <v>0</v>
      </c>
      <c r="AR215" s="370">
        <f t="shared" si="63"/>
        <v>0</v>
      </c>
      <c r="AS215" s="370">
        <v>0</v>
      </c>
      <c r="AT215" s="370">
        <v>0</v>
      </c>
      <c r="AU215" s="370">
        <f t="shared" si="64"/>
        <v>0</v>
      </c>
      <c r="AV215" s="370">
        <v>0</v>
      </c>
      <c r="AW215" s="370">
        <v>0</v>
      </c>
      <c r="AX215" s="370">
        <f t="shared" si="65"/>
        <v>0</v>
      </c>
      <c r="AY215" s="370">
        <v>0</v>
      </c>
      <c r="AZ215" s="370">
        <v>0</v>
      </c>
      <c r="BA215" s="370">
        <f t="shared" si="66"/>
        <v>0</v>
      </c>
      <c r="BB215" s="370">
        <f t="shared" si="67"/>
        <v>123</v>
      </c>
      <c r="BC215" s="370">
        <f t="shared" si="67"/>
        <v>102</v>
      </c>
      <c r="BD215" s="370">
        <f t="shared" si="67"/>
        <v>225</v>
      </c>
    </row>
    <row r="216" spans="1:56" s="371" customFormat="1" hidden="1">
      <c r="A216" s="370">
        <f t="shared" si="52"/>
        <v>200</v>
      </c>
      <c r="B216" s="370" t="s">
        <v>1042</v>
      </c>
      <c r="C216" s="370" t="s">
        <v>1043</v>
      </c>
      <c r="D216" s="370" t="s">
        <v>2493</v>
      </c>
      <c r="E216" s="370" t="s">
        <v>1044</v>
      </c>
      <c r="F216" s="370" t="s">
        <v>84</v>
      </c>
      <c r="G216" s="370" t="s">
        <v>126</v>
      </c>
      <c r="H216" s="370" t="s">
        <v>615</v>
      </c>
      <c r="I216" s="370" t="s">
        <v>615</v>
      </c>
      <c r="J216" s="370">
        <v>2</v>
      </c>
      <c r="K216" s="370" t="s">
        <v>2410</v>
      </c>
      <c r="L216" s="370">
        <v>30013</v>
      </c>
      <c r="M216" s="370" t="s">
        <v>2409</v>
      </c>
      <c r="N216" s="370">
        <v>900</v>
      </c>
      <c r="O216" s="370">
        <v>16</v>
      </c>
      <c r="P216" s="370">
        <v>16</v>
      </c>
      <c r="Q216" s="370">
        <f t="shared" si="54"/>
        <v>32</v>
      </c>
      <c r="R216" s="370">
        <v>17</v>
      </c>
      <c r="S216" s="370">
        <v>10</v>
      </c>
      <c r="T216" s="370">
        <f t="shared" si="55"/>
        <v>27</v>
      </c>
      <c r="U216" s="370">
        <v>21</v>
      </c>
      <c r="V216" s="370">
        <v>19</v>
      </c>
      <c r="W216" s="370">
        <f t="shared" si="56"/>
        <v>40</v>
      </c>
      <c r="X216" s="370">
        <v>13</v>
      </c>
      <c r="Y216" s="370">
        <v>12</v>
      </c>
      <c r="Z216" s="370">
        <f t="shared" si="57"/>
        <v>25</v>
      </c>
      <c r="AA216" s="370">
        <v>15</v>
      </c>
      <c r="AB216" s="370">
        <v>16</v>
      </c>
      <c r="AC216" s="370">
        <f t="shared" si="58"/>
        <v>31</v>
      </c>
      <c r="AD216" s="370">
        <v>14</v>
      </c>
      <c r="AE216" s="370">
        <v>16</v>
      </c>
      <c r="AF216" s="370">
        <f t="shared" si="59"/>
        <v>30</v>
      </c>
      <c r="AG216" s="370">
        <v>0</v>
      </c>
      <c r="AH216" s="370">
        <v>0</v>
      </c>
      <c r="AI216" s="370">
        <f t="shared" si="60"/>
        <v>0</v>
      </c>
      <c r="AJ216" s="370">
        <v>0</v>
      </c>
      <c r="AK216" s="370">
        <v>0</v>
      </c>
      <c r="AL216" s="370">
        <f t="shared" si="61"/>
        <v>0</v>
      </c>
      <c r="AM216" s="370">
        <v>0</v>
      </c>
      <c r="AN216" s="370">
        <v>0</v>
      </c>
      <c r="AO216" s="370">
        <f t="shared" si="62"/>
        <v>0</v>
      </c>
      <c r="AP216" s="370">
        <v>0</v>
      </c>
      <c r="AQ216" s="370">
        <v>0</v>
      </c>
      <c r="AR216" s="370">
        <f t="shared" si="63"/>
        <v>0</v>
      </c>
      <c r="AS216" s="370">
        <v>0</v>
      </c>
      <c r="AT216" s="370">
        <v>0</v>
      </c>
      <c r="AU216" s="370">
        <f t="shared" si="64"/>
        <v>0</v>
      </c>
      <c r="AV216" s="370">
        <v>0</v>
      </c>
      <c r="AW216" s="370">
        <v>0</v>
      </c>
      <c r="AX216" s="370">
        <f t="shared" si="65"/>
        <v>0</v>
      </c>
      <c r="AY216" s="370">
        <v>0</v>
      </c>
      <c r="AZ216" s="370">
        <v>0</v>
      </c>
      <c r="BA216" s="370">
        <f t="shared" si="66"/>
        <v>0</v>
      </c>
      <c r="BB216" s="370">
        <f t="shared" si="67"/>
        <v>96</v>
      </c>
      <c r="BC216" s="370">
        <f t="shared" si="67"/>
        <v>89</v>
      </c>
      <c r="BD216" s="370">
        <f t="shared" si="67"/>
        <v>185</v>
      </c>
    </row>
    <row r="217" spans="1:56" s="371" customFormat="1" hidden="1">
      <c r="A217" s="370">
        <f t="shared" si="52"/>
        <v>201</v>
      </c>
      <c r="B217" s="370" t="s">
        <v>1051</v>
      </c>
      <c r="C217" s="370" t="s">
        <v>1052</v>
      </c>
      <c r="D217" s="370" t="s">
        <v>1642</v>
      </c>
      <c r="E217" s="370" t="s">
        <v>1053</v>
      </c>
      <c r="F217" s="370" t="s">
        <v>84</v>
      </c>
      <c r="G217" s="370" t="s">
        <v>126</v>
      </c>
      <c r="H217" s="370" t="s">
        <v>615</v>
      </c>
      <c r="I217" s="370" t="s">
        <v>615</v>
      </c>
      <c r="J217" s="370">
        <v>2</v>
      </c>
      <c r="K217" s="370" t="s">
        <v>2410</v>
      </c>
      <c r="L217" s="370">
        <v>30022</v>
      </c>
      <c r="M217" s="370" t="s">
        <v>2409</v>
      </c>
      <c r="N217" s="370">
        <v>900</v>
      </c>
      <c r="O217" s="370">
        <v>10</v>
      </c>
      <c r="P217" s="370">
        <v>8</v>
      </c>
      <c r="Q217" s="370">
        <f t="shared" si="54"/>
        <v>18</v>
      </c>
      <c r="R217" s="370">
        <v>12</v>
      </c>
      <c r="S217" s="370">
        <v>7</v>
      </c>
      <c r="T217" s="370">
        <f t="shared" si="55"/>
        <v>19</v>
      </c>
      <c r="U217" s="370">
        <v>11</v>
      </c>
      <c r="V217" s="370">
        <v>8</v>
      </c>
      <c r="W217" s="370">
        <f t="shared" si="56"/>
        <v>19</v>
      </c>
      <c r="X217" s="370">
        <v>9</v>
      </c>
      <c r="Y217" s="370">
        <v>10</v>
      </c>
      <c r="Z217" s="370">
        <f t="shared" si="57"/>
        <v>19</v>
      </c>
      <c r="AA217" s="370">
        <v>14</v>
      </c>
      <c r="AB217" s="370">
        <v>11</v>
      </c>
      <c r="AC217" s="370">
        <f t="shared" si="58"/>
        <v>25</v>
      </c>
      <c r="AD217" s="370">
        <v>12</v>
      </c>
      <c r="AE217" s="370">
        <v>4</v>
      </c>
      <c r="AF217" s="370">
        <f t="shared" si="59"/>
        <v>16</v>
      </c>
      <c r="AG217" s="370">
        <v>0</v>
      </c>
      <c r="AH217" s="370">
        <v>0</v>
      </c>
      <c r="AI217" s="370">
        <f t="shared" si="60"/>
        <v>0</v>
      </c>
      <c r="AJ217" s="370">
        <v>0</v>
      </c>
      <c r="AK217" s="370">
        <v>0</v>
      </c>
      <c r="AL217" s="370">
        <f t="shared" si="61"/>
        <v>0</v>
      </c>
      <c r="AM217" s="370">
        <v>0</v>
      </c>
      <c r="AN217" s="370">
        <v>0</v>
      </c>
      <c r="AO217" s="370">
        <f t="shared" si="62"/>
        <v>0</v>
      </c>
      <c r="AP217" s="370">
        <v>0</v>
      </c>
      <c r="AQ217" s="370">
        <v>0</v>
      </c>
      <c r="AR217" s="370">
        <f t="shared" si="63"/>
        <v>0</v>
      </c>
      <c r="AS217" s="370">
        <v>0</v>
      </c>
      <c r="AT217" s="370">
        <v>0</v>
      </c>
      <c r="AU217" s="370">
        <f t="shared" si="64"/>
        <v>0</v>
      </c>
      <c r="AV217" s="370">
        <v>0</v>
      </c>
      <c r="AW217" s="370">
        <v>0</v>
      </c>
      <c r="AX217" s="370">
        <f t="shared" si="65"/>
        <v>0</v>
      </c>
      <c r="AY217" s="370">
        <v>0</v>
      </c>
      <c r="AZ217" s="370">
        <v>0</v>
      </c>
      <c r="BA217" s="370">
        <f t="shared" si="66"/>
        <v>0</v>
      </c>
      <c r="BB217" s="370">
        <f t="shared" si="67"/>
        <v>68</v>
      </c>
      <c r="BC217" s="370">
        <f t="shared" si="67"/>
        <v>48</v>
      </c>
      <c r="BD217" s="370">
        <f t="shared" si="67"/>
        <v>116</v>
      </c>
    </row>
    <row r="218" spans="1:56" s="371" customFormat="1" hidden="1">
      <c r="A218" s="370">
        <f t="shared" si="52"/>
        <v>202</v>
      </c>
      <c r="B218" s="370" t="s">
        <v>1012</v>
      </c>
      <c r="C218" s="370" t="s">
        <v>1013</v>
      </c>
      <c r="D218" s="370" t="s">
        <v>1641</v>
      </c>
      <c r="E218" s="370" t="s">
        <v>1014</v>
      </c>
      <c r="F218" s="370" t="s">
        <v>84</v>
      </c>
      <c r="G218" s="370" t="s">
        <v>126</v>
      </c>
      <c r="H218" s="370" t="s">
        <v>615</v>
      </c>
      <c r="I218" s="370" t="s">
        <v>615</v>
      </c>
      <c r="J218" s="370">
        <v>2</v>
      </c>
      <c r="K218" s="370" t="s">
        <v>2494</v>
      </c>
      <c r="L218" s="370">
        <v>29952</v>
      </c>
      <c r="M218" s="370" t="s">
        <v>2409</v>
      </c>
      <c r="N218" s="370">
        <v>900</v>
      </c>
      <c r="O218" s="370">
        <v>16</v>
      </c>
      <c r="P218" s="370">
        <v>11</v>
      </c>
      <c r="Q218" s="370">
        <f t="shared" si="54"/>
        <v>27</v>
      </c>
      <c r="R218" s="370">
        <v>13</v>
      </c>
      <c r="S218" s="370">
        <v>14</v>
      </c>
      <c r="T218" s="370">
        <f t="shared" si="55"/>
        <v>27</v>
      </c>
      <c r="U218" s="370">
        <v>13</v>
      </c>
      <c r="V218" s="370">
        <v>8</v>
      </c>
      <c r="W218" s="370">
        <f t="shared" si="56"/>
        <v>21</v>
      </c>
      <c r="X218" s="370">
        <v>7</v>
      </c>
      <c r="Y218" s="370">
        <v>8</v>
      </c>
      <c r="Z218" s="370">
        <f t="shared" si="57"/>
        <v>15</v>
      </c>
      <c r="AA218" s="370">
        <v>16</v>
      </c>
      <c r="AB218" s="370">
        <v>9</v>
      </c>
      <c r="AC218" s="370">
        <f t="shared" si="58"/>
        <v>25</v>
      </c>
      <c r="AD218" s="370">
        <v>4</v>
      </c>
      <c r="AE218" s="370">
        <v>18</v>
      </c>
      <c r="AF218" s="370">
        <f t="shared" si="59"/>
        <v>22</v>
      </c>
      <c r="AG218" s="370">
        <v>0</v>
      </c>
      <c r="AH218" s="370">
        <v>0</v>
      </c>
      <c r="AI218" s="370">
        <f t="shared" si="60"/>
        <v>0</v>
      </c>
      <c r="AJ218" s="370">
        <v>0</v>
      </c>
      <c r="AK218" s="370">
        <v>0</v>
      </c>
      <c r="AL218" s="370">
        <f t="shared" si="61"/>
        <v>0</v>
      </c>
      <c r="AM218" s="370">
        <v>0</v>
      </c>
      <c r="AN218" s="370">
        <v>0</v>
      </c>
      <c r="AO218" s="370">
        <f t="shared" si="62"/>
        <v>0</v>
      </c>
      <c r="AP218" s="370">
        <v>0</v>
      </c>
      <c r="AQ218" s="370">
        <v>0</v>
      </c>
      <c r="AR218" s="370">
        <f t="shared" si="63"/>
        <v>0</v>
      </c>
      <c r="AS218" s="370">
        <v>0</v>
      </c>
      <c r="AT218" s="370">
        <v>0</v>
      </c>
      <c r="AU218" s="370">
        <f t="shared" si="64"/>
        <v>0</v>
      </c>
      <c r="AV218" s="370">
        <v>0</v>
      </c>
      <c r="AW218" s="370">
        <v>0</v>
      </c>
      <c r="AX218" s="370">
        <f t="shared" si="65"/>
        <v>0</v>
      </c>
      <c r="AY218" s="370">
        <v>0</v>
      </c>
      <c r="AZ218" s="370">
        <v>0</v>
      </c>
      <c r="BA218" s="370">
        <f t="shared" si="66"/>
        <v>0</v>
      </c>
      <c r="BB218" s="370">
        <f t="shared" si="67"/>
        <v>69</v>
      </c>
      <c r="BC218" s="370">
        <f t="shared" si="67"/>
        <v>68</v>
      </c>
      <c r="BD218" s="370">
        <f t="shared" si="67"/>
        <v>137</v>
      </c>
    </row>
    <row r="219" spans="1:56" s="371" customFormat="1" hidden="1">
      <c r="A219" s="370">
        <f t="shared" si="52"/>
        <v>203</v>
      </c>
      <c r="B219" s="370" t="s">
        <v>1027</v>
      </c>
      <c r="C219" s="370" t="s">
        <v>1028</v>
      </c>
      <c r="D219" s="370" t="s">
        <v>1635</v>
      </c>
      <c r="E219" s="370" t="s">
        <v>1029</v>
      </c>
      <c r="F219" s="370" t="s">
        <v>84</v>
      </c>
      <c r="G219" s="370" t="s">
        <v>126</v>
      </c>
      <c r="H219" s="370" t="s">
        <v>615</v>
      </c>
      <c r="I219" s="370" t="s">
        <v>615</v>
      </c>
      <c r="J219" s="370">
        <v>2</v>
      </c>
      <c r="K219" s="370" t="s">
        <v>2410</v>
      </c>
      <c r="L219" s="370">
        <v>30166</v>
      </c>
      <c r="M219" s="370" t="s">
        <v>2409</v>
      </c>
      <c r="N219" s="370">
        <v>900</v>
      </c>
      <c r="O219" s="370">
        <v>14</v>
      </c>
      <c r="P219" s="370">
        <v>15</v>
      </c>
      <c r="Q219" s="370">
        <f t="shared" si="54"/>
        <v>29</v>
      </c>
      <c r="R219" s="370">
        <v>8</v>
      </c>
      <c r="S219" s="370">
        <v>11</v>
      </c>
      <c r="T219" s="370">
        <f t="shared" si="55"/>
        <v>19</v>
      </c>
      <c r="U219" s="370">
        <v>9</v>
      </c>
      <c r="V219" s="370">
        <v>6</v>
      </c>
      <c r="W219" s="370">
        <f t="shared" si="56"/>
        <v>15</v>
      </c>
      <c r="X219" s="370">
        <v>11</v>
      </c>
      <c r="Y219" s="370">
        <v>11</v>
      </c>
      <c r="Z219" s="370">
        <f t="shared" si="57"/>
        <v>22</v>
      </c>
      <c r="AA219" s="370">
        <v>4</v>
      </c>
      <c r="AB219" s="370">
        <v>5</v>
      </c>
      <c r="AC219" s="370">
        <f t="shared" si="58"/>
        <v>9</v>
      </c>
      <c r="AD219" s="370">
        <v>13</v>
      </c>
      <c r="AE219" s="370">
        <v>6</v>
      </c>
      <c r="AF219" s="370">
        <f t="shared" si="59"/>
        <v>19</v>
      </c>
      <c r="AG219" s="370">
        <v>0</v>
      </c>
      <c r="AH219" s="370">
        <v>0</v>
      </c>
      <c r="AI219" s="370">
        <f t="shared" si="60"/>
        <v>0</v>
      </c>
      <c r="AJ219" s="370">
        <v>0</v>
      </c>
      <c r="AK219" s="370">
        <v>0</v>
      </c>
      <c r="AL219" s="370">
        <f t="shared" si="61"/>
        <v>0</v>
      </c>
      <c r="AM219" s="370">
        <v>0</v>
      </c>
      <c r="AN219" s="370">
        <v>0</v>
      </c>
      <c r="AO219" s="370">
        <f t="shared" si="62"/>
        <v>0</v>
      </c>
      <c r="AP219" s="370">
        <v>0</v>
      </c>
      <c r="AQ219" s="370">
        <v>0</v>
      </c>
      <c r="AR219" s="370">
        <f t="shared" si="63"/>
        <v>0</v>
      </c>
      <c r="AS219" s="370">
        <v>0</v>
      </c>
      <c r="AT219" s="370">
        <v>0</v>
      </c>
      <c r="AU219" s="370">
        <f t="shared" si="64"/>
        <v>0</v>
      </c>
      <c r="AV219" s="370">
        <v>0</v>
      </c>
      <c r="AW219" s="370">
        <v>0</v>
      </c>
      <c r="AX219" s="370">
        <f t="shared" si="65"/>
        <v>0</v>
      </c>
      <c r="AY219" s="370">
        <v>0</v>
      </c>
      <c r="AZ219" s="370">
        <v>0</v>
      </c>
      <c r="BA219" s="370">
        <f t="shared" si="66"/>
        <v>0</v>
      </c>
      <c r="BB219" s="370">
        <f t="shared" si="67"/>
        <v>59</v>
      </c>
      <c r="BC219" s="370">
        <f t="shared" si="67"/>
        <v>54</v>
      </c>
      <c r="BD219" s="370">
        <f t="shared" si="67"/>
        <v>113</v>
      </c>
    </row>
    <row r="220" spans="1:56" s="371" customFormat="1" hidden="1">
      <c r="A220" s="370">
        <f t="shared" si="52"/>
        <v>204</v>
      </c>
      <c r="B220" s="370" t="s">
        <v>1058</v>
      </c>
      <c r="C220" s="370" t="s">
        <v>1059</v>
      </c>
      <c r="D220" s="370" t="s">
        <v>2495</v>
      </c>
      <c r="E220" s="370" t="s">
        <v>1060</v>
      </c>
      <c r="F220" s="370" t="s">
        <v>84</v>
      </c>
      <c r="G220" s="370" t="s">
        <v>126</v>
      </c>
      <c r="H220" s="370" t="s">
        <v>615</v>
      </c>
      <c r="I220" s="370" t="s">
        <v>615</v>
      </c>
      <c r="J220" s="370">
        <v>2</v>
      </c>
      <c r="K220" s="370" t="s">
        <v>2410</v>
      </c>
      <c r="L220" s="370">
        <v>39539</v>
      </c>
      <c r="M220" s="370" t="s">
        <v>2409</v>
      </c>
      <c r="N220" s="370">
        <v>900</v>
      </c>
      <c r="O220" s="370">
        <v>14</v>
      </c>
      <c r="P220" s="370">
        <v>15</v>
      </c>
      <c r="Q220" s="370">
        <f t="shared" si="54"/>
        <v>29</v>
      </c>
      <c r="R220" s="370">
        <v>18</v>
      </c>
      <c r="S220" s="370">
        <v>4</v>
      </c>
      <c r="T220" s="370">
        <f t="shared" si="55"/>
        <v>22</v>
      </c>
      <c r="U220" s="370">
        <v>18</v>
      </c>
      <c r="V220" s="370">
        <v>20</v>
      </c>
      <c r="W220" s="370">
        <f t="shared" si="56"/>
        <v>38</v>
      </c>
      <c r="X220" s="370">
        <v>13</v>
      </c>
      <c r="Y220" s="370">
        <v>10</v>
      </c>
      <c r="Z220" s="370">
        <f t="shared" si="57"/>
        <v>23</v>
      </c>
      <c r="AA220" s="370">
        <v>16</v>
      </c>
      <c r="AB220" s="370">
        <v>7</v>
      </c>
      <c r="AC220" s="370">
        <f t="shared" si="58"/>
        <v>23</v>
      </c>
      <c r="AD220" s="370">
        <v>13</v>
      </c>
      <c r="AE220" s="370">
        <v>12</v>
      </c>
      <c r="AF220" s="370">
        <f t="shared" si="59"/>
        <v>25</v>
      </c>
      <c r="AG220" s="370">
        <v>0</v>
      </c>
      <c r="AH220" s="370">
        <v>0</v>
      </c>
      <c r="AI220" s="370">
        <f t="shared" si="60"/>
        <v>0</v>
      </c>
      <c r="AJ220" s="370">
        <v>0</v>
      </c>
      <c r="AK220" s="370">
        <v>0</v>
      </c>
      <c r="AL220" s="370">
        <f t="shared" si="61"/>
        <v>0</v>
      </c>
      <c r="AM220" s="370">
        <v>0</v>
      </c>
      <c r="AN220" s="370">
        <v>0</v>
      </c>
      <c r="AO220" s="370">
        <f t="shared" si="62"/>
        <v>0</v>
      </c>
      <c r="AP220" s="370">
        <v>0</v>
      </c>
      <c r="AQ220" s="370">
        <v>0</v>
      </c>
      <c r="AR220" s="370">
        <f t="shared" si="63"/>
        <v>0</v>
      </c>
      <c r="AS220" s="370">
        <v>0</v>
      </c>
      <c r="AT220" s="370">
        <v>0</v>
      </c>
      <c r="AU220" s="370">
        <f t="shared" si="64"/>
        <v>0</v>
      </c>
      <c r="AV220" s="370">
        <v>0</v>
      </c>
      <c r="AW220" s="370">
        <v>0</v>
      </c>
      <c r="AX220" s="370">
        <f t="shared" si="65"/>
        <v>0</v>
      </c>
      <c r="AY220" s="370">
        <v>0</v>
      </c>
      <c r="AZ220" s="370">
        <v>0</v>
      </c>
      <c r="BA220" s="370">
        <f t="shared" si="66"/>
        <v>0</v>
      </c>
      <c r="BB220" s="370">
        <f t="shared" si="67"/>
        <v>92</v>
      </c>
      <c r="BC220" s="370">
        <f t="shared" si="67"/>
        <v>68</v>
      </c>
      <c r="BD220" s="370">
        <f t="shared" si="67"/>
        <v>160</v>
      </c>
    </row>
    <row r="221" spans="1:56" s="371" customFormat="1" hidden="1">
      <c r="A221" s="370">
        <f t="shared" si="52"/>
        <v>205</v>
      </c>
      <c r="B221" s="370" t="s">
        <v>1061</v>
      </c>
      <c r="C221" s="370" t="s">
        <v>1062</v>
      </c>
      <c r="D221" s="370" t="s">
        <v>2496</v>
      </c>
      <c r="E221" s="370" t="s">
        <v>1063</v>
      </c>
      <c r="F221" s="370" t="s">
        <v>84</v>
      </c>
      <c r="G221" s="370" t="s">
        <v>126</v>
      </c>
      <c r="H221" s="370" t="s">
        <v>615</v>
      </c>
      <c r="I221" s="370" t="s">
        <v>615</v>
      </c>
      <c r="J221" s="370">
        <v>2</v>
      </c>
      <c r="K221" s="370" t="s">
        <v>2410</v>
      </c>
      <c r="L221" s="370" t="s">
        <v>615</v>
      </c>
      <c r="M221" s="370" t="s">
        <v>788</v>
      </c>
      <c r="N221" s="370">
        <v>0</v>
      </c>
      <c r="O221" s="370">
        <v>3</v>
      </c>
      <c r="P221" s="370">
        <v>5</v>
      </c>
      <c r="Q221" s="370">
        <f t="shared" si="54"/>
        <v>8</v>
      </c>
      <c r="R221" s="370">
        <v>6</v>
      </c>
      <c r="S221" s="370">
        <v>5</v>
      </c>
      <c r="T221" s="370">
        <f t="shared" si="55"/>
        <v>11</v>
      </c>
      <c r="U221" s="370">
        <v>4</v>
      </c>
      <c r="V221" s="370">
        <v>6</v>
      </c>
      <c r="W221" s="370">
        <f t="shared" si="56"/>
        <v>10</v>
      </c>
      <c r="X221" s="370">
        <v>3</v>
      </c>
      <c r="Y221" s="370">
        <v>4</v>
      </c>
      <c r="Z221" s="370">
        <f t="shared" si="57"/>
        <v>7</v>
      </c>
      <c r="AA221" s="370">
        <v>7</v>
      </c>
      <c r="AB221" s="370">
        <v>8</v>
      </c>
      <c r="AC221" s="370">
        <f t="shared" si="58"/>
        <v>15</v>
      </c>
      <c r="AD221" s="370">
        <v>6</v>
      </c>
      <c r="AE221" s="370">
        <v>5</v>
      </c>
      <c r="AF221" s="370">
        <f t="shared" si="59"/>
        <v>11</v>
      </c>
      <c r="AG221" s="370">
        <v>0</v>
      </c>
      <c r="AH221" s="370">
        <v>0</v>
      </c>
      <c r="AI221" s="370">
        <f t="shared" si="60"/>
        <v>0</v>
      </c>
      <c r="AJ221" s="370">
        <v>0</v>
      </c>
      <c r="AK221" s="370">
        <v>0</v>
      </c>
      <c r="AL221" s="370">
        <f t="shared" si="61"/>
        <v>0</v>
      </c>
      <c r="AM221" s="370">
        <v>0</v>
      </c>
      <c r="AN221" s="370">
        <v>0</v>
      </c>
      <c r="AO221" s="370">
        <f t="shared" si="62"/>
        <v>0</v>
      </c>
      <c r="AP221" s="370">
        <v>0</v>
      </c>
      <c r="AQ221" s="370">
        <v>0</v>
      </c>
      <c r="AR221" s="370">
        <f t="shared" si="63"/>
        <v>0</v>
      </c>
      <c r="AS221" s="370">
        <v>0</v>
      </c>
      <c r="AT221" s="370">
        <v>0</v>
      </c>
      <c r="AU221" s="370">
        <f t="shared" si="64"/>
        <v>0</v>
      </c>
      <c r="AV221" s="370">
        <v>0</v>
      </c>
      <c r="AW221" s="370">
        <v>0</v>
      </c>
      <c r="AX221" s="370">
        <f t="shared" si="65"/>
        <v>0</v>
      </c>
      <c r="AY221" s="370">
        <v>0</v>
      </c>
      <c r="AZ221" s="370">
        <v>0</v>
      </c>
      <c r="BA221" s="370">
        <f t="shared" si="66"/>
        <v>0</v>
      </c>
      <c r="BB221" s="370">
        <f t="shared" si="67"/>
        <v>29</v>
      </c>
      <c r="BC221" s="370">
        <f t="shared" si="67"/>
        <v>33</v>
      </c>
      <c r="BD221" s="370">
        <f t="shared" si="67"/>
        <v>62</v>
      </c>
    </row>
    <row r="222" spans="1:56" s="371" customFormat="1" hidden="1">
      <c r="A222" s="370">
        <f t="shared" si="52"/>
        <v>206</v>
      </c>
      <c r="B222" s="370" t="s">
        <v>1018</v>
      </c>
      <c r="C222" s="370" t="s">
        <v>1019</v>
      </c>
      <c r="D222" s="370" t="s">
        <v>1632</v>
      </c>
      <c r="E222" s="370" t="s">
        <v>1020</v>
      </c>
      <c r="F222" s="370" t="s">
        <v>84</v>
      </c>
      <c r="G222" s="370" t="s">
        <v>126</v>
      </c>
      <c r="H222" s="370" t="s">
        <v>615</v>
      </c>
      <c r="I222" s="370" t="s">
        <v>615</v>
      </c>
      <c r="J222" s="370">
        <v>2</v>
      </c>
      <c r="K222" s="370" t="s">
        <v>2410</v>
      </c>
      <c r="L222" s="370">
        <v>26665</v>
      </c>
      <c r="M222" s="370" t="s">
        <v>2409</v>
      </c>
      <c r="N222" s="370">
        <v>2000</v>
      </c>
      <c r="O222" s="370">
        <v>30</v>
      </c>
      <c r="P222" s="370">
        <v>23</v>
      </c>
      <c r="Q222" s="370">
        <f t="shared" si="54"/>
        <v>53</v>
      </c>
      <c r="R222" s="370">
        <v>23</v>
      </c>
      <c r="S222" s="370">
        <v>31</v>
      </c>
      <c r="T222" s="370">
        <f t="shared" si="55"/>
        <v>54</v>
      </c>
      <c r="U222" s="370">
        <v>23</v>
      </c>
      <c r="V222" s="370">
        <v>27</v>
      </c>
      <c r="W222" s="370">
        <f t="shared" si="56"/>
        <v>50</v>
      </c>
      <c r="X222" s="370">
        <v>22</v>
      </c>
      <c r="Y222" s="370">
        <v>23</v>
      </c>
      <c r="Z222" s="370">
        <f t="shared" si="57"/>
        <v>45</v>
      </c>
      <c r="AA222" s="370">
        <v>27</v>
      </c>
      <c r="AB222" s="370">
        <v>22</v>
      </c>
      <c r="AC222" s="370">
        <f t="shared" si="58"/>
        <v>49</v>
      </c>
      <c r="AD222" s="370">
        <v>17</v>
      </c>
      <c r="AE222" s="370">
        <v>16</v>
      </c>
      <c r="AF222" s="370">
        <f t="shared" si="59"/>
        <v>33</v>
      </c>
      <c r="AG222" s="370">
        <v>0</v>
      </c>
      <c r="AH222" s="370">
        <v>0</v>
      </c>
      <c r="AI222" s="370">
        <f t="shared" si="60"/>
        <v>0</v>
      </c>
      <c r="AJ222" s="370">
        <v>0</v>
      </c>
      <c r="AK222" s="370">
        <v>0</v>
      </c>
      <c r="AL222" s="370">
        <f t="shared" si="61"/>
        <v>0</v>
      </c>
      <c r="AM222" s="370">
        <v>0</v>
      </c>
      <c r="AN222" s="370">
        <v>0</v>
      </c>
      <c r="AO222" s="370">
        <f t="shared" si="62"/>
        <v>0</v>
      </c>
      <c r="AP222" s="370">
        <v>0</v>
      </c>
      <c r="AQ222" s="370">
        <v>0</v>
      </c>
      <c r="AR222" s="370">
        <f t="shared" si="63"/>
        <v>0</v>
      </c>
      <c r="AS222" s="370">
        <v>0</v>
      </c>
      <c r="AT222" s="370">
        <v>0</v>
      </c>
      <c r="AU222" s="370">
        <f t="shared" si="64"/>
        <v>0</v>
      </c>
      <c r="AV222" s="370">
        <v>0</v>
      </c>
      <c r="AW222" s="370">
        <v>0</v>
      </c>
      <c r="AX222" s="370">
        <f t="shared" si="65"/>
        <v>0</v>
      </c>
      <c r="AY222" s="370">
        <v>0</v>
      </c>
      <c r="AZ222" s="370">
        <v>0</v>
      </c>
      <c r="BA222" s="370">
        <f t="shared" si="66"/>
        <v>0</v>
      </c>
      <c r="BB222" s="370">
        <f t="shared" si="67"/>
        <v>142</v>
      </c>
      <c r="BC222" s="370">
        <f t="shared" si="67"/>
        <v>142</v>
      </c>
      <c r="BD222" s="370">
        <f t="shared" si="67"/>
        <v>284</v>
      </c>
    </row>
    <row r="223" spans="1:56" s="371" customFormat="1" hidden="1">
      <c r="A223" s="370">
        <f t="shared" si="52"/>
        <v>207</v>
      </c>
      <c r="B223" s="370" t="s">
        <v>1048</v>
      </c>
      <c r="C223" s="370" t="s">
        <v>1049</v>
      </c>
      <c r="D223" s="370" t="s">
        <v>1637</v>
      </c>
      <c r="E223" s="370" t="s">
        <v>1050</v>
      </c>
      <c r="F223" s="370" t="s">
        <v>84</v>
      </c>
      <c r="G223" s="370" t="s">
        <v>126</v>
      </c>
      <c r="H223" s="370" t="s">
        <v>615</v>
      </c>
      <c r="I223" s="370" t="s">
        <v>615</v>
      </c>
      <c r="J223" s="370">
        <v>2</v>
      </c>
      <c r="K223" s="370" t="s">
        <v>2494</v>
      </c>
      <c r="L223" s="370">
        <v>30317</v>
      </c>
      <c r="M223" s="370" t="s">
        <v>2409</v>
      </c>
      <c r="N223" s="370">
        <v>900</v>
      </c>
      <c r="O223" s="370">
        <v>21</v>
      </c>
      <c r="P223" s="370">
        <v>25</v>
      </c>
      <c r="Q223" s="370">
        <f t="shared" si="54"/>
        <v>46</v>
      </c>
      <c r="R223" s="370">
        <v>26</v>
      </c>
      <c r="S223" s="370">
        <v>15</v>
      </c>
      <c r="T223" s="370">
        <f t="shared" si="55"/>
        <v>41</v>
      </c>
      <c r="U223" s="370">
        <v>25</v>
      </c>
      <c r="V223" s="370">
        <v>15</v>
      </c>
      <c r="W223" s="370">
        <f t="shared" si="56"/>
        <v>40</v>
      </c>
      <c r="X223" s="370">
        <v>33</v>
      </c>
      <c r="Y223" s="370">
        <v>19</v>
      </c>
      <c r="Z223" s="370">
        <f t="shared" si="57"/>
        <v>52</v>
      </c>
      <c r="AA223" s="370">
        <v>23</v>
      </c>
      <c r="AB223" s="370">
        <v>23</v>
      </c>
      <c r="AC223" s="370">
        <f t="shared" si="58"/>
        <v>46</v>
      </c>
      <c r="AD223" s="370">
        <v>25</v>
      </c>
      <c r="AE223" s="370">
        <v>20</v>
      </c>
      <c r="AF223" s="370">
        <f t="shared" si="59"/>
        <v>45</v>
      </c>
      <c r="AG223" s="370">
        <v>0</v>
      </c>
      <c r="AH223" s="370">
        <v>0</v>
      </c>
      <c r="AI223" s="370">
        <f t="shared" si="60"/>
        <v>0</v>
      </c>
      <c r="AJ223" s="370">
        <v>0</v>
      </c>
      <c r="AK223" s="370">
        <v>0</v>
      </c>
      <c r="AL223" s="370">
        <f t="shared" si="61"/>
        <v>0</v>
      </c>
      <c r="AM223" s="370">
        <v>0</v>
      </c>
      <c r="AN223" s="370">
        <v>0</v>
      </c>
      <c r="AO223" s="370">
        <f t="shared" si="62"/>
        <v>0</v>
      </c>
      <c r="AP223" s="370">
        <v>0</v>
      </c>
      <c r="AQ223" s="370">
        <v>0</v>
      </c>
      <c r="AR223" s="370">
        <f t="shared" si="63"/>
        <v>0</v>
      </c>
      <c r="AS223" s="370">
        <v>0</v>
      </c>
      <c r="AT223" s="370">
        <v>0</v>
      </c>
      <c r="AU223" s="370">
        <f t="shared" si="64"/>
        <v>0</v>
      </c>
      <c r="AV223" s="370">
        <v>0</v>
      </c>
      <c r="AW223" s="370">
        <v>0</v>
      </c>
      <c r="AX223" s="370">
        <f t="shared" si="65"/>
        <v>0</v>
      </c>
      <c r="AY223" s="370">
        <v>0</v>
      </c>
      <c r="AZ223" s="370">
        <v>0</v>
      </c>
      <c r="BA223" s="370">
        <f t="shared" si="66"/>
        <v>0</v>
      </c>
      <c r="BB223" s="370">
        <f t="shared" si="67"/>
        <v>153</v>
      </c>
      <c r="BC223" s="370">
        <f t="shared" si="67"/>
        <v>117</v>
      </c>
      <c r="BD223" s="370">
        <f t="shared" si="67"/>
        <v>270</v>
      </c>
    </row>
    <row r="224" spans="1:56" s="371" customFormat="1" hidden="1">
      <c r="A224" s="370">
        <f t="shared" si="52"/>
        <v>208</v>
      </c>
      <c r="B224" s="370" t="s">
        <v>1037</v>
      </c>
      <c r="C224" s="370" t="s">
        <v>1038</v>
      </c>
      <c r="D224" s="370" t="s">
        <v>1644</v>
      </c>
      <c r="E224" s="370" t="s">
        <v>1039</v>
      </c>
      <c r="F224" s="370" t="s">
        <v>84</v>
      </c>
      <c r="G224" s="370" t="s">
        <v>126</v>
      </c>
      <c r="H224" s="370" t="s">
        <v>615</v>
      </c>
      <c r="I224" s="370" t="s">
        <v>615</v>
      </c>
      <c r="J224" s="370">
        <v>2</v>
      </c>
      <c r="K224" s="370" t="s">
        <v>2410</v>
      </c>
      <c r="L224" s="370">
        <v>35431</v>
      </c>
      <c r="M224" s="370" t="s">
        <v>2409</v>
      </c>
      <c r="N224" s="370">
        <v>2200</v>
      </c>
      <c r="O224" s="370">
        <v>12</v>
      </c>
      <c r="P224" s="370">
        <v>16</v>
      </c>
      <c r="Q224" s="370">
        <f t="shared" si="54"/>
        <v>28</v>
      </c>
      <c r="R224" s="370">
        <v>12</v>
      </c>
      <c r="S224" s="370">
        <v>18</v>
      </c>
      <c r="T224" s="370">
        <f t="shared" si="55"/>
        <v>30</v>
      </c>
      <c r="U224" s="370">
        <v>10</v>
      </c>
      <c r="V224" s="370">
        <v>12</v>
      </c>
      <c r="W224" s="370">
        <f t="shared" si="56"/>
        <v>22</v>
      </c>
      <c r="X224" s="370">
        <v>18</v>
      </c>
      <c r="Y224" s="370">
        <v>13</v>
      </c>
      <c r="Z224" s="370">
        <f t="shared" si="57"/>
        <v>31</v>
      </c>
      <c r="AA224" s="370">
        <v>20</v>
      </c>
      <c r="AB224" s="370">
        <v>11</v>
      </c>
      <c r="AC224" s="370">
        <f t="shared" si="58"/>
        <v>31</v>
      </c>
      <c r="AD224" s="370">
        <v>12</v>
      </c>
      <c r="AE224" s="370">
        <v>8</v>
      </c>
      <c r="AF224" s="370">
        <f t="shared" si="59"/>
        <v>20</v>
      </c>
      <c r="AG224" s="370">
        <v>0</v>
      </c>
      <c r="AH224" s="370">
        <v>0</v>
      </c>
      <c r="AI224" s="370">
        <f t="shared" si="60"/>
        <v>0</v>
      </c>
      <c r="AJ224" s="370">
        <v>0</v>
      </c>
      <c r="AK224" s="370">
        <v>0</v>
      </c>
      <c r="AL224" s="370">
        <f t="shared" si="61"/>
        <v>0</v>
      </c>
      <c r="AM224" s="370">
        <v>0</v>
      </c>
      <c r="AN224" s="370">
        <v>0</v>
      </c>
      <c r="AO224" s="370">
        <f t="shared" si="62"/>
        <v>0</v>
      </c>
      <c r="AP224" s="370">
        <v>0</v>
      </c>
      <c r="AQ224" s="370">
        <v>0</v>
      </c>
      <c r="AR224" s="370">
        <f t="shared" si="63"/>
        <v>0</v>
      </c>
      <c r="AS224" s="370">
        <v>0</v>
      </c>
      <c r="AT224" s="370">
        <v>0</v>
      </c>
      <c r="AU224" s="370">
        <f t="shared" si="64"/>
        <v>0</v>
      </c>
      <c r="AV224" s="370">
        <v>0</v>
      </c>
      <c r="AW224" s="370">
        <v>0</v>
      </c>
      <c r="AX224" s="370">
        <f t="shared" si="65"/>
        <v>0</v>
      </c>
      <c r="AY224" s="370">
        <v>0</v>
      </c>
      <c r="AZ224" s="370">
        <v>0</v>
      </c>
      <c r="BA224" s="370">
        <f t="shared" si="66"/>
        <v>0</v>
      </c>
      <c r="BB224" s="370">
        <f t="shared" si="67"/>
        <v>84</v>
      </c>
      <c r="BC224" s="370">
        <f t="shared" si="67"/>
        <v>78</v>
      </c>
      <c r="BD224" s="370">
        <f t="shared" si="67"/>
        <v>162</v>
      </c>
    </row>
    <row r="225" spans="1:56" s="371" customFormat="1" hidden="1">
      <c r="A225" s="370">
        <f t="shared" si="52"/>
        <v>209</v>
      </c>
      <c r="B225" s="370" t="s">
        <v>1021</v>
      </c>
      <c r="C225" s="370" t="s">
        <v>1022</v>
      </c>
      <c r="D225" s="370" t="s">
        <v>1646</v>
      </c>
      <c r="E225" s="370" t="s">
        <v>1023</v>
      </c>
      <c r="F225" s="370" t="s">
        <v>84</v>
      </c>
      <c r="G225" s="370" t="s">
        <v>126</v>
      </c>
      <c r="H225" s="370" t="s">
        <v>615</v>
      </c>
      <c r="I225" s="370" t="s">
        <v>615</v>
      </c>
      <c r="J225" s="370">
        <v>2</v>
      </c>
      <c r="K225" s="370" t="s">
        <v>2410</v>
      </c>
      <c r="L225" s="370">
        <v>29229</v>
      </c>
      <c r="M225" s="370" t="s">
        <v>2409</v>
      </c>
      <c r="N225" s="370">
        <v>900</v>
      </c>
      <c r="O225" s="370">
        <v>38</v>
      </c>
      <c r="P225" s="370">
        <v>26</v>
      </c>
      <c r="Q225" s="370">
        <f t="shared" si="54"/>
        <v>64</v>
      </c>
      <c r="R225" s="370">
        <v>42</v>
      </c>
      <c r="S225" s="370">
        <v>40</v>
      </c>
      <c r="T225" s="370">
        <f t="shared" si="55"/>
        <v>82</v>
      </c>
      <c r="U225" s="370">
        <v>40</v>
      </c>
      <c r="V225" s="370">
        <v>43</v>
      </c>
      <c r="W225" s="370">
        <f t="shared" si="56"/>
        <v>83</v>
      </c>
      <c r="X225" s="370">
        <v>33</v>
      </c>
      <c r="Y225" s="370">
        <v>41</v>
      </c>
      <c r="Z225" s="370">
        <f t="shared" si="57"/>
        <v>74</v>
      </c>
      <c r="AA225" s="370">
        <v>34</v>
      </c>
      <c r="AB225" s="370">
        <v>35</v>
      </c>
      <c r="AC225" s="370">
        <f t="shared" si="58"/>
        <v>69</v>
      </c>
      <c r="AD225" s="370">
        <v>33</v>
      </c>
      <c r="AE225" s="370">
        <v>29</v>
      </c>
      <c r="AF225" s="370">
        <f t="shared" si="59"/>
        <v>62</v>
      </c>
      <c r="AG225" s="370">
        <v>0</v>
      </c>
      <c r="AH225" s="370">
        <v>0</v>
      </c>
      <c r="AI225" s="370">
        <f t="shared" si="60"/>
        <v>0</v>
      </c>
      <c r="AJ225" s="370">
        <v>0</v>
      </c>
      <c r="AK225" s="370">
        <v>0</v>
      </c>
      <c r="AL225" s="370">
        <f t="shared" si="61"/>
        <v>0</v>
      </c>
      <c r="AM225" s="370">
        <v>0</v>
      </c>
      <c r="AN225" s="370">
        <v>0</v>
      </c>
      <c r="AO225" s="370">
        <f t="shared" si="62"/>
        <v>0</v>
      </c>
      <c r="AP225" s="370">
        <v>0</v>
      </c>
      <c r="AQ225" s="370">
        <v>0</v>
      </c>
      <c r="AR225" s="370">
        <f t="shared" si="63"/>
        <v>0</v>
      </c>
      <c r="AS225" s="370">
        <v>0</v>
      </c>
      <c r="AT225" s="370">
        <v>0</v>
      </c>
      <c r="AU225" s="370">
        <f t="shared" si="64"/>
        <v>0</v>
      </c>
      <c r="AV225" s="370">
        <v>0</v>
      </c>
      <c r="AW225" s="370">
        <v>0</v>
      </c>
      <c r="AX225" s="370">
        <f t="shared" si="65"/>
        <v>0</v>
      </c>
      <c r="AY225" s="370">
        <v>0</v>
      </c>
      <c r="AZ225" s="370">
        <v>0</v>
      </c>
      <c r="BA225" s="370">
        <f t="shared" si="66"/>
        <v>0</v>
      </c>
      <c r="BB225" s="370">
        <f t="shared" si="67"/>
        <v>220</v>
      </c>
      <c r="BC225" s="370">
        <f t="shared" si="67"/>
        <v>214</v>
      </c>
      <c r="BD225" s="370">
        <f t="shared" si="67"/>
        <v>434</v>
      </c>
    </row>
    <row r="226" spans="1:56" s="371" customFormat="1" hidden="1">
      <c r="A226" s="370">
        <f t="shared" si="52"/>
        <v>210</v>
      </c>
      <c r="B226" s="370" t="s">
        <v>1071</v>
      </c>
      <c r="C226" s="370" t="s">
        <v>1072</v>
      </c>
      <c r="D226" s="370" t="s">
        <v>1645</v>
      </c>
      <c r="E226" s="370" t="s">
        <v>1063</v>
      </c>
      <c r="F226" s="370" t="s">
        <v>84</v>
      </c>
      <c r="G226" s="370" t="s">
        <v>126</v>
      </c>
      <c r="H226" s="370" t="s">
        <v>615</v>
      </c>
      <c r="I226" s="370" t="s">
        <v>615</v>
      </c>
      <c r="J226" s="370">
        <v>2</v>
      </c>
      <c r="K226" s="370" t="s">
        <v>2410</v>
      </c>
      <c r="L226" s="370">
        <v>28856</v>
      </c>
      <c r="M226" s="370" t="s">
        <v>2409</v>
      </c>
      <c r="N226" s="370">
        <v>1300</v>
      </c>
      <c r="O226" s="370">
        <v>17</v>
      </c>
      <c r="P226" s="370">
        <v>5</v>
      </c>
      <c r="Q226" s="370">
        <f t="shared" si="54"/>
        <v>22</v>
      </c>
      <c r="R226" s="370">
        <v>6</v>
      </c>
      <c r="S226" s="370">
        <v>3</v>
      </c>
      <c r="T226" s="370">
        <f t="shared" si="55"/>
        <v>9</v>
      </c>
      <c r="U226" s="370">
        <v>8</v>
      </c>
      <c r="V226" s="370">
        <v>6</v>
      </c>
      <c r="W226" s="370">
        <f t="shared" si="56"/>
        <v>14</v>
      </c>
      <c r="X226" s="370">
        <v>11</v>
      </c>
      <c r="Y226" s="370">
        <v>9</v>
      </c>
      <c r="Z226" s="370">
        <f t="shared" si="57"/>
        <v>20</v>
      </c>
      <c r="AA226" s="370">
        <v>10</v>
      </c>
      <c r="AB226" s="370">
        <v>9</v>
      </c>
      <c r="AC226" s="370">
        <f t="shared" si="58"/>
        <v>19</v>
      </c>
      <c r="AD226" s="370">
        <v>11</v>
      </c>
      <c r="AE226" s="370">
        <v>11</v>
      </c>
      <c r="AF226" s="370">
        <f t="shared" si="59"/>
        <v>22</v>
      </c>
      <c r="AG226" s="370">
        <v>0</v>
      </c>
      <c r="AH226" s="370">
        <v>0</v>
      </c>
      <c r="AI226" s="370">
        <f t="shared" si="60"/>
        <v>0</v>
      </c>
      <c r="AJ226" s="370">
        <v>0</v>
      </c>
      <c r="AK226" s="370">
        <v>0</v>
      </c>
      <c r="AL226" s="370">
        <f t="shared" si="61"/>
        <v>0</v>
      </c>
      <c r="AM226" s="370">
        <v>0</v>
      </c>
      <c r="AN226" s="370">
        <v>0</v>
      </c>
      <c r="AO226" s="370">
        <f t="shared" si="62"/>
        <v>0</v>
      </c>
      <c r="AP226" s="370">
        <v>0</v>
      </c>
      <c r="AQ226" s="370">
        <v>0</v>
      </c>
      <c r="AR226" s="370">
        <f t="shared" si="63"/>
        <v>0</v>
      </c>
      <c r="AS226" s="370">
        <v>0</v>
      </c>
      <c r="AT226" s="370">
        <v>0</v>
      </c>
      <c r="AU226" s="370">
        <f t="shared" si="64"/>
        <v>0</v>
      </c>
      <c r="AV226" s="370">
        <v>0</v>
      </c>
      <c r="AW226" s="370">
        <v>0</v>
      </c>
      <c r="AX226" s="370">
        <f t="shared" si="65"/>
        <v>0</v>
      </c>
      <c r="AY226" s="370">
        <v>0</v>
      </c>
      <c r="AZ226" s="370">
        <v>0</v>
      </c>
      <c r="BA226" s="370">
        <f t="shared" si="66"/>
        <v>0</v>
      </c>
      <c r="BB226" s="370">
        <f t="shared" si="67"/>
        <v>63</v>
      </c>
      <c r="BC226" s="370">
        <f t="shared" si="67"/>
        <v>43</v>
      </c>
      <c r="BD226" s="370">
        <f t="shared" si="67"/>
        <v>106</v>
      </c>
    </row>
    <row r="227" spans="1:56" s="371" customFormat="1" hidden="1">
      <c r="A227" s="370">
        <f t="shared" si="52"/>
        <v>211</v>
      </c>
      <c r="B227" s="370" t="s">
        <v>1054</v>
      </c>
      <c r="C227" s="370" t="s">
        <v>1055</v>
      </c>
      <c r="D227" s="370" t="s">
        <v>1647</v>
      </c>
      <c r="E227" s="370" t="s">
        <v>1020</v>
      </c>
      <c r="F227" s="370" t="s">
        <v>84</v>
      </c>
      <c r="G227" s="370" t="s">
        <v>126</v>
      </c>
      <c r="H227" s="370" t="s">
        <v>615</v>
      </c>
      <c r="I227" s="370" t="s">
        <v>615</v>
      </c>
      <c r="J227" s="370">
        <v>2</v>
      </c>
      <c r="K227" s="370" t="s">
        <v>2410</v>
      </c>
      <c r="L227" s="370">
        <v>29221</v>
      </c>
      <c r="M227" s="370" t="s">
        <v>2409</v>
      </c>
      <c r="N227" s="370">
        <v>900</v>
      </c>
      <c r="O227" s="370">
        <v>10</v>
      </c>
      <c r="P227" s="370">
        <v>11</v>
      </c>
      <c r="Q227" s="370">
        <f t="shared" si="54"/>
        <v>21</v>
      </c>
      <c r="R227" s="370">
        <v>4</v>
      </c>
      <c r="S227" s="370">
        <v>8</v>
      </c>
      <c r="T227" s="370">
        <f t="shared" si="55"/>
        <v>12</v>
      </c>
      <c r="U227" s="370">
        <v>21</v>
      </c>
      <c r="V227" s="370">
        <v>8</v>
      </c>
      <c r="W227" s="370">
        <f t="shared" si="56"/>
        <v>29</v>
      </c>
      <c r="X227" s="370">
        <v>11</v>
      </c>
      <c r="Y227" s="370">
        <v>13</v>
      </c>
      <c r="Z227" s="370">
        <f t="shared" si="57"/>
        <v>24</v>
      </c>
      <c r="AA227" s="370">
        <v>10</v>
      </c>
      <c r="AB227" s="370">
        <v>9</v>
      </c>
      <c r="AC227" s="370">
        <f t="shared" si="58"/>
        <v>19</v>
      </c>
      <c r="AD227" s="370">
        <v>10</v>
      </c>
      <c r="AE227" s="370">
        <v>14</v>
      </c>
      <c r="AF227" s="370">
        <f t="shared" si="59"/>
        <v>24</v>
      </c>
      <c r="AG227" s="370">
        <v>0</v>
      </c>
      <c r="AH227" s="370">
        <v>0</v>
      </c>
      <c r="AI227" s="370">
        <f t="shared" si="60"/>
        <v>0</v>
      </c>
      <c r="AJ227" s="370">
        <v>0</v>
      </c>
      <c r="AK227" s="370">
        <v>0</v>
      </c>
      <c r="AL227" s="370">
        <f t="shared" si="61"/>
        <v>0</v>
      </c>
      <c r="AM227" s="370">
        <v>0</v>
      </c>
      <c r="AN227" s="370">
        <v>0</v>
      </c>
      <c r="AO227" s="370">
        <f t="shared" si="62"/>
        <v>0</v>
      </c>
      <c r="AP227" s="370">
        <v>0</v>
      </c>
      <c r="AQ227" s="370">
        <v>0</v>
      </c>
      <c r="AR227" s="370">
        <f t="shared" si="63"/>
        <v>0</v>
      </c>
      <c r="AS227" s="370">
        <v>0</v>
      </c>
      <c r="AT227" s="370">
        <v>0</v>
      </c>
      <c r="AU227" s="370">
        <f t="shared" si="64"/>
        <v>0</v>
      </c>
      <c r="AV227" s="370">
        <v>0</v>
      </c>
      <c r="AW227" s="370">
        <v>0</v>
      </c>
      <c r="AX227" s="370">
        <f t="shared" si="65"/>
        <v>0</v>
      </c>
      <c r="AY227" s="370">
        <v>0</v>
      </c>
      <c r="AZ227" s="370">
        <v>0</v>
      </c>
      <c r="BA227" s="370">
        <f t="shared" si="66"/>
        <v>0</v>
      </c>
      <c r="BB227" s="370">
        <f t="shared" si="67"/>
        <v>66</v>
      </c>
      <c r="BC227" s="370">
        <f t="shared" si="67"/>
        <v>63</v>
      </c>
      <c r="BD227" s="370">
        <f t="shared" si="67"/>
        <v>129</v>
      </c>
    </row>
    <row r="228" spans="1:56" s="371" customFormat="1" hidden="1">
      <c r="A228" s="370">
        <f t="shared" si="52"/>
        <v>212</v>
      </c>
      <c r="B228" s="370" t="s">
        <v>1035</v>
      </c>
      <c r="C228" s="370" t="s">
        <v>1036</v>
      </c>
      <c r="D228" s="370" t="s">
        <v>1566</v>
      </c>
      <c r="E228" s="370" t="s">
        <v>181</v>
      </c>
      <c r="F228" s="370" t="s">
        <v>84</v>
      </c>
      <c r="G228" s="370" t="s">
        <v>126</v>
      </c>
      <c r="H228" s="370" t="s">
        <v>615</v>
      </c>
      <c r="I228" s="370" t="s">
        <v>615</v>
      </c>
      <c r="J228" s="370">
        <v>2</v>
      </c>
      <c r="K228" s="370" t="s">
        <v>2410</v>
      </c>
      <c r="L228" s="370">
        <v>29252</v>
      </c>
      <c r="M228" s="370" t="s">
        <v>2409</v>
      </c>
      <c r="N228" s="370">
        <v>1</v>
      </c>
      <c r="O228" s="370">
        <v>22</v>
      </c>
      <c r="P228" s="370">
        <v>14</v>
      </c>
      <c r="Q228" s="370">
        <f t="shared" si="54"/>
        <v>36</v>
      </c>
      <c r="R228" s="370">
        <v>13</v>
      </c>
      <c r="S228" s="370">
        <v>24</v>
      </c>
      <c r="T228" s="370">
        <f t="shared" si="55"/>
        <v>37</v>
      </c>
      <c r="U228" s="370">
        <v>20</v>
      </c>
      <c r="V228" s="370">
        <v>16</v>
      </c>
      <c r="W228" s="370">
        <f t="shared" si="56"/>
        <v>36</v>
      </c>
      <c r="X228" s="370">
        <v>12</v>
      </c>
      <c r="Y228" s="370">
        <v>12</v>
      </c>
      <c r="Z228" s="370">
        <f t="shared" si="57"/>
        <v>24</v>
      </c>
      <c r="AA228" s="370">
        <v>15</v>
      </c>
      <c r="AB228" s="370">
        <v>14</v>
      </c>
      <c r="AC228" s="370">
        <f t="shared" si="58"/>
        <v>29</v>
      </c>
      <c r="AD228" s="370">
        <v>15</v>
      </c>
      <c r="AE228" s="370">
        <v>14</v>
      </c>
      <c r="AF228" s="370">
        <f t="shared" si="59"/>
        <v>29</v>
      </c>
      <c r="AG228" s="370">
        <v>0</v>
      </c>
      <c r="AH228" s="370">
        <v>0</v>
      </c>
      <c r="AI228" s="370">
        <f t="shared" si="60"/>
        <v>0</v>
      </c>
      <c r="AJ228" s="370">
        <v>0</v>
      </c>
      <c r="AK228" s="370">
        <v>0</v>
      </c>
      <c r="AL228" s="370">
        <f t="shared" si="61"/>
        <v>0</v>
      </c>
      <c r="AM228" s="370">
        <v>0</v>
      </c>
      <c r="AN228" s="370">
        <v>0</v>
      </c>
      <c r="AO228" s="370">
        <f t="shared" si="62"/>
        <v>0</v>
      </c>
      <c r="AP228" s="370">
        <v>0</v>
      </c>
      <c r="AQ228" s="370">
        <v>0</v>
      </c>
      <c r="AR228" s="370">
        <f t="shared" si="63"/>
        <v>0</v>
      </c>
      <c r="AS228" s="370">
        <v>0</v>
      </c>
      <c r="AT228" s="370">
        <v>0</v>
      </c>
      <c r="AU228" s="370">
        <f t="shared" si="64"/>
        <v>0</v>
      </c>
      <c r="AV228" s="370">
        <v>0</v>
      </c>
      <c r="AW228" s="370">
        <v>0</v>
      </c>
      <c r="AX228" s="370">
        <f t="shared" si="65"/>
        <v>0</v>
      </c>
      <c r="AY228" s="370">
        <v>0</v>
      </c>
      <c r="AZ228" s="370">
        <v>0</v>
      </c>
      <c r="BA228" s="370">
        <f t="shared" si="66"/>
        <v>0</v>
      </c>
      <c r="BB228" s="370">
        <f t="shared" si="67"/>
        <v>97</v>
      </c>
      <c r="BC228" s="370">
        <f t="shared" si="67"/>
        <v>94</v>
      </c>
      <c r="BD228" s="370">
        <f t="shared" si="67"/>
        <v>191</v>
      </c>
    </row>
    <row r="229" spans="1:56" s="371" customFormat="1" hidden="1">
      <c r="A229" s="370">
        <f t="shared" si="52"/>
        <v>213</v>
      </c>
      <c r="B229" s="370" t="s">
        <v>1045</v>
      </c>
      <c r="C229" s="370" t="s">
        <v>1046</v>
      </c>
      <c r="D229" s="370" t="s">
        <v>1634</v>
      </c>
      <c r="E229" s="370" t="s">
        <v>1047</v>
      </c>
      <c r="F229" s="370" t="s">
        <v>84</v>
      </c>
      <c r="G229" s="370" t="s">
        <v>126</v>
      </c>
      <c r="H229" s="370" t="s">
        <v>615</v>
      </c>
      <c r="I229" s="370" t="s">
        <v>615</v>
      </c>
      <c r="J229" s="370">
        <v>2</v>
      </c>
      <c r="K229" s="370" t="s">
        <v>2494</v>
      </c>
      <c r="L229" s="370">
        <v>30317</v>
      </c>
      <c r="M229" s="370" t="s">
        <v>2409</v>
      </c>
      <c r="N229" s="370">
        <v>1500</v>
      </c>
      <c r="O229" s="370">
        <v>16</v>
      </c>
      <c r="P229" s="370">
        <v>6</v>
      </c>
      <c r="Q229" s="370">
        <f t="shared" si="54"/>
        <v>22</v>
      </c>
      <c r="R229" s="370">
        <v>16</v>
      </c>
      <c r="S229" s="370">
        <v>12</v>
      </c>
      <c r="T229" s="370">
        <f t="shared" si="55"/>
        <v>28</v>
      </c>
      <c r="U229" s="370">
        <v>15</v>
      </c>
      <c r="V229" s="370">
        <v>6</v>
      </c>
      <c r="W229" s="370">
        <f t="shared" si="56"/>
        <v>21</v>
      </c>
      <c r="X229" s="370">
        <v>14</v>
      </c>
      <c r="Y229" s="370">
        <v>10</v>
      </c>
      <c r="Z229" s="370">
        <f t="shared" si="57"/>
        <v>24</v>
      </c>
      <c r="AA229" s="370">
        <v>12</v>
      </c>
      <c r="AB229" s="370">
        <v>13</v>
      </c>
      <c r="AC229" s="370">
        <f t="shared" si="58"/>
        <v>25</v>
      </c>
      <c r="AD229" s="370">
        <v>11</v>
      </c>
      <c r="AE229" s="370">
        <v>9</v>
      </c>
      <c r="AF229" s="370">
        <f t="shared" si="59"/>
        <v>20</v>
      </c>
      <c r="AG229" s="370">
        <v>0</v>
      </c>
      <c r="AH229" s="370">
        <v>0</v>
      </c>
      <c r="AI229" s="370">
        <f t="shared" si="60"/>
        <v>0</v>
      </c>
      <c r="AJ229" s="370">
        <v>0</v>
      </c>
      <c r="AK229" s="370">
        <v>0</v>
      </c>
      <c r="AL229" s="370">
        <f t="shared" si="61"/>
        <v>0</v>
      </c>
      <c r="AM229" s="370">
        <v>0</v>
      </c>
      <c r="AN229" s="370">
        <v>0</v>
      </c>
      <c r="AO229" s="370">
        <f t="shared" si="62"/>
        <v>0</v>
      </c>
      <c r="AP229" s="370">
        <v>0</v>
      </c>
      <c r="AQ229" s="370">
        <v>0</v>
      </c>
      <c r="AR229" s="370">
        <f t="shared" si="63"/>
        <v>0</v>
      </c>
      <c r="AS229" s="370">
        <v>0</v>
      </c>
      <c r="AT229" s="370">
        <v>0</v>
      </c>
      <c r="AU229" s="370">
        <f t="shared" si="64"/>
        <v>0</v>
      </c>
      <c r="AV229" s="370">
        <v>0</v>
      </c>
      <c r="AW229" s="370">
        <v>0</v>
      </c>
      <c r="AX229" s="370">
        <f t="shared" si="65"/>
        <v>0</v>
      </c>
      <c r="AY229" s="370">
        <v>0</v>
      </c>
      <c r="AZ229" s="370">
        <v>0</v>
      </c>
      <c r="BA229" s="370">
        <f t="shared" si="66"/>
        <v>0</v>
      </c>
      <c r="BB229" s="370">
        <f t="shared" si="67"/>
        <v>84</v>
      </c>
      <c r="BC229" s="370">
        <f t="shared" si="67"/>
        <v>56</v>
      </c>
      <c r="BD229" s="370">
        <f t="shared" si="67"/>
        <v>140</v>
      </c>
    </row>
    <row r="230" spans="1:56" s="371" customFormat="1" hidden="1">
      <c r="A230" s="370">
        <f t="shared" si="52"/>
        <v>214</v>
      </c>
      <c r="B230" s="370" t="s">
        <v>1068</v>
      </c>
      <c r="C230" s="370" t="s">
        <v>1069</v>
      </c>
      <c r="D230" s="370" t="s">
        <v>1060</v>
      </c>
      <c r="E230" s="370" t="s">
        <v>1070</v>
      </c>
      <c r="F230" s="370" t="s">
        <v>84</v>
      </c>
      <c r="G230" s="370" t="s">
        <v>126</v>
      </c>
      <c r="H230" s="370" t="s">
        <v>615</v>
      </c>
      <c r="I230" s="370" t="s">
        <v>615</v>
      </c>
      <c r="J230" s="370">
        <v>2</v>
      </c>
      <c r="K230" s="370" t="s">
        <v>2497</v>
      </c>
      <c r="L230" s="370">
        <v>3654</v>
      </c>
      <c r="M230" s="370" t="s">
        <v>2409</v>
      </c>
      <c r="N230" s="370">
        <v>1300</v>
      </c>
      <c r="O230" s="370">
        <v>8</v>
      </c>
      <c r="P230" s="370">
        <v>8</v>
      </c>
      <c r="Q230" s="370">
        <f t="shared" si="54"/>
        <v>16</v>
      </c>
      <c r="R230" s="370">
        <v>10</v>
      </c>
      <c r="S230" s="370">
        <v>12</v>
      </c>
      <c r="T230" s="370">
        <f t="shared" si="55"/>
        <v>22</v>
      </c>
      <c r="U230" s="370">
        <v>8</v>
      </c>
      <c r="V230" s="370">
        <v>8</v>
      </c>
      <c r="W230" s="370">
        <f t="shared" si="56"/>
        <v>16</v>
      </c>
      <c r="X230" s="370">
        <v>11</v>
      </c>
      <c r="Y230" s="370">
        <v>13</v>
      </c>
      <c r="Z230" s="370">
        <f t="shared" si="57"/>
        <v>24</v>
      </c>
      <c r="AA230" s="370">
        <v>8</v>
      </c>
      <c r="AB230" s="370">
        <v>8</v>
      </c>
      <c r="AC230" s="370">
        <f t="shared" si="58"/>
        <v>16</v>
      </c>
      <c r="AD230" s="370">
        <v>13</v>
      </c>
      <c r="AE230" s="370">
        <v>11</v>
      </c>
      <c r="AF230" s="370">
        <f t="shared" si="59"/>
        <v>24</v>
      </c>
      <c r="AG230" s="370">
        <v>0</v>
      </c>
      <c r="AH230" s="370">
        <v>0</v>
      </c>
      <c r="AI230" s="370">
        <f t="shared" si="60"/>
        <v>0</v>
      </c>
      <c r="AJ230" s="370">
        <v>0</v>
      </c>
      <c r="AK230" s="370">
        <v>0</v>
      </c>
      <c r="AL230" s="370">
        <f t="shared" si="61"/>
        <v>0</v>
      </c>
      <c r="AM230" s="370">
        <v>0</v>
      </c>
      <c r="AN230" s="370">
        <v>0</v>
      </c>
      <c r="AO230" s="370">
        <f t="shared" si="62"/>
        <v>0</v>
      </c>
      <c r="AP230" s="370">
        <v>0</v>
      </c>
      <c r="AQ230" s="370">
        <v>0</v>
      </c>
      <c r="AR230" s="370">
        <f t="shared" si="63"/>
        <v>0</v>
      </c>
      <c r="AS230" s="370">
        <v>0</v>
      </c>
      <c r="AT230" s="370">
        <v>0</v>
      </c>
      <c r="AU230" s="370">
        <f t="shared" si="64"/>
        <v>0</v>
      </c>
      <c r="AV230" s="370">
        <v>0</v>
      </c>
      <c r="AW230" s="370">
        <v>0</v>
      </c>
      <c r="AX230" s="370">
        <f t="shared" si="65"/>
        <v>0</v>
      </c>
      <c r="AY230" s="370">
        <v>0</v>
      </c>
      <c r="AZ230" s="370">
        <v>0</v>
      </c>
      <c r="BA230" s="370">
        <f t="shared" si="66"/>
        <v>0</v>
      </c>
      <c r="BB230" s="370">
        <f t="shared" si="67"/>
        <v>58</v>
      </c>
      <c r="BC230" s="370">
        <f t="shared" si="67"/>
        <v>60</v>
      </c>
      <c r="BD230" s="370">
        <f t="shared" si="67"/>
        <v>118</v>
      </c>
    </row>
    <row r="231" spans="1:56" s="371" customFormat="1" hidden="1">
      <c r="A231" s="370">
        <f t="shared" si="52"/>
        <v>215</v>
      </c>
      <c r="B231" s="370" t="s">
        <v>1073</v>
      </c>
      <c r="C231" s="370" t="s">
        <v>1074</v>
      </c>
      <c r="D231" s="370" t="s">
        <v>1650</v>
      </c>
      <c r="E231" s="370" t="s">
        <v>181</v>
      </c>
      <c r="F231" s="370" t="s">
        <v>84</v>
      </c>
      <c r="G231" s="370" t="s">
        <v>126</v>
      </c>
      <c r="H231" s="370" t="s">
        <v>615</v>
      </c>
      <c r="I231" s="370" t="s">
        <v>615</v>
      </c>
      <c r="J231" s="370">
        <v>2</v>
      </c>
      <c r="K231" s="370" t="s">
        <v>2432</v>
      </c>
      <c r="L231" s="370">
        <v>27578</v>
      </c>
      <c r="M231" s="370" t="s">
        <v>2409</v>
      </c>
      <c r="N231" s="370">
        <v>500</v>
      </c>
      <c r="O231" s="370">
        <v>12</v>
      </c>
      <c r="P231" s="370">
        <v>14</v>
      </c>
      <c r="Q231" s="370">
        <f t="shared" si="54"/>
        <v>26</v>
      </c>
      <c r="R231" s="370">
        <v>11</v>
      </c>
      <c r="S231" s="370">
        <v>13</v>
      </c>
      <c r="T231" s="370">
        <f t="shared" si="55"/>
        <v>24</v>
      </c>
      <c r="U231" s="370">
        <v>24</v>
      </c>
      <c r="V231" s="370">
        <v>16</v>
      </c>
      <c r="W231" s="370">
        <f t="shared" si="56"/>
        <v>40</v>
      </c>
      <c r="X231" s="370">
        <v>19</v>
      </c>
      <c r="Y231" s="370">
        <v>12</v>
      </c>
      <c r="Z231" s="370">
        <f t="shared" si="57"/>
        <v>31</v>
      </c>
      <c r="AA231" s="370">
        <v>13</v>
      </c>
      <c r="AB231" s="370">
        <v>8</v>
      </c>
      <c r="AC231" s="370">
        <f t="shared" si="58"/>
        <v>21</v>
      </c>
      <c r="AD231" s="370">
        <v>13</v>
      </c>
      <c r="AE231" s="370">
        <v>8</v>
      </c>
      <c r="AF231" s="370">
        <f t="shared" si="59"/>
        <v>21</v>
      </c>
      <c r="AG231" s="370">
        <v>0</v>
      </c>
      <c r="AH231" s="370">
        <v>0</v>
      </c>
      <c r="AI231" s="370">
        <f t="shared" si="60"/>
        <v>0</v>
      </c>
      <c r="AJ231" s="370">
        <v>0</v>
      </c>
      <c r="AK231" s="370">
        <v>0</v>
      </c>
      <c r="AL231" s="370">
        <f t="shared" si="61"/>
        <v>0</v>
      </c>
      <c r="AM231" s="370">
        <v>0</v>
      </c>
      <c r="AN231" s="370">
        <v>0</v>
      </c>
      <c r="AO231" s="370">
        <f t="shared" si="62"/>
        <v>0</v>
      </c>
      <c r="AP231" s="370">
        <v>0</v>
      </c>
      <c r="AQ231" s="370">
        <v>0</v>
      </c>
      <c r="AR231" s="370">
        <f t="shared" si="63"/>
        <v>0</v>
      </c>
      <c r="AS231" s="370">
        <v>0</v>
      </c>
      <c r="AT231" s="370">
        <v>0</v>
      </c>
      <c r="AU231" s="370">
        <f t="shared" si="64"/>
        <v>0</v>
      </c>
      <c r="AV231" s="370">
        <v>0</v>
      </c>
      <c r="AW231" s="370">
        <v>0</v>
      </c>
      <c r="AX231" s="370">
        <f t="shared" si="65"/>
        <v>0</v>
      </c>
      <c r="AY231" s="370">
        <v>0</v>
      </c>
      <c r="AZ231" s="370">
        <v>0</v>
      </c>
      <c r="BA231" s="370">
        <f t="shared" si="66"/>
        <v>0</v>
      </c>
      <c r="BB231" s="370">
        <f t="shared" si="67"/>
        <v>92</v>
      </c>
      <c r="BC231" s="370">
        <f t="shared" si="67"/>
        <v>71</v>
      </c>
      <c r="BD231" s="370">
        <f t="shared" si="67"/>
        <v>163</v>
      </c>
    </row>
    <row r="232" spans="1:56" s="371" customFormat="1" hidden="1">
      <c r="A232" s="370">
        <f t="shared" si="52"/>
        <v>216</v>
      </c>
      <c r="B232" s="370" t="s">
        <v>1006</v>
      </c>
      <c r="C232" s="370" t="s">
        <v>1007</v>
      </c>
      <c r="D232" s="370" t="s">
        <v>1259</v>
      </c>
      <c r="E232" s="370" t="s">
        <v>1008</v>
      </c>
      <c r="F232" s="370" t="s">
        <v>84</v>
      </c>
      <c r="G232" s="370" t="s">
        <v>126</v>
      </c>
      <c r="H232" s="370" t="s">
        <v>615</v>
      </c>
      <c r="I232" s="370" t="s">
        <v>615</v>
      </c>
      <c r="J232" s="370">
        <v>2</v>
      </c>
      <c r="K232" s="370" t="s">
        <v>2498</v>
      </c>
      <c r="L232" s="370">
        <v>38473</v>
      </c>
      <c r="M232" s="370" t="s">
        <v>2409</v>
      </c>
      <c r="N232" s="370">
        <v>900</v>
      </c>
      <c r="O232" s="370">
        <v>6</v>
      </c>
      <c r="P232" s="370">
        <v>4</v>
      </c>
      <c r="Q232" s="370">
        <f t="shared" si="54"/>
        <v>10</v>
      </c>
      <c r="R232" s="370">
        <v>10</v>
      </c>
      <c r="S232" s="370">
        <v>1</v>
      </c>
      <c r="T232" s="370">
        <f t="shared" si="55"/>
        <v>11</v>
      </c>
      <c r="U232" s="370">
        <v>11</v>
      </c>
      <c r="V232" s="370">
        <v>10</v>
      </c>
      <c r="W232" s="370">
        <f t="shared" si="56"/>
        <v>21</v>
      </c>
      <c r="X232" s="370">
        <v>2</v>
      </c>
      <c r="Y232" s="370">
        <v>0</v>
      </c>
      <c r="Z232" s="370">
        <f t="shared" si="57"/>
        <v>2</v>
      </c>
      <c r="AA232" s="370">
        <v>3</v>
      </c>
      <c r="AB232" s="370">
        <v>0</v>
      </c>
      <c r="AC232" s="370">
        <f t="shared" si="58"/>
        <v>3</v>
      </c>
      <c r="AD232" s="370">
        <v>1</v>
      </c>
      <c r="AE232" s="370">
        <v>4</v>
      </c>
      <c r="AF232" s="370">
        <f t="shared" si="59"/>
        <v>5</v>
      </c>
      <c r="AG232" s="370">
        <v>1</v>
      </c>
      <c r="AH232" s="370">
        <v>2</v>
      </c>
      <c r="AI232" s="370">
        <f t="shared" si="60"/>
        <v>3</v>
      </c>
      <c r="AJ232" s="370">
        <v>9</v>
      </c>
      <c r="AK232" s="370">
        <v>1</v>
      </c>
      <c r="AL232" s="370">
        <f t="shared" si="61"/>
        <v>10</v>
      </c>
      <c r="AM232" s="370">
        <v>4</v>
      </c>
      <c r="AN232" s="370">
        <v>4</v>
      </c>
      <c r="AO232" s="370">
        <f t="shared" si="62"/>
        <v>8</v>
      </c>
      <c r="AP232" s="370">
        <v>3</v>
      </c>
      <c r="AQ232" s="370">
        <v>2</v>
      </c>
      <c r="AR232" s="370">
        <f t="shared" si="63"/>
        <v>5</v>
      </c>
      <c r="AS232" s="370">
        <v>1</v>
      </c>
      <c r="AT232" s="370">
        <v>0</v>
      </c>
      <c r="AU232" s="370">
        <f t="shared" si="64"/>
        <v>1</v>
      </c>
      <c r="AV232" s="370">
        <v>0</v>
      </c>
      <c r="AW232" s="370">
        <v>1</v>
      </c>
      <c r="AX232" s="370">
        <f t="shared" si="65"/>
        <v>1</v>
      </c>
      <c r="AY232" s="370">
        <v>0</v>
      </c>
      <c r="AZ232" s="370">
        <v>0</v>
      </c>
      <c r="BA232" s="370">
        <f t="shared" si="66"/>
        <v>0</v>
      </c>
      <c r="BB232" s="370">
        <f t="shared" si="67"/>
        <v>33</v>
      </c>
      <c r="BC232" s="370">
        <f t="shared" si="67"/>
        <v>19</v>
      </c>
      <c r="BD232" s="370">
        <f t="shared" si="67"/>
        <v>52</v>
      </c>
    </row>
    <row r="233" spans="1:56" s="371" customFormat="1" ht="24" customHeight="1">
      <c r="A233" s="370">
        <v>9</v>
      </c>
      <c r="B233" s="370"/>
      <c r="C233" s="370" t="str">
        <f>F233</f>
        <v>Kec. Sarolangun</v>
      </c>
      <c r="D233" s="370"/>
      <c r="E233" s="370"/>
      <c r="F233" s="370" t="str">
        <f>F232</f>
        <v>Kec. Sarolangun</v>
      </c>
      <c r="G233" s="370"/>
      <c r="H233" s="370"/>
      <c r="I233" s="370"/>
      <c r="J233" s="370"/>
      <c r="K233" s="370"/>
      <c r="L233" s="370"/>
      <c r="M233" s="370"/>
      <c r="N233" s="370"/>
      <c r="O233" s="370">
        <f>SUM(O206:O232)-9</f>
        <v>546</v>
      </c>
      <c r="P233" s="370">
        <f>SUM(P206:P232)-6</f>
        <v>498</v>
      </c>
      <c r="Q233" s="370">
        <f t="shared" ref="Q233:AW233" si="68">SUM(Q206:Q232)</f>
        <v>1059</v>
      </c>
      <c r="R233" s="370">
        <f t="shared" si="68"/>
        <v>534</v>
      </c>
      <c r="S233" s="370">
        <f t="shared" si="68"/>
        <v>524</v>
      </c>
      <c r="T233" s="370">
        <f t="shared" si="68"/>
        <v>1058</v>
      </c>
      <c r="U233" s="370">
        <f t="shared" si="68"/>
        <v>612</v>
      </c>
      <c r="V233" s="370">
        <f t="shared" si="68"/>
        <v>507</v>
      </c>
      <c r="W233" s="370">
        <f t="shared" si="68"/>
        <v>1119</v>
      </c>
      <c r="X233" s="370">
        <f t="shared" si="68"/>
        <v>515</v>
      </c>
      <c r="Y233" s="370">
        <f t="shared" si="68"/>
        <v>479</v>
      </c>
      <c r="Z233" s="370">
        <f t="shared" si="68"/>
        <v>994</v>
      </c>
      <c r="AA233" s="370">
        <f t="shared" si="68"/>
        <v>486</v>
      </c>
      <c r="AB233" s="370">
        <f t="shared" si="68"/>
        <v>439</v>
      </c>
      <c r="AC233" s="370">
        <f t="shared" si="68"/>
        <v>925</v>
      </c>
      <c r="AD233" s="370">
        <f t="shared" si="68"/>
        <v>468</v>
      </c>
      <c r="AE233" s="370">
        <f t="shared" si="68"/>
        <v>440</v>
      </c>
      <c r="AF233" s="370">
        <f t="shared" si="68"/>
        <v>908</v>
      </c>
      <c r="AG233" s="370">
        <f t="shared" si="68"/>
        <v>1</v>
      </c>
      <c r="AH233" s="370">
        <f t="shared" si="68"/>
        <v>2</v>
      </c>
      <c r="AI233" s="370">
        <f t="shared" si="68"/>
        <v>3</v>
      </c>
      <c r="AJ233" s="370">
        <f t="shared" si="68"/>
        <v>9</v>
      </c>
      <c r="AK233" s="370">
        <f t="shared" si="68"/>
        <v>1</v>
      </c>
      <c r="AL233" s="370">
        <f t="shared" si="68"/>
        <v>10</v>
      </c>
      <c r="AM233" s="370">
        <f t="shared" si="68"/>
        <v>4</v>
      </c>
      <c r="AN233" s="370">
        <f t="shared" si="68"/>
        <v>4</v>
      </c>
      <c r="AO233" s="370">
        <f t="shared" si="68"/>
        <v>8</v>
      </c>
      <c r="AP233" s="370">
        <f t="shared" si="68"/>
        <v>3</v>
      </c>
      <c r="AQ233" s="370">
        <f t="shared" si="68"/>
        <v>2</v>
      </c>
      <c r="AR233" s="370">
        <f t="shared" si="68"/>
        <v>5</v>
      </c>
      <c r="AS233" s="370">
        <f t="shared" si="68"/>
        <v>1</v>
      </c>
      <c r="AT233" s="370">
        <f t="shared" si="68"/>
        <v>0</v>
      </c>
      <c r="AU233" s="370">
        <f t="shared" si="68"/>
        <v>1</v>
      </c>
      <c r="AV233" s="370">
        <f t="shared" si="68"/>
        <v>0</v>
      </c>
      <c r="AW233" s="370">
        <f t="shared" si="68"/>
        <v>1</v>
      </c>
      <c r="AX233" s="370">
        <f>SUM(AX206:AX232)</f>
        <v>1</v>
      </c>
      <c r="AY233" s="370">
        <f>SUM(AY206:AY232)</f>
        <v>0</v>
      </c>
      <c r="AZ233" s="370">
        <f>SUM(AZ206:AZ232)</f>
        <v>0</v>
      </c>
      <c r="BA233" s="370">
        <f>SUM(BA206:BA232)</f>
        <v>0</v>
      </c>
      <c r="BB233" s="370">
        <f>O233+R233+U233+X233+AA233+AD233</f>
        <v>3161</v>
      </c>
      <c r="BC233" s="370">
        <f>P233+S233+V233+Y233+AB233+AE233</f>
        <v>2887</v>
      </c>
      <c r="BD233" s="370">
        <f>SUM(BB233:BC233)</f>
        <v>6048</v>
      </c>
    </row>
    <row r="234" spans="1:56" s="371" customFormat="1" hidden="1">
      <c r="A234" s="370">
        <f>A232+1</f>
        <v>217</v>
      </c>
      <c r="B234" s="370" t="s">
        <v>1119</v>
      </c>
      <c r="C234" s="370" t="s">
        <v>1120</v>
      </c>
      <c r="D234" s="370" t="s">
        <v>259</v>
      </c>
      <c r="E234" s="370" t="s">
        <v>2499</v>
      </c>
      <c r="F234" s="370" t="s">
        <v>85</v>
      </c>
      <c r="G234" s="370" t="s">
        <v>127</v>
      </c>
      <c r="H234" s="370" t="s">
        <v>615</v>
      </c>
      <c r="I234" s="370" t="s">
        <v>615</v>
      </c>
      <c r="J234" s="370">
        <v>2</v>
      </c>
      <c r="K234" s="370" t="s">
        <v>2410</v>
      </c>
      <c r="L234" s="370">
        <v>35431</v>
      </c>
      <c r="M234" s="370" t="s">
        <v>2409</v>
      </c>
      <c r="N234" s="370">
        <v>1300</v>
      </c>
      <c r="O234" s="370">
        <v>15</v>
      </c>
      <c r="P234" s="370">
        <v>9</v>
      </c>
      <c r="Q234" s="370">
        <f t="shared" si="54"/>
        <v>24</v>
      </c>
      <c r="R234" s="370">
        <v>19</v>
      </c>
      <c r="S234" s="370">
        <v>10</v>
      </c>
      <c r="T234" s="370">
        <f t="shared" si="55"/>
        <v>29</v>
      </c>
      <c r="U234" s="370">
        <v>8</v>
      </c>
      <c r="V234" s="370">
        <v>16</v>
      </c>
      <c r="W234" s="370">
        <f t="shared" si="56"/>
        <v>24</v>
      </c>
      <c r="X234" s="370">
        <v>14</v>
      </c>
      <c r="Y234" s="370">
        <v>13</v>
      </c>
      <c r="Z234" s="370">
        <f t="shared" si="57"/>
        <v>27</v>
      </c>
      <c r="AA234" s="370">
        <v>11</v>
      </c>
      <c r="AB234" s="370">
        <v>9</v>
      </c>
      <c r="AC234" s="370">
        <f t="shared" si="58"/>
        <v>20</v>
      </c>
      <c r="AD234" s="370">
        <v>10</v>
      </c>
      <c r="AE234" s="370">
        <v>7</v>
      </c>
      <c r="AF234" s="370">
        <f t="shared" si="59"/>
        <v>17</v>
      </c>
      <c r="AG234" s="370">
        <v>0</v>
      </c>
      <c r="AH234" s="370">
        <v>0</v>
      </c>
      <c r="AI234" s="370">
        <f t="shared" si="60"/>
        <v>0</v>
      </c>
      <c r="AJ234" s="370">
        <v>0</v>
      </c>
      <c r="AK234" s="370">
        <v>0</v>
      </c>
      <c r="AL234" s="370">
        <f t="shared" si="61"/>
        <v>0</v>
      </c>
      <c r="AM234" s="370">
        <v>0</v>
      </c>
      <c r="AN234" s="370">
        <v>0</v>
      </c>
      <c r="AO234" s="370">
        <f t="shared" si="62"/>
        <v>0</v>
      </c>
      <c r="AP234" s="370">
        <v>0</v>
      </c>
      <c r="AQ234" s="370">
        <v>0</v>
      </c>
      <c r="AR234" s="370">
        <f t="shared" si="63"/>
        <v>0</v>
      </c>
      <c r="AS234" s="370">
        <v>0</v>
      </c>
      <c r="AT234" s="370">
        <v>0</v>
      </c>
      <c r="AU234" s="370">
        <f t="shared" si="64"/>
        <v>0</v>
      </c>
      <c r="AV234" s="370">
        <v>0</v>
      </c>
      <c r="AW234" s="370">
        <v>0</v>
      </c>
      <c r="AX234" s="370">
        <f t="shared" si="65"/>
        <v>0</v>
      </c>
      <c r="AY234" s="370">
        <v>0</v>
      </c>
      <c r="AZ234" s="370">
        <v>0</v>
      </c>
      <c r="BA234" s="370">
        <f t="shared" si="66"/>
        <v>0</v>
      </c>
      <c r="BB234" s="370">
        <f t="shared" si="67"/>
        <v>77</v>
      </c>
      <c r="BC234" s="370">
        <f t="shared" si="67"/>
        <v>64</v>
      </c>
      <c r="BD234" s="370">
        <f t="shared" si="67"/>
        <v>141</v>
      </c>
    </row>
    <row r="235" spans="1:56" s="371" customFormat="1" hidden="1">
      <c r="A235" s="370">
        <f t="shared" si="52"/>
        <v>218</v>
      </c>
      <c r="B235" s="370" t="s">
        <v>1116</v>
      </c>
      <c r="C235" s="370" t="s">
        <v>1117</v>
      </c>
      <c r="D235" s="370" t="s">
        <v>2500</v>
      </c>
      <c r="E235" s="370" t="s">
        <v>1118</v>
      </c>
      <c r="F235" s="370" t="s">
        <v>85</v>
      </c>
      <c r="G235" s="370" t="s">
        <v>127</v>
      </c>
      <c r="H235" s="370" t="s">
        <v>615</v>
      </c>
      <c r="I235" s="370" t="s">
        <v>615</v>
      </c>
      <c r="J235" s="370">
        <v>2</v>
      </c>
      <c r="K235" s="370" t="s">
        <v>2501</v>
      </c>
      <c r="L235" s="370">
        <v>40732</v>
      </c>
      <c r="M235" s="370" t="s">
        <v>2409</v>
      </c>
      <c r="N235" s="370">
        <v>900</v>
      </c>
      <c r="O235" s="370">
        <v>5</v>
      </c>
      <c r="P235" s="370">
        <v>2</v>
      </c>
      <c r="Q235" s="370">
        <f t="shared" si="54"/>
        <v>7</v>
      </c>
      <c r="R235" s="370">
        <v>9</v>
      </c>
      <c r="S235" s="370">
        <v>2</v>
      </c>
      <c r="T235" s="370">
        <f t="shared" si="55"/>
        <v>11</v>
      </c>
      <c r="U235" s="370">
        <v>6</v>
      </c>
      <c r="V235" s="370">
        <v>1</v>
      </c>
      <c r="W235" s="370">
        <f t="shared" si="56"/>
        <v>7</v>
      </c>
      <c r="X235" s="370">
        <v>5</v>
      </c>
      <c r="Y235" s="370">
        <v>2</v>
      </c>
      <c r="Z235" s="370">
        <f t="shared" si="57"/>
        <v>7</v>
      </c>
      <c r="AA235" s="370">
        <v>8</v>
      </c>
      <c r="AB235" s="370">
        <v>12</v>
      </c>
      <c r="AC235" s="370">
        <f t="shared" si="58"/>
        <v>20</v>
      </c>
      <c r="AD235" s="370">
        <v>9</v>
      </c>
      <c r="AE235" s="370">
        <v>5</v>
      </c>
      <c r="AF235" s="370">
        <f t="shared" si="59"/>
        <v>14</v>
      </c>
      <c r="AG235" s="370">
        <v>0</v>
      </c>
      <c r="AH235" s="370">
        <v>0</v>
      </c>
      <c r="AI235" s="370">
        <f t="shared" si="60"/>
        <v>0</v>
      </c>
      <c r="AJ235" s="370">
        <v>0</v>
      </c>
      <c r="AK235" s="370">
        <v>0</v>
      </c>
      <c r="AL235" s="370">
        <f t="shared" si="61"/>
        <v>0</v>
      </c>
      <c r="AM235" s="370">
        <v>0</v>
      </c>
      <c r="AN235" s="370">
        <v>0</v>
      </c>
      <c r="AO235" s="370">
        <f t="shared" si="62"/>
        <v>0</v>
      </c>
      <c r="AP235" s="370">
        <v>0</v>
      </c>
      <c r="AQ235" s="370">
        <v>0</v>
      </c>
      <c r="AR235" s="370">
        <f t="shared" si="63"/>
        <v>0</v>
      </c>
      <c r="AS235" s="370">
        <v>0</v>
      </c>
      <c r="AT235" s="370">
        <v>0</v>
      </c>
      <c r="AU235" s="370">
        <f t="shared" si="64"/>
        <v>0</v>
      </c>
      <c r="AV235" s="370">
        <v>0</v>
      </c>
      <c r="AW235" s="370">
        <v>0</v>
      </c>
      <c r="AX235" s="370">
        <f t="shared" si="65"/>
        <v>0</v>
      </c>
      <c r="AY235" s="370">
        <v>0</v>
      </c>
      <c r="AZ235" s="370">
        <v>0</v>
      </c>
      <c r="BA235" s="370">
        <f t="shared" si="66"/>
        <v>0</v>
      </c>
      <c r="BB235" s="370">
        <f t="shared" si="67"/>
        <v>42</v>
      </c>
      <c r="BC235" s="370">
        <f t="shared" si="67"/>
        <v>24</v>
      </c>
      <c r="BD235" s="370">
        <f t="shared" si="67"/>
        <v>66</v>
      </c>
    </row>
    <row r="236" spans="1:56" s="371" customFormat="1" hidden="1">
      <c r="A236" s="370">
        <f t="shared" si="52"/>
        <v>219</v>
      </c>
      <c r="B236" s="370" t="s">
        <v>1087</v>
      </c>
      <c r="C236" s="370" t="s">
        <v>1088</v>
      </c>
      <c r="D236" s="370" t="s">
        <v>2502</v>
      </c>
      <c r="E236" s="370" t="s">
        <v>262</v>
      </c>
      <c r="F236" s="370" t="s">
        <v>85</v>
      </c>
      <c r="G236" s="370" t="s">
        <v>127</v>
      </c>
      <c r="H236" s="370" t="s">
        <v>615</v>
      </c>
      <c r="I236" s="370" t="s">
        <v>615</v>
      </c>
      <c r="J236" s="370">
        <v>2</v>
      </c>
      <c r="K236" s="370" t="s">
        <v>2503</v>
      </c>
      <c r="L236" s="370">
        <v>41011</v>
      </c>
      <c r="M236" s="370" t="s">
        <v>2419</v>
      </c>
      <c r="N236" s="370">
        <v>0</v>
      </c>
      <c r="O236" s="370">
        <v>15</v>
      </c>
      <c r="P236" s="370">
        <v>17</v>
      </c>
      <c r="Q236" s="370">
        <f t="shared" si="54"/>
        <v>32</v>
      </c>
      <c r="R236" s="370">
        <v>10</v>
      </c>
      <c r="S236" s="370">
        <v>7</v>
      </c>
      <c r="T236" s="370">
        <f t="shared" si="55"/>
        <v>17</v>
      </c>
      <c r="U236" s="370">
        <v>5</v>
      </c>
      <c r="V236" s="370">
        <v>6</v>
      </c>
      <c r="W236" s="370">
        <f t="shared" si="56"/>
        <v>11</v>
      </c>
      <c r="X236" s="370">
        <v>8</v>
      </c>
      <c r="Y236" s="370">
        <v>3</v>
      </c>
      <c r="Z236" s="370">
        <f t="shared" si="57"/>
        <v>11</v>
      </c>
      <c r="AA236" s="370">
        <v>4</v>
      </c>
      <c r="AB236" s="370">
        <v>4</v>
      </c>
      <c r="AC236" s="370">
        <f t="shared" si="58"/>
        <v>8</v>
      </c>
      <c r="AD236" s="370">
        <v>0</v>
      </c>
      <c r="AE236" s="370">
        <v>0</v>
      </c>
      <c r="AF236" s="370">
        <f t="shared" si="59"/>
        <v>0</v>
      </c>
      <c r="AG236" s="370">
        <v>0</v>
      </c>
      <c r="AH236" s="370">
        <v>0</v>
      </c>
      <c r="AI236" s="370">
        <f t="shared" si="60"/>
        <v>0</v>
      </c>
      <c r="AJ236" s="370">
        <v>0</v>
      </c>
      <c r="AK236" s="370">
        <v>0</v>
      </c>
      <c r="AL236" s="370">
        <f t="shared" si="61"/>
        <v>0</v>
      </c>
      <c r="AM236" s="370">
        <v>0</v>
      </c>
      <c r="AN236" s="370">
        <v>0</v>
      </c>
      <c r="AO236" s="370">
        <f t="shared" si="62"/>
        <v>0</v>
      </c>
      <c r="AP236" s="370">
        <v>0</v>
      </c>
      <c r="AQ236" s="370">
        <v>0</v>
      </c>
      <c r="AR236" s="370">
        <f t="shared" si="63"/>
        <v>0</v>
      </c>
      <c r="AS236" s="370">
        <v>0</v>
      </c>
      <c r="AT236" s="370">
        <v>0</v>
      </c>
      <c r="AU236" s="370">
        <f t="shared" si="64"/>
        <v>0</v>
      </c>
      <c r="AV236" s="370">
        <v>0</v>
      </c>
      <c r="AW236" s="370">
        <v>0</v>
      </c>
      <c r="AX236" s="370">
        <f t="shared" si="65"/>
        <v>0</v>
      </c>
      <c r="AY236" s="370">
        <v>0</v>
      </c>
      <c r="AZ236" s="370">
        <v>0</v>
      </c>
      <c r="BA236" s="370">
        <f t="shared" si="66"/>
        <v>0</v>
      </c>
      <c r="BB236" s="370">
        <f t="shared" si="67"/>
        <v>42</v>
      </c>
      <c r="BC236" s="370">
        <f t="shared" si="67"/>
        <v>37</v>
      </c>
      <c r="BD236" s="370">
        <f t="shared" si="67"/>
        <v>79</v>
      </c>
    </row>
    <row r="237" spans="1:56" s="371" customFormat="1" hidden="1">
      <c r="A237" s="370">
        <f t="shared" si="52"/>
        <v>220</v>
      </c>
      <c r="B237" s="370" t="s">
        <v>1113</v>
      </c>
      <c r="C237" s="370" t="s">
        <v>1114</v>
      </c>
      <c r="D237" s="370" t="s">
        <v>2504</v>
      </c>
      <c r="E237" s="370" t="s">
        <v>1115</v>
      </c>
      <c r="F237" s="370" t="s">
        <v>85</v>
      </c>
      <c r="G237" s="370" t="s">
        <v>126</v>
      </c>
      <c r="H237" s="370" t="s">
        <v>615</v>
      </c>
      <c r="I237" s="370" t="s">
        <v>615</v>
      </c>
      <c r="J237" s="370">
        <v>2</v>
      </c>
      <c r="K237" s="370" t="s">
        <v>2410</v>
      </c>
      <c r="L237" s="370">
        <v>27760</v>
      </c>
      <c r="M237" s="370" t="s">
        <v>2409</v>
      </c>
      <c r="N237" s="370">
        <v>2200</v>
      </c>
      <c r="O237" s="370">
        <v>64</v>
      </c>
      <c r="P237" s="370">
        <v>63</v>
      </c>
      <c r="Q237" s="370">
        <f t="shared" si="54"/>
        <v>127</v>
      </c>
      <c r="R237" s="370">
        <v>69</v>
      </c>
      <c r="S237" s="370">
        <v>53</v>
      </c>
      <c r="T237" s="370">
        <f t="shared" si="55"/>
        <v>122</v>
      </c>
      <c r="U237" s="370">
        <v>62</v>
      </c>
      <c r="V237" s="370">
        <v>53</v>
      </c>
      <c r="W237" s="370">
        <f t="shared" si="56"/>
        <v>115</v>
      </c>
      <c r="X237" s="370">
        <v>58</v>
      </c>
      <c r="Y237" s="370">
        <v>56</v>
      </c>
      <c r="Z237" s="370">
        <f t="shared" si="57"/>
        <v>114</v>
      </c>
      <c r="AA237" s="370">
        <v>57</v>
      </c>
      <c r="AB237" s="370">
        <v>47</v>
      </c>
      <c r="AC237" s="370">
        <f t="shared" si="58"/>
        <v>104</v>
      </c>
      <c r="AD237" s="370">
        <v>56</v>
      </c>
      <c r="AE237" s="370">
        <v>51</v>
      </c>
      <c r="AF237" s="370">
        <f t="shared" si="59"/>
        <v>107</v>
      </c>
      <c r="AG237" s="370">
        <v>0</v>
      </c>
      <c r="AH237" s="370">
        <v>0</v>
      </c>
      <c r="AI237" s="370">
        <f t="shared" si="60"/>
        <v>0</v>
      </c>
      <c r="AJ237" s="370">
        <v>0</v>
      </c>
      <c r="AK237" s="370">
        <v>0</v>
      </c>
      <c r="AL237" s="370">
        <f t="shared" si="61"/>
        <v>0</v>
      </c>
      <c r="AM237" s="370">
        <v>0</v>
      </c>
      <c r="AN237" s="370">
        <v>0</v>
      </c>
      <c r="AO237" s="370">
        <f t="shared" si="62"/>
        <v>0</v>
      </c>
      <c r="AP237" s="370">
        <v>0</v>
      </c>
      <c r="AQ237" s="370">
        <v>0</v>
      </c>
      <c r="AR237" s="370">
        <f t="shared" si="63"/>
        <v>0</v>
      </c>
      <c r="AS237" s="370">
        <v>0</v>
      </c>
      <c r="AT237" s="370">
        <v>0</v>
      </c>
      <c r="AU237" s="370">
        <f t="shared" si="64"/>
        <v>0</v>
      </c>
      <c r="AV237" s="370">
        <v>0</v>
      </c>
      <c r="AW237" s="370">
        <v>0</v>
      </c>
      <c r="AX237" s="370">
        <f t="shared" si="65"/>
        <v>0</v>
      </c>
      <c r="AY237" s="370">
        <v>0</v>
      </c>
      <c r="AZ237" s="370">
        <v>0</v>
      </c>
      <c r="BA237" s="370">
        <f t="shared" si="66"/>
        <v>0</v>
      </c>
      <c r="BB237" s="370">
        <f t="shared" si="67"/>
        <v>366</v>
      </c>
      <c r="BC237" s="370">
        <f t="shared" si="67"/>
        <v>323</v>
      </c>
      <c r="BD237" s="370">
        <f t="shared" si="67"/>
        <v>689</v>
      </c>
    </row>
    <row r="238" spans="1:56" s="371" customFormat="1" hidden="1">
      <c r="A238" s="370">
        <f t="shared" si="52"/>
        <v>221</v>
      </c>
      <c r="B238" s="370" t="s">
        <v>1100</v>
      </c>
      <c r="C238" s="370" t="s">
        <v>1101</v>
      </c>
      <c r="D238" s="370" t="s">
        <v>1662</v>
      </c>
      <c r="E238" s="370" t="s">
        <v>259</v>
      </c>
      <c r="F238" s="370" t="s">
        <v>85</v>
      </c>
      <c r="G238" s="370" t="s">
        <v>126</v>
      </c>
      <c r="H238" s="370" t="s">
        <v>615</v>
      </c>
      <c r="I238" s="370" t="s">
        <v>615</v>
      </c>
      <c r="J238" s="370">
        <v>2</v>
      </c>
      <c r="K238" s="370" t="s">
        <v>2505</v>
      </c>
      <c r="L238" s="370">
        <v>28171</v>
      </c>
      <c r="M238" s="370" t="s">
        <v>2409</v>
      </c>
      <c r="N238" s="370">
        <v>450</v>
      </c>
      <c r="O238" s="370">
        <v>37</v>
      </c>
      <c r="P238" s="370">
        <v>37</v>
      </c>
      <c r="Q238" s="370">
        <f t="shared" si="54"/>
        <v>74</v>
      </c>
      <c r="R238" s="370">
        <v>57</v>
      </c>
      <c r="S238" s="370">
        <v>52</v>
      </c>
      <c r="T238" s="370">
        <f t="shared" si="55"/>
        <v>109</v>
      </c>
      <c r="U238" s="370">
        <v>45</v>
      </c>
      <c r="V238" s="370">
        <v>39</v>
      </c>
      <c r="W238" s="370">
        <f t="shared" si="56"/>
        <v>84</v>
      </c>
      <c r="X238" s="370">
        <v>49</v>
      </c>
      <c r="Y238" s="370">
        <v>50</v>
      </c>
      <c r="Z238" s="370">
        <f t="shared" si="57"/>
        <v>99</v>
      </c>
      <c r="AA238" s="370">
        <v>58</v>
      </c>
      <c r="AB238" s="370">
        <v>50</v>
      </c>
      <c r="AC238" s="370">
        <f t="shared" si="58"/>
        <v>108</v>
      </c>
      <c r="AD238" s="370">
        <v>44</v>
      </c>
      <c r="AE238" s="370">
        <v>50</v>
      </c>
      <c r="AF238" s="370">
        <f t="shared" si="59"/>
        <v>94</v>
      </c>
      <c r="AG238" s="370">
        <v>0</v>
      </c>
      <c r="AH238" s="370">
        <v>0</v>
      </c>
      <c r="AI238" s="370">
        <f t="shared" si="60"/>
        <v>0</v>
      </c>
      <c r="AJ238" s="370">
        <v>0</v>
      </c>
      <c r="AK238" s="370">
        <v>0</v>
      </c>
      <c r="AL238" s="370">
        <f t="shared" si="61"/>
        <v>0</v>
      </c>
      <c r="AM238" s="370">
        <v>0</v>
      </c>
      <c r="AN238" s="370">
        <v>0</v>
      </c>
      <c r="AO238" s="370">
        <f t="shared" si="62"/>
        <v>0</v>
      </c>
      <c r="AP238" s="370">
        <v>0</v>
      </c>
      <c r="AQ238" s="370">
        <v>0</v>
      </c>
      <c r="AR238" s="370">
        <f t="shared" si="63"/>
        <v>0</v>
      </c>
      <c r="AS238" s="370">
        <v>0</v>
      </c>
      <c r="AT238" s="370">
        <v>0</v>
      </c>
      <c r="AU238" s="370">
        <f t="shared" si="64"/>
        <v>0</v>
      </c>
      <c r="AV238" s="370">
        <v>0</v>
      </c>
      <c r="AW238" s="370">
        <v>0</v>
      </c>
      <c r="AX238" s="370">
        <f t="shared" si="65"/>
        <v>0</v>
      </c>
      <c r="AY238" s="370">
        <v>0</v>
      </c>
      <c r="AZ238" s="370">
        <v>0</v>
      </c>
      <c r="BA238" s="370">
        <f t="shared" si="66"/>
        <v>0</v>
      </c>
      <c r="BB238" s="370">
        <f t="shared" si="67"/>
        <v>290</v>
      </c>
      <c r="BC238" s="370">
        <f t="shared" si="67"/>
        <v>278</v>
      </c>
      <c r="BD238" s="370">
        <f t="shared" si="67"/>
        <v>568</v>
      </c>
    </row>
    <row r="239" spans="1:56" s="371" customFormat="1" hidden="1">
      <c r="A239" s="370">
        <f t="shared" si="52"/>
        <v>222</v>
      </c>
      <c r="B239" s="370" t="s">
        <v>1084</v>
      </c>
      <c r="C239" s="370" t="s">
        <v>1085</v>
      </c>
      <c r="D239" s="370" t="s">
        <v>1661</v>
      </c>
      <c r="E239" s="370" t="s">
        <v>1086</v>
      </c>
      <c r="F239" s="370" t="s">
        <v>85</v>
      </c>
      <c r="G239" s="370" t="s">
        <v>126</v>
      </c>
      <c r="H239" s="370" t="s">
        <v>615</v>
      </c>
      <c r="I239" s="370" t="s">
        <v>615</v>
      </c>
      <c r="J239" s="370">
        <v>2</v>
      </c>
      <c r="K239" s="370" t="s">
        <v>2506</v>
      </c>
      <c r="L239" s="370">
        <v>28204</v>
      </c>
      <c r="M239" s="370" t="s">
        <v>2409</v>
      </c>
      <c r="N239" s="370">
        <v>1300</v>
      </c>
      <c r="O239" s="370">
        <v>28</v>
      </c>
      <c r="P239" s="370">
        <v>28</v>
      </c>
      <c r="Q239" s="370">
        <f t="shared" si="54"/>
        <v>56</v>
      </c>
      <c r="R239" s="370">
        <v>29</v>
      </c>
      <c r="S239" s="370">
        <v>29</v>
      </c>
      <c r="T239" s="370">
        <f t="shared" si="55"/>
        <v>58</v>
      </c>
      <c r="U239" s="370">
        <v>29</v>
      </c>
      <c r="V239" s="370">
        <v>25</v>
      </c>
      <c r="W239" s="370">
        <f t="shared" si="56"/>
        <v>54</v>
      </c>
      <c r="X239" s="370">
        <v>21</v>
      </c>
      <c r="Y239" s="370">
        <v>21</v>
      </c>
      <c r="Z239" s="370">
        <f t="shared" si="57"/>
        <v>42</v>
      </c>
      <c r="AA239" s="370">
        <v>30</v>
      </c>
      <c r="AB239" s="370">
        <v>18</v>
      </c>
      <c r="AC239" s="370">
        <f t="shared" si="58"/>
        <v>48</v>
      </c>
      <c r="AD239" s="370">
        <v>26</v>
      </c>
      <c r="AE239" s="370">
        <v>23</v>
      </c>
      <c r="AF239" s="370">
        <f t="shared" si="59"/>
        <v>49</v>
      </c>
      <c r="AG239" s="370">
        <v>0</v>
      </c>
      <c r="AH239" s="370">
        <v>0</v>
      </c>
      <c r="AI239" s="370">
        <f t="shared" si="60"/>
        <v>0</v>
      </c>
      <c r="AJ239" s="370">
        <v>0</v>
      </c>
      <c r="AK239" s="370">
        <v>0</v>
      </c>
      <c r="AL239" s="370">
        <f t="shared" si="61"/>
        <v>0</v>
      </c>
      <c r="AM239" s="370">
        <v>0</v>
      </c>
      <c r="AN239" s="370">
        <v>0</v>
      </c>
      <c r="AO239" s="370">
        <f t="shared" si="62"/>
        <v>0</v>
      </c>
      <c r="AP239" s="370">
        <v>0</v>
      </c>
      <c r="AQ239" s="370">
        <v>0</v>
      </c>
      <c r="AR239" s="370">
        <f t="shared" si="63"/>
        <v>0</v>
      </c>
      <c r="AS239" s="370">
        <v>0</v>
      </c>
      <c r="AT239" s="370">
        <v>0</v>
      </c>
      <c r="AU239" s="370">
        <f t="shared" si="64"/>
        <v>0</v>
      </c>
      <c r="AV239" s="370">
        <v>0</v>
      </c>
      <c r="AW239" s="370">
        <v>0</v>
      </c>
      <c r="AX239" s="370">
        <f t="shared" si="65"/>
        <v>0</v>
      </c>
      <c r="AY239" s="370">
        <v>0</v>
      </c>
      <c r="AZ239" s="370">
        <v>0</v>
      </c>
      <c r="BA239" s="370">
        <f t="shared" si="66"/>
        <v>0</v>
      </c>
      <c r="BB239" s="370">
        <f t="shared" si="67"/>
        <v>163</v>
      </c>
      <c r="BC239" s="370">
        <f t="shared" si="67"/>
        <v>144</v>
      </c>
      <c r="BD239" s="370">
        <f t="shared" si="67"/>
        <v>307</v>
      </c>
    </row>
    <row r="240" spans="1:56" s="371" customFormat="1" hidden="1">
      <c r="A240" s="370">
        <f t="shared" si="52"/>
        <v>223</v>
      </c>
      <c r="B240" s="370" t="s">
        <v>1081</v>
      </c>
      <c r="C240" s="370" t="s">
        <v>1082</v>
      </c>
      <c r="D240" s="370" t="s">
        <v>1653</v>
      </c>
      <c r="E240" s="370" t="s">
        <v>1083</v>
      </c>
      <c r="F240" s="370" t="s">
        <v>85</v>
      </c>
      <c r="G240" s="370" t="s">
        <v>126</v>
      </c>
      <c r="H240" s="370" t="s">
        <v>615</v>
      </c>
      <c r="I240" s="370" t="s">
        <v>615</v>
      </c>
      <c r="J240" s="370">
        <v>2</v>
      </c>
      <c r="K240" s="370" t="s">
        <v>2410</v>
      </c>
      <c r="L240" s="370">
        <v>29768</v>
      </c>
      <c r="M240" s="370" t="s">
        <v>2409</v>
      </c>
      <c r="N240" s="370">
        <v>1350</v>
      </c>
      <c r="O240" s="370">
        <v>25</v>
      </c>
      <c r="P240" s="370">
        <v>27</v>
      </c>
      <c r="Q240" s="370">
        <f t="shared" si="54"/>
        <v>52</v>
      </c>
      <c r="R240" s="370">
        <v>19</v>
      </c>
      <c r="S240" s="370">
        <v>9</v>
      </c>
      <c r="T240" s="370">
        <f t="shared" si="55"/>
        <v>28</v>
      </c>
      <c r="U240" s="370">
        <v>14</v>
      </c>
      <c r="V240" s="370">
        <v>21</v>
      </c>
      <c r="W240" s="370">
        <f t="shared" si="56"/>
        <v>35</v>
      </c>
      <c r="X240" s="370">
        <v>22</v>
      </c>
      <c r="Y240" s="370">
        <v>22</v>
      </c>
      <c r="Z240" s="370">
        <f t="shared" si="57"/>
        <v>44</v>
      </c>
      <c r="AA240" s="370">
        <v>11</v>
      </c>
      <c r="AB240" s="370">
        <v>20</v>
      </c>
      <c r="AC240" s="370">
        <f t="shared" si="58"/>
        <v>31</v>
      </c>
      <c r="AD240" s="370">
        <v>27</v>
      </c>
      <c r="AE240" s="370">
        <v>16</v>
      </c>
      <c r="AF240" s="370">
        <f t="shared" si="59"/>
        <v>43</v>
      </c>
      <c r="AG240" s="370">
        <v>0</v>
      </c>
      <c r="AH240" s="370">
        <v>0</v>
      </c>
      <c r="AI240" s="370">
        <f t="shared" si="60"/>
        <v>0</v>
      </c>
      <c r="AJ240" s="370">
        <v>0</v>
      </c>
      <c r="AK240" s="370">
        <v>0</v>
      </c>
      <c r="AL240" s="370">
        <f t="shared" si="61"/>
        <v>0</v>
      </c>
      <c r="AM240" s="370">
        <v>0</v>
      </c>
      <c r="AN240" s="370">
        <v>0</v>
      </c>
      <c r="AO240" s="370">
        <f t="shared" si="62"/>
        <v>0</v>
      </c>
      <c r="AP240" s="370">
        <v>0</v>
      </c>
      <c r="AQ240" s="370">
        <v>0</v>
      </c>
      <c r="AR240" s="370">
        <f t="shared" si="63"/>
        <v>0</v>
      </c>
      <c r="AS240" s="370">
        <v>0</v>
      </c>
      <c r="AT240" s="370">
        <v>0</v>
      </c>
      <c r="AU240" s="370">
        <f t="shared" si="64"/>
        <v>0</v>
      </c>
      <c r="AV240" s="370">
        <v>0</v>
      </c>
      <c r="AW240" s="370">
        <v>0</v>
      </c>
      <c r="AX240" s="370">
        <f t="shared" si="65"/>
        <v>0</v>
      </c>
      <c r="AY240" s="370">
        <v>0</v>
      </c>
      <c r="AZ240" s="370">
        <v>0</v>
      </c>
      <c r="BA240" s="370">
        <f t="shared" si="66"/>
        <v>0</v>
      </c>
      <c r="BB240" s="370">
        <f t="shared" si="67"/>
        <v>118</v>
      </c>
      <c r="BC240" s="370">
        <f t="shared" si="67"/>
        <v>115</v>
      </c>
      <c r="BD240" s="370">
        <f t="shared" si="67"/>
        <v>233</v>
      </c>
    </row>
    <row r="241" spans="1:56" s="371" customFormat="1" hidden="1">
      <c r="A241" s="370">
        <f t="shared" si="52"/>
        <v>224</v>
      </c>
      <c r="B241" s="370" t="s">
        <v>1102</v>
      </c>
      <c r="C241" s="370" t="s">
        <v>1103</v>
      </c>
      <c r="D241" s="370" t="s">
        <v>1676</v>
      </c>
      <c r="E241" s="370" t="s">
        <v>1104</v>
      </c>
      <c r="F241" s="370" t="s">
        <v>85</v>
      </c>
      <c r="G241" s="370" t="s">
        <v>126</v>
      </c>
      <c r="H241" s="370" t="s">
        <v>615</v>
      </c>
      <c r="I241" s="370" t="s">
        <v>615</v>
      </c>
      <c r="J241" s="370">
        <v>2</v>
      </c>
      <c r="K241" s="370" t="s">
        <v>2410</v>
      </c>
      <c r="L241" s="370">
        <v>28491</v>
      </c>
      <c r="M241" s="370" t="s">
        <v>2409</v>
      </c>
      <c r="N241" s="370">
        <v>1300</v>
      </c>
      <c r="O241" s="370">
        <v>24</v>
      </c>
      <c r="P241" s="370">
        <v>21</v>
      </c>
      <c r="Q241" s="370">
        <f t="shared" si="54"/>
        <v>45</v>
      </c>
      <c r="R241" s="370">
        <v>21</v>
      </c>
      <c r="S241" s="370">
        <v>28</v>
      </c>
      <c r="T241" s="370">
        <f t="shared" si="55"/>
        <v>49</v>
      </c>
      <c r="U241" s="370">
        <v>45</v>
      </c>
      <c r="V241" s="370">
        <v>34</v>
      </c>
      <c r="W241" s="370">
        <f t="shared" si="56"/>
        <v>79</v>
      </c>
      <c r="X241" s="370">
        <v>30</v>
      </c>
      <c r="Y241" s="370">
        <v>22</v>
      </c>
      <c r="Z241" s="370">
        <f t="shared" si="57"/>
        <v>52</v>
      </c>
      <c r="AA241" s="370">
        <v>28</v>
      </c>
      <c r="AB241" s="370">
        <v>28</v>
      </c>
      <c r="AC241" s="370">
        <f t="shared" si="58"/>
        <v>56</v>
      </c>
      <c r="AD241" s="370">
        <v>23</v>
      </c>
      <c r="AE241" s="370">
        <v>29</v>
      </c>
      <c r="AF241" s="370">
        <f t="shared" si="59"/>
        <v>52</v>
      </c>
      <c r="AG241" s="370">
        <v>0</v>
      </c>
      <c r="AH241" s="370">
        <v>0</v>
      </c>
      <c r="AI241" s="370">
        <f t="shared" si="60"/>
        <v>0</v>
      </c>
      <c r="AJ241" s="370">
        <v>0</v>
      </c>
      <c r="AK241" s="370">
        <v>0</v>
      </c>
      <c r="AL241" s="370">
        <f t="shared" si="61"/>
        <v>0</v>
      </c>
      <c r="AM241" s="370">
        <v>0</v>
      </c>
      <c r="AN241" s="370">
        <v>0</v>
      </c>
      <c r="AO241" s="370">
        <f t="shared" si="62"/>
        <v>0</v>
      </c>
      <c r="AP241" s="370">
        <v>0</v>
      </c>
      <c r="AQ241" s="370">
        <v>0</v>
      </c>
      <c r="AR241" s="370">
        <f t="shared" si="63"/>
        <v>0</v>
      </c>
      <c r="AS241" s="370">
        <v>0</v>
      </c>
      <c r="AT241" s="370">
        <v>0</v>
      </c>
      <c r="AU241" s="370">
        <f t="shared" si="64"/>
        <v>0</v>
      </c>
      <c r="AV241" s="370">
        <v>0</v>
      </c>
      <c r="AW241" s="370">
        <v>0</v>
      </c>
      <c r="AX241" s="370">
        <f t="shared" si="65"/>
        <v>0</v>
      </c>
      <c r="AY241" s="370">
        <v>0</v>
      </c>
      <c r="AZ241" s="370">
        <v>0</v>
      </c>
      <c r="BA241" s="370">
        <f t="shared" si="66"/>
        <v>0</v>
      </c>
      <c r="BB241" s="370">
        <f t="shared" si="67"/>
        <v>171</v>
      </c>
      <c r="BC241" s="370">
        <f t="shared" si="67"/>
        <v>162</v>
      </c>
      <c r="BD241" s="370">
        <f t="shared" si="67"/>
        <v>333</v>
      </c>
    </row>
    <row r="242" spans="1:56" s="371" customFormat="1" hidden="1">
      <c r="A242" s="370">
        <f t="shared" si="52"/>
        <v>225</v>
      </c>
      <c r="B242" s="370" t="s">
        <v>1098</v>
      </c>
      <c r="C242" s="370" t="s">
        <v>1099</v>
      </c>
      <c r="D242" s="370" t="s">
        <v>1664</v>
      </c>
      <c r="E242" s="370" t="s">
        <v>212</v>
      </c>
      <c r="F242" s="370" t="s">
        <v>85</v>
      </c>
      <c r="G242" s="370" t="s">
        <v>126</v>
      </c>
      <c r="H242" s="370" t="s">
        <v>615</v>
      </c>
      <c r="I242" s="370" t="s">
        <v>615</v>
      </c>
      <c r="J242" s="370">
        <v>2</v>
      </c>
      <c r="K242" s="370" t="s">
        <v>2410</v>
      </c>
      <c r="L242" s="370">
        <v>30498</v>
      </c>
      <c r="M242" s="370" t="s">
        <v>2409</v>
      </c>
      <c r="N242" s="370">
        <v>0</v>
      </c>
      <c r="O242" s="370">
        <v>33</v>
      </c>
      <c r="P242" s="370">
        <v>29</v>
      </c>
      <c r="Q242" s="370">
        <f t="shared" si="54"/>
        <v>62</v>
      </c>
      <c r="R242" s="370">
        <v>27</v>
      </c>
      <c r="S242" s="370">
        <v>24</v>
      </c>
      <c r="T242" s="370">
        <f t="shared" si="55"/>
        <v>51</v>
      </c>
      <c r="U242" s="370">
        <v>25</v>
      </c>
      <c r="V242" s="370">
        <v>20</v>
      </c>
      <c r="W242" s="370">
        <f t="shared" si="56"/>
        <v>45</v>
      </c>
      <c r="X242" s="370">
        <v>22</v>
      </c>
      <c r="Y242" s="370">
        <v>27</v>
      </c>
      <c r="Z242" s="370">
        <f t="shared" si="57"/>
        <v>49</v>
      </c>
      <c r="AA242" s="370">
        <v>28</v>
      </c>
      <c r="AB242" s="370">
        <v>21</v>
      </c>
      <c r="AC242" s="370">
        <f t="shared" si="58"/>
        <v>49</v>
      </c>
      <c r="AD242" s="370">
        <v>27</v>
      </c>
      <c r="AE242" s="370">
        <v>23</v>
      </c>
      <c r="AF242" s="370">
        <f t="shared" si="59"/>
        <v>50</v>
      </c>
      <c r="AG242" s="370">
        <v>0</v>
      </c>
      <c r="AH242" s="370">
        <v>0</v>
      </c>
      <c r="AI242" s="370">
        <f t="shared" si="60"/>
        <v>0</v>
      </c>
      <c r="AJ242" s="370">
        <v>0</v>
      </c>
      <c r="AK242" s="370">
        <v>0</v>
      </c>
      <c r="AL242" s="370">
        <f t="shared" si="61"/>
        <v>0</v>
      </c>
      <c r="AM242" s="370">
        <v>0</v>
      </c>
      <c r="AN242" s="370">
        <v>0</v>
      </c>
      <c r="AO242" s="370">
        <f t="shared" si="62"/>
        <v>0</v>
      </c>
      <c r="AP242" s="370">
        <v>0</v>
      </c>
      <c r="AQ242" s="370">
        <v>0</v>
      </c>
      <c r="AR242" s="370">
        <f t="shared" si="63"/>
        <v>0</v>
      </c>
      <c r="AS242" s="370">
        <v>0</v>
      </c>
      <c r="AT242" s="370">
        <v>0</v>
      </c>
      <c r="AU242" s="370">
        <f t="shared" si="64"/>
        <v>0</v>
      </c>
      <c r="AV242" s="370">
        <v>0</v>
      </c>
      <c r="AW242" s="370">
        <v>0</v>
      </c>
      <c r="AX242" s="370">
        <f t="shared" si="65"/>
        <v>0</v>
      </c>
      <c r="AY242" s="370">
        <v>0</v>
      </c>
      <c r="AZ242" s="370">
        <v>0</v>
      </c>
      <c r="BA242" s="370">
        <f t="shared" si="66"/>
        <v>0</v>
      </c>
      <c r="BB242" s="370">
        <f t="shared" si="67"/>
        <v>162</v>
      </c>
      <c r="BC242" s="370">
        <f t="shared" si="67"/>
        <v>144</v>
      </c>
      <c r="BD242" s="370">
        <f t="shared" si="67"/>
        <v>306</v>
      </c>
    </row>
    <row r="243" spans="1:56" s="371" customFormat="1" hidden="1">
      <c r="A243" s="370">
        <f t="shared" si="52"/>
        <v>226</v>
      </c>
      <c r="B243" s="370" t="s">
        <v>1107</v>
      </c>
      <c r="C243" s="370" t="s">
        <v>1108</v>
      </c>
      <c r="D243" s="370" t="s">
        <v>1654</v>
      </c>
      <c r="E243" s="370" t="s">
        <v>1109</v>
      </c>
      <c r="F243" s="370" t="s">
        <v>85</v>
      </c>
      <c r="G243" s="370" t="s">
        <v>126</v>
      </c>
      <c r="H243" s="370" t="s">
        <v>615</v>
      </c>
      <c r="I243" s="370" t="s">
        <v>615</v>
      </c>
      <c r="J243" s="370">
        <v>2</v>
      </c>
      <c r="K243" s="370" t="s">
        <v>2410</v>
      </c>
      <c r="L243" s="370">
        <v>28491</v>
      </c>
      <c r="M243" s="370" t="s">
        <v>2409</v>
      </c>
      <c r="N243" s="370">
        <v>900</v>
      </c>
      <c r="O243" s="370">
        <v>19</v>
      </c>
      <c r="P243" s="370">
        <v>25</v>
      </c>
      <c r="Q243" s="370">
        <f t="shared" si="54"/>
        <v>44</v>
      </c>
      <c r="R243" s="370">
        <v>20</v>
      </c>
      <c r="S243" s="370">
        <v>19</v>
      </c>
      <c r="T243" s="370">
        <f t="shared" si="55"/>
        <v>39</v>
      </c>
      <c r="U243" s="370">
        <v>18</v>
      </c>
      <c r="V243" s="370">
        <v>20</v>
      </c>
      <c r="W243" s="370">
        <f t="shared" si="56"/>
        <v>38</v>
      </c>
      <c r="X243" s="370">
        <v>11</v>
      </c>
      <c r="Y243" s="370">
        <v>15</v>
      </c>
      <c r="Z243" s="370">
        <f t="shared" si="57"/>
        <v>26</v>
      </c>
      <c r="AA243" s="370">
        <v>20</v>
      </c>
      <c r="AB243" s="370">
        <v>12</v>
      </c>
      <c r="AC243" s="370">
        <f t="shared" si="58"/>
        <v>32</v>
      </c>
      <c r="AD243" s="370">
        <v>13</v>
      </c>
      <c r="AE243" s="370">
        <v>12</v>
      </c>
      <c r="AF243" s="370">
        <f t="shared" si="59"/>
        <v>25</v>
      </c>
      <c r="AG243" s="370">
        <v>0</v>
      </c>
      <c r="AH243" s="370">
        <v>0</v>
      </c>
      <c r="AI243" s="370">
        <f t="shared" si="60"/>
        <v>0</v>
      </c>
      <c r="AJ243" s="370">
        <v>0</v>
      </c>
      <c r="AK243" s="370">
        <v>0</v>
      </c>
      <c r="AL243" s="370">
        <f t="shared" si="61"/>
        <v>0</v>
      </c>
      <c r="AM243" s="370">
        <v>0</v>
      </c>
      <c r="AN243" s="370">
        <v>0</v>
      </c>
      <c r="AO243" s="370">
        <f t="shared" si="62"/>
        <v>0</v>
      </c>
      <c r="AP243" s="370">
        <v>0</v>
      </c>
      <c r="AQ243" s="370">
        <v>0</v>
      </c>
      <c r="AR243" s="370">
        <f t="shared" si="63"/>
        <v>0</v>
      </c>
      <c r="AS243" s="370">
        <v>0</v>
      </c>
      <c r="AT243" s="370">
        <v>0</v>
      </c>
      <c r="AU243" s="370">
        <f t="shared" si="64"/>
        <v>0</v>
      </c>
      <c r="AV243" s="370">
        <v>0</v>
      </c>
      <c r="AW243" s="370">
        <v>0</v>
      </c>
      <c r="AX243" s="370">
        <f t="shared" si="65"/>
        <v>0</v>
      </c>
      <c r="AY243" s="370">
        <v>0</v>
      </c>
      <c r="AZ243" s="370">
        <v>0</v>
      </c>
      <c r="BA243" s="370">
        <f t="shared" si="66"/>
        <v>0</v>
      </c>
      <c r="BB243" s="370">
        <f t="shared" si="67"/>
        <v>101</v>
      </c>
      <c r="BC243" s="370">
        <f t="shared" si="67"/>
        <v>103</v>
      </c>
      <c r="BD243" s="370">
        <f t="shared" si="67"/>
        <v>204</v>
      </c>
    </row>
    <row r="244" spans="1:56" s="371" customFormat="1" hidden="1">
      <c r="A244" s="370">
        <f t="shared" si="52"/>
        <v>227</v>
      </c>
      <c r="B244" s="370" t="s">
        <v>1127</v>
      </c>
      <c r="C244" s="370" t="s">
        <v>1128</v>
      </c>
      <c r="D244" s="370" t="s">
        <v>2507</v>
      </c>
      <c r="E244" s="370" t="s">
        <v>1129</v>
      </c>
      <c r="F244" s="370" t="s">
        <v>85</v>
      </c>
      <c r="G244" s="370" t="s">
        <v>126</v>
      </c>
      <c r="H244" s="370" t="s">
        <v>615</v>
      </c>
      <c r="I244" s="370" t="s">
        <v>615</v>
      </c>
      <c r="J244" s="370">
        <v>2</v>
      </c>
      <c r="K244" s="370" t="s">
        <v>2410</v>
      </c>
      <c r="L244" s="370" t="s">
        <v>615</v>
      </c>
      <c r="M244" s="370" t="s">
        <v>2409</v>
      </c>
      <c r="N244" s="370">
        <v>900</v>
      </c>
      <c r="O244" s="370">
        <v>4</v>
      </c>
      <c r="P244" s="370">
        <v>10</v>
      </c>
      <c r="Q244" s="370">
        <f t="shared" si="54"/>
        <v>14</v>
      </c>
      <c r="R244" s="370">
        <v>11</v>
      </c>
      <c r="S244" s="370">
        <v>15</v>
      </c>
      <c r="T244" s="370">
        <f t="shared" si="55"/>
        <v>26</v>
      </c>
      <c r="U244" s="370">
        <v>19</v>
      </c>
      <c r="V244" s="370">
        <v>16</v>
      </c>
      <c r="W244" s="370">
        <f t="shared" si="56"/>
        <v>35</v>
      </c>
      <c r="X244" s="370">
        <v>24</v>
      </c>
      <c r="Y244" s="370">
        <v>26</v>
      </c>
      <c r="Z244" s="370">
        <f t="shared" si="57"/>
        <v>50</v>
      </c>
      <c r="AA244" s="370">
        <v>23</v>
      </c>
      <c r="AB244" s="370">
        <v>14</v>
      </c>
      <c r="AC244" s="370">
        <f t="shared" si="58"/>
        <v>37</v>
      </c>
      <c r="AD244" s="370">
        <v>31</v>
      </c>
      <c r="AE244" s="370">
        <v>17</v>
      </c>
      <c r="AF244" s="370">
        <f t="shared" si="59"/>
        <v>48</v>
      </c>
      <c r="AG244" s="370">
        <v>0</v>
      </c>
      <c r="AH244" s="370">
        <v>0</v>
      </c>
      <c r="AI244" s="370">
        <f t="shared" si="60"/>
        <v>0</v>
      </c>
      <c r="AJ244" s="370">
        <v>0</v>
      </c>
      <c r="AK244" s="370">
        <v>0</v>
      </c>
      <c r="AL244" s="370">
        <f t="shared" si="61"/>
        <v>0</v>
      </c>
      <c r="AM244" s="370">
        <v>0</v>
      </c>
      <c r="AN244" s="370">
        <v>0</v>
      </c>
      <c r="AO244" s="370">
        <f t="shared" si="62"/>
        <v>0</v>
      </c>
      <c r="AP244" s="370">
        <v>0</v>
      </c>
      <c r="AQ244" s="370">
        <v>0</v>
      </c>
      <c r="AR244" s="370">
        <f t="shared" si="63"/>
        <v>0</v>
      </c>
      <c r="AS244" s="370">
        <v>0</v>
      </c>
      <c r="AT244" s="370">
        <v>0</v>
      </c>
      <c r="AU244" s="370">
        <f t="shared" si="64"/>
        <v>0</v>
      </c>
      <c r="AV244" s="370">
        <v>0</v>
      </c>
      <c r="AW244" s="370">
        <v>0</v>
      </c>
      <c r="AX244" s="370">
        <f t="shared" si="65"/>
        <v>0</v>
      </c>
      <c r="AY244" s="370">
        <v>0</v>
      </c>
      <c r="AZ244" s="370">
        <v>0</v>
      </c>
      <c r="BA244" s="370">
        <f t="shared" si="66"/>
        <v>0</v>
      </c>
      <c r="BB244" s="370">
        <f t="shared" si="67"/>
        <v>112</v>
      </c>
      <c r="BC244" s="370">
        <f t="shared" si="67"/>
        <v>98</v>
      </c>
      <c r="BD244" s="370">
        <f t="shared" si="67"/>
        <v>210</v>
      </c>
    </row>
    <row r="245" spans="1:56" s="371" customFormat="1" hidden="1">
      <c r="A245" s="370">
        <f t="shared" si="52"/>
        <v>228</v>
      </c>
      <c r="B245" s="370" t="s">
        <v>1121</v>
      </c>
      <c r="C245" s="370" t="s">
        <v>1122</v>
      </c>
      <c r="D245" s="370" t="s">
        <v>1658</v>
      </c>
      <c r="E245" s="370" t="s">
        <v>1658</v>
      </c>
      <c r="F245" s="370" t="s">
        <v>85</v>
      </c>
      <c r="G245" s="370" t="s">
        <v>126</v>
      </c>
      <c r="H245" s="370" t="s">
        <v>615</v>
      </c>
      <c r="I245" s="370" t="s">
        <v>615</v>
      </c>
      <c r="J245" s="370">
        <v>2</v>
      </c>
      <c r="K245" s="370" t="s">
        <v>2421</v>
      </c>
      <c r="L245" s="370">
        <v>30011</v>
      </c>
      <c r="M245" s="370" t="s">
        <v>2409</v>
      </c>
      <c r="N245" s="370">
        <v>900</v>
      </c>
      <c r="O245" s="370">
        <v>11</v>
      </c>
      <c r="P245" s="370">
        <v>20</v>
      </c>
      <c r="Q245" s="370">
        <f t="shared" si="54"/>
        <v>31</v>
      </c>
      <c r="R245" s="370">
        <v>29</v>
      </c>
      <c r="S245" s="370">
        <v>13</v>
      </c>
      <c r="T245" s="370">
        <f t="shared" si="55"/>
        <v>42</v>
      </c>
      <c r="U245" s="370">
        <v>25</v>
      </c>
      <c r="V245" s="370">
        <v>17</v>
      </c>
      <c r="W245" s="370">
        <f t="shared" si="56"/>
        <v>42</v>
      </c>
      <c r="X245" s="370">
        <v>16</v>
      </c>
      <c r="Y245" s="370">
        <v>30</v>
      </c>
      <c r="Z245" s="370">
        <f t="shared" si="57"/>
        <v>46</v>
      </c>
      <c r="AA245" s="370">
        <v>11</v>
      </c>
      <c r="AB245" s="370">
        <v>12</v>
      </c>
      <c r="AC245" s="370">
        <f t="shared" si="58"/>
        <v>23</v>
      </c>
      <c r="AD245" s="370">
        <v>18</v>
      </c>
      <c r="AE245" s="370">
        <v>23</v>
      </c>
      <c r="AF245" s="370">
        <f t="shared" si="59"/>
        <v>41</v>
      </c>
      <c r="AG245" s="370">
        <v>0</v>
      </c>
      <c r="AH245" s="370">
        <v>0</v>
      </c>
      <c r="AI245" s="370">
        <f t="shared" si="60"/>
        <v>0</v>
      </c>
      <c r="AJ245" s="370">
        <v>0</v>
      </c>
      <c r="AK245" s="370">
        <v>0</v>
      </c>
      <c r="AL245" s="370">
        <f t="shared" si="61"/>
        <v>0</v>
      </c>
      <c r="AM245" s="370">
        <v>0</v>
      </c>
      <c r="AN245" s="370">
        <v>0</v>
      </c>
      <c r="AO245" s="370">
        <f t="shared" si="62"/>
        <v>0</v>
      </c>
      <c r="AP245" s="370">
        <v>0</v>
      </c>
      <c r="AQ245" s="370">
        <v>0</v>
      </c>
      <c r="AR245" s="370">
        <f t="shared" si="63"/>
        <v>0</v>
      </c>
      <c r="AS245" s="370">
        <v>0</v>
      </c>
      <c r="AT245" s="370">
        <v>0</v>
      </c>
      <c r="AU245" s="370">
        <f t="shared" si="64"/>
        <v>0</v>
      </c>
      <c r="AV245" s="370">
        <v>0</v>
      </c>
      <c r="AW245" s="370">
        <v>0</v>
      </c>
      <c r="AX245" s="370">
        <f t="shared" si="65"/>
        <v>0</v>
      </c>
      <c r="AY245" s="370">
        <v>0</v>
      </c>
      <c r="AZ245" s="370">
        <v>0</v>
      </c>
      <c r="BA245" s="370">
        <f t="shared" si="66"/>
        <v>0</v>
      </c>
      <c r="BB245" s="370">
        <f t="shared" si="67"/>
        <v>110</v>
      </c>
      <c r="BC245" s="370">
        <f t="shared" si="67"/>
        <v>115</v>
      </c>
      <c r="BD245" s="370">
        <f t="shared" si="67"/>
        <v>225</v>
      </c>
    </row>
    <row r="246" spans="1:56" s="371" customFormat="1" hidden="1">
      <c r="A246" s="370">
        <f t="shared" si="52"/>
        <v>229</v>
      </c>
      <c r="B246" s="370" t="s">
        <v>1092</v>
      </c>
      <c r="C246" s="370" t="s">
        <v>1093</v>
      </c>
      <c r="D246" s="370" t="s">
        <v>1663</v>
      </c>
      <c r="E246" s="370" t="s">
        <v>1094</v>
      </c>
      <c r="F246" s="370" t="s">
        <v>85</v>
      </c>
      <c r="G246" s="370" t="s">
        <v>126</v>
      </c>
      <c r="H246" s="370" t="s">
        <v>615</v>
      </c>
      <c r="I246" s="370" t="s">
        <v>615</v>
      </c>
      <c r="J246" s="370">
        <v>2</v>
      </c>
      <c r="K246" s="370" t="s">
        <v>2508</v>
      </c>
      <c r="L246" s="370">
        <v>3851</v>
      </c>
      <c r="M246" s="370" t="s">
        <v>2419</v>
      </c>
      <c r="N246" s="370">
        <v>0</v>
      </c>
      <c r="O246" s="370">
        <v>6</v>
      </c>
      <c r="P246" s="370">
        <v>6</v>
      </c>
      <c r="Q246" s="370">
        <f t="shared" si="54"/>
        <v>12</v>
      </c>
      <c r="R246" s="370">
        <v>3</v>
      </c>
      <c r="S246" s="370">
        <v>4</v>
      </c>
      <c r="T246" s="370">
        <f t="shared" si="55"/>
        <v>7</v>
      </c>
      <c r="U246" s="370">
        <v>5</v>
      </c>
      <c r="V246" s="370">
        <v>7</v>
      </c>
      <c r="W246" s="370">
        <f t="shared" si="56"/>
        <v>12</v>
      </c>
      <c r="X246" s="370">
        <v>12</v>
      </c>
      <c r="Y246" s="370">
        <v>4</v>
      </c>
      <c r="Z246" s="370">
        <f t="shared" si="57"/>
        <v>16</v>
      </c>
      <c r="AA246" s="370">
        <v>7</v>
      </c>
      <c r="AB246" s="370">
        <v>5</v>
      </c>
      <c r="AC246" s="370">
        <f t="shared" si="58"/>
        <v>12</v>
      </c>
      <c r="AD246" s="370">
        <v>6</v>
      </c>
      <c r="AE246" s="370">
        <v>2</v>
      </c>
      <c r="AF246" s="370">
        <f t="shared" si="59"/>
        <v>8</v>
      </c>
      <c r="AG246" s="370">
        <v>0</v>
      </c>
      <c r="AH246" s="370">
        <v>0</v>
      </c>
      <c r="AI246" s="370">
        <f t="shared" si="60"/>
        <v>0</v>
      </c>
      <c r="AJ246" s="370">
        <v>0</v>
      </c>
      <c r="AK246" s="370">
        <v>0</v>
      </c>
      <c r="AL246" s="370">
        <f t="shared" si="61"/>
        <v>0</v>
      </c>
      <c r="AM246" s="370">
        <v>0</v>
      </c>
      <c r="AN246" s="370">
        <v>0</v>
      </c>
      <c r="AO246" s="370">
        <f t="shared" si="62"/>
        <v>0</v>
      </c>
      <c r="AP246" s="370">
        <v>0</v>
      </c>
      <c r="AQ246" s="370">
        <v>0</v>
      </c>
      <c r="AR246" s="370">
        <f t="shared" si="63"/>
        <v>0</v>
      </c>
      <c r="AS246" s="370">
        <v>0</v>
      </c>
      <c r="AT246" s="370">
        <v>0</v>
      </c>
      <c r="AU246" s="370">
        <f t="shared" si="64"/>
        <v>0</v>
      </c>
      <c r="AV246" s="370">
        <v>0</v>
      </c>
      <c r="AW246" s="370">
        <v>0</v>
      </c>
      <c r="AX246" s="370">
        <f t="shared" si="65"/>
        <v>0</v>
      </c>
      <c r="AY246" s="370">
        <v>0</v>
      </c>
      <c r="AZ246" s="370">
        <v>0</v>
      </c>
      <c r="BA246" s="370">
        <f t="shared" si="66"/>
        <v>0</v>
      </c>
      <c r="BB246" s="370">
        <f t="shared" si="67"/>
        <v>39</v>
      </c>
      <c r="BC246" s="370">
        <f t="shared" si="67"/>
        <v>28</v>
      </c>
      <c r="BD246" s="370">
        <f t="shared" si="67"/>
        <v>67</v>
      </c>
    </row>
    <row r="247" spans="1:56" s="371" customFormat="1" hidden="1">
      <c r="A247" s="370">
        <f t="shared" si="52"/>
        <v>230</v>
      </c>
      <c r="B247" s="370" t="s">
        <v>1105</v>
      </c>
      <c r="C247" s="370" t="s">
        <v>1106</v>
      </c>
      <c r="D247" s="370" t="s">
        <v>1665</v>
      </c>
      <c r="E247" s="370" t="s">
        <v>212</v>
      </c>
      <c r="F247" s="370" t="s">
        <v>85</v>
      </c>
      <c r="G247" s="370" t="s">
        <v>126</v>
      </c>
      <c r="H247" s="370" t="s">
        <v>615</v>
      </c>
      <c r="I247" s="370" t="s">
        <v>615</v>
      </c>
      <c r="J247" s="370">
        <v>2</v>
      </c>
      <c r="K247" s="370" t="s">
        <v>2410</v>
      </c>
      <c r="L247" s="370">
        <v>3654</v>
      </c>
      <c r="M247" s="370" t="s">
        <v>2409</v>
      </c>
      <c r="N247" s="370">
        <v>900</v>
      </c>
      <c r="O247" s="370">
        <v>17</v>
      </c>
      <c r="P247" s="370">
        <v>15</v>
      </c>
      <c r="Q247" s="370">
        <f t="shared" si="54"/>
        <v>32</v>
      </c>
      <c r="R247" s="370">
        <v>13</v>
      </c>
      <c r="S247" s="370">
        <v>25</v>
      </c>
      <c r="T247" s="370">
        <f t="shared" si="55"/>
        <v>38</v>
      </c>
      <c r="U247" s="370">
        <v>14</v>
      </c>
      <c r="V247" s="370">
        <v>29</v>
      </c>
      <c r="W247" s="370">
        <f t="shared" si="56"/>
        <v>43</v>
      </c>
      <c r="X247" s="370">
        <v>20</v>
      </c>
      <c r="Y247" s="370">
        <v>20</v>
      </c>
      <c r="Z247" s="370">
        <f t="shared" si="57"/>
        <v>40</v>
      </c>
      <c r="AA247" s="370">
        <v>22</v>
      </c>
      <c r="AB247" s="370">
        <v>16</v>
      </c>
      <c r="AC247" s="370">
        <f t="shared" si="58"/>
        <v>38</v>
      </c>
      <c r="AD247" s="370">
        <v>26</v>
      </c>
      <c r="AE247" s="370">
        <v>24</v>
      </c>
      <c r="AF247" s="370">
        <f t="shared" si="59"/>
        <v>50</v>
      </c>
      <c r="AG247" s="370">
        <v>0</v>
      </c>
      <c r="AH247" s="370">
        <v>0</v>
      </c>
      <c r="AI247" s="370">
        <f t="shared" si="60"/>
        <v>0</v>
      </c>
      <c r="AJ247" s="370">
        <v>0</v>
      </c>
      <c r="AK247" s="370">
        <v>0</v>
      </c>
      <c r="AL247" s="370">
        <f t="shared" si="61"/>
        <v>0</v>
      </c>
      <c r="AM247" s="370">
        <v>0</v>
      </c>
      <c r="AN247" s="370">
        <v>0</v>
      </c>
      <c r="AO247" s="370">
        <f t="shared" si="62"/>
        <v>0</v>
      </c>
      <c r="AP247" s="370">
        <v>0</v>
      </c>
      <c r="AQ247" s="370">
        <v>0</v>
      </c>
      <c r="AR247" s="370">
        <f t="shared" si="63"/>
        <v>0</v>
      </c>
      <c r="AS247" s="370">
        <v>0</v>
      </c>
      <c r="AT247" s="370">
        <v>0</v>
      </c>
      <c r="AU247" s="370">
        <f t="shared" si="64"/>
        <v>0</v>
      </c>
      <c r="AV247" s="370">
        <v>0</v>
      </c>
      <c r="AW247" s="370">
        <v>0</v>
      </c>
      <c r="AX247" s="370">
        <f t="shared" si="65"/>
        <v>0</v>
      </c>
      <c r="AY247" s="370">
        <v>0</v>
      </c>
      <c r="AZ247" s="370">
        <v>0</v>
      </c>
      <c r="BA247" s="370">
        <f t="shared" si="66"/>
        <v>0</v>
      </c>
      <c r="BB247" s="370">
        <f t="shared" si="67"/>
        <v>112</v>
      </c>
      <c r="BC247" s="370">
        <f t="shared" si="67"/>
        <v>129</v>
      </c>
      <c r="BD247" s="370">
        <f t="shared" si="67"/>
        <v>241</v>
      </c>
    </row>
    <row r="248" spans="1:56" s="371" customFormat="1" hidden="1">
      <c r="A248" s="370">
        <f t="shared" si="52"/>
        <v>231</v>
      </c>
      <c r="B248" s="370" t="s">
        <v>1078</v>
      </c>
      <c r="C248" s="370" t="s">
        <v>1079</v>
      </c>
      <c r="D248" s="370" t="s">
        <v>1659</v>
      </c>
      <c r="E248" s="370" t="s">
        <v>1080</v>
      </c>
      <c r="F248" s="370" t="s">
        <v>85</v>
      </c>
      <c r="G248" s="370" t="s">
        <v>126</v>
      </c>
      <c r="H248" s="370" t="s">
        <v>615</v>
      </c>
      <c r="I248" s="370" t="s">
        <v>615</v>
      </c>
      <c r="J248" s="370">
        <v>2</v>
      </c>
      <c r="K248" s="370" t="s">
        <v>2509</v>
      </c>
      <c r="L248" s="370">
        <v>27395</v>
      </c>
      <c r="M248" s="370" t="s">
        <v>2409</v>
      </c>
      <c r="N248" s="370">
        <v>1300</v>
      </c>
      <c r="O248" s="370">
        <v>32</v>
      </c>
      <c r="P248" s="370">
        <v>22</v>
      </c>
      <c r="Q248" s="370">
        <f t="shared" si="54"/>
        <v>54</v>
      </c>
      <c r="R248" s="370">
        <v>24</v>
      </c>
      <c r="S248" s="370">
        <v>21</v>
      </c>
      <c r="T248" s="370">
        <f t="shared" si="55"/>
        <v>45</v>
      </c>
      <c r="U248" s="370">
        <v>16</v>
      </c>
      <c r="V248" s="370">
        <v>25</v>
      </c>
      <c r="W248" s="370">
        <f t="shared" si="56"/>
        <v>41</v>
      </c>
      <c r="X248" s="370">
        <v>21</v>
      </c>
      <c r="Y248" s="370">
        <v>17</v>
      </c>
      <c r="Z248" s="370">
        <f t="shared" si="57"/>
        <v>38</v>
      </c>
      <c r="AA248" s="370">
        <v>18</v>
      </c>
      <c r="AB248" s="370">
        <v>24</v>
      </c>
      <c r="AC248" s="370">
        <f t="shared" si="58"/>
        <v>42</v>
      </c>
      <c r="AD248" s="370">
        <v>22</v>
      </c>
      <c r="AE248" s="370">
        <v>24</v>
      </c>
      <c r="AF248" s="370">
        <f t="shared" si="59"/>
        <v>46</v>
      </c>
      <c r="AG248" s="370">
        <v>0</v>
      </c>
      <c r="AH248" s="370">
        <v>0</v>
      </c>
      <c r="AI248" s="370">
        <f t="shared" si="60"/>
        <v>0</v>
      </c>
      <c r="AJ248" s="370">
        <v>0</v>
      </c>
      <c r="AK248" s="370">
        <v>0</v>
      </c>
      <c r="AL248" s="370">
        <f t="shared" si="61"/>
        <v>0</v>
      </c>
      <c r="AM248" s="370">
        <v>0</v>
      </c>
      <c r="AN248" s="370">
        <v>0</v>
      </c>
      <c r="AO248" s="370">
        <f t="shared" si="62"/>
        <v>0</v>
      </c>
      <c r="AP248" s="370">
        <v>0</v>
      </c>
      <c r="AQ248" s="370">
        <v>0</v>
      </c>
      <c r="AR248" s="370">
        <f t="shared" si="63"/>
        <v>0</v>
      </c>
      <c r="AS248" s="370">
        <v>0</v>
      </c>
      <c r="AT248" s="370">
        <v>0</v>
      </c>
      <c r="AU248" s="370">
        <f t="shared" si="64"/>
        <v>0</v>
      </c>
      <c r="AV248" s="370">
        <v>0</v>
      </c>
      <c r="AW248" s="370">
        <v>0</v>
      </c>
      <c r="AX248" s="370">
        <f t="shared" si="65"/>
        <v>0</v>
      </c>
      <c r="AY248" s="370">
        <v>0</v>
      </c>
      <c r="AZ248" s="370">
        <v>0</v>
      </c>
      <c r="BA248" s="370">
        <f t="shared" si="66"/>
        <v>0</v>
      </c>
      <c r="BB248" s="370">
        <f t="shared" si="67"/>
        <v>133</v>
      </c>
      <c r="BC248" s="370">
        <f t="shared" si="67"/>
        <v>133</v>
      </c>
      <c r="BD248" s="370">
        <f t="shared" si="67"/>
        <v>266</v>
      </c>
    </row>
    <row r="249" spans="1:56" s="371" customFormat="1" hidden="1">
      <c r="A249" s="370">
        <f t="shared" si="52"/>
        <v>232</v>
      </c>
      <c r="B249" s="370" t="s">
        <v>1075</v>
      </c>
      <c r="C249" s="370" t="s">
        <v>1076</v>
      </c>
      <c r="D249" s="370" t="s">
        <v>1077</v>
      </c>
      <c r="E249" s="370" t="s">
        <v>1077</v>
      </c>
      <c r="F249" s="370" t="s">
        <v>85</v>
      </c>
      <c r="G249" s="370" t="s">
        <v>126</v>
      </c>
      <c r="H249" s="370" t="s">
        <v>615</v>
      </c>
      <c r="I249" s="370" t="s">
        <v>615</v>
      </c>
      <c r="J249" s="370">
        <v>2</v>
      </c>
      <c r="K249" s="370" t="s">
        <v>2410</v>
      </c>
      <c r="L249" s="370" t="s">
        <v>615</v>
      </c>
      <c r="M249" s="370" t="s">
        <v>2419</v>
      </c>
      <c r="N249" s="370">
        <v>0</v>
      </c>
      <c r="O249" s="370">
        <v>2</v>
      </c>
      <c r="P249" s="370">
        <v>6</v>
      </c>
      <c r="Q249" s="370">
        <f t="shared" si="54"/>
        <v>8</v>
      </c>
      <c r="R249" s="370">
        <v>8</v>
      </c>
      <c r="S249" s="370">
        <v>9</v>
      </c>
      <c r="T249" s="370">
        <f t="shared" si="55"/>
        <v>17</v>
      </c>
      <c r="U249" s="370">
        <v>6</v>
      </c>
      <c r="V249" s="370">
        <v>4</v>
      </c>
      <c r="W249" s="370">
        <f t="shared" si="56"/>
        <v>10</v>
      </c>
      <c r="X249" s="370">
        <v>10</v>
      </c>
      <c r="Y249" s="370">
        <v>9</v>
      </c>
      <c r="Z249" s="370">
        <f t="shared" si="57"/>
        <v>19</v>
      </c>
      <c r="AA249" s="370">
        <v>0</v>
      </c>
      <c r="AB249" s="370">
        <v>0</v>
      </c>
      <c r="AC249" s="370">
        <f t="shared" si="58"/>
        <v>0</v>
      </c>
      <c r="AD249" s="370">
        <v>0</v>
      </c>
      <c r="AE249" s="370">
        <v>0</v>
      </c>
      <c r="AF249" s="370">
        <f t="shared" si="59"/>
        <v>0</v>
      </c>
      <c r="AG249" s="370">
        <v>0</v>
      </c>
      <c r="AH249" s="370">
        <v>0</v>
      </c>
      <c r="AI249" s="370">
        <f t="shared" si="60"/>
        <v>0</v>
      </c>
      <c r="AJ249" s="370">
        <v>0</v>
      </c>
      <c r="AK249" s="370">
        <v>0</v>
      </c>
      <c r="AL249" s="370">
        <f t="shared" si="61"/>
        <v>0</v>
      </c>
      <c r="AM249" s="370">
        <v>0</v>
      </c>
      <c r="AN249" s="370">
        <v>0</v>
      </c>
      <c r="AO249" s="370">
        <f t="shared" si="62"/>
        <v>0</v>
      </c>
      <c r="AP249" s="370">
        <v>0</v>
      </c>
      <c r="AQ249" s="370">
        <v>0</v>
      </c>
      <c r="AR249" s="370">
        <f t="shared" si="63"/>
        <v>0</v>
      </c>
      <c r="AS249" s="370">
        <v>0</v>
      </c>
      <c r="AT249" s="370">
        <v>0</v>
      </c>
      <c r="AU249" s="370">
        <f t="shared" si="64"/>
        <v>0</v>
      </c>
      <c r="AV249" s="370">
        <v>0</v>
      </c>
      <c r="AW249" s="370">
        <v>0</v>
      </c>
      <c r="AX249" s="370">
        <f t="shared" si="65"/>
        <v>0</v>
      </c>
      <c r="AY249" s="370">
        <v>0</v>
      </c>
      <c r="AZ249" s="370">
        <v>0</v>
      </c>
      <c r="BA249" s="370">
        <f t="shared" si="66"/>
        <v>0</v>
      </c>
      <c r="BB249" s="370">
        <f t="shared" si="67"/>
        <v>26</v>
      </c>
      <c r="BC249" s="370">
        <f t="shared" si="67"/>
        <v>28</v>
      </c>
      <c r="BD249" s="370">
        <f t="shared" si="67"/>
        <v>54</v>
      </c>
    </row>
    <row r="250" spans="1:56" s="371" customFormat="1" hidden="1">
      <c r="A250" s="370">
        <f t="shared" si="52"/>
        <v>233</v>
      </c>
      <c r="B250" s="370" t="s">
        <v>1110</v>
      </c>
      <c r="C250" s="370" t="s">
        <v>1111</v>
      </c>
      <c r="D250" s="370" t="s">
        <v>1112</v>
      </c>
      <c r="E250" s="370" t="s">
        <v>1112</v>
      </c>
      <c r="F250" s="370" t="s">
        <v>85</v>
      </c>
      <c r="G250" s="370" t="s">
        <v>126</v>
      </c>
      <c r="H250" s="370" t="s">
        <v>615</v>
      </c>
      <c r="I250" s="370" t="s">
        <v>615</v>
      </c>
      <c r="J250" s="370">
        <v>2</v>
      </c>
      <c r="K250" s="370" t="s">
        <v>2410</v>
      </c>
      <c r="L250" s="370" t="s">
        <v>615</v>
      </c>
      <c r="M250" s="370" t="s">
        <v>2419</v>
      </c>
      <c r="N250" s="370">
        <v>0</v>
      </c>
      <c r="O250" s="370">
        <v>6</v>
      </c>
      <c r="P250" s="370">
        <v>4</v>
      </c>
      <c r="Q250" s="370">
        <f t="shared" si="54"/>
        <v>10</v>
      </c>
      <c r="R250" s="370">
        <v>2</v>
      </c>
      <c r="S250" s="370">
        <v>3</v>
      </c>
      <c r="T250" s="370">
        <f t="shared" si="55"/>
        <v>5</v>
      </c>
      <c r="U250" s="370">
        <v>3</v>
      </c>
      <c r="V250" s="370">
        <v>3</v>
      </c>
      <c r="W250" s="370">
        <f t="shared" si="56"/>
        <v>6</v>
      </c>
      <c r="X250" s="370">
        <v>3</v>
      </c>
      <c r="Y250" s="370">
        <v>2</v>
      </c>
      <c r="Z250" s="370">
        <f t="shared" si="57"/>
        <v>5</v>
      </c>
      <c r="AA250" s="370">
        <v>0</v>
      </c>
      <c r="AB250" s="370">
        <v>0</v>
      </c>
      <c r="AC250" s="370">
        <f t="shared" si="58"/>
        <v>0</v>
      </c>
      <c r="AD250" s="370">
        <v>0</v>
      </c>
      <c r="AE250" s="370">
        <v>0</v>
      </c>
      <c r="AF250" s="370">
        <f t="shared" si="59"/>
        <v>0</v>
      </c>
      <c r="AG250" s="370">
        <v>0</v>
      </c>
      <c r="AH250" s="370">
        <v>0</v>
      </c>
      <c r="AI250" s="370">
        <f t="shared" si="60"/>
        <v>0</v>
      </c>
      <c r="AJ250" s="370">
        <v>0</v>
      </c>
      <c r="AK250" s="370">
        <v>0</v>
      </c>
      <c r="AL250" s="370">
        <f t="shared" si="61"/>
        <v>0</v>
      </c>
      <c r="AM250" s="370">
        <v>0</v>
      </c>
      <c r="AN250" s="370">
        <v>0</v>
      </c>
      <c r="AO250" s="370">
        <f t="shared" si="62"/>
        <v>0</v>
      </c>
      <c r="AP250" s="370">
        <v>0</v>
      </c>
      <c r="AQ250" s="370">
        <v>0</v>
      </c>
      <c r="AR250" s="370">
        <f t="shared" si="63"/>
        <v>0</v>
      </c>
      <c r="AS250" s="370">
        <v>0</v>
      </c>
      <c r="AT250" s="370">
        <v>0</v>
      </c>
      <c r="AU250" s="370">
        <f t="shared" si="64"/>
        <v>0</v>
      </c>
      <c r="AV250" s="370">
        <v>0</v>
      </c>
      <c r="AW250" s="370">
        <v>0</v>
      </c>
      <c r="AX250" s="370">
        <f t="shared" si="65"/>
        <v>0</v>
      </c>
      <c r="AY250" s="370">
        <v>0</v>
      </c>
      <c r="AZ250" s="370">
        <v>0</v>
      </c>
      <c r="BA250" s="370">
        <f t="shared" si="66"/>
        <v>0</v>
      </c>
      <c r="BB250" s="370">
        <f t="shared" si="67"/>
        <v>14</v>
      </c>
      <c r="BC250" s="370">
        <f t="shared" si="67"/>
        <v>12</v>
      </c>
      <c r="BD250" s="370">
        <f t="shared" si="67"/>
        <v>26</v>
      </c>
    </row>
    <row r="251" spans="1:56" s="371" customFormat="1" hidden="1">
      <c r="A251" s="370">
        <f t="shared" si="52"/>
        <v>234</v>
      </c>
      <c r="B251" s="370" t="s">
        <v>1124</v>
      </c>
      <c r="C251" s="370" t="s">
        <v>1125</v>
      </c>
      <c r="D251" s="370" t="s">
        <v>2510</v>
      </c>
      <c r="E251" s="370" t="s">
        <v>1126</v>
      </c>
      <c r="F251" s="370" t="s">
        <v>85</v>
      </c>
      <c r="G251" s="370" t="s">
        <v>126</v>
      </c>
      <c r="H251" s="370" t="s">
        <v>615</v>
      </c>
      <c r="I251" s="370" t="s">
        <v>615</v>
      </c>
      <c r="J251" s="370">
        <v>2</v>
      </c>
      <c r="K251" s="370" t="s">
        <v>2511</v>
      </c>
      <c r="L251" s="370">
        <v>42276</v>
      </c>
      <c r="M251" s="370" t="s">
        <v>2419</v>
      </c>
      <c r="N251" s="370">
        <v>0</v>
      </c>
      <c r="O251" s="370">
        <v>8</v>
      </c>
      <c r="P251" s="370">
        <v>10</v>
      </c>
      <c r="Q251" s="370">
        <f t="shared" si="54"/>
        <v>18</v>
      </c>
      <c r="R251" s="370">
        <v>12</v>
      </c>
      <c r="S251" s="370">
        <v>12</v>
      </c>
      <c r="T251" s="370">
        <f t="shared" si="55"/>
        <v>24</v>
      </c>
      <c r="U251" s="370">
        <v>0</v>
      </c>
      <c r="V251" s="370">
        <v>0</v>
      </c>
      <c r="W251" s="370">
        <f t="shared" si="56"/>
        <v>0</v>
      </c>
      <c r="X251" s="370">
        <v>0</v>
      </c>
      <c r="Y251" s="370">
        <v>0</v>
      </c>
      <c r="Z251" s="370">
        <f t="shared" si="57"/>
        <v>0</v>
      </c>
      <c r="AA251" s="370">
        <v>0</v>
      </c>
      <c r="AB251" s="370">
        <v>0</v>
      </c>
      <c r="AC251" s="370">
        <f t="shared" si="58"/>
        <v>0</v>
      </c>
      <c r="AD251" s="370">
        <v>0</v>
      </c>
      <c r="AE251" s="370">
        <v>0</v>
      </c>
      <c r="AF251" s="370">
        <f t="shared" si="59"/>
        <v>0</v>
      </c>
      <c r="AG251" s="370">
        <v>0</v>
      </c>
      <c r="AH251" s="370">
        <v>0</v>
      </c>
      <c r="AI251" s="370">
        <f t="shared" si="60"/>
        <v>0</v>
      </c>
      <c r="AJ251" s="370">
        <v>0</v>
      </c>
      <c r="AK251" s="370">
        <v>0</v>
      </c>
      <c r="AL251" s="370">
        <f t="shared" si="61"/>
        <v>0</v>
      </c>
      <c r="AM251" s="370">
        <v>0</v>
      </c>
      <c r="AN251" s="370">
        <v>0</v>
      </c>
      <c r="AO251" s="370">
        <f t="shared" si="62"/>
        <v>0</v>
      </c>
      <c r="AP251" s="370">
        <v>0</v>
      </c>
      <c r="AQ251" s="370">
        <v>0</v>
      </c>
      <c r="AR251" s="370">
        <f t="shared" si="63"/>
        <v>0</v>
      </c>
      <c r="AS251" s="370">
        <v>0</v>
      </c>
      <c r="AT251" s="370">
        <v>0</v>
      </c>
      <c r="AU251" s="370">
        <f t="shared" si="64"/>
        <v>0</v>
      </c>
      <c r="AV251" s="370">
        <v>0</v>
      </c>
      <c r="AW251" s="370">
        <v>0</v>
      </c>
      <c r="AX251" s="370">
        <f t="shared" si="65"/>
        <v>0</v>
      </c>
      <c r="AY251" s="370">
        <v>0</v>
      </c>
      <c r="AZ251" s="370">
        <v>0</v>
      </c>
      <c r="BA251" s="370">
        <f t="shared" si="66"/>
        <v>0</v>
      </c>
      <c r="BB251" s="370">
        <f t="shared" si="67"/>
        <v>20</v>
      </c>
      <c r="BC251" s="370">
        <f t="shared" si="67"/>
        <v>22</v>
      </c>
      <c r="BD251" s="370">
        <f t="shared" si="67"/>
        <v>42</v>
      </c>
    </row>
    <row r="252" spans="1:56" s="371" customFormat="1" hidden="1">
      <c r="A252" s="370">
        <f t="shared" si="52"/>
        <v>235</v>
      </c>
      <c r="B252" s="370" t="s">
        <v>1089</v>
      </c>
      <c r="C252" s="370" t="s">
        <v>1090</v>
      </c>
      <c r="D252" s="370" t="s">
        <v>1657</v>
      </c>
      <c r="E252" s="370" t="s">
        <v>1091</v>
      </c>
      <c r="F252" s="370" t="s">
        <v>85</v>
      </c>
      <c r="G252" s="370" t="s">
        <v>126</v>
      </c>
      <c r="H252" s="370" t="s">
        <v>615</v>
      </c>
      <c r="I252" s="370" t="s">
        <v>615</v>
      </c>
      <c r="J252" s="370">
        <v>2</v>
      </c>
      <c r="K252" s="370" t="s">
        <v>2432</v>
      </c>
      <c r="L252" s="370">
        <v>27576</v>
      </c>
      <c r="M252" s="370" t="s">
        <v>2409</v>
      </c>
      <c r="N252" s="370">
        <v>900</v>
      </c>
      <c r="O252" s="370">
        <v>23</v>
      </c>
      <c r="P252" s="370">
        <v>16</v>
      </c>
      <c r="Q252" s="370">
        <f t="shared" si="54"/>
        <v>39</v>
      </c>
      <c r="R252" s="370">
        <v>25</v>
      </c>
      <c r="S252" s="370">
        <v>17</v>
      </c>
      <c r="T252" s="370">
        <f t="shared" si="55"/>
        <v>42</v>
      </c>
      <c r="U252" s="370">
        <v>18</v>
      </c>
      <c r="V252" s="370">
        <v>22</v>
      </c>
      <c r="W252" s="370">
        <f t="shared" si="56"/>
        <v>40</v>
      </c>
      <c r="X252" s="370">
        <v>11</v>
      </c>
      <c r="Y252" s="370">
        <v>20</v>
      </c>
      <c r="Z252" s="370">
        <f t="shared" si="57"/>
        <v>31</v>
      </c>
      <c r="AA252" s="370">
        <v>15</v>
      </c>
      <c r="AB252" s="370">
        <v>12</v>
      </c>
      <c r="AC252" s="370">
        <f t="shared" si="58"/>
        <v>27</v>
      </c>
      <c r="AD252" s="370">
        <v>15</v>
      </c>
      <c r="AE252" s="370">
        <v>18</v>
      </c>
      <c r="AF252" s="370">
        <f t="shared" si="59"/>
        <v>33</v>
      </c>
      <c r="AG252" s="370">
        <v>0</v>
      </c>
      <c r="AH252" s="370">
        <v>0</v>
      </c>
      <c r="AI252" s="370">
        <f t="shared" si="60"/>
        <v>0</v>
      </c>
      <c r="AJ252" s="370">
        <v>0</v>
      </c>
      <c r="AK252" s="370">
        <v>0</v>
      </c>
      <c r="AL252" s="370">
        <f t="shared" si="61"/>
        <v>0</v>
      </c>
      <c r="AM252" s="370">
        <v>0</v>
      </c>
      <c r="AN252" s="370">
        <v>0</v>
      </c>
      <c r="AO252" s="370">
        <f t="shared" si="62"/>
        <v>0</v>
      </c>
      <c r="AP252" s="370">
        <v>0</v>
      </c>
      <c r="AQ252" s="370">
        <v>0</v>
      </c>
      <c r="AR252" s="370">
        <f t="shared" si="63"/>
        <v>0</v>
      </c>
      <c r="AS252" s="370">
        <v>0</v>
      </c>
      <c r="AT252" s="370">
        <v>0</v>
      </c>
      <c r="AU252" s="370">
        <f t="shared" si="64"/>
        <v>0</v>
      </c>
      <c r="AV252" s="370">
        <v>0</v>
      </c>
      <c r="AW252" s="370">
        <v>0</v>
      </c>
      <c r="AX252" s="370">
        <f t="shared" si="65"/>
        <v>0</v>
      </c>
      <c r="AY252" s="370">
        <v>0</v>
      </c>
      <c r="AZ252" s="370">
        <v>0</v>
      </c>
      <c r="BA252" s="370">
        <f t="shared" si="66"/>
        <v>0</v>
      </c>
      <c r="BB252" s="370">
        <f t="shared" si="67"/>
        <v>107</v>
      </c>
      <c r="BC252" s="370">
        <f t="shared" si="67"/>
        <v>105</v>
      </c>
      <c r="BD252" s="370">
        <f t="shared" si="67"/>
        <v>212</v>
      </c>
    </row>
    <row r="253" spans="1:56" s="371" customFormat="1" hidden="1">
      <c r="A253" s="370">
        <f t="shared" si="52"/>
        <v>236</v>
      </c>
      <c r="B253" s="370" t="s">
        <v>1095</v>
      </c>
      <c r="C253" s="370" t="s">
        <v>1096</v>
      </c>
      <c r="D253" s="370" t="s">
        <v>1675</v>
      </c>
      <c r="E253" s="370" t="s">
        <v>1097</v>
      </c>
      <c r="F253" s="370" t="s">
        <v>85</v>
      </c>
      <c r="G253" s="370" t="s">
        <v>126</v>
      </c>
      <c r="H253" s="370" t="s">
        <v>615</v>
      </c>
      <c r="I253" s="370" t="s">
        <v>615</v>
      </c>
      <c r="J253" s="370">
        <v>2</v>
      </c>
      <c r="K253" s="370" t="s">
        <v>2410</v>
      </c>
      <c r="L253" s="370">
        <v>35065</v>
      </c>
      <c r="M253" s="370" t="s">
        <v>2409</v>
      </c>
      <c r="N253" s="370">
        <v>900</v>
      </c>
      <c r="O253" s="370">
        <v>30</v>
      </c>
      <c r="P253" s="370">
        <v>22</v>
      </c>
      <c r="Q253" s="370">
        <f t="shared" si="54"/>
        <v>52</v>
      </c>
      <c r="R253" s="370">
        <v>25</v>
      </c>
      <c r="S253" s="370">
        <v>16</v>
      </c>
      <c r="T253" s="370">
        <f t="shared" si="55"/>
        <v>41</v>
      </c>
      <c r="U253" s="370">
        <v>21</v>
      </c>
      <c r="V253" s="370">
        <v>24</v>
      </c>
      <c r="W253" s="370">
        <f t="shared" si="56"/>
        <v>45</v>
      </c>
      <c r="X253" s="370">
        <v>23</v>
      </c>
      <c r="Y253" s="370">
        <v>15</v>
      </c>
      <c r="Z253" s="370">
        <f t="shared" si="57"/>
        <v>38</v>
      </c>
      <c r="AA253" s="370">
        <v>20</v>
      </c>
      <c r="AB253" s="370">
        <v>12</v>
      </c>
      <c r="AC253" s="370">
        <f t="shared" si="58"/>
        <v>32</v>
      </c>
      <c r="AD253" s="370">
        <v>18</v>
      </c>
      <c r="AE253" s="370">
        <v>14</v>
      </c>
      <c r="AF253" s="370">
        <f t="shared" si="59"/>
        <v>32</v>
      </c>
      <c r="AG253" s="370">
        <v>0</v>
      </c>
      <c r="AH253" s="370">
        <v>0</v>
      </c>
      <c r="AI253" s="370">
        <f t="shared" si="60"/>
        <v>0</v>
      </c>
      <c r="AJ253" s="370">
        <v>0</v>
      </c>
      <c r="AK253" s="370">
        <v>0</v>
      </c>
      <c r="AL253" s="370">
        <f t="shared" si="61"/>
        <v>0</v>
      </c>
      <c r="AM253" s="370">
        <v>0</v>
      </c>
      <c r="AN253" s="370">
        <v>0</v>
      </c>
      <c r="AO253" s="370">
        <f t="shared" si="62"/>
        <v>0</v>
      </c>
      <c r="AP253" s="370">
        <v>0</v>
      </c>
      <c r="AQ253" s="370">
        <v>0</v>
      </c>
      <c r="AR253" s="370">
        <f t="shared" si="63"/>
        <v>0</v>
      </c>
      <c r="AS253" s="370">
        <v>0</v>
      </c>
      <c r="AT253" s="370">
        <v>0</v>
      </c>
      <c r="AU253" s="370">
        <f t="shared" si="64"/>
        <v>0</v>
      </c>
      <c r="AV253" s="370">
        <v>0</v>
      </c>
      <c r="AW253" s="370">
        <v>0</v>
      </c>
      <c r="AX253" s="370">
        <f t="shared" si="65"/>
        <v>0</v>
      </c>
      <c r="AY253" s="370">
        <v>0</v>
      </c>
      <c r="AZ253" s="370">
        <v>0</v>
      </c>
      <c r="BA253" s="370">
        <f t="shared" si="66"/>
        <v>0</v>
      </c>
      <c r="BB253" s="370">
        <f t="shared" si="67"/>
        <v>137</v>
      </c>
      <c r="BC253" s="370">
        <f t="shared" si="67"/>
        <v>103</v>
      </c>
      <c r="BD253" s="370">
        <f t="shared" si="67"/>
        <v>240</v>
      </c>
    </row>
    <row r="254" spans="1:56" s="371" customFormat="1" ht="22.5" customHeight="1">
      <c r="A254" s="370">
        <v>10</v>
      </c>
      <c r="B254" s="370"/>
      <c r="C254" s="370" t="str">
        <f>F254</f>
        <v>Kec. Singkut</v>
      </c>
      <c r="D254" s="370"/>
      <c r="E254" s="370"/>
      <c r="F254" s="370" t="str">
        <f>F253</f>
        <v>Kec. Singkut</v>
      </c>
      <c r="G254" s="370"/>
      <c r="H254" s="370"/>
      <c r="I254" s="370"/>
      <c r="J254" s="370"/>
      <c r="K254" s="370"/>
      <c r="L254" s="370"/>
      <c r="M254" s="370"/>
      <c r="N254" s="370"/>
      <c r="O254" s="370">
        <f>SUM(O234:O253)+10</f>
        <v>414</v>
      </c>
      <c r="P254" s="370">
        <f>SUM(P234:P253)+6</f>
        <v>395</v>
      </c>
      <c r="Q254" s="370">
        <f t="shared" ref="Q254:AW254" si="69">SUM(Q234:Q253)</f>
        <v>793</v>
      </c>
      <c r="R254" s="370">
        <f t="shared" si="69"/>
        <v>432</v>
      </c>
      <c r="S254" s="370">
        <f t="shared" si="69"/>
        <v>368</v>
      </c>
      <c r="T254" s="370">
        <f t="shared" si="69"/>
        <v>800</v>
      </c>
      <c r="U254" s="370">
        <f t="shared" si="69"/>
        <v>384</v>
      </c>
      <c r="V254" s="370">
        <f t="shared" si="69"/>
        <v>382</v>
      </c>
      <c r="W254" s="370">
        <f t="shared" si="69"/>
        <v>766</v>
      </c>
      <c r="X254" s="370">
        <f t="shared" si="69"/>
        <v>380</v>
      </c>
      <c r="Y254" s="370">
        <f t="shared" si="69"/>
        <v>374</v>
      </c>
      <c r="Z254" s="370">
        <f t="shared" si="69"/>
        <v>754</v>
      </c>
      <c r="AA254" s="370">
        <f t="shared" si="69"/>
        <v>371</v>
      </c>
      <c r="AB254" s="370">
        <f t="shared" si="69"/>
        <v>316</v>
      </c>
      <c r="AC254" s="370">
        <f t="shared" si="69"/>
        <v>687</v>
      </c>
      <c r="AD254" s="370">
        <f t="shared" si="69"/>
        <v>371</v>
      </c>
      <c r="AE254" s="370">
        <f t="shared" si="69"/>
        <v>338</v>
      </c>
      <c r="AF254" s="370">
        <f t="shared" si="69"/>
        <v>709</v>
      </c>
      <c r="AG254" s="370">
        <f t="shared" si="69"/>
        <v>0</v>
      </c>
      <c r="AH254" s="370">
        <f t="shared" si="69"/>
        <v>0</v>
      </c>
      <c r="AI254" s="370">
        <f t="shared" si="69"/>
        <v>0</v>
      </c>
      <c r="AJ254" s="370">
        <f t="shared" si="69"/>
        <v>0</v>
      </c>
      <c r="AK254" s="370">
        <f t="shared" si="69"/>
        <v>0</v>
      </c>
      <c r="AL254" s="370">
        <f t="shared" si="69"/>
        <v>0</v>
      </c>
      <c r="AM254" s="370">
        <f t="shared" si="69"/>
        <v>0</v>
      </c>
      <c r="AN254" s="370">
        <f t="shared" si="69"/>
        <v>0</v>
      </c>
      <c r="AO254" s="370">
        <f t="shared" si="69"/>
        <v>0</v>
      </c>
      <c r="AP254" s="370">
        <f t="shared" si="69"/>
        <v>0</v>
      </c>
      <c r="AQ254" s="370">
        <f t="shared" si="69"/>
        <v>0</v>
      </c>
      <c r="AR254" s="370">
        <f t="shared" si="69"/>
        <v>0</v>
      </c>
      <c r="AS254" s="370">
        <f t="shared" si="69"/>
        <v>0</v>
      </c>
      <c r="AT254" s="370">
        <f t="shared" si="69"/>
        <v>0</v>
      </c>
      <c r="AU254" s="370">
        <f t="shared" si="69"/>
        <v>0</v>
      </c>
      <c r="AV254" s="370">
        <f t="shared" si="69"/>
        <v>0</v>
      </c>
      <c r="AW254" s="370">
        <f t="shared" si="69"/>
        <v>0</v>
      </c>
      <c r="AX254" s="370">
        <f>SUM(AX234:AX253)</f>
        <v>0</v>
      </c>
      <c r="AY254" s="370">
        <f>SUM(AY234:AY253)</f>
        <v>0</v>
      </c>
      <c r="AZ254" s="370">
        <f>SUM(AZ234:AZ253)</f>
        <v>0</v>
      </c>
      <c r="BA254" s="370">
        <f>SUM(BA234:BA253)</f>
        <v>0</v>
      </c>
      <c r="BB254" s="370">
        <f>O254+R254+U254+X254+AA254+AD254</f>
        <v>2352</v>
      </c>
      <c r="BC254" s="370">
        <f>P254+S254+V254+Y254+AB254+AE254</f>
        <v>2173</v>
      </c>
      <c r="BD254" s="370">
        <f>SUM(BB254:BC254)</f>
        <v>4525</v>
      </c>
    </row>
    <row r="255" spans="1:56" s="422" customFormat="1" ht="23.25" customHeight="1">
      <c r="A255" s="927" t="s">
        <v>165</v>
      </c>
      <c r="B255" s="928"/>
      <c r="C255" s="928"/>
      <c r="D255" s="928"/>
      <c r="E255" s="928"/>
      <c r="F255" s="928"/>
      <c r="G255" s="928"/>
      <c r="H255" s="928"/>
      <c r="I255" s="928"/>
      <c r="J255" s="928"/>
      <c r="K255" s="929"/>
      <c r="L255" s="421"/>
      <c r="M255" s="421"/>
      <c r="N255" s="421"/>
      <c r="O255" s="421">
        <f t="shared" ref="O255:AW255" si="70">O254+O233+O205+O181+O163+O125+O97+O80+O58+O23</f>
        <v>3008</v>
      </c>
      <c r="P255" s="421">
        <f t="shared" si="70"/>
        <v>2738</v>
      </c>
      <c r="Q255" s="421">
        <f t="shared" si="70"/>
        <v>5726</v>
      </c>
      <c r="R255" s="421">
        <f t="shared" si="70"/>
        <v>2980</v>
      </c>
      <c r="S255" s="421">
        <f t="shared" si="70"/>
        <v>2796</v>
      </c>
      <c r="T255" s="421">
        <f t="shared" si="70"/>
        <v>5776</v>
      </c>
      <c r="U255" s="421">
        <f t="shared" si="70"/>
        <v>3110</v>
      </c>
      <c r="V255" s="421">
        <f t="shared" si="70"/>
        <v>2819</v>
      </c>
      <c r="W255" s="421">
        <f t="shared" si="70"/>
        <v>5929</v>
      </c>
      <c r="X255" s="421">
        <f t="shared" si="70"/>
        <v>2924</v>
      </c>
      <c r="Y255" s="421">
        <f t="shared" si="70"/>
        <v>2734</v>
      </c>
      <c r="Z255" s="421">
        <f t="shared" si="70"/>
        <v>5658</v>
      </c>
      <c r="AA255" s="421">
        <f t="shared" si="70"/>
        <v>2904</v>
      </c>
      <c r="AB255" s="421">
        <f t="shared" si="70"/>
        <v>2540</v>
      </c>
      <c r="AC255" s="421">
        <f t="shared" si="70"/>
        <v>5444</v>
      </c>
      <c r="AD255" s="421">
        <f t="shared" si="70"/>
        <v>2756</v>
      </c>
      <c r="AE255" s="421">
        <f t="shared" si="70"/>
        <v>2512</v>
      </c>
      <c r="AF255" s="421">
        <f t="shared" si="70"/>
        <v>5268</v>
      </c>
      <c r="AG255" s="421">
        <f t="shared" si="70"/>
        <v>1</v>
      </c>
      <c r="AH255" s="421">
        <f t="shared" si="70"/>
        <v>2</v>
      </c>
      <c r="AI255" s="421">
        <f t="shared" si="70"/>
        <v>3</v>
      </c>
      <c r="AJ255" s="421">
        <f t="shared" si="70"/>
        <v>9</v>
      </c>
      <c r="AK255" s="421">
        <f t="shared" si="70"/>
        <v>1</v>
      </c>
      <c r="AL255" s="421">
        <f t="shared" si="70"/>
        <v>10</v>
      </c>
      <c r="AM255" s="421">
        <f t="shared" si="70"/>
        <v>4</v>
      </c>
      <c r="AN255" s="421">
        <f t="shared" si="70"/>
        <v>4</v>
      </c>
      <c r="AO255" s="421">
        <f t="shared" si="70"/>
        <v>8</v>
      </c>
      <c r="AP255" s="421">
        <f t="shared" si="70"/>
        <v>3</v>
      </c>
      <c r="AQ255" s="421">
        <f t="shared" si="70"/>
        <v>2</v>
      </c>
      <c r="AR255" s="421">
        <f t="shared" si="70"/>
        <v>5</v>
      </c>
      <c r="AS255" s="421">
        <f t="shared" si="70"/>
        <v>1</v>
      </c>
      <c r="AT255" s="421">
        <f t="shared" si="70"/>
        <v>0</v>
      </c>
      <c r="AU255" s="421">
        <f t="shared" si="70"/>
        <v>1</v>
      </c>
      <c r="AV255" s="421">
        <f t="shared" si="70"/>
        <v>0</v>
      </c>
      <c r="AW255" s="421">
        <f t="shared" si="70"/>
        <v>1</v>
      </c>
      <c r="AX255" s="421">
        <f t="shared" ref="AX255:BD255" si="71">AX254+AX233+AX205+AX181+AX163+AX125+AX97+AX80+AX58+AX23</f>
        <v>1</v>
      </c>
      <c r="AY255" s="421">
        <f t="shared" si="71"/>
        <v>0</v>
      </c>
      <c r="AZ255" s="421">
        <f t="shared" si="71"/>
        <v>0</v>
      </c>
      <c r="BA255" s="421">
        <f t="shared" si="71"/>
        <v>0</v>
      </c>
      <c r="BB255" s="421">
        <f t="shared" si="71"/>
        <v>17682</v>
      </c>
      <c r="BC255" s="421">
        <f t="shared" si="71"/>
        <v>16139</v>
      </c>
      <c r="BD255" s="421">
        <f t="shared" si="71"/>
        <v>33821</v>
      </c>
    </row>
  </sheetData>
  <mergeCells count="31">
    <mergeCell ref="A4:BD4"/>
    <mergeCell ref="A1:BD1"/>
    <mergeCell ref="A2:BD2"/>
    <mergeCell ref="A3:BD3"/>
    <mergeCell ref="A255:K255"/>
    <mergeCell ref="AY7:BA7"/>
    <mergeCell ref="BB7:BD7"/>
    <mergeCell ref="AG7:AI7"/>
    <mergeCell ref="AJ7:AL7"/>
    <mergeCell ref="AM7:AO7"/>
    <mergeCell ref="AP7:AR7"/>
    <mergeCell ref="AS7:AU7"/>
    <mergeCell ref="AV7:AX7"/>
    <mergeCell ref="O7:Q7"/>
    <mergeCell ref="R7:T7"/>
    <mergeCell ref="U7:W7"/>
    <mergeCell ref="X7:Z7"/>
    <mergeCell ref="AA7:AC7"/>
    <mergeCell ref="AD7:AF7"/>
    <mergeCell ref="O6:BD6"/>
    <mergeCell ref="G6:G8"/>
    <mergeCell ref="K6:K8"/>
    <mergeCell ref="L6:L8"/>
    <mergeCell ref="M6:M8"/>
    <mergeCell ref="N6:N8"/>
    <mergeCell ref="F6:F8"/>
    <mergeCell ref="A6:A8"/>
    <mergeCell ref="B6:B8"/>
    <mergeCell ref="C6:C8"/>
    <mergeCell ref="D6:D8"/>
    <mergeCell ref="E6:E8"/>
  </mergeCells>
  <pageMargins left="0.62992125984251968" right="0.55118110236220474" top="0.39370078740157483" bottom="0.35433070866141736" header="0.31496062992125984" footer="0.19685039370078741"/>
  <pageSetup paperSize="10000" scale="85" orientation="landscape" horizontalDpi="4294967293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BD86"/>
  <sheetViews>
    <sheetView view="pageBreakPreview" zoomScaleNormal="80" zoomScaleSheetLayoutView="100" workbookViewId="0">
      <selection activeCell="Q5" sqref="Q5"/>
    </sheetView>
  </sheetViews>
  <sheetFormatPr defaultRowHeight="15"/>
  <cols>
    <col min="1" max="1" width="4.85546875" style="348" customWidth="1"/>
    <col min="2" max="2" width="0" style="348" hidden="1" customWidth="1"/>
    <col min="3" max="3" width="28.5703125" style="348" customWidth="1"/>
    <col min="4" max="4" width="32.7109375" style="348" hidden="1" customWidth="1"/>
    <col min="5" max="5" width="24.85546875" style="348" hidden="1" customWidth="1"/>
    <col min="6" max="6" width="23.140625" style="348" hidden="1" customWidth="1"/>
    <col min="7" max="10" width="0" style="348" hidden="1" customWidth="1"/>
    <col min="11" max="11" width="26.85546875" style="348" hidden="1" customWidth="1"/>
    <col min="12" max="12" width="10.7109375" style="348" hidden="1" customWidth="1"/>
    <col min="13" max="14" width="0" style="348" hidden="1" customWidth="1"/>
    <col min="15" max="32" width="6.85546875" style="348" hidden="1" customWidth="1"/>
    <col min="33" max="40" width="6.85546875" style="348" customWidth="1"/>
    <col min="41" max="50" width="6.85546875" style="348" hidden="1" customWidth="1"/>
    <col min="51" max="52" width="7" style="348" customWidth="1"/>
    <col min="53" max="53" width="7.7109375" style="348" customWidth="1"/>
    <col min="54" max="16384" width="9.140625" style="348"/>
  </cols>
  <sheetData>
    <row r="1" spans="1:56" ht="15.75" customHeight="1">
      <c r="A1" s="926" t="s">
        <v>1842</v>
      </c>
      <c r="B1" s="926"/>
      <c r="C1" s="926"/>
      <c r="D1" s="926"/>
      <c r="E1" s="926"/>
      <c r="F1" s="926"/>
      <c r="G1" s="926"/>
      <c r="H1" s="926"/>
      <c r="I1" s="926"/>
      <c r="J1" s="926"/>
      <c r="K1" s="926"/>
      <c r="L1" s="926"/>
      <c r="M1" s="926"/>
      <c r="N1" s="926"/>
      <c r="O1" s="926"/>
      <c r="P1" s="926"/>
      <c r="Q1" s="926"/>
      <c r="R1" s="926"/>
      <c r="S1" s="926"/>
      <c r="T1" s="926"/>
      <c r="U1" s="926"/>
      <c r="V1" s="926"/>
      <c r="W1" s="926"/>
      <c r="X1" s="926"/>
      <c r="Y1" s="926"/>
      <c r="Z1" s="926"/>
      <c r="AA1" s="926"/>
      <c r="AB1" s="926"/>
      <c r="AC1" s="926"/>
      <c r="AD1" s="926"/>
      <c r="AE1" s="926"/>
      <c r="AF1" s="926"/>
      <c r="AG1" s="926"/>
      <c r="AH1" s="926"/>
      <c r="AI1" s="926"/>
      <c r="AJ1" s="926"/>
      <c r="AK1" s="926"/>
      <c r="AL1" s="926"/>
      <c r="AM1" s="926"/>
      <c r="AN1" s="926"/>
      <c r="AO1" s="926"/>
      <c r="AP1" s="926"/>
      <c r="AQ1" s="926"/>
      <c r="AR1" s="926"/>
      <c r="AS1" s="926"/>
      <c r="AT1" s="926"/>
      <c r="AU1" s="926"/>
      <c r="AV1" s="926"/>
      <c r="AW1" s="926"/>
      <c r="AX1" s="926"/>
      <c r="AY1" s="926"/>
      <c r="AZ1" s="926"/>
      <c r="BA1" s="926"/>
      <c r="BB1" s="425"/>
      <c r="BC1" s="425"/>
      <c r="BD1" s="425"/>
    </row>
    <row r="2" spans="1:56" ht="15.75" customHeight="1">
      <c r="A2" s="926" t="s">
        <v>2618</v>
      </c>
      <c r="B2" s="926"/>
      <c r="C2" s="926"/>
      <c r="D2" s="926"/>
      <c r="E2" s="926"/>
      <c r="F2" s="926"/>
      <c r="G2" s="926"/>
      <c r="H2" s="926"/>
      <c r="I2" s="926"/>
      <c r="J2" s="926"/>
      <c r="K2" s="926"/>
      <c r="L2" s="926"/>
      <c r="M2" s="926"/>
      <c r="N2" s="926"/>
      <c r="O2" s="926"/>
      <c r="P2" s="926"/>
      <c r="Q2" s="926"/>
      <c r="R2" s="926"/>
      <c r="S2" s="926"/>
      <c r="T2" s="926"/>
      <c r="U2" s="926"/>
      <c r="V2" s="926"/>
      <c r="W2" s="926"/>
      <c r="X2" s="926"/>
      <c r="Y2" s="926"/>
      <c r="Z2" s="926"/>
      <c r="AA2" s="926"/>
      <c r="AB2" s="926"/>
      <c r="AC2" s="926"/>
      <c r="AD2" s="926"/>
      <c r="AE2" s="926"/>
      <c r="AF2" s="926"/>
      <c r="AG2" s="926"/>
      <c r="AH2" s="926"/>
      <c r="AI2" s="926"/>
      <c r="AJ2" s="926"/>
      <c r="AK2" s="926"/>
      <c r="AL2" s="926"/>
      <c r="AM2" s="926"/>
      <c r="AN2" s="926"/>
      <c r="AO2" s="926"/>
      <c r="AP2" s="926"/>
      <c r="AQ2" s="926"/>
      <c r="AR2" s="926"/>
      <c r="AS2" s="926"/>
      <c r="AT2" s="926"/>
      <c r="AU2" s="926"/>
      <c r="AV2" s="926"/>
      <c r="AW2" s="926"/>
      <c r="AX2" s="926"/>
      <c r="AY2" s="926"/>
      <c r="AZ2" s="926"/>
      <c r="BA2" s="926"/>
      <c r="BB2" s="425"/>
      <c r="BC2" s="425"/>
      <c r="BD2" s="425"/>
    </row>
    <row r="3" spans="1:56" ht="15.75" customHeight="1">
      <c r="A3" s="926" t="s">
        <v>1371</v>
      </c>
      <c r="B3" s="926"/>
      <c r="C3" s="926"/>
      <c r="D3" s="926"/>
      <c r="E3" s="926"/>
      <c r="F3" s="926"/>
      <c r="G3" s="926"/>
      <c r="H3" s="926"/>
      <c r="I3" s="926"/>
      <c r="J3" s="926"/>
      <c r="K3" s="926"/>
      <c r="L3" s="926"/>
      <c r="M3" s="926"/>
      <c r="N3" s="926"/>
      <c r="O3" s="926"/>
      <c r="P3" s="926"/>
      <c r="Q3" s="926"/>
      <c r="R3" s="926"/>
      <c r="S3" s="926"/>
      <c r="T3" s="926"/>
      <c r="U3" s="926"/>
      <c r="V3" s="926"/>
      <c r="W3" s="926"/>
      <c r="X3" s="926"/>
      <c r="Y3" s="926"/>
      <c r="Z3" s="926"/>
      <c r="AA3" s="926"/>
      <c r="AB3" s="926"/>
      <c r="AC3" s="926"/>
      <c r="AD3" s="926"/>
      <c r="AE3" s="926"/>
      <c r="AF3" s="926"/>
      <c r="AG3" s="926"/>
      <c r="AH3" s="926"/>
      <c r="AI3" s="926"/>
      <c r="AJ3" s="926"/>
      <c r="AK3" s="926"/>
      <c r="AL3" s="926"/>
      <c r="AM3" s="926"/>
      <c r="AN3" s="926"/>
      <c r="AO3" s="926"/>
      <c r="AP3" s="926"/>
      <c r="AQ3" s="926"/>
      <c r="AR3" s="926"/>
      <c r="AS3" s="926"/>
      <c r="AT3" s="926"/>
      <c r="AU3" s="926"/>
      <c r="AV3" s="926"/>
      <c r="AW3" s="926"/>
      <c r="AX3" s="926"/>
      <c r="AY3" s="926"/>
      <c r="AZ3" s="926"/>
      <c r="BA3" s="926"/>
      <c r="BB3" s="425"/>
      <c r="BC3" s="425"/>
      <c r="BD3" s="425"/>
    </row>
    <row r="4" spans="1:56" ht="15.75" customHeight="1">
      <c r="A4" s="926" t="s">
        <v>2287</v>
      </c>
      <c r="B4" s="926"/>
      <c r="C4" s="926"/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  <c r="AB4" s="926"/>
      <c r="AC4" s="926"/>
      <c r="AD4" s="926"/>
      <c r="AE4" s="926"/>
      <c r="AF4" s="926"/>
      <c r="AG4" s="926"/>
      <c r="AH4" s="926"/>
      <c r="AI4" s="926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6"/>
      <c r="AW4" s="926"/>
      <c r="AX4" s="926"/>
      <c r="AY4" s="926"/>
      <c r="AZ4" s="926"/>
      <c r="BA4" s="926"/>
      <c r="BB4" s="425"/>
      <c r="BC4" s="425"/>
      <c r="BD4" s="425"/>
    </row>
    <row r="6" spans="1:56" ht="15" customHeight="1">
      <c r="A6" s="869" t="s">
        <v>20</v>
      </c>
      <c r="B6" s="869" t="s">
        <v>166</v>
      </c>
      <c r="C6" s="869" t="s">
        <v>14</v>
      </c>
      <c r="D6" s="869" t="s">
        <v>169</v>
      </c>
      <c r="E6" s="869" t="s">
        <v>2295</v>
      </c>
      <c r="F6" s="869" t="s">
        <v>14</v>
      </c>
      <c r="G6" s="869" t="s">
        <v>170</v>
      </c>
      <c r="H6" s="355"/>
      <c r="I6" s="355"/>
      <c r="J6" s="355"/>
      <c r="K6" s="869" t="s">
        <v>2296</v>
      </c>
      <c r="L6" s="869" t="s">
        <v>2297</v>
      </c>
      <c r="M6" s="869" t="s">
        <v>2298</v>
      </c>
      <c r="N6" s="869" t="s">
        <v>2299</v>
      </c>
      <c r="O6" s="872" t="s">
        <v>2315</v>
      </c>
      <c r="P6" s="872"/>
      <c r="Q6" s="872"/>
      <c r="R6" s="872"/>
      <c r="S6" s="872"/>
      <c r="T6" s="872"/>
      <c r="U6" s="872"/>
      <c r="V6" s="872"/>
      <c r="W6" s="872"/>
      <c r="X6" s="872"/>
      <c r="Y6" s="872"/>
      <c r="Z6" s="872"/>
      <c r="AA6" s="872"/>
      <c r="AB6" s="872"/>
      <c r="AC6" s="872"/>
      <c r="AD6" s="872"/>
      <c r="AE6" s="872"/>
      <c r="AF6" s="872"/>
      <c r="AG6" s="872"/>
      <c r="AH6" s="872"/>
      <c r="AI6" s="872"/>
      <c r="AJ6" s="872"/>
      <c r="AK6" s="872"/>
      <c r="AL6" s="872"/>
      <c r="AM6" s="872"/>
      <c r="AN6" s="872"/>
      <c r="AO6" s="872"/>
      <c r="AP6" s="872"/>
      <c r="AQ6" s="872"/>
      <c r="AR6" s="872"/>
      <c r="AS6" s="872"/>
      <c r="AT6" s="872"/>
      <c r="AU6" s="872"/>
      <c r="AV6" s="872"/>
      <c r="AW6" s="872"/>
      <c r="AX6" s="872"/>
      <c r="AY6" s="872"/>
      <c r="AZ6" s="872"/>
      <c r="BA6" s="872"/>
    </row>
    <row r="7" spans="1:56" s="366" customFormat="1" ht="29.25" customHeight="1">
      <c r="A7" s="870"/>
      <c r="B7" s="870"/>
      <c r="C7" s="870"/>
      <c r="D7" s="870"/>
      <c r="E7" s="870"/>
      <c r="F7" s="870"/>
      <c r="G7" s="870"/>
      <c r="H7" s="360" t="s">
        <v>2325</v>
      </c>
      <c r="I7" s="360" t="s">
        <v>2326</v>
      </c>
      <c r="J7" s="360" t="s">
        <v>2327</v>
      </c>
      <c r="K7" s="870"/>
      <c r="L7" s="870"/>
      <c r="M7" s="870"/>
      <c r="N7" s="870"/>
      <c r="O7" s="877" t="s">
        <v>2357</v>
      </c>
      <c r="P7" s="878"/>
      <c r="Q7" s="879"/>
      <c r="R7" s="877" t="s">
        <v>2358</v>
      </c>
      <c r="S7" s="878"/>
      <c r="T7" s="879"/>
      <c r="U7" s="877" t="s">
        <v>2359</v>
      </c>
      <c r="V7" s="878"/>
      <c r="W7" s="879"/>
      <c r="X7" s="877" t="s">
        <v>2360</v>
      </c>
      <c r="Y7" s="878"/>
      <c r="Z7" s="879"/>
      <c r="AA7" s="877" t="s">
        <v>2361</v>
      </c>
      <c r="AB7" s="878"/>
      <c r="AC7" s="879"/>
      <c r="AD7" s="877" t="s">
        <v>2362</v>
      </c>
      <c r="AE7" s="878"/>
      <c r="AF7" s="879"/>
      <c r="AG7" s="877" t="s">
        <v>2363</v>
      </c>
      <c r="AH7" s="878"/>
      <c r="AI7" s="879"/>
      <c r="AJ7" s="877" t="s">
        <v>2364</v>
      </c>
      <c r="AK7" s="878"/>
      <c r="AL7" s="879"/>
      <c r="AM7" s="877" t="s">
        <v>2365</v>
      </c>
      <c r="AN7" s="878"/>
      <c r="AO7" s="879"/>
      <c r="AP7" s="877" t="s">
        <v>2366</v>
      </c>
      <c r="AQ7" s="878"/>
      <c r="AR7" s="879"/>
      <c r="AS7" s="877" t="s">
        <v>2367</v>
      </c>
      <c r="AT7" s="878"/>
      <c r="AU7" s="879"/>
      <c r="AV7" s="877" t="s">
        <v>2368</v>
      </c>
      <c r="AW7" s="878"/>
      <c r="AX7" s="879"/>
      <c r="AY7" s="877" t="s">
        <v>165</v>
      </c>
      <c r="AZ7" s="878"/>
      <c r="BA7" s="879"/>
    </row>
    <row r="8" spans="1:56" s="366" customFormat="1" ht="15" customHeight="1">
      <c r="A8" s="871"/>
      <c r="B8" s="871"/>
      <c r="C8" s="871"/>
      <c r="D8" s="871"/>
      <c r="E8" s="871"/>
      <c r="F8" s="871"/>
      <c r="G8" s="871"/>
      <c r="H8" s="360"/>
      <c r="I8" s="360"/>
      <c r="J8" s="360"/>
      <c r="K8" s="871"/>
      <c r="L8" s="871"/>
      <c r="M8" s="871"/>
      <c r="N8" s="871"/>
      <c r="O8" s="360" t="s">
        <v>95</v>
      </c>
      <c r="P8" s="360" t="s">
        <v>96</v>
      </c>
      <c r="Q8" s="360" t="s">
        <v>80</v>
      </c>
      <c r="R8" s="360" t="s">
        <v>95</v>
      </c>
      <c r="S8" s="360" t="s">
        <v>96</v>
      </c>
      <c r="T8" s="360" t="s">
        <v>80</v>
      </c>
      <c r="U8" s="360" t="s">
        <v>95</v>
      </c>
      <c r="V8" s="360" t="s">
        <v>96</v>
      </c>
      <c r="W8" s="360" t="s">
        <v>80</v>
      </c>
      <c r="X8" s="360" t="s">
        <v>95</v>
      </c>
      <c r="Y8" s="360" t="s">
        <v>96</v>
      </c>
      <c r="Z8" s="360" t="s">
        <v>80</v>
      </c>
      <c r="AA8" s="360" t="s">
        <v>95</v>
      </c>
      <c r="AB8" s="360" t="s">
        <v>96</v>
      </c>
      <c r="AC8" s="360" t="s">
        <v>80</v>
      </c>
      <c r="AD8" s="360" t="s">
        <v>95</v>
      </c>
      <c r="AE8" s="360" t="s">
        <v>96</v>
      </c>
      <c r="AF8" s="360" t="s">
        <v>80</v>
      </c>
      <c r="AG8" s="360" t="s">
        <v>95</v>
      </c>
      <c r="AH8" s="360" t="s">
        <v>96</v>
      </c>
      <c r="AI8" s="360" t="s">
        <v>80</v>
      </c>
      <c r="AJ8" s="360" t="s">
        <v>95</v>
      </c>
      <c r="AK8" s="360" t="s">
        <v>96</v>
      </c>
      <c r="AL8" s="360" t="s">
        <v>80</v>
      </c>
      <c r="AM8" s="360" t="s">
        <v>95</v>
      </c>
      <c r="AN8" s="360" t="s">
        <v>96</v>
      </c>
      <c r="AO8" s="360" t="s">
        <v>80</v>
      </c>
      <c r="AP8" s="360" t="s">
        <v>95</v>
      </c>
      <c r="AQ8" s="360" t="s">
        <v>96</v>
      </c>
      <c r="AR8" s="360" t="s">
        <v>80</v>
      </c>
      <c r="AS8" s="360" t="s">
        <v>95</v>
      </c>
      <c r="AT8" s="360" t="s">
        <v>96</v>
      </c>
      <c r="AU8" s="360" t="s">
        <v>80</v>
      </c>
      <c r="AV8" s="360" t="s">
        <v>95</v>
      </c>
      <c r="AW8" s="360" t="s">
        <v>96</v>
      </c>
      <c r="AX8" s="360" t="s">
        <v>80</v>
      </c>
      <c r="AY8" s="360" t="s">
        <v>95</v>
      </c>
      <c r="AZ8" s="360" t="s">
        <v>96</v>
      </c>
      <c r="BA8" s="360" t="s">
        <v>80</v>
      </c>
    </row>
    <row r="9" spans="1:56" hidden="1">
      <c r="A9" s="355">
        <v>1</v>
      </c>
      <c r="B9" s="355" t="s">
        <v>1134</v>
      </c>
      <c r="C9" s="355" t="s">
        <v>1135</v>
      </c>
      <c r="D9" s="355" t="s">
        <v>2517</v>
      </c>
      <c r="E9" s="355" t="s">
        <v>193</v>
      </c>
      <c r="F9" s="355" t="s">
        <v>86</v>
      </c>
      <c r="G9" s="355" t="s">
        <v>126</v>
      </c>
      <c r="H9" s="355" t="s">
        <v>615</v>
      </c>
      <c r="I9" s="355" t="s">
        <v>615</v>
      </c>
      <c r="J9" s="355">
        <v>2</v>
      </c>
      <c r="K9" s="355" t="s">
        <v>2518</v>
      </c>
      <c r="L9" s="355">
        <v>31569</v>
      </c>
      <c r="M9" s="355" t="s">
        <v>2409</v>
      </c>
      <c r="N9" s="355">
        <v>1300</v>
      </c>
      <c r="O9" s="355">
        <v>0</v>
      </c>
      <c r="P9" s="355">
        <v>0</v>
      </c>
      <c r="Q9" s="355">
        <f>SUM(O9:P9)</f>
        <v>0</v>
      </c>
      <c r="R9" s="355">
        <v>0</v>
      </c>
      <c r="S9" s="355">
        <v>0</v>
      </c>
      <c r="T9" s="355">
        <f>SUM(R9:S9)</f>
        <v>0</v>
      </c>
      <c r="U9" s="355">
        <v>0</v>
      </c>
      <c r="V9" s="355">
        <v>0</v>
      </c>
      <c r="W9" s="355">
        <f>SUM(U9:V9)</f>
        <v>0</v>
      </c>
      <c r="X9" s="355">
        <v>0</v>
      </c>
      <c r="Y9" s="355">
        <v>0</v>
      </c>
      <c r="Z9" s="355">
        <f>SUM(X9:Y9)</f>
        <v>0</v>
      </c>
      <c r="AA9" s="355">
        <v>0</v>
      </c>
      <c r="AB9" s="355">
        <v>0</v>
      </c>
      <c r="AC9" s="355">
        <f>SUM(AA9:AB9)</f>
        <v>0</v>
      </c>
      <c r="AD9" s="355">
        <v>0</v>
      </c>
      <c r="AE9" s="355">
        <v>0</v>
      </c>
      <c r="AF9" s="355">
        <f>SUM(AD9:AE9)</f>
        <v>0</v>
      </c>
      <c r="AG9" s="355">
        <v>38</v>
      </c>
      <c r="AH9" s="355">
        <v>31</v>
      </c>
      <c r="AI9" s="355">
        <f>SUM(AG9:AH9)</f>
        <v>69</v>
      </c>
      <c r="AJ9" s="355">
        <v>38</v>
      </c>
      <c r="AK9" s="355">
        <v>33</v>
      </c>
      <c r="AL9" s="355">
        <f>SUM(AJ9:AK9)</f>
        <v>71</v>
      </c>
      <c r="AM9" s="355">
        <v>35</v>
      </c>
      <c r="AN9" s="355">
        <v>37</v>
      </c>
      <c r="AO9" s="355">
        <f>SUM(AM9:AN9)</f>
        <v>72</v>
      </c>
      <c r="AP9" s="355">
        <v>0</v>
      </c>
      <c r="AQ9" s="355">
        <v>0</v>
      </c>
      <c r="AR9" s="355">
        <f>SUM(AP9:AQ9)</f>
        <v>0</v>
      </c>
      <c r="AS9" s="355">
        <v>0</v>
      </c>
      <c r="AT9" s="355">
        <v>0</v>
      </c>
      <c r="AU9" s="355">
        <f>SUM(AS9:AT9)</f>
        <v>0</v>
      </c>
      <c r="AV9" s="355">
        <v>0</v>
      </c>
      <c r="AW9" s="355">
        <v>0</v>
      </c>
      <c r="AX9" s="355">
        <f>SUM(AV9:AW9)</f>
        <v>0</v>
      </c>
      <c r="AY9" s="355">
        <f>AG9+AJ9+AM9</f>
        <v>111</v>
      </c>
      <c r="AZ9" s="355">
        <f>AH9+AK9+AN9</f>
        <v>101</v>
      </c>
      <c r="BA9" s="355">
        <f t="shared" ref="BA9:BA14" si="0">SUM(AY9:AZ9)</f>
        <v>212</v>
      </c>
    </row>
    <row r="10" spans="1:56" hidden="1">
      <c r="A10" s="355">
        <f>A9+1</f>
        <v>2</v>
      </c>
      <c r="B10" s="355" t="s">
        <v>1141</v>
      </c>
      <c r="C10" s="355" t="s">
        <v>1142</v>
      </c>
      <c r="D10" s="355" t="s">
        <v>1679</v>
      </c>
      <c r="E10" s="355" t="s">
        <v>513</v>
      </c>
      <c r="F10" s="355" t="s">
        <v>86</v>
      </c>
      <c r="G10" s="355" t="s">
        <v>126</v>
      </c>
      <c r="H10" s="355" t="s">
        <v>615</v>
      </c>
      <c r="I10" s="355" t="s">
        <v>615</v>
      </c>
      <c r="J10" s="355">
        <v>2</v>
      </c>
      <c r="K10" s="355" t="s">
        <v>2432</v>
      </c>
      <c r="L10" s="355">
        <v>37438</v>
      </c>
      <c r="M10" s="355" t="s">
        <v>2409</v>
      </c>
      <c r="N10" s="355">
        <v>1500</v>
      </c>
      <c r="O10" s="355">
        <v>0</v>
      </c>
      <c r="P10" s="355">
        <v>0</v>
      </c>
      <c r="Q10" s="355">
        <f>SUM(O10:P10)</f>
        <v>0</v>
      </c>
      <c r="R10" s="355">
        <v>0</v>
      </c>
      <c r="S10" s="355">
        <v>0</v>
      </c>
      <c r="T10" s="355">
        <f>SUM(R10:S10)</f>
        <v>0</v>
      </c>
      <c r="U10" s="355">
        <v>0</v>
      </c>
      <c r="V10" s="355">
        <v>0</v>
      </c>
      <c r="W10" s="355">
        <f>SUM(U10:V10)</f>
        <v>0</v>
      </c>
      <c r="X10" s="355">
        <v>0</v>
      </c>
      <c r="Y10" s="355">
        <v>0</v>
      </c>
      <c r="Z10" s="355">
        <f>SUM(X10:Y10)</f>
        <v>0</v>
      </c>
      <c r="AA10" s="355">
        <v>0</v>
      </c>
      <c r="AB10" s="355">
        <v>0</v>
      </c>
      <c r="AC10" s="355">
        <f>SUM(AA10:AB10)</f>
        <v>0</v>
      </c>
      <c r="AD10" s="355">
        <v>0</v>
      </c>
      <c r="AE10" s="355">
        <v>0</v>
      </c>
      <c r="AF10" s="355">
        <f>SUM(AD10:AE10)</f>
        <v>0</v>
      </c>
      <c r="AG10" s="355">
        <v>35</v>
      </c>
      <c r="AH10" s="355">
        <v>23</v>
      </c>
      <c r="AI10" s="355">
        <f>SUM(AG10:AH10)</f>
        <v>58</v>
      </c>
      <c r="AJ10" s="355">
        <v>34</v>
      </c>
      <c r="AK10" s="355">
        <v>28</v>
      </c>
      <c r="AL10" s="355">
        <f>SUM(AJ10:AK10)</f>
        <v>62</v>
      </c>
      <c r="AM10" s="355">
        <v>22</v>
      </c>
      <c r="AN10" s="355">
        <v>30</v>
      </c>
      <c r="AO10" s="355">
        <f>SUM(AM10:AN10)</f>
        <v>52</v>
      </c>
      <c r="AP10" s="355">
        <v>0</v>
      </c>
      <c r="AQ10" s="355">
        <v>0</v>
      </c>
      <c r="AR10" s="355">
        <f>SUM(AP10:AQ10)</f>
        <v>0</v>
      </c>
      <c r="AS10" s="355">
        <v>0</v>
      </c>
      <c r="AT10" s="355">
        <v>0</v>
      </c>
      <c r="AU10" s="355">
        <f>SUM(AS10:AT10)</f>
        <v>0</v>
      </c>
      <c r="AV10" s="355">
        <v>0</v>
      </c>
      <c r="AW10" s="355">
        <v>0</v>
      </c>
      <c r="AX10" s="355">
        <f>SUM(AV10:AW10)</f>
        <v>0</v>
      </c>
      <c r="AY10" s="355">
        <f t="shared" ref="AY10:AZ13" si="1">AG10+AJ10+AM10</f>
        <v>91</v>
      </c>
      <c r="AZ10" s="355">
        <f t="shared" si="1"/>
        <v>81</v>
      </c>
      <c r="BA10" s="355">
        <f t="shared" si="0"/>
        <v>172</v>
      </c>
    </row>
    <row r="11" spans="1:56" hidden="1">
      <c r="A11" s="355">
        <f>A10+1</f>
        <v>3</v>
      </c>
      <c r="B11" s="355" t="s">
        <v>1136</v>
      </c>
      <c r="C11" s="355" t="s">
        <v>1137</v>
      </c>
      <c r="D11" s="355" t="s">
        <v>1465</v>
      </c>
      <c r="E11" s="355" t="s">
        <v>1138</v>
      </c>
      <c r="F11" s="355" t="s">
        <v>86</v>
      </c>
      <c r="G11" s="355" t="s">
        <v>126</v>
      </c>
      <c r="H11" s="355" t="s">
        <v>615</v>
      </c>
      <c r="I11" s="355" t="s">
        <v>615</v>
      </c>
      <c r="J11" s="355">
        <v>2</v>
      </c>
      <c r="K11" s="355" t="s">
        <v>2519</v>
      </c>
      <c r="L11" s="355">
        <v>39070</v>
      </c>
      <c r="M11" s="355" t="s">
        <v>2409</v>
      </c>
      <c r="N11" s="355">
        <v>1300</v>
      </c>
      <c r="O11" s="355">
        <v>0</v>
      </c>
      <c r="P11" s="355">
        <v>0</v>
      </c>
      <c r="Q11" s="355">
        <f>SUM(O11:P11)</f>
        <v>0</v>
      </c>
      <c r="R11" s="355">
        <v>0</v>
      </c>
      <c r="S11" s="355">
        <v>0</v>
      </c>
      <c r="T11" s="355">
        <f>SUM(R11:S11)</f>
        <v>0</v>
      </c>
      <c r="U11" s="355">
        <v>0</v>
      </c>
      <c r="V11" s="355">
        <v>0</v>
      </c>
      <c r="W11" s="355">
        <f>SUM(U11:V11)</f>
        <v>0</v>
      </c>
      <c r="X11" s="355">
        <v>0</v>
      </c>
      <c r="Y11" s="355">
        <v>0</v>
      </c>
      <c r="Z11" s="355">
        <f>SUM(X11:Y11)</f>
        <v>0</v>
      </c>
      <c r="AA11" s="355">
        <v>0</v>
      </c>
      <c r="AB11" s="355">
        <v>0</v>
      </c>
      <c r="AC11" s="355">
        <f>SUM(AA11:AB11)</f>
        <v>0</v>
      </c>
      <c r="AD11" s="355">
        <v>0</v>
      </c>
      <c r="AE11" s="355">
        <v>0</v>
      </c>
      <c r="AF11" s="355">
        <f>SUM(AD11:AE11)</f>
        <v>0</v>
      </c>
      <c r="AG11" s="355">
        <v>32</v>
      </c>
      <c r="AH11" s="355">
        <v>32</v>
      </c>
      <c r="AI11" s="355">
        <f>SUM(AG11:AH11)</f>
        <v>64</v>
      </c>
      <c r="AJ11" s="355">
        <v>40</v>
      </c>
      <c r="AK11" s="355">
        <v>28</v>
      </c>
      <c r="AL11" s="355">
        <f>SUM(AJ11:AK11)</f>
        <v>68</v>
      </c>
      <c r="AM11" s="355">
        <v>39</v>
      </c>
      <c r="AN11" s="355">
        <v>24</v>
      </c>
      <c r="AO11" s="355">
        <f>SUM(AM11:AN11)</f>
        <v>63</v>
      </c>
      <c r="AP11" s="355">
        <v>0</v>
      </c>
      <c r="AQ11" s="355">
        <v>0</v>
      </c>
      <c r="AR11" s="355">
        <f>SUM(AP11:AQ11)</f>
        <v>0</v>
      </c>
      <c r="AS11" s="355">
        <v>0</v>
      </c>
      <c r="AT11" s="355">
        <v>0</v>
      </c>
      <c r="AU11" s="355">
        <f>SUM(AS11:AT11)</f>
        <v>0</v>
      </c>
      <c r="AV11" s="355">
        <v>0</v>
      </c>
      <c r="AW11" s="355">
        <v>0</v>
      </c>
      <c r="AX11" s="355">
        <f>SUM(AV11:AW11)</f>
        <v>0</v>
      </c>
      <c r="AY11" s="355">
        <f t="shared" si="1"/>
        <v>111</v>
      </c>
      <c r="AZ11" s="355">
        <f t="shared" si="1"/>
        <v>84</v>
      </c>
      <c r="BA11" s="355">
        <f t="shared" si="0"/>
        <v>195</v>
      </c>
    </row>
    <row r="12" spans="1:56" hidden="1">
      <c r="A12" s="355">
        <f>A11+1</f>
        <v>4</v>
      </c>
      <c r="B12" s="355" t="s">
        <v>1132</v>
      </c>
      <c r="C12" s="355" t="s">
        <v>1133</v>
      </c>
      <c r="D12" s="355" t="s">
        <v>1451</v>
      </c>
      <c r="E12" s="355" t="s">
        <v>197</v>
      </c>
      <c r="F12" s="355" t="s">
        <v>86</v>
      </c>
      <c r="G12" s="355" t="s">
        <v>126</v>
      </c>
      <c r="H12" s="355" t="s">
        <v>615</v>
      </c>
      <c r="I12" s="355" t="s">
        <v>615</v>
      </c>
      <c r="J12" s="355">
        <v>2</v>
      </c>
      <c r="K12" s="355" t="s">
        <v>2410</v>
      </c>
      <c r="L12" s="355">
        <v>39568</v>
      </c>
      <c r="M12" s="355" t="s">
        <v>2409</v>
      </c>
      <c r="N12" s="355">
        <v>1300</v>
      </c>
      <c r="O12" s="355">
        <v>0</v>
      </c>
      <c r="P12" s="355">
        <v>0</v>
      </c>
      <c r="Q12" s="355">
        <f>SUM(O12:P12)</f>
        <v>0</v>
      </c>
      <c r="R12" s="355">
        <v>0</v>
      </c>
      <c r="S12" s="355">
        <v>0</v>
      </c>
      <c r="T12" s="355">
        <f>SUM(R12:S12)</f>
        <v>0</v>
      </c>
      <c r="U12" s="355">
        <v>0</v>
      </c>
      <c r="V12" s="355">
        <v>0</v>
      </c>
      <c r="W12" s="355">
        <f>SUM(U12:V12)</f>
        <v>0</v>
      </c>
      <c r="X12" s="355">
        <v>0</v>
      </c>
      <c r="Y12" s="355">
        <v>0</v>
      </c>
      <c r="Z12" s="355">
        <f>SUM(X12:Y12)</f>
        <v>0</v>
      </c>
      <c r="AA12" s="355">
        <v>0</v>
      </c>
      <c r="AB12" s="355">
        <v>0</v>
      </c>
      <c r="AC12" s="355">
        <f>SUM(AA12:AB12)</f>
        <v>0</v>
      </c>
      <c r="AD12" s="355">
        <v>0</v>
      </c>
      <c r="AE12" s="355">
        <v>0</v>
      </c>
      <c r="AF12" s="355">
        <f>SUM(AD12:AE12)</f>
        <v>0</v>
      </c>
      <c r="AG12" s="355">
        <v>43</v>
      </c>
      <c r="AH12" s="355">
        <v>32</v>
      </c>
      <c r="AI12" s="355">
        <f>SUM(AG12:AH12)</f>
        <v>75</v>
      </c>
      <c r="AJ12" s="355">
        <v>29</v>
      </c>
      <c r="AK12" s="355">
        <v>27</v>
      </c>
      <c r="AL12" s="355">
        <f>SUM(AJ12:AK12)</f>
        <v>56</v>
      </c>
      <c r="AM12" s="355">
        <v>22</v>
      </c>
      <c r="AN12" s="355">
        <v>26</v>
      </c>
      <c r="AO12" s="355">
        <f>SUM(AM12:AN12)</f>
        <v>48</v>
      </c>
      <c r="AP12" s="355">
        <v>0</v>
      </c>
      <c r="AQ12" s="355">
        <v>0</v>
      </c>
      <c r="AR12" s="355">
        <f>SUM(AP12:AQ12)</f>
        <v>0</v>
      </c>
      <c r="AS12" s="355">
        <v>0</v>
      </c>
      <c r="AT12" s="355">
        <v>0</v>
      </c>
      <c r="AU12" s="355">
        <f>SUM(AS12:AT12)</f>
        <v>0</v>
      </c>
      <c r="AV12" s="355">
        <v>0</v>
      </c>
      <c r="AW12" s="355">
        <v>0</v>
      </c>
      <c r="AX12" s="355">
        <f>SUM(AV12:AW12)</f>
        <v>0</v>
      </c>
      <c r="AY12" s="355">
        <f t="shared" si="1"/>
        <v>94</v>
      </c>
      <c r="AZ12" s="355">
        <f t="shared" si="1"/>
        <v>85</v>
      </c>
      <c r="BA12" s="355">
        <f t="shared" si="0"/>
        <v>179</v>
      </c>
    </row>
    <row r="13" spans="1:56" hidden="1">
      <c r="A13" s="355">
        <f>A12+1</f>
        <v>5</v>
      </c>
      <c r="B13" s="355" t="s">
        <v>1139</v>
      </c>
      <c r="C13" s="355" t="s">
        <v>1140</v>
      </c>
      <c r="D13" s="355" t="s">
        <v>501</v>
      </c>
      <c r="E13" s="355" t="s">
        <v>501</v>
      </c>
      <c r="F13" s="355" t="s">
        <v>86</v>
      </c>
      <c r="G13" s="355" t="s">
        <v>126</v>
      </c>
      <c r="H13" s="355" t="s">
        <v>615</v>
      </c>
      <c r="I13" s="355" t="s">
        <v>615</v>
      </c>
      <c r="J13" s="355">
        <v>2</v>
      </c>
      <c r="K13" s="355" t="s">
        <v>2410</v>
      </c>
      <c r="L13" s="355">
        <v>3654</v>
      </c>
      <c r="M13" s="355" t="s">
        <v>2409</v>
      </c>
      <c r="N13" s="355">
        <v>900</v>
      </c>
      <c r="O13" s="355">
        <v>0</v>
      </c>
      <c r="P13" s="355">
        <v>0</v>
      </c>
      <c r="Q13" s="355">
        <f>SUM(O13:P13)</f>
        <v>0</v>
      </c>
      <c r="R13" s="355">
        <v>0</v>
      </c>
      <c r="S13" s="355">
        <v>0</v>
      </c>
      <c r="T13" s="355">
        <f>SUM(R13:S13)</f>
        <v>0</v>
      </c>
      <c r="U13" s="355">
        <v>0</v>
      </c>
      <c r="V13" s="355">
        <v>0</v>
      </c>
      <c r="W13" s="355">
        <f>SUM(U13:V13)</f>
        <v>0</v>
      </c>
      <c r="X13" s="355">
        <v>0</v>
      </c>
      <c r="Y13" s="355">
        <v>0</v>
      </c>
      <c r="Z13" s="355">
        <f>SUM(X13:Y13)</f>
        <v>0</v>
      </c>
      <c r="AA13" s="355">
        <v>0</v>
      </c>
      <c r="AB13" s="355">
        <v>0</v>
      </c>
      <c r="AC13" s="355">
        <f>SUM(AA13:AB13)</f>
        <v>0</v>
      </c>
      <c r="AD13" s="355">
        <v>0</v>
      </c>
      <c r="AE13" s="355">
        <v>0</v>
      </c>
      <c r="AF13" s="355">
        <f>SUM(AD13:AE13)</f>
        <v>0</v>
      </c>
      <c r="AG13" s="355">
        <v>7</v>
      </c>
      <c r="AH13" s="355">
        <v>7</v>
      </c>
      <c r="AI13" s="355">
        <f>SUM(AG13:AH13)</f>
        <v>14</v>
      </c>
      <c r="AJ13" s="355">
        <v>9</v>
      </c>
      <c r="AK13" s="355">
        <v>9</v>
      </c>
      <c r="AL13" s="355">
        <f>SUM(AJ13:AK13)</f>
        <v>18</v>
      </c>
      <c r="AM13" s="355">
        <v>9</v>
      </c>
      <c r="AN13" s="355">
        <v>11</v>
      </c>
      <c r="AO13" s="355">
        <f>SUM(AM13:AN13)</f>
        <v>20</v>
      </c>
      <c r="AP13" s="355">
        <v>0</v>
      </c>
      <c r="AQ13" s="355">
        <v>0</v>
      </c>
      <c r="AR13" s="355">
        <f>SUM(AP13:AQ13)</f>
        <v>0</v>
      </c>
      <c r="AS13" s="355">
        <v>0</v>
      </c>
      <c r="AT13" s="355">
        <v>0</v>
      </c>
      <c r="AU13" s="355">
        <f>SUM(AS13:AT13)</f>
        <v>0</v>
      </c>
      <c r="AV13" s="355">
        <v>0</v>
      </c>
      <c r="AW13" s="355">
        <v>0</v>
      </c>
      <c r="AX13" s="355">
        <f>SUM(AV13:AW13)</f>
        <v>0</v>
      </c>
      <c r="AY13" s="355">
        <f t="shared" si="1"/>
        <v>25</v>
      </c>
      <c r="AZ13" s="355">
        <f t="shared" si="1"/>
        <v>27</v>
      </c>
      <c r="BA13" s="355">
        <f t="shared" si="0"/>
        <v>52</v>
      </c>
    </row>
    <row r="14" spans="1:56" s="382" customFormat="1" ht="22.5" customHeight="1">
      <c r="A14" s="380">
        <v>1</v>
      </c>
      <c r="B14" s="380"/>
      <c r="C14" s="380" t="str">
        <f>F14</f>
        <v>Kec. Air Hitam</v>
      </c>
      <c r="D14" s="380"/>
      <c r="E14" s="380"/>
      <c r="F14" s="380" t="str">
        <f>F13</f>
        <v>Kec. Air Hitam</v>
      </c>
      <c r="G14" s="380"/>
      <c r="H14" s="380"/>
      <c r="I14" s="380"/>
      <c r="J14" s="380"/>
      <c r="K14" s="380"/>
      <c r="L14" s="380"/>
      <c r="M14" s="380"/>
      <c r="N14" s="380"/>
      <c r="O14" s="380">
        <f t="shared" ref="O14:AX14" si="2">SUM(O9:O13)</f>
        <v>0</v>
      </c>
      <c r="P14" s="380">
        <f t="shared" si="2"/>
        <v>0</v>
      </c>
      <c r="Q14" s="380">
        <f t="shared" si="2"/>
        <v>0</v>
      </c>
      <c r="R14" s="380">
        <f t="shared" si="2"/>
        <v>0</v>
      </c>
      <c r="S14" s="380">
        <f t="shared" si="2"/>
        <v>0</v>
      </c>
      <c r="T14" s="380">
        <f t="shared" si="2"/>
        <v>0</v>
      </c>
      <c r="U14" s="380">
        <f t="shared" si="2"/>
        <v>0</v>
      </c>
      <c r="V14" s="380">
        <f t="shared" si="2"/>
        <v>0</v>
      </c>
      <c r="W14" s="380">
        <f t="shared" si="2"/>
        <v>0</v>
      </c>
      <c r="X14" s="380">
        <f t="shared" si="2"/>
        <v>0</v>
      </c>
      <c r="Y14" s="380">
        <f t="shared" si="2"/>
        <v>0</v>
      </c>
      <c r="Z14" s="380">
        <f t="shared" si="2"/>
        <v>0</v>
      </c>
      <c r="AA14" s="380">
        <f t="shared" si="2"/>
        <v>0</v>
      </c>
      <c r="AB14" s="380">
        <f t="shared" si="2"/>
        <v>0</v>
      </c>
      <c r="AC14" s="380">
        <f t="shared" si="2"/>
        <v>0</v>
      </c>
      <c r="AD14" s="380">
        <f t="shared" si="2"/>
        <v>0</v>
      </c>
      <c r="AE14" s="380">
        <f t="shared" si="2"/>
        <v>0</v>
      </c>
      <c r="AF14" s="380">
        <f t="shared" si="2"/>
        <v>0</v>
      </c>
      <c r="AG14" s="380">
        <f>SUM(AG9:AG13)-5</f>
        <v>150</v>
      </c>
      <c r="AH14" s="380">
        <f>SUM(AH9:AH13)+2</f>
        <v>127</v>
      </c>
      <c r="AI14" s="380">
        <f t="shared" si="2"/>
        <v>280</v>
      </c>
      <c r="AJ14" s="380">
        <f t="shared" si="2"/>
        <v>150</v>
      </c>
      <c r="AK14" s="380">
        <f t="shared" si="2"/>
        <v>125</v>
      </c>
      <c r="AL14" s="380">
        <f t="shared" si="2"/>
        <v>275</v>
      </c>
      <c r="AM14" s="380">
        <f t="shared" si="2"/>
        <v>127</v>
      </c>
      <c r="AN14" s="380">
        <f t="shared" si="2"/>
        <v>128</v>
      </c>
      <c r="AO14" s="380">
        <f t="shared" si="2"/>
        <v>255</v>
      </c>
      <c r="AP14" s="380">
        <f t="shared" si="2"/>
        <v>0</v>
      </c>
      <c r="AQ14" s="380">
        <f t="shared" si="2"/>
        <v>0</v>
      </c>
      <c r="AR14" s="380">
        <f t="shared" si="2"/>
        <v>0</v>
      </c>
      <c r="AS14" s="380">
        <f t="shared" si="2"/>
        <v>0</v>
      </c>
      <c r="AT14" s="380">
        <f t="shared" si="2"/>
        <v>0</v>
      </c>
      <c r="AU14" s="380">
        <f t="shared" si="2"/>
        <v>0</v>
      </c>
      <c r="AV14" s="380">
        <f t="shared" si="2"/>
        <v>0</v>
      </c>
      <c r="AW14" s="380">
        <f t="shared" si="2"/>
        <v>0</v>
      </c>
      <c r="AX14" s="380">
        <f t="shared" si="2"/>
        <v>0</v>
      </c>
      <c r="AY14" s="380">
        <f>AG14+AJ14+AM14</f>
        <v>427</v>
      </c>
      <c r="AZ14" s="380">
        <f>AH14+AK14+AN14</f>
        <v>380</v>
      </c>
      <c r="BA14" s="380">
        <f t="shared" si="0"/>
        <v>807</v>
      </c>
    </row>
    <row r="15" spans="1:56" s="382" customFormat="1" hidden="1">
      <c r="A15" s="380">
        <f>A13+1</f>
        <v>6</v>
      </c>
      <c r="B15" s="380" t="s">
        <v>1149</v>
      </c>
      <c r="C15" s="380" t="s">
        <v>1150</v>
      </c>
      <c r="D15" s="380" t="s">
        <v>2520</v>
      </c>
      <c r="E15" s="380" t="s">
        <v>303</v>
      </c>
      <c r="F15" s="380" t="s">
        <v>87</v>
      </c>
      <c r="G15" s="380" t="s">
        <v>126</v>
      </c>
      <c r="H15" s="380" t="s">
        <v>615</v>
      </c>
      <c r="I15" s="380" t="s">
        <v>615</v>
      </c>
      <c r="J15" s="380">
        <v>2</v>
      </c>
      <c r="K15" s="380" t="s">
        <v>2410</v>
      </c>
      <c r="L15" s="380">
        <v>3654</v>
      </c>
      <c r="M15" s="380" t="s">
        <v>2521</v>
      </c>
      <c r="N15" s="380">
        <v>1300</v>
      </c>
      <c r="O15" s="380">
        <v>0</v>
      </c>
      <c r="P15" s="380">
        <v>0</v>
      </c>
      <c r="Q15" s="380">
        <f t="shared" ref="Q15:Q22" si="3">SUM(O15:P15)</f>
        <v>0</v>
      </c>
      <c r="R15" s="380">
        <v>0</v>
      </c>
      <c r="S15" s="380">
        <v>0</v>
      </c>
      <c r="T15" s="380">
        <f t="shared" ref="T15:T22" si="4">SUM(R15:S15)</f>
        <v>0</v>
      </c>
      <c r="U15" s="380">
        <v>0</v>
      </c>
      <c r="V15" s="380">
        <v>0</v>
      </c>
      <c r="W15" s="380">
        <f t="shared" ref="W15:W22" si="5">SUM(U15:V15)</f>
        <v>0</v>
      </c>
      <c r="X15" s="380">
        <v>0</v>
      </c>
      <c r="Y15" s="380">
        <v>0</v>
      </c>
      <c r="Z15" s="380">
        <f t="shared" ref="Z15:Z22" si="6">SUM(X15:Y15)</f>
        <v>0</v>
      </c>
      <c r="AA15" s="380">
        <v>0</v>
      </c>
      <c r="AB15" s="380">
        <v>0</v>
      </c>
      <c r="AC15" s="380">
        <f t="shared" ref="AC15:AC22" si="7">SUM(AA15:AB15)</f>
        <v>0</v>
      </c>
      <c r="AD15" s="380">
        <v>0</v>
      </c>
      <c r="AE15" s="380">
        <v>0</v>
      </c>
      <c r="AF15" s="380">
        <f t="shared" ref="AF15:AF22" si="8">SUM(AD15:AE15)</f>
        <v>0</v>
      </c>
      <c r="AG15" s="380">
        <v>18</v>
      </c>
      <c r="AH15" s="380">
        <v>32</v>
      </c>
      <c r="AI15" s="380">
        <f t="shared" ref="AI15:AI22" si="9">SUM(AG15:AH15)</f>
        <v>50</v>
      </c>
      <c r="AJ15" s="380">
        <v>25</v>
      </c>
      <c r="AK15" s="380">
        <v>41</v>
      </c>
      <c r="AL15" s="380">
        <f t="shared" ref="AL15:AL22" si="10">SUM(AJ15:AK15)</f>
        <v>66</v>
      </c>
      <c r="AM15" s="380">
        <v>27</v>
      </c>
      <c r="AN15" s="380">
        <v>36</v>
      </c>
      <c r="AO15" s="380">
        <f t="shared" ref="AO15:AO22" si="11">SUM(AM15:AN15)</f>
        <v>63</v>
      </c>
      <c r="AP15" s="380">
        <v>0</v>
      </c>
      <c r="AQ15" s="380">
        <v>0</v>
      </c>
      <c r="AR15" s="380">
        <f t="shared" ref="AR15:AR22" si="12">SUM(AP15:AQ15)</f>
        <v>0</v>
      </c>
      <c r="AS15" s="380">
        <v>0</v>
      </c>
      <c r="AT15" s="380">
        <v>0</v>
      </c>
      <c r="AU15" s="380">
        <f t="shared" ref="AU15:AU22" si="13">SUM(AS15:AT15)</f>
        <v>0</v>
      </c>
      <c r="AV15" s="380">
        <v>0</v>
      </c>
      <c r="AW15" s="380">
        <v>0</v>
      </c>
      <c r="AX15" s="380">
        <f t="shared" ref="AX15:AX22" si="14">SUM(AV15:AW15)</f>
        <v>0</v>
      </c>
      <c r="AY15" s="380">
        <f t="shared" ref="AY15:AZ22" si="15">AG15+AJ15+AM15</f>
        <v>70</v>
      </c>
      <c r="AZ15" s="380">
        <f t="shared" si="15"/>
        <v>109</v>
      </c>
      <c r="BA15" s="380">
        <f t="shared" ref="BA15:BA22" si="16">SUM(AY15:AZ15)</f>
        <v>179</v>
      </c>
    </row>
    <row r="16" spans="1:56" s="382" customFormat="1" hidden="1">
      <c r="A16" s="380">
        <f t="shared" ref="A16:A22" si="17">A15+1</f>
        <v>7</v>
      </c>
      <c r="B16" s="380" t="s">
        <v>1153</v>
      </c>
      <c r="C16" s="380" t="s">
        <v>1154</v>
      </c>
      <c r="D16" s="380" t="s">
        <v>1026</v>
      </c>
      <c r="E16" s="380" t="s">
        <v>1026</v>
      </c>
      <c r="F16" s="380" t="s">
        <v>87</v>
      </c>
      <c r="G16" s="380" t="s">
        <v>126</v>
      </c>
      <c r="H16" s="380" t="s">
        <v>615</v>
      </c>
      <c r="I16" s="380" t="s">
        <v>615</v>
      </c>
      <c r="J16" s="380">
        <v>2</v>
      </c>
      <c r="K16" s="380" t="s">
        <v>2522</v>
      </c>
      <c r="L16" s="380">
        <v>35566</v>
      </c>
      <c r="M16" s="380" t="s">
        <v>2415</v>
      </c>
      <c r="N16" s="380">
        <v>0</v>
      </c>
      <c r="O16" s="380">
        <v>0</v>
      </c>
      <c r="P16" s="380">
        <v>0</v>
      </c>
      <c r="Q16" s="380">
        <f t="shared" si="3"/>
        <v>0</v>
      </c>
      <c r="R16" s="380">
        <v>0</v>
      </c>
      <c r="S16" s="380">
        <v>0</v>
      </c>
      <c r="T16" s="380">
        <f t="shared" si="4"/>
        <v>0</v>
      </c>
      <c r="U16" s="380">
        <v>0</v>
      </c>
      <c r="V16" s="380">
        <v>0</v>
      </c>
      <c r="W16" s="380">
        <f t="shared" si="5"/>
        <v>0</v>
      </c>
      <c r="X16" s="380">
        <v>0</v>
      </c>
      <c r="Y16" s="380">
        <v>0</v>
      </c>
      <c r="Z16" s="380">
        <f t="shared" si="6"/>
        <v>0</v>
      </c>
      <c r="AA16" s="380">
        <v>0</v>
      </c>
      <c r="AB16" s="380">
        <v>0</v>
      </c>
      <c r="AC16" s="380">
        <f t="shared" si="7"/>
        <v>0</v>
      </c>
      <c r="AD16" s="380">
        <v>0</v>
      </c>
      <c r="AE16" s="380">
        <v>0</v>
      </c>
      <c r="AF16" s="380">
        <f t="shared" si="8"/>
        <v>0</v>
      </c>
      <c r="AG16" s="380">
        <v>27</v>
      </c>
      <c r="AH16" s="380">
        <v>27</v>
      </c>
      <c r="AI16" s="380">
        <f t="shared" si="9"/>
        <v>54</v>
      </c>
      <c r="AJ16" s="380">
        <v>34</v>
      </c>
      <c r="AK16" s="380">
        <v>24</v>
      </c>
      <c r="AL16" s="380">
        <f t="shared" si="10"/>
        <v>58</v>
      </c>
      <c r="AM16" s="380">
        <v>41</v>
      </c>
      <c r="AN16" s="380">
        <v>30</v>
      </c>
      <c r="AO16" s="380">
        <f t="shared" si="11"/>
        <v>71</v>
      </c>
      <c r="AP16" s="380">
        <v>0</v>
      </c>
      <c r="AQ16" s="380">
        <v>0</v>
      </c>
      <c r="AR16" s="380">
        <f t="shared" si="12"/>
        <v>0</v>
      </c>
      <c r="AS16" s="380">
        <v>0</v>
      </c>
      <c r="AT16" s="380">
        <v>0</v>
      </c>
      <c r="AU16" s="380">
        <f t="shared" si="13"/>
        <v>0</v>
      </c>
      <c r="AV16" s="380">
        <v>0</v>
      </c>
      <c r="AW16" s="380">
        <v>0</v>
      </c>
      <c r="AX16" s="380">
        <f t="shared" si="14"/>
        <v>0</v>
      </c>
      <c r="AY16" s="380">
        <f t="shared" si="15"/>
        <v>102</v>
      </c>
      <c r="AZ16" s="380">
        <f t="shared" si="15"/>
        <v>81</v>
      </c>
      <c r="BA16" s="380">
        <f t="shared" si="16"/>
        <v>183</v>
      </c>
    </row>
    <row r="17" spans="1:53" s="382" customFormat="1" hidden="1">
      <c r="A17" s="380">
        <f t="shared" si="17"/>
        <v>8</v>
      </c>
      <c r="B17" s="380" t="s">
        <v>1155</v>
      </c>
      <c r="C17" s="380" t="s">
        <v>1156</v>
      </c>
      <c r="D17" s="380" t="s">
        <v>1682</v>
      </c>
      <c r="E17" s="380" t="s">
        <v>541</v>
      </c>
      <c r="F17" s="380" t="s">
        <v>87</v>
      </c>
      <c r="G17" s="380" t="s">
        <v>126</v>
      </c>
      <c r="H17" s="380" t="s">
        <v>615</v>
      </c>
      <c r="I17" s="380" t="s">
        <v>615</v>
      </c>
      <c r="J17" s="380">
        <v>2</v>
      </c>
      <c r="K17" s="380" t="s">
        <v>2410</v>
      </c>
      <c r="L17" s="380">
        <v>36951</v>
      </c>
      <c r="M17" s="380" t="s">
        <v>2419</v>
      </c>
      <c r="N17" s="380">
        <v>0</v>
      </c>
      <c r="O17" s="380">
        <v>0</v>
      </c>
      <c r="P17" s="380">
        <v>0</v>
      </c>
      <c r="Q17" s="380">
        <f t="shared" si="3"/>
        <v>0</v>
      </c>
      <c r="R17" s="380">
        <v>0</v>
      </c>
      <c r="S17" s="380">
        <v>0</v>
      </c>
      <c r="T17" s="380">
        <f t="shared" si="4"/>
        <v>0</v>
      </c>
      <c r="U17" s="380">
        <v>0</v>
      </c>
      <c r="V17" s="380">
        <v>0</v>
      </c>
      <c r="W17" s="380">
        <f t="shared" si="5"/>
        <v>0</v>
      </c>
      <c r="X17" s="380">
        <v>0</v>
      </c>
      <c r="Y17" s="380">
        <v>0</v>
      </c>
      <c r="Z17" s="380">
        <f t="shared" si="6"/>
        <v>0</v>
      </c>
      <c r="AA17" s="380">
        <v>0</v>
      </c>
      <c r="AB17" s="380">
        <v>0</v>
      </c>
      <c r="AC17" s="380">
        <f t="shared" si="7"/>
        <v>0</v>
      </c>
      <c r="AD17" s="380">
        <v>0</v>
      </c>
      <c r="AE17" s="380">
        <v>0</v>
      </c>
      <c r="AF17" s="380">
        <f t="shared" si="8"/>
        <v>0</v>
      </c>
      <c r="AG17" s="380">
        <v>13</v>
      </c>
      <c r="AH17" s="380">
        <v>16</v>
      </c>
      <c r="AI17" s="380">
        <f t="shared" si="9"/>
        <v>29</v>
      </c>
      <c r="AJ17" s="380">
        <v>19</v>
      </c>
      <c r="AK17" s="380">
        <v>13</v>
      </c>
      <c r="AL17" s="380">
        <f t="shared" si="10"/>
        <v>32</v>
      </c>
      <c r="AM17" s="380">
        <v>12</v>
      </c>
      <c r="AN17" s="380">
        <v>15</v>
      </c>
      <c r="AO17" s="380">
        <f t="shared" si="11"/>
        <v>27</v>
      </c>
      <c r="AP17" s="380">
        <v>0</v>
      </c>
      <c r="AQ17" s="380">
        <v>0</v>
      </c>
      <c r="AR17" s="380">
        <f t="shared" si="12"/>
        <v>0</v>
      </c>
      <c r="AS17" s="380">
        <v>0</v>
      </c>
      <c r="AT17" s="380">
        <v>0</v>
      </c>
      <c r="AU17" s="380">
        <f t="shared" si="13"/>
        <v>0</v>
      </c>
      <c r="AV17" s="380">
        <v>0</v>
      </c>
      <c r="AW17" s="380">
        <v>0</v>
      </c>
      <c r="AX17" s="380">
        <f t="shared" si="14"/>
        <v>0</v>
      </c>
      <c r="AY17" s="380">
        <f t="shared" si="15"/>
        <v>44</v>
      </c>
      <c r="AZ17" s="380">
        <f t="shared" si="15"/>
        <v>44</v>
      </c>
      <c r="BA17" s="380">
        <f t="shared" si="16"/>
        <v>88</v>
      </c>
    </row>
    <row r="18" spans="1:53" s="382" customFormat="1" hidden="1">
      <c r="A18" s="380">
        <f t="shared" si="17"/>
        <v>9</v>
      </c>
      <c r="B18" s="380" t="s">
        <v>1157</v>
      </c>
      <c r="C18" s="380" t="s">
        <v>1158</v>
      </c>
      <c r="D18" s="380" t="s">
        <v>2523</v>
      </c>
      <c r="E18" s="380" t="s">
        <v>1070</v>
      </c>
      <c r="F18" s="380" t="s">
        <v>87</v>
      </c>
      <c r="G18" s="380" t="s">
        <v>126</v>
      </c>
      <c r="H18" s="380" t="s">
        <v>615</v>
      </c>
      <c r="I18" s="380" t="s">
        <v>615</v>
      </c>
      <c r="J18" s="380">
        <v>2</v>
      </c>
      <c r="K18" s="380" t="s">
        <v>2524</v>
      </c>
      <c r="L18" s="380">
        <v>37259</v>
      </c>
      <c r="M18" s="380" t="s">
        <v>2419</v>
      </c>
      <c r="N18" s="380">
        <v>0</v>
      </c>
      <c r="O18" s="380">
        <v>0</v>
      </c>
      <c r="P18" s="380">
        <v>0</v>
      </c>
      <c r="Q18" s="380">
        <f t="shared" si="3"/>
        <v>0</v>
      </c>
      <c r="R18" s="380">
        <v>0</v>
      </c>
      <c r="S18" s="380">
        <v>0</v>
      </c>
      <c r="T18" s="380">
        <f t="shared" si="4"/>
        <v>0</v>
      </c>
      <c r="U18" s="380">
        <v>0</v>
      </c>
      <c r="V18" s="380">
        <v>0</v>
      </c>
      <c r="W18" s="380">
        <f t="shared" si="5"/>
        <v>0</v>
      </c>
      <c r="X18" s="380">
        <v>0</v>
      </c>
      <c r="Y18" s="380">
        <v>0</v>
      </c>
      <c r="Z18" s="380">
        <f t="shared" si="6"/>
        <v>0</v>
      </c>
      <c r="AA18" s="380">
        <v>0</v>
      </c>
      <c r="AB18" s="380">
        <v>0</v>
      </c>
      <c r="AC18" s="380">
        <f t="shared" si="7"/>
        <v>0</v>
      </c>
      <c r="AD18" s="380">
        <v>0</v>
      </c>
      <c r="AE18" s="380">
        <v>0</v>
      </c>
      <c r="AF18" s="380">
        <f t="shared" si="8"/>
        <v>0</v>
      </c>
      <c r="AG18" s="380">
        <v>27</v>
      </c>
      <c r="AH18" s="380">
        <v>25</v>
      </c>
      <c r="AI18" s="380">
        <f t="shared" si="9"/>
        <v>52</v>
      </c>
      <c r="AJ18" s="380">
        <v>20</v>
      </c>
      <c r="AK18" s="380">
        <v>36</v>
      </c>
      <c r="AL18" s="380">
        <f t="shared" si="10"/>
        <v>56</v>
      </c>
      <c r="AM18" s="380">
        <v>13</v>
      </c>
      <c r="AN18" s="380">
        <v>25</v>
      </c>
      <c r="AO18" s="380">
        <f t="shared" si="11"/>
        <v>38</v>
      </c>
      <c r="AP18" s="380">
        <v>0</v>
      </c>
      <c r="AQ18" s="380">
        <v>0</v>
      </c>
      <c r="AR18" s="380">
        <f t="shared" si="12"/>
        <v>0</v>
      </c>
      <c r="AS18" s="380">
        <v>0</v>
      </c>
      <c r="AT18" s="380">
        <v>0</v>
      </c>
      <c r="AU18" s="380">
        <f t="shared" si="13"/>
        <v>0</v>
      </c>
      <c r="AV18" s="380">
        <v>0</v>
      </c>
      <c r="AW18" s="380">
        <v>0</v>
      </c>
      <c r="AX18" s="380">
        <f t="shared" si="14"/>
        <v>0</v>
      </c>
      <c r="AY18" s="380">
        <f t="shared" si="15"/>
        <v>60</v>
      </c>
      <c r="AZ18" s="380">
        <f t="shared" si="15"/>
        <v>86</v>
      </c>
      <c r="BA18" s="380">
        <f t="shared" si="16"/>
        <v>146</v>
      </c>
    </row>
    <row r="19" spans="1:53" s="382" customFormat="1" hidden="1">
      <c r="A19" s="380">
        <f t="shared" si="17"/>
        <v>10</v>
      </c>
      <c r="B19" s="380" t="s">
        <v>1143</v>
      </c>
      <c r="C19" s="380" t="s">
        <v>1144</v>
      </c>
      <c r="D19" s="380" t="s">
        <v>1145</v>
      </c>
      <c r="E19" s="380" t="s">
        <v>1145</v>
      </c>
      <c r="F19" s="380" t="s">
        <v>87</v>
      </c>
      <c r="G19" s="380" t="s">
        <v>126</v>
      </c>
      <c r="H19" s="380" t="s">
        <v>615</v>
      </c>
      <c r="I19" s="380" t="s">
        <v>615</v>
      </c>
      <c r="J19" s="380">
        <v>2</v>
      </c>
      <c r="K19" s="380" t="s">
        <v>2410</v>
      </c>
      <c r="L19" s="380">
        <v>38541</v>
      </c>
      <c r="M19" s="380" t="s">
        <v>2415</v>
      </c>
      <c r="N19" s="380">
        <v>0</v>
      </c>
      <c r="O19" s="380">
        <v>0</v>
      </c>
      <c r="P19" s="380">
        <v>0</v>
      </c>
      <c r="Q19" s="380">
        <f t="shared" si="3"/>
        <v>0</v>
      </c>
      <c r="R19" s="380">
        <v>0</v>
      </c>
      <c r="S19" s="380">
        <v>0</v>
      </c>
      <c r="T19" s="380">
        <f t="shared" si="4"/>
        <v>0</v>
      </c>
      <c r="U19" s="380">
        <v>0</v>
      </c>
      <c r="V19" s="380">
        <v>0</v>
      </c>
      <c r="W19" s="380">
        <f t="shared" si="5"/>
        <v>0</v>
      </c>
      <c r="X19" s="380">
        <v>0</v>
      </c>
      <c r="Y19" s="380">
        <v>0</v>
      </c>
      <c r="Z19" s="380">
        <f t="shared" si="6"/>
        <v>0</v>
      </c>
      <c r="AA19" s="380">
        <v>0</v>
      </c>
      <c r="AB19" s="380">
        <v>0</v>
      </c>
      <c r="AC19" s="380">
        <f t="shared" si="7"/>
        <v>0</v>
      </c>
      <c r="AD19" s="380">
        <v>0</v>
      </c>
      <c r="AE19" s="380">
        <v>0</v>
      </c>
      <c r="AF19" s="380">
        <f t="shared" si="8"/>
        <v>0</v>
      </c>
      <c r="AG19" s="380">
        <v>9</v>
      </c>
      <c r="AH19" s="380">
        <v>4</v>
      </c>
      <c r="AI19" s="380">
        <f t="shared" si="9"/>
        <v>13</v>
      </c>
      <c r="AJ19" s="380">
        <v>6</v>
      </c>
      <c r="AK19" s="380">
        <v>9</v>
      </c>
      <c r="AL19" s="380">
        <f t="shared" si="10"/>
        <v>15</v>
      </c>
      <c r="AM19" s="380">
        <v>4</v>
      </c>
      <c r="AN19" s="380">
        <v>8</v>
      </c>
      <c r="AO19" s="380">
        <f t="shared" si="11"/>
        <v>12</v>
      </c>
      <c r="AP19" s="380">
        <v>0</v>
      </c>
      <c r="AQ19" s="380">
        <v>0</v>
      </c>
      <c r="AR19" s="380">
        <f t="shared" si="12"/>
        <v>0</v>
      </c>
      <c r="AS19" s="380">
        <v>0</v>
      </c>
      <c r="AT19" s="380">
        <v>0</v>
      </c>
      <c r="AU19" s="380">
        <f t="shared" si="13"/>
        <v>0</v>
      </c>
      <c r="AV19" s="380">
        <v>0</v>
      </c>
      <c r="AW19" s="380">
        <v>0</v>
      </c>
      <c r="AX19" s="380">
        <f t="shared" si="14"/>
        <v>0</v>
      </c>
      <c r="AY19" s="380">
        <f t="shared" si="15"/>
        <v>19</v>
      </c>
      <c r="AZ19" s="380">
        <f t="shared" si="15"/>
        <v>21</v>
      </c>
      <c r="BA19" s="380">
        <f t="shared" si="16"/>
        <v>40</v>
      </c>
    </row>
    <row r="20" spans="1:53" s="382" customFormat="1" hidden="1">
      <c r="A20" s="380">
        <f t="shared" si="17"/>
        <v>11</v>
      </c>
      <c r="B20" s="380" t="s">
        <v>1159</v>
      </c>
      <c r="C20" s="380" t="s">
        <v>1160</v>
      </c>
      <c r="D20" s="380" t="s">
        <v>1161</v>
      </c>
      <c r="E20" s="380" t="s">
        <v>1161</v>
      </c>
      <c r="F20" s="380" t="s">
        <v>87</v>
      </c>
      <c r="G20" s="380" t="s">
        <v>126</v>
      </c>
      <c r="H20" s="380" t="s">
        <v>615</v>
      </c>
      <c r="I20" s="380" t="s">
        <v>615</v>
      </c>
      <c r="J20" s="380">
        <v>2</v>
      </c>
      <c r="K20" s="380" t="s">
        <v>2525</v>
      </c>
      <c r="L20" s="380">
        <v>39873</v>
      </c>
      <c r="M20" s="380" t="s">
        <v>2419</v>
      </c>
      <c r="N20" s="380">
        <v>0</v>
      </c>
      <c r="O20" s="380">
        <v>0</v>
      </c>
      <c r="P20" s="380">
        <v>0</v>
      </c>
      <c r="Q20" s="380">
        <f t="shared" si="3"/>
        <v>0</v>
      </c>
      <c r="R20" s="380">
        <v>0</v>
      </c>
      <c r="S20" s="380">
        <v>0</v>
      </c>
      <c r="T20" s="380">
        <f t="shared" si="4"/>
        <v>0</v>
      </c>
      <c r="U20" s="380">
        <v>0</v>
      </c>
      <c r="V20" s="380">
        <v>0</v>
      </c>
      <c r="W20" s="380">
        <f t="shared" si="5"/>
        <v>0</v>
      </c>
      <c r="X20" s="380">
        <v>0</v>
      </c>
      <c r="Y20" s="380">
        <v>0</v>
      </c>
      <c r="Z20" s="380">
        <f t="shared" si="6"/>
        <v>0</v>
      </c>
      <c r="AA20" s="380">
        <v>0</v>
      </c>
      <c r="AB20" s="380">
        <v>0</v>
      </c>
      <c r="AC20" s="380">
        <f t="shared" si="7"/>
        <v>0</v>
      </c>
      <c r="AD20" s="380">
        <v>0</v>
      </c>
      <c r="AE20" s="380">
        <v>0</v>
      </c>
      <c r="AF20" s="380">
        <f t="shared" si="8"/>
        <v>0</v>
      </c>
      <c r="AG20" s="380">
        <v>11</v>
      </c>
      <c r="AH20" s="380">
        <v>12</v>
      </c>
      <c r="AI20" s="380">
        <f t="shared" si="9"/>
        <v>23</v>
      </c>
      <c r="AJ20" s="380">
        <v>10</v>
      </c>
      <c r="AK20" s="380">
        <v>12</v>
      </c>
      <c r="AL20" s="380">
        <f t="shared" si="10"/>
        <v>22</v>
      </c>
      <c r="AM20" s="380">
        <v>6</v>
      </c>
      <c r="AN20" s="380">
        <v>16</v>
      </c>
      <c r="AO20" s="380">
        <f t="shared" si="11"/>
        <v>22</v>
      </c>
      <c r="AP20" s="380">
        <v>0</v>
      </c>
      <c r="AQ20" s="380">
        <v>0</v>
      </c>
      <c r="AR20" s="380">
        <f t="shared" si="12"/>
        <v>0</v>
      </c>
      <c r="AS20" s="380">
        <v>0</v>
      </c>
      <c r="AT20" s="380">
        <v>0</v>
      </c>
      <c r="AU20" s="380">
        <f t="shared" si="13"/>
        <v>0</v>
      </c>
      <c r="AV20" s="380">
        <v>0</v>
      </c>
      <c r="AW20" s="380">
        <v>0</v>
      </c>
      <c r="AX20" s="380">
        <f t="shared" si="14"/>
        <v>0</v>
      </c>
      <c r="AY20" s="380">
        <f t="shared" si="15"/>
        <v>27</v>
      </c>
      <c r="AZ20" s="380">
        <f t="shared" si="15"/>
        <v>40</v>
      </c>
      <c r="BA20" s="380">
        <f t="shared" si="16"/>
        <v>67</v>
      </c>
    </row>
    <row r="21" spans="1:53" s="382" customFormat="1" hidden="1">
      <c r="A21" s="380">
        <f t="shared" si="17"/>
        <v>12</v>
      </c>
      <c r="B21" s="380" t="s">
        <v>1146</v>
      </c>
      <c r="C21" s="380" t="s">
        <v>1147</v>
      </c>
      <c r="D21" s="380" t="s">
        <v>1148</v>
      </c>
      <c r="E21" s="380" t="s">
        <v>1148</v>
      </c>
      <c r="F21" s="380" t="s">
        <v>87</v>
      </c>
      <c r="G21" s="380" t="s">
        <v>126</v>
      </c>
      <c r="H21" s="380" t="s">
        <v>615</v>
      </c>
      <c r="I21" s="380" t="s">
        <v>615</v>
      </c>
      <c r="J21" s="380">
        <v>2</v>
      </c>
      <c r="K21" s="380" t="s">
        <v>2410</v>
      </c>
      <c r="L21" s="380" t="s">
        <v>615</v>
      </c>
      <c r="M21" s="380" t="s">
        <v>2419</v>
      </c>
      <c r="N21" s="380">
        <v>0</v>
      </c>
      <c r="O21" s="380">
        <v>0</v>
      </c>
      <c r="P21" s="380">
        <v>0</v>
      </c>
      <c r="Q21" s="380">
        <f t="shared" si="3"/>
        <v>0</v>
      </c>
      <c r="R21" s="380">
        <v>0</v>
      </c>
      <c r="S21" s="380">
        <v>0</v>
      </c>
      <c r="T21" s="380">
        <f t="shared" si="4"/>
        <v>0</v>
      </c>
      <c r="U21" s="380">
        <v>0</v>
      </c>
      <c r="V21" s="380">
        <v>0</v>
      </c>
      <c r="W21" s="380">
        <f t="shared" si="5"/>
        <v>0</v>
      </c>
      <c r="X21" s="380">
        <v>0</v>
      </c>
      <c r="Y21" s="380">
        <v>0</v>
      </c>
      <c r="Z21" s="380">
        <f t="shared" si="6"/>
        <v>0</v>
      </c>
      <c r="AA21" s="380">
        <v>0</v>
      </c>
      <c r="AB21" s="380">
        <v>0</v>
      </c>
      <c r="AC21" s="380">
        <f t="shared" si="7"/>
        <v>0</v>
      </c>
      <c r="AD21" s="380">
        <v>0</v>
      </c>
      <c r="AE21" s="380">
        <v>0</v>
      </c>
      <c r="AF21" s="380">
        <f t="shared" si="8"/>
        <v>0</v>
      </c>
      <c r="AG21" s="380">
        <v>1</v>
      </c>
      <c r="AH21" s="380">
        <v>6</v>
      </c>
      <c r="AI21" s="380">
        <f t="shared" si="9"/>
        <v>7</v>
      </c>
      <c r="AJ21" s="380">
        <v>4</v>
      </c>
      <c r="AK21" s="380">
        <v>0</v>
      </c>
      <c r="AL21" s="380">
        <f t="shared" si="10"/>
        <v>4</v>
      </c>
      <c r="AM21" s="380">
        <v>7</v>
      </c>
      <c r="AN21" s="380">
        <v>1</v>
      </c>
      <c r="AO21" s="380">
        <f t="shared" si="11"/>
        <v>8</v>
      </c>
      <c r="AP21" s="380">
        <v>0</v>
      </c>
      <c r="AQ21" s="380">
        <v>0</v>
      </c>
      <c r="AR21" s="380">
        <f t="shared" si="12"/>
        <v>0</v>
      </c>
      <c r="AS21" s="380">
        <v>0</v>
      </c>
      <c r="AT21" s="380">
        <v>0</v>
      </c>
      <c r="AU21" s="380">
        <f t="shared" si="13"/>
        <v>0</v>
      </c>
      <c r="AV21" s="380">
        <v>0</v>
      </c>
      <c r="AW21" s="380">
        <v>0</v>
      </c>
      <c r="AX21" s="380">
        <f t="shared" si="14"/>
        <v>0</v>
      </c>
      <c r="AY21" s="380">
        <f t="shared" si="15"/>
        <v>12</v>
      </c>
      <c r="AZ21" s="380">
        <f t="shared" si="15"/>
        <v>7</v>
      </c>
      <c r="BA21" s="380">
        <f t="shared" si="16"/>
        <v>19</v>
      </c>
    </row>
    <row r="22" spans="1:53" s="382" customFormat="1" hidden="1">
      <c r="A22" s="380">
        <f t="shared" si="17"/>
        <v>13</v>
      </c>
      <c r="B22" s="380" t="s">
        <v>1151</v>
      </c>
      <c r="C22" s="380" t="s">
        <v>1152</v>
      </c>
      <c r="D22" s="380" t="s">
        <v>296</v>
      </c>
      <c r="E22" s="380" t="s">
        <v>584</v>
      </c>
      <c r="F22" s="380" t="s">
        <v>87</v>
      </c>
      <c r="G22" s="380" t="s">
        <v>126</v>
      </c>
      <c r="H22" s="380" t="s">
        <v>615</v>
      </c>
      <c r="I22" s="380" t="s">
        <v>615</v>
      </c>
      <c r="J22" s="380">
        <v>2</v>
      </c>
      <c r="K22" s="380" t="s">
        <v>2410</v>
      </c>
      <c r="L22" s="380">
        <v>32143</v>
      </c>
      <c r="M22" s="380" t="s">
        <v>2419</v>
      </c>
      <c r="N22" s="380">
        <v>0</v>
      </c>
      <c r="O22" s="380">
        <v>0</v>
      </c>
      <c r="P22" s="380">
        <v>0</v>
      </c>
      <c r="Q22" s="380">
        <f t="shared" si="3"/>
        <v>0</v>
      </c>
      <c r="R22" s="380">
        <v>0</v>
      </c>
      <c r="S22" s="380">
        <v>0</v>
      </c>
      <c r="T22" s="380">
        <f t="shared" si="4"/>
        <v>0</v>
      </c>
      <c r="U22" s="380">
        <v>0</v>
      </c>
      <c r="V22" s="380">
        <v>0</v>
      </c>
      <c r="W22" s="380">
        <f t="shared" si="5"/>
        <v>0</v>
      </c>
      <c r="X22" s="380">
        <v>0</v>
      </c>
      <c r="Y22" s="380">
        <v>0</v>
      </c>
      <c r="Z22" s="380">
        <f t="shared" si="6"/>
        <v>0</v>
      </c>
      <c r="AA22" s="380">
        <v>0</v>
      </c>
      <c r="AB22" s="380">
        <v>0</v>
      </c>
      <c r="AC22" s="380">
        <f t="shared" si="7"/>
        <v>0</v>
      </c>
      <c r="AD22" s="380">
        <v>0</v>
      </c>
      <c r="AE22" s="380">
        <v>0</v>
      </c>
      <c r="AF22" s="380">
        <f t="shared" si="8"/>
        <v>0</v>
      </c>
      <c r="AG22" s="380">
        <v>4</v>
      </c>
      <c r="AH22" s="380">
        <v>2</v>
      </c>
      <c r="AI22" s="380">
        <f t="shared" si="9"/>
        <v>6</v>
      </c>
      <c r="AJ22" s="380">
        <v>4</v>
      </c>
      <c r="AK22" s="380">
        <v>10</v>
      </c>
      <c r="AL22" s="380">
        <f t="shared" si="10"/>
        <v>14</v>
      </c>
      <c r="AM22" s="380">
        <v>3</v>
      </c>
      <c r="AN22" s="380">
        <v>4</v>
      </c>
      <c r="AO22" s="380">
        <f t="shared" si="11"/>
        <v>7</v>
      </c>
      <c r="AP22" s="380">
        <v>0</v>
      </c>
      <c r="AQ22" s="380">
        <v>0</v>
      </c>
      <c r="AR22" s="380">
        <f t="shared" si="12"/>
        <v>0</v>
      </c>
      <c r="AS22" s="380">
        <v>0</v>
      </c>
      <c r="AT22" s="380">
        <v>0</v>
      </c>
      <c r="AU22" s="380">
        <f t="shared" si="13"/>
        <v>0</v>
      </c>
      <c r="AV22" s="380">
        <v>0</v>
      </c>
      <c r="AW22" s="380">
        <v>0</v>
      </c>
      <c r="AX22" s="380">
        <f t="shared" si="14"/>
        <v>0</v>
      </c>
      <c r="AY22" s="380">
        <f t="shared" si="15"/>
        <v>11</v>
      </c>
      <c r="AZ22" s="380">
        <f t="shared" si="15"/>
        <v>16</v>
      </c>
      <c r="BA22" s="380">
        <f t="shared" si="16"/>
        <v>27</v>
      </c>
    </row>
    <row r="23" spans="1:53" s="382" customFormat="1" ht="22.5" customHeight="1">
      <c r="A23" s="380">
        <v>2</v>
      </c>
      <c r="B23" s="380"/>
      <c r="C23" s="380" t="str">
        <f>F23</f>
        <v>Kec. Batang Asai</v>
      </c>
      <c r="D23" s="380"/>
      <c r="E23" s="380"/>
      <c r="F23" s="380" t="str">
        <f>F22</f>
        <v>Kec. Batang Asai</v>
      </c>
      <c r="G23" s="380"/>
      <c r="H23" s="380"/>
      <c r="I23" s="380"/>
      <c r="J23" s="380"/>
      <c r="K23" s="380"/>
      <c r="L23" s="380"/>
      <c r="M23" s="380"/>
      <c r="N23" s="380"/>
      <c r="O23" s="380">
        <f t="shared" ref="O23:AW23" si="18">SUM(O15:O22)</f>
        <v>0</v>
      </c>
      <c r="P23" s="380">
        <f t="shared" si="18"/>
        <v>0</v>
      </c>
      <c r="Q23" s="380">
        <f t="shared" si="18"/>
        <v>0</v>
      </c>
      <c r="R23" s="380">
        <f t="shared" si="18"/>
        <v>0</v>
      </c>
      <c r="S23" s="380">
        <f t="shared" si="18"/>
        <v>0</v>
      </c>
      <c r="T23" s="380">
        <f t="shared" si="18"/>
        <v>0</v>
      </c>
      <c r="U23" s="380">
        <f t="shared" si="18"/>
        <v>0</v>
      </c>
      <c r="V23" s="380">
        <f t="shared" si="18"/>
        <v>0</v>
      </c>
      <c r="W23" s="380">
        <f t="shared" si="18"/>
        <v>0</v>
      </c>
      <c r="X23" s="380">
        <f t="shared" si="18"/>
        <v>0</v>
      </c>
      <c r="Y23" s="380">
        <f t="shared" si="18"/>
        <v>0</v>
      </c>
      <c r="Z23" s="380">
        <f t="shared" si="18"/>
        <v>0</v>
      </c>
      <c r="AA23" s="380">
        <f t="shared" si="18"/>
        <v>0</v>
      </c>
      <c r="AB23" s="380">
        <f t="shared" si="18"/>
        <v>0</v>
      </c>
      <c r="AC23" s="380">
        <f t="shared" si="18"/>
        <v>0</v>
      </c>
      <c r="AD23" s="380">
        <f t="shared" si="18"/>
        <v>0</v>
      </c>
      <c r="AE23" s="380">
        <f t="shared" si="18"/>
        <v>0</v>
      </c>
      <c r="AF23" s="380">
        <f t="shared" si="18"/>
        <v>0</v>
      </c>
      <c r="AG23" s="380">
        <f t="shared" si="18"/>
        <v>110</v>
      </c>
      <c r="AH23" s="380">
        <f t="shared" si="18"/>
        <v>124</v>
      </c>
      <c r="AI23" s="380">
        <f t="shared" si="18"/>
        <v>234</v>
      </c>
      <c r="AJ23" s="380">
        <f t="shared" si="18"/>
        <v>122</v>
      </c>
      <c r="AK23" s="380">
        <f t="shared" si="18"/>
        <v>145</v>
      </c>
      <c r="AL23" s="380">
        <f t="shared" si="18"/>
        <v>267</v>
      </c>
      <c r="AM23" s="380">
        <f t="shared" si="18"/>
        <v>113</v>
      </c>
      <c r="AN23" s="380">
        <f t="shared" si="18"/>
        <v>135</v>
      </c>
      <c r="AO23" s="380">
        <f t="shared" si="18"/>
        <v>248</v>
      </c>
      <c r="AP23" s="380">
        <f t="shared" si="18"/>
        <v>0</v>
      </c>
      <c r="AQ23" s="380">
        <f t="shared" si="18"/>
        <v>0</v>
      </c>
      <c r="AR23" s="380">
        <f t="shared" si="18"/>
        <v>0</v>
      </c>
      <c r="AS23" s="380">
        <f t="shared" si="18"/>
        <v>0</v>
      </c>
      <c r="AT23" s="380">
        <f t="shared" si="18"/>
        <v>0</v>
      </c>
      <c r="AU23" s="380">
        <f t="shared" si="18"/>
        <v>0</v>
      </c>
      <c r="AV23" s="380">
        <f t="shared" si="18"/>
        <v>0</v>
      </c>
      <c r="AW23" s="380">
        <f t="shared" si="18"/>
        <v>0</v>
      </c>
      <c r="AX23" s="380">
        <f>SUM(AX15:AX22)</f>
        <v>0</v>
      </c>
      <c r="AY23" s="380">
        <f>AG23+AJ23+AM23</f>
        <v>345</v>
      </c>
      <c r="AZ23" s="380">
        <f>AH23+AK23+AN23</f>
        <v>404</v>
      </c>
      <c r="BA23" s="380">
        <f>SUM(AY23:AZ23)</f>
        <v>749</v>
      </c>
    </row>
    <row r="24" spans="1:53" s="382" customFormat="1" hidden="1">
      <c r="A24" s="380">
        <f>A22+1</f>
        <v>14</v>
      </c>
      <c r="B24" s="380" t="s">
        <v>1164</v>
      </c>
      <c r="C24" s="380" t="s">
        <v>1165</v>
      </c>
      <c r="D24" s="380" t="s">
        <v>1687</v>
      </c>
      <c r="E24" s="380" t="s">
        <v>244</v>
      </c>
      <c r="F24" s="380" t="s">
        <v>81</v>
      </c>
      <c r="G24" s="380" t="s">
        <v>126</v>
      </c>
      <c r="H24" s="380" t="s">
        <v>615</v>
      </c>
      <c r="I24" s="380" t="s">
        <v>615</v>
      </c>
      <c r="J24" s="380">
        <v>2</v>
      </c>
      <c r="K24" s="380" t="s">
        <v>2526</v>
      </c>
      <c r="L24" s="380">
        <v>37685</v>
      </c>
      <c r="M24" s="380" t="s">
        <v>2409</v>
      </c>
      <c r="N24" s="380">
        <v>900</v>
      </c>
      <c r="O24" s="380">
        <v>0</v>
      </c>
      <c r="P24" s="380">
        <v>0</v>
      </c>
      <c r="Q24" s="380">
        <f t="shared" ref="Q24:Q29" si="19">SUM(O24:P24)</f>
        <v>0</v>
      </c>
      <c r="R24" s="380">
        <v>0</v>
      </c>
      <c r="S24" s="380">
        <v>0</v>
      </c>
      <c r="T24" s="380">
        <f t="shared" ref="T24:T29" si="20">SUM(R24:S24)</f>
        <v>0</v>
      </c>
      <c r="U24" s="380">
        <v>0</v>
      </c>
      <c r="V24" s="380">
        <v>0</v>
      </c>
      <c r="W24" s="380">
        <f t="shared" ref="W24:W29" si="21">SUM(U24:V24)</f>
        <v>0</v>
      </c>
      <c r="X24" s="380">
        <v>0</v>
      </c>
      <c r="Y24" s="380">
        <v>0</v>
      </c>
      <c r="Z24" s="380">
        <f t="shared" ref="Z24:Z29" si="22">SUM(X24:Y24)</f>
        <v>0</v>
      </c>
      <c r="AA24" s="380">
        <v>0</v>
      </c>
      <c r="AB24" s="380">
        <v>0</v>
      </c>
      <c r="AC24" s="380">
        <f t="shared" ref="AC24:AC29" si="23">SUM(AA24:AB24)</f>
        <v>0</v>
      </c>
      <c r="AD24" s="380">
        <v>0</v>
      </c>
      <c r="AE24" s="380">
        <v>0</v>
      </c>
      <c r="AF24" s="380">
        <f t="shared" ref="AF24:AF29" si="24">SUM(AD24:AE24)</f>
        <v>0</v>
      </c>
      <c r="AG24" s="380">
        <v>32</v>
      </c>
      <c r="AH24" s="380">
        <v>24</v>
      </c>
      <c r="AI24" s="380">
        <f t="shared" ref="AI24:AI29" si="25">SUM(AG24:AH24)</f>
        <v>56</v>
      </c>
      <c r="AJ24" s="380">
        <v>36</v>
      </c>
      <c r="AK24" s="380">
        <v>29</v>
      </c>
      <c r="AL24" s="380">
        <f t="shared" ref="AL24:AL29" si="26">SUM(AJ24:AK24)</f>
        <v>65</v>
      </c>
      <c r="AM24" s="380">
        <v>46</v>
      </c>
      <c r="AN24" s="380">
        <v>35</v>
      </c>
      <c r="AO24" s="380">
        <f t="shared" ref="AO24:AO29" si="27">SUM(AM24:AN24)</f>
        <v>81</v>
      </c>
      <c r="AP24" s="380">
        <v>0</v>
      </c>
      <c r="AQ24" s="380">
        <v>0</v>
      </c>
      <c r="AR24" s="380">
        <f t="shared" ref="AR24:AR29" si="28">SUM(AP24:AQ24)</f>
        <v>0</v>
      </c>
      <c r="AS24" s="380">
        <v>0</v>
      </c>
      <c r="AT24" s="380">
        <v>0</v>
      </c>
      <c r="AU24" s="380">
        <f t="shared" ref="AU24:AU29" si="29">SUM(AS24:AT24)</f>
        <v>0</v>
      </c>
      <c r="AV24" s="380">
        <v>0</v>
      </c>
      <c r="AW24" s="380">
        <v>0</v>
      </c>
      <c r="AX24" s="380">
        <f t="shared" ref="AX24:AX29" si="30">SUM(AV24:AW24)</f>
        <v>0</v>
      </c>
      <c r="AY24" s="380">
        <f t="shared" ref="AY24:AZ29" si="31">AG24+AJ24+AM24</f>
        <v>114</v>
      </c>
      <c r="AZ24" s="380">
        <f t="shared" si="31"/>
        <v>88</v>
      </c>
      <c r="BA24" s="380">
        <f t="shared" ref="BA24:BA29" si="32">SUM(AY24:AZ24)</f>
        <v>202</v>
      </c>
    </row>
    <row r="25" spans="1:53" s="382" customFormat="1" hidden="1">
      <c r="A25" s="380">
        <f>A24+1</f>
        <v>15</v>
      </c>
      <c r="B25" s="380" t="s">
        <v>1170</v>
      </c>
      <c r="C25" s="380" t="s">
        <v>1171</v>
      </c>
      <c r="D25" s="380" t="s">
        <v>2527</v>
      </c>
      <c r="E25" s="380" t="s">
        <v>226</v>
      </c>
      <c r="F25" s="380" t="s">
        <v>81</v>
      </c>
      <c r="G25" s="380" t="s">
        <v>126</v>
      </c>
      <c r="H25" s="380" t="s">
        <v>615</v>
      </c>
      <c r="I25" s="380" t="s">
        <v>615</v>
      </c>
      <c r="J25" s="380">
        <v>2</v>
      </c>
      <c r="K25" s="380" t="s">
        <v>2528</v>
      </c>
      <c r="L25" s="380">
        <v>37820</v>
      </c>
      <c r="M25" s="380" t="s">
        <v>2409</v>
      </c>
      <c r="N25" s="380">
        <v>1400</v>
      </c>
      <c r="O25" s="380">
        <v>0</v>
      </c>
      <c r="P25" s="380">
        <v>0</v>
      </c>
      <c r="Q25" s="380">
        <f t="shared" si="19"/>
        <v>0</v>
      </c>
      <c r="R25" s="380">
        <v>0</v>
      </c>
      <c r="S25" s="380">
        <v>0</v>
      </c>
      <c r="T25" s="380">
        <f t="shared" si="20"/>
        <v>0</v>
      </c>
      <c r="U25" s="380">
        <v>0</v>
      </c>
      <c r="V25" s="380">
        <v>0</v>
      </c>
      <c r="W25" s="380">
        <f t="shared" si="21"/>
        <v>0</v>
      </c>
      <c r="X25" s="380">
        <v>0</v>
      </c>
      <c r="Y25" s="380">
        <v>0</v>
      </c>
      <c r="Z25" s="380">
        <f t="shared" si="22"/>
        <v>0</v>
      </c>
      <c r="AA25" s="380">
        <v>0</v>
      </c>
      <c r="AB25" s="380">
        <v>0</v>
      </c>
      <c r="AC25" s="380">
        <f t="shared" si="23"/>
        <v>0</v>
      </c>
      <c r="AD25" s="380">
        <v>0</v>
      </c>
      <c r="AE25" s="380">
        <v>0</v>
      </c>
      <c r="AF25" s="380">
        <f t="shared" si="24"/>
        <v>0</v>
      </c>
      <c r="AG25" s="380">
        <v>2</v>
      </c>
      <c r="AH25" s="380">
        <v>2</v>
      </c>
      <c r="AI25" s="380">
        <f t="shared" si="25"/>
        <v>4</v>
      </c>
      <c r="AJ25" s="380">
        <v>3</v>
      </c>
      <c r="AK25" s="380">
        <v>3</v>
      </c>
      <c r="AL25" s="380">
        <f t="shared" si="26"/>
        <v>6</v>
      </c>
      <c r="AM25" s="380">
        <v>10</v>
      </c>
      <c r="AN25" s="380">
        <v>0</v>
      </c>
      <c r="AO25" s="380">
        <f t="shared" si="27"/>
        <v>10</v>
      </c>
      <c r="AP25" s="380">
        <v>0</v>
      </c>
      <c r="AQ25" s="380">
        <v>0</v>
      </c>
      <c r="AR25" s="380">
        <f t="shared" si="28"/>
        <v>0</v>
      </c>
      <c r="AS25" s="380">
        <v>0</v>
      </c>
      <c r="AT25" s="380">
        <v>0</v>
      </c>
      <c r="AU25" s="380">
        <f t="shared" si="29"/>
        <v>0</v>
      </c>
      <c r="AV25" s="380">
        <v>0</v>
      </c>
      <c r="AW25" s="380">
        <v>0</v>
      </c>
      <c r="AX25" s="380">
        <f t="shared" si="30"/>
        <v>0</v>
      </c>
      <c r="AY25" s="380">
        <f t="shared" si="31"/>
        <v>15</v>
      </c>
      <c r="AZ25" s="380">
        <f t="shared" si="31"/>
        <v>5</v>
      </c>
      <c r="BA25" s="380">
        <f t="shared" si="32"/>
        <v>20</v>
      </c>
    </row>
    <row r="26" spans="1:53" s="382" customFormat="1" hidden="1">
      <c r="A26" s="380">
        <f>A25+1</f>
        <v>16</v>
      </c>
      <c r="B26" s="380" t="s">
        <v>1166</v>
      </c>
      <c r="C26" s="380" t="s">
        <v>1167</v>
      </c>
      <c r="D26" s="380" t="s">
        <v>1688</v>
      </c>
      <c r="E26" s="380" t="s">
        <v>244</v>
      </c>
      <c r="F26" s="380" t="s">
        <v>81</v>
      </c>
      <c r="G26" s="380" t="s">
        <v>126</v>
      </c>
      <c r="H26" s="380" t="s">
        <v>615</v>
      </c>
      <c r="I26" s="380" t="s">
        <v>615</v>
      </c>
      <c r="J26" s="380">
        <v>2</v>
      </c>
      <c r="K26" s="380" t="s">
        <v>2529</v>
      </c>
      <c r="L26" s="380">
        <v>39597</v>
      </c>
      <c r="M26" s="380" t="s">
        <v>2415</v>
      </c>
      <c r="N26" s="380">
        <v>3000</v>
      </c>
      <c r="O26" s="380">
        <v>0</v>
      </c>
      <c r="P26" s="380">
        <v>0</v>
      </c>
      <c r="Q26" s="380">
        <f t="shared" si="19"/>
        <v>0</v>
      </c>
      <c r="R26" s="380">
        <v>0</v>
      </c>
      <c r="S26" s="380">
        <v>0</v>
      </c>
      <c r="T26" s="380">
        <f t="shared" si="20"/>
        <v>0</v>
      </c>
      <c r="U26" s="380">
        <v>0</v>
      </c>
      <c r="V26" s="380">
        <v>0</v>
      </c>
      <c r="W26" s="380">
        <f t="shared" si="21"/>
        <v>0</v>
      </c>
      <c r="X26" s="380">
        <v>0</v>
      </c>
      <c r="Y26" s="380">
        <v>0</v>
      </c>
      <c r="Z26" s="380">
        <f t="shared" si="22"/>
        <v>0</v>
      </c>
      <c r="AA26" s="380">
        <v>0</v>
      </c>
      <c r="AB26" s="380">
        <v>0</v>
      </c>
      <c r="AC26" s="380">
        <f t="shared" si="23"/>
        <v>0</v>
      </c>
      <c r="AD26" s="380">
        <v>0</v>
      </c>
      <c r="AE26" s="380">
        <v>0</v>
      </c>
      <c r="AF26" s="380">
        <f t="shared" si="24"/>
        <v>0</v>
      </c>
      <c r="AG26" s="380">
        <v>38</v>
      </c>
      <c r="AH26" s="380">
        <v>42</v>
      </c>
      <c r="AI26" s="380">
        <f t="shared" si="25"/>
        <v>80</v>
      </c>
      <c r="AJ26" s="380">
        <v>52</v>
      </c>
      <c r="AK26" s="380">
        <v>44</v>
      </c>
      <c r="AL26" s="380">
        <f t="shared" si="26"/>
        <v>96</v>
      </c>
      <c r="AM26" s="380">
        <v>46</v>
      </c>
      <c r="AN26" s="380">
        <v>38</v>
      </c>
      <c r="AO26" s="380">
        <f t="shared" si="27"/>
        <v>84</v>
      </c>
      <c r="AP26" s="380">
        <v>0</v>
      </c>
      <c r="AQ26" s="380">
        <v>0</v>
      </c>
      <c r="AR26" s="380">
        <f t="shared" si="28"/>
        <v>0</v>
      </c>
      <c r="AS26" s="380">
        <v>0</v>
      </c>
      <c r="AT26" s="380">
        <v>0</v>
      </c>
      <c r="AU26" s="380">
        <f t="shared" si="29"/>
        <v>0</v>
      </c>
      <c r="AV26" s="380">
        <v>0</v>
      </c>
      <c r="AW26" s="380">
        <v>0</v>
      </c>
      <c r="AX26" s="380">
        <f t="shared" si="30"/>
        <v>0</v>
      </c>
      <c r="AY26" s="380">
        <f t="shared" si="31"/>
        <v>136</v>
      </c>
      <c r="AZ26" s="380">
        <f t="shared" si="31"/>
        <v>124</v>
      </c>
      <c r="BA26" s="380">
        <f t="shared" si="32"/>
        <v>260</v>
      </c>
    </row>
    <row r="27" spans="1:53" s="382" customFormat="1" hidden="1">
      <c r="A27" s="380">
        <f>A26+1</f>
        <v>17</v>
      </c>
      <c r="B27" s="380" t="s">
        <v>1168</v>
      </c>
      <c r="C27" s="380" t="s">
        <v>1169</v>
      </c>
      <c r="D27" s="380" t="s">
        <v>250</v>
      </c>
      <c r="E27" s="380" t="s">
        <v>250</v>
      </c>
      <c r="F27" s="380" t="s">
        <v>81</v>
      </c>
      <c r="G27" s="380" t="s">
        <v>126</v>
      </c>
      <c r="H27" s="380" t="s">
        <v>615</v>
      </c>
      <c r="I27" s="380" t="s">
        <v>615</v>
      </c>
      <c r="J27" s="380">
        <v>2</v>
      </c>
      <c r="K27" s="380" t="s">
        <v>2530</v>
      </c>
      <c r="L27" s="380">
        <v>3654</v>
      </c>
      <c r="M27" s="380" t="s">
        <v>2409</v>
      </c>
      <c r="N27" s="380">
        <v>1500</v>
      </c>
      <c r="O27" s="380">
        <v>0</v>
      </c>
      <c r="P27" s="380">
        <v>0</v>
      </c>
      <c r="Q27" s="380">
        <f t="shared" si="19"/>
        <v>0</v>
      </c>
      <c r="R27" s="380">
        <v>0</v>
      </c>
      <c r="S27" s="380">
        <v>0</v>
      </c>
      <c r="T27" s="380">
        <f t="shared" si="20"/>
        <v>0</v>
      </c>
      <c r="U27" s="380">
        <v>0</v>
      </c>
      <c r="V27" s="380">
        <v>0</v>
      </c>
      <c r="W27" s="380">
        <f t="shared" si="21"/>
        <v>0</v>
      </c>
      <c r="X27" s="380">
        <v>0</v>
      </c>
      <c r="Y27" s="380">
        <v>0</v>
      </c>
      <c r="Z27" s="380">
        <f t="shared" si="22"/>
        <v>0</v>
      </c>
      <c r="AA27" s="380">
        <v>0</v>
      </c>
      <c r="AB27" s="380">
        <v>0</v>
      </c>
      <c r="AC27" s="380">
        <f t="shared" si="23"/>
        <v>0</v>
      </c>
      <c r="AD27" s="380">
        <v>0</v>
      </c>
      <c r="AE27" s="380">
        <v>0</v>
      </c>
      <c r="AF27" s="380">
        <f t="shared" si="24"/>
        <v>0</v>
      </c>
      <c r="AG27" s="380">
        <v>24</v>
      </c>
      <c r="AH27" s="380">
        <v>16</v>
      </c>
      <c r="AI27" s="380">
        <f t="shared" si="25"/>
        <v>40</v>
      </c>
      <c r="AJ27" s="380">
        <v>24</v>
      </c>
      <c r="AK27" s="380">
        <v>24</v>
      </c>
      <c r="AL27" s="380">
        <f t="shared" si="26"/>
        <v>48</v>
      </c>
      <c r="AM27" s="380">
        <v>23</v>
      </c>
      <c r="AN27" s="380">
        <v>17</v>
      </c>
      <c r="AO27" s="380">
        <f t="shared" si="27"/>
        <v>40</v>
      </c>
      <c r="AP27" s="380">
        <v>0</v>
      </c>
      <c r="AQ27" s="380">
        <v>0</v>
      </c>
      <c r="AR27" s="380">
        <f t="shared" si="28"/>
        <v>0</v>
      </c>
      <c r="AS27" s="380">
        <v>0</v>
      </c>
      <c r="AT27" s="380">
        <v>0</v>
      </c>
      <c r="AU27" s="380">
        <f t="shared" si="29"/>
        <v>0</v>
      </c>
      <c r="AV27" s="380">
        <v>0</v>
      </c>
      <c r="AW27" s="380">
        <v>0</v>
      </c>
      <c r="AX27" s="380">
        <f t="shared" si="30"/>
        <v>0</v>
      </c>
      <c r="AY27" s="380">
        <f t="shared" si="31"/>
        <v>71</v>
      </c>
      <c r="AZ27" s="380">
        <f t="shared" si="31"/>
        <v>57</v>
      </c>
      <c r="BA27" s="380">
        <f t="shared" si="32"/>
        <v>128</v>
      </c>
    </row>
    <row r="28" spans="1:53" s="382" customFormat="1" hidden="1">
      <c r="A28" s="380">
        <f>A27+1</f>
        <v>18</v>
      </c>
      <c r="B28" s="380" t="s">
        <v>1162</v>
      </c>
      <c r="C28" s="380" t="s">
        <v>1163</v>
      </c>
      <c r="D28" s="380" t="s">
        <v>2531</v>
      </c>
      <c r="E28" s="380" t="s">
        <v>679</v>
      </c>
      <c r="F28" s="380" t="s">
        <v>81</v>
      </c>
      <c r="G28" s="380" t="s">
        <v>127</v>
      </c>
      <c r="H28" s="380" t="s">
        <v>615</v>
      </c>
      <c r="I28" s="380" t="s">
        <v>615</v>
      </c>
      <c r="J28" s="380">
        <v>2</v>
      </c>
      <c r="K28" s="380" t="s">
        <v>2532</v>
      </c>
      <c r="L28" s="380">
        <v>38929</v>
      </c>
      <c r="M28" s="380" t="s">
        <v>2409</v>
      </c>
      <c r="N28" s="380">
        <v>0</v>
      </c>
      <c r="O28" s="380">
        <v>0</v>
      </c>
      <c r="P28" s="380">
        <v>0</v>
      </c>
      <c r="Q28" s="380">
        <f t="shared" si="19"/>
        <v>0</v>
      </c>
      <c r="R28" s="380">
        <v>0</v>
      </c>
      <c r="S28" s="380">
        <v>0</v>
      </c>
      <c r="T28" s="380">
        <f t="shared" si="20"/>
        <v>0</v>
      </c>
      <c r="U28" s="380">
        <v>0</v>
      </c>
      <c r="V28" s="380">
        <v>0</v>
      </c>
      <c r="W28" s="380">
        <f t="shared" si="21"/>
        <v>0</v>
      </c>
      <c r="X28" s="380">
        <v>0</v>
      </c>
      <c r="Y28" s="380">
        <v>0</v>
      </c>
      <c r="Z28" s="380">
        <f t="shared" si="22"/>
        <v>0</v>
      </c>
      <c r="AA28" s="380">
        <v>0</v>
      </c>
      <c r="AB28" s="380">
        <v>0</v>
      </c>
      <c r="AC28" s="380">
        <f t="shared" si="23"/>
        <v>0</v>
      </c>
      <c r="AD28" s="380">
        <v>0</v>
      </c>
      <c r="AE28" s="380">
        <v>0</v>
      </c>
      <c r="AF28" s="380">
        <f t="shared" si="24"/>
        <v>0</v>
      </c>
      <c r="AG28" s="380">
        <v>24</v>
      </c>
      <c r="AH28" s="380">
        <v>19</v>
      </c>
      <c r="AI28" s="380">
        <f t="shared" si="25"/>
        <v>43</v>
      </c>
      <c r="AJ28" s="380">
        <v>20</v>
      </c>
      <c r="AK28" s="380">
        <v>23</v>
      </c>
      <c r="AL28" s="380">
        <f t="shared" si="26"/>
        <v>43</v>
      </c>
      <c r="AM28" s="380">
        <v>14</v>
      </c>
      <c r="AN28" s="380">
        <v>7</v>
      </c>
      <c r="AO28" s="380">
        <f t="shared" si="27"/>
        <v>21</v>
      </c>
      <c r="AP28" s="380">
        <v>0</v>
      </c>
      <c r="AQ28" s="380">
        <v>0</v>
      </c>
      <c r="AR28" s="380">
        <f t="shared" si="28"/>
        <v>0</v>
      </c>
      <c r="AS28" s="380">
        <v>0</v>
      </c>
      <c r="AT28" s="380">
        <v>0</v>
      </c>
      <c r="AU28" s="380">
        <f t="shared" si="29"/>
        <v>0</v>
      </c>
      <c r="AV28" s="380">
        <v>0</v>
      </c>
      <c r="AW28" s="380">
        <v>0</v>
      </c>
      <c r="AX28" s="380">
        <f t="shared" si="30"/>
        <v>0</v>
      </c>
      <c r="AY28" s="380">
        <f t="shared" si="31"/>
        <v>58</v>
      </c>
      <c r="AZ28" s="380">
        <f t="shared" si="31"/>
        <v>49</v>
      </c>
      <c r="BA28" s="380">
        <f t="shared" si="32"/>
        <v>107</v>
      </c>
    </row>
    <row r="29" spans="1:53" s="382" customFormat="1" hidden="1">
      <c r="A29" s="380">
        <f>A28+1</f>
        <v>19</v>
      </c>
      <c r="B29" s="380" t="s">
        <v>1172</v>
      </c>
      <c r="C29" s="380" t="s">
        <v>1173</v>
      </c>
      <c r="D29" s="380" t="s">
        <v>252</v>
      </c>
      <c r="E29" s="380" t="s">
        <v>252</v>
      </c>
      <c r="F29" s="380" t="s">
        <v>81</v>
      </c>
      <c r="G29" s="380" t="s">
        <v>127</v>
      </c>
      <c r="H29" s="380" t="s">
        <v>615</v>
      </c>
      <c r="I29" s="380" t="s">
        <v>615</v>
      </c>
      <c r="J29" s="380">
        <v>2</v>
      </c>
      <c r="K29" s="380" t="s">
        <v>2533</v>
      </c>
      <c r="L29" s="380" t="s">
        <v>615</v>
      </c>
      <c r="M29" s="380" t="s">
        <v>2409</v>
      </c>
      <c r="N29" s="380">
        <v>0</v>
      </c>
      <c r="O29" s="380">
        <v>0</v>
      </c>
      <c r="P29" s="380">
        <v>0</v>
      </c>
      <c r="Q29" s="380">
        <f t="shared" si="19"/>
        <v>0</v>
      </c>
      <c r="R29" s="380">
        <v>0</v>
      </c>
      <c r="S29" s="380">
        <v>0</v>
      </c>
      <c r="T29" s="380">
        <f t="shared" si="20"/>
        <v>0</v>
      </c>
      <c r="U29" s="380">
        <v>0</v>
      </c>
      <c r="V29" s="380">
        <v>0</v>
      </c>
      <c r="W29" s="380">
        <f t="shared" si="21"/>
        <v>0</v>
      </c>
      <c r="X29" s="380">
        <v>0</v>
      </c>
      <c r="Y29" s="380">
        <v>0</v>
      </c>
      <c r="Z29" s="380">
        <f t="shared" si="22"/>
        <v>0</v>
      </c>
      <c r="AA29" s="380">
        <v>0</v>
      </c>
      <c r="AB29" s="380">
        <v>0</v>
      </c>
      <c r="AC29" s="380">
        <f t="shared" si="23"/>
        <v>0</v>
      </c>
      <c r="AD29" s="380">
        <v>0</v>
      </c>
      <c r="AE29" s="380">
        <v>0</v>
      </c>
      <c r="AF29" s="380">
        <f t="shared" si="24"/>
        <v>0</v>
      </c>
      <c r="AG29" s="380">
        <v>33</v>
      </c>
      <c r="AH29" s="380">
        <v>25</v>
      </c>
      <c r="AI29" s="380">
        <f t="shared" si="25"/>
        <v>58</v>
      </c>
      <c r="AJ29" s="380">
        <v>28</v>
      </c>
      <c r="AK29" s="380">
        <v>19</v>
      </c>
      <c r="AL29" s="380">
        <f t="shared" si="26"/>
        <v>47</v>
      </c>
      <c r="AM29" s="380">
        <v>18</v>
      </c>
      <c r="AN29" s="380">
        <v>17</v>
      </c>
      <c r="AO29" s="380">
        <f t="shared" si="27"/>
        <v>35</v>
      </c>
      <c r="AP29" s="380">
        <v>0</v>
      </c>
      <c r="AQ29" s="380">
        <v>0</v>
      </c>
      <c r="AR29" s="380">
        <f t="shared" si="28"/>
        <v>0</v>
      </c>
      <c r="AS29" s="380">
        <v>0</v>
      </c>
      <c r="AT29" s="380">
        <v>0</v>
      </c>
      <c r="AU29" s="380">
        <f t="shared" si="29"/>
        <v>0</v>
      </c>
      <c r="AV29" s="380">
        <v>0</v>
      </c>
      <c r="AW29" s="380">
        <v>0</v>
      </c>
      <c r="AX29" s="380">
        <f t="shared" si="30"/>
        <v>0</v>
      </c>
      <c r="AY29" s="380">
        <f t="shared" si="31"/>
        <v>79</v>
      </c>
      <c r="AZ29" s="380">
        <f t="shared" si="31"/>
        <v>61</v>
      </c>
      <c r="BA29" s="380">
        <f t="shared" si="32"/>
        <v>140</v>
      </c>
    </row>
    <row r="30" spans="1:53" s="382" customFormat="1" ht="22.5" customHeight="1">
      <c r="A30" s="380">
        <v>3</v>
      </c>
      <c r="B30" s="380"/>
      <c r="C30" s="380" t="str">
        <f>F30</f>
        <v>Kec. Bathin VIII</v>
      </c>
      <c r="D30" s="380"/>
      <c r="E30" s="380"/>
      <c r="F30" s="380" t="str">
        <f>F29</f>
        <v>Kec. Bathin VIII</v>
      </c>
      <c r="G30" s="380"/>
      <c r="H30" s="380"/>
      <c r="I30" s="380"/>
      <c r="J30" s="380"/>
      <c r="K30" s="380"/>
      <c r="L30" s="380"/>
      <c r="M30" s="380"/>
      <c r="N30" s="380"/>
      <c r="O30" s="380">
        <f t="shared" ref="O30:AW30" si="33">SUM(O24:O29)</f>
        <v>0</v>
      </c>
      <c r="P30" s="380">
        <f t="shared" si="33"/>
        <v>0</v>
      </c>
      <c r="Q30" s="380">
        <f t="shared" si="33"/>
        <v>0</v>
      </c>
      <c r="R30" s="380">
        <f t="shared" si="33"/>
        <v>0</v>
      </c>
      <c r="S30" s="380">
        <f t="shared" si="33"/>
        <v>0</v>
      </c>
      <c r="T30" s="380">
        <f t="shared" si="33"/>
        <v>0</v>
      </c>
      <c r="U30" s="380">
        <f t="shared" si="33"/>
        <v>0</v>
      </c>
      <c r="V30" s="380">
        <f t="shared" si="33"/>
        <v>0</v>
      </c>
      <c r="W30" s="380">
        <f t="shared" si="33"/>
        <v>0</v>
      </c>
      <c r="X30" s="380">
        <f t="shared" si="33"/>
        <v>0</v>
      </c>
      <c r="Y30" s="380">
        <f t="shared" si="33"/>
        <v>0</v>
      </c>
      <c r="Z30" s="380">
        <f t="shared" si="33"/>
        <v>0</v>
      </c>
      <c r="AA30" s="380">
        <f t="shared" si="33"/>
        <v>0</v>
      </c>
      <c r="AB30" s="380">
        <f t="shared" si="33"/>
        <v>0</v>
      </c>
      <c r="AC30" s="380">
        <f t="shared" si="33"/>
        <v>0</v>
      </c>
      <c r="AD30" s="380">
        <f t="shared" si="33"/>
        <v>0</v>
      </c>
      <c r="AE30" s="380">
        <f t="shared" si="33"/>
        <v>0</v>
      </c>
      <c r="AF30" s="380">
        <f t="shared" si="33"/>
        <v>0</v>
      </c>
      <c r="AG30" s="380">
        <f>SUM(AG24:AG29)+1</f>
        <v>154</v>
      </c>
      <c r="AH30" s="380">
        <f>SUM(AH24:AH29)+2</f>
        <v>130</v>
      </c>
      <c r="AI30" s="380">
        <f t="shared" si="33"/>
        <v>281</v>
      </c>
      <c r="AJ30" s="380">
        <f t="shared" si="33"/>
        <v>163</v>
      </c>
      <c r="AK30" s="380">
        <f t="shared" si="33"/>
        <v>142</v>
      </c>
      <c r="AL30" s="380">
        <f t="shared" si="33"/>
        <v>305</v>
      </c>
      <c r="AM30" s="380">
        <f t="shared" si="33"/>
        <v>157</v>
      </c>
      <c r="AN30" s="380">
        <f t="shared" si="33"/>
        <v>114</v>
      </c>
      <c r="AO30" s="380">
        <f t="shared" si="33"/>
        <v>271</v>
      </c>
      <c r="AP30" s="380">
        <f t="shared" si="33"/>
        <v>0</v>
      </c>
      <c r="AQ30" s="380">
        <f t="shared" si="33"/>
        <v>0</v>
      </c>
      <c r="AR30" s="380">
        <f t="shared" si="33"/>
        <v>0</v>
      </c>
      <c r="AS30" s="380">
        <f t="shared" si="33"/>
        <v>0</v>
      </c>
      <c r="AT30" s="380">
        <f t="shared" si="33"/>
        <v>0</v>
      </c>
      <c r="AU30" s="380">
        <f t="shared" si="33"/>
        <v>0</v>
      </c>
      <c r="AV30" s="380">
        <f t="shared" si="33"/>
        <v>0</v>
      </c>
      <c r="AW30" s="380">
        <f t="shared" si="33"/>
        <v>0</v>
      </c>
      <c r="AX30" s="380">
        <f>SUM(AX24:AX29)</f>
        <v>0</v>
      </c>
      <c r="AY30" s="380">
        <f>AG30+AJ30+AM30</f>
        <v>474</v>
      </c>
      <c r="AZ30" s="380">
        <f>AH30+AK30+AN30</f>
        <v>386</v>
      </c>
      <c r="BA30" s="380">
        <f t="shared" ref="BA30:BA36" si="34">SUM(AY30:AZ30)</f>
        <v>860</v>
      </c>
    </row>
    <row r="31" spans="1:53" s="382" customFormat="1" hidden="1">
      <c r="A31" s="380">
        <f>A29+1</f>
        <v>20</v>
      </c>
      <c r="B31" s="380" t="s">
        <v>1182</v>
      </c>
      <c r="C31" s="380" t="s">
        <v>1183</v>
      </c>
      <c r="D31" s="380" t="s">
        <v>1695</v>
      </c>
      <c r="E31" s="380" t="s">
        <v>682</v>
      </c>
      <c r="F31" s="380" t="s">
        <v>88</v>
      </c>
      <c r="G31" s="380" t="s">
        <v>127</v>
      </c>
      <c r="H31" s="380" t="s">
        <v>615</v>
      </c>
      <c r="I31" s="380" t="s">
        <v>615</v>
      </c>
      <c r="J31" s="380">
        <v>2</v>
      </c>
      <c r="K31" s="380" t="s">
        <v>2534</v>
      </c>
      <c r="L31" s="380">
        <v>41585</v>
      </c>
      <c r="M31" s="380" t="s">
        <v>2419</v>
      </c>
      <c r="N31" s="380">
        <v>0</v>
      </c>
      <c r="O31" s="380">
        <v>0</v>
      </c>
      <c r="P31" s="380">
        <v>0</v>
      </c>
      <c r="Q31" s="380">
        <f>SUM(O31:P31)</f>
        <v>0</v>
      </c>
      <c r="R31" s="380">
        <v>0</v>
      </c>
      <c r="S31" s="380">
        <v>0</v>
      </c>
      <c r="T31" s="380">
        <f>SUM(R31:S31)</f>
        <v>0</v>
      </c>
      <c r="U31" s="380">
        <v>0</v>
      </c>
      <c r="V31" s="380">
        <v>0</v>
      </c>
      <c r="W31" s="380">
        <f>SUM(U31:V31)</f>
        <v>0</v>
      </c>
      <c r="X31" s="380">
        <v>0</v>
      </c>
      <c r="Y31" s="380">
        <v>0</v>
      </c>
      <c r="Z31" s="380">
        <f>SUM(X31:Y31)</f>
        <v>0</v>
      </c>
      <c r="AA31" s="380">
        <v>0</v>
      </c>
      <c r="AB31" s="380">
        <v>0</v>
      </c>
      <c r="AC31" s="380">
        <f>SUM(AA31:AB31)</f>
        <v>0</v>
      </c>
      <c r="AD31" s="380">
        <v>0</v>
      </c>
      <c r="AE31" s="380">
        <v>0</v>
      </c>
      <c r="AF31" s="380">
        <f>SUM(AD31:AE31)</f>
        <v>0</v>
      </c>
      <c r="AG31" s="380">
        <v>16</v>
      </c>
      <c r="AH31" s="380">
        <v>7</v>
      </c>
      <c r="AI31" s="380">
        <f>SUM(AG31:AH31)</f>
        <v>23</v>
      </c>
      <c r="AJ31" s="380">
        <v>31</v>
      </c>
      <c r="AK31" s="380">
        <v>11</v>
      </c>
      <c r="AL31" s="380">
        <f>SUM(AJ31:AK31)</f>
        <v>42</v>
      </c>
      <c r="AM31" s="380">
        <v>18</v>
      </c>
      <c r="AN31" s="380">
        <v>9</v>
      </c>
      <c r="AO31" s="380">
        <f>SUM(AM31:AN31)</f>
        <v>27</v>
      </c>
      <c r="AP31" s="380">
        <v>0</v>
      </c>
      <c r="AQ31" s="380">
        <v>0</v>
      </c>
      <c r="AR31" s="380">
        <f>SUM(AP31:AQ31)</f>
        <v>0</v>
      </c>
      <c r="AS31" s="380">
        <v>0</v>
      </c>
      <c r="AT31" s="380">
        <v>0</v>
      </c>
      <c r="AU31" s="380">
        <f>SUM(AS31:AT31)</f>
        <v>0</v>
      </c>
      <c r="AV31" s="380">
        <v>0</v>
      </c>
      <c r="AW31" s="380">
        <v>0</v>
      </c>
      <c r="AX31" s="380">
        <f>SUM(AV31:AW31)</f>
        <v>0</v>
      </c>
      <c r="AY31" s="380">
        <f t="shared" ref="AY31:AZ35" si="35">AG31+AJ31+AM31</f>
        <v>65</v>
      </c>
      <c r="AZ31" s="380">
        <f t="shared" si="35"/>
        <v>27</v>
      </c>
      <c r="BA31" s="380">
        <f t="shared" si="34"/>
        <v>92</v>
      </c>
    </row>
    <row r="32" spans="1:53" s="382" customFormat="1" hidden="1">
      <c r="A32" s="380">
        <f>A31+1</f>
        <v>21</v>
      </c>
      <c r="B32" s="380" t="s">
        <v>1174</v>
      </c>
      <c r="C32" s="380" t="s">
        <v>1175</v>
      </c>
      <c r="D32" s="380" t="s">
        <v>1693</v>
      </c>
      <c r="E32" s="380" t="s">
        <v>1176</v>
      </c>
      <c r="F32" s="380" t="s">
        <v>88</v>
      </c>
      <c r="G32" s="380" t="s">
        <v>126</v>
      </c>
      <c r="H32" s="380" t="s">
        <v>615</v>
      </c>
      <c r="I32" s="380" t="s">
        <v>615</v>
      </c>
      <c r="J32" s="380">
        <v>2</v>
      </c>
      <c r="K32" s="380" t="s">
        <v>2410</v>
      </c>
      <c r="L32" s="380">
        <v>3654</v>
      </c>
      <c r="M32" s="380" t="s">
        <v>2409</v>
      </c>
      <c r="N32" s="380">
        <v>1300</v>
      </c>
      <c r="O32" s="380">
        <v>0</v>
      </c>
      <c r="P32" s="380">
        <v>0</v>
      </c>
      <c r="Q32" s="380">
        <f>SUM(O32:P32)</f>
        <v>0</v>
      </c>
      <c r="R32" s="380">
        <v>0</v>
      </c>
      <c r="S32" s="380">
        <v>0</v>
      </c>
      <c r="T32" s="380">
        <f>SUM(R32:S32)</f>
        <v>0</v>
      </c>
      <c r="U32" s="380">
        <v>0</v>
      </c>
      <c r="V32" s="380">
        <v>0</v>
      </c>
      <c r="W32" s="380">
        <f>SUM(U32:V32)</f>
        <v>0</v>
      </c>
      <c r="X32" s="380">
        <v>0</v>
      </c>
      <c r="Y32" s="380">
        <v>0</v>
      </c>
      <c r="Z32" s="380">
        <f>SUM(X32:Y32)</f>
        <v>0</v>
      </c>
      <c r="AA32" s="380">
        <v>0</v>
      </c>
      <c r="AB32" s="380">
        <v>0</v>
      </c>
      <c r="AC32" s="380">
        <f>SUM(AA32:AB32)</f>
        <v>0</v>
      </c>
      <c r="AD32" s="380">
        <v>0</v>
      </c>
      <c r="AE32" s="380">
        <v>0</v>
      </c>
      <c r="AF32" s="380">
        <f>SUM(AD32:AE32)</f>
        <v>0</v>
      </c>
      <c r="AG32" s="380">
        <v>29</v>
      </c>
      <c r="AH32" s="380">
        <v>14</v>
      </c>
      <c r="AI32" s="380">
        <f>SUM(AG32:AH32)</f>
        <v>43</v>
      </c>
      <c r="AJ32" s="380">
        <v>21</v>
      </c>
      <c r="AK32" s="380">
        <v>21</v>
      </c>
      <c r="AL32" s="380">
        <f>SUM(AJ32:AK32)</f>
        <v>42</v>
      </c>
      <c r="AM32" s="380">
        <v>28</v>
      </c>
      <c r="AN32" s="380">
        <v>14</v>
      </c>
      <c r="AO32" s="380">
        <f>SUM(AM32:AN32)</f>
        <v>42</v>
      </c>
      <c r="AP32" s="380">
        <v>0</v>
      </c>
      <c r="AQ32" s="380">
        <v>0</v>
      </c>
      <c r="AR32" s="380">
        <f>SUM(AP32:AQ32)</f>
        <v>0</v>
      </c>
      <c r="AS32" s="380">
        <v>0</v>
      </c>
      <c r="AT32" s="380">
        <v>0</v>
      </c>
      <c r="AU32" s="380">
        <f>SUM(AS32:AT32)</f>
        <v>0</v>
      </c>
      <c r="AV32" s="380">
        <v>0</v>
      </c>
      <c r="AW32" s="380">
        <v>0</v>
      </c>
      <c r="AX32" s="380">
        <f>SUM(AV32:AW32)</f>
        <v>0</v>
      </c>
      <c r="AY32" s="380">
        <f t="shared" si="35"/>
        <v>78</v>
      </c>
      <c r="AZ32" s="380">
        <f t="shared" si="35"/>
        <v>49</v>
      </c>
      <c r="BA32" s="380">
        <f t="shared" si="34"/>
        <v>127</v>
      </c>
    </row>
    <row r="33" spans="1:53" s="382" customFormat="1" hidden="1">
      <c r="A33" s="380">
        <f>A32+1</f>
        <v>22</v>
      </c>
      <c r="B33" s="380" t="s">
        <v>1180</v>
      </c>
      <c r="C33" s="380" t="s">
        <v>1181</v>
      </c>
      <c r="D33" s="380" t="s">
        <v>1694</v>
      </c>
      <c r="E33" s="380" t="s">
        <v>690</v>
      </c>
      <c r="F33" s="380" t="s">
        <v>88</v>
      </c>
      <c r="G33" s="380" t="s">
        <v>126</v>
      </c>
      <c r="H33" s="380" t="s">
        <v>615</v>
      </c>
      <c r="I33" s="380" t="s">
        <v>615</v>
      </c>
      <c r="J33" s="380">
        <v>2</v>
      </c>
      <c r="K33" s="380" t="s">
        <v>2535</v>
      </c>
      <c r="L33" s="380">
        <v>38961</v>
      </c>
      <c r="M33" s="380" t="s">
        <v>2409</v>
      </c>
      <c r="N33" s="380">
        <v>1300</v>
      </c>
      <c r="O33" s="380">
        <v>0</v>
      </c>
      <c r="P33" s="380">
        <v>0</v>
      </c>
      <c r="Q33" s="380">
        <f>SUM(O33:P33)</f>
        <v>0</v>
      </c>
      <c r="R33" s="380">
        <v>0</v>
      </c>
      <c r="S33" s="380">
        <v>0</v>
      </c>
      <c r="T33" s="380">
        <f>SUM(R33:S33)</f>
        <v>0</v>
      </c>
      <c r="U33" s="380">
        <v>0</v>
      </c>
      <c r="V33" s="380">
        <v>0</v>
      </c>
      <c r="W33" s="380">
        <f>SUM(U33:V33)</f>
        <v>0</v>
      </c>
      <c r="X33" s="380">
        <v>0</v>
      </c>
      <c r="Y33" s="380">
        <v>0</v>
      </c>
      <c r="Z33" s="380">
        <f>SUM(X33:Y33)</f>
        <v>0</v>
      </c>
      <c r="AA33" s="380">
        <v>0</v>
      </c>
      <c r="AB33" s="380">
        <v>0</v>
      </c>
      <c r="AC33" s="380">
        <f>SUM(AA33:AB33)</f>
        <v>0</v>
      </c>
      <c r="AD33" s="380">
        <v>0</v>
      </c>
      <c r="AE33" s="380">
        <v>0</v>
      </c>
      <c r="AF33" s="380">
        <f>SUM(AD33:AE33)</f>
        <v>0</v>
      </c>
      <c r="AG33" s="380">
        <v>37</v>
      </c>
      <c r="AH33" s="380">
        <v>33</v>
      </c>
      <c r="AI33" s="380">
        <f>SUM(AG33:AH33)</f>
        <v>70</v>
      </c>
      <c r="AJ33" s="380">
        <v>30</v>
      </c>
      <c r="AK33" s="380">
        <v>33</v>
      </c>
      <c r="AL33" s="380">
        <f>SUM(AJ33:AK33)</f>
        <v>63</v>
      </c>
      <c r="AM33" s="380">
        <v>30</v>
      </c>
      <c r="AN33" s="380">
        <v>41</v>
      </c>
      <c r="AO33" s="380">
        <f>SUM(AM33:AN33)</f>
        <v>71</v>
      </c>
      <c r="AP33" s="380">
        <v>0</v>
      </c>
      <c r="AQ33" s="380">
        <v>0</v>
      </c>
      <c r="AR33" s="380">
        <f>SUM(AP33:AQ33)</f>
        <v>0</v>
      </c>
      <c r="AS33" s="380">
        <v>0</v>
      </c>
      <c r="AT33" s="380">
        <v>0</v>
      </c>
      <c r="AU33" s="380">
        <f>SUM(AS33:AT33)</f>
        <v>0</v>
      </c>
      <c r="AV33" s="380">
        <v>0</v>
      </c>
      <c r="AW33" s="380">
        <v>0</v>
      </c>
      <c r="AX33" s="380">
        <f>SUM(AV33:AW33)</f>
        <v>0</v>
      </c>
      <c r="AY33" s="380">
        <f t="shared" si="35"/>
        <v>97</v>
      </c>
      <c r="AZ33" s="380">
        <f t="shared" si="35"/>
        <v>107</v>
      </c>
      <c r="BA33" s="380">
        <f t="shared" si="34"/>
        <v>204</v>
      </c>
    </row>
    <row r="34" spans="1:53" s="382" customFormat="1" hidden="1">
      <c r="A34" s="380">
        <f>A33+1</f>
        <v>23</v>
      </c>
      <c r="B34" s="380" t="s">
        <v>1184</v>
      </c>
      <c r="C34" s="380" t="s">
        <v>1185</v>
      </c>
      <c r="D34" s="380" t="s">
        <v>1692</v>
      </c>
      <c r="E34" s="380" t="s">
        <v>706</v>
      </c>
      <c r="F34" s="380" t="s">
        <v>88</v>
      </c>
      <c r="G34" s="380" t="s">
        <v>126</v>
      </c>
      <c r="H34" s="380" t="s">
        <v>615</v>
      </c>
      <c r="I34" s="380" t="s">
        <v>615</v>
      </c>
      <c r="J34" s="380">
        <v>2</v>
      </c>
      <c r="K34" s="380" t="s">
        <v>2536</v>
      </c>
      <c r="L34" s="380">
        <v>39867</v>
      </c>
      <c r="M34" s="380" t="s">
        <v>2415</v>
      </c>
      <c r="N34" s="380">
        <v>1000</v>
      </c>
      <c r="O34" s="380">
        <v>0</v>
      </c>
      <c r="P34" s="380">
        <v>0</v>
      </c>
      <c r="Q34" s="380">
        <f>SUM(O34:P34)</f>
        <v>0</v>
      </c>
      <c r="R34" s="380">
        <v>0</v>
      </c>
      <c r="S34" s="380">
        <v>0</v>
      </c>
      <c r="T34" s="380">
        <f>SUM(R34:S34)</f>
        <v>0</v>
      </c>
      <c r="U34" s="380">
        <v>0</v>
      </c>
      <c r="V34" s="380">
        <v>0</v>
      </c>
      <c r="W34" s="380">
        <f>SUM(U34:V34)</f>
        <v>0</v>
      </c>
      <c r="X34" s="380">
        <v>0</v>
      </c>
      <c r="Y34" s="380">
        <v>0</v>
      </c>
      <c r="Z34" s="380">
        <f>SUM(X34:Y34)</f>
        <v>0</v>
      </c>
      <c r="AA34" s="380">
        <v>0</v>
      </c>
      <c r="AB34" s="380">
        <v>0</v>
      </c>
      <c r="AC34" s="380">
        <f>SUM(AA34:AB34)</f>
        <v>0</v>
      </c>
      <c r="AD34" s="380">
        <v>0</v>
      </c>
      <c r="AE34" s="380">
        <v>0</v>
      </c>
      <c r="AF34" s="380">
        <f>SUM(AD34:AE34)</f>
        <v>0</v>
      </c>
      <c r="AG34" s="380">
        <v>7</v>
      </c>
      <c r="AH34" s="380">
        <v>6</v>
      </c>
      <c r="AI34" s="380">
        <f>SUM(AG34:AH34)</f>
        <v>13</v>
      </c>
      <c r="AJ34" s="380">
        <v>4</v>
      </c>
      <c r="AK34" s="380">
        <v>5</v>
      </c>
      <c r="AL34" s="380">
        <f>SUM(AJ34:AK34)</f>
        <v>9</v>
      </c>
      <c r="AM34" s="380">
        <v>2</v>
      </c>
      <c r="AN34" s="380">
        <v>4</v>
      </c>
      <c r="AO34" s="380">
        <f>SUM(AM34:AN34)</f>
        <v>6</v>
      </c>
      <c r="AP34" s="380">
        <v>0</v>
      </c>
      <c r="AQ34" s="380">
        <v>0</v>
      </c>
      <c r="AR34" s="380">
        <f>SUM(AP34:AQ34)</f>
        <v>0</v>
      </c>
      <c r="AS34" s="380">
        <v>0</v>
      </c>
      <c r="AT34" s="380">
        <v>0</v>
      </c>
      <c r="AU34" s="380">
        <f>SUM(AS34:AT34)</f>
        <v>0</v>
      </c>
      <c r="AV34" s="380">
        <v>0</v>
      </c>
      <c r="AW34" s="380">
        <v>0</v>
      </c>
      <c r="AX34" s="380">
        <f>SUM(AV34:AW34)</f>
        <v>0</v>
      </c>
      <c r="AY34" s="380">
        <f t="shared" si="35"/>
        <v>13</v>
      </c>
      <c r="AZ34" s="380">
        <f t="shared" si="35"/>
        <v>15</v>
      </c>
      <c r="BA34" s="380">
        <f t="shared" si="34"/>
        <v>28</v>
      </c>
    </row>
    <row r="35" spans="1:53" s="382" customFormat="1" hidden="1">
      <c r="A35" s="380">
        <f>A34+1</f>
        <v>24</v>
      </c>
      <c r="B35" s="380" t="s">
        <v>1178</v>
      </c>
      <c r="C35" s="380" t="s">
        <v>1179</v>
      </c>
      <c r="D35" s="380" t="s">
        <v>2537</v>
      </c>
      <c r="E35" s="380" t="s">
        <v>693</v>
      </c>
      <c r="F35" s="380" t="s">
        <v>88</v>
      </c>
      <c r="G35" s="380" t="s">
        <v>126</v>
      </c>
      <c r="H35" s="380" t="s">
        <v>615</v>
      </c>
      <c r="I35" s="380" t="s">
        <v>615</v>
      </c>
      <c r="J35" s="380">
        <v>2</v>
      </c>
      <c r="K35" s="380" t="s">
        <v>2538</v>
      </c>
      <c r="L35" s="380">
        <v>41446</v>
      </c>
      <c r="M35" s="380" t="s">
        <v>2419</v>
      </c>
      <c r="N35" s="380">
        <v>0</v>
      </c>
      <c r="O35" s="380">
        <v>0</v>
      </c>
      <c r="P35" s="380">
        <v>0</v>
      </c>
      <c r="Q35" s="380">
        <f>SUM(O35:P35)</f>
        <v>0</v>
      </c>
      <c r="R35" s="380">
        <v>0</v>
      </c>
      <c r="S35" s="380">
        <v>0</v>
      </c>
      <c r="T35" s="380">
        <f>SUM(R35:S35)</f>
        <v>0</v>
      </c>
      <c r="U35" s="380">
        <v>0</v>
      </c>
      <c r="V35" s="380">
        <v>0</v>
      </c>
      <c r="W35" s="380">
        <f>SUM(U35:V35)</f>
        <v>0</v>
      </c>
      <c r="X35" s="380">
        <v>0</v>
      </c>
      <c r="Y35" s="380">
        <v>0</v>
      </c>
      <c r="Z35" s="380">
        <f>SUM(X35:Y35)</f>
        <v>0</v>
      </c>
      <c r="AA35" s="380">
        <v>0</v>
      </c>
      <c r="AB35" s="380">
        <v>0</v>
      </c>
      <c r="AC35" s="380">
        <f>SUM(AA35:AB35)</f>
        <v>0</v>
      </c>
      <c r="AD35" s="380">
        <v>0</v>
      </c>
      <c r="AE35" s="380">
        <v>0</v>
      </c>
      <c r="AF35" s="380">
        <f>SUM(AD35:AE35)</f>
        <v>0</v>
      </c>
      <c r="AG35" s="380">
        <v>1</v>
      </c>
      <c r="AH35" s="380">
        <v>3</v>
      </c>
      <c r="AI35" s="380">
        <f>SUM(AG35:AH35)</f>
        <v>4</v>
      </c>
      <c r="AJ35" s="380">
        <v>2</v>
      </c>
      <c r="AK35" s="380">
        <v>3</v>
      </c>
      <c r="AL35" s="380">
        <f>SUM(AJ35:AK35)</f>
        <v>5</v>
      </c>
      <c r="AM35" s="380">
        <v>2</v>
      </c>
      <c r="AN35" s="380">
        <v>1</v>
      </c>
      <c r="AO35" s="380">
        <f>SUM(AM35:AN35)</f>
        <v>3</v>
      </c>
      <c r="AP35" s="380">
        <v>0</v>
      </c>
      <c r="AQ35" s="380">
        <v>0</v>
      </c>
      <c r="AR35" s="380">
        <f>SUM(AP35:AQ35)</f>
        <v>0</v>
      </c>
      <c r="AS35" s="380">
        <v>0</v>
      </c>
      <c r="AT35" s="380">
        <v>0</v>
      </c>
      <c r="AU35" s="380">
        <f>SUM(AS35:AT35)</f>
        <v>0</v>
      </c>
      <c r="AV35" s="380">
        <v>0</v>
      </c>
      <c r="AW35" s="380">
        <v>0</v>
      </c>
      <c r="AX35" s="380">
        <f>SUM(AV35:AW35)</f>
        <v>0</v>
      </c>
      <c r="AY35" s="380">
        <f t="shared" si="35"/>
        <v>5</v>
      </c>
      <c r="AZ35" s="380">
        <f t="shared" si="35"/>
        <v>7</v>
      </c>
      <c r="BA35" s="380">
        <f t="shared" si="34"/>
        <v>12</v>
      </c>
    </row>
    <row r="36" spans="1:53" s="382" customFormat="1" ht="23.25" customHeight="1">
      <c r="A36" s="380">
        <v>4</v>
      </c>
      <c r="B36" s="380"/>
      <c r="C36" s="380" t="str">
        <f>F36</f>
        <v>Kec. Cermin Nan Gedang</v>
      </c>
      <c r="D36" s="380"/>
      <c r="E36" s="380"/>
      <c r="F36" s="380" t="str">
        <f>F35</f>
        <v>Kec. Cermin Nan Gedang</v>
      </c>
      <c r="G36" s="380"/>
      <c r="H36" s="380"/>
      <c r="I36" s="380"/>
      <c r="J36" s="380"/>
      <c r="K36" s="380"/>
      <c r="L36" s="380"/>
      <c r="M36" s="380"/>
      <c r="N36" s="380"/>
      <c r="O36" s="380">
        <f t="shared" ref="O36:AX36" si="36">SUM(O31:O35)</f>
        <v>0</v>
      </c>
      <c r="P36" s="380">
        <f t="shared" si="36"/>
        <v>0</v>
      </c>
      <c r="Q36" s="380">
        <f t="shared" si="36"/>
        <v>0</v>
      </c>
      <c r="R36" s="380">
        <f t="shared" si="36"/>
        <v>0</v>
      </c>
      <c r="S36" s="380">
        <f t="shared" si="36"/>
        <v>0</v>
      </c>
      <c r="T36" s="380">
        <f t="shared" si="36"/>
        <v>0</v>
      </c>
      <c r="U36" s="380">
        <f t="shared" si="36"/>
        <v>0</v>
      </c>
      <c r="V36" s="380">
        <f t="shared" si="36"/>
        <v>0</v>
      </c>
      <c r="W36" s="380">
        <f t="shared" si="36"/>
        <v>0</v>
      </c>
      <c r="X36" s="380">
        <f t="shared" si="36"/>
        <v>0</v>
      </c>
      <c r="Y36" s="380">
        <f t="shared" si="36"/>
        <v>0</v>
      </c>
      <c r="Z36" s="380">
        <f t="shared" si="36"/>
        <v>0</v>
      </c>
      <c r="AA36" s="380">
        <f t="shared" si="36"/>
        <v>0</v>
      </c>
      <c r="AB36" s="380">
        <f t="shared" si="36"/>
        <v>0</v>
      </c>
      <c r="AC36" s="380">
        <f t="shared" si="36"/>
        <v>0</v>
      </c>
      <c r="AD36" s="380">
        <f t="shared" si="36"/>
        <v>0</v>
      </c>
      <c r="AE36" s="380">
        <f t="shared" si="36"/>
        <v>0</v>
      </c>
      <c r="AF36" s="380">
        <f t="shared" si="36"/>
        <v>0</v>
      </c>
      <c r="AG36" s="380">
        <f>SUM(AG31:AG35)+1</f>
        <v>91</v>
      </c>
      <c r="AH36" s="380">
        <f>SUM(AH31:AH35)+5</f>
        <v>68</v>
      </c>
      <c r="AI36" s="380">
        <f t="shared" si="36"/>
        <v>153</v>
      </c>
      <c r="AJ36" s="380">
        <f t="shared" si="36"/>
        <v>88</v>
      </c>
      <c r="AK36" s="380">
        <f t="shared" si="36"/>
        <v>73</v>
      </c>
      <c r="AL36" s="380">
        <f t="shared" si="36"/>
        <v>161</v>
      </c>
      <c r="AM36" s="380">
        <f t="shared" si="36"/>
        <v>80</v>
      </c>
      <c r="AN36" s="380">
        <f t="shared" si="36"/>
        <v>69</v>
      </c>
      <c r="AO36" s="380">
        <f t="shared" si="36"/>
        <v>149</v>
      </c>
      <c r="AP36" s="380">
        <f t="shared" si="36"/>
        <v>0</v>
      </c>
      <c r="AQ36" s="380">
        <f t="shared" si="36"/>
        <v>0</v>
      </c>
      <c r="AR36" s="380">
        <f t="shared" si="36"/>
        <v>0</v>
      </c>
      <c r="AS36" s="380">
        <f t="shared" si="36"/>
        <v>0</v>
      </c>
      <c r="AT36" s="380">
        <f t="shared" si="36"/>
        <v>0</v>
      </c>
      <c r="AU36" s="380">
        <f t="shared" si="36"/>
        <v>0</v>
      </c>
      <c r="AV36" s="380">
        <f t="shared" si="36"/>
        <v>0</v>
      </c>
      <c r="AW36" s="380">
        <f t="shared" si="36"/>
        <v>0</v>
      </c>
      <c r="AX36" s="380">
        <f t="shared" si="36"/>
        <v>0</v>
      </c>
      <c r="AY36" s="380">
        <f>AG36+AJ36+AM36</f>
        <v>259</v>
      </c>
      <c r="AZ36" s="380">
        <f>AH36+AK36+AN36</f>
        <v>210</v>
      </c>
      <c r="BA36" s="380">
        <f t="shared" si="34"/>
        <v>469</v>
      </c>
    </row>
    <row r="37" spans="1:53" s="382" customFormat="1" hidden="1">
      <c r="A37" s="380">
        <f>A35+1</f>
        <v>25</v>
      </c>
      <c r="B37" s="380" t="s">
        <v>1192</v>
      </c>
      <c r="C37" s="380" t="s">
        <v>1193</v>
      </c>
      <c r="D37" s="380" t="s">
        <v>1696</v>
      </c>
      <c r="E37" s="380" t="s">
        <v>284</v>
      </c>
      <c r="F37" s="380" t="s">
        <v>82</v>
      </c>
      <c r="G37" s="380" t="s">
        <v>126</v>
      </c>
      <c r="H37" s="380" t="s">
        <v>615</v>
      </c>
      <c r="I37" s="380" t="s">
        <v>615</v>
      </c>
      <c r="J37" s="380">
        <v>2</v>
      </c>
      <c r="K37" s="380" t="s">
        <v>2539</v>
      </c>
      <c r="L37" s="380">
        <v>30590</v>
      </c>
      <c r="M37" s="380" t="s">
        <v>2409</v>
      </c>
      <c r="N37" s="380">
        <v>1500</v>
      </c>
      <c r="O37" s="380">
        <v>0</v>
      </c>
      <c r="P37" s="380">
        <v>0</v>
      </c>
      <c r="Q37" s="380">
        <f t="shared" ref="Q37:Q45" si="37">SUM(O37:P37)</f>
        <v>0</v>
      </c>
      <c r="R37" s="380">
        <v>0</v>
      </c>
      <c r="S37" s="380">
        <v>0</v>
      </c>
      <c r="T37" s="380">
        <f t="shared" ref="T37:T45" si="38">SUM(R37:S37)</f>
        <v>0</v>
      </c>
      <c r="U37" s="380">
        <v>0</v>
      </c>
      <c r="V37" s="380">
        <v>0</v>
      </c>
      <c r="W37" s="380">
        <f t="shared" ref="W37:W45" si="39">SUM(U37:V37)</f>
        <v>0</v>
      </c>
      <c r="X37" s="380">
        <v>0</v>
      </c>
      <c r="Y37" s="380">
        <v>0</v>
      </c>
      <c r="Z37" s="380">
        <f t="shared" ref="Z37:Z45" si="40">SUM(X37:Y37)</f>
        <v>0</v>
      </c>
      <c r="AA37" s="380">
        <v>0</v>
      </c>
      <c r="AB37" s="380">
        <v>0</v>
      </c>
      <c r="AC37" s="380">
        <f t="shared" ref="AC37:AC45" si="41">SUM(AA37:AB37)</f>
        <v>0</v>
      </c>
      <c r="AD37" s="380">
        <v>0</v>
      </c>
      <c r="AE37" s="380">
        <v>0</v>
      </c>
      <c r="AF37" s="380">
        <f t="shared" ref="AF37:AF45" si="42">SUM(AD37:AE37)</f>
        <v>0</v>
      </c>
      <c r="AG37" s="380">
        <v>22</v>
      </c>
      <c r="AH37" s="380">
        <v>20</v>
      </c>
      <c r="AI37" s="380">
        <f t="shared" ref="AI37:AI45" si="43">SUM(AG37:AH37)</f>
        <v>42</v>
      </c>
      <c r="AJ37" s="380">
        <v>11</v>
      </c>
      <c r="AK37" s="380">
        <v>29</v>
      </c>
      <c r="AL37" s="380">
        <f t="shared" ref="AL37:AL45" si="44">SUM(AJ37:AK37)</f>
        <v>40</v>
      </c>
      <c r="AM37" s="380">
        <v>20</v>
      </c>
      <c r="AN37" s="380">
        <v>20</v>
      </c>
      <c r="AO37" s="380">
        <f t="shared" ref="AO37:AO45" si="45">SUM(AM37:AN37)</f>
        <v>40</v>
      </c>
      <c r="AP37" s="380">
        <v>0</v>
      </c>
      <c r="AQ37" s="380">
        <v>0</v>
      </c>
      <c r="AR37" s="380">
        <f t="shared" ref="AR37:AR45" si="46">SUM(AP37:AQ37)</f>
        <v>0</v>
      </c>
      <c r="AS37" s="380">
        <v>0</v>
      </c>
      <c r="AT37" s="380">
        <v>0</v>
      </c>
      <c r="AU37" s="380">
        <f t="shared" ref="AU37:AU45" si="47">SUM(AS37:AT37)</f>
        <v>0</v>
      </c>
      <c r="AV37" s="380">
        <v>0</v>
      </c>
      <c r="AW37" s="380">
        <v>0</v>
      </c>
      <c r="AX37" s="380">
        <f t="shared" ref="AX37:AX45" si="48">SUM(AV37:AW37)</f>
        <v>0</v>
      </c>
      <c r="AY37" s="380">
        <f t="shared" ref="AY37:AZ45" si="49">AG37+AJ37+AM37</f>
        <v>53</v>
      </c>
      <c r="AZ37" s="380">
        <f t="shared" si="49"/>
        <v>69</v>
      </c>
      <c r="BA37" s="380">
        <f t="shared" ref="BA37:BA45" si="50">SUM(AY37:AZ37)</f>
        <v>122</v>
      </c>
    </row>
    <row r="38" spans="1:53" s="382" customFormat="1" hidden="1">
      <c r="A38" s="380">
        <f t="shared" ref="A38:A45" si="51">A37+1</f>
        <v>26</v>
      </c>
      <c r="B38" s="380" t="s">
        <v>1186</v>
      </c>
      <c r="C38" s="380" t="s">
        <v>1187</v>
      </c>
      <c r="D38" s="380" t="s">
        <v>1698</v>
      </c>
      <c r="E38" s="380" t="s">
        <v>1188</v>
      </c>
      <c r="F38" s="380" t="s">
        <v>82</v>
      </c>
      <c r="G38" s="380" t="s">
        <v>126</v>
      </c>
      <c r="H38" s="380" t="s">
        <v>615</v>
      </c>
      <c r="I38" s="380" t="s">
        <v>615</v>
      </c>
      <c r="J38" s="380">
        <v>2</v>
      </c>
      <c r="K38" s="380" t="s">
        <v>2522</v>
      </c>
      <c r="L38" s="380">
        <v>35566</v>
      </c>
      <c r="M38" s="380" t="s">
        <v>2419</v>
      </c>
      <c r="N38" s="380">
        <v>0</v>
      </c>
      <c r="O38" s="380">
        <v>0</v>
      </c>
      <c r="P38" s="380">
        <v>0</v>
      </c>
      <c r="Q38" s="380">
        <f t="shared" si="37"/>
        <v>0</v>
      </c>
      <c r="R38" s="380">
        <v>0</v>
      </c>
      <c r="S38" s="380">
        <v>0</v>
      </c>
      <c r="T38" s="380">
        <f t="shared" si="38"/>
        <v>0</v>
      </c>
      <c r="U38" s="380">
        <v>0</v>
      </c>
      <c r="V38" s="380">
        <v>0</v>
      </c>
      <c r="W38" s="380">
        <f t="shared" si="39"/>
        <v>0</v>
      </c>
      <c r="X38" s="380">
        <v>0</v>
      </c>
      <c r="Y38" s="380">
        <v>0</v>
      </c>
      <c r="Z38" s="380">
        <f t="shared" si="40"/>
        <v>0</v>
      </c>
      <c r="AA38" s="380">
        <v>0</v>
      </c>
      <c r="AB38" s="380">
        <v>0</v>
      </c>
      <c r="AC38" s="380">
        <f t="shared" si="41"/>
        <v>0</v>
      </c>
      <c r="AD38" s="380">
        <v>0</v>
      </c>
      <c r="AE38" s="380">
        <v>0</v>
      </c>
      <c r="AF38" s="380">
        <f t="shared" si="42"/>
        <v>0</v>
      </c>
      <c r="AG38" s="380">
        <v>21</v>
      </c>
      <c r="AH38" s="380">
        <v>27</v>
      </c>
      <c r="AI38" s="380">
        <f t="shared" si="43"/>
        <v>48</v>
      </c>
      <c r="AJ38" s="380">
        <v>20</v>
      </c>
      <c r="AK38" s="380">
        <v>19</v>
      </c>
      <c r="AL38" s="380">
        <f t="shared" si="44"/>
        <v>39</v>
      </c>
      <c r="AM38" s="380">
        <v>21</v>
      </c>
      <c r="AN38" s="380">
        <v>20</v>
      </c>
      <c r="AO38" s="380">
        <f t="shared" si="45"/>
        <v>41</v>
      </c>
      <c r="AP38" s="380">
        <v>0</v>
      </c>
      <c r="AQ38" s="380">
        <v>0</v>
      </c>
      <c r="AR38" s="380">
        <f t="shared" si="46"/>
        <v>0</v>
      </c>
      <c r="AS38" s="380">
        <v>0</v>
      </c>
      <c r="AT38" s="380">
        <v>0</v>
      </c>
      <c r="AU38" s="380">
        <f t="shared" si="47"/>
        <v>0</v>
      </c>
      <c r="AV38" s="380">
        <v>0</v>
      </c>
      <c r="AW38" s="380">
        <v>0</v>
      </c>
      <c r="AX38" s="380">
        <f t="shared" si="48"/>
        <v>0</v>
      </c>
      <c r="AY38" s="380">
        <f t="shared" si="49"/>
        <v>62</v>
      </c>
      <c r="AZ38" s="380">
        <f t="shared" si="49"/>
        <v>66</v>
      </c>
      <c r="BA38" s="380">
        <f t="shared" si="50"/>
        <v>128</v>
      </c>
    </row>
    <row r="39" spans="1:53" s="382" customFormat="1" hidden="1">
      <c r="A39" s="380">
        <f t="shared" si="51"/>
        <v>27</v>
      </c>
      <c r="B39" s="380" t="s">
        <v>1200</v>
      </c>
      <c r="C39" s="380" t="s">
        <v>1201</v>
      </c>
      <c r="D39" s="380" t="s">
        <v>1701</v>
      </c>
      <c r="E39" s="380" t="s">
        <v>1202</v>
      </c>
      <c r="F39" s="380" t="s">
        <v>82</v>
      </c>
      <c r="G39" s="380" t="s">
        <v>126</v>
      </c>
      <c r="H39" s="380" t="s">
        <v>615</v>
      </c>
      <c r="I39" s="380" t="s">
        <v>615</v>
      </c>
      <c r="J39" s="380">
        <v>2</v>
      </c>
      <c r="K39" s="380" t="s">
        <v>2540</v>
      </c>
      <c r="L39" s="380">
        <v>37326</v>
      </c>
      <c r="M39" s="380" t="s">
        <v>2409</v>
      </c>
      <c r="N39" s="380">
        <v>1200</v>
      </c>
      <c r="O39" s="380">
        <v>0</v>
      </c>
      <c r="P39" s="380">
        <v>0</v>
      </c>
      <c r="Q39" s="380">
        <f t="shared" si="37"/>
        <v>0</v>
      </c>
      <c r="R39" s="380">
        <v>0</v>
      </c>
      <c r="S39" s="380">
        <v>0</v>
      </c>
      <c r="T39" s="380">
        <f t="shared" si="38"/>
        <v>0</v>
      </c>
      <c r="U39" s="380">
        <v>0</v>
      </c>
      <c r="V39" s="380">
        <v>0</v>
      </c>
      <c r="W39" s="380">
        <f t="shared" si="39"/>
        <v>0</v>
      </c>
      <c r="X39" s="380">
        <v>0</v>
      </c>
      <c r="Y39" s="380">
        <v>0</v>
      </c>
      <c r="Z39" s="380">
        <f t="shared" si="40"/>
        <v>0</v>
      </c>
      <c r="AA39" s="380">
        <v>0</v>
      </c>
      <c r="AB39" s="380">
        <v>0</v>
      </c>
      <c r="AC39" s="380">
        <f t="shared" si="41"/>
        <v>0</v>
      </c>
      <c r="AD39" s="380">
        <v>0</v>
      </c>
      <c r="AE39" s="380">
        <v>0</v>
      </c>
      <c r="AF39" s="380">
        <f t="shared" si="42"/>
        <v>0</v>
      </c>
      <c r="AG39" s="380">
        <v>3</v>
      </c>
      <c r="AH39" s="380">
        <v>2</v>
      </c>
      <c r="AI39" s="380">
        <f t="shared" si="43"/>
        <v>5</v>
      </c>
      <c r="AJ39" s="380">
        <v>0</v>
      </c>
      <c r="AK39" s="380">
        <v>8</v>
      </c>
      <c r="AL39" s="380">
        <f t="shared" si="44"/>
        <v>8</v>
      </c>
      <c r="AM39" s="380">
        <v>4</v>
      </c>
      <c r="AN39" s="380">
        <v>8</v>
      </c>
      <c r="AO39" s="380">
        <f t="shared" si="45"/>
        <v>12</v>
      </c>
      <c r="AP39" s="380">
        <v>0</v>
      </c>
      <c r="AQ39" s="380">
        <v>0</v>
      </c>
      <c r="AR39" s="380">
        <f t="shared" si="46"/>
        <v>0</v>
      </c>
      <c r="AS39" s="380">
        <v>0</v>
      </c>
      <c r="AT39" s="380">
        <v>0</v>
      </c>
      <c r="AU39" s="380">
        <f t="shared" si="47"/>
        <v>0</v>
      </c>
      <c r="AV39" s="380">
        <v>0</v>
      </c>
      <c r="AW39" s="380">
        <v>0</v>
      </c>
      <c r="AX39" s="380">
        <f t="shared" si="48"/>
        <v>0</v>
      </c>
      <c r="AY39" s="380">
        <f t="shared" si="49"/>
        <v>7</v>
      </c>
      <c r="AZ39" s="380">
        <f t="shared" si="49"/>
        <v>18</v>
      </c>
      <c r="BA39" s="380">
        <f t="shared" si="50"/>
        <v>25</v>
      </c>
    </row>
    <row r="40" spans="1:53" s="382" customFormat="1" hidden="1">
      <c r="A40" s="380">
        <f t="shared" si="51"/>
        <v>28</v>
      </c>
      <c r="B40" s="380" t="s">
        <v>1198</v>
      </c>
      <c r="C40" s="380" t="s">
        <v>1199</v>
      </c>
      <c r="D40" s="380" t="s">
        <v>1700</v>
      </c>
      <c r="E40" s="380" t="s">
        <v>768</v>
      </c>
      <c r="F40" s="380" t="s">
        <v>82</v>
      </c>
      <c r="G40" s="380" t="s">
        <v>126</v>
      </c>
      <c r="H40" s="380" t="s">
        <v>615</v>
      </c>
      <c r="I40" s="380" t="s">
        <v>615</v>
      </c>
      <c r="J40" s="380">
        <v>2</v>
      </c>
      <c r="K40" s="380" t="s">
        <v>2421</v>
      </c>
      <c r="L40" s="380">
        <v>38541</v>
      </c>
      <c r="M40" s="380" t="s">
        <v>2419</v>
      </c>
      <c r="N40" s="380">
        <v>0</v>
      </c>
      <c r="O40" s="380">
        <v>0</v>
      </c>
      <c r="P40" s="380">
        <v>0</v>
      </c>
      <c r="Q40" s="380">
        <f t="shared" si="37"/>
        <v>0</v>
      </c>
      <c r="R40" s="380">
        <v>0</v>
      </c>
      <c r="S40" s="380">
        <v>0</v>
      </c>
      <c r="T40" s="380">
        <f t="shared" si="38"/>
        <v>0</v>
      </c>
      <c r="U40" s="380">
        <v>0</v>
      </c>
      <c r="V40" s="380">
        <v>0</v>
      </c>
      <c r="W40" s="380">
        <f t="shared" si="39"/>
        <v>0</v>
      </c>
      <c r="X40" s="380">
        <v>0</v>
      </c>
      <c r="Y40" s="380">
        <v>0</v>
      </c>
      <c r="Z40" s="380">
        <f t="shared" si="40"/>
        <v>0</v>
      </c>
      <c r="AA40" s="380">
        <v>0</v>
      </c>
      <c r="AB40" s="380">
        <v>0</v>
      </c>
      <c r="AC40" s="380">
        <f t="shared" si="41"/>
        <v>0</v>
      </c>
      <c r="AD40" s="380">
        <v>0</v>
      </c>
      <c r="AE40" s="380">
        <v>0</v>
      </c>
      <c r="AF40" s="380">
        <f t="shared" si="42"/>
        <v>0</v>
      </c>
      <c r="AG40" s="380">
        <v>6</v>
      </c>
      <c r="AH40" s="380">
        <v>5</v>
      </c>
      <c r="AI40" s="380">
        <f t="shared" si="43"/>
        <v>11</v>
      </c>
      <c r="AJ40" s="380">
        <v>13</v>
      </c>
      <c r="AK40" s="380">
        <v>4</v>
      </c>
      <c r="AL40" s="380">
        <f t="shared" si="44"/>
        <v>17</v>
      </c>
      <c r="AM40" s="380">
        <v>10</v>
      </c>
      <c r="AN40" s="380">
        <v>11</v>
      </c>
      <c r="AO40" s="380">
        <f t="shared" si="45"/>
        <v>21</v>
      </c>
      <c r="AP40" s="380">
        <v>0</v>
      </c>
      <c r="AQ40" s="380">
        <v>0</v>
      </c>
      <c r="AR40" s="380">
        <f t="shared" si="46"/>
        <v>0</v>
      </c>
      <c r="AS40" s="380">
        <v>0</v>
      </c>
      <c r="AT40" s="380">
        <v>0</v>
      </c>
      <c r="AU40" s="380">
        <f t="shared" si="47"/>
        <v>0</v>
      </c>
      <c r="AV40" s="380">
        <v>0</v>
      </c>
      <c r="AW40" s="380">
        <v>0</v>
      </c>
      <c r="AX40" s="380">
        <f t="shared" si="48"/>
        <v>0</v>
      </c>
      <c r="AY40" s="380">
        <f t="shared" si="49"/>
        <v>29</v>
      </c>
      <c r="AZ40" s="380">
        <f t="shared" si="49"/>
        <v>20</v>
      </c>
      <c r="BA40" s="380">
        <f t="shared" si="50"/>
        <v>49</v>
      </c>
    </row>
    <row r="41" spans="1:53" s="382" customFormat="1" hidden="1">
      <c r="A41" s="380">
        <f t="shared" si="51"/>
        <v>29</v>
      </c>
      <c r="B41" s="380" t="s">
        <v>1189</v>
      </c>
      <c r="C41" s="380" t="s">
        <v>1190</v>
      </c>
      <c r="D41" s="380" t="s">
        <v>1697</v>
      </c>
      <c r="E41" s="380" t="s">
        <v>1191</v>
      </c>
      <c r="F41" s="380" t="s">
        <v>82</v>
      </c>
      <c r="G41" s="380" t="s">
        <v>126</v>
      </c>
      <c r="H41" s="380" t="s">
        <v>615</v>
      </c>
      <c r="I41" s="380" t="s">
        <v>615</v>
      </c>
      <c r="J41" s="380">
        <v>2</v>
      </c>
      <c r="K41" s="380" t="s">
        <v>2541</v>
      </c>
      <c r="L41" s="380">
        <v>38395</v>
      </c>
      <c r="M41" s="380" t="s">
        <v>2415</v>
      </c>
      <c r="N41" s="380">
        <v>220</v>
      </c>
      <c r="O41" s="380">
        <v>0</v>
      </c>
      <c r="P41" s="380">
        <v>0</v>
      </c>
      <c r="Q41" s="380">
        <f t="shared" si="37"/>
        <v>0</v>
      </c>
      <c r="R41" s="380">
        <v>0</v>
      </c>
      <c r="S41" s="380">
        <v>0</v>
      </c>
      <c r="T41" s="380">
        <f t="shared" si="38"/>
        <v>0</v>
      </c>
      <c r="U41" s="380">
        <v>0</v>
      </c>
      <c r="V41" s="380">
        <v>0</v>
      </c>
      <c r="W41" s="380">
        <f t="shared" si="39"/>
        <v>0</v>
      </c>
      <c r="X41" s="380">
        <v>0</v>
      </c>
      <c r="Y41" s="380">
        <v>0</v>
      </c>
      <c r="Z41" s="380">
        <f t="shared" si="40"/>
        <v>0</v>
      </c>
      <c r="AA41" s="380">
        <v>0</v>
      </c>
      <c r="AB41" s="380">
        <v>0</v>
      </c>
      <c r="AC41" s="380">
        <f t="shared" si="41"/>
        <v>0</v>
      </c>
      <c r="AD41" s="380">
        <v>0</v>
      </c>
      <c r="AE41" s="380">
        <v>0</v>
      </c>
      <c r="AF41" s="380">
        <f t="shared" si="42"/>
        <v>0</v>
      </c>
      <c r="AG41" s="380">
        <v>3</v>
      </c>
      <c r="AH41" s="380">
        <v>5</v>
      </c>
      <c r="AI41" s="380">
        <f t="shared" si="43"/>
        <v>8</v>
      </c>
      <c r="AJ41" s="380">
        <v>4</v>
      </c>
      <c r="AK41" s="380">
        <v>1</v>
      </c>
      <c r="AL41" s="380">
        <f t="shared" si="44"/>
        <v>5</v>
      </c>
      <c r="AM41" s="380">
        <v>0</v>
      </c>
      <c r="AN41" s="380">
        <v>4</v>
      </c>
      <c r="AO41" s="380">
        <f t="shared" si="45"/>
        <v>4</v>
      </c>
      <c r="AP41" s="380">
        <v>0</v>
      </c>
      <c r="AQ41" s="380">
        <v>0</v>
      </c>
      <c r="AR41" s="380">
        <f t="shared" si="46"/>
        <v>0</v>
      </c>
      <c r="AS41" s="380">
        <v>0</v>
      </c>
      <c r="AT41" s="380">
        <v>0</v>
      </c>
      <c r="AU41" s="380">
        <f t="shared" si="47"/>
        <v>0</v>
      </c>
      <c r="AV41" s="380">
        <v>0</v>
      </c>
      <c r="AW41" s="380">
        <v>0</v>
      </c>
      <c r="AX41" s="380">
        <f t="shared" si="48"/>
        <v>0</v>
      </c>
      <c r="AY41" s="380">
        <f t="shared" si="49"/>
        <v>7</v>
      </c>
      <c r="AZ41" s="380">
        <f t="shared" si="49"/>
        <v>10</v>
      </c>
      <c r="BA41" s="380">
        <f t="shared" si="50"/>
        <v>17</v>
      </c>
    </row>
    <row r="42" spans="1:53" s="382" customFormat="1" hidden="1">
      <c r="A42" s="380">
        <f t="shared" si="51"/>
        <v>30</v>
      </c>
      <c r="B42" s="380" t="s">
        <v>1196</v>
      </c>
      <c r="C42" s="380" t="s">
        <v>1197</v>
      </c>
      <c r="D42" s="380" t="s">
        <v>2542</v>
      </c>
      <c r="E42" s="380" t="s">
        <v>753</v>
      </c>
      <c r="F42" s="380" t="s">
        <v>82</v>
      </c>
      <c r="G42" s="380" t="s">
        <v>126</v>
      </c>
      <c r="H42" s="380" t="s">
        <v>615</v>
      </c>
      <c r="I42" s="380" t="s">
        <v>615</v>
      </c>
      <c r="J42" s="380">
        <v>2</v>
      </c>
      <c r="K42" s="380" t="s">
        <v>2410</v>
      </c>
      <c r="L42" s="380">
        <v>3654</v>
      </c>
      <c r="M42" s="380" t="s">
        <v>1376</v>
      </c>
      <c r="N42" s="380">
        <v>1500</v>
      </c>
      <c r="O42" s="380">
        <v>0</v>
      </c>
      <c r="P42" s="380">
        <v>0</v>
      </c>
      <c r="Q42" s="380">
        <f t="shared" si="37"/>
        <v>0</v>
      </c>
      <c r="R42" s="380">
        <v>0</v>
      </c>
      <c r="S42" s="380">
        <v>0</v>
      </c>
      <c r="T42" s="380">
        <f t="shared" si="38"/>
        <v>0</v>
      </c>
      <c r="U42" s="380">
        <v>0</v>
      </c>
      <c r="V42" s="380">
        <v>0</v>
      </c>
      <c r="W42" s="380">
        <f t="shared" si="39"/>
        <v>0</v>
      </c>
      <c r="X42" s="380">
        <v>0</v>
      </c>
      <c r="Y42" s="380">
        <v>0</v>
      </c>
      <c r="Z42" s="380">
        <f t="shared" si="40"/>
        <v>0</v>
      </c>
      <c r="AA42" s="380">
        <v>0</v>
      </c>
      <c r="AB42" s="380">
        <v>0</v>
      </c>
      <c r="AC42" s="380">
        <f t="shared" si="41"/>
        <v>0</v>
      </c>
      <c r="AD42" s="380">
        <v>0</v>
      </c>
      <c r="AE42" s="380">
        <v>0</v>
      </c>
      <c r="AF42" s="380">
        <f t="shared" si="42"/>
        <v>0</v>
      </c>
      <c r="AG42" s="380">
        <v>2</v>
      </c>
      <c r="AH42" s="380">
        <v>2</v>
      </c>
      <c r="AI42" s="380">
        <f t="shared" si="43"/>
        <v>4</v>
      </c>
      <c r="AJ42" s="380">
        <v>2</v>
      </c>
      <c r="AK42" s="380">
        <v>4</v>
      </c>
      <c r="AL42" s="380">
        <f t="shared" si="44"/>
        <v>6</v>
      </c>
      <c r="AM42" s="380">
        <v>7</v>
      </c>
      <c r="AN42" s="380">
        <v>7</v>
      </c>
      <c r="AO42" s="380">
        <f t="shared" si="45"/>
        <v>14</v>
      </c>
      <c r="AP42" s="380">
        <v>0</v>
      </c>
      <c r="AQ42" s="380">
        <v>0</v>
      </c>
      <c r="AR42" s="380">
        <f t="shared" si="46"/>
        <v>0</v>
      </c>
      <c r="AS42" s="380">
        <v>0</v>
      </c>
      <c r="AT42" s="380">
        <v>0</v>
      </c>
      <c r="AU42" s="380">
        <f t="shared" si="47"/>
        <v>0</v>
      </c>
      <c r="AV42" s="380">
        <v>0</v>
      </c>
      <c r="AW42" s="380">
        <v>0</v>
      </c>
      <c r="AX42" s="380">
        <f t="shared" si="48"/>
        <v>0</v>
      </c>
      <c r="AY42" s="380">
        <f t="shared" si="49"/>
        <v>11</v>
      </c>
      <c r="AZ42" s="380">
        <f t="shared" si="49"/>
        <v>13</v>
      </c>
      <c r="BA42" s="380">
        <f t="shared" si="50"/>
        <v>24</v>
      </c>
    </row>
    <row r="43" spans="1:53" s="382" customFormat="1" hidden="1">
      <c r="A43" s="380">
        <f t="shared" si="51"/>
        <v>31</v>
      </c>
      <c r="B43" s="380" t="s">
        <v>1203</v>
      </c>
      <c r="C43" s="380" t="s">
        <v>1204</v>
      </c>
      <c r="D43" s="380" t="s">
        <v>1533</v>
      </c>
      <c r="E43" s="380" t="s">
        <v>791</v>
      </c>
      <c r="F43" s="380" t="s">
        <v>82</v>
      </c>
      <c r="G43" s="380" t="s">
        <v>126</v>
      </c>
      <c r="H43" s="380" t="s">
        <v>615</v>
      </c>
      <c r="I43" s="380" t="s">
        <v>615</v>
      </c>
      <c r="J43" s="380">
        <v>2</v>
      </c>
      <c r="K43" s="380" t="s">
        <v>2410</v>
      </c>
      <c r="L43" s="380">
        <v>38718</v>
      </c>
      <c r="M43" s="380" t="s">
        <v>1376</v>
      </c>
      <c r="N43" s="380">
        <v>0</v>
      </c>
      <c r="O43" s="380">
        <v>0</v>
      </c>
      <c r="P43" s="380">
        <v>0</v>
      </c>
      <c r="Q43" s="380">
        <f t="shared" si="37"/>
        <v>0</v>
      </c>
      <c r="R43" s="380">
        <v>0</v>
      </c>
      <c r="S43" s="380">
        <v>0</v>
      </c>
      <c r="T43" s="380">
        <f t="shared" si="38"/>
        <v>0</v>
      </c>
      <c r="U43" s="380">
        <v>0</v>
      </c>
      <c r="V43" s="380">
        <v>0</v>
      </c>
      <c r="W43" s="380">
        <f t="shared" si="39"/>
        <v>0</v>
      </c>
      <c r="X43" s="380">
        <v>0</v>
      </c>
      <c r="Y43" s="380">
        <v>0</v>
      </c>
      <c r="Z43" s="380">
        <f t="shared" si="40"/>
        <v>0</v>
      </c>
      <c r="AA43" s="380">
        <v>0</v>
      </c>
      <c r="AB43" s="380">
        <v>0</v>
      </c>
      <c r="AC43" s="380">
        <f t="shared" si="41"/>
        <v>0</v>
      </c>
      <c r="AD43" s="380">
        <v>0</v>
      </c>
      <c r="AE43" s="380">
        <v>0</v>
      </c>
      <c r="AF43" s="380">
        <f t="shared" si="42"/>
        <v>0</v>
      </c>
      <c r="AG43" s="380">
        <v>2</v>
      </c>
      <c r="AH43" s="380">
        <v>2</v>
      </c>
      <c r="AI43" s="380">
        <f t="shared" si="43"/>
        <v>4</v>
      </c>
      <c r="AJ43" s="380">
        <v>1</v>
      </c>
      <c r="AK43" s="380">
        <v>3</v>
      </c>
      <c r="AL43" s="380">
        <f t="shared" si="44"/>
        <v>4</v>
      </c>
      <c r="AM43" s="380">
        <v>4</v>
      </c>
      <c r="AN43" s="380">
        <v>5</v>
      </c>
      <c r="AO43" s="380">
        <f t="shared" si="45"/>
        <v>9</v>
      </c>
      <c r="AP43" s="380">
        <v>0</v>
      </c>
      <c r="AQ43" s="380">
        <v>0</v>
      </c>
      <c r="AR43" s="380">
        <f t="shared" si="46"/>
        <v>0</v>
      </c>
      <c r="AS43" s="380">
        <v>0</v>
      </c>
      <c r="AT43" s="380">
        <v>0</v>
      </c>
      <c r="AU43" s="380">
        <f t="shared" si="47"/>
        <v>0</v>
      </c>
      <c r="AV43" s="380">
        <v>0</v>
      </c>
      <c r="AW43" s="380">
        <v>0</v>
      </c>
      <c r="AX43" s="380">
        <f t="shared" si="48"/>
        <v>0</v>
      </c>
      <c r="AY43" s="380">
        <f t="shared" si="49"/>
        <v>7</v>
      </c>
      <c r="AZ43" s="380">
        <f t="shared" si="49"/>
        <v>10</v>
      </c>
      <c r="BA43" s="380">
        <f t="shared" si="50"/>
        <v>17</v>
      </c>
    </row>
    <row r="44" spans="1:53" s="382" customFormat="1" hidden="1">
      <c r="A44" s="380">
        <f t="shared" si="51"/>
        <v>32</v>
      </c>
      <c r="B44" s="380" t="s">
        <v>1205</v>
      </c>
      <c r="C44" s="380" t="s">
        <v>1206</v>
      </c>
      <c r="D44" s="380" t="s">
        <v>1207</v>
      </c>
      <c r="E44" s="380" t="s">
        <v>1207</v>
      </c>
      <c r="F44" s="380" t="s">
        <v>82</v>
      </c>
      <c r="G44" s="380" t="s">
        <v>126</v>
      </c>
      <c r="H44" s="380" t="s">
        <v>615</v>
      </c>
      <c r="I44" s="380" t="s">
        <v>615</v>
      </c>
      <c r="J44" s="380">
        <v>2</v>
      </c>
      <c r="K44" s="380" t="s">
        <v>2410</v>
      </c>
      <c r="L44" s="380">
        <v>39593</v>
      </c>
      <c r="M44" s="380" t="s">
        <v>2419</v>
      </c>
      <c r="N44" s="380">
        <v>0</v>
      </c>
      <c r="O44" s="380">
        <v>0</v>
      </c>
      <c r="P44" s="380">
        <v>0</v>
      </c>
      <c r="Q44" s="380">
        <f t="shared" si="37"/>
        <v>0</v>
      </c>
      <c r="R44" s="380">
        <v>0</v>
      </c>
      <c r="S44" s="380">
        <v>0</v>
      </c>
      <c r="T44" s="380">
        <f t="shared" si="38"/>
        <v>0</v>
      </c>
      <c r="U44" s="380">
        <v>0</v>
      </c>
      <c r="V44" s="380">
        <v>0</v>
      </c>
      <c r="W44" s="380">
        <f t="shared" si="39"/>
        <v>0</v>
      </c>
      <c r="X44" s="380">
        <v>0</v>
      </c>
      <c r="Y44" s="380">
        <v>0</v>
      </c>
      <c r="Z44" s="380">
        <f t="shared" si="40"/>
        <v>0</v>
      </c>
      <c r="AA44" s="380">
        <v>0</v>
      </c>
      <c r="AB44" s="380">
        <v>0</v>
      </c>
      <c r="AC44" s="380">
        <f t="shared" si="41"/>
        <v>0</v>
      </c>
      <c r="AD44" s="380">
        <v>0</v>
      </c>
      <c r="AE44" s="380">
        <v>0</v>
      </c>
      <c r="AF44" s="380">
        <f t="shared" si="42"/>
        <v>0</v>
      </c>
      <c r="AG44" s="380">
        <v>3</v>
      </c>
      <c r="AH44" s="380">
        <v>6</v>
      </c>
      <c r="AI44" s="380">
        <f t="shared" si="43"/>
        <v>9</v>
      </c>
      <c r="AJ44" s="380">
        <v>7</v>
      </c>
      <c r="AK44" s="380">
        <v>3</v>
      </c>
      <c r="AL44" s="380">
        <f t="shared" si="44"/>
        <v>10</v>
      </c>
      <c r="AM44" s="380">
        <v>2</v>
      </c>
      <c r="AN44" s="380">
        <v>7</v>
      </c>
      <c r="AO44" s="380">
        <f t="shared" si="45"/>
        <v>9</v>
      </c>
      <c r="AP44" s="380">
        <v>0</v>
      </c>
      <c r="AQ44" s="380">
        <v>0</v>
      </c>
      <c r="AR44" s="380">
        <f t="shared" si="46"/>
        <v>0</v>
      </c>
      <c r="AS44" s="380">
        <v>0</v>
      </c>
      <c r="AT44" s="380">
        <v>0</v>
      </c>
      <c r="AU44" s="380">
        <f t="shared" si="47"/>
        <v>0</v>
      </c>
      <c r="AV44" s="380">
        <v>0</v>
      </c>
      <c r="AW44" s="380">
        <v>0</v>
      </c>
      <c r="AX44" s="380">
        <f t="shared" si="48"/>
        <v>0</v>
      </c>
      <c r="AY44" s="380">
        <f t="shared" si="49"/>
        <v>12</v>
      </c>
      <c r="AZ44" s="380">
        <f t="shared" si="49"/>
        <v>16</v>
      </c>
      <c r="BA44" s="380">
        <f t="shared" si="50"/>
        <v>28</v>
      </c>
    </row>
    <row r="45" spans="1:53" s="382" customFormat="1" hidden="1">
      <c r="A45" s="380">
        <f t="shared" si="51"/>
        <v>33</v>
      </c>
      <c r="B45" s="380" t="s">
        <v>1194</v>
      </c>
      <c r="C45" s="380" t="s">
        <v>1195</v>
      </c>
      <c r="D45" s="380" t="s">
        <v>1699</v>
      </c>
      <c r="E45" s="380" t="s">
        <v>776</v>
      </c>
      <c r="F45" s="380" t="s">
        <v>82</v>
      </c>
      <c r="G45" s="380" t="s">
        <v>126</v>
      </c>
      <c r="H45" s="380" t="s">
        <v>615</v>
      </c>
      <c r="I45" s="380" t="s">
        <v>615</v>
      </c>
      <c r="J45" s="380">
        <v>2</v>
      </c>
      <c r="K45" s="380" t="s">
        <v>2421</v>
      </c>
      <c r="L45" s="380">
        <v>38718</v>
      </c>
      <c r="M45" s="380" t="s">
        <v>2409</v>
      </c>
      <c r="N45" s="380">
        <v>1200</v>
      </c>
      <c r="O45" s="380">
        <v>0</v>
      </c>
      <c r="P45" s="380">
        <v>0</v>
      </c>
      <c r="Q45" s="380">
        <f t="shared" si="37"/>
        <v>0</v>
      </c>
      <c r="R45" s="380">
        <v>0</v>
      </c>
      <c r="S45" s="380">
        <v>0</v>
      </c>
      <c r="T45" s="380">
        <f t="shared" si="38"/>
        <v>0</v>
      </c>
      <c r="U45" s="380">
        <v>0</v>
      </c>
      <c r="V45" s="380">
        <v>0</v>
      </c>
      <c r="W45" s="380">
        <f t="shared" si="39"/>
        <v>0</v>
      </c>
      <c r="X45" s="380">
        <v>0</v>
      </c>
      <c r="Y45" s="380">
        <v>0</v>
      </c>
      <c r="Z45" s="380">
        <f t="shared" si="40"/>
        <v>0</v>
      </c>
      <c r="AA45" s="380">
        <v>0</v>
      </c>
      <c r="AB45" s="380">
        <v>0</v>
      </c>
      <c r="AC45" s="380">
        <f t="shared" si="41"/>
        <v>0</v>
      </c>
      <c r="AD45" s="380">
        <v>0</v>
      </c>
      <c r="AE45" s="380">
        <v>0</v>
      </c>
      <c r="AF45" s="380">
        <f t="shared" si="42"/>
        <v>0</v>
      </c>
      <c r="AG45" s="380">
        <v>15</v>
      </c>
      <c r="AH45" s="380">
        <v>13</v>
      </c>
      <c r="AI45" s="380">
        <f t="shared" si="43"/>
        <v>28</v>
      </c>
      <c r="AJ45" s="380">
        <v>15</v>
      </c>
      <c r="AK45" s="380">
        <v>16</v>
      </c>
      <c r="AL45" s="380">
        <f t="shared" si="44"/>
        <v>31</v>
      </c>
      <c r="AM45" s="380">
        <v>16</v>
      </c>
      <c r="AN45" s="380">
        <v>14</v>
      </c>
      <c r="AO45" s="380">
        <f t="shared" si="45"/>
        <v>30</v>
      </c>
      <c r="AP45" s="380">
        <v>0</v>
      </c>
      <c r="AQ45" s="380">
        <v>0</v>
      </c>
      <c r="AR45" s="380">
        <f t="shared" si="46"/>
        <v>0</v>
      </c>
      <c r="AS45" s="380">
        <v>0</v>
      </c>
      <c r="AT45" s="380">
        <v>0</v>
      </c>
      <c r="AU45" s="380">
        <f t="shared" si="47"/>
        <v>0</v>
      </c>
      <c r="AV45" s="380">
        <v>0</v>
      </c>
      <c r="AW45" s="380">
        <v>0</v>
      </c>
      <c r="AX45" s="380">
        <f t="shared" si="48"/>
        <v>0</v>
      </c>
      <c r="AY45" s="380">
        <f t="shared" si="49"/>
        <v>46</v>
      </c>
      <c r="AZ45" s="380">
        <f t="shared" si="49"/>
        <v>43</v>
      </c>
      <c r="BA45" s="380">
        <f t="shared" si="50"/>
        <v>89</v>
      </c>
    </row>
    <row r="46" spans="1:53" s="382" customFormat="1" ht="22.5" customHeight="1">
      <c r="A46" s="380">
        <v>5</v>
      </c>
      <c r="B46" s="380"/>
      <c r="C46" s="380" t="str">
        <f>F46</f>
        <v>Kec. Limun</v>
      </c>
      <c r="D46" s="380"/>
      <c r="E46" s="380"/>
      <c r="F46" s="380" t="str">
        <f>F45</f>
        <v>Kec. Limun</v>
      </c>
      <c r="G46" s="380"/>
      <c r="H46" s="380"/>
      <c r="I46" s="380"/>
      <c r="J46" s="380"/>
      <c r="K46" s="380"/>
      <c r="L46" s="380"/>
      <c r="M46" s="380"/>
      <c r="N46" s="380"/>
      <c r="O46" s="380">
        <f t="shared" ref="O46:AX46" si="52">SUM(O37:O45)</f>
        <v>0</v>
      </c>
      <c r="P46" s="380">
        <f t="shared" si="52"/>
        <v>0</v>
      </c>
      <c r="Q46" s="380">
        <f t="shared" si="52"/>
        <v>0</v>
      </c>
      <c r="R46" s="380">
        <f t="shared" si="52"/>
        <v>0</v>
      </c>
      <c r="S46" s="380">
        <f t="shared" si="52"/>
        <v>0</v>
      </c>
      <c r="T46" s="380">
        <f t="shared" si="52"/>
        <v>0</v>
      </c>
      <c r="U46" s="380">
        <f t="shared" si="52"/>
        <v>0</v>
      </c>
      <c r="V46" s="380">
        <f t="shared" si="52"/>
        <v>0</v>
      </c>
      <c r="W46" s="380">
        <f t="shared" si="52"/>
        <v>0</v>
      </c>
      <c r="X46" s="380">
        <f t="shared" si="52"/>
        <v>0</v>
      </c>
      <c r="Y46" s="380">
        <f t="shared" si="52"/>
        <v>0</v>
      </c>
      <c r="Z46" s="380">
        <f t="shared" si="52"/>
        <v>0</v>
      </c>
      <c r="AA46" s="380">
        <f t="shared" si="52"/>
        <v>0</v>
      </c>
      <c r="AB46" s="380">
        <f t="shared" si="52"/>
        <v>0</v>
      </c>
      <c r="AC46" s="380">
        <f t="shared" si="52"/>
        <v>0</v>
      </c>
      <c r="AD46" s="380">
        <f t="shared" si="52"/>
        <v>0</v>
      </c>
      <c r="AE46" s="380">
        <f t="shared" si="52"/>
        <v>0</v>
      </c>
      <c r="AF46" s="380">
        <f t="shared" si="52"/>
        <v>0</v>
      </c>
      <c r="AG46" s="380">
        <f>SUM(AG37:AG45)+1</f>
        <v>78</v>
      </c>
      <c r="AH46" s="380">
        <f>SUM(AH37:AH45)+1</f>
        <v>83</v>
      </c>
      <c r="AI46" s="380">
        <f t="shared" si="52"/>
        <v>159</v>
      </c>
      <c r="AJ46" s="380">
        <f t="shared" si="52"/>
        <v>73</v>
      </c>
      <c r="AK46" s="380">
        <f t="shared" si="52"/>
        <v>87</v>
      </c>
      <c r="AL46" s="380">
        <f t="shared" si="52"/>
        <v>160</v>
      </c>
      <c r="AM46" s="380">
        <f t="shared" si="52"/>
        <v>84</v>
      </c>
      <c r="AN46" s="380">
        <f t="shared" si="52"/>
        <v>96</v>
      </c>
      <c r="AO46" s="380">
        <f t="shared" si="52"/>
        <v>180</v>
      </c>
      <c r="AP46" s="380">
        <f t="shared" si="52"/>
        <v>0</v>
      </c>
      <c r="AQ46" s="380">
        <f t="shared" si="52"/>
        <v>0</v>
      </c>
      <c r="AR46" s="380">
        <f t="shared" si="52"/>
        <v>0</v>
      </c>
      <c r="AS46" s="380">
        <f t="shared" si="52"/>
        <v>0</v>
      </c>
      <c r="AT46" s="380">
        <f t="shared" si="52"/>
        <v>0</v>
      </c>
      <c r="AU46" s="380">
        <f t="shared" si="52"/>
        <v>0</v>
      </c>
      <c r="AV46" s="380">
        <f t="shared" si="52"/>
        <v>0</v>
      </c>
      <c r="AW46" s="380">
        <f t="shared" si="52"/>
        <v>0</v>
      </c>
      <c r="AX46" s="380">
        <f t="shared" si="52"/>
        <v>0</v>
      </c>
      <c r="AY46" s="380">
        <f>AG46+AJ46+AM46</f>
        <v>235</v>
      </c>
      <c r="AZ46" s="380">
        <f>AH46+AK46+AN46</f>
        <v>266</v>
      </c>
      <c r="BA46" s="380">
        <f>SUM(AY46:AZ46)</f>
        <v>501</v>
      </c>
    </row>
    <row r="47" spans="1:53" s="382" customFormat="1" hidden="1">
      <c r="A47" s="380">
        <f>A45+1</f>
        <v>34</v>
      </c>
      <c r="B47" s="380" t="s">
        <v>1215</v>
      </c>
      <c r="C47" s="380" t="s">
        <v>1216</v>
      </c>
      <c r="D47" s="380" t="s">
        <v>1704</v>
      </c>
      <c r="E47" s="380" t="s">
        <v>856</v>
      </c>
      <c r="F47" s="380" t="s">
        <v>89</v>
      </c>
      <c r="G47" s="380" t="s">
        <v>126</v>
      </c>
      <c r="H47" s="380" t="s">
        <v>615</v>
      </c>
      <c r="I47" s="380" t="s">
        <v>615</v>
      </c>
      <c r="J47" s="380">
        <v>2</v>
      </c>
      <c r="K47" s="380" t="s">
        <v>2543</v>
      </c>
      <c r="L47" s="380">
        <v>31006</v>
      </c>
      <c r="M47" s="380" t="s">
        <v>2521</v>
      </c>
      <c r="N47" s="380">
        <v>1300</v>
      </c>
      <c r="O47" s="380">
        <v>0</v>
      </c>
      <c r="P47" s="380">
        <v>0</v>
      </c>
      <c r="Q47" s="380">
        <f t="shared" ref="Q47:Q57" si="53">SUM(O47:P47)</f>
        <v>0</v>
      </c>
      <c r="R47" s="380">
        <v>0</v>
      </c>
      <c r="S47" s="380">
        <v>0</v>
      </c>
      <c r="T47" s="380">
        <f t="shared" ref="T47:T57" si="54">SUM(R47:S47)</f>
        <v>0</v>
      </c>
      <c r="U47" s="380">
        <v>0</v>
      </c>
      <c r="V47" s="380">
        <v>0</v>
      </c>
      <c r="W47" s="380">
        <f t="shared" ref="W47:W57" si="55">SUM(U47:V47)</f>
        <v>0</v>
      </c>
      <c r="X47" s="380">
        <v>0</v>
      </c>
      <c r="Y47" s="380">
        <v>0</v>
      </c>
      <c r="Z47" s="380">
        <f t="shared" ref="Z47:Z57" si="56">SUM(X47:Y47)</f>
        <v>0</v>
      </c>
      <c r="AA47" s="380">
        <v>0</v>
      </c>
      <c r="AB47" s="380">
        <v>0</v>
      </c>
      <c r="AC47" s="380">
        <f t="shared" ref="AC47:AC57" si="57">SUM(AA47:AB47)</f>
        <v>0</v>
      </c>
      <c r="AD47" s="380">
        <v>0</v>
      </c>
      <c r="AE47" s="380">
        <v>0</v>
      </c>
      <c r="AF47" s="380">
        <f t="shared" ref="AF47:AF57" si="58">SUM(AD47:AE47)</f>
        <v>0</v>
      </c>
      <c r="AG47" s="380">
        <v>70</v>
      </c>
      <c r="AH47" s="380">
        <v>73</v>
      </c>
      <c r="AI47" s="380">
        <f t="shared" ref="AI47:AI57" si="59">SUM(AG47:AH47)</f>
        <v>143</v>
      </c>
      <c r="AJ47" s="380">
        <v>59</v>
      </c>
      <c r="AK47" s="380">
        <v>71</v>
      </c>
      <c r="AL47" s="380">
        <f t="shared" ref="AL47:AL57" si="60">SUM(AJ47:AK47)</f>
        <v>130</v>
      </c>
      <c r="AM47" s="380">
        <v>66</v>
      </c>
      <c r="AN47" s="380">
        <v>66</v>
      </c>
      <c r="AO47" s="380">
        <f t="shared" ref="AO47:AO57" si="61">SUM(AM47:AN47)</f>
        <v>132</v>
      </c>
      <c r="AP47" s="380">
        <v>0</v>
      </c>
      <c r="AQ47" s="380">
        <v>0</v>
      </c>
      <c r="AR47" s="380">
        <f t="shared" ref="AR47:AR57" si="62">SUM(AP47:AQ47)</f>
        <v>0</v>
      </c>
      <c r="AS47" s="380">
        <v>0</v>
      </c>
      <c r="AT47" s="380">
        <v>0</v>
      </c>
      <c r="AU47" s="380">
        <f t="shared" ref="AU47:AU57" si="63">SUM(AS47:AT47)</f>
        <v>0</v>
      </c>
      <c r="AV47" s="380">
        <v>0</v>
      </c>
      <c r="AW47" s="380">
        <v>0</v>
      </c>
      <c r="AX47" s="380">
        <f t="shared" ref="AX47:AX57" si="64">SUM(AV47:AW47)</f>
        <v>0</v>
      </c>
      <c r="AY47" s="380">
        <f t="shared" ref="AY47:AZ57" si="65">AG47+AJ47+AM47</f>
        <v>195</v>
      </c>
      <c r="AZ47" s="380">
        <f t="shared" si="65"/>
        <v>210</v>
      </c>
      <c r="BA47" s="380">
        <f t="shared" ref="BA47:BA57" si="66">SUM(AY47:AZ47)</f>
        <v>405</v>
      </c>
    </row>
    <row r="48" spans="1:53" s="382" customFormat="1" hidden="1">
      <c r="A48" s="380">
        <f t="shared" ref="A48:A57" si="67">A47+1</f>
        <v>35</v>
      </c>
      <c r="B48" s="380" t="s">
        <v>1226</v>
      </c>
      <c r="C48" s="380" t="s">
        <v>1227</v>
      </c>
      <c r="D48" s="380" t="s">
        <v>1705</v>
      </c>
      <c r="E48" s="380" t="s">
        <v>825</v>
      </c>
      <c r="F48" s="380" t="s">
        <v>89</v>
      </c>
      <c r="G48" s="380" t="s">
        <v>126</v>
      </c>
      <c r="H48" s="380" t="s">
        <v>615</v>
      </c>
      <c r="I48" s="380" t="s">
        <v>615</v>
      </c>
      <c r="J48" s="380">
        <v>2</v>
      </c>
      <c r="K48" s="380" t="s">
        <v>2544</v>
      </c>
      <c r="L48" s="380">
        <v>33390</v>
      </c>
      <c r="M48" s="380" t="s">
        <v>2419</v>
      </c>
      <c r="N48" s="380">
        <v>0</v>
      </c>
      <c r="O48" s="380">
        <v>0</v>
      </c>
      <c r="P48" s="380">
        <v>0</v>
      </c>
      <c r="Q48" s="380">
        <f t="shared" si="53"/>
        <v>0</v>
      </c>
      <c r="R48" s="380">
        <v>0</v>
      </c>
      <c r="S48" s="380">
        <v>0</v>
      </c>
      <c r="T48" s="380">
        <f t="shared" si="54"/>
        <v>0</v>
      </c>
      <c r="U48" s="380">
        <v>0</v>
      </c>
      <c r="V48" s="380">
        <v>0</v>
      </c>
      <c r="W48" s="380">
        <f t="shared" si="55"/>
        <v>0</v>
      </c>
      <c r="X48" s="380">
        <v>0</v>
      </c>
      <c r="Y48" s="380">
        <v>0</v>
      </c>
      <c r="Z48" s="380">
        <f t="shared" si="56"/>
        <v>0</v>
      </c>
      <c r="AA48" s="380">
        <v>0</v>
      </c>
      <c r="AB48" s="380">
        <v>0</v>
      </c>
      <c r="AC48" s="380">
        <f t="shared" si="57"/>
        <v>0</v>
      </c>
      <c r="AD48" s="380">
        <v>0</v>
      </c>
      <c r="AE48" s="380">
        <v>0</v>
      </c>
      <c r="AF48" s="380">
        <f t="shared" si="58"/>
        <v>0</v>
      </c>
      <c r="AG48" s="380">
        <v>35</v>
      </c>
      <c r="AH48" s="380">
        <v>25</v>
      </c>
      <c r="AI48" s="380">
        <f t="shared" si="59"/>
        <v>60</v>
      </c>
      <c r="AJ48" s="380">
        <v>27</v>
      </c>
      <c r="AK48" s="380">
        <v>16</v>
      </c>
      <c r="AL48" s="380">
        <f t="shared" si="60"/>
        <v>43</v>
      </c>
      <c r="AM48" s="380">
        <v>33</v>
      </c>
      <c r="AN48" s="380">
        <v>31</v>
      </c>
      <c r="AO48" s="380">
        <f t="shared" si="61"/>
        <v>64</v>
      </c>
      <c r="AP48" s="380">
        <v>0</v>
      </c>
      <c r="AQ48" s="380">
        <v>0</v>
      </c>
      <c r="AR48" s="380">
        <f t="shared" si="62"/>
        <v>0</v>
      </c>
      <c r="AS48" s="380">
        <v>0</v>
      </c>
      <c r="AT48" s="380">
        <v>0</v>
      </c>
      <c r="AU48" s="380">
        <f t="shared" si="63"/>
        <v>0</v>
      </c>
      <c r="AV48" s="380">
        <v>0</v>
      </c>
      <c r="AW48" s="380">
        <v>0</v>
      </c>
      <c r="AX48" s="380">
        <f t="shared" si="64"/>
        <v>0</v>
      </c>
      <c r="AY48" s="380">
        <f t="shared" si="65"/>
        <v>95</v>
      </c>
      <c r="AZ48" s="380">
        <f t="shared" si="65"/>
        <v>72</v>
      </c>
      <c r="BA48" s="380">
        <f t="shared" si="66"/>
        <v>167</v>
      </c>
    </row>
    <row r="49" spans="1:53" s="382" customFormat="1" hidden="1">
      <c r="A49" s="380">
        <f t="shared" si="67"/>
        <v>36</v>
      </c>
      <c r="B49" s="380" t="s">
        <v>1213</v>
      </c>
      <c r="C49" s="380" t="s">
        <v>1214</v>
      </c>
      <c r="D49" s="380" t="s">
        <v>1703</v>
      </c>
      <c r="E49" s="380" t="s">
        <v>831</v>
      </c>
      <c r="F49" s="380" t="s">
        <v>89</v>
      </c>
      <c r="G49" s="380" t="s">
        <v>126</v>
      </c>
      <c r="H49" s="380" t="s">
        <v>615</v>
      </c>
      <c r="I49" s="380" t="s">
        <v>615</v>
      </c>
      <c r="J49" s="380">
        <v>2</v>
      </c>
      <c r="K49" s="380" t="s">
        <v>2545</v>
      </c>
      <c r="L49" s="380">
        <v>37633</v>
      </c>
      <c r="M49" s="380" t="s">
        <v>2409</v>
      </c>
      <c r="N49" s="380">
        <v>1300</v>
      </c>
      <c r="O49" s="380">
        <v>0</v>
      </c>
      <c r="P49" s="380">
        <v>0</v>
      </c>
      <c r="Q49" s="380">
        <f t="shared" si="53"/>
        <v>0</v>
      </c>
      <c r="R49" s="380">
        <v>0</v>
      </c>
      <c r="S49" s="380">
        <v>0</v>
      </c>
      <c r="T49" s="380">
        <f t="shared" si="54"/>
        <v>0</v>
      </c>
      <c r="U49" s="380">
        <v>0</v>
      </c>
      <c r="V49" s="380">
        <v>0</v>
      </c>
      <c r="W49" s="380">
        <f t="shared" si="55"/>
        <v>0</v>
      </c>
      <c r="X49" s="380">
        <v>0</v>
      </c>
      <c r="Y49" s="380">
        <v>0</v>
      </c>
      <c r="Z49" s="380">
        <f t="shared" si="56"/>
        <v>0</v>
      </c>
      <c r="AA49" s="380">
        <v>0</v>
      </c>
      <c r="AB49" s="380">
        <v>0</v>
      </c>
      <c r="AC49" s="380">
        <f t="shared" si="57"/>
        <v>0</v>
      </c>
      <c r="AD49" s="380">
        <v>0</v>
      </c>
      <c r="AE49" s="380">
        <v>0</v>
      </c>
      <c r="AF49" s="380">
        <f t="shared" si="58"/>
        <v>0</v>
      </c>
      <c r="AG49" s="380">
        <v>30</v>
      </c>
      <c r="AH49" s="380">
        <v>40</v>
      </c>
      <c r="AI49" s="380">
        <f t="shared" si="59"/>
        <v>70</v>
      </c>
      <c r="AJ49" s="380">
        <v>27</v>
      </c>
      <c r="AK49" s="380">
        <v>36</v>
      </c>
      <c r="AL49" s="380">
        <f t="shared" si="60"/>
        <v>63</v>
      </c>
      <c r="AM49" s="380">
        <v>36</v>
      </c>
      <c r="AN49" s="380">
        <v>23</v>
      </c>
      <c r="AO49" s="380">
        <f t="shared" si="61"/>
        <v>59</v>
      </c>
      <c r="AP49" s="380">
        <v>0</v>
      </c>
      <c r="AQ49" s="380">
        <v>0</v>
      </c>
      <c r="AR49" s="380">
        <f t="shared" si="62"/>
        <v>0</v>
      </c>
      <c r="AS49" s="380">
        <v>0</v>
      </c>
      <c r="AT49" s="380">
        <v>0</v>
      </c>
      <c r="AU49" s="380">
        <f t="shared" si="63"/>
        <v>0</v>
      </c>
      <c r="AV49" s="380">
        <v>0</v>
      </c>
      <c r="AW49" s="380">
        <v>0</v>
      </c>
      <c r="AX49" s="380">
        <f t="shared" si="64"/>
        <v>0</v>
      </c>
      <c r="AY49" s="380">
        <f t="shared" si="65"/>
        <v>93</v>
      </c>
      <c r="AZ49" s="380">
        <f t="shared" si="65"/>
        <v>99</v>
      </c>
      <c r="BA49" s="380">
        <f t="shared" si="66"/>
        <v>192</v>
      </c>
    </row>
    <row r="50" spans="1:53" s="382" customFormat="1" hidden="1">
      <c r="A50" s="380">
        <f t="shared" si="67"/>
        <v>37</v>
      </c>
      <c r="B50" s="380" t="s">
        <v>1224</v>
      </c>
      <c r="C50" s="380" t="s">
        <v>1225</v>
      </c>
      <c r="D50" s="380" t="s">
        <v>2546</v>
      </c>
      <c r="E50" s="380" t="s">
        <v>800</v>
      </c>
      <c r="F50" s="380" t="s">
        <v>89</v>
      </c>
      <c r="G50" s="380" t="s">
        <v>126</v>
      </c>
      <c r="H50" s="380" t="s">
        <v>615</v>
      </c>
      <c r="I50" s="380" t="s">
        <v>615</v>
      </c>
      <c r="J50" s="380">
        <v>2</v>
      </c>
      <c r="K50" s="380" t="s">
        <v>2547</v>
      </c>
      <c r="L50" s="380">
        <v>38413</v>
      </c>
      <c r="M50" s="380" t="s">
        <v>2409</v>
      </c>
      <c r="N50" s="380">
        <v>1300</v>
      </c>
      <c r="O50" s="380">
        <v>0</v>
      </c>
      <c r="P50" s="380">
        <v>0</v>
      </c>
      <c r="Q50" s="380">
        <f t="shared" si="53"/>
        <v>0</v>
      </c>
      <c r="R50" s="380">
        <v>0</v>
      </c>
      <c r="S50" s="380">
        <v>0</v>
      </c>
      <c r="T50" s="380">
        <f t="shared" si="54"/>
        <v>0</v>
      </c>
      <c r="U50" s="380">
        <v>0</v>
      </c>
      <c r="V50" s="380">
        <v>0</v>
      </c>
      <c r="W50" s="380">
        <f t="shared" si="55"/>
        <v>0</v>
      </c>
      <c r="X50" s="380">
        <v>0</v>
      </c>
      <c r="Y50" s="380">
        <v>0</v>
      </c>
      <c r="Z50" s="380">
        <f t="shared" si="56"/>
        <v>0</v>
      </c>
      <c r="AA50" s="380">
        <v>0</v>
      </c>
      <c r="AB50" s="380">
        <v>0</v>
      </c>
      <c r="AC50" s="380">
        <f t="shared" si="57"/>
        <v>0</v>
      </c>
      <c r="AD50" s="380">
        <v>0</v>
      </c>
      <c r="AE50" s="380">
        <v>0</v>
      </c>
      <c r="AF50" s="380">
        <f t="shared" si="58"/>
        <v>0</v>
      </c>
      <c r="AG50" s="380">
        <v>20</v>
      </c>
      <c r="AH50" s="380">
        <v>14</v>
      </c>
      <c r="AI50" s="380">
        <f t="shared" si="59"/>
        <v>34</v>
      </c>
      <c r="AJ50" s="380">
        <v>26</v>
      </c>
      <c r="AK50" s="380">
        <v>14</v>
      </c>
      <c r="AL50" s="380">
        <f t="shared" si="60"/>
        <v>40</v>
      </c>
      <c r="AM50" s="380">
        <v>15</v>
      </c>
      <c r="AN50" s="380">
        <v>14</v>
      </c>
      <c r="AO50" s="380">
        <f t="shared" si="61"/>
        <v>29</v>
      </c>
      <c r="AP50" s="380">
        <v>0</v>
      </c>
      <c r="AQ50" s="380">
        <v>0</v>
      </c>
      <c r="AR50" s="380">
        <f t="shared" si="62"/>
        <v>0</v>
      </c>
      <c r="AS50" s="380">
        <v>0</v>
      </c>
      <c r="AT50" s="380">
        <v>0</v>
      </c>
      <c r="AU50" s="380">
        <f t="shared" si="63"/>
        <v>0</v>
      </c>
      <c r="AV50" s="380">
        <v>0</v>
      </c>
      <c r="AW50" s="380">
        <v>0</v>
      </c>
      <c r="AX50" s="380">
        <f t="shared" si="64"/>
        <v>0</v>
      </c>
      <c r="AY50" s="380">
        <f t="shared" si="65"/>
        <v>61</v>
      </c>
      <c r="AZ50" s="380">
        <f t="shared" si="65"/>
        <v>42</v>
      </c>
      <c r="BA50" s="380">
        <f t="shared" si="66"/>
        <v>103</v>
      </c>
    </row>
    <row r="51" spans="1:53" s="382" customFormat="1" hidden="1">
      <c r="A51" s="380">
        <f t="shared" si="67"/>
        <v>38</v>
      </c>
      <c r="B51" s="380" t="s">
        <v>1211</v>
      </c>
      <c r="C51" s="380" t="s">
        <v>1212</v>
      </c>
      <c r="D51" s="380" t="s">
        <v>864</v>
      </c>
      <c r="E51" s="380" t="s">
        <v>864</v>
      </c>
      <c r="F51" s="380" t="s">
        <v>89</v>
      </c>
      <c r="G51" s="380" t="s">
        <v>126</v>
      </c>
      <c r="H51" s="380" t="s">
        <v>615</v>
      </c>
      <c r="I51" s="380" t="s">
        <v>615</v>
      </c>
      <c r="J51" s="380">
        <v>2</v>
      </c>
      <c r="K51" s="380" t="s">
        <v>2410</v>
      </c>
      <c r="L51" s="380">
        <v>38534</v>
      </c>
      <c r="M51" s="380" t="s">
        <v>2409</v>
      </c>
      <c r="N51" s="380">
        <v>1300</v>
      </c>
      <c r="O51" s="380">
        <v>0</v>
      </c>
      <c r="P51" s="380">
        <v>0</v>
      </c>
      <c r="Q51" s="380">
        <f t="shared" si="53"/>
        <v>0</v>
      </c>
      <c r="R51" s="380">
        <v>0</v>
      </c>
      <c r="S51" s="380">
        <v>0</v>
      </c>
      <c r="T51" s="380">
        <f t="shared" si="54"/>
        <v>0</v>
      </c>
      <c r="U51" s="380">
        <v>0</v>
      </c>
      <c r="V51" s="380">
        <v>0</v>
      </c>
      <c r="W51" s="380">
        <f t="shared" si="55"/>
        <v>0</v>
      </c>
      <c r="X51" s="380">
        <v>0</v>
      </c>
      <c r="Y51" s="380">
        <v>0</v>
      </c>
      <c r="Z51" s="380">
        <f t="shared" si="56"/>
        <v>0</v>
      </c>
      <c r="AA51" s="380">
        <v>0</v>
      </c>
      <c r="AB51" s="380">
        <v>0</v>
      </c>
      <c r="AC51" s="380">
        <f t="shared" si="57"/>
        <v>0</v>
      </c>
      <c r="AD51" s="380">
        <v>0</v>
      </c>
      <c r="AE51" s="380">
        <v>0</v>
      </c>
      <c r="AF51" s="380">
        <f t="shared" si="58"/>
        <v>0</v>
      </c>
      <c r="AG51" s="380">
        <v>25</v>
      </c>
      <c r="AH51" s="380">
        <v>15</v>
      </c>
      <c r="AI51" s="380">
        <f t="shared" si="59"/>
        <v>40</v>
      </c>
      <c r="AJ51" s="380">
        <v>18</v>
      </c>
      <c r="AK51" s="380">
        <v>10</v>
      </c>
      <c r="AL51" s="380">
        <f t="shared" si="60"/>
        <v>28</v>
      </c>
      <c r="AM51" s="380">
        <v>15</v>
      </c>
      <c r="AN51" s="380">
        <v>13</v>
      </c>
      <c r="AO51" s="380">
        <f t="shared" si="61"/>
        <v>28</v>
      </c>
      <c r="AP51" s="380">
        <v>0</v>
      </c>
      <c r="AQ51" s="380">
        <v>0</v>
      </c>
      <c r="AR51" s="380">
        <f t="shared" si="62"/>
        <v>0</v>
      </c>
      <c r="AS51" s="380">
        <v>0</v>
      </c>
      <c r="AT51" s="380">
        <v>0</v>
      </c>
      <c r="AU51" s="380">
        <f t="shared" si="63"/>
        <v>0</v>
      </c>
      <c r="AV51" s="380">
        <v>0</v>
      </c>
      <c r="AW51" s="380">
        <v>0</v>
      </c>
      <c r="AX51" s="380">
        <f t="shared" si="64"/>
        <v>0</v>
      </c>
      <c r="AY51" s="380">
        <f t="shared" si="65"/>
        <v>58</v>
      </c>
      <c r="AZ51" s="380">
        <f t="shared" si="65"/>
        <v>38</v>
      </c>
      <c r="BA51" s="380">
        <f t="shared" si="66"/>
        <v>96</v>
      </c>
    </row>
    <row r="52" spans="1:53" s="382" customFormat="1" hidden="1">
      <c r="A52" s="380">
        <f t="shared" si="67"/>
        <v>39</v>
      </c>
      <c r="B52" s="380" t="s">
        <v>1228</v>
      </c>
      <c r="C52" s="380" t="s">
        <v>1229</v>
      </c>
      <c r="D52" s="380" t="s">
        <v>822</v>
      </c>
      <c r="E52" s="380" t="s">
        <v>822</v>
      </c>
      <c r="F52" s="380" t="s">
        <v>89</v>
      </c>
      <c r="G52" s="380" t="s">
        <v>126</v>
      </c>
      <c r="H52" s="380" t="s">
        <v>615</v>
      </c>
      <c r="I52" s="380" t="s">
        <v>615</v>
      </c>
      <c r="J52" s="380">
        <v>2</v>
      </c>
      <c r="K52" s="380" t="s">
        <v>2432</v>
      </c>
      <c r="L52" s="380">
        <v>39234</v>
      </c>
      <c r="M52" s="380" t="s">
        <v>2409</v>
      </c>
      <c r="N52" s="380">
        <v>1300</v>
      </c>
      <c r="O52" s="380">
        <v>0</v>
      </c>
      <c r="P52" s="380">
        <v>0</v>
      </c>
      <c r="Q52" s="380">
        <f t="shared" si="53"/>
        <v>0</v>
      </c>
      <c r="R52" s="380">
        <v>0</v>
      </c>
      <c r="S52" s="380">
        <v>0</v>
      </c>
      <c r="T52" s="380">
        <f t="shared" si="54"/>
        <v>0</v>
      </c>
      <c r="U52" s="380">
        <v>0</v>
      </c>
      <c r="V52" s="380">
        <v>0</v>
      </c>
      <c r="W52" s="380">
        <f t="shared" si="55"/>
        <v>0</v>
      </c>
      <c r="X52" s="380">
        <v>0</v>
      </c>
      <c r="Y52" s="380">
        <v>0</v>
      </c>
      <c r="Z52" s="380">
        <f t="shared" si="56"/>
        <v>0</v>
      </c>
      <c r="AA52" s="380">
        <v>0</v>
      </c>
      <c r="AB52" s="380">
        <v>0</v>
      </c>
      <c r="AC52" s="380">
        <f t="shared" si="57"/>
        <v>0</v>
      </c>
      <c r="AD52" s="380">
        <v>0</v>
      </c>
      <c r="AE52" s="380">
        <v>0</v>
      </c>
      <c r="AF52" s="380">
        <f t="shared" si="58"/>
        <v>0</v>
      </c>
      <c r="AG52" s="380">
        <v>14</v>
      </c>
      <c r="AH52" s="380">
        <v>15</v>
      </c>
      <c r="AI52" s="380">
        <f t="shared" si="59"/>
        <v>29</v>
      </c>
      <c r="AJ52" s="380">
        <v>19</v>
      </c>
      <c r="AK52" s="380">
        <v>12</v>
      </c>
      <c r="AL52" s="380">
        <f t="shared" si="60"/>
        <v>31</v>
      </c>
      <c r="AM52" s="380">
        <v>15</v>
      </c>
      <c r="AN52" s="380">
        <v>5</v>
      </c>
      <c r="AO52" s="380">
        <f t="shared" si="61"/>
        <v>20</v>
      </c>
      <c r="AP52" s="380">
        <v>0</v>
      </c>
      <c r="AQ52" s="380">
        <v>0</v>
      </c>
      <c r="AR52" s="380">
        <f t="shared" si="62"/>
        <v>0</v>
      </c>
      <c r="AS52" s="380">
        <v>0</v>
      </c>
      <c r="AT52" s="380">
        <v>0</v>
      </c>
      <c r="AU52" s="380">
        <f t="shared" si="63"/>
        <v>0</v>
      </c>
      <c r="AV52" s="380">
        <v>0</v>
      </c>
      <c r="AW52" s="380">
        <v>0</v>
      </c>
      <c r="AX52" s="380">
        <f t="shared" si="64"/>
        <v>0</v>
      </c>
      <c r="AY52" s="380">
        <f t="shared" si="65"/>
        <v>48</v>
      </c>
      <c r="AZ52" s="380">
        <f t="shared" si="65"/>
        <v>32</v>
      </c>
      <c r="BA52" s="380">
        <f t="shared" si="66"/>
        <v>80</v>
      </c>
    </row>
    <row r="53" spans="1:53" s="382" customFormat="1" hidden="1">
      <c r="A53" s="380">
        <f t="shared" si="67"/>
        <v>40</v>
      </c>
      <c r="B53" s="380" t="s">
        <v>1230</v>
      </c>
      <c r="C53" s="380" t="s">
        <v>1231</v>
      </c>
      <c r="D53" s="380" t="s">
        <v>841</v>
      </c>
      <c r="E53" s="380" t="s">
        <v>841</v>
      </c>
      <c r="F53" s="380" t="s">
        <v>89</v>
      </c>
      <c r="G53" s="380" t="s">
        <v>126</v>
      </c>
      <c r="H53" s="380" t="s">
        <v>615</v>
      </c>
      <c r="I53" s="380" t="s">
        <v>615</v>
      </c>
      <c r="J53" s="380">
        <v>2</v>
      </c>
      <c r="K53" s="380" t="s">
        <v>2410</v>
      </c>
      <c r="L53" s="380">
        <v>37803</v>
      </c>
      <c r="M53" s="380" t="s">
        <v>2409</v>
      </c>
      <c r="N53" s="380">
        <v>900</v>
      </c>
      <c r="O53" s="380">
        <v>0</v>
      </c>
      <c r="P53" s="380">
        <v>0</v>
      </c>
      <c r="Q53" s="380">
        <f t="shared" si="53"/>
        <v>0</v>
      </c>
      <c r="R53" s="380">
        <v>0</v>
      </c>
      <c r="S53" s="380">
        <v>0</v>
      </c>
      <c r="T53" s="380">
        <f t="shared" si="54"/>
        <v>0</v>
      </c>
      <c r="U53" s="380">
        <v>0</v>
      </c>
      <c r="V53" s="380">
        <v>0</v>
      </c>
      <c r="W53" s="380">
        <f t="shared" si="55"/>
        <v>0</v>
      </c>
      <c r="X53" s="380">
        <v>0</v>
      </c>
      <c r="Y53" s="380">
        <v>0</v>
      </c>
      <c r="Z53" s="380">
        <f t="shared" si="56"/>
        <v>0</v>
      </c>
      <c r="AA53" s="380">
        <v>0</v>
      </c>
      <c r="AB53" s="380">
        <v>0</v>
      </c>
      <c r="AC53" s="380">
        <f t="shared" si="57"/>
        <v>0</v>
      </c>
      <c r="AD53" s="380">
        <v>0</v>
      </c>
      <c r="AE53" s="380">
        <v>0</v>
      </c>
      <c r="AF53" s="380">
        <f t="shared" si="58"/>
        <v>0</v>
      </c>
      <c r="AG53" s="380">
        <v>17</v>
      </c>
      <c r="AH53" s="380">
        <v>17</v>
      </c>
      <c r="AI53" s="380">
        <f t="shared" si="59"/>
        <v>34</v>
      </c>
      <c r="AJ53" s="380">
        <v>15</v>
      </c>
      <c r="AK53" s="380">
        <v>10</v>
      </c>
      <c r="AL53" s="380">
        <f t="shared" si="60"/>
        <v>25</v>
      </c>
      <c r="AM53" s="380">
        <v>23</v>
      </c>
      <c r="AN53" s="380">
        <v>14</v>
      </c>
      <c r="AO53" s="380">
        <f t="shared" si="61"/>
        <v>37</v>
      </c>
      <c r="AP53" s="380">
        <v>0</v>
      </c>
      <c r="AQ53" s="380">
        <v>0</v>
      </c>
      <c r="AR53" s="380">
        <f t="shared" si="62"/>
        <v>0</v>
      </c>
      <c r="AS53" s="380">
        <v>0</v>
      </c>
      <c r="AT53" s="380">
        <v>0</v>
      </c>
      <c r="AU53" s="380">
        <f t="shared" si="63"/>
        <v>0</v>
      </c>
      <c r="AV53" s="380">
        <v>0</v>
      </c>
      <c r="AW53" s="380">
        <v>0</v>
      </c>
      <c r="AX53" s="380">
        <f t="shared" si="64"/>
        <v>0</v>
      </c>
      <c r="AY53" s="380">
        <f t="shared" si="65"/>
        <v>55</v>
      </c>
      <c r="AZ53" s="380">
        <f t="shared" si="65"/>
        <v>41</v>
      </c>
      <c r="BA53" s="380">
        <f t="shared" si="66"/>
        <v>96</v>
      </c>
    </row>
    <row r="54" spans="1:53" s="382" customFormat="1" hidden="1">
      <c r="A54" s="380">
        <f t="shared" si="67"/>
        <v>41</v>
      </c>
      <c r="B54" s="380" t="s">
        <v>1219</v>
      </c>
      <c r="C54" s="380" t="s">
        <v>1220</v>
      </c>
      <c r="D54" s="380" t="s">
        <v>828</v>
      </c>
      <c r="E54" s="380" t="s">
        <v>869</v>
      </c>
      <c r="F54" s="380" t="s">
        <v>89</v>
      </c>
      <c r="G54" s="380" t="s">
        <v>126</v>
      </c>
      <c r="H54" s="380" t="s">
        <v>615</v>
      </c>
      <c r="I54" s="380" t="s">
        <v>615</v>
      </c>
      <c r="J54" s="380">
        <v>2</v>
      </c>
      <c r="K54" s="380" t="s">
        <v>2548</v>
      </c>
      <c r="L54" s="380">
        <v>40359</v>
      </c>
      <c r="M54" s="380" t="s">
        <v>2419</v>
      </c>
      <c r="N54" s="380">
        <v>0</v>
      </c>
      <c r="O54" s="380">
        <v>0</v>
      </c>
      <c r="P54" s="380">
        <v>0</v>
      </c>
      <c r="Q54" s="380">
        <f t="shared" si="53"/>
        <v>0</v>
      </c>
      <c r="R54" s="380">
        <v>0</v>
      </c>
      <c r="S54" s="380">
        <v>0</v>
      </c>
      <c r="T54" s="380">
        <f t="shared" si="54"/>
        <v>0</v>
      </c>
      <c r="U54" s="380">
        <v>0</v>
      </c>
      <c r="V54" s="380">
        <v>0</v>
      </c>
      <c r="W54" s="380">
        <f t="shared" si="55"/>
        <v>0</v>
      </c>
      <c r="X54" s="380">
        <v>0</v>
      </c>
      <c r="Y54" s="380">
        <v>0</v>
      </c>
      <c r="Z54" s="380">
        <f t="shared" si="56"/>
        <v>0</v>
      </c>
      <c r="AA54" s="380">
        <v>0</v>
      </c>
      <c r="AB54" s="380">
        <v>0</v>
      </c>
      <c r="AC54" s="380">
        <f t="shared" si="57"/>
        <v>0</v>
      </c>
      <c r="AD54" s="380">
        <v>0</v>
      </c>
      <c r="AE54" s="380">
        <v>0</v>
      </c>
      <c r="AF54" s="380">
        <f t="shared" si="58"/>
        <v>0</v>
      </c>
      <c r="AG54" s="380">
        <v>13</v>
      </c>
      <c r="AH54" s="380">
        <v>11</v>
      </c>
      <c r="AI54" s="380">
        <f t="shared" si="59"/>
        <v>24</v>
      </c>
      <c r="AJ54" s="380">
        <v>7</v>
      </c>
      <c r="AK54" s="380">
        <v>17</v>
      </c>
      <c r="AL54" s="380">
        <f t="shared" si="60"/>
        <v>24</v>
      </c>
      <c r="AM54" s="380">
        <v>9</v>
      </c>
      <c r="AN54" s="380">
        <v>13</v>
      </c>
      <c r="AO54" s="380">
        <f t="shared" si="61"/>
        <v>22</v>
      </c>
      <c r="AP54" s="380">
        <v>0</v>
      </c>
      <c r="AQ54" s="380">
        <v>0</v>
      </c>
      <c r="AR54" s="380">
        <f t="shared" si="62"/>
        <v>0</v>
      </c>
      <c r="AS54" s="380">
        <v>0</v>
      </c>
      <c r="AT54" s="380">
        <v>0</v>
      </c>
      <c r="AU54" s="380">
        <f t="shared" si="63"/>
        <v>0</v>
      </c>
      <c r="AV54" s="380">
        <v>0</v>
      </c>
      <c r="AW54" s="380">
        <v>0</v>
      </c>
      <c r="AX54" s="380">
        <f t="shared" si="64"/>
        <v>0</v>
      </c>
      <c r="AY54" s="380">
        <f t="shared" si="65"/>
        <v>29</v>
      </c>
      <c r="AZ54" s="380">
        <f t="shared" si="65"/>
        <v>41</v>
      </c>
      <c r="BA54" s="380">
        <f t="shared" si="66"/>
        <v>70</v>
      </c>
    </row>
    <row r="55" spans="1:53" s="382" customFormat="1" hidden="1">
      <c r="A55" s="380">
        <f t="shared" si="67"/>
        <v>42</v>
      </c>
      <c r="B55" s="380" t="s">
        <v>1221</v>
      </c>
      <c r="C55" s="380" t="s">
        <v>1222</v>
      </c>
      <c r="D55" s="380" t="s">
        <v>331</v>
      </c>
      <c r="E55" s="380" t="s">
        <v>1223</v>
      </c>
      <c r="F55" s="380" t="s">
        <v>89</v>
      </c>
      <c r="G55" s="380" t="s">
        <v>126</v>
      </c>
      <c r="H55" s="380" t="s">
        <v>615</v>
      </c>
      <c r="I55" s="380" t="s">
        <v>615</v>
      </c>
      <c r="J55" s="380">
        <v>2</v>
      </c>
      <c r="K55" s="380" t="s">
        <v>2410</v>
      </c>
      <c r="L55" s="380">
        <v>39264</v>
      </c>
      <c r="M55" s="380" t="s">
        <v>2419</v>
      </c>
      <c r="N55" s="380">
        <v>0</v>
      </c>
      <c r="O55" s="380">
        <v>0</v>
      </c>
      <c r="P55" s="380">
        <v>0</v>
      </c>
      <c r="Q55" s="380">
        <f t="shared" si="53"/>
        <v>0</v>
      </c>
      <c r="R55" s="380">
        <v>0</v>
      </c>
      <c r="S55" s="380">
        <v>0</v>
      </c>
      <c r="T55" s="380">
        <f t="shared" si="54"/>
        <v>0</v>
      </c>
      <c r="U55" s="380">
        <v>0</v>
      </c>
      <c r="V55" s="380">
        <v>0</v>
      </c>
      <c r="W55" s="380">
        <f t="shared" si="55"/>
        <v>0</v>
      </c>
      <c r="X55" s="380">
        <v>0</v>
      </c>
      <c r="Y55" s="380">
        <v>0</v>
      </c>
      <c r="Z55" s="380">
        <f t="shared" si="56"/>
        <v>0</v>
      </c>
      <c r="AA55" s="380">
        <v>0</v>
      </c>
      <c r="AB55" s="380">
        <v>0</v>
      </c>
      <c r="AC55" s="380">
        <f t="shared" si="57"/>
        <v>0</v>
      </c>
      <c r="AD55" s="380">
        <v>0</v>
      </c>
      <c r="AE55" s="380">
        <v>0</v>
      </c>
      <c r="AF55" s="380">
        <f t="shared" si="58"/>
        <v>0</v>
      </c>
      <c r="AG55" s="380">
        <v>17</v>
      </c>
      <c r="AH55" s="380">
        <v>14</v>
      </c>
      <c r="AI55" s="380">
        <f t="shared" si="59"/>
        <v>31</v>
      </c>
      <c r="AJ55" s="380">
        <v>14</v>
      </c>
      <c r="AK55" s="380">
        <v>9</v>
      </c>
      <c r="AL55" s="380">
        <f t="shared" si="60"/>
        <v>23</v>
      </c>
      <c r="AM55" s="380">
        <v>21</v>
      </c>
      <c r="AN55" s="380">
        <v>10</v>
      </c>
      <c r="AO55" s="380">
        <f t="shared" si="61"/>
        <v>31</v>
      </c>
      <c r="AP55" s="380">
        <v>0</v>
      </c>
      <c r="AQ55" s="380">
        <v>0</v>
      </c>
      <c r="AR55" s="380">
        <f t="shared" si="62"/>
        <v>0</v>
      </c>
      <c r="AS55" s="380">
        <v>0</v>
      </c>
      <c r="AT55" s="380">
        <v>0</v>
      </c>
      <c r="AU55" s="380">
        <f t="shared" si="63"/>
        <v>0</v>
      </c>
      <c r="AV55" s="380">
        <v>0</v>
      </c>
      <c r="AW55" s="380">
        <v>0</v>
      </c>
      <c r="AX55" s="380">
        <f t="shared" si="64"/>
        <v>0</v>
      </c>
      <c r="AY55" s="380">
        <f t="shared" si="65"/>
        <v>52</v>
      </c>
      <c r="AZ55" s="380">
        <f t="shared" si="65"/>
        <v>33</v>
      </c>
      <c r="BA55" s="380">
        <f t="shared" si="66"/>
        <v>85</v>
      </c>
    </row>
    <row r="56" spans="1:53" s="382" customFormat="1" hidden="1">
      <c r="A56" s="380">
        <f t="shared" si="67"/>
        <v>43</v>
      </c>
      <c r="B56" s="380" t="s">
        <v>1217</v>
      </c>
      <c r="C56" s="380" t="s">
        <v>1218</v>
      </c>
      <c r="D56" s="380" t="s">
        <v>2549</v>
      </c>
      <c r="E56" s="380" t="s">
        <v>803</v>
      </c>
      <c r="F56" s="380" t="s">
        <v>89</v>
      </c>
      <c r="G56" s="380" t="s">
        <v>127</v>
      </c>
      <c r="H56" s="380" t="s">
        <v>615</v>
      </c>
      <c r="I56" s="380" t="s">
        <v>615</v>
      </c>
      <c r="J56" s="380">
        <v>2</v>
      </c>
      <c r="K56" s="380" t="s">
        <v>2550</v>
      </c>
      <c r="L56" s="380">
        <v>42112</v>
      </c>
      <c r="M56" s="380" t="s">
        <v>2419</v>
      </c>
      <c r="N56" s="380">
        <v>0</v>
      </c>
      <c r="O56" s="380">
        <v>0</v>
      </c>
      <c r="P56" s="380">
        <v>0</v>
      </c>
      <c r="Q56" s="380">
        <f t="shared" si="53"/>
        <v>0</v>
      </c>
      <c r="R56" s="380">
        <v>0</v>
      </c>
      <c r="S56" s="380">
        <v>0</v>
      </c>
      <c r="T56" s="380">
        <f t="shared" si="54"/>
        <v>0</v>
      </c>
      <c r="U56" s="380">
        <v>0</v>
      </c>
      <c r="V56" s="380">
        <v>0</v>
      </c>
      <c r="W56" s="380">
        <f t="shared" si="55"/>
        <v>0</v>
      </c>
      <c r="X56" s="380">
        <v>0</v>
      </c>
      <c r="Y56" s="380">
        <v>0</v>
      </c>
      <c r="Z56" s="380">
        <f t="shared" si="56"/>
        <v>0</v>
      </c>
      <c r="AA56" s="380">
        <v>0</v>
      </c>
      <c r="AB56" s="380">
        <v>0</v>
      </c>
      <c r="AC56" s="380">
        <f t="shared" si="57"/>
        <v>0</v>
      </c>
      <c r="AD56" s="380">
        <v>0</v>
      </c>
      <c r="AE56" s="380">
        <v>0</v>
      </c>
      <c r="AF56" s="380">
        <f t="shared" si="58"/>
        <v>0</v>
      </c>
      <c r="AG56" s="380">
        <v>9</v>
      </c>
      <c r="AH56" s="380">
        <v>4</v>
      </c>
      <c r="AI56" s="380">
        <f t="shared" si="59"/>
        <v>13</v>
      </c>
      <c r="AJ56" s="380">
        <v>8</v>
      </c>
      <c r="AK56" s="380">
        <v>8</v>
      </c>
      <c r="AL56" s="380">
        <f t="shared" si="60"/>
        <v>16</v>
      </c>
      <c r="AM56" s="380">
        <v>7</v>
      </c>
      <c r="AN56" s="380">
        <v>8</v>
      </c>
      <c r="AO56" s="380">
        <f t="shared" si="61"/>
        <v>15</v>
      </c>
      <c r="AP56" s="380">
        <v>0</v>
      </c>
      <c r="AQ56" s="380">
        <v>0</v>
      </c>
      <c r="AR56" s="380">
        <f t="shared" si="62"/>
        <v>0</v>
      </c>
      <c r="AS56" s="380">
        <v>0</v>
      </c>
      <c r="AT56" s="380">
        <v>0</v>
      </c>
      <c r="AU56" s="380">
        <f t="shared" si="63"/>
        <v>0</v>
      </c>
      <c r="AV56" s="380">
        <v>0</v>
      </c>
      <c r="AW56" s="380">
        <v>0</v>
      </c>
      <c r="AX56" s="380">
        <f t="shared" si="64"/>
        <v>0</v>
      </c>
      <c r="AY56" s="380">
        <f t="shared" si="65"/>
        <v>24</v>
      </c>
      <c r="AZ56" s="380">
        <f t="shared" si="65"/>
        <v>20</v>
      </c>
      <c r="BA56" s="380">
        <f t="shared" si="66"/>
        <v>44</v>
      </c>
    </row>
    <row r="57" spans="1:53" s="382" customFormat="1" hidden="1">
      <c r="A57" s="380">
        <f t="shared" si="67"/>
        <v>44</v>
      </c>
      <c r="B57" s="380" t="s">
        <v>1208</v>
      </c>
      <c r="C57" s="380" t="s">
        <v>1209</v>
      </c>
      <c r="D57" s="380" t="s">
        <v>1702</v>
      </c>
      <c r="E57" s="380" t="s">
        <v>1210</v>
      </c>
      <c r="F57" s="380" t="s">
        <v>89</v>
      </c>
      <c r="G57" s="380" t="s">
        <v>127</v>
      </c>
      <c r="H57" s="380" t="s">
        <v>615</v>
      </c>
      <c r="I57" s="380" t="s">
        <v>615</v>
      </c>
      <c r="J57" s="380">
        <v>2</v>
      </c>
      <c r="K57" s="380" t="s">
        <v>2551</v>
      </c>
      <c r="L57" s="380">
        <v>38958</v>
      </c>
      <c r="M57" s="380" t="s">
        <v>2409</v>
      </c>
      <c r="N57" s="380">
        <v>1200</v>
      </c>
      <c r="O57" s="380">
        <v>0</v>
      </c>
      <c r="P57" s="380">
        <v>0</v>
      </c>
      <c r="Q57" s="380">
        <f t="shared" si="53"/>
        <v>0</v>
      </c>
      <c r="R57" s="380">
        <v>0</v>
      </c>
      <c r="S57" s="380">
        <v>0</v>
      </c>
      <c r="T57" s="380">
        <f t="shared" si="54"/>
        <v>0</v>
      </c>
      <c r="U57" s="380">
        <v>0</v>
      </c>
      <c r="V57" s="380">
        <v>0</v>
      </c>
      <c r="W57" s="380">
        <f t="shared" si="55"/>
        <v>0</v>
      </c>
      <c r="X57" s="380">
        <v>0</v>
      </c>
      <c r="Y57" s="380">
        <v>0</v>
      </c>
      <c r="Z57" s="380">
        <f t="shared" si="56"/>
        <v>0</v>
      </c>
      <c r="AA57" s="380">
        <v>0</v>
      </c>
      <c r="AB57" s="380">
        <v>0</v>
      </c>
      <c r="AC57" s="380">
        <f t="shared" si="57"/>
        <v>0</v>
      </c>
      <c r="AD57" s="380">
        <v>0</v>
      </c>
      <c r="AE57" s="380">
        <v>0</v>
      </c>
      <c r="AF57" s="380">
        <f t="shared" si="58"/>
        <v>0</v>
      </c>
      <c r="AG57" s="380">
        <v>13</v>
      </c>
      <c r="AH57" s="380">
        <v>14</v>
      </c>
      <c r="AI57" s="380">
        <f t="shared" si="59"/>
        <v>27</v>
      </c>
      <c r="AJ57" s="380">
        <v>18</v>
      </c>
      <c r="AK57" s="380">
        <v>17</v>
      </c>
      <c r="AL57" s="380">
        <f t="shared" si="60"/>
        <v>35</v>
      </c>
      <c r="AM57" s="380">
        <v>17</v>
      </c>
      <c r="AN57" s="380">
        <v>8</v>
      </c>
      <c r="AO57" s="380">
        <f t="shared" si="61"/>
        <v>25</v>
      </c>
      <c r="AP57" s="380">
        <v>0</v>
      </c>
      <c r="AQ57" s="380">
        <v>0</v>
      </c>
      <c r="AR57" s="380">
        <f t="shared" si="62"/>
        <v>0</v>
      </c>
      <c r="AS57" s="380">
        <v>0</v>
      </c>
      <c r="AT57" s="380">
        <v>0</v>
      </c>
      <c r="AU57" s="380">
        <f t="shared" si="63"/>
        <v>0</v>
      </c>
      <c r="AV57" s="380">
        <v>0</v>
      </c>
      <c r="AW57" s="380">
        <v>0</v>
      </c>
      <c r="AX57" s="380">
        <f t="shared" si="64"/>
        <v>0</v>
      </c>
      <c r="AY57" s="380">
        <f t="shared" si="65"/>
        <v>48</v>
      </c>
      <c r="AZ57" s="380">
        <f t="shared" si="65"/>
        <v>39</v>
      </c>
      <c r="BA57" s="380">
        <f t="shared" si="66"/>
        <v>87</v>
      </c>
    </row>
    <row r="58" spans="1:53" s="382" customFormat="1" ht="22.5" customHeight="1">
      <c r="A58" s="380">
        <v>6</v>
      </c>
      <c r="B58" s="380"/>
      <c r="C58" s="380" t="str">
        <f>F58</f>
        <v>Kec. Mandiangin</v>
      </c>
      <c r="D58" s="380"/>
      <c r="E58" s="380"/>
      <c r="F58" s="380" t="str">
        <f>F57</f>
        <v>Kec. Mandiangin</v>
      </c>
      <c r="G58" s="380"/>
      <c r="H58" s="380"/>
      <c r="I58" s="380"/>
      <c r="J58" s="380"/>
      <c r="K58" s="380"/>
      <c r="L58" s="380"/>
      <c r="M58" s="380"/>
      <c r="N58" s="380"/>
      <c r="O58" s="380">
        <f t="shared" ref="O58:AW58" si="68">SUM(O47:O57)</f>
        <v>0</v>
      </c>
      <c r="P58" s="380">
        <f t="shared" si="68"/>
        <v>0</v>
      </c>
      <c r="Q58" s="380">
        <f t="shared" si="68"/>
        <v>0</v>
      </c>
      <c r="R58" s="380">
        <f t="shared" si="68"/>
        <v>0</v>
      </c>
      <c r="S58" s="380">
        <f t="shared" si="68"/>
        <v>0</v>
      </c>
      <c r="T58" s="380">
        <f t="shared" si="68"/>
        <v>0</v>
      </c>
      <c r="U58" s="380">
        <f t="shared" si="68"/>
        <v>0</v>
      </c>
      <c r="V58" s="380">
        <f t="shared" si="68"/>
        <v>0</v>
      </c>
      <c r="W58" s="380">
        <f t="shared" si="68"/>
        <v>0</v>
      </c>
      <c r="X58" s="380">
        <f t="shared" si="68"/>
        <v>0</v>
      </c>
      <c r="Y58" s="380">
        <f t="shared" si="68"/>
        <v>0</v>
      </c>
      <c r="Z58" s="380">
        <f t="shared" si="68"/>
        <v>0</v>
      </c>
      <c r="AA58" s="380">
        <f t="shared" si="68"/>
        <v>0</v>
      </c>
      <c r="AB58" s="380">
        <f t="shared" si="68"/>
        <v>0</v>
      </c>
      <c r="AC58" s="380">
        <f t="shared" si="68"/>
        <v>0</v>
      </c>
      <c r="AD58" s="380">
        <f t="shared" si="68"/>
        <v>0</v>
      </c>
      <c r="AE58" s="380">
        <f t="shared" si="68"/>
        <v>0</v>
      </c>
      <c r="AF58" s="380">
        <f t="shared" si="68"/>
        <v>0</v>
      </c>
      <c r="AG58" s="380">
        <f>SUM(AG47:AG57)-4</f>
        <v>259</v>
      </c>
      <c r="AH58" s="380">
        <f>SUM(AH47:AH57)-1</f>
        <v>241</v>
      </c>
      <c r="AI58" s="380">
        <f t="shared" si="68"/>
        <v>505</v>
      </c>
      <c r="AJ58" s="380">
        <f t="shared" si="68"/>
        <v>238</v>
      </c>
      <c r="AK58" s="380">
        <f t="shared" si="68"/>
        <v>220</v>
      </c>
      <c r="AL58" s="380">
        <f t="shared" si="68"/>
        <v>458</v>
      </c>
      <c r="AM58" s="380">
        <f t="shared" si="68"/>
        <v>257</v>
      </c>
      <c r="AN58" s="380">
        <f t="shared" si="68"/>
        <v>205</v>
      </c>
      <c r="AO58" s="380">
        <f t="shared" si="68"/>
        <v>462</v>
      </c>
      <c r="AP58" s="380">
        <f t="shared" si="68"/>
        <v>0</v>
      </c>
      <c r="AQ58" s="380">
        <f t="shared" si="68"/>
        <v>0</v>
      </c>
      <c r="AR58" s="380">
        <f t="shared" si="68"/>
        <v>0</v>
      </c>
      <c r="AS58" s="380">
        <f t="shared" si="68"/>
        <v>0</v>
      </c>
      <c r="AT58" s="380">
        <f t="shared" si="68"/>
        <v>0</v>
      </c>
      <c r="AU58" s="380">
        <f t="shared" si="68"/>
        <v>0</v>
      </c>
      <c r="AV58" s="380">
        <f t="shared" si="68"/>
        <v>0</v>
      </c>
      <c r="AW58" s="380">
        <f t="shared" si="68"/>
        <v>0</v>
      </c>
      <c r="AX58" s="380">
        <f>SUM(AX47:AX57)</f>
        <v>0</v>
      </c>
      <c r="AY58" s="380">
        <f>AG58+AJ58+AM58</f>
        <v>754</v>
      </c>
      <c r="AZ58" s="380">
        <f>AH58+AK58+AN58</f>
        <v>666</v>
      </c>
      <c r="BA58" s="380">
        <f>SUM(AY58:AZ58)</f>
        <v>1420</v>
      </c>
    </row>
    <row r="59" spans="1:53" s="382" customFormat="1" hidden="1">
      <c r="A59" s="380">
        <f>A57+1</f>
        <v>45</v>
      </c>
      <c r="B59" s="380" t="s">
        <v>1243</v>
      </c>
      <c r="C59" s="380" t="s">
        <v>1244</v>
      </c>
      <c r="D59" s="380" t="s">
        <v>1708</v>
      </c>
      <c r="E59" s="380" t="s">
        <v>917</v>
      </c>
      <c r="F59" s="380" t="s">
        <v>83</v>
      </c>
      <c r="G59" s="380" t="s">
        <v>126</v>
      </c>
      <c r="H59" s="380" t="s">
        <v>615</v>
      </c>
      <c r="I59" s="380" t="s">
        <v>615</v>
      </c>
      <c r="J59" s="380">
        <v>2</v>
      </c>
      <c r="K59" s="380" t="s">
        <v>2552</v>
      </c>
      <c r="L59" s="380">
        <v>29952</v>
      </c>
      <c r="M59" s="380" t="s">
        <v>2409</v>
      </c>
      <c r="N59" s="380">
        <v>2200</v>
      </c>
      <c r="O59" s="380">
        <v>0</v>
      </c>
      <c r="P59" s="380">
        <v>0</v>
      </c>
      <c r="Q59" s="380">
        <f t="shared" ref="Q59:Q64" si="69">SUM(O59:P59)</f>
        <v>0</v>
      </c>
      <c r="R59" s="380">
        <v>0</v>
      </c>
      <c r="S59" s="380">
        <v>0</v>
      </c>
      <c r="T59" s="380">
        <f t="shared" ref="T59:T64" si="70">SUM(R59:S59)</f>
        <v>0</v>
      </c>
      <c r="U59" s="380">
        <v>0</v>
      </c>
      <c r="V59" s="380">
        <v>0</v>
      </c>
      <c r="W59" s="380">
        <f t="shared" ref="W59:W64" si="71">SUM(U59:V59)</f>
        <v>0</v>
      </c>
      <c r="X59" s="380">
        <v>0</v>
      </c>
      <c r="Y59" s="380">
        <v>0</v>
      </c>
      <c r="Z59" s="380">
        <f t="shared" ref="Z59:Z64" si="72">SUM(X59:Y59)</f>
        <v>0</v>
      </c>
      <c r="AA59" s="380">
        <v>0</v>
      </c>
      <c r="AB59" s="380">
        <v>0</v>
      </c>
      <c r="AC59" s="380">
        <f t="shared" ref="AC59:AC64" si="73">SUM(AA59:AB59)</f>
        <v>0</v>
      </c>
      <c r="AD59" s="380">
        <v>0</v>
      </c>
      <c r="AE59" s="380">
        <v>0</v>
      </c>
      <c r="AF59" s="380">
        <f t="shared" ref="AF59:AF64" si="74">SUM(AD59:AE59)</f>
        <v>0</v>
      </c>
      <c r="AG59" s="380">
        <v>73</v>
      </c>
      <c r="AH59" s="380">
        <v>72</v>
      </c>
      <c r="AI59" s="380">
        <f t="shared" ref="AI59:AI64" si="75">SUM(AG59:AH59)</f>
        <v>145</v>
      </c>
      <c r="AJ59" s="380">
        <v>68</v>
      </c>
      <c r="AK59" s="380">
        <v>92</v>
      </c>
      <c r="AL59" s="380">
        <f t="shared" ref="AL59:AL64" si="76">SUM(AJ59:AK59)</f>
        <v>160</v>
      </c>
      <c r="AM59" s="380">
        <v>72</v>
      </c>
      <c r="AN59" s="380">
        <v>64</v>
      </c>
      <c r="AO59" s="380">
        <f t="shared" ref="AO59:AO64" si="77">SUM(AM59:AN59)</f>
        <v>136</v>
      </c>
      <c r="AP59" s="380">
        <v>0</v>
      </c>
      <c r="AQ59" s="380">
        <v>0</v>
      </c>
      <c r="AR59" s="380">
        <f t="shared" ref="AR59:AR64" si="78">SUM(AP59:AQ59)</f>
        <v>0</v>
      </c>
      <c r="AS59" s="380">
        <v>0</v>
      </c>
      <c r="AT59" s="380">
        <v>0</v>
      </c>
      <c r="AU59" s="380">
        <f t="shared" ref="AU59:AU64" si="79">SUM(AS59:AT59)</f>
        <v>0</v>
      </c>
      <c r="AV59" s="380">
        <v>0</v>
      </c>
      <c r="AW59" s="380">
        <v>0</v>
      </c>
      <c r="AX59" s="380">
        <f t="shared" ref="AX59:AX64" si="80">SUM(AV59:AW59)</f>
        <v>0</v>
      </c>
      <c r="AY59" s="380">
        <f t="shared" ref="AY59:AZ64" si="81">AG59+AJ59+AM59</f>
        <v>213</v>
      </c>
      <c r="AZ59" s="380">
        <f t="shared" si="81"/>
        <v>228</v>
      </c>
      <c r="BA59" s="380">
        <f t="shared" ref="BA59:BA64" si="82">SUM(AY59:AZ59)</f>
        <v>441</v>
      </c>
    </row>
    <row r="60" spans="1:53" s="382" customFormat="1" hidden="1">
      <c r="A60" s="380">
        <f>A59+1</f>
        <v>46</v>
      </c>
      <c r="B60" s="380" t="s">
        <v>1232</v>
      </c>
      <c r="C60" s="380" t="s">
        <v>1233</v>
      </c>
      <c r="D60" s="380" t="s">
        <v>1706</v>
      </c>
      <c r="E60" s="380" t="s">
        <v>1234</v>
      </c>
      <c r="F60" s="380" t="s">
        <v>83</v>
      </c>
      <c r="G60" s="380" t="s">
        <v>126</v>
      </c>
      <c r="H60" s="380" t="s">
        <v>615</v>
      </c>
      <c r="I60" s="380" t="s">
        <v>615</v>
      </c>
      <c r="J60" s="380">
        <v>2</v>
      </c>
      <c r="K60" s="380" t="s">
        <v>2410</v>
      </c>
      <c r="L60" s="380">
        <v>38077</v>
      </c>
      <c r="M60" s="380" t="s">
        <v>2419</v>
      </c>
      <c r="N60" s="380">
        <v>0</v>
      </c>
      <c r="O60" s="380">
        <v>0</v>
      </c>
      <c r="P60" s="380">
        <v>0</v>
      </c>
      <c r="Q60" s="380">
        <f t="shared" si="69"/>
        <v>0</v>
      </c>
      <c r="R60" s="380">
        <v>0</v>
      </c>
      <c r="S60" s="380">
        <v>0</v>
      </c>
      <c r="T60" s="380">
        <f t="shared" si="70"/>
        <v>0</v>
      </c>
      <c r="U60" s="380">
        <v>0</v>
      </c>
      <c r="V60" s="380">
        <v>0</v>
      </c>
      <c r="W60" s="380">
        <f t="shared" si="71"/>
        <v>0</v>
      </c>
      <c r="X60" s="380">
        <v>0</v>
      </c>
      <c r="Y60" s="380">
        <v>0</v>
      </c>
      <c r="Z60" s="380">
        <f t="shared" si="72"/>
        <v>0</v>
      </c>
      <c r="AA60" s="380">
        <v>0</v>
      </c>
      <c r="AB60" s="380">
        <v>0</v>
      </c>
      <c r="AC60" s="380">
        <f t="shared" si="73"/>
        <v>0</v>
      </c>
      <c r="AD60" s="380">
        <v>0</v>
      </c>
      <c r="AE60" s="380">
        <v>0</v>
      </c>
      <c r="AF60" s="380">
        <f t="shared" si="74"/>
        <v>0</v>
      </c>
      <c r="AG60" s="380">
        <v>12</v>
      </c>
      <c r="AH60" s="380">
        <v>9</v>
      </c>
      <c r="AI60" s="380">
        <f t="shared" si="75"/>
        <v>21</v>
      </c>
      <c r="AJ60" s="380">
        <v>10</v>
      </c>
      <c r="AK60" s="380">
        <v>8</v>
      </c>
      <c r="AL60" s="380">
        <f t="shared" si="76"/>
        <v>18</v>
      </c>
      <c r="AM60" s="380">
        <v>3</v>
      </c>
      <c r="AN60" s="380">
        <v>13</v>
      </c>
      <c r="AO60" s="380">
        <f t="shared" si="77"/>
        <v>16</v>
      </c>
      <c r="AP60" s="380">
        <v>0</v>
      </c>
      <c r="AQ60" s="380">
        <v>0</v>
      </c>
      <c r="AR60" s="380">
        <f t="shared" si="78"/>
        <v>0</v>
      </c>
      <c r="AS60" s="380">
        <v>0</v>
      </c>
      <c r="AT60" s="380">
        <v>0</v>
      </c>
      <c r="AU60" s="380">
        <f t="shared" si="79"/>
        <v>0</v>
      </c>
      <c r="AV60" s="380">
        <v>0</v>
      </c>
      <c r="AW60" s="380">
        <v>0</v>
      </c>
      <c r="AX60" s="380">
        <f t="shared" si="80"/>
        <v>0</v>
      </c>
      <c r="AY60" s="380">
        <f t="shared" si="81"/>
        <v>25</v>
      </c>
      <c r="AZ60" s="380">
        <f t="shared" si="81"/>
        <v>30</v>
      </c>
      <c r="BA60" s="380">
        <f t="shared" si="82"/>
        <v>55</v>
      </c>
    </row>
    <row r="61" spans="1:53" s="382" customFormat="1" hidden="1">
      <c r="A61" s="380">
        <f>A60+1</f>
        <v>47</v>
      </c>
      <c r="B61" s="380" t="s">
        <v>1240</v>
      </c>
      <c r="C61" s="380" t="s">
        <v>1241</v>
      </c>
      <c r="D61" s="380" t="s">
        <v>2553</v>
      </c>
      <c r="E61" s="380" t="s">
        <v>1237</v>
      </c>
      <c r="F61" s="380" t="s">
        <v>83</v>
      </c>
      <c r="G61" s="380" t="s">
        <v>126</v>
      </c>
      <c r="H61" s="380" t="s">
        <v>615</v>
      </c>
      <c r="I61" s="380" t="s">
        <v>615</v>
      </c>
      <c r="J61" s="380">
        <v>2</v>
      </c>
      <c r="K61" s="380" t="s">
        <v>2554</v>
      </c>
      <c r="L61" s="380">
        <v>39244</v>
      </c>
      <c r="M61" s="380" t="s">
        <v>2409</v>
      </c>
      <c r="N61" s="380">
        <v>1300</v>
      </c>
      <c r="O61" s="380">
        <v>0</v>
      </c>
      <c r="P61" s="380">
        <v>0</v>
      </c>
      <c r="Q61" s="380">
        <f t="shared" si="69"/>
        <v>0</v>
      </c>
      <c r="R61" s="380">
        <v>0</v>
      </c>
      <c r="S61" s="380">
        <v>0</v>
      </c>
      <c r="T61" s="380">
        <f t="shared" si="70"/>
        <v>0</v>
      </c>
      <c r="U61" s="380">
        <v>0</v>
      </c>
      <c r="V61" s="380">
        <v>0</v>
      </c>
      <c r="W61" s="380">
        <f t="shared" si="71"/>
        <v>0</v>
      </c>
      <c r="X61" s="380">
        <v>0</v>
      </c>
      <c r="Y61" s="380">
        <v>0</v>
      </c>
      <c r="Z61" s="380">
        <f t="shared" si="72"/>
        <v>0</v>
      </c>
      <c r="AA61" s="380">
        <v>0</v>
      </c>
      <c r="AB61" s="380">
        <v>0</v>
      </c>
      <c r="AC61" s="380">
        <f t="shared" si="73"/>
        <v>0</v>
      </c>
      <c r="AD61" s="380">
        <v>0</v>
      </c>
      <c r="AE61" s="380">
        <v>0</v>
      </c>
      <c r="AF61" s="380">
        <f t="shared" si="74"/>
        <v>0</v>
      </c>
      <c r="AG61" s="380">
        <v>6</v>
      </c>
      <c r="AH61" s="380">
        <v>13</v>
      </c>
      <c r="AI61" s="380">
        <f t="shared" si="75"/>
        <v>19</v>
      </c>
      <c r="AJ61" s="380">
        <v>18</v>
      </c>
      <c r="AK61" s="380">
        <v>16</v>
      </c>
      <c r="AL61" s="380">
        <f t="shared" si="76"/>
        <v>34</v>
      </c>
      <c r="AM61" s="380">
        <v>16</v>
      </c>
      <c r="AN61" s="380">
        <v>13</v>
      </c>
      <c r="AO61" s="380">
        <f t="shared" si="77"/>
        <v>29</v>
      </c>
      <c r="AP61" s="380">
        <v>0</v>
      </c>
      <c r="AQ61" s="380">
        <v>0</v>
      </c>
      <c r="AR61" s="380">
        <f t="shared" si="78"/>
        <v>0</v>
      </c>
      <c r="AS61" s="380">
        <v>0</v>
      </c>
      <c r="AT61" s="380">
        <v>0</v>
      </c>
      <c r="AU61" s="380">
        <f t="shared" si="79"/>
        <v>0</v>
      </c>
      <c r="AV61" s="380">
        <v>0</v>
      </c>
      <c r="AW61" s="380">
        <v>0</v>
      </c>
      <c r="AX61" s="380">
        <f t="shared" si="80"/>
        <v>0</v>
      </c>
      <c r="AY61" s="380">
        <f t="shared" si="81"/>
        <v>40</v>
      </c>
      <c r="AZ61" s="380">
        <f t="shared" si="81"/>
        <v>42</v>
      </c>
      <c r="BA61" s="380">
        <f t="shared" si="82"/>
        <v>82</v>
      </c>
    </row>
    <row r="62" spans="1:53" s="382" customFormat="1" hidden="1">
      <c r="A62" s="380">
        <f>A61+1</f>
        <v>48</v>
      </c>
      <c r="B62" s="380" t="s">
        <v>1238</v>
      </c>
      <c r="C62" s="380" t="s">
        <v>1239</v>
      </c>
      <c r="D62" s="380" t="s">
        <v>1597</v>
      </c>
      <c r="E62" s="380" t="s">
        <v>899</v>
      </c>
      <c r="F62" s="380" t="s">
        <v>83</v>
      </c>
      <c r="G62" s="380" t="s">
        <v>126</v>
      </c>
      <c r="H62" s="380" t="s">
        <v>615</v>
      </c>
      <c r="I62" s="380" t="s">
        <v>615</v>
      </c>
      <c r="J62" s="380">
        <v>2</v>
      </c>
      <c r="K62" s="380" t="s">
        <v>2410</v>
      </c>
      <c r="L62" s="380" t="s">
        <v>615</v>
      </c>
      <c r="M62" s="380" t="s">
        <v>2419</v>
      </c>
      <c r="N62" s="380">
        <v>0</v>
      </c>
      <c r="O62" s="380">
        <v>0</v>
      </c>
      <c r="P62" s="380">
        <v>0</v>
      </c>
      <c r="Q62" s="380">
        <f t="shared" si="69"/>
        <v>0</v>
      </c>
      <c r="R62" s="380">
        <v>0</v>
      </c>
      <c r="S62" s="380">
        <v>0</v>
      </c>
      <c r="T62" s="380">
        <f t="shared" si="70"/>
        <v>0</v>
      </c>
      <c r="U62" s="380">
        <v>0</v>
      </c>
      <c r="V62" s="380">
        <v>0</v>
      </c>
      <c r="W62" s="380">
        <f t="shared" si="71"/>
        <v>0</v>
      </c>
      <c r="X62" s="380">
        <v>0</v>
      </c>
      <c r="Y62" s="380">
        <v>0</v>
      </c>
      <c r="Z62" s="380">
        <f t="shared" si="72"/>
        <v>0</v>
      </c>
      <c r="AA62" s="380">
        <v>0</v>
      </c>
      <c r="AB62" s="380">
        <v>0</v>
      </c>
      <c r="AC62" s="380">
        <f t="shared" si="73"/>
        <v>0</v>
      </c>
      <c r="AD62" s="380">
        <v>0</v>
      </c>
      <c r="AE62" s="380">
        <v>0</v>
      </c>
      <c r="AF62" s="380">
        <f t="shared" si="74"/>
        <v>0</v>
      </c>
      <c r="AG62" s="380">
        <v>11</v>
      </c>
      <c r="AH62" s="380">
        <v>14</v>
      </c>
      <c r="AI62" s="380">
        <f t="shared" si="75"/>
        <v>25</v>
      </c>
      <c r="AJ62" s="380">
        <v>19</v>
      </c>
      <c r="AK62" s="380">
        <v>16</v>
      </c>
      <c r="AL62" s="380">
        <f t="shared" si="76"/>
        <v>35</v>
      </c>
      <c r="AM62" s="380">
        <v>17</v>
      </c>
      <c r="AN62" s="380">
        <v>9</v>
      </c>
      <c r="AO62" s="380">
        <f t="shared" si="77"/>
        <v>26</v>
      </c>
      <c r="AP62" s="380">
        <v>0</v>
      </c>
      <c r="AQ62" s="380">
        <v>0</v>
      </c>
      <c r="AR62" s="380">
        <f t="shared" si="78"/>
        <v>0</v>
      </c>
      <c r="AS62" s="380">
        <v>0</v>
      </c>
      <c r="AT62" s="380">
        <v>0</v>
      </c>
      <c r="AU62" s="380">
        <f t="shared" si="79"/>
        <v>0</v>
      </c>
      <c r="AV62" s="380">
        <v>0</v>
      </c>
      <c r="AW62" s="380">
        <v>0</v>
      </c>
      <c r="AX62" s="380">
        <f t="shared" si="80"/>
        <v>0</v>
      </c>
      <c r="AY62" s="380">
        <f t="shared" si="81"/>
        <v>47</v>
      </c>
      <c r="AZ62" s="380">
        <f t="shared" si="81"/>
        <v>39</v>
      </c>
      <c r="BA62" s="380">
        <f t="shared" si="82"/>
        <v>86</v>
      </c>
    </row>
    <row r="63" spans="1:53" s="382" customFormat="1" hidden="1">
      <c r="A63" s="380">
        <f>A62+1</f>
        <v>49</v>
      </c>
      <c r="B63" s="380" t="s">
        <v>1242</v>
      </c>
      <c r="C63" s="380" t="s">
        <v>1710</v>
      </c>
      <c r="D63" s="380" t="s">
        <v>931</v>
      </c>
      <c r="E63" s="380" t="s">
        <v>189</v>
      </c>
      <c r="F63" s="380" t="s">
        <v>83</v>
      </c>
      <c r="G63" s="380" t="s">
        <v>126</v>
      </c>
      <c r="H63" s="380" t="s">
        <v>615</v>
      </c>
      <c r="I63" s="380" t="s">
        <v>615</v>
      </c>
      <c r="J63" s="380">
        <v>2</v>
      </c>
      <c r="K63" s="380" t="s">
        <v>2410</v>
      </c>
      <c r="L63" s="380">
        <v>3654</v>
      </c>
      <c r="M63" s="380" t="s">
        <v>2415</v>
      </c>
      <c r="N63" s="380">
        <v>1200</v>
      </c>
      <c r="O63" s="380">
        <v>0</v>
      </c>
      <c r="P63" s="380">
        <v>0</v>
      </c>
      <c r="Q63" s="380">
        <f t="shared" si="69"/>
        <v>0</v>
      </c>
      <c r="R63" s="380">
        <v>0</v>
      </c>
      <c r="S63" s="380">
        <v>0</v>
      </c>
      <c r="T63" s="380">
        <f t="shared" si="70"/>
        <v>0</v>
      </c>
      <c r="U63" s="380">
        <v>0</v>
      </c>
      <c r="V63" s="380">
        <v>0</v>
      </c>
      <c r="W63" s="380">
        <f t="shared" si="71"/>
        <v>0</v>
      </c>
      <c r="X63" s="380">
        <v>0</v>
      </c>
      <c r="Y63" s="380">
        <v>0</v>
      </c>
      <c r="Z63" s="380">
        <f t="shared" si="72"/>
        <v>0</v>
      </c>
      <c r="AA63" s="380">
        <v>0</v>
      </c>
      <c r="AB63" s="380">
        <v>0</v>
      </c>
      <c r="AC63" s="380">
        <f t="shared" si="73"/>
        <v>0</v>
      </c>
      <c r="AD63" s="380">
        <v>0</v>
      </c>
      <c r="AE63" s="380">
        <v>0</v>
      </c>
      <c r="AF63" s="380">
        <f t="shared" si="74"/>
        <v>0</v>
      </c>
      <c r="AG63" s="380">
        <v>13</v>
      </c>
      <c r="AH63" s="380">
        <v>7</v>
      </c>
      <c r="AI63" s="380">
        <f t="shared" si="75"/>
        <v>20</v>
      </c>
      <c r="AJ63" s="380">
        <v>5</v>
      </c>
      <c r="AK63" s="380">
        <v>7</v>
      </c>
      <c r="AL63" s="380">
        <f t="shared" si="76"/>
        <v>12</v>
      </c>
      <c r="AM63" s="380">
        <v>8</v>
      </c>
      <c r="AN63" s="380">
        <v>5</v>
      </c>
      <c r="AO63" s="380">
        <f t="shared" si="77"/>
        <v>13</v>
      </c>
      <c r="AP63" s="380">
        <v>0</v>
      </c>
      <c r="AQ63" s="380">
        <v>0</v>
      </c>
      <c r="AR63" s="380">
        <f t="shared" si="78"/>
        <v>0</v>
      </c>
      <c r="AS63" s="380">
        <v>0</v>
      </c>
      <c r="AT63" s="380">
        <v>0</v>
      </c>
      <c r="AU63" s="380">
        <f t="shared" si="79"/>
        <v>0</v>
      </c>
      <c r="AV63" s="380">
        <v>0</v>
      </c>
      <c r="AW63" s="380">
        <v>0</v>
      </c>
      <c r="AX63" s="380">
        <f t="shared" si="80"/>
        <v>0</v>
      </c>
      <c r="AY63" s="380">
        <f t="shared" si="81"/>
        <v>26</v>
      </c>
      <c r="AZ63" s="380">
        <f t="shared" si="81"/>
        <v>19</v>
      </c>
      <c r="BA63" s="380">
        <f t="shared" si="82"/>
        <v>45</v>
      </c>
    </row>
    <row r="64" spans="1:53" s="382" customFormat="1" hidden="1">
      <c r="A64" s="380">
        <f>A63+1</f>
        <v>50</v>
      </c>
      <c r="B64" s="380" t="s">
        <v>1235</v>
      </c>
      <c r="C64" s="380" t="s">
        <v>1236</v>
      </c>
      <c r="D64" s="380" t="s">
        <v>2555</v>
      </c>
      <c r="E64" s="380" t="s">
        <v>1237</v>
      </c>
      <c r="F64" s="380" t="s">
        <v>83</v>
      </c>
      <c r="G64" s="380" t="s">
        <v>127</v>
      </c>
      <c r="H64" s="380" t="s">
        <v>615</v>
      </c>
      <c r="I64" s="380" t="s">
        <v>615</v>
      </c>
      <c r="J64" s="380">
        <v>2</v>
      </c>
      <c r="K64" s="380" t="s">
        <v>2556</v>
      </c>
      <c r="L64" s="380">
        <v>38041</v>
      </c>
      <c r="M64" s="380" t="s">
        <v>2409</v>
      </c>
      <c r="N64" s="380">
        <v>0</v>
      </c>
      <c r="O64" s="380">
        <v>0</v>
      </c>
      <c r="P64" s="380">
        <v>0</v>
      </c>
      <c r="Q64" s="380">
        <f t="shared" si="69"/>
        <v>0</v>
      </c>
      <c r="R64" s="380">
        <v>0</v>
      </c>
      <c r="S64" s="380">
        <v>0</v>
      </c>
      <c r="T64" s="380">
        <f t="shared" si="70"/>
        <v>0</v>
      </c>
      <c r="U64" s="380">
        <v>0</v>
      </c>
      <c r="V64" s="380">
        <v>0</v>
      </c>
      <c r="W64" s="380">
        <f t="shared" si="71"/>
        <v>0</v>
      </c>
      <c r="X64" s="380">
        <v>0</v>
      </c>
      <c r="Y64" s="380">
        <v>0</v>
      </c>
      <c r="Z64" s="380">
        <f t="shared" si="72"/>
        <v>0</v>
      </c>
      <c r="AA64" s="380">
        <v>0</v>
      </c>
      <c r="AB64" s="380">
        <v>0</v>
      </c>
      <c r="AC64" s="380">
        <f t="shared" si="73"/>
        <v>0</v>
      </c>
      <c r="AD64" s="380">
        <v>0</v>
      </c>
      <c r="AE64" s="380">
        <v>0</v>
      </c>
      <c r="AF64" s="380">
        <f t="shared" si="74"/>
        <v>0</v>
      </c>
      <c r="AG64" s="380">
        <v>16</v>
      </c>
      <c r="AH64" s="380">
        <v>17</v>
      </c>
      <c r="AI64" s="380">
        <f t="shared" si="75"/>
        <v>33</v>
      </c>
      <c r="AJ64" s="380">
        <v>22</v>
      </c>
      <c r="AK64" s="380">
        <v>21</v>
      </c>
      <c r="AL64" s="380">
        <f t="shared" si="76"/>
        <v>43</v>
      </c>
      <c r="AM64" s="380">
        <v>14</v>
      </c>
      <c r="AN64" s="380">
        <v>22</v>
      </c>
      <c r="AO64" s="380">
        <f t="shared" si="77"/>
        <v>36</v>
      </c>
      <c r="AP64" s="380">
        <v>0</v>
      </c>
      <c r="AQ64" s="380">
        <v>0</v>
      </c>
      <c r="AR64" s="380">
        <f t="shared" si="78"/>
        <v>0</v>
      </c>
      <c r="AS64" s="380">
        <v>0</v>
      </c>
      <c r="AT64" s="380">
        <v>0</v>
      </c>
      <c r="AU64" s="380">
        <f t="shared" si="79"/>
        <v>0</v>
      </c>
      <c r="AV64" s="380">
        <v>0</v>
      </c>
      <c r="AW64" s="380">
        <v>0</v>
      </c>
      <c r="AX64" s="380">
        <f t="shared" si="80"/>
        <v>0</v>
      </c>
      <c r="AY64" s="380">
        <f t="shared" si="81"/>
        <v>52</v>
      </c>
      <c r="AZ64" s="380">
        <f t="shared" si="81"/>
        <v>60</v>
      </c>
      <c r="BA64" s="380">
        <f t="shared" si="82"/>
        <v>112</v>
      </c>
    </row>
    <row r="65" spans="1:53" s="382" customFormat="1" ht="23.25" customHeight="1">
      <c r="A65" s="380">
        <v>7</v>
      </c>
      <c r="B65" s="380"/>
      <c r="C65" s="380" t="str">
        <f>F65</f>
        <v>Kec. Pauh</v>
      </c>
      <c r="D65" s="380"/>
      <c r="E65" s="380"/>
      <c r="F65" s="380" t="str">
        <f>F64</f>
        <v>Kec. Pauh</v>
      </c>
      <c r="G65" s="380"/>
      <c r="H65" s="380"/>
      <c r="I65" s="380"/>
      <c r="J65" s="380"/>
      <c r="K65" s="380"/>
      <c r="L65" s="380"/>
      <c r="M65" s="380"/>
      <c r="N65" s="380"/>
      <c r="O65" s="380">
        <f t="shared" ref="O65:AX65" si="83">SUM(O59:O64)</f>
        <v>0</v>
      </c>
      <c r="P65" s="380">
        <f t="shared" si="83"/>
        <v>0</v>
      </c>
      <c r="Q65" s="380">
        <f t="shared" si="83"/>
        <v>0</v>
      </c>
      <c r="R65" s="380">
        <f t="shared" si="83"/>
        <v>0</v>
      </c>
      <c r="S65" s="380">
        <f t="shared" si="83"/>
        <v>0</v>
      </c>
      <c r="T65" s="380">
        <f t="shared" si="83"/>
        <v>0</v>
      </c>
      <c r="U65" s="380">
        <f t="shared" si="83"/>
        <v>0</v>
      </c>
      <c r="V65" s="380">
        <f t="shared" si="83"/>
        <v>0</v>
      </c>
      <c r="W65" s="380">
        <f t="shared" si="83"/>
        <v>0</v>
      </c>
      <c r="X65" s="380">
        <f t="shared" si="83"/>
        <v>0</v>
      </c>
      <c r="Y65" s="380">
        <f t="shared" si="83"/>
        <v>0</v>
      </c>
      <c r="Z65" s="380">
        <f t="shared" si="83"/>
        <v>0</v>
      </c>
      <c r="AA65" s="380">
        <f t="shared" si="83"/>
        <v>0</v>
      </c>
      <c r="AB65" s="380">
        <f t="shared" si="83"/>
        <v>0</v>
      </c>
      <c r="AC65" s="380">
        <f t="shared" si="83"/>
        <v>0</v>
      </c>
      <c r="AD65" s="380">
        <f t="shared" si="83"/>
        <v>0</v>
      </c>
      <c r="AE65" s="380">
        <f t="shared" si="83"/>
        <v>0</v>
      </c>
      <c r="AF65" s="380">
        <f t="shared" si="83"/>
        <v>0</v>
      </c>
      <c r="AG65" s="380">
        <f>SUM(AG59:AG64)+5</f>
        <v>136</v>
      </c>
      <c r="AH65" s="380">
        <f>SUM(AH59:AH64)-1</f>
        <v>131</v>
      </c>
      <c r="AI65" s="380">
        <f t="shared" si="83"/>
        <v>263</v>
      </c>
      <c r="AJ65" s="380">
        <f t="shared" si="83"/>
        <v>142</v>
      </c>
      <c r="AK65" s="380">
        <f t="shared" si="83"/>
        <v>160</v>
      </c>
      <c r="AL65" s="380">
        <f t="shared" si="83"/>
        <v>302</v>
      </c>
      <c r="AM65" s="380">
        <f t="shared" si="83"/>
        <v>130</v>
      </c>
      <c r="AN65" s="380">
        <f t="shared" si="83"/>
        <v>126</v>
      </c>
      <c r="AO65" s="380">
        <f t="shared" si="83"/>
        <v>256</v>
      </c>
      <c r="AP65" s="380">
        <f t="shared" si="83"/>
        <v>0</v>
      </c>
      <c r="AQ65" s="380">
        <f t="shared" si="83"/>
        <v>0</v>
      </c>
      <c r="AR65" s="380">
        <f t="shared" si="83"/>
        <v>0</v>
      </c>
      <c r="AS65" s="380">
        <f t="shared" si="83"/>
        <v>0</v>
      </c>
      <c r="AT65" s="380">
        <f t="shared" si="83"/>
        <v>0</v>
      </c>
      <c r="AU65" s="380">
        <f t="shared" si="83"/>
        <v>0</v>
      </c>
      <c r="AV65" s="380">
        <f t="shared" si="83"/>
        <v>0</v>
      </c>
      <c r="AW65" s="380">
        <f t="shared" si="83"/>
        <v>0</v>
      </c>
      <c r="AX65" s="380">
        <f t="shared" si="83"/>
        <v>0</v>
      </c>
      <c r="AY65" s="380">
        <f>AG65+AJ65+AM65</f>
        <v>408</v>
      </c>
      <c r="AZ65" s="380">
        <f>AH65+AK65+AN65</f>
        <v>417</v>
      </c>
      <c r="BA65" s="380">
        <f t="shared" ref="BA65:BA70" si="84">SUM(AY65:AZ65)</f>
        <v>825</v>
      </c>
    </row>
    <row r="66" spans="1:53" s="382" customFormat="1" hidden="1">
      <c r="A66" s="380">
        <f>A64+1</f>
        <v>51</v>
      </c>
      <c r="B66" s="380" t="s">
        <v>1252</v>
      </c>
      <c r="C66" s="380" t="s">
        <v>1253</v>
      </c>
      <c r="D66" s="380" t="s">
        <v>1713</v>
      </c>
      <c r="E66" s="380" t="s">
        <v>414</v>
      </c>
      <c r="F66" s="380" t="s">
        <v>90</v>
      </c>
      <c r="G66" s="380" t="s">
        <v>126</v>
      </c>
      <c r="H66" s="380" t="s">
        <v>615</v>
      </c>
      <c r="I66" s="380" t="s">
        <v>615</v>
      </c>
      <c r="J66" s="380">
        <v>2</v>
      </c>
      <c r="K66" s="380" t="s">
        <v>2410</v>
      </c>
      <c r="L66" s="380">
        <v>3654</v>
      </c>
      <c r="M66" s="380" t="s">
        <v>2409</v>
      </c>
      <c r="N66" s="380">
        <v>1300</v>
      </c>
      <c r="O66" s="380">
        <v>0</v>
      </c>
      <c r="P66" s="380">
        <v>0</v>
      </c>
      <c r="Q66" s="380">
        <f>SUM(O66:P66)</f>
        <v>0</v>
      </c>
      <c r="R66" s="380">
        <v>0</v>
      </c>
      <c r="S66" s="380">
        <v>0</v>
      </c>
      <c r="T66" s="380">
        <f>SUM(R66:S66)</f>
        <v>0</v>
      </c>
      <c r="U66" s="380">
        <v>0</v>
      </c>
      <c r="V66" s="380">
        <v>0</v>
      </c>
      <c r="W66" s="380">
        <f>SUM(U66:V66)</f>
        <v>0</v>
      </c>
      <c r="X66" s="380">
        <v>0</v>
      </c>
      <c r="Y66" s="380">
        <v>0</v>
      </c>
      <c r="Z66" s="380">
        <f>SUM(X66:Y66)</f>
        <v>0</v>
      </c>
      <c r="AA66" s="380">
        <v>0</v>
      </c>
      <c r="AB66" s="380">
        <v>0</v>
      </c>
      <c r="AC66" s="380">
        <f>SUM(AA66:AB66)</f>
        <v>0</v>
      </c>
      <c r="AD66" s="380">
        <v>0</v>
      </c>
      <c r="AE66" s="380">
        <v>0</v>
      </c>
      <c r="AF66" s="380">
        <f>SUM(AD66:AE66)</f>
        <v>0</v>
      </c>
      <c r="AG66" s="380">
        <v>49</v>
      </c>
      <c r="AH66" s="380">
        <v>60</v>
      </c>
      <c r="AI66" s="380">
        <f>SUM(AG66:AH66)</f>
        <v>109</v>
      </c>
      <c r="AJ66" s="380">
        <v>34</v>
      </c>
      <c r="AK66" s="380">
        <v>44</v>
      </c>
      <c r="AL66" s="380">
        <f>SUM(AJ66:AK66)</f>
        <v>78</v>
      </c>
      <c r="AM66" s="380">
        <v>61</v>
      </c>
      <c r="AN66" s="380">
        <v>51</v>
      </c>
      <c r="AO66" s="380">
        <f>SUM(AM66:AN66)</f>
        <v>112</v>
      </c>
      <c r="AP66" s="380">
        <v>0</v>
      </c>
      <c r="AQ66" s="380">
        <v>0</v>
      </c>
      <c r="AR66" s="380">
        <f>SUM(AP66:AQ66)</f>
        <v>0</v>
      </c>
      <c r="AS66" s="380">
        <v>0</v>
      </c>
      <c r="AT66" s="380">
        <v>0</v>
      </c>
      <c r="AU66" s="380">
        <f>SUM(AS66:AT66)</f>
        <v>0</v>
      </c>
      <c r="AV66" s="380">
        <v>0</v>
      </c>
      <c r="AW66" s="380">
        <v>0</v>
      </c>
      <c r="AX66" s="380">
        <f>SUM(AV66:AW66)</f>
        <v>0</v>
      </c>
      <c r="AY66" s="380">
        <f t="shared" ref="AY66:AZ69" si="85">AG66+AJ66+AM66</f>
        <v>144</v>
      </c>
      <c r="AZ66" s="380">
        <f t="shared" si="85"/>
        <v>155</v>
      </c>
      <c r="BA66" s="380">
        <f t="shared" si="84"/>
        <v>299</v>
      </c>
    </row>
    <row r="67" spans="1:53" s="382" customFormat="1" hidden="1">
      <c r="A67" s="380">
        <f>A66+1</f>
        <v>52</v>
      </c>
      <c r="B67" s="380" t="s">
        <v>1250</v>
      </c>
      <c r="C67" s="380" t="s">
        <v>1251</v>
      </c>
      <c r="D67" s="380" t="s">
        <v>2557</v>
      </c>
      <c r="E67" s="380" t="s">
        <v>216</v>
      </c>
      <c r="F67" s="380" t="s">
        <v>90</v>
      </c>
      <c r="G67" s="380" t="s">
        <v>126</v>
      </c>
      <c r="H67" s="380" t="s">
        <v>615</v>
      </c>
      <c r="I67" s="380" t="s">
        <v>615</v>
      </c>
      <c r="J67" s="380">
        <v>2</v>
      </c>
      <c r="K67" s="380" t="s">
        <v>2410</v>
      </c>
      <c r="L67" s="380">
        <v>33055</v>
      </c>
      <c r="M67" s="380" t="s">
        <v>2409</v>
      </c>
      <c r="N67" s="380">
        <v>1500</v>
      </c>
      <c r="O67" s="380">
        <v>0</v>
      </c>
      <c r="P67" s="380">
        <v>0</v>
      </c>
      <c r="Q67" s="380">
        <f>SUM(O67:P67)</f>
        <v>0</v>
      </c>
      <c r="R67" s="380">
        <v>0</v>
      </c>
      <c r="S67" s="380">
        <v>0</v>
      </c>
      <c r="T67" s="380">
        <f>SUM(R67:S67)</f>
        <v>0</v>
      </c>
      <c r="U67" s="380">
        <v>0</v>
      </c>
      <c r="V67" s="380">
        <v>0</v>
      </c>
      <c r="W67" s="380">
        <f>SUM(U67:V67)</f>
        <v>0</v>
      </c>
      <c r="X67" s="380">
        <v>0</v>
      </c>
      <c r="Y67" s="380">
        <v>0</v>
      </c>
      <c r="Z67" s="380">
        <f>SUM(X67:Y67)</f>
        <v>0</v>
      </c>
      <c r="AA67" s="380">
        <v>0</v>
      </c>
      <c r="AB67" s="380">
        <v>0</v>
      </c>
      <c r="AC67" s="380">
        <f>SUM(AA67:AB67)</f>
        <v>0</v>
      </c>
      <c r="AD67" s="380">
        <v>0</v>
      </c>
      <c r="AE67" s="380">
        <v>0</v>
      </c>
      <c r="AF67" s="380">
        <f>SUM(AD67:AE67)</f>
        <v>0</v>
      </c>
      <c r="AG67" s="380">
        <v>27</v>
      </c>
      <c r="AH67" s="380">
        <v>54</v>
      </c>
      <c r="AI67" s="380">
        <f>SUM(AG67:AH67)</f>
        <v>81</v>
      </c>
      <c r="AJ67" s="380">
        <v>28</v>
      </c>
      <c r="AK67" s="380">
        <v>37</v>
      </c>
      <c r="AL67" s="380">
        <f>SUM(AJ67:AK67)</f>
        <v>65</v>
      </c>
      <c r="AM67" s="380">
        <v>39</v>
      </c>
      <c r="AN67" s="380">
        <v>43</v>
      </c>
      <c r="AO67" s="380">
        <f>SUM(AM67:AN67)</f>
        <v>82</v>
      </c>
      <c r="AP67" s="380">
        <v>0</v>
      </c>
      <c r="AQ67" s="380">
        <v>0</v>
      </c>
      <c r="AR67" s="380">
        <f>SUM(AP67:AQ67)</f>
        <v>0</v>
      </c>
      <c r="AS67" s="380">
        <v>0</v>
      </c>
      <c r="AT67" s="380">
        <v>0</v>
      </c>
      <c r="AU67" s="380">
        <f>SUM(AS67:AT67)</f>
        <v>0</v>
      </c>
      <c r="AV67" s="380">
        <v>0</v>
      </c>
      <c r="AW67" s="380">
        <v>0</v>
      </c>
      <c r="AX67" s="380">
        <f>SUM(AV67:AW67)</f>
        <v>0</v>
      </c>
      <c r="AY67" s="380">
        <f t="shared" si="85"/>
        <v>94</v>
      </c>
      <c r="AZ67" s="380">
        <f t="shared" si="85"/>
        <v>134</v>
      </c>
      <c r="BA67" s="380">
        <f t="shared" si="84"/>
        <v>228</v>
      </c>
    </row>
    <row r="68" spans="1:53" s="382" customFormat="1" hidden="1">
      <c r="A68" s="380">
        <f>A67+1</f>
        <v>53</v>
      </c>
      <c r="B68" s="380" t="s">
        <v>1248</v>
      </c>
      <c r="C68" s="380" t="s">
        <v>1249</v>
      </c>
      <c r="D68" s="380" t="s">
        <v>2558</v>
      </c>
      <c r="E68" s="380" t="s">
        <v>940</v>
      </c>
      <c r="F68" s="380" t="s">
        <v>90</v>
      </c>
      <c r="G68" s="380" t="s">
        <v>127</v>
      </c>
      <c r="H68" s="380" t="s">
        <v>615</v>
      </c>
      <c r="I68" s="380" t="s">
        <v>615</v>
      </c>
      <c r="J68" s="380">
        <v>2</v>
      </c>
      <c r="K68" s="380" t="s">
        <v>2559</v>
      </c>
      <c r="L68" s="380">
        <v>37799</v>
      </c>
      <c r="M68" s="380" t="s">
        <v>2409</v>
      </c>
      <c r="N68" s="380">
        <v>220</v>
      </c>
      <c r="O68" s="380">
        <v>0</v>
      </c>
      <c r="P68" s="380">
        <v>0</v>
      </c>
      <c r="Q68" s="380">
        <f>SUM(O68:P68)</f>
        <v>0</v>
      </c>
      <c r="R68" s="380">
        <v>0</v>
      </c>
      <c r="S68" s="380">
        <v>0</v>
      </c>
      <c r="T68" s="380">
        <f>SUM(R68:S68)</f>
        <v>0</v>
      </c>
      <c r="U68" s="380">
        <v>0</v>
      </c>
      <c r="V68" s="380">
        <v>0</v>
      </c>
      <c r="W68" s="380">
        <f>SUM(U68:V68)</f>
        <v>0</v>
      </c>
      <c r="X68" s="380">
        <v>0</v>
      </c>
      <c r="Y68" s="380">
        <v>0</v>
      </c>
      <c r="Z68" s="380">
        <f>SUM(X68:Y68)</f>
        <v>0</v>
      </c>
      <c r="AA68" s="380">
        <v>0</v>
      </c>
      <c r="AB68" s="380">
        <v>0</v>
      </c>
      <c r="AC68" s="380">
        <f>SUM(AA68:AB68)</f>
        <v>0</v>
      </c>
      <c r="AD68" s="380">
        <v>0</v>
      </c>
      <c r="AE68" s="380">
        <v>0</v>
      </c>
      <c r="AF68" s="380">
        <f>SUM(AD68:AE68)</f>
        <v>0</v>
      </c>
      <c r="AG68" s="380">
        <v>24</v>
      </c>
      <c r="AH68" s="380">
        <v>18</v>
      </c>
      <c r="AI68" s="380">
        <f>SUM(AG68:AH68)</f>
        <v>42</v>
      </c>
      <c r="AJ68" s="380">
        <v>21</v>
      </c>
      <c r="AK68" s="380">
        <v>13</v>
      </c>
      <c r="AL68" s="380">
        <f>SUM(AJ68:AK68)</f>
        <v>34</v>
      </c>
      <c r="AM68" s="380">
        <v>17</v>
      </c>
      <c r="AN68" s="380">
        <v>17</v>
      </c>
      <c r="AO68" s="380">
        <f>SUM(AM68:AN68)</f>
        <v>34</v>
      </c>
      <c r="AP68" s="380">
        <v>0</v>
      </c>
      <c r="AQ68" s="380">
        <v>0</v>
      </c>
      <c r="AR68" s="380">
        <f>SUM(AP68:AQ68)</f>
        <v>0</v>
      </c>
      <c r="AS68" s="380">
        <v>0</v>
      </c>
      <c r="AT68" s="380">
        <v>0</v>
      </c>
      <c r="AU68" s="380">
        <f>SUM(AS68:AT68)</f>
        <v>0</v>
      </c>
      <c r="AV68" s="380">
        <v>0</v>
      </c>
      <c r="AW68" s="380">
        <v>0</v>
      </c>
      <c r="AX68" s="380">
        <f>SUM(AV68:AW68)</f>
        <v>0</v>
      </c>
      <c r="AY68" s="380">
        <f t="shared" si="85"/>
        <v>62</v>
      </c>
      <c r="AZ68" s="380">
        <f t="shared" si="85"/>
        <v>48</v>
      </c>
      <c r="BA68" s="380">
        <f t="shared" si="84"/>
        <v>110</v>
      </c>
    </row>
    <row r="69" spans="1:53" s="382" customFormat="1" hidden="1">
      <c r="A69" s="380">
        <f>A68+1</f>
        <v>54</v>
      </c>
      <c r="B69" s="380" t="s">
        <v>1245</v>
      </c>
      <c r="C69" s="380" t="s">
        <v>1246</v>
      </c>
      <c r="D69" s="380" t="s">
        <v>2560</v>
      </c>
      <c r="E69" s="380" t="s">
        <v>1247</v>
      </c>
      <c r="F69" s="380" t="s">
        <v>90</v>
      </c>
      <c r="G69" s="380" t="s">
        <v>126</v>
      </c>
      <c r="H69" s="380" t="s">
        <v>615</v>
      </c>
      <c r="I69" s="380" t="s">
        <v>615</v>
      </c>
      <c r="J69" s="380">
        <v>2</v>
      </c>
      <c r="K69" s="380" t="s">
        <v>2410</v>
      </c>
      <c r="L69" s="380" t="s">
        <v>615</v>
      </c>
      <c r="M69" s="380" t="s">
        <v>2409</v>
      </c>
      <c r="N69" s="380">
        <v>1300</v>
      </c>
      <c r="O69" s="380">
        <v>0</v>
      </c>
      <c r="P69" s="380">
        <v>0</v>
      </c>
      <c r="Q69" s="380">
        <f>SUM(O69:P69)</f>
        <v>0</v>
      </c>
      <c r="R69" s="380">
        <v>0</v>
      </c>
      <c r="S69" s="380">
        <v>0</v>
      </c>
      <c r="T69" s="380">
        <f>SUM(R69:S69)</f>
        <v>0</v>
      </c>
      <c r="U69" s="380">
        <v>0</v>
      </c>
      <c r="V69" s="380">
        <v>0</v>
      </c>
      <c r="W69" s="380">
        <f>SUM(U69:V69)</f>
        <v>0</v>
      </c>
      <c r="X69" s="380">
        <v>0</v>
      </c>
      <c r="Y69" s="380">
        <v>0</v>
      </c>
      <c r="Z69" s="380">
        <f>SUM(X69:Y69)</f>
        <v>0</v>
      </c>
      <c r="AA69" s="380">
        <v>0</v>
      </c>
      <c r="AB69" s="380">
        <v>0</v>
      </c>
      <c r="AC69" s="380">
        <f>SUM(AA69:AB69)</f>
        <v>0</v>
      </c>
      <c r="AD69" s="380">
        <v>0</v>
      </c>
      <c r="AE69" s="380">
        <v>0</v>
      </c>
      <c r="AF69" s="380">
        <f>SUM(AD69:AE69)</f>
        <v>0</v>
      </c>
      <c r="AG69" s="380">
        <v>27</v>
      </c>
      <c r="AH69" s="380">
        <v>29</v>
      </c>
      <c r="AI69" s="380">
        <f>SUM(AG69:AH69)</f>
        <v>56</v>
      </c>
      <c r="AJ69" s="380">
        <v>33</v>
      </c>
      <c r="AK69" s="380">
        <v>26</v>
      </c>
      <c r="AL69" s="380">
        <f>SUM(AJ69:AK69)</f>
        <v>59</v>
      </c>
      <c r="AM69" s="380">
        <v>24</v>
      </c>
      <c r="AN69" s="380">
        <v>23</v>
      </c>
      <c r="AO69" s="380">
        <f>SUM(AM69:AN69)</f>
        <v>47</v>
      </c>
      <c r="AP69" s="380">
        <v>0</v>
      </c>
      <c r="AQ69" s="380">
        <v>0</v>
      </c>
      <c r="AR69" s="380">
        <f>SUM(AP69:AQ69)</f>
        <v>0</v>
      </c>
      <c r="AS69" s="380">
        <v>0</v>
      </c>
      <c r="AT69" s="380">
        <v>0</v>
      </c>
      <c r="AU69" s="380">
        <f>SUM(AS69:AT69)</f>
        <v>0</v>
      </c>
      <c r="AV69" s="380">
        <v>0</v>
      </c>
      <c r="AW69" s="380">
        <v>0</v>
      </c>
      <c r="AX69" s="380">
        <f>SUM(AV69:AW69)</f>
        <v>0</v>
      </c>
      <c r="AY69" s="380">
        <f t="shared" si="85"/>
        <v>84</v>
      </c>
      <c r="AZ69" s="380">
        <f t="shared" si="85"/>
        <v>78</v>
      </c>
      <c r="BA69" s="380">
        <f t="shared" si="84"/>
        <v>162</v>
      </c>
    </row>
    <row r="70" spans="1:53" s="382" customFormat="1" ht="24" customHeight="1">
      <c r="A70" s="380">
        <v>8</v>
      </c>
      <c r="B70" s="380"/>
      <c r="C70" s="380" t="str">
        <f>F70</f>
        <v>Kec. Pelawan</v>
      </c>
      <c r="D70" s="380"/>
      <c r="E70" s="380"/>
      <c r="F70" s="380" t="str">
        <f>F69</f>
        <v>Kec. Pelawan</v>
      </c>
      <c r="G70" s="380"/>
      <c r="H70" s="380"/>
      <c r="I70" s="380"/>
      <c r="J70" s="380"/>
      <c r="K70" s="380"/>
      <c r="L70" s="380"/>
      <c r="M70" s="380"/>
      <c r="N70" s="380"/>
      <c r="O70" s="380">
        <f t="shared" ref="O70:AW70" si="86">SUM(O66:O69)</f>
        <v>0</v>
      </c>
      <c r="P70" s="380">
        <f t="shared" si="86"/>
        <v>0</v>
      </c>
      <c r="Q70" s="380">
        <f t="shared" si="86"/>
        <v>0</v>
      </c>
      <c r="R70" s="380">
        <f t="shared" si="86"/>
        <v>0</v>
      </c>
      <c r="S70" s="380">
        <f t="shared" si="86"/>
        <v>0</v>
      </c>
      <c r="T70" s="380">
        <f t="shared" si="86"/>
        <v>0</v>
      </c>
      <c r="U70" s="380">
        <f t="shared" si="86"/>
        <v>0</v>
      </c>
      <c r="V70" s="380">
        <f t="shared" si="86"/>
        <v>0</v>
      </c>
      <c r="W70" s="380">
        <f t="shared" si="86"/>
        <v>0</v>
      </c>
      <c r="X70" s="380">
        <f t="shared" si="86"/>
        <v>0</v>
      </c>
      <c r="Y70" s="380">
        <f t="shared" si="86"/>
        <v>0</v>
      </c>
      <c r="Z70" s="380">
        <f t="shared" si="86"/>
        <v>0</v>
      </c>
      <c r="AA70" s="380">
        <f t="shared" si="86"/>
        <v>0</v>
      </c>
      <c r="AB70" s="380">
        <f t="shared" si="86"/>
        <v>0</v>
      </c>
      <c r="AC70" s="380">
        <f t="shared" si="86"/>
        <v>0</v>
      </c>
      <c r="AD70" s="380">
        <f t="shared" si="86"/>
        <v>0</v>
      </c>
      <c r="AE70" s="380">
        <f t="shared" si="86"/>
        <v>0</v>
      </c>
      <c r="AF70" s="380">
        <f t="shared" si="86"/>
        <v>0</v>
      </c>
      <c r="AG70" s="380">
        <f t="shared" si="86"/>
        <v>127</v>
      </c>
      <c r="AH70" s="380">
        <f t="shared" si="86"/>
        <v>161</v>
      </c>
      <c r="AI70" s="380">
        <f t="shared" si="86"/>
        <v>288</v>
      </c>
      <c r="AJ70" s="380">
        <f t="shared" si="86"/>
        <v>116</v>
      </c>
      <c r="AK70" s="380">
        <f t="shared" si="86"/>
        <v>120</v>
      </c>
      <c r="AL70" s="380">
        <f t="shared" si="86"/>
        <v>236</v>
      </c>
      <c r="AM70" s="380">
        <f t="shared" si="86"/>
        <v>141</v>
      </c>
      <c r="AN70" s="380">
        <f t="shared" si="86"/>
        <v>134</v>
      </c>
      <c r="AO70" s="380">
        <f t="shared" si="86"/>
        <v>275</v>
      </c>
      <c r="AP70" s="380">
        <f t="shared" si="86"/>
        <v>0</v>
      </c>
      <c r="AQ70" s="380">
        <f t="shared" si="86"/>
        <v>0</v>
      </c>
      <c r="AR70" s="380">
        <f t="shared" si="86"/>
        <v>0</v>
      </c>
      <c r="AS70" s="380">
        <f t="shared" si="86"/>
        <v>0</v>
      </c>
      <c r="AT70" s="380">
        <f t="shared" si="86"/>
        <v>0</v>
      </c>
      <c r="AU70" s="380">
        <f t="shared" si="86"/>
        <v>0</v>
      </c>
      <c r="AV70" s="380">
        <f t="shared" si="86"/>
        <v>0</v>
      </c>
      <c r="AW70" s="380">
        <f t="shared" si="86"/>
        <v>0</v>
      </c>
      <c r="AX70" s="380">
        <f>SUM(AX66:AX69)</f>
        <v>0</v>
      </c>
      <c r="AY70" s="380">
        <f>AG70+AJ70+AM70</f>
        <v>384</v>
      </c>
      <c r="AZ70" s="380">
        <f>AH70+AK70+AN70</f>
        <v>415</v>
      </c>
      <c r="BA70" s="380">
        <f t="shared" si="84"/>
        <v>799</v>
      </c>
    </row>
    <row r="71" spans="1:53" s="382" customFormat="1" hidden="1">
      <c r="A71" s="380">
        <f>A69+1</f>
        <v>55</v>
      </c>
      <c r="B71" s="380" t="s">
        <v>1260</v>
      </c>
      <c r="C71" s="380" t="s">
        <v>1261</v>
      </c>
      <c r="D71" s="380" t="s">
        <v>1718</v>
      </c>
      <c r="E71" s="380" t="s">
        <v>1005</v>
      </c>
      <c r="F71" s="380" t="s">
        <v>84</v>
      </c>
      <c r="G71" s="380" t="s">
        <v>126</v>
      </c>
      <c r="H71" s="380" t="s">
        <v>615</v>
      </c>
      <c r="I71" s="380" t="s">
        <v>615</v>
      </c>
      <c r="J71" s="380">
        <v>2</v>
      </c>
      <c r="K71" s="380" t="s">
        <v>2561</v>
      </c>
      <c r="L71" s="380">
        <v>29138</v>
      </c>
      <c r="M71" s="380" t="s">
        <v>788</v>
      </c>
      <c r="N71" s="380">
        <v>0</v>
      </c>
      <c r="O71" s="380">
        <v>0</v>
      </c>
      <c r="P71" s="380">
        <v>0</v>
      </c>
      <c r="Q71" s="380">
        <f t="shared" ref="Q71:Q76" si="87">SUM(O71:P71)</f>
        <v>0</v>
      </c>
      <c r="R71" s="380">
        <v>0</v>
      </c>
      <c r="S71" s="380">
        <v>0</v>
      </c>
      <c r="T71" s="380">
        <f t="shared" ref="T71:T76" si="88">SUM(R71:S71)</f>
        <v>0</v>
      </c>
      <c r="U71" s="380">
        <v>0</v>
      </c>
      <c r="V71" s="380">
        <v>0</v>
      </c>
      <c r="W71" s="380">
        <f t="shared" ref="W71:W76" si="89">SUM(U71:V71)</f>
        <v>0</v>
      </c>
      <c r="X71" s="380">
        <v>0</v>
      </c>
      <c r="Y71" s="380">
        <v>0</v>
      </c>
      <c r="Z71" s="380">
        <f t="shared" ref="Z71:Z76" si="90">SUM(X71:Y71)</f>
        <v>0</v>
      </c>
      <c r="AA71" s="380">
        <v>0</v>
      </c>
      <c r="AB71" s="380">
        <v>0</v>
      </c>
      <c r="AC71" s="380">
        <f t="shared" ref="AC71:AC76" si="91">SUM(AA71:AB71)</f>
        <v>0</v>
      </c>
      <c r="AD71" s="380">
        <v>0</v>
      </c>
      <c r="AE71" s="380">
        <v>0</v>
      </c>
      <c r="AF71" s="380">
        <f t="shared" ref="AF71:AF76" si="92">SUM(AD71:AE71)</f>
        <v>0</v>
      </c>
      <c r="AG71" s="380">
        <v>95</v>
      </c>
      <c r="AH71" s="380">
        <v>117</v>
      </c>
      <c r="AI71" s="380">
        <f t="shared" ref="AI71:AI76" si="93">SUM(AG71:AH71)</f>
        <v>212</v>
      </c>
      <c r="AJ71" s="380">
        <v>97</v>
      </c>
      <c r="AK71" s="380">
        <v>95</v>
      </c>
      <c r="AL71" s="380">
        <f t="shared" ref="AL71:AL76" si="94">SUM(AJ71:AK71)</f>
        <v>192</v>
      </c>
      <c r="AM71" s="380">
        <v>102</v>
      </c>
      <c r="AN71" s="380">
        <v>99</v>
      </c>
      <c r="AO71" s="380">
        <f t="shared" ref="AO71:AO76" si="95">SUM(AM71:AN71)</f>
        <v>201</v>
      </c>
      <c r="AP71" s="380">
        <v>0</v>
      </c>
      <c r="AQ71" s="380">
        <v>0</v>
      </c>
      <c r="AR71" s="380">
        <f t="shared" ref="AR71:AR76" si="96">SUM(AP71:AQ71)</f>
        <v>0</v>
      </c>
      <c r="AS71" s="380">
        <v>0</v>
      </c>
      <c r="AT71" s="380">
        <v>0</v>
      </c>
      <c r="AU71" s="380">
        <f t="shared" ref="AU71:AU76" si="97">SUM(AS71:AT71)</f>
        <v>0</v>
      </c>
      <c r="AV71" s="380">
        <v>0</v>
      </c>
      <c r="AW71" s="380">
        <v>0</v>
      </c>
      <c r="AX71" s="380">
        <f t="shared" ref="AX71:AX76" si="98">SUM(AV71:AW71)</f>
        <v>0</v>
      </c>
      <c r="AY71" s="380">
        <f t="shared" ref="AY71:AZ76" si="99">AG71+AJ71+AM71</f>
        <v>294</v>
      </c>
      <c r="AZ71" s="380">
        <f t="shared" si="99"/>
        <v>311</v>
      </c>
      <c r="BA71" s="380">
        <f t="shared" ref="BA71:BA76" si="100">SUM(AY71:AZ71)</f>
        <v>605</v>
      </c>
    </row>
    <row r="72" spans="1:53" s="382" customFormat="1" hidden="1">
      <c r="A72" s="380">
        <f>A71+1</f>
        <v>56</v>
      </c>
      <c r="B72" s="380" t="s">
        <v>1257</v>
      </c>
      <c r="C72" s="380" t="s">
        <v>1258</v>
      </c>
      <c r="D72" s="380" t="s">
        <v>2562</v>
      </c>
      <c r="E72" s="380" t="s">
        <v>1259</v>
      </c>
      <c r="F72" s="380" t="s">
        <v>84</v>
      </c>
      <c r="G72" s="380" t="s">
        <v>126</v>
      </c>
      <c r="H72" s="380" t="s">
        <v>615</v>
      </c>
      <c r="I72" s="380" t="s">
        <v>615</v>
      </c>
      <c r="J72" s="380">
        <v>2</v>
      </c>
      <c r="K72" s="380" t="s">
        <v>2432</v>
      </c>
      <c r="L72" s="380">
        <v>38075</v>
      </c>
      <c r="M72" s="380" t="s">
        <v>2409</v>
      </c>
      <c r="N72" s="380">
        <v>3500</v>
      </c>
      <c r="O72" s="380">
        <v>0</v>
      </c>
      <c r="P72" s="380">
        <v>0</v>
      </c>
      <c r="Q72" s="380">
        <f t="shared" si="87"/>
        <v>0</v>
      </c>
      <c r="R72" s="380">
        <v>0</v>
      </c>
      <c r="S72" s="380">
        <v>0</v>
      </c>
      <c r="T72" s="380">
        <f t="shared" si="88"/>
        <v>0</v>
      </c>
      <c r="U72" s="380">
        <v>0</v>
      </c>
      <c r="V72" s="380">
        <v>0</v>
      </c>
      <c r="W72" s="380">
        <f t="shared" si="89"/>
        <v>0</v>
      </c>
      <c r="X72" s="380">
        <v>0</v>
      </c>
      <c r="Y72" s="380">
        <v>0</v>
      </c>
      <c r="Z72" s="380">
        <f t="shared" si="90"/>
        <v>0</v>
      </c>
      <c r="AA72" s="380">
        <v>0</v>
      </c>
      <c r="AB72" s="380">
        <v>0</v>
      </c>
      <c r="AC72" s="380">
        <f t="shared" si="91"/>
        <v>0</v>
      </c>
      <c r="AD72" s="380">
        <v>0</v>
      </c>
      <c r="AE72" s="380">
        <v>0</v>
      </c>
      <c r="AF72" s="380">
        <f t="shared" si="92"/>
        <v>0</v>
      </c>
      <c r="AG72" s="380">
        <v>83</v>
      </c>
      <c r="AH72" s="380">
        <v>70</v>
      </c>
      <c r="AI72" s="380">
        <f t="shared" si="93"/>
        <v>153</v>
      </c>
      <c r="AJ72" s="380">
        <v>72</v>
      </c>
      <c r="AK72" s="380">
        <v>50</v>
      </c>
      <c r="AL72" s="380">
        <f t="shared" si="94"/>
        <v>122</v>
      </c>
      <c r="AM72" s="380">
        <v>77</v>
      </c>
      <c r="AN72" s="380">
        <v>70</v>
      </c>
      <c r="AO72" s="380">
        <f t="shared" si="95"/>
        <v>147</v>
      </c>
      <c r="AP72" s="380">
        <v>0</v>
      </c>
      <c r="AQ72" s="380">
        <v>0</v>
      </c>
      <c r="AR72" s="380">
        <f t="shared" si="96"/>
        <v>0</v>
      </c>
      <c r="AS72" s="380">
        <v>0</v>
      </c>
      <c r="AT72" s="380">
        <v>0</v>
      </c>
      <c r="AU72" s="380">
        <f t="shared" si="97"/>
        <v>0</v>
      </c>
      <c r="AV72" s="380">
        <v>0</v>
      </c>
      <c r="AW72" s="380">
        <v>0</v>
      </c>
      <c r="AX72" s="380">
        <f t="shared" si="98"/>
        <v>0</v>
      </c>
      <c r="AY72" s="380">
        <f t="shared" si="99"/>
        <v>232</v>
      </c>
      <c r="AZ72" s="380">
        <f t="shared" si="99"/>
        <v>190</v>
      </c>
      <c r="BA72" s="380">
        <f t="shared" si="100"/>
        <v>422</v>
      </c>
    </row>
    <row r="73" spans="1:53" s="382" customFormat="1" hidden="1">
      <c r="A73" s="380">
        <f t="shared" ref="A73:A84" si="101">A72+1</f>
        <v>57</v>
      </c>
      <c r="B73" s="380" t="s">
        <v>1254</v>
      </c>
      <c r="C73" s="380" t="s">
        <v>1255</v>
      </c>
      <c r="D73" s="380" t="s">
        <v>1716</v>
      </c>
      <c r="E73" s="380" t="s">
        <v>1256</v>
      </c>
      <c r="F73" s="380" t="s">
        <v>84</v>
      </c>
      <c r="G73" s="380" t="s">
        <v>126</v>
      </c>
      <c r="H73" s="380" t="s">
        <v>615</v>
      </c>
      <c r="I73" s="380" t="s">
        <v>615</v>
      </c>
      <c r="J73" s="380">
        <v>2</v>
      </c>
      <c r="K73" s="380" t="s">
        <v>2410</v>
      </c>
      <c r="L73" s="380">
        <v>21916</v>
      </c>
      <c r="M73" s="380" t="s">
        <v>2409</v>
      </c>
      <c r="N73" s="380">
        <v>3500</v>
      </c>
      <c r="O73" s="380">
        <v>0</v>
      </c>
      <c r="P73" s="380">
        <v>0</v>
      </c>
      <c r="Q73" s="380">
        <f t="shared" si="87"/>
        <v>0</v>
      </c>
      <c r="R73" s="380">
        <v>0</v>
      </c>
      <c r="S73" s="380">
        <v>0</v>
      </c>
      <c r="T73" s="380">
        <f t="shared" si="88"/>
        <v>0</v>
      </c>
      <c r="U73" s="380">
        <v>0</v>
      </c>
      <c r="V73" s="380">
        <v>0</v>
      </c>
      <c r="W73" s="380">
        <f t="shared" si="89"/>
        <v>0</v>
      </c>
      <c r="X73" s="380">
        <v>0</v>
      </c>
      <c r="Y73" s="380">
        <v>0</v>
      </c>
      <c r="Z73" s="380">
        <f t="shared" si="90"/>
        <v>0</v>
      </c>
      <c r="AA73" s="380">
        <v>0</v>
      </c>
      <c r="AB73" s="380">
        <v>0</v>
      </c>
      <c r="AC73" s="380">
        <f t="shared" si="91"/>
        <v>0</v>
      </c>
      <c r="AD73" s="380">
        <v>0</v>
      </c>
      <c r="AE73" s="380">
        <v>0</v>
      </c>
      <c r="AF73" s="380">
        <f t="shared" si="92"/>
        <v>0</v>
      </c>
      <c r="AG73" s="380">
        <v>55</v>
      </c>
      <c r="AH73" s="380">
        <v>53</v>
      </c>
      <c r="AI73" s="380">
        <f t="shared" si="93"/>
        <v>108</v>
      </c>
      <c r="AJ73" s="380">
        <v>77</v>
      </c>
      <c r="AK73" s="380">
        <v>69</v>
      </c>
      <c r="AL73" s="380">
        <f t="shared" si="94"/>
        <v>146</v>
      </c>
      <c r="AM73" s="380">
        <v>71</v>
      </c>
      <c r="AN73" s="380">
        <v>52</v>
      </c>
      <c r="AO73" s="380">
        <f t="shared" si="95"/>
        <v>123</v>
      </c>
      <c r="AP73" s="380">
        <v>0</v>
      </c>
      <c r="AQ73" s="380">
        <v>0</v>
      </c>
      <c r="AR73" s="380">
        <f t="shared" si="96"/>
        <v>0</v>
      </c>
      <c r="AS73" s="380">
        <v>0</v>
      </c>
      <c r="AT73" s="380">
        <v>0</v>
      </c>
      <c r="AU73" s="380">
        <f t="shared" si="97"/>
        <v>0</v>
      </c>
      <c r="AV73" s="380">
        <v>0</v>
      </c>
      <c r="AW73" s="380">
        <v>0</v>
      </c>
      <c r="AX73" s="380">
        <f t="shared" si="98"/>
        <v>0</v>
      </c>
      <c r="AY73" s="380">
        <f t="shared" si="99"/>
        <v>203</v>
      </c>
      <c r="AZ73" s="380">
        <f t="shared" si="99"/>
        <v>174</v>
      </c>
      <c r="BA73" s="380">
        <f t="shared" si="100"/>
        <v>377</v>
      </c>
    </row>
    <row r="74" spans="1:53" s="382" customFormat="1" hidden="1">
      <c r="A74" s="380">
        <f t="shared" si="101"/>
        <v>58</v>
      </c>
      <c r="B74" s="380" t="s">
        <v>1262</v>
      </c>
      <c r="C74" s="380" t="s">
        <v>1263</v>
      </c>
      <c r="D74" s="380" t="s">
        <v>2563</v>
      </c>
      <c r="E74" s="380" t="s">
        <v>1014</v>
      </c>
      <c r="F74" s="380" t="s">
        <v>84</v>
      </c>
      <c r="G74" s="380" t="s">
        <v>126</v>
      </c>
      <c r="H74" s="380" t="s">
        <v>615</v>
      </c>
      <c r="I74" s="380" t="s">
        <v>615</v>
      </c>
      <c r="J74" s="380">
        <v>2</v>
      </c>
      <c r="K74" s="380" t="s">
        <v>2564</v>
      </c>
      <c r="L74" s="380">
        <v>36161</v>
      </c>
      <c r="M74" s="380" t="s">
        <v>2409</v>
      </c>
      <c r="N74" s="380">
        <v>2300</v>
      </c>
      <c r="O74" s="380">
        <v>0</v>
      </c>
      <c r="P74" s="380">
        <v>0</v>
      </c>
      <c r="Q74" s="380">
        <f t="shared" si="87"/>
        <v>0</v>
      </c>
      <c r="R74" s="380">
        <v>0</v>
      </c>
      <c r="S74" s="380">
        <v>0</v>
      </c>
      <c r="T74" s="380">
        <f t="shared" si="88"/>
        <v>0</v>
      </c>
      <c r="U74" s="380">
        <v>0</v>
      </c>
      <c r="V74" s="380">
        <v>0</v>
      </c>
      <c r="W74" s="380">
        <f t="shared" si="89"/>
        <v>0</v>
      </c>
      <c r="X74" s="380">
        <v>0</v>
      </c>
      <c r="Y74" s="380">
        <v>0</v>
      </c>
      <c r="Z74" s="380">
        <f t="shared" si="90"/>
        <v>0</v>
      </c>
      <c r="AA74" s="380">
        <v>0</v>
      </c>
      <c r="AB74" s="380">
        <v>0</v>
      </c>
      <c r="AC74" s="380">
        <f t="shared" si="91"/>
        <v>0</v>
      </c>
      <c r="AD74" s="380">
        <v>0</v>
      </c>
      <c r="AE74" s="380">
        <v>0</v>
      </c>
      <c r="AF74" s="380">
        <f t="shared" si="92"/>
        <v>0</v>
      </c>
      <c r="AG74" s="380">
        <v>35</v>
      </c>
      <c r="AH74" s="380">
        <v>45</v>
      </c>
      <c r="AI74" s="380">
        <f t="shared" si="93"/>
        <v>80</v>
      </c>
      <c r="AJ74" s="380">
        <v>42</v>
      </c>
      <c r="AK74" s="380">
        <v>47</v>
      </c>
      <c r="AL74" s="380">
        <f t="shared" si="94"/>
        <v>89</v>
      </c>
      <c r="AM74" s="380">
        <v>28</v>
      </c>
      <c r="AN74" s="380">
        <v>58</v>
      </c>
      <c r="AO74" s="380">
        <f t="shared" si="95"/>
        <v>86</v>
      </c>
      <c r="AP74" s="380">
        <v>0</v>
      </c>
      <c r="AQ74" s="380">
        <v>0</v>
      </c>
      <c r="AR74" s="380">
        <f t="shared" si="96"/>
        <v>0</v>
      </c>
      <c r="AS74" s="380">
        <v>0</v>
      </c>
      <c r="AT74" s="380">
        <v>0</v>
      </c>
      <c r="AU74" s="380">
        <f t="shared" si="97"/>
        <v>0</v>
      </c>
      <c r="AV74" s="380">
        <v>0</v>
      </c>
      <c r="AW74" s="380">
        <v>0</v>
      </c>
      <c r="AX74" s="380">
        <f t="shared" si="98"/>
        <v>0</v>
      </c>
      <c r="AY74" s="380">
        <f t="shared" si="99"/>
        <v>105</v>
      </c>
      <c r="AZ74" s="380">
        <f t="shared" si="99"/>
        <v>150</v>
      </c>
      <c r="BA74" s="380">
        <f t="shared" si="100"/>
        <v>255</v>
      </c>
    </row>
    <row r="75" spans="1:53" s="382" customFormat="1" hidden="1">
      <c r="A75" s="380">
        <f t="shared" si="101"/>
        <v>59</v>
      </c>
      <c r="B75" s="380" t="s">
        <v>1264</v>
      </c>
      <c r="C75" s="380" t="s">
        <v>1265</v>
      </c>
      <c r="D75" s="380" t="s">
        <v>1721</v>
      </c>
      <c r="E75" s="380" t="s">
        <v>1060</v>
      </c>
      <c r="F75" s="380" t="s">
        <v>84</v>
      </c>
      <c r="G75" s="380" t="s">
        <v>126</v>
      </c>
      <c r="H75" s="380" t="s">
        <v>615</v>
      </c>
      <c r="I75" s="380" t="s">
        <v>615</v>
      </c>
      <c r="J75" s="380">
        <v>2</v>
      </c>
      <c r="K75" s="380" t="s">
        <v>2565</v>
      </c>
      <c r="L75" s="380">
        <v>40827</v>
      </c>
      <c r="M75" s="380" t="s">
        <v>2409</v>
      </c>
      <c r="N75" s="380">
        <v>3500</v>
      </c>
      <c r="O75" s="380">
        <v>0</v>
      </c>
      <c r="P75" s="380">
        <v>0</v>
      </c>
      <c r="Q75" s="380">
        <f t="shared" si="87"/>
        <v>0</v>
      </c>
      <c r="R75" s="380">
        <v>0</v>
      </c>
      <c r="S75" s="380">
        <v>0</v>
      </c>
      <c r="T75" s="380">
        <f t="shared" si="88"/>
        <v>0</v>
      </c>
      <c r="U75" s="380">
        <v>0</v>
      </c>
      <c r="V75" s="380">
        <v>0</v>
      </c>
      <c r="W75" s="380">
        <f t="shared" si="89"/>
        <v>0</v>
      </c>
      <c r="X75" s="380">
        <v>0</v>
      </c>
      <c r="Y75" s="380">
        <v>0</v>
      </c>
      <c r="Z75" s="380">
        <f t="shared" si="90"/>
        <v>0</v>
      </c>
      <c r="AA75" s="380">
        <v>0</v>
      </c>
      <c r="AB75" s="380">
        <v>0</v>
      </c>
      <c r="AC75" s="380">
        <f t="shared" si="91"/>
        <v>0</v>
      </c>
      <c r="AD75" s="380">
        <v>0</v>
      </c>
      <c r="AE75" s="380">
        <v>0</v>
      </c>
      <c r="AF75" s="380">
        <f t="shared" si="92"/>
        <v>0</v>
      </c>
      <c r="AG75" s="380">
        <v>19</v>
      </c>
      <c r="AH75" s="380">
        <v>25</v>
      </c>
      <c r="AI75" s="380">
        <f t="shared" si="93"/>
        <v>44</v>
      </c>
      <c r="AJ75" s="380">
        <v>22</v>
      </c>
      <c r="AK75" s="380">
        <v>41</v>
      </c>
      <c r="AL75" s="380">
        <f t="shared" si="94"/>
        <v>63</v>
      </c>
      <c r="AM75" s="380">
        <v>53</v>
      </c>
      <c r="AN75" s="380">
        <v>34</v>
      </c>
      <c r="AO75" s="380">
        <f t="shared" si="95"/>
        <v>87</v>
      </c>
      <c r="AP75" s="380">
        <v>0</v>
      </c>
      <c r="AQ75" s="380">
        <v>0</v>
      </c>
      <c r="AR75" s="380">
        <f t="shared" si="96"/>
        <v>0</v>
      </c>
      <c r="AS75" s="380">
        <v>0</v>
      </c>
      <c r="AT75" s="380">
        <v>0</v>
      </c>
      <c r="AU75" s="380">
        <f t="shared" si="97"/>
        <v>0</v>
      </c>
      <c r="AV75" s="380">
        <v>0</v>
      </c>
      <c r="AW75" s="380">
        <v>0</v>
      </c>
      <c r="AX75" s="380">
        <f t="shared" si="98"/>
        <v>0</v>
      </c>
      <c r="AY75" s="380">
        <f t="shared" si="99"/>
        <v>94</v>
      </c>
      <c r="AZ75" s="380">
        <f t="shared" si="99"/>
        <v>100</v>
      </c>
      <c r="BA75" s="380">
        <f t="shared" si="100"/>
        <v>194</v>
      </c>
    </row>
    <row r="76" spans="1:53" s="382" customFormat="1" hidden="1">
      <c r="A76" s="380">
        <f t="shared" si="101"/>
        <v>60</v>
      </c>
      <c r="B76" s="380" t="s">
        <v>1266</v>
      </c>
      <c r="C76" s="380" t="s">
        <v>1267</v>
      </c>
      <c r="D76" s="380" t="s">
        <v>2566</v>
      </c>
      <c r="E76" s="380" t="s">
        <v>1268</v>
      </c>
      <c r="F76" s="380" t="s">
        <v>84</v>
      </c>
      <c r="G76" s="380" t="s">
        <v>127</v>
      </c>
      <c r="H76" s="380" t="s">
        <v>615</v>
      </c>
      <c r="I76" s="380" t="s">
        <v>615</v>
      </c>
      <c r="J76" s="380">
        <v>2</v>
      </c>
      <c r="K76" s="380" t="s">
        <v>2567</v>
      </c>
      <c r="L76" s="380">
        <v>38830</v>
      </c>
      <c r="M76" s="380" t="s">
        <v>2409</v>
      </c>
      <c r="N76" s="380">
        <v>1000</v>
      </c>
      <c r="O76" s="380">
        <v>0</v>
      </c>
      <c r="P76" s="380">
        <v>0</v>
      </c>
      <c r="Q76" s="380">
        <f t="shared" si="87"/>
        <v>0</v>
      </c>
      <c r="R76" s="380">
        <v>0</v>
      </c>
      <c r="S76" s="380">
        <v>0</v>
      </c>
      <c r="T76" s="380">
        <f t="shared" si="88"/>
        <v>0</v>
      </c>
      <c r="U76" s="380">
        <v>0</v>
      </c>
      <c r="V76" s="380">
        <v>0</v>
      </c>
      <c r="W76" s="380">
        <f t="shared" si="89"/>
        <v>0</v>
      </c>
      <c r="X76" s="380">
        <v>0</v>
      </c>
      <c r="Y76" s="380">
        <v>0</v>
      </c>
      <c r="Z76" s="380">
        <f t="shared" si="90"/>
        <v>0</v>
      </c>
      <c r="AA76" s="380">
        <v>0</v>
      </c>
      <c r="AB76" s="380">
        <v>0</v>
      </c>
      <c r="AC76" s="380">
        <f t="shared" si="91"/>
        <v>0</v>
      </c>
      <c r="AD76" s="380">
        <v>0</v>
      </c>
      <c r="AE76" s="380">
        <v>0</v>
      </c>
      <c r="AF76" s="380">
        <f t="shared" si="92"/>
        <v>0</v>
      </c>
      <c r="AG76" s="380">
        <v>29</v>
      </c>
      <c r="AH76" s="380">
        <v>14</v>
      </c>
      <c r="AI76" s="380">
        <f t="shared" si="93"/>
        <v>43</v>
      </c>
      <c r="AJ76" s="380">
        <v>35</v>
      </c>
      <c r="AK76" s="380">
        <v>26</v>
      </c>
      <c r="AL76" s="380">
        <f t="shared" si="94"/>
        <v>61</v>
      </c>
      <c r="AM76" s="380">
        <v>17</v>
      </c>
      <c r="AN76" s="380">
        <v>10</v>
      </c>
      <c r="AO76" s="380">
        <f t="shared" si="95"/>
        <v>27</v>
      </c>
      <c r="AP76" s="380">
        <v>0</v>
      </c>
      <c r="AQ76" s="380">
        <v>0</v>
      </c>
      <c r="AR76" s="380">
        <f t="shared" si="96"/>
        <v>0</v>
      </c>
      <c r="AS76" s="380">
        <v>0</v>
      </c>
      <c r="AT76" s="380">
        <v>0</v>
      </c>
      <c r="AU76" s="380">
        <f t="shared" si="97"/>
        <v>0</v>
      </c>
      <c r="AV76" s="380">
        <v>0</v>
      </c>
      <c r="AW76" s="380">
        <v>0</v>
      </c>
      <c r="AX76" s="380">
        <f t="shared" si="98"/>
        <v>0</v>
      </c>
      <c r="AY76" s="380">
        <f t="shared" si="99"/>
        <v>81</v>
      </c>
      <c r="AZ76" s="380">
        <f t="shared" si="99"/>
        <v>50</v>
      </c>
      <c r="BA76" s="380">
        <f t="shared" si="100"/>
        <v>131</v>
      </c>
    </row>
    <row r="77" spans="1:53" s="382" customFormat="1" ht="23.25" customHeight="1">
      <c r="A77" s="380">
        <v>9</v>
      </c>
      <c r="B77" s="380"/>
      <c r="C77" s="380" t="str">
        <f>F77</f>
        <v>Kec. Sarolangun</v>
      </c>
      <c r="D77" s="380"/>
      <c r="E77" s="380"/>
      <c r="F77" s="380" t="str">
        <f>F76</f>
        <v>Kec. Sarolangun</v>
      </c>
      <c r="G77" s="380"/>
      <c r="H77" s="380"/>
      <c r="I77" s="380"/>
      <c r="J77" s="380"/>
      <c r="K77" s="380"/>
      <c r="L77" s="380"/>
      <c r="M77" s="380"/>
      <c r="N77" s="380"/>
      <c r="O77" s="380">
        <f t="shared" ref="O77:AX77" si="102">SUM(O71:O76)</f>
        <v>0</v>
      </c>
      <c r="P77" s="380">
        <f t="shared" si="102"/>
        <v>0</v>
      </c>
      <c r="Q77" s="380">
        <f t="shared" si="102"/>
        <v>0</v>
      </c>
      <c r="R77" s="380">
        <f t="shared" si="102"/>
        <v>0</v>
      </c>
      <c r="S77" s="380">
        <f t="shared" si="102"/>
        <v>0</v>
      </c>
      <c r="T77" s="380">
        <f t="shared" si="102"/>
        <v>0</v>
      </c>
      <c r="U77" s="380">
        <f t="shared" si="102"/>
        <v>0</v>
      </c>
      <c r="V77" s="380">
        <f t="shared" si="102"/>
        <v>0</v>
      </c>
      <c r="W77" s="380">
        <f t="shared" si="102"/>
        <v>0</v>
      </c>
      <c r="X77" s="380">
        <f t="shared" si="102"/>
        <v>0</v>
      </c>
      <c r="Y77" s="380">
        <f t="shared" si="102"/>
        <v>0</v>
      </c>
      <c r="Z77" s="380">
        <f t="shared" si="102"/>
        <v>0</v>
      </c>
      <c r="AA77" s="380">
        <f t="shared" si="102"/>
        <v>0</v>
      </c>
      <c r="AB77" s="380">
        <f t="shared" si="102"/>
        <v>0</v>
      </c>
      <c r="AC77" s="380">
        <f t="shared" si="102"/>
        <v>0</v>
      </c>
      <c r="AD77" s="380">
        <f t="shared" si="102"/>
        <v>0</v>
      </c>
      <c r="AE77" s="380">
        <f t="shared" si="102"/>
        <v>0</v>
      </c>
      <c r="AF77" s="380">
        <f t="shared" si="102"/>
        <v>0</v>
      </c>
      <c r="AG77" s="380">
        <f>SUM(AG71:AG76)+8</f>
        <v>324</v>
      </c>
      <c r="AH77" s="380">
        <f>SUM(AH71:AH76)-1</f>
        <v>323</v>
      </c>
      <c r="AI77" s="380">
        <f t="shared" si="102"/>
        <v>640</v>
      </c>
      <c r="AJ77" s="380">
        <f t="shared" si="102"/>
        <v>345</v>
      </c>
      <c r="AK77" s="380">
        <f t="shared" si="102"/>
        <v>328</v>
      </c>
      <c r="AL77" s="380">
        <f t="shared" si="102"/>
        <v>673</v>
      </c>
      <c r="AM77" s="380">
        <f t="shared" si="102"/>
        <v>348</v>
      </c>
      <c r="AN77" s="380">
        <f t="shared" si="102"/>
        <v>323</v>
      </c>
      <c r="AO77" s="380">
        <f t="shared" si="102"/>
        <v>671</v>
      </c>
      <c r="AP77" s="380">
        <f t="shared" si="102"/>
        <v>0</v>
      </c>
      <c r="AQ77" s="380">
        <f t="shared" si="102"/>
        <v>0</v>
      </c>
      <c r="AR77" s="380">
        <f t="shared" si="102"/>
        <v>0</v>
      </c>
      <c r="AS77" s="380">
        <f t="shared" si="102"/>
        <v>0</v>
      </c>
      <c r="AT77" s="380">
        <f t="shared" si="102"/>
        <v>0</v>
      </c>
      <c r="AU77" s="380">
        <f t="shared" si="102"/>
        <v>0</v>
      </c>
      <c r="AV77" s="380">
        <f t="shared" si="102"/>
        <v>0</v>
      </c>
      <c r="AW77" s="380">
        <f t="shared" si="102"/>
        <v>0</v>
      </c>
      <c r="AX77" s="380">
        <f t="shared" si="102"/>
        <v>0</v>
      </c>
      <c r="AY77" s="380">
        <f>AG77+AJ77+AM77</f>
        <v>1017</v>
      </c>
      <c r="AZ77" s="380">
        <f>AH77+AK77+AN77</f>
        <v>974</v>
      </c>
      <c r="BA77" s="380">
        <f>SUM(AY77:AZ77)</f>
        <v>1991</v>
      </c>
    </row>
    <row r="78" spans="1:53" s="382" customFormat="1" hidden="1">
      <c r="A78" s="380">
        <f>A76+1</f>
        <v>61</v>
      </c>
      <c r="B78" s="380" t="s">
        <v>1277</v>
      </c>
      <c r="C78" s="380" t="s">
        <v>1278</v>
      </c>
      <c r="D78" s="380" t="s">
        <v>1722</v>
      </c>
      <c r="E78" s="380" t="s">
        <v>1279</v>
      </c>
      <c r="F78" s="380" t="s">
        <v>85</v>
      </c>
      <c r="G78" s="380" t="s">
        <v>126</v>
      </c>
      <c r="H78" s="380" t="s">
        <v>615</v>
      </c>
      <c r="I78" s="380" t="s">
        <v>615</v>
      </c>
      <c r="J78" s="380">
        <v>2</v>
      </c>
      <c r="K78" s="380" t="s">
        <v>2410</v>
      </c>
      <c r="L78" s="380">
        <v>28005</v>
      </c>
      <c r="M78" s="380" t="s">
        <v>2409</v>
      </c>
      <c r="N78" s="380">
        <v>1300</v>
      </c>
      <c r="O78" s="380">
        <v>0</v>
      </c>
      <c r="P78" s="380">
        <v>0</v>
      </c>
      <c r="Q78" s="380">
        <f t="shared" ref="Q78:Q84" si="103">SUM(O78:P78)</f>
        <v>0</v>
      </c>
      <c r="R78" s="380">
        <v>0</v>
      </c>
      <c r="S78" s="380">
        <v>0</v>
      </c>
      <c r="T78" s="380">
        <f t="shared" ref="T78:T84" si="104">SUM(R78:S78)</f>
        <v>0</v>
      </c>
      <c r="U78" s="380">
        <v>0</v>
      </c>
      <c r="V78" s="380">
        <v>0</v>
      </c>
      <c r="W78" s="380">
        <f t="shared" ref="W78:W84" si="105">SUM(U78:V78)</f>
        <v>0</v>
      </c>
      <c r="X78" s="380">
        <v>0</v>
      </c>
      <c r="Y78" s="380">
        <v>0</v>
      </c>
      <c r="Z78" s="380">
        <f t="shared" ref="Z78:Z84" si="106">SUM(X78:Y78)</f>
        <v>0</v>
      </c>
      <c r="AA78" s="380">
        <v>0</v>
      </c>
      <c r="AB78" s="380">
        <v>0</v>
      </c>
      <c r="AC78" s="380">
        <f t="shared" ref="AC78:AC84" si="107">SUM(AA78:AB78)</f>
        <v>0</v>
      </c>
      <c r="AD78" s="380">
        <v>0</v>
      </c>
      <c r="AE78" s="380">
        <v>0</v>
      </c>
      <c r="AF78" s="380">
        <f t="shared" ref="AF78:AF84" si="108">SUM(AD78:AE78)</f>
        <v>0</v>
      </c>
      <c r="AG78" s="380">
        <v>68</v>
      </c>
      <c r="AH78" s="380">
        <v>113</v>
      </c>
      <c r="AI78" s="380">
        <f t="shared" ref="AI78:AI84" si="109">SUM(AG78:AH78)</f>
        <v>181</v>
      </c>
      <c r="AJ78" s="380">
        <v>68</v>
      </c>
      <c r="AK78" s="380">
        <v>99</v>
      </c>
      <c r="AL78" s="380">
        <f t="shared" ref="AL78:AL84" si="110">SUM(AJ78:AK78)</f>
        <v>167</v>
      </c>
      <c r="AM78" s="380">
        <v>80</v>
      </c>
      <c r="AN78" s="380">
        <v>99</v>
      </c>
      <c r="AO78" s="380">
        <f t="shared" ref="AO78:AO84" si="111">SUM(AM78:AN78)</f>
        <v>179</v>
      </c>
      <c r="AP78" s="380">
        <v>0</v>
      </c>
      <c r="AQ78" s="380">
        <v>0</v>
      </c>
      <c r="AR78" s="380">
        <f t="shared" ref="AR78:AR84" si="112">SUM(AP78:AQ78)</f>
        <v>0</v>
      </c>
      <c r="AS78" s="380">
        <v>0</v>
      </c>
      <c r="AT78" s="380">
        <v>0</v>
      </c>
      <c r="AU78" s="380">
        <f t="shared" ref="AU78:AU84" si="113">SUM(AS78:AT78)</f>
        <v>0</v>
      </c>
      <c r="AV78" s="380">
        <v>0</v>
      </c>
      <c r="AW78" s="380">
        <v>0</v>
      </c>
      <c r="AX78" s="380">
        <f t="shared" ref="AX78:AX84" si="114">SUM(AV78:AW78)</f>
        <v>0</v>
      </c>
      <c r="AY78" s="380">
        <f t="shared" ref="AY78:AZ84" si="115">AG78+AJ78+AM78</f>
        <v>216</v>
      </c>
      <c r="AZ78" s="380">
        <f t="shared" si="115"/>
        <v>311</v>
      </c>
      <c r="BA78" s="380">
        <f t="shared" ref="BA78:BA84" si="116">SUM(AY78:AZ78)</f>
        <v>527</v>
      </c>
    </row>
    <row r="79" spans="1:53" s="382" customFormat="1" hidden="1">
      <c r="A79" s="380">
        <f t="shared" si="101"/>
        <v>62</v>
      </c>
      <c r="B79" s="380" t="s">
        <v>1269</v>
      </c>
      <c r="C79" s="380" t="s">
        <v>1270</v>
      </c>
      <c r="D79" s="380" t="s">
        <v>2568</v>
      </c>
      <c r="E79" s="380" t="s">
        <v>1086</v>
      </c>
      <c r="F79" s="380" t="s">
        <v>85</v>
      </c>
      <c r="G79" s="380" t="s">
        <v>126</v>
      </c>
      <c r="H79" s="380" t="s">
        <v>615</v>
      </c>
      <c r="I79" s="380" t="s">
        <v>615</v>
      </c>
      <c r="J79" s="380">
        <v>2</v>
      </c>
      <c r="K79" s="380" t="s">
        <v>2569</v>
      </c>
      <c r="L79" s="380">
        <v>31768</v>
      </c>
      <c r="M79" s="380" t="s">
        <v>2409</v>
      </c>
      <c r="N79" s="380">
        <v>1300</v>
      </c>
      <c r="O79" s="380">
        <v>0</v>
      </c>
      <c r="P79" s="380">
        <v>0</v>
      </c>
      <c r="Q79" s="380">
        <f t="shared" si="103"/>
        <v>0</v>
      </c>
      <c r="R79" s="380">
        <v>0</v>
      </c>
      <c r="S79" s="380">
        <v>0</v>
      </c>
      <c r="T79" s="380">
        <f t="shared" si="104"/>
        <v>0</v>
      </c>
      <c r="U79" s="380">
        <v>0</v>
      </c>
      <c r="V79" s="380">
        <v>0</v>
      </c>
      <c r="W79" s="380">
        <f t="shared" si="105"/>
        <v>0</v>
      </c>
      <c r="X79" s="380">
        <v>0</v>
      </c>
      <c r="Y79" s="380">
        <v>0</v>
      </c>
      <c r="Z79" s="380">
        <f t="shared" si="106"/>
        <v>0</v>
      </c>
      <c r="AA79" s="380">
        <v>0</v>
      </c>
      <c r="AB79" s="380">
        <v>0</v>
      </c>
      <c r="AC79" s="380">
        <f t="shared" si="107"/>
        <v>0</v>
      </c>
      <c r="AD79" s="380">
        <v>0</v>
      </c>
      <c r="AE79" s="380">
        <v>0</v>
      </c>
      <c r="AF79" s="380">
        <f t="shared" si="108"/>
        <v>0</v>
      </c>
      <c r="AG79" s="380">
        <v>62</v>
      </c>
      <c r="AH79" s="380">
        <v>65</v>
      </c>
      <c r="AI79" s="380">
        <f t="shared" si="109"/>
        <v>127</v>
      </c>
      <c r="AJ79" s="380">
        <v>66</v>
      </c>
      <c r="AK79" s="380">
        <v>56</v>
      </c>
      <c r="AL79" s="380">
        <f t="shared" si="110"/>
        <v>122</v>
      </c>
      <c r="AM79" s="380">
        <v>44</v>
      </c>
      <c r="AN79" s="380">
        <v>56</v>
      </c>
      <c r="AO79" s="380">
        <f t="shared" si="111"/>
        <v>100</v>
      </c>
      <c r="AP79" s="380">
        <v>0</v>
      </c>
      <c r="AQ79" s="380">
        <v>0</v>
      </c>
      <c r="AR79" s="380">
        <f t="shared" si="112"/>
        <v>0</v>
      </c>
      <c r="AS79" s="380">
        <v>0</v>
      </c>
      <c r="AT79" s="380">
        <v>0</v>
      </c>
      <c r="AU79" s="380">
        <f t="shared" si="113"/>
        <v>0</v>
      </c>
      <c r="AV79" s="380">
        <v>0</v>
      </c>
      <c r="AW79" s="380">
        <v>0</v>
      </c>
      <c r="AX79" s="380">
        <f t="shared" si="114"/>
        <v>0</v>
      </c>
      <c r="AY79" s="380">
        <f t="shared" si="115"/>
        <v>172</v>
      </c>
      <c r="AZ79" s="380">
        <f t="shared" si="115"/>
        <v>177</v>
      </c>
      <c r="BA79" s="380">
        <f t="shared" si="116"/>
        <v>349</v>
      </c>
    </row>
    <row r="80" spans="1:53" s="382" customFormat="1" hidden="1">
      <c r="A80" s="380">
        <f t="shared" si="101"/>
        <v>63</v>
      </c>
      <c r="B80" s="380" t="s">
        <v>1280</v>
      </c>
      <c r="C80" s="380" t="s">
        <v>1281</v>
      </c>
      <c r="D80" s="380" t="s">
        <v>2570</v>
      </c>
      <c r="E80" s="380" t="s">
        <v>1104</v>
      </c>
      <c r="F80" s="380" t="s">
        <v>85</v>
      </c>
      <c r="G80" s="380" t="s">
        <v>127</v>
      </c>
      <c r="H80" s="380" t="s">
        <v>615</v>
      </c>
      <c r="I80" s="380" t="s">
        <v>615</v>
      </c>
      <c r="J80" s="380">
        <v>2</v>
      </c>
      <c r="K80" s="380" t="s">
        <v>2571</v>
      </c>
      <c r="L80" s="380">
        <v>35226</v>
      </c>
      <c r="M80" s="380" t="s">
        <v>2409</v>
      </c>
      <c r="N80" s="380">
        <v>900</v>
      </c>
      <c r="O80" s="380">
        <v>0</v>
      </c>
      <c r="P80" s="380">
        <v>0</v>
      </c>
      <c r="Q80" s="380">
        <f t="shared" si="103"/>
        <v>0</v>
      </c>
      <c r="R80" s="380">
        <v>0</v>
      </c>
      <c r="S80" s="380">
        <v>0</v>
      </c>
      <c r="T80" s="380">
        <f t="shared" si="104"/>
        <v>0</v>
      </c>
      <c r="U80" s="380">
        <v>0</v>
      </c>
      <c r="V80" s="380">
        <v>0</v>
      </c>
      <c r="W80" s="380">
        <f t="shared" si="105"/>
        <v>0</v>
      </c>
      <c r="X80" s="380">
        <v>0</v>
      </c>
      <c r="Y80" s="380">
        <v>0</v>
      </c>
      <c r="Z80" s="380">
        <f t="shared" si="106"/>
        <v>0</v>
      </c>
      <c r="AA80" s="380">
        <v>0</v>
      </c>
      <c r="AB80" s="380">
        <v>0</v>
      </c>
      <c r="AC80" s="380">
        <f t="shared" si="107"/>
        <v>0</v>
      </c>
      <c r="AD80" s="380">
        <v>0</v>
      </c>
      <c r="AE80" s="380">
        <v>0</v>
      </c>
      <c r="AF80" s="380">
        <f t="shared" si="108"/>
        <v>0</v>
      </c>
      <c r="AG80" s="380">
        <v>41</v>
      </c>
      <c r="AH80" s="380">
        <v>30</v>
      </c>
      <c r="AI80" s="380">
        <f t="shared" si="109"/>
        <v>71</v>
      </c>
      <c r="AJ80" s="380">
        <v>28</v>
      </c>
      <c r="AK80" s="380">
        <v>16</v>
      </c>
      <c r="AL80" s="380">
        <f t="shared" si="110"/>
        <v>44</v>
      </c>
      <c r="AM80" s="380">
        <v>14</v>
      </c>
      <c r="AN80" s="380">
        <v>9</v>
      </c>
      <c r="AO80" s="380">
        <f t="shared" si="111"/>
        <v>23</v>
      </c>
      <c r="AP80" s="380">
        <v>0</v>
      </c>
      <c r="AQ80" s="380">
        <v>0</v>
      </c>
      <c r="AR80" s="380">
        <f t="shared" si="112"/>
        <v>0</v>
      </c>
      <c r="AS80" s="380">
        <v>0</v>
      </c>
      <c r="AT80" s="380">
        <v>0</v>
      </c>
      <c r="AU80" s="380">
        <f t="shared" si="113"/>
        <v>0</v>
      </c>
      <c r="AV80" s="380">
        <v>0</v>
      </c>
      <c r="AW80" s="380">
        <v>0</v>
      </c>
      <c r="AX80" s="380">
        <f t="shared" si="114"/>
        <v>0</v>
      </c>
      <c r="AY80" s="380">
        <f t="shared" si="115"/>
        <v>83</v>
      </c>
      <c r="AZ80" s="380">
        <f t="shared" si="115"/>
        <v>55</v>
      </c>
      <c r="BA80" s="380">
        <f t="shared" si="116"/>
        <v>138</v>
      </c>
    </row>
    <row r="81" spans="1:53" s="382" customFormat="1" hidden="1">
      <c r="A81" s="380">
        <f t="shared" si="101"/>
        <v>64</v>
      </c>
      <c r="B81" s="380" t="s">
        <v>1271</v>
      </c>
      <c r="C81" s="380" t="s">
        <v>1272</v>
      </c>
      <c r="D81" s="380" t="s">
        <v>1466</v>
      </c>
      <c r="E81" s="380" t="s">
        <v>1123</v>
      </c>
      <c r="F81" s="380" t="s">
        <v>85</v>
      </c>
      <c r="G81" s="380" t="s">
        <v>127</v>
      </c>
      <c r="H81" s="380" t="s">
        <v>615</v>
      </c>
      <c r="I81" s="380" t="s">
        <v>615</v>
      </c>
      <c r="J81" s="380">
        <v>2</v>
      </c>
      <c r="K81" s="380" t="s">
        <v>2572</v>
      </c>
      <c r="L81" s="380">
        <v>37180</v>
      </c>
      <c r="M81" s="380" t="s">
        <v>2409</v>
      </c>
      <c r="N81" s="380">
        <v>900</v>
      </c>
      <c r="O81" s="380">
        <v>0</v>
      </c>
      <c r="P81" s="380">
        <v>0</v>
      </c>
      <c r="Q81" s="380">
        <f t="shared" si="103"/>
        <v>0</v>
      </c>
      <c r="R81" s="380">
        <v>0</v>
      </c>
      <c r="S81" s="380">
        <v>0</v>
      </c>
      <c r="T81" s="380">
        <f t="shared" si="104"/>
        <v>0</v>
      </c>
      <c r="U81" s="380">
        <v>0</v>
      </c>
      <c r="V81" s="380">
        <v>0</v>
      </c>
      <c r="W81" s="380">
        <f t="shared" si="105"/>
        <v>0</v>
      </c>
      <c r="X81" s="380">
        <v>0</v>
      </c>
      <c r="Y81" s="380">
        <v>0</v>
      </c>
      <c r="Z81" s="380">
        <f t="shared" si="106"/>
        <v>0</v>
      </c>
      <c r="AA81" s="380">
        <v>0</v>
      </c>
      <c r="AB81" s="380">
        <v>0</v>
      </c>
      <c r="AC81" s="380">
        <f t="shared" si="107"/>
        <v>0</v>
      </c>
      <c r="AD81" s="380">
        <v>0</v>
      </c>
      <c r="AE81" s="380">
        <v>0</v>
      </c>
      <c r="AF81" s="380">
        <f t="shared" si="108"/>
        <v>0</v>
      </c>
      <c r="AG81" s="380">
        <v>36</v>
      </c>
      <c r="AH81" s="380">
        <v>31</v>
      </c>
      <c r="AI81" s="380">
        <f t="shared" si="109"/>
        <v>67</v>
      </c>
      <c r="AJ81" s="380">
        <v>17</v>
      </c>
      <c r="AK81" s="380">
        <v>25</v>
      </c>
      <c r="AL81" s="380">
        <f t="shared" si="110"/>
        <v>42</v>
      </c>
      <c r="AM81" s="380">
        <v>23</v>
      </c>
      <c r="AN81" s="380">
        <v>21</v>
      </c>
      <c r="AO81" s="380">
        <f t="shared" si="111"/>
        <v>44</v>
      </c>
      <c r="AP81" s="380">
        <v>0</v>
      </c>
      <c r="AQ81" s="380">
        <v>0</v>
      </c>
      <c r="AR81" s="380">
        <f t="shared" si="112"/>
        <v>0</v>
      </c>
      <c r="AS81" s="380">
        <v>0</v>
      </c>
      <c r="AT81" s="380">
        <v>0</v>
      </c>
      <c r="AU81" s="380">
        <f t="shared" si="113"/>
        <v>0</v>
      </c>
      <c r="AV81" s="380">
        <v>0</v>
      </c>
      <c r="AW81" s="380">
        <v>0</v>
      </c>
      <c r="AX81" s="380">
        <f t="shared" si="114"/>
        <v>0</v>
      </c>
      <c r="AY81" s="380">
        <f t="shared" si="115"/>
        <v>76</v>
      </c>
      <c r="AZ81" s="380">
        <f t="shared" si="115"/>
        <v>77</v>
      </c>
      <c r="BA81" s="380">
        <f t="shared" si="116"/>
        <v>153</v>
      </c>
    </row>
    <row r="82" spans="1:53" s="382" customFormat="1" hidden="1">
      <c r="A82" s="380">
        <f t="shared" si="101"/>
        <v>65</v>
      </c>
      <c r="B82" s="380" t="s">
        <v>1275</v>
      </c>
      <c r="C82" s="380" t="s">
        <v>1276</v>
      </c>
      <c r="D82" s="380" t="s">
        <v>212</v>
      </c>
      <c r="E82" s="380" t="s">
        <v>212</v>
      </c>
      <c r="F82" s="380" t="s">
        <v>85</v>
      </c>
      <c r="G82" s="380" t="s">
        <v>127</v>
      </c>
      <c r="H82" s="380" t="s">
        <v>615</v>
      </c>
      <c r="I82" s="380" t="s">
        <v>615</v>
      </c>
      <c r="J82" s="380">
        <v>2</v>
      </c>
      <c r="K82" s="380" t="s">
        <v>2573</v>
      </c>
      <c r="L82" s="380">
        <v>37854</v>
      </c>
      <c r="M82" s="380" t="s">
        <v>2409</v>
      </c>
      <c r="N82" s="380">
        <v>5000</v>
      </c>
      <c r="O82" s="380">
        <v>0</v>
      </c>
      <c r="P82" s="380">
        <v>0</v>
      </c>
      <c r="Q82" s="380">
        <f t="shared" si="103"/>
        <v>0</v>
      </c>
      <c r="R82" s="380">
        <v>0</v>
      </c>
      <c r="S82" s="380">
        <v>0</v>
      </c>
      <c r="T82" s="380">
        <f t="shared" si="104"/>
        <v>0</v>
      </c>
      <c r="U82" s="380">
        <v>0</v>
      </c>
      <c r="V82" s="380">
        <v>0</v>
      </c>
      <c r="W82" s="380">
        <f t="shared" si="105"/>
        <v>0</v>
      </c>
      <c r="X82" s="380">
        <v>0</v>
      </c>
      <c r="Y82" s="380">
        <v>0</v>
      </c>
      <c r="Z82" s="380">
        <f t="shared" si="106"/>
        <v>0</v>
      </c>
      <c r="AA82" s="380">
        <v>0</v>
      </c>
      <c r="AB82" s="380">
        <v>0</v>
      </c>
      <c r="AC82" s="380">
        <f t="shared" si="107"/>
        <v>0</v>
      </c>
      <c r="AD82" s="380">
        <v>0</v>
      </c>
      <c r="AE82" s="380">
        <v>0</v>
      </c>
      <c r="AF82" s="380">
        <f t="shared" si="108"/>
        <v>0</v>
      </c>
      <c r="AG82" s="380">
        <v>53</v>
      </c>
      <c r="AH82" s="380">
        <v>65</v>
      </c>
      <c r="AI82" s="380">
        <f t="shared" si="109"/>
        <v>118</v>
      </c>
      <c r="AJ82" s="380">
        <v>63</v>
      </c>
      <c r="AK82" s="380">
        <v>75</v>
      </c>
      <c r="AL82" s="380">
        <f t="shared" si="110"/>
        <v>138</v>
      </c>
      <c r="AM82" s="380">
        <v>51</v>
      </c>
      <c r="AN82" s="380">
        <v>70</v>
      </c>
      <c r="AO82" s="380">
        <f t="shared" si="111"/>
        <v>121</v>
      </c>
      <c r="AP82" s="380">
        <v>0</v>
      </c>
      <c r="AQ82" s="380">
        <v>0</v>
      </c>
      <c r="AR82" s="380">
        <f t="shared" si="112"/>
        <v>0</v>
      </c>
      <c r="AS82" s="380">
        <v>0</v>
      </c>
      <c r="AT82" s="380">
        <v>0</v>
      </c>
      <c r="AU82" s="380">
        <f t="shared" si="113"/>
        <v>0</v>
      </c>
      <c r="AV82" s="380">
        <v>0</v>
      </c>
      <c r="AW82" s="380">
        <v>0</v>
      </c>
      <c r="AX82" s="380">
        <f t="shared" si="114"/>
        <v>0</v>
      </c>
      <c r="AY82" s="380">
        <f t="shared" si="115"/>
        <v>167</v>
      </c>
      <c r="AZ82" s="380">
        <f t="shared" si="115"/>
        <v>210</v>
      </c>
      <c r="BA82" s="380">
        <f t="shared" si="116"/>
        <v>377</v>
      </c>
    </row>
    <row r="83" spans="1:53" s="382" customFormat="1" hidden="1">
      <c r="A83" s="380">
        <f t="shared" si="101"/>
        <v>66</v>
      </c>
      <c r="B83" s="380" t="s">
        <v>1282</v>
      </c>
      <c r="C83" s="380" t="s">
        <v>1283</v>
      </c>
      <c r="D83" s="380" t="s">
        <v>1725</v>
      </c>
      <c r="E83" s="380" t="s">
        <v>1284</v>
      </c>
      <c r="F83" s="380" t="s">
        <v>85</v>
      </c>
      <c r="G83" s="380" t="s">
        <v>126</v>
      </c>
      <c r="H83" s="380" t="s">
        <v>615</v>
      </c>
      <c r="I83" s="380" t="s">
        <v>615</v>
      </c>
      <c r="J83" s="380">
        <v>2</v>
      </c>
      <c r="K83" s="380" t="s">
        <v>2410</v>
      </c>
      <c r="L83" s="380">
        <v>38899</v>
      </c>
      <c r="M83" s="380" t="s">
        <v>2409</v>
      </c>
      <c r="N83" s="380">
        <v>1300</v>
      </c>
      <c r="O83" s="380">
        <v>0</v>
      </c>
      <c r="P83" s="380">
        <v>0</v>
      </c>
      <c r="Q83" s="380">
        <f t="shared" si="103"/>
        <v>0</v>
      </c>
      <c r="R83" s="380">
        <v>0</v>
      </c>
      <c r="S83" s="380">
        <v>0</v>
      </c>
      <c r="T83" s="380">
        <f t="shared" si="104"/>
        <v>0</v>
      </c>
      <c r="U83" s="380">
        <v>0</v>
      </c>
      <c r="V83" s="380">
        <v>0</v>
      </c>
      <c r="W83" s="380">
        <f t="shared" si="105"/>
        <v>0</v>
      </c>
      <c r="X83" s="380">
        <v>0</v>
      </c>
      <c r="Y83" s="380">
        <v>0</v>
      </c>
      <c r="Z83" s="380">
        <f t="shared" si="106"/>
        <v>0</v>
      </c>
      <c r="AA83" s="380">
        <v>0</v>
      </c>
      <c r="AB83" s="380">
        <v>0</v>
      </c>
      <c r="AC83" s="380">
        <f t="shared" si="107"/>
        <v>0</v>
      </c>
      <c r="AD83" s="380">
        <v>0</v>
      </c>
      <c r="AE83" s="380">
        <v>0</v>
      </c>
      <c r="AF83" s="380">
        <f t="shared" si="108"/>
        <v>0</v>
      </c>
      <c r="AG83" s="380">
        <v>39</v>
      </c>
      <c r="AH83" s="380">
        <v>35</v>
      </c>
      <c r="AI83" s="380">
        <f t="shared" si="109"/>
        <v>74</v>
      </c>
      <c r="AJ83" s="380">
        <v>48</v>
      </c>
      <c r="AK83" s="380">
        <v>42</v>
      </c>
      <c r="AL83" s="380">
        <f t="shared" si="110"/>
        <v>90</v>
      </c>
      <c r="AM83" s="380">
        <v>36</v>
      </c>
      <c r="AN83" s="380">
        <v>34</v>
      </c>
      <c r="AO83" s="380">
        <f t="shared" si="111"/>
        <v>70</v>
      </c>
      <c r="AP83" s="380">
        <v>0</v>
      </c>
      <c r="AQ83" s="380">
        <v>0</v>
      </c>
      <c r="AR83" s="380">
        <f t="shared" si="112"/>
        <v>0</v>
      </c>
      <c r="AS83" s="380">
        <v>0</v>
      </c>
      <c r="AT83" s="380">
        <v>0</v>
      </c>
      <c r="AU83" s="380">
        <f t="shared" si="113"/>
        <v>0</v>
      </c>
      <c r="AV83" s="380">
        <v>0</v>
      </c>
      <c r="AW83" s="380">
        <v>0</v>
      </c>
      <c r="AX83" s="380">
        <f t="shared" si="114"/>
        <v>0</v>
      </c>
      <c r="AY83" s="380">
        <f t="shared" si="115"/>
        <v>123</v>
      </c>
      <c r="AZ83" s="380">
        <f t="shared" si="115"/>
        <v>111</v>
      </c>
      <c r="BA83" s="380">
        <f t="shared" si="116"/>
        <v>234</v>
      </c>
    </row>
    <row r="84" spans="1:53" s="382" customFormat="1" hidden="1">
      <c r="A84" s="380">
        <f t="shared" si="101"/>
        <v>67</v>
      </c>
      <c r="B84" s="380" t="s">
        <v>1273</v>
      </c>
      <c r="C84" s="380" t="s">
        <v>1274</v>
      </c>
      <c r="D84" s="380" t="s">
        <v>2574</v>
      </c>
      <c r="E84" s="380" t="s">
        <v>259</v>
      </c>
      <c r="F84" s="380" t="s">
        <v>85</v>
      </c>
      <c r="G84" s="380" t="s">
        <v>127</v>
      </c>
      <c r="H84" s="380" t="s">
        <v>615</v>
      </c>
      <c r="I84" s="380" t="s">
        <v>615</v>
      </c>
      <c r="J84" s="380">
        <v>2</v>
      </c>
      <c r="K84" s="380" t="s">
        <v>2575</v>
      </c>
      <c r="L84" s="380">
        <v>41091</v>
      </c>
      <c r="M84" s="380" t="s">
        <v>2409</v>
      </c>
      <c r="N84" s="380">
        <v>1300</v>
      </c>
      <c r="O84" s="380">
        <v>0</v>
      </c>
      <c r="P84" s="380">
        <v>0</v>
      </c>
      <c r="Q84" s="380">
        <f t="shared" si="103"/>
        <v>0</v>
      </c>
      <c r="R84" s="380">
        <v>0</v>
      </c>
      <c r="S84" s="380">
        <v>0</v>
      </c>
      <c r="T84" s="380">
        <f t="shared" si="104"/>
        <v>0</v>
      </c>
      <c r="U84" s="380">
        <v>0</v>
      </c>
      <c r="V84" s="380">
        <v>0</v>
      </c>
      <c r="W84" s="380">
        <f t="shared" si="105"/>
        <v>0</v>
      </c>
      <c r="X84" s="380">
        <v>0</v>
      </c>
      <c r="Y84" s="380">
        <v>0</v>
      </c>
      <c r="Z84" s="380">
        <f t="shared" si="106"/>
        <v>0</v>
      </c>
      <c r="AA84" s="380">
        <v>0</v>
      </c>
      <c r="AB84" s="380">
        <v>0</v>
      </c>
      <c r="AC84" s="380">
        <f t="shared" si="107"/>
        <v>0</v>
      </c>
      <c r="AD84" s="380">
        <v>0</v>
      </c>
      <c r="AE84" s="380">
        <v>0</v>
      </c>
      <c r="AF84" s="380">
        <f t="shared" si="108"/>
        <v>0</v>
      </c>
      <c r="AG84" s="380">
        <v>32</v>
      </c>
      <c r="AH84" s="380">
        <v>23</v>
      </c>
      <c r="AI84" s="380">
        <f t="shared" si="109"/>
        <v>55</v>
      </c>
      <c r="AJ84" s="380">
        <v>31</v>
      </c>
      <c r="AK84" s="380">
        <v>19</v>
      </c>
      <c r="AL84" s="380">
        <f t="shared" si="110"/>
        <v>50</v>
      </c>
      <c r="AM84" s="380">
        <v>29</v>
      </c>
      <c r="AN84" s="380">
        <v>25</v>
      </c>
      <c r="AO84" s="380">
        <f t="shared" si="111"/>
        <v>54</v>
      </c>
      <c r="AP84" s="380">
        <v>0</v>
      </c>
      <c r="AQ84" s="380">
        <v>0</v>
      </c>
      <c r="AR84" s="380">
        <f t="shared" si="112"/>
        <v>0</v>
      </c>
      <c r="AS84" s="380">
        <v>0</v>
      </c>
      <c r="AT84" s="380">
        <v>0</v>
      </c>
      <c r="AU84" s="380">
        <f t="shared" si="113"/>
        <v>0</v>
      </c>
      <c r="AV84" s="380">
        <v>0</v>
      </c>
      <c r="AW84" s="380">
        <v>0</v>
      </c>
      <c r="AX84" s="380">
        <f t="shared" si="114"/>
        <v>0</v>
      </c>
      <c r="AY84" s="380">
        <f t="shared" si="115"/>
        <v>92</v>
      </c>
      <c r="AZ84" s="380">
        <f t="shared" si="115"/>
        <v>67</v>
      </c>
      <c r="BA84" s="380">
        <f t="shared" si="116"/>
        <v>159</v>
      </c>
    </row>
    <row r="85" spans="1:53" s="382" customFormat="1" ht="22.5" customHeight="1">
      <c r="A85" s="380">
        <v>10</v>
      </c>
      <c r="B85" s="380"/>
      <c r="C85" s="380" t="str">
        <f>F85</f>
        <v>Kec. Singkut</v>
      </c>
      <c r="D85" s="380"/>
      <c r="E85" s="380"/>
      <c r="F85" s="380" t="str">
        <f>F84</f>
        <v>Kec. Singkut</v>
      </c>
      <c r="G85" s="380"/>
      <c r="H85" s="380"/>
      <c r="I85" s="380"/>
      <c r="J85" s="380"/>
      <c r="K85" s="380"/>
      <c r="L85" s="380"/>
      <c r="M85" s="380"/>
      <c r="N85" s="380"/>
      <c r="O85" s="380">
        <f t="shared" ref="O85:AW85" si="117">SUM(O78:O84)</f>
        <v>0</v>
      </c>
      <c r="P85" s="380">
        <f t="shared" si="117"/>
        <v>0</v>
      </c>
      <c r="Q85" s="380">
        <f t="shared" si="117"/>
        <v>0</v>
      </c>
      <c r="R85" s="380">
        <f t="shared" si="117"/>
        <v>0</v>
      </c>
      <c r="S85" s="380">
        <f t="shared" si="117"/>
        <v>0</v>
      </c>
      <c r="T85" s="380">
        <f t="shared" si="117"/>
        <v>0</v>
      </c>
      <c r="U85" s="380">
        <f t="shared" si="117"/>
        <v>0</v>
      </c>
      <c r="V85" s="380">
        <f t="shared" si="117"/>
        <v>0</v>
      </c>
      <c r="W85" s="380">
        <f t="shared" si="117"/>
        <v>0</v>
      </c>
      <c r="X85" s="380">
        <f t="shared" si="117"/>
        <v>0</v>
      </c>
      <c r="Y85" s="380">
        <f t="shared" si="117"/>
        <v>0</v>
      </c>
      <c r="Z85" s="380">
        <f t="shared" si="117"/>
        <v>0</v>
      </c>
      <c r="AA85" s="380">
        <f t="shared" si="117"/>
        <v>0</v>
      </c>
      <c r="AB85" s="380">
        <f t="shared" si="117"/>
        <v>0</v>
      </c>
      <c r="AC85" s="380">
        <f t="shared" si="117"/>
        <v>0</v>
      </c>
      <c r="AD85" s="380">
        <f t="shared" si="117"/>
        <v>0</v>
      </c>
      <c r="AE85" s="380">
        <f t="shared" si="117"/>
        <v>0</v>
      </c>
      <c r="AF85" s="380">
        <f t="shared" si="117"/>
        <v>0</v>
      </c>
      <c r="AG85" s="380">
        <f>SUM(AG78:AG84)+2</f>
        <v>333</v>
      </c>
      <c r="AH85" s="380">
        <f t="shared" si="117"/>
        <v>362</v>
      </c>
      <c r="AI85" s="380">
        <f t="shared" si="117"/>
        <v>693</v>
      </c>
      <c r="AJ85" s="380">
        <f t="shared" si="117"/>
        <v>321</v>
      </c>
      <c r="AK85" s="380">
        <f t="shared" si="117"/>
        <v>332</v>
      </c>
      <c r="AL85" s="380">
        <f t="shared" si="117"/>
        <v>653</v>
      </c>
      <c r="AM85" s="380">
        <f t="shared" si="117"/>
        <v>277</v>
      </c>
      <c r="AN85" s="380">
        <f t="shared" si="117"/>
        <v>314</v>
      </c>
      <c r="AO85" s="380">
        <f t="shared" si="117"/>
        <v>591</v>
      </c>
      <c r="AP85" s="380">
        <f t="shared" si="117"/>
        <v>0</v>
      </c>
      <c r="AQ85" s="380">
        <f t="shared" si="117"/>
        <v>0</v>
      </c>
      <c r="AR85" s="380">
        <f t="shared" si="117"/>
        <v>0</v>
      </c>
      <c r="AS85" s="380">
        <f t="shared" si="117"/>
        <v>0</v>
      </c>
      <c r="AT85" s="380">
        <f t="shared" si="117"/>
        <v>0</v>
      </c>
      <c r="AU85" s="380">
        <f t="shared" si="117"/>
        <v>0</v>
      </c>
      <c r="AV85" s="380">
        <f t="shared" si="117"/>
        <v>0</v>
      </c>
      <c r="AW85" s="380">
        <f t="shared" si="117"/>
        <v>0</v>
      </c>
      <c r="AX85" s="380">
        <f>SUM(AX78:AX84)</f>
        <v>0</v>
      </c>
      <c r="AY85" s="380">
        <f>AG85+AJ85+AM85</f>
        <v>931</v>
      </c>
      <c r="AZ85" s="380">
        <f>AH85+AK85+AN85</f>
        <v>1008</v>
      </c>
      <c r="BA85" s="380">
        <f>SUM(AY85:AZ85)</f>
        <v>1939</v>
      </c>
    </row>
    <row r="86" spans="1:53" s="623" customFormat="1" ht="21.75" customHeight="1">
      <c r="A86" s="866" t="s">
        <v>67</v>
      </c>
      <c r="B86" s="867"/>
      <c r="C86" s="868"/>
      <c r="D86" s="621"/>
      <c r="E86" s="621"/>
      <c r="F86" s="621"/>
      <c r="G86" s="621"/>
      <c r="H86" s="621"/>
      <c r="I86" s="621"/>
      <c r="J86" s="621"/>
      <c r="K86" s="621"/>
      <c r="L86" s="621"/>
      <c r="M86" s="621"/>
      <c r="N86" s="621"/>
      <c r="O86" s="621">
        <f t="shared" ref="O86:AW86" si="118">O85+O77+O70+O65+O58+O46+O36+O30+O23+O14</f>
        <v>0</v>
      </c>
      <c r="P86" s="621">
        <f t="shared" si="118"/>
        <v>0</v>
      </c>
      <c r="Q86" s="621">
        <f t="shared" si="118"/>
        <v>0</v>
      </c>
      <c r="R86" s="621">
        <f t="shared" si="118"/>
        <v>0</v>
      </c>
      <c r="S86" s="621">
        <f t="shared" si="118"/>
        <v>0</v>
      </c>
      <c r="T86" s="621">
        <f t="shared" si="118"/>
        <v>0</v>
      </c>
      <c r="U86" s="621">
        <f t="shared" si="118"/>
        <v>0</v>
      </c>
      <c r="V86" s="621">
        <f t="shared" si="118"/>
        <v>0</v>
      </c>
      <c r="W86" s="621">
        <f t="shared" si="118"/>
        <v>0</v>
      </c>
      <c r="X86" s="621">
        <f t="shared" si="118"/>
        <v>0</v>
      </c>
      <c r="Y86" s="621">
        <f t="shared" si="118"/>
        <v>0</v>
      </c>
      <c r="Z86" s="621">
        <f t="shared" si="118"/>
        <v>0</v>
      </c>
      <c r="AA86" s="621">
        <f t="shared" si="118"/>
        <v>0</v>
      </c>
      <c r="AB86" s="621">
        <f t="shared" si="118"/>
        <v>0</v>
      </c>
      <c r="AC86" s="621">
        <f t="shared" si="118"/>
        <v>0</v>
      </c>
      <c r="AD86" s="621">
        <f t="shared" si="118"/>
        <v>0</v>
      </c>
      <c r="AE86" s="621">
        <f t="shared" si="118"/>
        <v>0</v>
      </c>
      <c r="AF86" s="621">
        <f t="shared" si="118"/>
        <v>0</v>
      </c>
      <c r="AG86" s="621">
        <f t="shared" si="118"/>
        <v>1762</v>
      </c>
      <c r="AH86" s="621">
        <f t="shared" si="118"/>
        <v>1750</v>
      </c>
      <c r="AI86" s="621">
        <f t="shared" si="118"/>
        <v>3496</v>
      </c>
      <c r="AJ86" s="621">
        <f t="shared" si="118"/>
        <v>1758</v>
      </c>
      <c r="AK86" s="621">
        <f t="shared" si="118"/>
        <v>1732</v>
      </c>
      <c r="AL86" s="621">
        <f t="shared" si="118"/>
        <v>3490</v>
      </c>
      <c r="AM86" s="621">
        <f t="shared" si="118"/>
        <v>1714</v>
      </c>
      <c r="AN86" s="621">
        <f t="shared" si="118"/>
        <v>1644</v>
      </c>
      <c r="AO86" s="621">
        <f t="shared" si="118"/>
        <v>3358</v>
      </c>
      <c r="AP86" s="621">
        <f t="shared" si="118"/>
        <v>0</v>
      </c>
      <c r="AQ86" s="621">
        <f t="shared" si="118"/>
        <v>0</v>
      </c>
      <c r="AR86" s="621">
        <f t="shared" si="118"/>
        <v>0</v>
      </c>
      <c r="AS86" s="621">
        <f t="shared" si="118"/>
        <v>0</v>
      </c>
      <c r="AT86" s="621">
        <f t="shared" si="118"/>
        <v>0</v>
      </c>
      <c r="AU86" s="621">
        <f t="shared" si="118"/>
        <v>0</v>
      </c>
      <c r="AV86" s="621">
        <f t="shared" si="118"/>
        <v>0</v>
      </c>
      <c r="AW86" s="621">
        <f t="shared" si="118"/>
        <v>0</v>
      </c>
      <c r="AX86" s="621">
        <f>AX85+AX77+AX70+AX65+AX58+AX46+AX36+AX30+AX23+AX14</f>
        <v>0</v>
      </c>
      <c r="AY86" s="621">
        <f>AY85+AY77+AY70+AY65+AY58+AY46+AY36+AY30+AY23+AY14</f>
        <v>5234</v>
      </c>
      <c r="AZ86" s="621">
        <f>AZ85+AZ77+AZ70+AZ65+AZ58+AZ46+AZ36+AZ30+AZ23+AZ14</f>
        <v>5126</v>
      </c>
      <c r="BA86" s="621">
        <f>BA85+BA77+BA70+BA65+BA58+BA46+BA36+BA30+BA23+BA14</f>
        <v>10360</v>
      </c>
    </row>
  </sheetData>
  <mergeCells count="30">
    <mergeCell ref="A4:BA4"/>
    <mergeCell ref="A86:C86"/>
    <mergeCell ref="A1:BA1"/>
    <mergeCell ref="A2:BA2"/>
    <mergeCell ref="A3:BA3"/>
    <mergeCell ref="AY7:BA7"/>
    <mergeCell ref="AG7:AI7"/>
    <mergeCell ref="AJ7:AL7"/>
    <mergeCell ref="AM7:AO7"/>
    <mergeCell ref="AP7:AR7"/>
    <mergeCell ref="AS7:AU7"/>
    <mergeCell ref="AV7:AX7"/>
    <mergeCell ref="O7:Q7"/>
    <mergeCell ref="R7:T7"/>
    <mergeCell ref="U7:W7"/>
    <mergeCell ref="X7:Z7"/>
    <mergeCell ref="AA7:AC7"/>
    <mergeCell ref="AD7:AF7"/>
    <mergeCell ref="O6:BA6"/>
    <mergeCell ref="G6:G8"/>
    <mergeCell ref="K6:K8"/>
    <mergeCell ref="L6:L8"/>
    <mergeCell ref="M6:M8"/>
    <mergeCell ref="N6:N8"/>
    <mergeCell ref="F6:F8"/>
    <mergeCell ref="A6:A8"/>
    <mergeCell ref="B6:B8"/>
    <mergeCell ref="C6:C8"/>
    <mergeCell ref="D6:D8"/>
    <mergeCell ref="E6:E8"/>
  </mergeCells>
  <pageMargins left="0.62992125984251968" right="0.55118110236220474" top="0.41" bottom="0.34" header="0.31496062992125984" footer="0.21"/>
  <pageSetup paperSize="10000" scale="90" orientation="landscape" horizontalDpi="4294967293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BD41"/>
  <sheetViews>
    <sheetView view="pageBreakPreview" zoomScale="90" zoomScaleSheetLayoutView="90" workbookViewId="0">
      <selection activeCell="Q5" sqref="Q5"/>
    </sheetView>
  </sheetViews>
  <sheetFormatPr defaultRowHeight="15"/>
  <cols>
    <col min="1" max="1" width="4.85546875" style="385" customWidth="1"/>
    <col min="2" max="2" width="11.5703125" style="385" hidden="1" customWidth="1"/>
    <col min="3" max="3" width="25.7109375" style="385" customWidth="1"/>
    <col min="4" max="4" width="32.7109375" style="385" hidden="1" customWidth="1"/>
    <col min="5" max="5" width="24.85546875" style="385" hidden="1" customWidth="1"/>
    <col min="6" max="6" width="23.140625" style="385" hidden="1" customWidth="1"/>
    <col min="7" max="10" width="0" style="385" hidden="1" customWidth="1"/>
    <col min="11" max="11" width="26.85546875" style="385" hidden="1" customWidth="1"/>
    <col min="12" max="12" width="10.7109375" style="385" hidden="1" customWidth="1"/>
    <col min="13" max="13" width="0" style="385" hidden="1" customWidth="1"/>
    <col min="14" max="14" width="9.28515625" style="385" hidden="1" customWidth="1"/>
    <col min="15" max="41" width="6.140625" style="385" hidden="1" customWidth="1"/>
    <col min="42" max="53" width="7" style="385" customWidth="1"/>
    <col min="54" max="56" width="6.140625" style="385" hidden="1" customWidth="1"/>
    <col min="57" max="16384" width="9.140625" style="385"/>
  </cols>
  <sheetData>
    <row r="1" spans="1:56" ht="15.75">
      <c r="A1" s="926" t="s">
        <v>1843</v>
      </c>
      <c r="B1" s="926"/>
      <c r="C1" s="926"/>
      <c r="D1" s="926"/>
      <c r="E1" s="926"/>
      <c r="F1" s="926"/>
      <c r="G1" s="926"/>
      <c r="H1" s="926"/>
      <c r="I1" s="926"/>
      <c r="J1" s="926"/>
      <c r="K1" s="926"/>
      <c r="L1" s="926"/>
      <c r="M1" s="926"/>
      <c r="N1" s="926"/>
      <c r="O1" s="926"/>
      <c r="P1" s="926"/>
      <c r="Q1" s="926"/>
      <c r="R1" s="926"/>
      <c r="S1" s="926"/>
      <c r="T1" s="926"/>
      <c r="U1" s="926"/>
      <c r="V1" s="926"/>
      <c r="W1" s="926"/>
      <c r="X1" s="926"/>
      <c r="Y1" s="926"/>
      <c r="Z1" s="926"/>
      <c r="AA1" s="926"/>
      <c r="AB1" s="926"/>
      <c r="AC1" s="926"/>
      <c r="AD1" s="926"/>
      <c r="AE1" s="926"/>
      <c r="AF1" s="926"/>
      <c r="AG1" s="926"/>
      <c r="AH1" s="926"/>
      <c r="AI1" s="926"/>
      <c r="AJ1" s="926"/>
      <c r="AK1" s="926"/>
      <c r="AL1" s="926"/>
      <c r="AM1" s="926"/>
      <c r="AN1" s="926"/>
      <c r="AO1" s="926"/>
      <c r="AP1" s="926"/>
      <c r="AQ1" s="926"/>
      <c r="AR1" s="926"/>
      <c r="AS1" s="926"/>
      <c r="AT1" s="926"/>
      <c r="AU1" s="926"/>
      <c r="AV1" s="926"/>
      <c r="AW1" s="926"/>
      <c r="AX1" s="926"/>
      <c r="AY1" s="926"/>
      <c r="AZ1" s="926"/>
      <c r="BA1" s="926"/>
    </row>
    <row r="2" spans="1:56" ht="6" customHeight="1">
      <c r="A2" s="425"/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  <c r="T2" s="425"/>
      <c r="U2" s="425"/>
      <c r="V2" s="425"/>
      <c r="W2" s="425"/>
      <c r="X2" s="425"/>
      <c r="Y2" s="425"/>
      <c r="Z2" s="425"/>
      <c r="AA2" s="425"/>
      <c r="AB2" s="425"/>
      <c r="AC2" s="425"/>
      <c r="AD2" s="425"/>
      <c r="AE2" s="425"/>
      <c r="AF2" s="425"/>
      <c r="AG2" s="425"/>
      <c r="AH2" s="425"/>
      <c r="AI2" s="425"/>
      <c r="AJ2" s="425"/>
      <c r="AK2" s="425"/>
      <c r="AL2" s="425"/>
      <c r="AM2" s="425"/>
      <c r="AN2" s="425"/>
      <c r="AO2" s="425"/>
      <c r="AP2" s="425"/>
      <c r="AQ2" s="425"/>
      <c r="AR2" s="425"/>
      <c r="AS2" s="425"/>
      <c r="AT2" s="425"/>
      <c r="AU2" s="425"/>
      <c r="AV2" s="425"/>
      <c r="AW2" s="425"/>
      <c r="AX2" s="425"/>
      <c r="AY2" s="425"/>
      <c r="AZ2" s="425"/>
      <c r="BA2" s="425"/>
    </row>
    <row r="3" spans="1:56" ht="15.75">
      <c r="A3" s="926" t="s">
        <v>2617</v>
      </c>
      <c r="B3" s="926"/>
      <c r="C3" s="926"/>
      <c r="D3" s="926"/>
      <c r="E3" s="926"/>
      <c r="F3" s="926"/>
      <c r="G3" s="926"/>
      <c r="H3" s="926"/>
      <c r="I3" s="926"/>
      <c r="J3" s="926"/>
      <c r="K3" s="926"/>
      <c r="L3" s="926"/>
      <c r="M3" s="926"/>
      <c r="N3" s="926"/>
      <c r="O3" s="926"/>
      <c r="P3" s="926"/>
      <c r="Q3" s="926"/>
      <c r="R3" s="926"/>
      <c r="S3" s="926"/>
      <c r="T3" s="926"/>
      <c r="U3" s="926"/>
      <c r="V3" s="926"/>
      <c r="W3" s="926"/>
      <c r="X3" s="926"/>
      <c r="Y3" s="926"/>
      <c r="Z3" s="926"/>
      <c r="AA3" s="926"/>
      <c r="AB3" s="926"/>
      <c r="AC3" s="926"/>
      <c r="AD3" s="926"/>
      <c r="AE3" s="926"/>
      <c r="AF3" s="926"/>
      <c r="AG3" s="926"/>
      <c r="AH3" s="926"/>
      <c r="AI3" s="926"/>
      <c r="AJ3" s="926"/>
      <c r="AK3" s="926"/>
      <c r="AL3" s="926"/>
      <c r="AM3" s="926"/>
      <c r="AN3" s="926"/>
      <c r="AO3" s="926"/>
      <c r="AP3" s="926"/>
      <c r="AQ3" s="926"/>
      <c r="AR3" s="926"/>
      <c r="AS3" s="926"/>
      <c r="AT3" s="926"/>
      <c r="AU3" s="926"/>
      <c r="AV3" s="926"/>
      <c r="AW3" s="926"/>
      <c r="AX3" s="926"/>
      <c r="AY3" s="926"/>
      <c r="AZ3" s="926"/>
      <c r="BA3" s="926"/>
    </row>
    <row r="4" spans="1:56" ht="15.75">
      <c r="A4" s="926" t="s">
        <v>1371</v>
      </c>
      <c r="B4" s="926"/>
      <c r="C4" s="926"/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  <c r="AB4" s="926"/>
      <c r="AC4" s="926"/>
      <c r="AD4" s="926"/>
      <c r="AE4" s="926"/>
      <c r="AF4" s="926"/>
      <c r="AG4" s="926"/>
      <c r="AH4" s="926"/>
      <c r="AI4" s="926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6"/>
      <c r="AW4" s="926"/>
      <c r="AX4" s="926"/>
      <c r="AY4" s="926"/>
      <c r="AZ4" s="926"/>
      <c r="BA4" s="926"/>
    </row>
    <row r="5" spans="1:56" ht="15.75">
      <c r="A5" s="926" t="s">
        <v>2287</v>
      </c>
      <c r="B5" s="926"/>
      <c r="C5" s="926"/>
      <c r="D5" s="926"/>
      <c r="E5" s="926"/>
      <c r="F5" s="926"/>
      <c r="G5" s="926"/>
      <c r="H5" s="926"/>
      <c r="I5" s="926"/>
      <c r="J5" s="926"/>
      <c r="K5" s="926"/>
      <c r="L5" s="926"/>
      <c r="M5" s="926"/>
      <c r="N5" s="926"/>
      <c r="O5" s="926"/>
      <c r="P5" s="926"/>
      <c r="Q5" s="926"/>
      <c r="R5" s="926"/>
      <c r="S5" s="926"/>
      <c r="T5" s="926"/>
      <c r="U5" s="926"/>
      <c r="V5" s="926"/>
      <c r="W5" s="926"/>
      <c r="X5" s="926"/>
      <c r="Y5" s="926"/>
      <c r="Z5" s="926"/>
      <c r="AA5" s="926"/>
      <c r="AB5" s="926"/>
      <c r="AC5" s="926"/>
      <c r="AD5" s="926"/>
      <c r="AE5" s="926"/>
      <c r="AF5" s="926"/>
      <c r="AG5" s="926"/>
      <c r="AH5" s="926"/>
      <c r="AI5" s="926"/>
      <c r="AJ5" s="926"/>
      <c r="AK5" s="926"/>
      <c r="AL5" s="926"/>
      <c r="AM5" s="926"/>
      <c r="AN5" s="926"/>
      <c r="AO5" s="926"/>
      <c r="AP5" s="926"/>
      <c r="AQ5" s="926"/>
      <c r="AR5" s="926"/>
      <c r="AS5" s="926"/>
      <c r="AT5" s="926"/>
      <c r="AU5" s="926"/>
      <c r="AV5" s="926"/>
      <c r="AW5" s="926"/>
      <c r="AX5" s="926"/>
      <c r="AY5" s="926"/>
      <c r="AZ5" s="926"/>
      <c r="BA5" s="926"/>
    </row>
    <row r="7" spans="1:56" ht="15" customHeight="1">
      <c r="A7" s="890" t="s">
        <v>20</v>
      </c>
      <c r="B7" s="890" t="s">
        <v>166</v>
      </c>
      <c r="C7" s="890" t="s">
        <v>14</v>
      </c>
      <c r="D7" s="890" t="s">
        <v>169</v>
      </c>
      <c r="E7" s="890" t="s">
        <v>2295</v>
      </c>
      <c r="F7" s="890" t="s">
        <v>14</v>
      </c>
      <c r="G7" s="890" t="s">
        <v>170</v>
      </c>
      <c r="H7" s="386"/>
      <c r="I7" s="386"/>
      <c r="J7" s="386"/>
      <c r="K7" s="890" t="s">
        <v>2296</v>
      </c>
      <c r="L7" s="890" t="s">
        <v>2297</v>
      </c>
      <c r="M7" s="890" t="s">
        <v>2298</v>
      </c>
      <c r="N7" s="890" t="s">
        <v>2299</v>
      </c>
      <c r="O7" s="889" t="s">
        <v>2315</v>
      </c>
      <c r="P7" s="889"/>
      <c r="Q7" s="889"/>
      <c r="R7" s="889"/>
      <c r="S7" s="889"/>
      <c r="T7" s="889"/>
      <c r="U7" s="889"/>
      <c r="V7" s="889"/>
      <c r="W7" s="889"/>
      <c r="X7" s="889"/>
      <c r="Y7" s="889"/>
      <c r="Z7" s="889"/>
      <c r="AA7" s="889"/>
      <c r="AB7" s="889"/>
      <c r="AC7" s="889"/>
      <c r="AD7" s="889"/>
      <c r="AE7" s="889"/>
      <c r="AF7" s="889"/>
      <c r="AG7" s="889"/>
      <c r="AH7" s="889"/>
      <c r="AI7" s="889"/>
      <c r="AJ7" s="889"/>
      <c r="AK7" s="889"/>
      <c r="AL7" s="889"/>
      <c r="AM7" s="889"/>
      <c r="AN7" s="889"/>
      <c r="AO7" s="889"/>
      <c r="AP7" s="889"/>
      <c r="AQ7" s="889"/>
      <c r="AR7" s="889"/>
      <c r="AS7" s="889"/>
      <c r="AT7" s="889"/>
      <c r="AU7" s="889"/>
      <c r="AV7" s="889"/>
      <c r="AW7" s="889"/>
      <c r="AX7" s="889"/>
      <c r="AY7" s="889"/>
      <c r="AZ7" s="889"/>
      <c r="BA7" s="889"/>
    </row>
    <row r="8" spans="1:56" s="394" customFormat="1" ht="29.25" customHeight="1">
      <c r="A8" s="891"/>
      <c r="B8" s="891"/>
      <c r="C8" s="891"/>
      <c r="D8" s="891"/>
      <c r="E8" s="891"/>
      <c r="F8" s="891"/>
      <c r="G8" s="891"/>
      <c r="H8" s="391" t="s">
        <v>2325</v>
      </c>
      <c r="I8" s="391" t="s">
        <v>2326</v>
      </c>
      <c r="J8" s="391" t="s">
        <v>2327</v>
      </c>
      <c r="K8" s="891"/>
      <c r="L8" s="891"/>
      <c r="M8" s="891"/>
      <c r="N8" s="891"/>
      <c r="O8" s="886" t="s">
        <v>2357</v>
      </c>
      <c r="P8" s="887"/>
      <c r="Q8" s="888"/>
      <c r="R8" s="886" t="s">
        <v>2358</v>
      </c>
      <c r="S8" s="887"/>
      <c r="T8" s="888"/>
      <c r="U8" s="886" t="s">
        <v>2359</v>
      </c>
      <c r="V8" s="887"/>
      <c r="W8" s="888"/>
      <c r="X8" s="886" t="s">
        <v>2360</v>
      </c>
      <c r="Y8" s="887"/>
      <c r="Z8" s="888"/>
      <c r="AA8" s="886" t="s">
        <v>2361</v>
      </c>
      <c r="AB8" s="887"/>
      <c r="AC8" s="888"/>
      <c r="AD8" s="886" t="s">
        <v>2362</v>
      </c>
      <c r="AE8" s="887"/>
      <c r="AF8" s="888"/>
      <c r="AG8" s="886" t="s">
        <v>2363</v>
      </c>
      <c r="AH8" s="887"/>
      <c r="AI8" s="888"/>
      <c r="AJ8" s="886" t="s">
        <v>2364</v>
      </c>
      <c r="AK8" s="887"/>
      <c r="AL8" s="888"/>
      <c r="AM8" s="886" t="s">
        <v>2365</v>
      </c>
      <c r="AN8" s="887"/>
      <c r="AO8" s="888"/>
      <c r="AP8" s="886" t="s">
        <v>2366</v>
      </c>
      <c r="AQ8" s="887"/>
      <c r="AR8" s="888"/>
      <c r="AS8" s="886" t="s">
        <v>2367</v>
      </c>
      <c r="AT8" s="887"/>
      <c r="AU8" s="888"/>
      <c r="AV8" s="886" t="s">
        <v>2368</v>
      </c>
      <c r="AW8" s="887"/>
      <c r="AX8" s="888"/>
      <c r="AY8" s="886" t="s">
        <v>67</v>
      </c>
      <c r="AZ8" s="887"/>
      <c r="BA8" s="888"/>
      <c r="BB8" s="886" t="s">
        <v>2369</v>
      </c>
      <c r="BC8" s="887"/>
      <c r="BD8" s="888"/>
    </row>
    <row r="9" spans="1:56" s="394" customFormat="1" ht="15" customHeight="1">
      <c r="A9" s="892"/>
      <c r="B9" s="892"/>
      <c r="C9" s="892"/>
      <c r="D9" s="892"/>
      <c r="E9" s="892"/>
      <c r="F9" s="892"/>
      <c r="G9" s="892"/>
      <c r="H9" s="391"/>
      <c r="I9" s="391"/>
      <c r="J9" s="391"/>
      <c r="K9" s="892"/>
      <c r="L9" s="892"/>
      <c r="M9" s="892"/>
      <c r="N9" s="892"/>
      <c r="O9" s="391" t="s">
        <v>95</v>
      </c>
      <c r="P9" s="391" t="s">
        <v>96</v>
      </c>
      <c r="Q9" s="391" t="s">
        <v>80</v>
      </c>
      <c r="R9" s="391" t="s">
        <v>95</v>
      </c>
      <c r="S9" s="391" t="s">
        <v>96</v>
      </c>
      <c r="T9" s="391" t="s">
        <v>80</v>
      </c>
      <c r="U9" s="391" t="s">
        <v>95</v>
      </c>
      <c r="V9" s="391" t="s">
        <v>96</v>
      </c>
      <c r="W9" s="391" t="s">
        <v>80</v>
      </c>
      <c r="X9" s="391" t="s">
        <v>95</v>
      </c>
      <c r="Y9" s="391" t="s">
        <v>96</v>
      </c>
      <c r="Z9" s="391" t="s">
        <v>80</v>
      </c>
      <c r="AA9" s="391" t="s">
        <v>95</v>
      </c>
      <c r="AB9" s="391" t="s">
        <v>96</v>
      </c>
      <c r="AC9" s="391" t="s">
        <v>80</v>
      </c>
      <c r="AD9" s="391" t="s">
        <v>95</v>
      </c>
      <c r="AE9" s="391" t="s">
        <v>96</v>
      </c>
      <c r="AF9" s="391" t="s">
        <v>80</v>
      </c>
      <c r="AG9" s="391" t="s">
        <v>95</v>
      </c>
      <c r="AH9" s="391" t="s">
        <v>96</v>
      </c>
      <c r="AI9" s="391" t="s">
        <v>80</v>
      </c>
      <c r="AJ9" s="391" t="s">
        <v>95</v>
      </c>
      <c r="AK9" s="391" t="s">
        <v>96</v>
      </c>
      <c r="AL9" s="391" t="s">
        <v>80</v>
      </c>
      <c r="AM9" s="391" t="s">
        <v>95</v>
      </c>
      <c r="AN9" s="391" t="s">
        <v>96</v>
      </c>
      <c r="AO9" s="391" t="s">
        <v>80</v>
      </c>
      <c r="AP9" s="391" t="s">
        <v>95</v>
      </c>
      <c r="AQ9" s="391" t="s">
        <v>96</v>
      </c>
      <c r="AR9" s="391" t="s">
        <v>80</v>
      </c>
      <c r="AS9" s="391" t="s">
        <v>95</v>
      </c>
      <c r="AT9" s="391" t="s">
        <v>96</v>
      </c>
      <c r="AU9" s="391" t="s">
        <v>80</v>
      </c>
      <c r="AV9" s="391" t="s">
        <v>95</v>
      </c>
      <c r="AW9" s="391" t="s">
        <v>96</v>
      </c>
      <c r="AX9" s="391" t="s">
        <v>80</v>
      </c>
      <c r="AY9" s="391" t="s">
        <v>95</v>
      </c>
      <c r="AZ9" s="391" t="s">
        <v>96</v>
      </c>
      <c r="BA9" s="391" t="s">
        <v>80</v>
      </c>
      <c r="BB9" s="391" t="s">
        <v>95</v>
      </c>
      <c r="BC9" s="391" t="s">
        <v>96</v>
      </c>
      <c r="BD9" s="391" t="s">
        <v>80</v>
      </c>
    </row>
    <row r="10" spans="1:56" hidden="1">
      <c r="A10" s="386">
        <v>1</v>
      </c>
      <c r="B10" s="386">
        <v>10505204</v>
      </c>
      <c r="C10" s="395" t="s">
        <v>1289</v>
      </c>
      <c r="D10" s="386" t="s">
        <v>2579</v>
      </c>
      <c r="E10" s="386" t="s">
        <v>345</v>
      </c>
      <c r="F10" s="395" t="s">
        <v>86</v>
      </c>
      <c r="G10" s="386" t="s">
        <v>126</v>
      </c>
      <c r="H10" s="386"/>
      <c r="I10" s="386"/>
      <c r="J10" s="386"/>
      <c r="K10" s="386"/>
      <c r="L10" s="386"/>
      <c r="M10" s="386"/>
      <c r="N10" s="386"/>
      <c r="O10" s="386"/>
      <c r="P10" s="386"/>
      <c r="Q10" s="386"/>
      <c r="R10" s="386"/>
      <c r="S10" s="386"/>
      <c r="T10" s="386"/>
      <c r="U10" s="386"/>
      <c r="V10" s="386"/>
      <c r="W10" s="386"/>
      <c r="X10" s="386"/>
      <c r="Y10" s="386"/>
      <c r="Z10" s="386"/>
      <c r="AA10" s="386"/>
      <c r="AB10" s="386"/>
      <c r="AC10" s="386"/>
      <c r="AD10" s="386"/>
      <c r="AE10" s="386"/>
      <c r="AF10" s="386"/>
      <c r="AG10" s="386"/>
      <c r="AH10" s="386"/>
      <c r="AI10" s="386"/>
      <c r="AJ10" s="386"/>
      <c r="AK10" s="386"/>
      <c r="AL10" s="386"/>
      <c r="AM10" s="386"/>
      <c r="AN10" s="386"/>
      <c r="AO10" s="386"/>
      <c r="AP10" s="386">
        <v>42</v>
      </c>
      <c r="AQ10" s="386">
        <v>26</v>
      </c>
      <c r="AR10" s="386">
        <f>SUM(AP10:AQ10)</f>
        <v>68</v>
      </c>
      <c r="AS10" s="386">
        <v>40</v>
      </c>
      <c r="AT10" s="386">
        <v>24</v>
      </c>
      <c r="AU10" s="386">
        <f>SUM(AS10:AT10)</f>
        <v>64</v>
      </c>
      <c r="AV10" s="386">
        <v>18</v>
      </c>
      <c r="AW10" s="386">
        <v>29</v>
      </c>
      <c r="AX10" s="386">
        <f>SUM(AV10:AW10)</f>
        <v>47</v>
      </c>
      <c r="AY10" s="386">
        <f t="shared" ref="AY10:BA11" si="0">AP10+AS10+AV10</f>
        <v>100</v>
      </c>
      <c r="AZ10" s="386">
        <f t="shared" si="0"/>
        <v>79</v>
      </c>
      <c r="BA10" s="386">
        <f t="shared" si="0"/>
        <v>179</v>
      </c>
      <c r="BB10" s="386"/>
      <c r="BC10" s="386"/>
      <c r="BD10" s="386"/>
    </row>
    <row r="11" spans="1:56" s="627" customFormat="1" ht="20.25" customHeight="1">
      <c r="A11" s="624">
        <v>1</v>
      </c>
      <c r="B11" s="624"/>
      <c r="C11" s="624" t="str">
        <f>F11</f>
        <v>Kec. Air Hitam</v>
      </c>
      <c r="D11" s="625"/>
      <c r="E11" s="626"/>
      <c r="F11" s="626" t="str">
        <f>F10</f>
        <v>Kec. Air Hitam</v>
      </c>
      <c r="G11" s="626"/>
      <c r="H11" s="626"/>
      <c r="I11" s="626"/>
      <c r="J11" s="626"/>
      <c r="K11" s="626"/>
      <c r="L11" s="626"/>
      <c r="M11" s="626"/>
      <c r="N11" s="626"/>
      <c r="O11" s="626">
        <f t="shared" ref="O11:AW11" si="1">O10</f>
        <v>0</v>
      </c>
      <c r="P11" s="626">
        <f t="shared" si="1"/>
        <v>0</v>
      </c>
      <c r="Q11" s="626">
        <f t="shared" si="1"/>
        <v>0</v>
      </c>
      <c r="R11" s="626">
        <f t="shared" si="1"/>
        <v>0</v>
      </c>
      <c r="S11" s="626">
        <f t="shared" si="1"/>
        <v>0</v>
      </c>
      <c r="T11" s="626">
        <f t="shared" si="1"/>
        <v>0</v>
      </c>
      <c r="U11" s="626">
        <f t="shared" si="1"/>
        <v>0</v>
      </c>
      <c r="V11" s="626">
        <f t="shared" si="1"/>
        <v>0</v>
      </c>
      <c r="W11" s="626">
        <f t="shared" si="1"/>
        <v>0</v>
      </c>
      <c r="X11" s="626">
        <f t="shared" si="1"/>
        <v>0</v>
      </c>
      <c r="Y11" s="626">
        <f t="shared" si="1"/>
        <v>0</v>
      </c>
      <c r="Z11" s="626">
        <f t="shared" si="1"/>
        <v>0</v>
      </c>
      <c r="AA11" s="626">
        <f t="shared" si="1"/>
        <v>0</v>
      </c>
      <c r="AB11" s="626">
        <f t="shared" si="1"/>
        <v>0</v>
      </c>
      <c r="AC11" s="626">
        <f t="shared" si="1"/>
        <v>0</v>
      </c>
      <c r="AD11" s="626">
        <f t="shared" si="1"/>
        <v>0</v>
      </c>
      <c r="AE11" s="626">
        <f t="shared" si="1"/>
        <v>0</v>
      </c>
      <c r="AF11" s="626">
        <f t="shared" si="1"/>
        <v>0</v>
      </c>
      <c r="AG11" s="626">
        <f t="shared" si="1"/>
        <v>0</v>
      </c>
      <c r="AH11" s="626">
        <f t="shared" si="1"/>
        <v>0</v>
      </c>
      <c r="AI11" s="626">
        <f t="shared" si="1"/>
        <v>0</v>
      </c>
      <c r="AJ11" s="626">
        <f t="shared" si="1"/>
        <v>0</v>
      </c>
      <c r="AK11" s="626">
        <f t="shared" si="1"/>
        <v>0</v>
      </c>
      <c r="AL11" s="626">
        <f t="shared" si="1"/>
        <v>0</v>
      </c>
      <c r="AM11" s="626">
        <f t="shared" si="1"/>
        <v>0</v>
      </c>
      <c r="AN11" s="626">
        <f t="shared" si="1"/>
        <v>0</v>
      </c>
      <c r="AO11" s="626">
        <f t="shared" si="1"/>
        <v>0</v>
      </c>
      <c r="AP11" s="626">
        <f>AP10+5</f>
        <v>47</v>
      </c>
      <c r="AQ11" s="626">
        <f>AQ10+3</f>
        <v>29</v>
      </c>
      <c r="AR11" s="626">
        <f>AP11+AQ11</f>
        <v>76</v>
      </c>
      <c r="AS11" s="626">
        <f t="shared" si="1"/>
        <v>40</v>
      </c>
      <c r="AT11" s="626">
        <f t="shared" si="1"/>
        <v>24</v>
      </c>
      <c r="AU11" s="626">
        <f>AS11+AT11</f>
        <v>64</v>
      </c>
      <c r="AV11" s="626">
        <f t="shared" si="1"/>
        <v>18</v>
      </c>
      <c r="AW11" s="626">
        <f t="shared" si="1"/>
        <v>29</v>
      </c>
      <c r="AX11" s="626">
        <f>AV11+AW11</f>
        <v>47</v>
      </c>
      <c r="AY11" s="626">
        <f t="shared" si="0"/>
        <v>105</v>
      </c>
      <c r="AZ11" s="626">
        <f t="shared" si="0"/>
        <v>82</v>
      </c>
      <c r="BA11" s="626">
        <f t="shared" si="0"/>
        <v>187</v>
      </c>
      <c r="BB11" s="626">
        <f>BB10</f>
        <v>0</v>
      </c>
      <c r="BC11" s="626">
        <f>BC10</f>
        <v>0</v>
      </c>
      <c r="BD11" s="626">
        <f>BD10</f>
        <v>0</v>
      </c>
    </row>
    <row r="12" spans="1:56" s="627" customFormat="1" hidden="1">
      <c r="A12" s="626">
        <f>A10+1</f>
        <v>2</v>
      </c>
      <c r="B12" s="626" t="s">
        <v>1294</v>
      </c>
      <c r="C12" s="626" t="s">
        <v>1295</v>
      </c>
      <c r="D12" s="628" t="s">
        <v>1728</v>
      </c>
      <c r="E12" s="626" t="s">
        <v>1296</v>
      </c>
      <c r="F12" s="626" t="s">
        <v>87</v>
      </c>
      <c r="G12" s="626" t="s">
        <v>126</v>
      </c>
      <c r="H12" s="626" t="s">
        <v>615</v>
      </c>
      <c r="I12" s="626" t="s">
        <v>615</v>
      </c>
      <c r="J12" s="626">
        <v>2</v>
      </c>
      <c r="K12" s="626" t="s">
        <v>2410</v>
      </c>
      <c r="L12" s="626" t="s">
        <v>615</v>
      </c>
      <c r="M12" s="626" t="s">
        <v>2409</v>
      </c>
      <c r="N12" s="626">
        <v>900</v>
      </c>
      <c r="O12" s="626">
        <v>0</v>
      </c>
      <c r="P12" s="626">
        <v>0</v>
      </c>
      <c r="Q12" s="626">
        <f t="shared" ref="Q12:Q29" si="2">SUM(O12:P12)</f>
        <v>0</v>
      </c>
      <c r="R12" s="626">
        <v>0</v>
      </c>
      <c r="S12" s="626">
        <v>0</v>
      </c>
      <c r="T12" s="626">
        <f t="shared" ref="T12:T29" si="3">SUM(R12:S12)</f>
        <v>0</v>
      </c>
      <c r="U12" s="626">
        <v>0</v>
      </c>
      <c r="V12" s="626">
        <v>0</v>
      </c>
      <c r="W12" s="626">
        <f t="shared" ref="W12:W29" si="4">SUM(U12:V12)</f>
        <v>0</v>
      </c>
      <c r="X12" s="626">
        <v>0</v>
      </c>
      <c r="Y12" s="626">
        <v>0</v>
      </c>
      <c r="Z12" s="626">
        <f t="shared" ref="Z12:Z29" si="5">SUM(X12:Y12)</f>
        <v>0</v>
      </c>
      <c r="AA12" s="626">
        <v>0</v>
      </c>
      <c r="AB12" s="626">
        <v>0</v>
      </c>
      <c r="AC12" s="626">
        <f t="shared" ref="AC12:AC29" si="6">SUM(AA12:AB12)</f>
        <v>0</v>
      </c>
      <c r="AD12" s="626">
        <v>0</v>
      </c>
      <c r="AE12" s="626">
        <v>0</v>
      </c>
      <c r="AF12" s="626">
        <f t="shared" ref="AF12:AF29" si="7">SUM(AD12:AE12)</f>
        <v>0</v>
      </c>
      <c r="AG12" s="626">
        <v>0</v>
      </c>
      <c r="AH12" s="626">
        <v>0</v>
      </c>
      <c r="AI12" s="626">
        <f t="shared" ref="AI12:AI29" si="8">SUM(AG12:AH12)</f>
        <v>0</v>
      </c>
      <c r="AJ12" s="626">
        <v>0</v>
      </c>
      <c r="AK12" s="626">
        <v>0</v>
      </c>
      <c r="AL12" s="626">
        <f t="shared" ref="AL12:AL29" si="9">SUM(AJ12:AK12)</f>
        <v>0</v>
      </c>
      <c r="AM12" s="626">
        <v>0</v>
      </c>
      <c r="AN12" s="626">
        <v>0</v>
      </c>
      <c r="AO12" s="626">
        <f t="shared" ref="AO12:AO29" si="10">SUM(AM12:AN12)</f>
        <v>0</v>
      </c>
      <c r="AP12" s="626">
        <v>38</v>
      </c>
      <c r="AQ12" s="626">
        <v>48</v>
      </c>
      <c r="AR12" s="626">
        <f t="shared" ref="AR12:AR30" si="11">SUM(AP12:AQ12)</f>
        <v>86</v>
      </c>
      <c r="AS12" s="626">
        <v>55</v>
      </c>
      <c r="AT12" s="626">
        <v>56</v>
      </c>
      <c r="AU12" s="626">
        <f t="shared" ref="AU12:AU30" si="12">SUM(AS12:AT12)</f>
        <v>111</v>
      </c>
      <c r="AV12" s="626">
        <v>49</v>
      </c>
      <c r="AW12" s="626">
        <v>61</v>
      </c>
      <c r="AX12" s="626">
        <f t="shared" ref="AX12:AX30" si="13">SUM(AV12:AW12)</f>
        <v>110</v>
      </c>
      <c r="AY12" s="626">
        <f>AP12+AS12+AV12</f>
        <v>142</v>
      </c>
      <c r="AZ12" s="626">
        <f>AQ12+AT12+AW12</f>
        <v>165</v>
      </c>
      <c r="BA12" s="626">
        <f>SUM(AY12:AZ12)</f>
        <v>307</v>
      </c>
      <c r="BB12" s="626">
        <v>0</v>
      </c>
      <c r="BC12" s="626">
        <v>0</v>
      </c>
      <c r="BD12" s="626">
        <f t="shared" ref="BD12:BD29" si="14">SUM(BB12:BC12)</f>
        <v>0</v>
      </c>
    </row>
    <row r="13" spans="1:56" s="627" customFormat="1" ht="20.25" customHeight="1">
      <c r="A13" s="624">
        <v>2</v>
      </c>
      <c r="B13" s="624"/>
      <c r="C13" s="624" t="str">
        <f>F13</f>
        <v>Kec. Batang Asai</v>
      </c>
      <c r="D13" s="625"/>
      <c r="E13" s="626"/>
      <c r="F13" s="626" t="str">
        <f>F12</f>
        <v>Kec. Batang Asai</v>
      </c>
      <c r="G13" s="626"/>
      <c r="H13" s="626"/>
      <c r="I13" s="626"/>
      <c r="J13" s="626"/>
      <c r="K13" s="626"/>
      <c r="L13" s="626"/>
      <c r="M13" s="626"/>
      <c r="N13" s="626"/>
      <c r="O13" s="626">
        <f t="shared" ref="O13:AW13" si="15">O12</f>
        <v>0</v>
      </c>
      <c r="P13" s="626">
        <f t="shared" si="15"/>
        <v>0</v>
      </c>
      <c r="Q13" s="626">
        <f t="shared" si="15"/>
        <v>0</v>
      </c>
      <c r="R13" s="626">
        <f t="shared" si="15"/>
        <v>0</v>
      </c>
      <c r="S13" s="626">
        <f t="shared" si="15"/>
        <v>0</v>
      </c>
      <c r="T13" s="626">
        <f t="shared" si="15"/>
        <v>0</v>
      </c>
      <c r="U13" s="626">
        <f t="shared" si="15"/>
        <v>0</v>
      </c>
      <c r="V13" s="626">
        <f t="shared" si="15"/>
        <v>0</v>
      </c>
      <c r="W13" s="626">
        <f t="shared" si="15"/>
        <v>0</v>
      </c>
      <c r="X13" s="626">
        <f t="shared" si="15"/>
        <v>0</v>
      </c>
      <c r="Y13" s="626">
        <f t="shared" si="15"/>
        <v>0</v>
      </c>
      <c r="Z13" s="626">
        <f t="shared" si="15"/>
        <v>0</v>
      </c>
      <c r="AA13" s="626">
        <f t="shared" si="15"/>
        <v>0</v>
      </c>
      <c r="AB13" s="626">
        <f t="shared" si="15"/>
        <v>0</v>
      </c>
      <c r="AC13" s="626">
        <f t="shared" si="15"/>
        <v>0</v>
      </c>
      <c r="AD13" s="626">
        <f t="shared" si="15"/>
        <v>0</v>
      </c>
      <c r="AE13" s="626">
        <f t="shared" si="15"/>
        <v>0</v>
      </c>
      <c r="AF13" s="626">
        <f t="shared" si="15"/>
        <v>0</v>
      </c>
      <c r="AG13" s="626">
        <f t="shared" si="15"/>
        <v>0</v>
      </c>
      <c r="AH13" s="626">
        <f t="shared" si="15"/>
        <v>0</v>
      </c>
      <c r="AI13" s="626">
        <f t="shared" si="15"/>
        <v>0</v>
      </c>
      <c r="AJ13" s="626">
        <f t="shared" si="15"/>
        <v>0</v>
      </c>
      <c r="AK13" s="626">
        <f t="shared" si="15"/>
        <v>0</v>
      </c>
      <c r="AL13" s="626">
        <f t="shared" si="15"/>
        <v>0</v>
      </c>
      <c r="AM13" s="626">
        <f t="shared" si="15"/>
        <v>0</v>
      </c>
      <c r="AN13" s="626">
        <f t="shared" si="15"/>
        <v>0</v>
      </c>
      <c r="AO13" s="626">
        <f t="shared" si="15"/>
        <v>0</v>
      </c>
      <c r="AP13" s="626">
        <f t="shared" si="15"/>
        <v>38</v>
      </c>
      <c r="AQ13" s="626">
        <f t="shared" si="15"/>
        <v>48</v>
      </c>
      <c r="AR13" s="626">
        <f>AP13+AQ13</f>
        <v>86</v>
      </c>
      <c r="AS13" s="626">
        <f t="shared" si="15"/>
        <v>55</v>
      </c>
      <c r="AT13" s="626">
        <f t="shared" si="15"/>
        <v>56</v>
      </c>
      <c r="AU13" s="626">
        <f>AS13+AT13</f>
        <v>111</v>
      </c>
      <c r="AV13" s="626">
        <f t="shared" si="15"/>
        <v>49</v>
      </c>
      <c r="AW13" s="626">
        <f t="shared" si="15"/>
        <v>61</v>
      </c>
      <c r="AX13" s="626">
        <f>AV13+AW13</f>
        <v>110</v>
      </c>
      <c r="AY13" s="626">
        <f t="shared" ref="AY13:BA40" si="16">AP13+AS13+AV13</f>
        <v>142</v>
      </c>
      <c r="AZ13" s="626">
        <f t="shared" si="16"/>
        <v>165</v>
      </c>
      <c r="BA13" s="626">
        <f t="shared" si="16"/>
        <v>307</v>
      </c>
      <c r="BB13" s="626">
        <f>BB12</f>
        <v>0</v>
      </c>
      <c r="BC13" s="626">
        <f>BC12</f>
        <v>0</v>
      </c>
      <c r="BD13" s="626">
        <f>BD12</f>
        <v>0</v>
      </c>
    </row>
    <row r="14" spans="1:56" s="627" customFormat="1" hidden="1">
      <c r="A14" s="626">
        <f>A12+1</f>
        <v>3</v>
      </c>
      <c r="B14" s="626" t="s">
        <v>1303</v>
      </c>
      <c r="C14" s="626" t="s">
        <v>1304</v>
      </c>
      <c r="D14" s="628" t="s">
        <v>1730</v>
      </c>
      <c r="E14" s="626" t="s">
        <v>250</v>
      </c>
      <c r="F14" s="626" t="s">
        <v>81</v>
      </c>
      <c r="G14" s="626" t="s">
        <v>126</v>
      </c>
      <c r="H14" s="626" t="s">
        <v>615</v>
      </c>
      <c r="I14" s="626" t="s">
        <v>615</v>
      </c>
      <c r="J14" s="626">
        <v>2</v>
      </c>
      <c r="K14" s="626" t="s">
        <v>2581</v>
      </c>
      <c r="L14" s="626">
        <v>39391</v>
      </c>
      <c r="M14" s="626" t="s">
        <v>2409</v>
      </c>
      <c r="N14" s="626">
        <v>1300</v>
      </c>
      <c r="O14" s="626">
        <v>0</v>
      </c>
      <c r="P14" s="626">
        <v>0</v>
      </c>
      <c r="Q14" s="626">
        <f t="shared" si="2"/>
        <v>0</v>
      </c>
      <c r="R14" s="626">
        <v>0</v>
      </c>
      <c r="S14" s="626">
        <v>0</v>
      </c>
      <c r="T14" s="626">
        <f t="shared" si="3"/>
        <v>0</v>
      </c>
      <c r="U14" s="626">
        <v>0</v>
      </c>
      <c r="V14" s="626">
        <v>0</v>
      </c>
      <c r="W14" s="626">
        <f t="shared" si="4"/>
        <v>0</v>
      </c>
      <c r="X14" s="626">
        <v>0</v>
      </c>
      <c r="Y14" s="626">
        <v>0</v>
      </c>
      <c r="Z14" s="626">
        <f t="shared" si="5"/>
        <v>0</v>
      </c>
      <c r="AA14" s="626">
        <v>0</v>
      </c>
      <c r="AB14" s="626">
        <v>0</v>
      </c>
      <c r="AC14" s="626">
        <f t="shared" si="6"/>
        <v>0</v>
      </c>
      <c r="AD14" s="626">
        <v>0</v>
      </c>
      <c r="AE14" s="626">
        <v>0</v>
      </c>
      <c r="AF14" s="626">
        <f t="shared" si="7"/>
        <v>0</v>
      </c>
      <c r="AG14" s="626">
        <v>0</v>
      </c>
      <c r="AH14" s="626">
        <v>0</v>
      </c>
      <c r="AI14" s="626">
        <f t="shared" si="8"/>
        <v>0</v>
      </c>
      <c r="AJ14" s="626">
        <v>0</v>
      </c>
      <c r="AK14" s="626">
        <v>0</v>
      </c>
      <c r="AL14" s="626">
        <f t="shared" si="9"/>
        <v>0</v>
      </c>
      <c r="AM14" s="626">
        <v>0</v>
      </c>
      <c r="AN14" s="626">
        <v>0</v>
      </c>
      <c r="AO14" s="626">
        <f t="shared" si="10"/>
        <v>0</v>
      </c>
      <c r="AP14" s="626">
        <v>21</v>
      </c>
      <c r="AQ14" s="626">
        <v>25</v>
      </c>
      <c r="AR14" s="626">
        <f t="shared" si="11"/>
        <v>46</v>
      </c>
      <c r="AS14" s="626">
        <v>37</v>
      </c>
      <c r="AT14" s="626">
        <v>27</v>
      </c>
      <c r="AU14" s="626">
        <f t="shared" si="12"/>
        <v>64</v>
      </c>
      <c r="AV14" s="626">
        <v>34</v>
      </c>
      <c r="AW14" s="626">
        <v>26</v>
      </c>
      <c r="AX14" s="626">
        <f t="shared" si="13"/>
        <v>60</v>
      </c>
      <c r="AY14" s="626">
        <f t="shared" si="16"/>
        <v>92</v>
      </c>
      <c r="AZ14" s="626">
        <f t="shared" si="16"/>
        <v>78</v>
      </c>
      <c r="BA14" s="626">
        <f t="shared" si="16"/>
        <v>170</v>
      </c>
      <c r="BB14" s="626">
        <v>0</v>
      </c>
      <c r="BC14" s="626">
        <v>0</v>
      </c>
      <c r="BD14" s="626">
        <f t="shared" si="14"/>
        <v>0</v>
      </c>
    </row>
    <row r="15" spans="1:56" s="627" customFormat="1" hidden="1">
      <c r="A15" s="626">
        <f>A14+1</f>
        <v>4</v>
      </c>
      <c r="B15" s="626" t="s">
        <v>1299</v>
      </c>
      <c r="C15" s="626" t="s">
        <v>1300</v>
      </c>
      <c r="D15" s="628" t="s">
        <v>655</v>
      </c>
      <c r="E15" s="626" t="s">
        <v>252</v>
      </c>
      <c r="F15" s="626" t="s">
        <v>81</v>
      </c>
      <c r="G15" s="626" t="s">
        <v>127</v>
      </c>
      <c r="H15" s="626" t="s">
        <v>615</v>
      </c>
      <c r="I15" s="626" t="s">
        <v>615</v>
      </c>
      <c r="J15" s="626">
        <v>2</v>
      </c>
      <c r="K15" s="626" t="s">
        <v>2410</v>
      </c>
      <c r="L15" s="626" t="s">
        <v>615</v>
      </c>
      <c r="M15" s="626" t="s">
        <v>2409</v>
      </c>
      <c r="N15" s="626">
        <v>950</v>
      </c>
      <c r="O15" s="626">
        <v>0</v>
      </c>
      <c r="P15" s="626">
        <v>0</v>
      </c>
      <c r="Q15" s="626">
        <f t="shared" si="2"/>
        <v>0</v>
      </c>
      <c r="R15" s="626">
        <v>0</v>
      </c>
      <c r="S15" s="626">
        <v>0</v>
      </c>
      <c r="T15" s="626">
        <f t="shared" si="3"/>
        <v>0</v>
      </c>
      <c r="U15" s="626">
        <v>0</v>
      </c>
      <c r="V15" s="626">
        <v>0</v>
      </c>
      <c r="W15" s="626">
        <f t="shared" si="4"/>
        <v>0</v>
      </c>
      <c r="X15" s="626">
        <v>0</v>
      </c>
      <c r="Y15" s="626">
        <v>0</v>
      </c>
      <c r="Z15" s="626">
        <f t="shared" si="5"/>
        <v>0</v>
      </c>
      <c r="AA15" s="626">
        <v>0</v>
      </c>
      <c r="AB15" s="626">
        <v>0</v>
      </c>
      <c r="AC15" s="626">
        <f t="shared" si="6"/>
        <v>0</v>
      </c>
      <c r="AD15" s="626">
        <v>0</v>
      </c>
      <c r="AE15" s="626">
        <v>0</v>
      </c>
      <c r="AF15" s="626">
        <f t="shared" si="7"/>
        <v>0</v>
      </c>
      <c r="AG15" s="626">
        <v>0</v>
      </c>
      <c r="AH15" s="626">
        <v>0</v>
      </c>
      <c r="AI15" s="626">
        <f t="shared" si="8"/>
        <v>0</v>
      </c>
      <c r="AJ15" s="626">
        <v>0</v>
      </c>
      <c r="AK15" s="626">
        <v>0</v>
      </c>
      <c r="AL15" s="626">
        <f t="shared" si="9"/>
        <v>0</v>
      </c>
      <c r="AM15" s="626">
        <v>0</v>
      </c>
      <c r="AN15" s="626">
        <v>0</v>
      </c>
      <c r="AO15" s="626">
        <f t="shared" si="10"/>
        <v>0</v>
      </c>
      <c r="AP15" s="626">
        <v>8</v>
      </c>
      <c r="AQ15" s="626">
        <v>7</v>
      </c>
      <c r="AR15" s="626">
        <f t="shared" si="11"/>
        <v>15</v>
      </c>
      <c r="AS15" s="626">
        <v>12</v>
      </c>
      <c r="AT15" s="626">
        <v>12</v>
      </c>
      <c r="AU15" s="626">
        <f t="shared" si="12"/>
        <v>24</v>
      </c>
      <c r="AV15" s="626">
        <v>9</v>
      </c>
      <c r="AW15" s="626">
        <v>9</v>
      </c>
      <c r="AX15" s="626">
        <f t="shared" si="13"/>
        <v>18</v>
      </c>
      <c r="AY15" s="626">
        <f t="shared" si="16"/>
        <v>29</v>
      </c>
      <c r="AZ15" s="626">
        <f t="shared" si="16"/>
        <v>28</v>
      </c>
      <c r="BA15" s="626">
        <f t="shared" si="16"/>
        <v>57</v>
      </c>
      <c r="BB15" s="626">
        <v>0</v>
      </c>
      <c r="BC15" s="626">
        <v>0</v>
      </c>
      <c r="BD15" s="626">
        <f t="shared" si="14"/>
        <v>0</v>
      </c>
    </row>
    <row r="16" spans="1:56" s="627" customFormat="1" hidden="1">
      <c r="A16" s="626">
        <f>A15+1</f>
        <v>5</v>
      </c>
      <c r="B16" s="626" t="s">
        <v>1297</v>
      </c>
      <c r="C16" s="626" t="s">
        <v>1298</v>
      </c>
      <c r="D16" s="628" t="s">
        <v>1729</v>
      </c>
      <c r="E16" s="626" t="s">
        <v>247</v>
      </c>
      <c r="F16" s="626" t="s">
        <v>81</v>
      </c>
      <c r="G16" s="626" t="s">
        <v>127</v>
      </c>
      <c r="H16" s="626" t="s">
        <v>615</v>
      </c>
      <c r="I16" s="626" t="s">
        <v>615</v>
      </c>
      <c r="J16" s="626">
        <v>2</v>
      </c>
      <c r="K16" s="626" t="s">
        <v>2410</v>
      </c>
      <c r="L16" s="626">
        <v>39958</v>
      </c>
      <c r="M16" s="626" t="s">
        <v>2409</v>
      </c>
      <c r="N16" s="626">
        <v>900</v>
      </c>
      <c r="O16" s="626">
        <v>0</v>
      </c>
      <c r="P16" s="626">
        <v>0</v>
      </c>
      <c r="Q16" s="626">
        <f t="shared" si="2"/>
        <v>0</v>
      </c>
      <c r="R16" s="626">
        <v>0</v>
      </c>
      <c r="S16" s="626">
        <v>0</v>
      </c>
      <c r="T16" s="626">
        <f t="shared" si="3"/>
        <v>0</v>
      </c>
      <c r="U16" s="626">
        <v>0</v>
      </c>
      <c r="V16" s="626">
        <v>0</v>
      </c>
      <c r="W16" s="626">
        <f t="shared" si="4"/>
        <v>0</v>
      </c>
      <c r="X16" s="626">
        <v>0</v>
      </c>
      <c r="Y16" s="626">
        <v>0</v>
      </c>
      <c r="Z16" s="626">
        <f t="shared" si="5"/>
        <v>0</v>
      </c>
      <c r="AA16" s="626">
        <v>0</v>
      </c>
      <c r="AB16" s="626">
        <v>0</v>
      </c>
      <c r="AC16" s="626">
        <f t="shared" si="6"/>
        <v>0</v>
      </c>
      <c r="AD16" s="626">
        <v>0</v>
      </c>
      <c r="AE16" s="626">
        <v>0</v>
      </c>
      <c r="AF16" s="626">
        <f t="shared" si="7"/>
        <v>0</v>
      </c>
      <c r="AG16" s="626">
        <v>0</v>
      </c>
      <c r="AH16" s="626">
        <v>0</v>
      </c>
      <c r="AI16" s="626">
        <f t="shared" si="8"/>
        <v>0</v>
      </c>
      <c r="AJ16" s="626">
        <v>0</v>
      </c>
      <c r="AK16" s="626">
        <v>0</v>
      </c>
      <c r="AL16" s="626">
        <f t="shared" si="9"/>
        <v>0</v>
      </c>
      <c r="AM16" s="626">
        <v>0</v>
      </c>
      <c r="AN16" s="626">
        <v>0</v>
      </c>
      <c r="AO16" s="626">
        <f t="shared" si="10"/>
        <v>0</v>
      </c>
      <c r="AP16" s="626">
        <v>8</v>
      </c>
      <c r="AQ16" s="626">
        <v>4</v>
      </c>
      <c r="AR16" s="626">
        <f t="shared" si="11"/>
        <v>12</v>
      </c>
      <c r="AS16" s="626">
        <v>14</v>
      </c>
      <c r="AT16" s="626">
        <v>2</v>
      </c>
      <c r="AU16" s="626">
        <f t="shared" si="12"/>
        <v>16</v>
      </c>
      <c r="AV16" s="626">
        <v>15</v>
      </c>
      <c r="AW16" s="626">
        <v>6</v>
      </c>
      <c r="AX16" s="626">
        <f t="shared" si="13"/>
        <v>21</v>
      </c>
      <c r="AY16" s="626">
        <f t="shared" si="16"/>
        <v>37</v>
      </c>
      <c r="AZ16" s="626">
        <f t="shared" si="16"/>
        <v>12</v>
      </c>
      <c r="BA16" s="626">
        <f t="shared" si="16"/>
        <v>49</v>
      </c>
      <c r="BB16" s="626">
        <v>0</v>
      </c>
      <c r="BC16" s="626">
        <v>0</v>
      </c>
      <c r="BD16" s="626">
        <f t="shared" si="14"/>
        <v>0</v>
      </c>
    </row>
    <row r="17" spans="1:56" s="627" customFormat="1" hidden="1">
      <c r="A17" s="626">
        <f>A16+1</f>
        <v>6</v>
      </c>
      <c r="B17" s="626" t="s">
        <v>1301</v>
      </c>
      <c r="C17" s="626" t="s">
        <v>1302</v>
      </c>
      <c r="D17" s="628" t="s">
        <v>1731</v>
      </c>
      <c r="E17" s="626" t="s">
        <v>679</v>
      </c>
      <c r="F17" s="626" t="s">
        <v>81</v>
      </c>
      <c r="G17" s="626" t="s">
        <v>127</v>
      </c>
      <c r="H17" s="626" t="s">
        <v>615</v>
      </c>
      <c r="I17" s="626" t="s">
        <v>615</v>
      </c>
      <c r="J17" s="626">
        <v>2</v>
      </c>
      <c r="K17" s="626" t="s">
        <v>2582</v>
      </c>
      <c r="L17" s="626">
        <v>39130</v>
      </c>
      <c r="M17" s="626" t="s">
        <v>2409</v>
      </c>
      <c r="N17" s="626">
        <v>1000</v>
      </c>
      <c r="O17" s="626">
        <v>0</v>
      </c>
      <c r="P17" s="626">
        <v>0</v>
      </c>
      <c r="Q17" s="626">
        <f t="shared" si="2"/>
        <v>0</v>
      </c>
      <c r="R17" s="626">
        <v>0</v>
      </c>
      <c r="S17" s="626">
        <v>0</v>
      </c>
      <c r="T17" s="626">
        <f t="shared" si="3"/>
        <v>0</v>
      </c>
      <c r="U17" s="626">
        <v>0</v>
      </c>
      <c r="V17" s="626">
        <v>0</v>
      </c>
      <c r="W17" s="626">
        <f t="shared" si="4"/>
        <v>0</v>
      </c>
      <c r="X17" s="626">
        <v>0</v>
      </c>
      <c r="Y17" s="626">
        <v>0</v>
      </c>
      <c r="Z17" s="626">
        <f t="shared" si="5"/>
        <v>0</v>
      </c>
      <c r="AA17" s="626">
        <v>0</v>
      </c>
      <c r="AB17" s="626">
        <v>0</v>
      </c>
      <c r="AC17" s="626">
        <f t="shared" si="6"/>
        <v>0</v>
      </c>
      <c r="AD17" s="626">
        <v>0</v>
      </c>
      <c r="AE17" s="626">
        <v>0</v>
      </c>
      <c r="AF17" s="626">
        <f t="shared" si="7"/>
        <v>0</v>
      </c>
      <c r="AG17" s="626">
        <v>0</v>
      </c>
      <c r="AH17" s="626">
        <v>0</v>
      </c>
      <c r="AI17" s="626">
        <f t="shared" si="8"/>
        <v>0</v>
      </c>
      <c r="AJ17" s="626">
        <v>0</v>
      </c>
      <c r="AK17" s="626">
        <v>0</v>
      </c>
      <c r="AL17" s="626">
        <f t="shared" si="9"/>
        <v>0</v>
      </c>
      <c r="AM17" s="626">
        <v>0</v>
      </c>
      <c r="AN17" s="626">
        <v>0</v>
      </c>
      <c r="AO17" s="626">
        <f t="shared" si="10"/>
        <v>0</v>
      </c>
      <c r="AP17" s="626">
        <v>7</v>
      </c>
      <c r="AQ17" s="626">
        <v>15</v>
      </c>
      <c r="AR17" s="626">
        <f t="shared" si="11"/>
        <v>22</v>
      </c>
      <c r="AS17" s="626">
        <v>12</v>
      </c>
      <c r="AT17" s="626">
        <v>11</v>
      </c>
      <c r="AU17" s="626">
        <f t="shared" si="12"/>
        <v>23</v>
      </c>
      <c r="AV17" s="626">
        <v>6</v>
      </c>
      <c r="AW17" s="626">
        <v>7</v>
      </c>
      <c r="AX17" s="626">
        <f t="shared" si="13"/>
        <v>13</v>
      </c>
      <c r="AY17" s="626">
        <f t="shared" si="16"/>
        <v>25</v>
      </c>
      <c r="AZ17" s="626">
        <f t="shared" si="16"/>
        <v>33</v>
      </c>
      <c r="BA17" s="626">
        <f t="shared" si="16"/>
        <v>58</v>
      </c>
      <c r="BB17" s="626">
        <v>0</v>
      </c>
      <c r="BC17" s="626">
        <v>0</v>
      </c>
      <c r="BD17" s="626">
        <f t="shared" si="14"/>
        <v>0</v>
      </c>
    </row>
    <row r="18" spans="1:56" s="627" customFormat="1" ht="20.25" customHeight="1">
      <c r="A18" s="624">
        <v>3</v>
      </c>
      <c r="B18" s="624"/>
      <c r="C18" s="624" t="str">
        <f>F18</f>
        <v>Kec. Bathin VIII</v>
      </c>
      <c r="D18" s="625"/>
      <c r="E18" s="626"/>
      <c r="F18" s="626" t="str">
        <f>F17</f>
        <v>Kec. Bathin VIII</v>
      </c>
      <c r="G18" s="626"/>
      <c r="H18" s="626"/>
      <c r="I18" s="626"/>
      <c r="J18" s="626"/>
      <c r="K18" s="626"/>
      <c r="L18" s="626"/>
      <c r="M18" s="626"/>
      <c r="N18" s="626"/>
      <c r="O18" s="626">
        <f t="shared" ref="O18:AW18" si="17">SUM(O14:O17)</f>
        <v>0</v>
      </c>
      <c r="P18" s="626">
        <f t="shared" si="17"/>
        <v>0</v>
      </c>
      <c r="Q18" s="626">
        <f t="shared" si="17"/>
        <v>0</v>
      </c>
      <c r="R18" s="626">
        <f t="shared" si="17"/>
        <v>0</v>
      </c>
      <c r="S18" s="626">
        <f t="shared" si="17"/>
        <v>0</v>
      </c>
      <c r="T18" s="626">
        <f t="shared" si="17"/>
        <v>0</v>
      </c>
      <c r="U18" s="626">
        <f t="shared" si="17"/>
        <v>0</v>
      </c>
      <c r="V18" s="626">
        <f t="shared" si="17"/>
        <v>0</v>
      </c>
      <c r="W18" s="626">
        <f t="shared" si="17"/>
        <v>0</v>
      </c>
      <c r="X18" s="626">
        <f t="shared" si="17"/>
        <v>0</v>
      </c>
      <c r="Y18" s="626">
        <f t="shared" si="17"/>
        <v>0</v>
      </c>
      <c r="Z18" s="626">
        <f t="shared" si="17"/>
        <v>0</v>
      </c>
      <c r="AA18" s="626">
        <f t="shared" si="17"/>
        <v>0</v>
      </c>
      <c r="AB18" s="626">
        <f t="shared" si="17"/>
        <v>0</v>
      </c>
      <c r="AC18" s="626">
        <f t="shared" si="17"/>
        <v>0</v>
      </c>
      <c r="AD18" s="626">
        <f t="shared" si="17"/>
        <v>0</v>
      </c>
      <c r="AE18" s="626">
        <f t="shared" si="17"/>
        <v>0</v>
      </c>
      <c r="AF18" s="626">
        <f t="shared" si="17"/>
        <v>0</v>
      </c>
      <c r="AG18" s="626">
        <f t="shared" si="17"/>
        <v>0</v>
      </c>
      <c r="AH18" s="626">
        <f t="shared" si="17"/>
        <v>0</v>
      </c>
      <c r="AI18" s="626">
        <f t="shared" si="17"/>
        <v>0</v>
      </c>
      <c r="AJ18" s="626">
        <f t="shared" si="17"/>
        <v>0</v>
      </c>
      <c r="AK18" s="626">
        <f t="shared" si="17"/>
        <v>0</v>
      </c>
      <c r="AL18" s="626">
        <f t="shared" si="17"/>
        <v>0</v>
      </c>
      <c r="AM18" s="626">
        <f t="shared" si="17"/>
        <v>0</v>
      </c>
      <c r="AN18" s="626">
        <f t="shared" si="17"/>
        <v>0</v>
      </c>
      <c r="AO18" s="626">
        <f t="shared" si="17"/>
        <v>0</v>
      </c>
      <c r="AP18" s="626">
        <f>SUM(AP14:AP17)+2</f>
        <v>46</v>
      </c>
      <c r="AQ18" s="626">
        <f>SUM(AQ14:AQ17)+1</f>
        <v>52</v>
      </c>
      <c r="AR18" s="626">
        <f>AP18+AQ18</f>
        <v>98</v>
      </c>
      <c r="AS18" s="626">
        <f t="shared" si="17"/>
        <v>75</v>
      </c>
      <c r="AT18" s="626">
        <f t="shared" si="17"/>
        <v>52</v>
      </c>
      <c r="AU18" s="626">
        <f>AS18+AT18</f>
        <v>127</v>
      </c>
      <c r="AV18" s="626">
        <f t="shared" si="17"/>
        <v>64</v>
      </c>
      <c r="AW18" s="626">
        <f t="shared" si="17"/>
        <v>48</v>
      </c>
      <c r="AX18" s="626">
        <f>AV18+AW18</f>
        <v>112</v>
      </c>
      <c r="AY18" s="626">
        <f t="shared" si="16"/>
        <v>185</v>
      </c>
      <c r="AZ18" s="626">
        <f t="shared" si="16"/>
        <v>152</v>
      </c>
      <c r="BA18" s="626">
        <f t="shared" si="16"/>
        <v>337</v>
      </c>
      <c r="BB18" s="626">
        <f>SUM(BB14:BB17)</f>
        <v>0</v>
      </c>
      <c r="BC18" s="626">
        <f>SUM(BC14:BC17)</f>
        <v>0</v>
      </c>
      <c r="BD18" s="626">
        <f>SUM(BD14:BD17)</f>
        <v>0</v>
      </c>
    </row>
    <row r="19" spans="1:56" s="627" customFormat="1" hidden="1">
      <c r="A19" s="626">
        <f>A17+1</f>
        <v>7</v>
      </c>
      <c r="B19" s="626" t="s">
        <v>1305</v>
      </c>
      <c r="C19" s="626" t="s">
        <v>2281</v>
      </c>
      <c r="D19" s="628" t="s">
        <v>1732</v>
      </c>
      <c r="E19" s="626" t="s">
        <v>685</v>
      </c>
      <c r="F19" s="626" t="s">
        <v>88</v>
      </c>
      <c r="G19" s="626" t="s">
        <v>127</v>
      </c>
      <c r="H19" s="626" t="s">
        <v>615</v>
      </c>
      <c r="I19" s="626" t="s">
        <v>615</v>
      </c>
      <c r="J19" s="626">
        <v>2</v>
      </c>
      <c r="K19" s="626" t="s">
        <v>2410</v>
      </c>
      <c r="L19" s="626">
        <v>42023</v>
      </c>
      <c r="M19" s="626" t="s">
        <v>2419</v>
      </c>
      <c r="N19" s="626">
        <v>0</v>
      </c>
      <c r="O19" s="626">
        <v>0</v>
      </c>
      <c r="P19" s="626">
        <v>0</v>
      </c>
      <c r="Q19" s="626">
        <f t="shared" si="2"/>
        <v>0</v>
      </c>
      <c r="R19" s="626">
        <v>0</v>
      </c>
      <c r="S19" s="626">
        <v>0</v>
      </c>
      <c r="T19" s="626">
        <f t="shared" si="3"/>
        <v>0</v>
      </c>
      <c r="U19" s="626">
        <v>0</v>
      </c>
      <c r="V19" s="626">
        <v>0</v>
      </c>
      <c r="W19" s="626">
        <f t="shared" si="4"/>
        <v>0</v>
      </c>
      <c r="X19" s="626">
        <v>0</v>
      </c>
      <c r="Y19" s="626">
        <v>0</v>
      </c>
      <c r="Z19" s="626">
        <f t="shared" si="5"/>
        <v>0</v>
      </c>
      <c r="AA19" s="626">
        <v>0</v>
      </c>
      <c r="AB19" s="626">
        <v>0</v>
      </c>
      <c r="AC19" s="626">
        <f t="shared" si="6"/>
        <v>0</v>
      </c>
      <c r="AD19" s="626">
        <v>0</v>
      </c>
      <c r="AE19" s="626">
        <v>0</v>
      </c>
      <c r="AF19" s="626">
        <f t="shared" si="7"/>
        <v>0</v>
      </c>
      <c r="AG19" s="626">
        <v>0</v>
      </c>
      <c r="AH19" s="626">
        <v>0</v>
      </c>
      <c r="AI19" s="626">
        <f t="shared" si="8"/>
        <v>0</v>
      </c>
      <c r="AJ19" s="626">
        <v>0</v>
      </c>
      <c r="AK19" s="626">
        <v>0</v>
      </c>
      <c r="AL19" s="626">
        <f t="shared" si="9"/>
        <v>0</v>
      </c>
      <c r="AM19" s="626">
        <v>0</v>
      </c>
      <c r="AN19" s="626">
        <v>0</v>
      </c>
      <c r="AO19" s="626">
        <f t="shared" si="10"/>
        <v>0</v>
      </c>
      <c r="AP19" s="626">
        <v>34</v>
      </c>
      <c r="AQ19" s="626">
        <v>26</v>
      </c>
      <c r="AR19" s="626">
        <f t="shared" si="11"/>
        <v>60</v>
      </c>
      <c r="AS19" s="626">
        <v>17</v>
      </c>
      <c r="AT19" s="626">
        <v>12</v>
      </c>
      <c r="AU19" s="626">
        <f t="shared" si="12"/>
        <v>29</v>
      </c>
      <c r="AV19" s="626">
        <v>17</v>
      </c>
      <c r="AW19" s="626">
        <v>8</v>
      </c>
      <c r="AX19" s="626">
        <f t="shared" si="13"/>
        <v>25</v>
      </c>
      <c r="AY19" s="626">
        <f t="shared" si="16"/>
        <v>68</v>
      </c>
      <c r="AZ19" s="626">
        <f t="shared" si="16"/>
        <v>46</v>
      </c>
      <c r="BA19" s="626">
        <f t="shared" si="16"/>
        <v>114</v>
      </c>
      <c r="BB19" s="626">
        <v>0</v>
      </c>
      <c r="BC19" s="626">
        <v>0</v>
      </c>
      <c r="BD19" s="626">
        <f t="shared" si="14"/>
        <v>0</v>
      </c>
    </row>
    <row r="20" spans="1:56" s="627" customFormat="1" ht="21" customHeight="1">
      <c r="A20" s="624">
        <v>4</v>
      </c>
      <c r="B20" s="624"/>
      <c r="C20" s="624" t="str">
        <f>F20</f>
        <v>Kec. Cermin Nan Gedang</v>
      </c>
      <c r="D20" s="625"/>
      <c r="E20" s="626"/>
      <c r="F20" s="626" t="str">
        <f>F19</f>
        <v>Kec. Cermin Nan Gedang</v>
      </c>
      <c r="G20" s="626"/>
      <c r="H20" s="626"/>
      <c r="I20" s="626"/>
      <c r="J20" s="626"/>
      <c r="K20" s="626"/>
      <c r="L20" s="626"/>
      <c r="M20" s="626"/>
      <c r="N20" s="626"/>
      <c r="O20" s="626">
        <f t="shared" ref="O20:AW20" si="18">O19</f>
        <v>0</v>
      </c>
      <c r="P20" s="626">
        <f t="shared" si="18"/>
        <v>0</v>
      </c>
      <c r="Q20" s="626">
        <f t="shared" si="18"/>
        <v>0</v>
      </c>
      <c r="R20" s="626">
        <f t="shared" si="18"/>
        <v>0</v>
      </c>
      <c r="S20" s="626">
        <f t="shared" si="18"/>
        <v>0</v>
      </c>
      <c r="T20" s="626">
        <f t="shared" si="18"/>
        <v>0</v>
      </c>
      <c r="U20" s="626">
        <f t="shared" si="18"/>
        <v>0</v>
      </c>
      <c r="V20" s="626">
        <f t="shared" si="18"/>
        <v>0</v>
      </c>
      <c r="W20" s="626">
        <f t="shared" si="18"/>
        <v>0</v>
      </c>
      <c r="X20" s="626">
        <f t="shared" si="18"/>
        <v>0</v>
      </c>
      <c r="Y20" s="626">
        <f t="shared" si="18"/>
        <v>0</v>
      </c>
      <c r="Z20" s="626">
        <f t="shared" si="18"/>
        <v>0</v>
      </c>
      <c r="AA20" s="626">
        <f t="shared" si="18"/>
        <v>0</v>
      </c>
      <c r="AB20" s="626">
        <f t="shared" si="18"/>
        <v>0</v>
      </c>
      <c r="AC20" s="626">
        <f t="shared" si="18"/>
        <v>0</v>
      </c>
      <c r="AD20" s="626">
        <f t="shared" si="18"/>
        <v>0</v>
      </c>
      <c r="AE20" s="626">
        <f t="shared" si="18"/>
        <v>0</v>
      </c>
      <c r="AF20" s="626">
        <f t="shared" si="18"/>
        <v>0</v>
      </c>
      <c r="AG20" s="626">
        <f t="shared" si="18"/>
        <v>0</v>
      </c>
      <c r="AH20" s="626">
        <f t="shared" si="18"/>
        <v>0</v>
      </c>
      <c r="AI20" s="626">
        <f t="shared" si="18"/>
        <v>0</v>
      </c>
      <c r="AJ20" s="626">
        <f t="shared" si="18"/>
        <v>0</v>
      </c>
      <c r="AK20" s="626">
        <f t="shared" si="18"/>
        <v>0</v>
      </c>
      <c r="AL20" s="626">
        <f t="shared" si="18"/>
        <v>0</v>
      </c>
      <c r="AM20" s="626">
        <f t="shared" si="18"/>
        <v>0</v>
      </c>
      <c r="AN20" s="626">
        <f t="shared" si="18"/>
        <v>0</v>
      </c>
      <c r="AO20" s="626">
        <f t="shared" si="18"/>
        <v>0</v>
      </c>
      <c r="AP20" s="626">
        <f>AP19-1</f>
        <v>33</v>
      </c>
      <c r="AQ20" s="626">
        <f>AQ19-2</f>
        <v>24</v>
      </c>
      <c r="AR20" s="626">
        <f>AP20+AQ20</f>
        <v>57</v>
      </c>
      <c r="AS20" s="626">
        <f t="shared" si="18"/>
        <v>17</v>
      </c>
      <c r="AT20" s="626">
        <f t="shared" si="18"/>
        <v>12</v>
      </c>
      <c r="AU20" s="626">
        <f>AS20+AT20</f>
        <v>29</v>
      </c>
      <c r="AV20" s="626">
        <f t="shared" si="18"/>
        <v>17</v>
      </c>
      <c r="AW20" s="626">
        <f t="shared" si="18"/>
        <v>8</v>
      </c>
      <c r="AX20" s="626">
        <f>AV20+AW20</f>
        <v>25</v>
      </c>
      <c r="AY20" s="626">
        <f t="shared" si="16"/>
        <v>67</v>
      </c>
      <c r="AZ20" s="626">
        <f t="shared" si="16"/>
        <v>44</v>
      </c>
      <c r="BA20" s="626">
        <f t="shared" si="16"/>
        <v>111</v>
      </c>
      <c r="BB20" s="626">
        <f>BB19</f>
        <v>0</v>
      </c>
      <c r="BC20" s="626">
        <f>BC19</f>
        <v>0</v>
      </c>
      <c r="BD20" s="626">
        <f>BD19</f>
        <v>0</v>
      </c>
    </row>
    <row r="21" spans="1:56" s="627" customFormat="1" hidden="1">
      <c r="A21" s="626">
        <f>A19+1</f>
        <v>8</v>
      </c>
      <c r="B21" s="626" t="s">
        <v>1309</v>
      </c>
      <c r="C21" s="626" t="s">
        <v>1310</v>
      </c>
      <c r="D21" s="628" t="s">
        <v>1733</v>
      </c>
      <c r="E21" s="626" t="s">
        <v>2583</v>
      </c>
      <c r="F21" s="626" t="s">
        <v>82</v>
      </c>
      <c r="G21" s="626" t="s">
        <v>126</v>
      </c>
      <c r="H21" s="626" t="s">
        <v>615</v>
      </c>
      <c r="I21" s="626" t="s">
        <v>615</v>
      </c>
      <c r="J21" s="626">
        <v>2</v>
      </c>
      <c r="K21" s="626" t="s">
        <v>2584</v>
      </c>
      <c r="L21" s="626">
        <v>37326</v>
      </c>
      <c r="M21" s="626" t="s">
        <v>2409</v>
      </c>
      <c r="N21" s="626">
        <v>1000</v>
      </c>
      <c r="O21" s="626">
        <v>0</v>
      </c>
      <c r="P21" s="626">
        <v>0</v>
      </c>
      <c r="Q21" s="626">
        <f t="shared" si="2"/>
        <v>0</v>
      </c>
      <c r="R21" s="626">
        <v>0</v>
      </c>
      <c r="S21" s="626">
        <v>0</v>
      </c>
      <c r="T21" s="626">
        <f t="shared" si="3"/>
        <v>0</v>
      </c>
      <c r="U21" s="626">
        <v>0</v>
      </c>
      <c r="V21" s="626">
        <v>0</v>
      </c>
      <c r="W21" s="626">
        <f t="shared" si="4"/>
        <v>0</v>
      </c>
      <c r="X21" s="626">
        <v>0</v>
      </c>
      <c r="Y21" s="626">
        <v>0</v>
      </c>
      <c r="Z21" s="626">
        <f t="shared" si="5"/>
        <v>0</v>
      </c>
      <c r="AA21" s="626">
        <v>0</v>
      </c>
      <c r="AB21" s="626">
        <v>0</v>
      </c>
      <c r="AC21" s="626">
        <f t="shared" si="6"/>
        <v>0</v>
      </c>
      <c r="AD21" s="626">
        <v>0</v>
      </c>
      <c r="AE21" s="626">
        <v>0</v>
      </c>
      <c r="AF21" s="626">
        <f t="shared" si="7"/>
        <v>0</v>
      </c>
      <c r="AG21" s="626">
        <v>0</v>
      </c>
      <c r="AH21" s="626">
        <v>0</v>
      </c>
      <c r="AI21" s="626">
        <f t="shared" si="8"/>
        <v>0</v>
      </c>
      <c r="AJ21" s="626">
        <v>0</v>
      </c>
      <c r="AK21" s="626">
        <v>0</v>
      </c>
      <c r="AL21" s="626">
        <f t="shared" si="9"/>
        <v>0</v>
      </c>
      <c r="AM21" s="626">
        <v>0</v>
      </c>
      <c r="AN21" s="626">
        <v>0</v>
      </c>
      <c r="AO21" s="626">
        <f t="shared" si="10"/>
        <v>0</v>
      </c>
      <c r="AP21" s="626">
        <v>40</v>
      </c>
      <c r="AQ21" s="626">
        <v>29</v>
      </c>
      <c r="AR21" s="626">
        <f t="shared" si="11"/>
        <v>69</v>
      </c>
      <c r="AS21" s="626">
        <v>40</v>
      </c>
      <c r="AT21" s="626">
        <v>50</v>
      </c>
      <c r="AU21" s="626">
        <f t="shared" si="12"/>
        <v>90</v>
      </c>
      <c r="AV21" s="626">
        <v>41</v>
      </c>
      <c r="AW21" s="626">
        <v>59</v>
      </c>
      <c r="AX21" s="626">
        <f t="shared" si="13"/>
        <v>100</v>
      </c>
      <c r="AY21" s="626">
        <f t="shared" si="16"/>
        <v>121</v>
      </c>
      <c r="AZ21" s="626">
        <f t="shared" si="16"/>
        <v>138</v>
      </c>
      <c r="BA21" s="626">
        <f t="shared" si="16"/>
        <v>259</v>
      </c>
      <c r="BB21" s="626">
        <v>0</v>
      </c>
      <c r="BC21" s="626">
        <v>0</v>
      </c>
      <c r="BD21" s="626">
        <f t="shared" si="14"/>
        <v>0</v>
      </c>
    </row>
    <row r="22" spans="1:56" s="627" customFormat="1" ht="21" customHeight="1">
      <c r="A22" s="624">
        <v>5</v>
      </c>
      <c r="B22" s="624"/>
      <c r="C22" s="624" t="str">
        <f>F22</f>
        <v>Kec. Limun</v>
      </c>
      <c r="D22" s="625"/>
      <c r="E22" s="626"/>
      <c r="F22" s="626" t="str">
        <f>F21</f>
        <v>Kec. Limun</v>
      </c>
      <c r="G22" s="626"/>
      <c r="H22" s="626"/>
      <c r="I22" s="626"/>
      <c r="J22" s="626"/>
      <c r="K22" s="626"/>
      <c r="L22" s="626"/>
      <c r="M22" s="626"/>
      <c r="N22" s="626"/>
      <c r="O22" s="626">
        <f t="shared" ref="O22:AW22" si="19">O21</f>
        <v>0</v>
      </c>
      <c r="P22" s="626">
        <f t="shared" si="19"/>
        <v>0</v>
      </c>
      <c r="Q22" s="626">
        <f t="shared" si="19"/>
        <v>0</v>
      </c>
      <c r="R22" s="626">
        <f t="shared" si="19"/>
        <v>0</v>
      </c>
      <c r="S22" s="626">
        <f t="shared" si="19"/>
        <v>0</v>
      </c>
      <c r="T22" s="626">
        <f t="shared" si="19"/>
        <v>0</v>
      </c>
      <c r="U22" s="626">
        <f t="shared" si="19"/>
        <v>0</v>
      </c>
      <c r="V22" s="626">
        <f t="shared" si="19"/>
        <v>0</v>
      </c>
      <c r="W22" s="626">
        <f t="shared" si="19"/>
        <v>0</v>
      </c>
      <c r="X22" s="626">
        <f t="shared" si="19"/>
        <v>0</v>
      </c>
      <c r="Y22" s="626">
        <f t="shared" si="19"/>
        <v>0</v>
      </c>
      <c r="Z22" s="626">
        <f t="shared" si="19"/>
        <v>0</v>
      </c>
      <c r="AA22" s="626">
        <f t="shared" si="19"/>
        <v>0</v>
      </c>
      <c r="AB22" s="626">
        <f t="shared" si="19"/>
        <v>0</v>
      </c>
      <c r="AC22" s="626">
        <f t="shared" si="19"/>
        <v>0</v>
      </c>
      <c r="AD22" s="626">
        <f t="shared" si="19"/>
        <v>0</v>
      </c>
      <c r="AE22" s="626">
        <f t="shared" si="19"/>
        <v>0</v>
      </c>
      <c r="AF22" s="626">
        <f t="shared" si="19"/>
        <v>0</v>
      </c>
      <c r="AG22" s="626">
        <f t="shared" si="19"/>
        <v>0</v>
      </c>
      <c r="AH22" s="626">
        <f t="shared" si="19"/>
        <v>0</v>
      </c>
      <c r="AI22" s="626">
        <f t="shared" si="19"/>
        <v>0</v>
      </c>
      <c r="AJ22" s="626">
        <f t="shared" si="19"/>
        <v>0</v>
      </c>
      <c r="AK22" s="626">
        <f t="shared" si="19"/>
        <v>0</v>
      </c>
      <c r="AL22" s="626">
        <f t="shared" si="19"/>
        <v>0</v>
      </c>
      <c r="AM22" s="626">
        <f t="shared" si="19"/>
        <v>0</v>
      </c>
      <c r="AN22" s="626">
        <f t="shared" si="19"/>
        <v>0</v>
      </c>
      <c r="AO22" s="626">
        <f t="shared" si="19"/>
        <v>0</v>
      </c>
      <c r="AP22" s="626">
        <f t="shared" si="19"/>
        <v>40</v>
      </c>
      <c r="AQ22" s="626">
        <f t="shared" si="19"/>
        <v>29</v>
      </c>
      <c r="AR22" s="626">
        <f>AP22+AQ22</f>
        <v>69</v>
      </c>
      <c r="AS22" s="626">
        <f t="shared" si="19"/>
        <v>40</v>
      </c>
      <c r="AT22" s="626">
        <f t="shared" si="19"/>
        <v>50</v>
      </c>
      <c r="AU22" s="626">
        <f>AS22+AT22</f>
        <v>90</v>
      </c>
      <c r="AV22" s="626">
        <f t="shared" si="19"/>
        <v>41</v>
      </c>
      <c r="AW22" s="626">
        <f t="shared" si="19"/>
        <v>59</v>
      </c>
      <c r="AX22" s="626">
        <f>AV22+AW22</f>
        <v>100</v>
      </c>
      <c r="AY22" s="626">
        <f t="shared" si="16"/>
        <v>121</v>
      </c>
      <c r="AZ22" s="626">
        <f t="shared" si="16"/>
        <v>138</v>
      </c>
      <c r="BA22" s="626">
        <f t="shared" si="16"/>
        <v>259</v>
      </c>
      <c r="BB22" s="626">
        <f>BB21</f>
        <v>0</v>
      </c>
      <c r="BC22" s="626">
        <f>BC21</f>
        <v>0</v>
      </c>
      <c r="BD22" s="626">
        <f>BD21</f>
        <v>0</v>
      </c>
    </row>
    <row r="23" spans="1:56" s="627" customFormat="1" hidden="1">
      <c r="A23" s="626">
        <f>A21+1</f>
        <v>9</v>
      </c>
      <c r="B23" s="626" t="s">
        <v>1319</v>
      </c>
      <c r="C23" s="626" t="s">
        <v>1320</v>
      </c>
      <c r="D23" s="628" t="s">
        <v>1734</v>
      </c>
      <c r="E23" s="626" t="s">
        <v>825</v>
      </c>
      <c r="F23" s="626" t="s">
        <v>89</v>
      </c>
      <c r="G23" s="626" t="s">
        <v>126</v>
      </c>
      <c r="H23" s="626" t="s">
        <v>615</v>
      </c>
      <c r="I23" s="626" t="s">
        <v>615</v>
      </c>
      <c r="J23" s="626">
        <v>2</v>
      </c>
      <c r="K23" s="626" t="s">
        <v>615</v>
      </c>
      <c r="L23" s="626">
        <v>2</v>
      </c>
      <c r="M23" s="626" t="s">
        <v>2409</v>
      </c>
      <c r="N23" s="626">
        <v>1300</v>
      </c>
      <c r="O23" s="626">
        <v>0</v>
      </c>
      <c r="P23" s="626">
        <v>0</v>
      </c>
      <c r="Q23" s="626">
        <f t="shared" si="2"/>
        <v>0</v>
      </c>
      <c r="R23" s="626">
        <v>0</v>
      </c>
      <c r="S23" s="626">
        <v>0</v>
      </c>
      <c r="T23" s="626">
        <f t="shared" si="3"/>
        <v>0</v>
      </c>
      <c r="U23" s="626">
        <v>0</v>
      </c>
      <c r="V23" s="626">
        <v>0</v>
      </c>
      <c r="W23" s="626">
        <f t="shared" si="4"/>
        <v>0</v>
      </c>
      <c r="X23" s="626">
        <v>0</v>
      </c>
      <c r="Y23" s="626">
        <v>0</v>
      </c>
      <c r="Z23" s="626">
        <f t="shared" si="5"/>
        <v>0</v>
      </c>
      <c r="AA23" s="626">
        <v>0</v>
      </c>
      <c r="AB23" s="626">
        <v>0</v>
      </c>
      <c r="AC23" s="626">
        <f t="shared" si="6"/>
        <v>0</v>
      </c>
      <c r="AD23" s="626">
        <v>0</v>
      </c>
      <c r="AE23" s="626">
        <v>0</v>
      </c>
      <c r="AF23" s="626">
        <f t="shared" si="7"/>
        <v>0</v>
      </c>
      <c r="AG23" s="626">
        <v>0</v>
      </c>
      <c r="AH23" s="626">
        <v>0</v>
      </c>
      <c r="AI23" s="626">
        <f t="shared" si="8"/>
        <v>0</v>
      </c>
      <c r="AJ23" s="626">
        <v>0</v>
      </c>
      <c r="AK23" s="626">
        <v>0</v>
      </c>
      <c r="AL23" s="626">
        <f t="shared" si="9"/>
        <v>0</v>
      </c>
      <c r="AM23" s="626">
        <v>0</v>
      </c>
      <c r="AN23" s="626">
        <v>0</v>
      </c>
      <c r="AO23" s="626">
        <f t="shared" si="10"/>
        <v>0</v>
      </c>
      <c r="AP23" s="626">
        <v>31</v>
      </c>
      <c r="AQ23" s="626">
        <v>42</v>
      </c>
      <c r="AR23" s="626">
        <f t="shared" si="11"/>
        <v>73</v>
      </c>
      <c r="AS23" s="626">
        <v>26</v>
      </c>
      <c r="AT23" s="626">
        <v>29</v>
      </c>
      <c r="AU23" s="626">
        <f t="shared" si="12"/>
        <v>55</v>
      </c>
      <c r="AV23" s="626">
        <v>20</v>
      </c>
      <c r="AW23" s="626">
        <v>26</v>
      </c>
      <c r="AX23" s="626">
        <f t="shared" si="13"/>
        <v>46</v>
      </c>
      <c r="AY23" s="626">
        <f t="shared" si="16"/>
        <v>77</v>
      </c>
      <c r="AZ23" s="626">
        <f t="shared" si="16"/>
        <v>97</v>
      </c>
      <c r="BA23" s="626">
        <f t="shared" si="16"/>
        <v>174</v>
      </c>
      <c r="BB23" s="626">
        <v>0</v>
      </c>
      <c r="BC23" s="626">
        <v>0</v>
      </c>
      <c r="BD23" s="626">
        <f t="shared" si="14"/>
        <v>0</v>
      </c>
    </row>
    <row r="24" spans="1:56" s="627" customFormat="1" hidden="1">
      <c r="A24" s="626">
        <f>A23+1</f>
        <v>10</v>
      </c>
      <c r="B24" s="626" t="s">
        <v>1326</v>
      </c>
      <c r="C24" s="626" t="s">
        <v>1327</v>
      </c>
      <c r="D24" s="628" t="s">
        <v>1735</v>
      </c>
      <c r="E24" s="626" t="s">
        <v>856</v>
      </c>
      <c r="F24" s="626" t="s">
        <v>89</v>
      </c>
      <c r="G24" s="626" t="s">
        <v>126</v>
      </c>
      <c r="H24" s="626" t="s">
        <v>615</v>
      </c>
      <c r="I24" s="626" t="s">
        <v>615</v>
      </c>
      <c r="J24" s="626">
        <v>2</v>
      </c>
      <c r="K24" s="626" t="s">
        <v>2585</v>
      </c>
      <c r="L24" s="626">
        <v>37326</v>
      </c>
      <c r="M24" s="626" t="s">
        <v>2409</v>
      </c>
      <c r="N24" s="626">
        <v>3500</v>
      </c>
      <c r="O24" s="626">
        <v>0</v>
      </c>
      <c r="P24" s="626">
        <v>0</v>
      </c>
      <c r="Q24" s="626">
        <f t="shared" si="2"/>
        <v>0</v>
      </c>
      <c r="R24" s="626">
        <v>0</v>
      </c>
      <c r="S24" s="626">
        <v>0</v>
      </c>
      <c r="T24" s="626">
        <f t="shared" si="3"/>
        <v>0</v>
      </c>
      <c r="U24" s="626">
        <v>0</v>
      </c>
      <c r="V24" s="626">
        <v>0</v>
      </c>
      <c r="W24" s="626">
        <f t="shared" si="4"/>
        <v>0</v>
      </c>
      <c r="X24" s="626">
        <v>0</v>
      </c>
      <c r="Y24" s="626">
        <v>0</v>
      </c>
      <c r="Z24" s="626">
        <f t="shared" si="5"/>
        <v>0</v>
      </c>
      <c r="AA24" s="626">
        <v>0</v>
      </c>
      <c r="AB24" s="626">
        <v>0</v>
      </c>
      <c r="AC24" s="626">
        <f t="shared" si="6"/>
        <v>0</v>
      </c>
      <c r="AD24" s="626">
        <v>0</v>
      </c>
      <c r="AE24" s="626">
        <v>0</v>
      </c>
      <c r="AF24" s="626">
        <f t="shared" si="7"/>
        <v>0</v>
      </c>
      <c r="AG24" s="626">
        <v>0</v>
      </c>
      <c r="AH24" s="626">
        <v>0</v>
      </c>
      <c r="AI24" s="626">
        <f t="shared" si="8"/>
        <v>0</v>
      </c>
      <c r="AJ24" s="626">
        <v>0</v>
      </c>
      <c r="AK24" s="626">
        <v>0</v>
      </c>
      <c r="AL24" s="626">
        <f t="shared" si="9"/>
        <v>0</v>
      </c>
      <c r="AM24" s="626">
        <v>0</v>
      </c>
      <c r="AN24" s="626">
        <v>0</v>
      </c>
      <c r="AO24" s="626">
        <f t="shared" si="10"/>
        <v>0</v>
      </c>
      <c r="AP24" s="626">
        <v>69</v>
      </c>
      <c r="AQ24" s="626">
        <v>64</v>
      </c>
      <c r="AR24" s="626">
        <f t="shared" si="11"/>
        <v>133</v>
      </c>
      <c r="AS24" s="626">
        <v>41</v>
      </c>
      <c r="AT24" s="626">
        <v>83</v>
      </c>
      <c r="AU24" s="626">
        <f t="shared" si="12"/>
        <v>124</v>
      </c>
      <c r="AV24" s="626">
        <v>36</v>
      </c>
      <c r="AW24" s="626">
        <v>76</v>
      </c>
      <c r="AX24" s="626">
        <f t="shared" si="13"/>
        <v>112</v>
      </c>
      <c r="AY24" s="626">
        <f t="shared" si="16"/>
        <v>146</v>
      </c>
      <c r="AZ24" s="626">
        <f t="shared" si="16"/>
        <v>223</v>
      </c>
      <c r="BA24" s="626">
        <f t="shared" si="16"/>
        <v>369</v>
      </c>
      <c r="BB24" s="626">
        <v>0</v>
      </c>
      <c r="BC24" s="626">
        <v>0</v>
      </c>
      <c r="BD24" s="626">
        <f t="shared" si="14"/>
        <v>0</v>
      </c>
    </row>
    <row r="25" spans="1:56" s="627" customFormat="1" ht="20.25" customHeight="1">
      <c r="A25" s="624">
        <v>6</v>
      </c>
      <c r="B25" s="624"/>
      <c r="C25" s="624" t="str">
        <f>F25</f>
        <v>Kec. Mandiangin</v>
      </c>
      <c r="D25" s="625"/>
      <c r="E25" s="626"/>
      <c r="F25" s="626" t="str">
        <f>F24</f>
        <v>Kec. Mandiangin</v>
      </c>
      <c r="G25" s="626"/>
      <c r="H25" s="626"/>
      <c r="I25" s="626"/>
      <c r="J25" s="626"/>
      <c r="K25" s="626"/>
      <c r="L25" s="626"/>
      <c r="M25" s="626"/>
      <c r="N25" s="626"/>
      <c r="O25" s="626">
        <f t="shared" ref="O25:AW25" si="20">SUM(O23:O24)</f>
        <v>0</v>
      </c>
      <c r="P25" s="626">
        <f t="shared" si="20"/>
        <v>0</v>
      </c>
      <c r="Q25" s="626">
        <f t="shared" si="20"/>
        <v>0</v>
      </c>
      <c r="R25" s="626">
        <f t="shared" si="20"/>
        <v>0</v>
      </c>
      <c r="S25" s="626">
        <f t="shared" si="20"/>
        <v>0</v>
      </c>
      <c r="T25" s="626">
        <f t="shared" si="20"/>
        <v>0</v>
      </c>
      <c r="U25" s="626">
        <f t="shared" si="20"/>
        <v>0</v>
      </c>
      <c r="V25" s="626">
        <f t="shared" si="20"/>
        <v>0</v>
      </c>
      <c r="W25" s="626">
        <f t="shared" si="20"/>
        <v>0</v>
      </c>
      <c r="X25" s="626">
        <f t="shared" si="20"/>
        <v>0</v>
      </c>
      <c r="Y25" s="626">
        <f t="shared" si="20"/>
        <v>0</v>
      </c>
      <c r="Z25" s="626">
        <f t="shared" si="20"/>
        <v>0</v>
      </c>
      <c r="AA25" s="626">
        <f t="shared" si="20"/>
        <v>0</v>
      </c>
      <c r="AB25" s="626">
        <f t="shared" si="20"/>
        <v>0</v>
      </c>
      <c r="AC25" s="626">
        <f t="shared" si="20"/>
        <v>0</v>
      </c>
      <c r="AD25" s="626">
        <f t="shared" si="20"/>
        <v>0</v>
      </c>
      <c r="AE25" s="626">
        <f t="shared" si="20"/>
        <v>0</v>
      </c>
      <c r="AF25" s="626">
        <f t="shared" si="20"/>
        <v>0</v>
      </c>
      <c r="AG25" s="626">
        <f t="shared" si="20"/>
        <v>0</v>
      </c>
      <c r="AH25" s="626">
        <f t="shared" si="20"/>
        <v>0</v>
      </c>
      <c r="AI25" s="626">
        <f t="shared" si="20"/>
        <v>0</v>
      </c>
      <c r="AJ25" s="626">
        <f t="shared" si="20"/>
        <v>0</v>
      </c>
      <c r="AK25" s="626">
        <f t="shared" si="20"/>
        <v>0</v>
      </c>
      <c r="AL25" s="626">
        <f t="shared" si="20"/>
        <v>0</v>
      </c>
      <c r="AM25" s="626">
        <f t="shared" si="20"/>
        <v>0</v>
      </c>
      <c r="AN25" s="626">
        <f t="shared" si="20"/>
        <v>0</v>
      </c>
      <c r="AO25" s="626">
        <f t="shared" si="20"/>
        <v>0</v>
      </c>
      <c r="AP25" s="626">
        <f t="shared" si="20"/>
        <v>100</v>
      </c>
      <c r="AQ25" s="626">
        <f t="shared" si="20"/>
        <v>106</v>
      </c>
      <c r="AR25" s="626">
        <f>AP25+AQ25</f>
        <v>206</v>
      </c>
      <c r="AS25" s="626">
        <f t="shared" si="20"/>
        <v>67</v>
      </c>
      <c r="AT25" s="626">
        <f t="shared" si="20"/>
        <v>112</v>
      </c>
      <c r="AU25" s="626">
        <f>AS25+AT25</f>
        <v>179</v>
      </c>
      <c r="AV25" s="626">
        <f t="shared" si="20"/>
        <v>56</v>
      </c>
      <c r="AW25" s="626">
        <f t="shared" si="20"/>
        <v>102</v>
      </c>
      <c r="AX25" s="626">
        <f>AV25+AW25</f>
        <v>158</v>
      </c>
      <c r="AY25" s="626">
        <f t="shared" si="16"/>
        <v>223</v>
      </c>
      <c r="AZ25" s="626">
        <f t="shared" si="16"/>
        <v>320</v>
      </c>
      <c r="BA25" s="626">
        <f t="shared" si="16"/>
        <v>543</v>
      </c>
      <c r="BB25" s="626">
        <f>SUM(BB23:BB24)</f>
        <v>0</v>
      </c>
      <c r="BC25" s="626">
        <f>SUM(BC23:BC24)</f>
        <v>0</v>
      </c>
      <c r="BD25" s="626">
        <f>SUM(BD23:BD24)</f>
        <v>0</v>
      </c>
    </row>
    <row r="26" spans="1:56" s="627" customFormat="1" hidden="1">
      <c r="A26" s="626">
        <f>A24+1</f>
        <v>11</v>
      </c>
      <c r="B26" s="626" t="s">
        <v>1336</v>
      </c>
      <c r="C26" s="626" t="s">
        <v>1337</v>
      </c>
      <c r="D26" s="628" t="s">
        <v>1736</v>
      </c>
      <c r="E26" s="626" t="s">
        <v>189</v>
      </c>
      <c r="F26" s="626" t="s">
        <v>83</v>
      </c>
      <c r="G26" s="626" t="s">
        <v>126</v>
      </c>
      <c r="H26" s="626" t="s">
        <v>615</v>
      </c>
      <c r="I26" s="626" t="s">
        <v>615</v>
      </c>
      <c r="J26" s="626">
        <v>2</v>
      </c>
      <c r="K26" s="626" t="s">
        <v>2410</v>
      </c>
      <c r="L26" s="626" t="s">
        <v>615</v>
      </c>
      <c r="M26" s="626" t="s">
        <v>2409</v>
      </c>
      <c r="N26" s="626">
        <v>2500</v>
      </c>
      <c r="O26" s="626">
        <v>0</v>
      </c>
      <c r="P26" s="626">
        <v>0</v>
      </c>
      <c r="Q26" s="626">
        <f t="shared" si="2"/>
        <v>0</v>
      </c>
      <c r="R26" s="626">
        <v>0</v>
      </c>
      <c r="S26" s="626">
        <v>0</v>
      </c>
      <c r="T26" s="626">
        <f t="shared" si="3"/>
        <v>0</v>
      </c>
      <c r="U26" s="626">
        <v>0</v>
      </c>
      <c r="V26" s="626">
        <v>0</v>
      </c>
      <c r="W26" s="626">
        <f t="shared" si="4"/>
        <v>0</v>
      </c>
      <c r="X26" s="626">
        <v>0</v>
      </c>
      <c r="Y26" s="626">
        <v>0</v>
      </c>
      <c r="Z26" s="626">
        <f t="shared" si="5"/>
        <v>0</v>
      </c>
      <c r="AA26" s="626">
        <v>0</v>
      </c>
      <c r="AB26" s="626">
        <v>0</v>
      </c>
      <c r="AC26" s="626">
        <f t="shared" si="6"/>
        <v>0</v>
      </c>
      <c r="AD26" s="626">
        <v>0</v>
      </c>
      <c r="AE26" s="626">
        <v>0</v>
      </c>
      <c r="AF26" s="626">
        <f t="shared" si="7"/>
        <v>0</v>
      </c>
      <c r="AG26" s="626">
        <v>0</v>
      </c>
      <c r="AH26" s="626">
        <v>0</v>
      </c>
      <c r="AI26" s="626">
        <f t="shared" si="8"/>
        <v>0</v>
      </c>
      <c r="AJ26" s="626">
        <v>0</v>
      </c>
      <c r="AK26" s="626">
        <v>0</v>
      </c>
      <c r="AL26" s="626">
        <f t="shared" si="9"/>
        <v>0</v>
      </c>
      <c r="AM26" s="626">
        <v>0</v>
      </c>
      <c r="AN26" s="626">
        <v>0</v>
      </c>
      <c r="AO26" s="626">
        <f t="shared" si="10"/>
        <v>0</v>
      </c>
      <c r="AP26" s="626">
        <v>64</v>
      </c>
      <c r="AQ26" s="626">
        <v>66</v>
      </c>
      <c r="AR26" s="626">
        <f t="shared" si="11"/>
        <v>130</v>
      </c>
      <c r="AS26" s="626">
        <v>65</v>
      </c>
      <c r="AT26" s="626">
        <v>60</v>
      </c>
      <c r="AU26" s="626">
        <f t="shared" si="12"/>
        <v>125</v>
      </c>
      <c r="AV26" s="626">
        <v>39</v>
      </c>
      <c r="AW26" s="626">
        <v>68</v>
      </c>
      <c r="AX26" s="626">
        <f t="shared" si="13"/>
        <v>107</v>
      </c>
      <c r="AY26" s="626">
        <f t="shared" si="16"/>
        <v>168</v>
      </c>
      <c r="AZ26" s="626">
        <f t="shared" si="16"/>
        <v>194</v>
      </c>
      <c r="BA26" s="626">
        <f t="shared" si="16"/>
        <v>362</v>
      </c>
      <c r="BB26" s="626">
        <v>0</v>
      </c>
      <c r="BC26" s="626">
        <v>0</v>
      </c>
      <c r="BD26" s="626">
        <f t="shared" si="14"/>
        <v>0</v>
      </c>
    </row>
    <row r="27" spans="1:56" s="627" customFormat="1" hidden="1">
      <c r="A27" s="626">
        <f>A26+1</f>
        <v>12</v>
      </c>
      <c r="B27" s="626" t="s">
        <v>1333</v>
      </c>
      <c r="C27" s="626" t="s">
        <v>1737</v>
      </c>
      <c r="D27" s="628" t="s">
        <v>1738</v>
      </c>
      <c r="E27" s="626" t="s">
        <v>280</v>
      </c>
      <c r="F27" s="626" t="s">
        <v>83</v>
      </c>
      <c r="G27" s="626" t="s">
        <v>127</v>
      </c>
      <c r="H27" s="626" t="s">
        <v>615</v>
      </c>
      <c r="I27" s="626" t="s">
        <v>615</v>
      </c>
      <c r="J27" s="626">
        <v>2</v>
      </c>
      <c r="K27" s="626" t="s">
        <v>2410</v>
      </c>
      <c r="L27" s="626" t="s">
        <v>615</v>
      </c>
      <c r="M27" s="626" t="s">
        <v>2409</v>
      </c>
      <c r="N27" s="626">
        <v>1400</v>
      </c>
      <c r="O27" s="626">
        <v>0</v>
      </c>
      <c r="P27" s="626">
        <v>0</v>
      </c>
      <c r="Q27" s="626">
        <f t="shared" si="2"/>
        <v>0</v>
      </c>
      <c r="R27" s="626">
        <v>0</v>
      </c>
      <c r="S27" s="626">
        <v>0</v>
      </c>
      <c r="T27" s="626">
        <f t="shared" si="3"/>
        <v>0</v>
      </c>
      <c r="U27" s="626">
        <v>0</v>
      </c>
      <c r="V27" s="626">
        <v>0</v>
      </c>
      <c r="W27" s="626">
        <f t="shared" si="4"/>
        <v>0</v>
      </c>
      <c r="X27" s="626">
        <v>0</v>
      </c>
      <c r="Y27" s="626">
        <v>0</v>
      </c>
      <c r="Z27" s="626">
        <f t="shared" si="5"/>
        <v>0</v>
      </c>
      <c r="AA27" s="626">
        <v>0</v>
      </c>
      <c r="AB27" s="626">
        <v>0</v>
      </c>
      <c r="AC27" s="626">
        <f t="shared" si="6"/>
        <v>0</v>
      </c>
      <c r="AD27" s="626">
        <v>0</v>
      </c>
      <c r="AE27" s="626">
        <v>0</v>
      </c>
      <c r="AF27" s="626">
        <f t="shared" si="7"/>
        <v>0</v>
      </c>
      <c r="AG27" s="626">
        <v>0</v>
      </c>
      <c r="AH27" s="626">
        <v>0</v>
      </c>
      <c r="AI27" s="626">
        <f t="shared" si="8"/>
        <v>0</v>
      </c>
      <c r="AJ27" s="626">
        <v>0</v>
      </c>
      <c r="AK27" s="626">
        <v>0</v>
      </c>
      <c r="AL27" s="626">
        <f t="shared" si="9"/>
        <v>0</v>
      </c>
      <c r="AM27" s="626">
        <v>0</v>
      </c>
      <c r="AN27" s="626">
        <v>0</v>
      </c>
      <c r="AO27" s="626">
        <f t="shared" si="10"/>
        <v>0</v>
      </c>
      <c r="AP27" s="626">
        <v>15</v>
      </c>
      <c r="AQ27" s="626">
        <v>10</v>
      </c>
      <c r="AR27" s="626">
        <f t="shared" si="11"/>
        <v>25</v>
      </c>
      <c r="AS27" s="626">
        <v>6</v>
      </c>
      <c r="AT27" s="626">
        <v>7</v>
      </c>
      <c r="AU27" s="626">
        <f t="shared" si="12"/>
        <v>13</v>
      </c>
      <c r="AV27" s="626">
        <v>11</v>
      </c>
      <c r="AW27" s="626">
        <v>1</v>
      </c>
      <c r="AX27" s="626">
        <f t="shared" si="13"/>
        <v>12</v>
      </c>
      <c r="AY27" s="626">
        <f t="shared" si="16"/>
        <v>32</v>
      </c>
      <c r="AZ27" s="626">
        <f t="shared" si="16"/>
        <v>18</v>
      </c>
      <c r="BA27" s="626">
        <f t="shared" si="16"/>
        <v>50</v>
      </c>
      <c r="BB27" s="626">
        <v>0</v>
      </c>
      <c r="BC27" s="626">
        <v>0</v>
      </c>
      <c r="BD27" s="626">
        <f t="shared" si="14"/>
        <v>0</v>
      </c>
    </row>
    <row r="28" spans="1:56" s="627" customFormat="1" ht="22.5" customHeight="1">
      <c r="A28" s="624">
        <v>7</v>
      </c>
      <c r="B28" s="624"/>
      <c r="C28" s="624" t="str">
        <f>F28</f>
        <v>Kec. Pauh</v>
      </c>
      <c r="D28" s="625"/>
      <c r="E28" s="626"/>
      <c r="F28" s="626" t="str">
        <f>F27</f>
        <v>Kec. Pauh</v>
      </c>
      <c r="G28" s="626"/>
      <c r="H28" s="626"/>
      <c r="I28" s="626"/>
      <c r="J28" s="626"/>
      <c r="K28" s="626"/>
      <c r="L28" s="626"/>
      <c r="M28" s="626"/>
      <c r="N28" s="626"/>
      <c r="O28" s="626">
        <f t="shared" ref="O28:AW28" si="21">SUM(O26:O27)</f>
        <v>0</v>
      </c>
      <c r="P28" s="626">
        <f t="shared" si="21"/>
        <v>0</v>
      </c>
      <c r="Q28" s="626">
        <f t="shared" si="21"/>
        <v>0</v>
      </c>
      <c r="R28" s="626">
        <f t="shared" si="21"/>
        <v>0</v>
      </c>
      <c r="S28" s="626">
        <f t="shared" si="21"/>
        <v>0</v>
      </c>
      <c r="T28" s="626">
        <f t="shared" si="21"/>
        <v>0</v>
      </c>
      <c r="U28" s="626">
        <f t="shared" si="21"/>
        <v>0</v>
      </c>
      <c r="V28" s="626">
        <f t="shared" si="21"/>
        <v>0</v>
      </c>
      <c r="W28" s="626">
        <f t="shared" si="21"/>
        <v>0</v>
      </c>
      <c r="X28" s="626">
        <f t="shared" si="21"/>
        <v>0</v>
      </c>
      <c r="Y28" s="626">
        <f t="shared" si="21"/>
        <v>0</v>
      </c>
      <c r="Z28" s="626">
        <f t="shared" si="21"/>
        <v>0</v>
      </c>
      <c r="AA28" s="626">
        <f t="shared" si="21"/>
        <v>0</v>
      </c>
      <c r="AB28" s="626">
        <f t="shared" si="21"/>
        <v>0</v>
      </c>
      <c r="AC28" s="626">
        <f t="shared" si="21"/>
        <v>0</v>
      </c>
      <c r="AD28" s="626">
        <f t="shared" si="21"/>
        <v>0</v>
      </c>
      <c r="AE28" s="626">
        <f t="shared" si="21"/>
        <v>0</v>
      </c>
      <c r="AF28" s="626">
        <f t="shared" si="21"/>
        <v>0</v>
      </c>
      <c r="AG28" s="626">
        <f t="shared" si="21"/>
        <v>0</v>
      </c>
      <c r="AH28" s="626">
        <f t="shared" si="21"/>
        <v>0</v>
      </c>
      <c r="AI28" s="626">
        <f t="shared" si="21"/>
        <v>0</v>
      </c>
      <c r="AJ28" s="626">
        <f t="shared" si="21"/>
        <v>0</v>
      </c>
      <c r="AK28" s="626">
        <f t="shared" si="21"/>
        <v>0</v>
      </c>
      <c r="AL28" s="626">
        <f t="shared" si="21"/>
        <v>0</v>
      </c>
      <c r="AM28" s="626">
        <f t="shared" si="21"/>
        <v>0</v>
      </c>
      <c r="AN28" s="626">
        <f t="shared" si="21"/>
        <v>0</v>
      </c>
      <c r="AO28" s="626">
        <f t="shared" si="21"/>
        <v>0</v>
      </c>
      <c r="AP28" s="626">
        <f>SUM(AP26:AP27)-2</f>
        <v>77</v>
      </c>
      <c r="AQ28" s="626">
        <f>SUM(AQ26:AQ27)+1</f>
        <v>77</v>
      </c>
      <c r="AR28" s="626">
        <f>AP28+AQ28</f>
        <v>154</v>
      </c>
      <c r="AS28" s="626">
        <f t="shared" si="21"/>
        <v>71</v>
      </c>
      <c r="AT28" s="626">
        <f t="shared" si="21"/>
        <v>67</v>
      </c>
      <c r="AU28" s="626">
        <f>AS28+AT28</f>
        <v>138</v>
      </c>
      <c r="AV28" s="626">
        <f t="shared" si="21"/>
        <v>50</v>
      </c>
      <c r="AW28" s="626">
        <f t="shared" si="21"/>
        <v>69</v>
      </c>
      <c r="AX28" s="626">
        <f>AV28+AW28</f>
        <v>119</v>
      </c>
      <c r="AY28" s="626">
        <f t="shared" si="16"/>
        <v>198</v>
      </c>
      <c r="AZ28" s="626">
        <f t="shared" si="16"/>
        <v>213</v>
      </c>
      <c r="BA28" s="626">
        <f t="shared" si="16"/>
        <v>411</v>
      </c>
      <c r="BB28" s="626">
        <f>SUM(BB26:BB27)</f>
        <v>0</v>
      </c>
      <c r="BC28" s="626">
        <f>SUM(BC26:BC27)</f>
        <v>0</v>
      </c>
      <c r="BD28" s="626">
        <f>SUM(BD26:BD27)</f>
        <v>0</v>
      </c>
    </row>
    <row r="29" spans="1:56" s="627" customFormat="1" hidden="1">
      <c r="A29" s="626">
        <f>A27+1</f>
        <v>13</v>
      </c>
      <c r="B29" s="626" t="s">
        <v>1338</v>
      </c>
      <c r="C29" s="626" t="s">
        <v>1339</v>
      </c>
      <c r="D29" s="628" t="s">
        <v>1739</v>
      </c>
      <c r="E29" s="626" t="s">
        <v>216</v>
      </c>
      <c r="F29" s="626" t="s">
        <v>90</v>
      </c>
      <c r="G29" s="626" t="s">
        <v>126</v>
      </c>
      <c r="H29" s="626" t="s">
        <v>615</v>
      </c>
      <c r="I29" s="626" t="s">
        <v>615</v>
      </c>
      <c r="J29" s="626">
        <v>2</v>
      </c>
      <c r="K29" s="626" t="s">
        <v>2410</v>
      </c>
      <c r="L29" s="626" t="s">
        <v>615</v>
      </c>
      <c r="M29" s="626" t="s">
        <v>2409</v>
      </c>
      <c r="N29" s="626">
        <v>1500</v>
      </c>
      <c r="O29" s="626">
        <v>0</v>
      </c>
      <c r="P29" s="626">
        <v>0</v>
      </c>
      <c r="Q29" s="626">
        <f t="shared" si="2"/>
        <v>0</v>
      </c>
      <c r="R29" s="626">
        <v>0</v>
      </c>
      <c r="S29" s="626">
        <v>0</v>
      </c>
      <c r="T29" s="626">
        <f t="shared" si="3"/>
        <v>0</v>
      </c>
      <c r="U29" s="626">
        <v>0</v>
      </c>
      <c r="V29" s="626">
        <v>0</v>
      </c>
      <c r="W29" s="626">
        <f t="shared" si="4"/>
        <v>0</v>
      </c>
      <c r="X29" s="626">
        <v>0</v>
      </c>
      <c r="Y29" s="626">
        <v>0</v>
      </c>
      <c r="Z29" s="626">
        <f t="shared" si="5"/>
        <v>0</v>
      </c>
      <c r="AA29" s="626">
        <v>0</v>
      </c>
      <c r="AB29" s="626">
        <v>0</v>
      </c>
      <c r="AC29" s="626">
        <f t="shared" si="6"/>
        <v>0</v>
      </c>
      <c r="AD29" s="626">
        <v>0</v>
      </c>
      <c r="AE29" s="626">
        <v>0</v>
      </c>
      <c r="AF29" s="626">
        <f t="shared" si="7"/>
        <v>0</v>
      </c>
      <c r="AG29" s="626">
        <v>0</v>
      </c>
      <c r="AH29" s="626">
        <v>0</v>
      </c>
      <c r="AI29" s="626">
        <f t="shared" si="8"/>
        <v>0</v>
      </c>
      <c r="AJ29" s="626">
        <v>0</v>
      </c>
      <c r="AK29" s="626">
        <v>0</v>
      </c>
      <c r="AL29" s="626">
        <f t="shared" si="9"/>
        <v>0</v>
      </c>
      <c r="AM29" s="626">
        <v>0</v>
      </c>
      <c r="AN29" s="626">
        <v>0</v>
      </c>
      <c r="AO29" s="626">
        <f t="shared" si="10"/>
        <v>0</v>
      </c>
      <c r="AP29" s="626">
        <v>21</v>
      </c>
      <c r="AQ29" s="626">
        <v>29</v>
      </c>
      <c r="AR29" s="626">
        <f t="shared" si="11"/>
        <v>50</v>
      </c>
      <c r="AS29" s="626">
        <v>28</v>
      </c>
      <c r="AT29" s="626">
        <v>36</v>
      </c>
      <c r="AU29" s="626">
        <f t="shared" si="12"/>
        <v>64</v>
      </c>
      <c r="AV29" s="626">
        <v>44</v>
      </c>
      <c r="AW29" s="626">
        <v>33</v>
      </c>
      <c r="AX29" s="626">
        <f t="shared" si="13"/>
        <v>77</v>
      </c>
      <c r="AY29" s="626">
        <f t="shared" si="16"/>
        <v>93</v>
      </c>
      <c r="AZ29" s="626">
        <f t="shared" si="16"/>
        <v>98</v>
      </c>
      <c r="BA29" s="626">
        <f t="shared" si="16"/>
        <v>191</v>
      </c>
      <c r="BB29" s="626">
        <v>0</v>
      </c>
      <c r="BC29" s="626">
        <v>0</v>
      </c>
      <c r="BD29" s="626">
        <f t="shared" si="14"/>
        <v>0</v>
      </c>
    </row>
    <row r="30" spans="1:56" s="627" customFormat="1" hidden="1">
      <c r="A30" s="626">
        <f>A29+1</f>
        <v>14</v>
      </c>
      <c r="B30" s="626">
        <v>69946443</v>
      </c>
      <c r="C30" s="626" t="s">
        <v>2279</v>
      </c>
      <c r="D30" s="628"/>
      <c r="E30" s="626"/>
      <c r="F30" s="626" t="s">
        <v>90</v>
      </c>
      <c r="G30" s="626"/>
      <c r="H30" s="626"/>
      <c r="I30" s="626"/>
      <c r="J30" s="626"/>
      <c r="K30" s="626"/>
      <c r="L30" s="626"/>
      <c r="M30" s="626"/>
      <c r="N30" s="626"/>
      <c r="O30" s="626"/>
      <c r="P30" s="626"/>
      <c r="Q30" s="626"/>
      <c r="R30" s="626"/>
      <c r="S30" s="626"/>
      <c r="T30" s="626"/>
      <c r="U30" s="626"/>
      <c r="V30" s="626"/>
      <c r="W30" s="626"/>
      <c r="X30" s="626"/>
      <c r="Y30" s="626"/>
      <c r="Z30" s="626"/>
      <c r="AA30" s="626"/>
      <c r="AB30" s="626"/>
      <c r="AC30" s="626"/>
      <c r="AD30" s="626"/>
      <c r="AE30" s="626"/>
      <c r="AF30" s="626"/>
      <c r="AG30" s="626"/>
      <c r="AH30" s="626"/>
      <c r="AI30" s="626"/>
      <c r="AJ30" s="626"/>
      <c r="AK30" s="626"/>
      <c r="AL30" s="626"/>
      <c r="AM30" s="626"/>
      <c r="AN30" s="626"/>
      <c r="AO30" s="626"/>
      <c r="AP30" s="626">
        <v>16</v>
      </c>
      <c r="AQ30" s="626">
        <v>11</v>
      </c>
      <c r="AR30" s="626">
        <f t="shared" si="11"/>
        <v>27</v>
      </c>
      <c r="AS30" s="626">
        <v>0</v>
      </c>
      <c r="AT30" s="626">
        <v>0</v>
      </c>
      <c r="AU30" s="626">
        <f t="shared" si="12"/>
        <v>0</v>
      </c>
      <c r="AV30" s="626">
        <v>0</v>
      </c>
      <c r="AW30" s="626">
        <v>0</v>
      </c>
      <c r="AX30" s="626">
        <f t="shared" si="13"/>
        <v>0</v>
      </c>
      <c r="AY30" s="626">
        <f t="shared" si="16"/>
        <v>16</v>
      </c>
      <c r="AZ30" s="626">
        <f t="shared" si="16"/>
        <v>11</v>
      </c>
      <c r="BA30" s="626">
        <f t="shared" si="16"/>
        <v>27</v>
      </c>
      <c r="BB30" s="626"/>
      <c r="BC30" s="626"/>
      <c r="BD30" s="626"/>
    </row>
    <row r="31" spans="1:56" s="627" customFormat="1" ht="21.75" customHeight="1">
      <c r="A31" s="624">
        <v>8</v>
      </c>
      <c r="B31" s="624"/>
      <c r="C31" s="624" t="str">
        <f>F31</f>
        <v>Kec. Pelawan</v>
      </c>
      <c r="D31" s="625"/>
      <c r="E31" s="626"/>
      <c r="F31" s="626" t="str">
        <f>F30</f>
        <v>Kec. Pelawan</v>
      </c>
      <c r="G31" s="626"/>
      <c r="H31" s="626"/>
      <c r="I31" s="626"/>
      <c r="J31" s="626"/>
      <c r="K31" s="626"/>
      <c r="L31" s="626"/>
      <c r="M31" s="626"/>
      <c r="N31" s="626"/>
      <c r="O31" s="626">
        <f t="shared" ref="O31:AW31" si="22">SUM(O29:O30)</f>
        <v>0</v>
      </c>
      <c r="P31" s="626">
        <f t="shared" si="22"/>
        <v>0</v>
      </c>
      <c r="Q31" s="626">
        <f t="shared" si="22"/>
        <v>0</v>
      </c>
      <c r="R31" s="626">
        <f t="shared" si="22"/>
        <v>0</v>
      </c>
      <c r="S31" s="626">
        <f t="shared" si="22"/>
        <v>0</v>
      </c>
      <c r="T31" s="626">
        <f t="shared" si="22"/>
        <v>0</v>
      </c>
      <c r="U31" s="626">
        <f t="shared" si="22"/>
        <v>0</v>
      </c>
      <c r="V31" s="626">
        <f t="shared" si="22"/>
        <v>0</v>
      </c>
      <c r="W31" s="626">
        <f t="shared" si="22"/>
        <v>0</v>
      </c>
      <c r="X31" s="626">
        <f t="shared" si="22"/>
        <v>0</v>
      </c>
      <c r="Y31" s="626">
        <f t="shared" si="22"/>
        <v>0</v>
      </c>
      <c r="Z31" s="626">
        <f t="shared" si="22"/>
        <v>0</v>
      </c>
      <c r="AA31" s="626">
        <f t="shared" si="22"/>
        <v>0</v>
      </c>
      <c r="AB31" s="626">
        <f t="shared" si="22"/>
        <v>0</v>
      </c>
      <c r="AC31" s="626">
        <f t="shared" si="22"/>
        <v>0</v>
      </c>
      <c r="AD31" s="626">
        <f t="shared" si="22"/>
        <v>0</v>
      </c>
      <c r="AE31" s="626">
        <f t="shared" si="22"/>
        <v>0</v>
      </c>
      <c r="AF31" s="626">
        <f t="shared" si="22"/>
        <v>0</v>
      </c>
      <c r="AG31" s="626">
        <f t="shared" si="22"/>
        <v>0</v>
      </c>
      <c r="AH31" s="626">
        <f t="shared" si="22"/>
        <v>0</v>
      </c>
      <c r="AI31" s="626">
        <f t="shared" si="22"/>
        <v>0</v>
      </c>
      <c r="AJ31" s="626">
        <f t="shared" si="22"/>
        <v>0</v>
      </c>
      <c r="AK31" s="626">
        <f t="shared" si="22"/>
        <v>0</v>
      </c>
      <c r="AL31" s="626">
        <f t="shared" si="22"/>
        <v>0</v>
      </c>
      <c r="AM31" s="626">
        <f t="shared" si="22"/>
        <v>0</v>
      </c>
      <c r="AN31" s="626">
        <f t="shared" si="22"/>
        <v>0</v>
      </c>
      <c r="AO31" s="626">
        <f t="shared" si="22"/>
        <v>0</v>
      </c>
      <c r="AP31" s="626">
        <f>SUM(AP29:AP30)-3</f>
        <v>34</v>
      </c>
      <c r="AQ31" s="626">
        <f t="shared" si="22"/>
        <v>40</v>
      </c>
      <c r="AR31" s="626">
        <f>AP31+AQ31</f>
        <v>74</v>
      </c>
      <c r="AS31" s="626">
        <f t="shared" si="22"/>
        <v>28</v>
      </c>
      <c r="AT31" s="626">
        <f t="shared" si="22"/>
        <v>36</v>
      </c>
      <c r="AU31" s="626">
        <f>AS31+AT31</f>
        <v>64</v>
      </c>
      <c r="AV31" s="626">
        <f t="shared" si="22"/>
        <v>44</v>
      </c>
      <c r="AW31" s="626">
        <f t="shared" si="22"/>
        <v>33</v>
      </c>
      <c r="AX31" s="626">
        <f>AV31+AW31</f>
        <v>77</v>
      </c>
      <c r="AY31" s="626">
        <f t="shared" si="16"/>
        <v>106</v>
      </c>
      <c r="AZ31" s="626">
        <f t="shared" si="16"/>
        <v>109</v>
      </c>
      <c r="BA31" s="626">
        <f t="shared" si="16"/>
        <v>215</v>
      </c>
      <c r="BB31" s="626">
        <f>SUM(BB29:BB30)</f>
        <v>0</v>
      </c>
      <c r="BC31" s="626">
        <f>SUM(BC29:BC30)</f>
        <v>0</v>
      </c>
      <c r="BD31" s="626">
        <f>SUM(BD29:BD30)</f>
        <v>0</v>
      </c>
    </row>
    <row r="32" spans="1:56" s="627" customFormat="1" hidden="1">
      <c r="A32" s="626">
        <f>A30+1</f>
        <v>15</v>
      </c>
      <c r="B32" s="626" t="s">
        <v>1354</v>
      </c>
      <c r="C32" s="626" t="s">
        <v>1355</v>
      </c>
      <c r="D32" s="628" t="s">
        <v>1740</v>
      </c>
      <c r="E32" s="626" t="s">
        <v>1259</v>
      </c>
      <c r="F32" s="626" t="s">
        <v>84</v>
      </c>
      <c r="G32" s="626" t="s">
        <v>126</v>
      </c>
      <c r="H32" s="626" t="s">
        <v>615</v>
      </c>
      <c r="I32" s="626" t="s">
        <v>615</v>
      </c>
      <c r="J32" s="626">
        <v>2</v>
      </c>
      <c r="K32" s="626" t="s">
        <v>2586</v>
      </c>
      <c r="L32" s="626">
        <v>30570</v>
      </c>
      <c r="M32" s="626" t="s">
        <v>2521</v>
      </c>
      <c r="N32" s="626">
        <v>1200</v>
      </c>
      <c r="O32" s="626">
        <v>0</v>
      </c>
      <c r="P32" s="626">
        <v>0</v>
      </c>
      <c r="Q32" s="626">
        <f t="shared" ref="Q32:Q39" si="23">SUM(O32:P32)</f>
        <v>0</v>
      </c>
      <c r="R32" s="626">
        <v>0</v>
      </c>
      <c r="S32" s="626">
        <v>0</v>
      </c>
      <c r="T32" s="626">
        <f t="shared" ref="T32:T39" si="24">SUM(R32:S32)</f>
        <v>0</v>
      </c>
      <c r="U32" s="626">
        <v>0</v>
      </c>
      <c r="V32" s="626">
        <v>0</v>
      </c>
      <c r="W32" s="626">
        <f t="shared" ref="W32:W39" si="25">SUM(U32:V32)</f>
        <v>0</v>
      </c>
      <c r="X32" s="626">
        <v>0</v>
      </c>
      <c r="Y32" s="626">
        <v>0</v>
      </c>
      <c r="Z32" s="626">
        <f t="shared" ref="Z32:Z39" si="26">SUM(X32:Y32)</f>
        <v>0</v>
      </c>
      <c r="AA32" s="626">
        <v>0</v>
      </c>
      <c r="AB32" s="626">
        <v>0</v>
      </c>
      <c r="AC32" s="626">
        <f t="shared" ref="AC32:AC39" si="27">SUM(AA32:AB32)</f>
        <v>0</v>
      </c>
      <c r="AD32" s="626">
        <v>0</v>
      </c>
      <c r="AE32" s="626">
        <v>0</v>
      </c>
      <c r="AF32" s="626">
        <f t="shared" ref="AF32:AF39" si="28">SUM(AD32:AE32)</f>
        <v>0</v>
      </c>
      <c r="AG32" s="626">
        <v>0</v>
      </c>
      <c r="AH32" s="626">
        <v>0</v>
      </c>
      <c r="AI32" s="626">
        <f t="shared" ref="AI32:AI39" si="29">SUM(AG32:AH32)</f>
        <v>0</v>
      </c>
      <c r="AJ32" s="626">
        <v>0</v>
      </c>
      <c r="AK32" s="626">
        <v>0</v>
      </c>
      <c r="AL32" s="626">
        <f t="shared" ref="AL32:AL39" si="30">SUM(AJ32:AK32)</f>
        <v>0</v>
      </c>
      <c r="AM32" s="626">
        <v>0</v>
      </c>
      <c r="AN32" s="626">
        <v>0</v>
      </c>
      <c r="AO32" s="626">
        <f t="shared" ref="AO32:AO39" si="31">SUM(AM32:AN32)</f>
        <v>0</v>
      </c>
      <c r="AP32" s="626">
        <v>149</v>
      </c>
      <c r="AQ32" s="626">
        <v>136</v>
      </c>
      <c r="AR32" s="626">
        <f t="shared" ref="AR32:AR39" si="32">SUM(AP32:AQ32)</f>
        <v>285</v>
      </c>
      <c r="AS32" s="626">
        <v>133</v>
      </c>
      <c r="AT32" s="626">
        <v>133</v>
      </c>
      <c r="AU32" s="626">
        <f t="shared" ref="AU32:AU39" si="33">SUM(AS32:AT32)</f>
        <v>266</v>
      </c>
      <c r="AV32" s="626">
        <v>109</v>
      </c>
      <c r="AW32" s="626">
        <v>112</v>
      </c>
      <c r="AX32" s="626">
        <f t="shared" ref="AX32:AX39" si="34">SUM(AV32:AW32)</f>
        <v>221</v>
      </c>
      <c r="AY32" s="626">
        <f t="shared" si="16"/>
        <v>391</v>
      </c>
      <c r="AZ32" s="626">
        <f t="shared" si="16"/>
        <v>381</v>
      </c>
      <c r="BA32" s="626">
        <f t="shared" si="16"/>
        <v>772</v>
      </c>
      <c r="BB32" s="626">
        <v>0</v>
      </c>
      <c r="BC32" s="626">
        <v>0</v>
      </c>
      <c r="BD32" s="626">
        <f t="shared" ref="BD32:BD39" si="35">SUM(BB32:BC32)</f>
        <v>0</v>
      </c>
    </row>
    <row r="33" spans="1:56" s="627" customFormat="1" hidden="1">
      <c r="A33" s="626">
        <f>A32+1</f>
        <v>16</v>
      </c>
      <c r="B33" s="626" t="s">
        <v>1352</v>
      </c>
      <c r="C33" s="626" t="s">
        <v>1353</v>
      </c>
      <c r="D33" s="628" t="s">
        <v>1742</v>
      </c>
      <c r="E33" s="626" t="s">
        <v>1020</v>
      </c>
      <c r="F33" s="626" t="s">
        <v>84</v>
      </c>
      <c r="G33" s="626" t="s">
        <v>126</v>
      </c>
      <c r="H33" s="626" t="s">
        <v>615</v>
      </c>
      <c r="I33" s="626" t="s">
        <v>615</v>
      </c>
      <c r="J33" s="626">
        <v>2</v>
      </c>
      <c r="K33" s="626" t="s">
        <v>2410</v>
      </c>
      <c r="L33" s="626" t="s">
        <v>615</v>
      </c>
      <c r="M33" s="626" t="s">
        <v>2409</v>
      </c>
      <c r="N33" s="626">
        <v>4400</v>
      </c>
      <c r="O33" s="626">
        <v>0</v>
      </c>
      <c r="P33" s="626">
        <v>0</v>
      </c>
      <c r="Q33" s="626">
        <f t="shared" si="23"/>
        <v>0</v>
      </c>
      <c r="R33" s="626">
        <v>0</v>
      </c>
      <c r="S33" s="626">
        <v>0</v>
      </c>
      <c r="T33" s="626">
        <f t="shared" si="24"/>
        <v>0</v>
      </c>
      <c r="U33" s="626">
        <v>0</v>
      </c>
      <c r="V33" s="626">
        <v>0</v>
      </c>
      <c r="W33" s="626">
        <f t="shared" si="25"/>
        <v>0</v>
      </c>
      <c r="X33" s="626">
        <v>0</v>
      </c>
      <c r="Y33" s="626">
        <v>0</v>
      </c>
      <c r="Z33" s="626">
        <f t="shared" si="26"/>
        <v>0</v>
      </c>
      <c r="AA33" s="626">
        <v>0</v>
      </c>
      <c r="AB33" s="626">
        <v>0</v>
      </c>
      <c r="AC33" s="626">
        <f t="shared" si="27"/>
        <v>0</v>
      </c>
      <c r="AD33" s="626">
        <v>0</v>
      </c>
      <c r="AE33" s="626">
        <v>0</v>
      </c>
      <c r="AF33" s="626">
        <f t="shared" si="28"/>
        <v>0</v>
      </c>
      <c r="AG33" s="626">
        <v>0</v>
      </c>
      <c r="AH33" s="626">
        <v>0</v>
      </c>
      <c r="AI33" s="626">
        <f t="shared" si="29"/>
        <v>0</v>
      </c>
      <c r="AJ33" s="626">
        <v>0</v>
      </c>
      <c r="AK33" s="626">
        <v>0</v>
      </c>
      <c r="AL33" s="626">
        <f t="shared" si="30"/>
        <v>0</v>
      </c>
      <c r="AM33" s="626">
        <v>0</v>
      </c>
      <c r="AN33" s="626">
        <v>0</v>
      </c>
      <c r="AO33" s="626">
        <f t="shared" si="31"/>
        <v>0</v>
      </c>
      <c r="AP33" s="626">
        <v>83</v>
      </c>
      <c r="AQ33" s="626">
        <v>107</v>
      </c>
      <c r="AR33" s="626">
        <f t="shared" si="32"/>
        <v>190</v>
      </c>
      <c r="AS33" s="626">
        <v>73</v>
      </c>
      <c r="AT33" s="626">
        <v>90</v>
      </c>
      <c r="AU33" s="626">
        <f t="shared" si="33"/>
        <v>163</v>
      </c>
      <c r="AV33" s="626">
        <v>73</v>
      </c>
      <c r="AW33" s="626">
        <v>79</v>
      </c>
      <c r="AX33" s="626">
        <f t="shared" si="34"/>
        <v>152</v>
      </c>
      <c r="AY33" s="626">
        <f t="shared" si="16"/>
        <v>229</v>
      </c>
      <c r="AZ33" s="626">
        <f t="shared" si="16"/>
        <v>276</v>
      </c>
      <c r="BA33" s="626">
        <f t="shared" si="16"/>
        <v>505</v>
      </c>
      <c r="BB33" s="626">
        <v>0</v>
      </c>
      <c r="BC33" s="626">
        <v>0</v>
      </c>
      <c r="BD33" s="626">
        <f t="shared" si="35"/>
        <v>0</v>
      </c>
    </row>
    <row r="34" spans="1:56" s="627" customFormat="1" hidden="1">
      <c r="A34" s="626">
        <f>A33+1</f>
        <v>17</v>
      </c>
      <c r="B34" s="626" t="s">
        <v>1346</v>
      </c>
      <c r="C34" s="626" t="s">
        <v>1347</v>
      </c>
      <c r="D34" s="628" t="s">
        <v>2587</v>
      </c>
      <c r="E34" s="626" t="s">
        <v>1017</v>
      </c>
      <c r="F34" s="626" t="s">
        <v>84</v>
      </c>
      <c r="G34" s="626" t="s">
        <v>127</v>
      </c>
      <c r="H34" s="626" t="s">
        <v>615</v>
      </c>
      <c r="I34" s="626" t="s">
        <v>615</v>
      </c>
      <c r="J34" s="626">
        <v>2</v>
      </c>
      <c r="K34" s="626" t="s">
        <v>2588</v>
      </c>
      <c r="L34" s="626">
        <v>38823</v>
      </c>
      <c r="M34" s="626" t="s">
        <v>2409</v>
      </c>
      <c r="N34" s="626">
        <v>3000</v>
      </c>
      <c r="O34" s="626">
        <v>0</v>
      </c>
      <c r="P34" s="626">
        <v>0</v>
      </c>
      <c r="Q34" s="626">
        <f t="shared" si="23"/>
        <v>0</v>
      </c>
      <c r="R34" s="626">
        <v>0</v>
      </c>
      <c r="S34" s="626">
        <v>0</v>
      </c>
      <c r="T34" s="626">
        <f t="shared" si="24"/>
        <v>0</v>
      </c>
      <c r="U34" s="626">
        <v>0</v>
      </c>
      <c r="V34" s="626">
        <v>0</v>
      </c>
      <c r="W34" s="626">
        <f t="shared" si="25"/>
        <v>0</v>
      </c>
      <c r="X34" s="626">
        <v>0</v>
      </c>
      <c r="Y34" s="626">
        <v>0</v>
      </c>
      <c r="Z34" s="626">
        <f t="shared" si="26"/>
        <v>0</v>
      </c>
      <c r="AA34" s="626">
        <v>0</v>
      </c>
      <c r="AB34" s="626">
        <v>0</v>
      </c>
      <c r="AC34" s="626">
        <f t="shared" si="27"/>
        <v>0</v>
      </c>
      <c r="AD34" s="626">
        <v>0</v>
      </c>
      <c r="AE34" s="626">
        <v>0</v>
      </c>
      <c r="AF34" s="626">
        <f t="shared" si="28"/>
        <v>0</v>
      </c>
      <c r="AG34" s="626">
        <v>0</v>
      </c>
      <c r="AH34" s="626">
        <v>0</v>
      </c>
      <c r="AI34" s="626">
        <f t="shared" si="29"/>
        <v>0</v>
      </c>
      <c r="AJ34" s="626">
        <v>0</v>
      </c>
      <c r="AK34" s="626">
        <v>0</v>
      </c>
      <c r="AL34" s="626">
        <f t="shared" si="30"/>
        <v>0</v>
      </c>
      <c r="AM34" s="626">
        <v>0</v>
      </c>
      <c r="AN34" s="626">
        <v>0</v>
      </c>
      <c r="AO34" s="626">
        <f t="shared" si="31"/>
        <v>0</v>
      </c>
      <c r="AP34" s="626">
        <v>20</v>
      </c>
      <c r="AQ34" s="626">
        <v>18</v>
      </c>
      <c r="AR34" s="626">
        <f t="shared" si="32"/>
        <v>38</v>
      </c>
      <c r="AS34" s="626">
        <v>12</v>
      </c>
      <c r="AT34" s="626">
        <v>15</v>
      </c>
      <c r="AU34" s="626">
        <f t="shared" si="33"/>
        <v>27</v>
      </c>
      <c r="AV34" s="626">
        <v>21</v>
      </c>
      <c r="AW34" s="626">
        <v>15</v>
      </c>
      <c r="AX34" s="626">
        <f t="shared" si="34"/>
        <v>36</v>
      </c>
      <c r="AY34" s="626">
        <f t="shared" si="16"/>
        <v>53</v>
      </c>
      <c r="AZ34" s="626">
        <f t="shared" si="16"/>
        <v>48</v>
      </c>
      <c r="BA34" s="626">
        <f t="shared" si="16"/>
        <v>101</v>
      </c>
      <c r="BB34" s="626">
        <v>0</v>
      </c>
      <c r="BC34" s="626">
        <v>0</v>
      </c>
      <c r="BD34" s="626">
        <f t="shared" si="35"/>
        <v>0</v>
      </c>
    </row>
    <row r="35" spans="1:56" s="627" customFormat="1" ht="23.25" customHeight="1">
      <c r="A35" s="624">
        <v>9</v>
      </c>
      <c r="B35" s="624"/>
      <c r="C35" s="624" t="str">
        <f>F35</f>
        <v>Kec. Sarolangun</v>
      </c>
      <c r="D35" s="625"/>
      <c r="E35" s="626"/>
      <c r="F35" s="626" t="str">
        <f>F34</f>
        <v>Kec. Sarolangun</v>
      </c>
      <c r="G35" s="626"/>
      <c r="H35" s="626"/>
      <c r="I35" s="626"/>
      <c r="J35" s="626"/>
      <c r="K35" s="626"/>
      <c r="L35" s="626"/>
      <c r="M35" s="626"/>
      <c r="N35" s="626"/>
      <c r="O35" s="626">
        <f t="shared" ref="O35:AW35" si="36">SUM(O32:O34)</f>
        <v>0</v>
      </c>
      <c r="P35" s="626">
        <f t="shared" si="36"/>
        <v>0</v>
      </c>
      <c r="Q35" s="626">
        <f t="shared" si="36"/>
        <v>0</v>
      </c>
      <c r="R35" s="626">
        <f t="shared" si="36"/>
        <v>0</v>
      </c>
      <c r="S35" s="626">
        <f t="shared" si="36"/>
        <v>0</v>
      </c>
      <c r="T35" s="626">
        <f t="shared" si="36"/>
        <v>0</v>
      </c>
      <c r="U35" s="626">
        <f t="shared" si="36"/>
        <v>0</v>
      </c>
      <c r="V35" s="626">
        <f t="shared" si="36"/>
        <v>0</v>
      </c>
      <c r="W35" s="626">
        <f t="shared" si="36"/>
        <v>0</v>
      </c>
      <c r="X35" s="626">
        <f t="shared" si="36"/>
        <v>0</v>
      </c>
      <c r="Y35" s="626">
        <f t="shared" si="36"/>
        <v>0</v>
      </c>
      <c r="Z35" s="626">
        <f t="shared" si="36"/>
        <v>0</v>
      </c>
      <c r="AA35" s="626">
        <f t="shared" si="36"/>
        <v>0</v>
      </c>
      <c r="AB35" s="626">
        <f t="shared" si="36"/>
        <v>0</v>
      </c>
      <c r="AC35" s="626">
        <f t="shared" si="36"/>
        <v>0</v>
      </c>
      <c r="AD35" s="626">
        <f t="shared" si="36"/>
        <v>0</v>
      </c>
      <c r="AE35" s="626">
        <f t="shared" si="36"/>
        <v>0</v>
      </c>
      <c r="AF35" s="626">
        <f t="shared" si="36"/>
        <v>0</v>
      </c>
      <c r="AG35" s="626">
        <f t="shared" si="36"/>
        <v>0</v>
      </c>
      <c r="AH35" s="626">
        <f t="shared" si="36"/>
        <v>0</v>
      </c>
      <c r="AI35" s="626">
        <f t="shared" si="36"/>
        <v>0</v>
      </c>
      <c r="AJ35" s="626">
        <f t="shared" si="36"/>
        <v>0</v>
      </c>
      <c r="AK35" s="626">
        <f t="shared" si="36"/>
        <v>0</v>
      </c>
      <c r="AL35" s="626">
        <f t="shared" si="36"/>
        <v>0</v>
      </c>
      <c r="AM35" s="626">
        <f t="shared" si="36"/>
        <v>0</v>
      </c>
      <c r="AN35" s="626">
        <f t="shared" si="36"/>
        <v>0</v>
      </c>
      <c r="AO35" s="626">
        <f t="shared" si="36"/>
        <v>0</v>
      </c>
      <c r="AP35" s="626">
        <f>SUM(AP32:AP34)+6</f>
        <v>258</v>
      </c>
      <c r="AQ35" s="626">
        <f>SUM(AQ32:AQ34)+4</f>
        <v>265</v>
      </c>
      <c r="AR35" s="626">
        <f>AP35+AQ35</f>
        <v>523</v>
      </c>
      <c r="AS35" s="626">
        <f t="shared" si="36"/>
        <v>218</v>
      </c>
      <c r="AT35" s="626">
        <f t="shared" si="36"/>
        <v>238</v>
      </c>
      <c r="AU35" s="626">
        <f>AS35+AT35</f>
        <v>456</v>
      </c>
      <c r="AV35" s="626">
        <f t="shared" si="36"/>
        <v>203</v>
      </c>
      <c r="AW35" s="626">
        <f t="shared" si="36"/>
        <v>206</v>
      </c>
      <c r="AX35" s="626">
        <f>AV35+AW35</f>
        <v>409</v>
      </c>
      <c r="AY35" s="626">
        <f t="shared" si="16"/>
        <v>679</v>
      </c>
      <c r="AZ35" s="626">
        <f t="shared" si="16"/>
        <v>709</v>
      </c>
      <c r="BA35" s="626">
        <f t="shared" si="16"/>
        <v>1388</v>
      </c>
      <c r="BB35" s="626">
        <f>SUM(BB32:BB34)</f>
        <v>0</v>
      </c>
      <c r="BC35" s="626">
        <f>SUM(BC32:BC34)</f>
        <v>0</v>
      </c>
      <c r="BD35" s="626">
        <f>SUM(BD32:BD34)</f>
        <v>0</v>
      </c>
    </row>
    <row r="36" spans="1:56" s="627" customFormat="1" hidden="1">
      <c r="A36" s="626">
        <f>A34+1</f>
        <v>18</v>
      </c>
      <c r="B36" s="626" t="s">
        <v>1358</v>
      </c>
      <c r="C36" s="626" t="s">
        <v>1359</v>
      </c>
      <c r="D36" s="628" t="s">
        <v>1743</v>
      </c>
      <c r="E36" s="626" t="s">
        <v>212</v>
      </c>
      <c r="F36" s="626" t="s">
        <v>85</v>
      </c>
      <c r="G36" s="626" t="s">
        <v>126</v>
      </c>
      <c r="H36" s="626" t="s">
        <v>615</v>
      </c>
      <c r="I36" s="626" t="s">
        <v>615</v>
      </c>
      <c r="J36" s="626">
        <v>2</v>
      </c>
      <c r="K36" s="626" t="s">
        <v>2410</v>
      </c>
      <c r="L36" s="626" t="s">
        <v>615</v>
      </c>
      <c r="M36" s="626" t="s">
        <v>2409</v>
      </c>
      <c r="N36" s="626">
        <v>4400</v>
      </c>
      <c r="O36" s="626">
        <v>0</v>
      </c>
      <c r="P36" s="626">
        <v>0</v>
      </c>
      <c r="Q36" s="626">
        <f t="shared" si="23"/>
        <v>0</v>
      </c>
      <c r="R36" s="626">
        <v>0</v>
      </c>
      <c r="S36" s="626">
        <v>0</v>
      </c>
      <c r="T36" s="626">
        <f t="shared" si="24"/>
        <v>0</v>
      </c>
      <c r="U36" s="626">
        <v>0</v>
      </c>
      <c r="V36" s="626">
        <v>0</v>
      </c>
      <c r="W36" s="626">
        <f t="shared" si="25"/>
        <v>0</v>
      </c>
      <c r="X36" s="626">
        <v>0</v>
      </c>
      <c r="Y36" s="626">
        <v>0</v>
      </c>
      <c r="Z36" s="626">
        <f t="shared" si="26"/>
        <v>0</v>
      </c>
      <c r="AA36" s="626">
        <v>0</v>
      </c>
      <c r="AB36" s="626">
        <v>0</v>
      </c>
      <c r="AC36" s="626">
        <f t="shared" si="27"/>
        <v>0</v>
      </c>
      <c r="AD36" s="626">
        <v>0</v>
      </c>
      <c r="AE36" s="626">
        <v>0</v>
      </c>
      <c r="AF36" s="626">
        <f t="shared" si="28"/>
        <v>0</v>
      </c>
      <c r="AG36" s="626">
        <v>0</v>
      </c>
      <c r="AH36" s="626">
        <v>0</v>
      </c>
      <c r="AI36" s="626">
        <f t="shared" si="29"/>
        <v>0</v>
      </c>
      <c r="AJ36" s="626">
        <v>0</v>
      </c>
      <c r="AK36" s="626">
        <v>0</v>
      </c>
      <c r="AL36" s="626">
        <f t="shared" si="30"/>
        <v>0</v>
      </c>
      <c r="AM36" s="626">
        <v>0</v>
      </c>
      <c r="AN36" s="626">
        <v>0</v>
      </c>
      <c r="AO36" s="626">
        <f t="shared" si="31"/>
        <v>0</v>
      </c>
      <c r="AP36" s="626">
        <v>97</v>
      </c>
      <c r="AQ36" s="626">
        <v>132</v>
      </c>
      <c r="AR36" s="626">
        <f t="shared" si="32"/>
        <v>229</v>
      </c>
      <c r="AS36" s="626">
        <v>103</v>
      </c>
      <c r="AT36" s="626">
        <v>134</v>
      </c>
      <c r="AU36" s="626">
        <f t="shared" si="33"/>
        <v>237</v>
      </c>
      <c r="AV36" s="626">
        <v>55</v>
      </c>
      <c r="AW36" s="626">
        <v>143</v>
      </c>
      <c r="AX36" s="626">
        <f t="shared" si="34"/>
        <v>198</v>
      </c>
      <c r="AY36" s="626">
        <f t="shared" si="16"/>
        <v>255</v>
      </c>
      <c r="AZ36" s="626">
        <f t="shared" si="16"/>
        <v>409</v>
      </c>
      <c r="BA36" s="626">
        <f t="shared" si="16"/>
        <v>664</v>
      </c>
      <c r="BB36" s="626">
        <v>0</v>
      </c>
      <c r="BC36" s="626">
        <v>0</v>
      </c>
      <c r="BD36" s="626">
        <f t="shared" si="35"/>
        <v>0</v>
      </c>
    </row>
    <row r="37" spans="1:56" s="627" customFormat="1" hidden="1">
      <c r="A37" s="626">
        <f>A36+1</f>
        <v>19</v>
      </c>
      <c r="B37" s="626" t="s">
        <v>1364</v>
      </c>
      <c r="C37" s="626" t="s">
        <v>1365</v>
      </c>
      <c r="D37" s="628" t="s">
        <v>1745</v>
      </c>
      <c r="E37" s="626" t="s">
        <v>1126</v>
      </c>
      <c r="F37" s="626" t="s">
        <v>85</v>
      </c>
      <c r="G37" s="626" t="s">
        <v>127</v>
      </c>
      <c r="H37" s="626" t="s">
        <v>615</v>
      </c>
      <c r="I37" s="626" t="s">
        <v>615</v>
      </c>
      <c r="J37" s="626">
        <v>2</v>
      </c>
      <c r="K37" s="626" t="s">
        <v>2410</v>
      </c>
      <c r="L37" s="626" t="s">
        <v>615</v>
      </c>
      <c r="M37" s="626" t="s">
        <v>2409</v>
      </c>
      <c r="N37" s="626">
        <v>900</v>
      </c>
      <c r="O37" s="626">
        <v>0</v>
      </c>
      <c r="P37" s="626">
        <v>0</v>
      </c>
      <c r="Q37" s="626">
        <f t="shared" si="23"/>
        <v>0</v>
      </c>
      <c r="R37" s="626">
        <v>0</v>
      </c>
      <c r="S37" s="626">
        <v>0</v>
      </c>
      <c r="T37" s="626">
        <f t="shared" si="24"/>
        <v>0</v>
      </c>
      <c r="U37" s="626">
        <v>0</v>
      </c>
      <c r="V37" s="626">
        <v>0</v>
      </c>
      <c r="W37" s="626">
        <f t="shared" si="25"/>
        <v>0</v>
      </c>
      <c r="X37" s="626">
        <v>0</v>
      </c>
      <c r="Y37" s="626">
        <v>0</v>
      </c>
      <c r="Z37" s="626">
        <f t="shared" si="26"/>
        <v>0</v>
      </c>
      <c r="AA37" s="626">
        <v>0</v>
      </c>
      <c r="AB37" s="626">
        <v>0</v>
      </c>
      <c r="AC37" s="626">
        <f t="shared" si="27"/>
        <v>0</v>
      </c>
      <c r="AD37" s="626">
        <v>0</v>
      </c>
      <c r="AE37" s="626">
        <v>0</v>
      </c>
      <c r="AF37" s="626">
        <f t="shared" si="28"/>
        <v>0</v>
      </c>
      <c r="AG37" s="626">
        <v>0</v>
      </c>
      <c r="AH37" s="626">
        <v>0</v>
      </c>
      <c r="AI37" s="626">
        <f t="shared" si="29"/>
        <v>0</v>
      </c>
      <c r="AJ37" s="626">
        <v>0</v>
      </c>
      <c r="AK37" s="626">
        <v>0</v>
      </c>
      <c r="AL37" s="626">
        <f t="shared" si="30"/>
        <v>0</v>
      </c>
      <c r="AM37" s="626">
        <v>0</v>
      </c>
      <c r="AN37" s="626">
        <v>0</v>
      </c>
      <c r="AO37" s="626">
        <f t="shared" si="31"/>
        <v>0</v>
      </c>
      <c r="AP37" s="626">
        <v>12</v>
      </c>
      <c r="AQ37" s="626">
        <v>7</v>
      </c>
      <c r="AR37" s="626">
        <f t="shared" si="32"/>
        <v>19</v>
      </c>
      <c r="AS37" s="626">
        <v>10</v>
      </c>
      <c r="AT37" s="626">
        <v>8</v>
      </c>
      <c r="AU37" s="626">
        <f t="shared" si="33"/>
        <v>18</v>
      </c>
      <c r="AV37" s="626">
        <v>12</v>
      </c>
      <c r="AW37" s="626">
        <v>11</v>
      </c>
      <c r="AX37" s="626">
        <f t="shared" si="34"/>
        <v>23</v>
      </c>
      <c r="AY37" s="626">
        <f t="shared" si="16"/>
        <v>34</v>
      </c>
      <c r="AZ37" s="626">
        <f t="shared" si="16"/>
        <v>26</v>
      </c>
      <c r="BA37" s="626">
        <f t="shared" si="16"/>
        <v>60</v>
      </c>
      <c r="BB37" s="626">
        <v>0</v>
      </c>
      <c r="BC37" s="626">
        <v>0</v>
      </c>
      <c r="BD37" s="626">
        <f t="shared" si="35"/>
        <v>0</v>
      </c>
    </row>
    <row r="38" spans="1:56" s="627" customFormat="1" hidden="1">
      <c r="A38" s="626">
        <f>A37+1</f>
        <v>20</v>
      </c>
      <c r="B38" s="626" t="s">
        <v>1362</v>
      </c>
      <c r="C38" s="626" t="s">
        <v>1363</v>
      </c>
      <c r="D38" s="628" t="s">
        <v>1746</v>
      </c>
      <c r="E38" s="626" t="s">
        <v>262</v>
      </c>
      <c r="F38" s="626" t="s">
        <v>85</v>
      </c>
      <c r="G38" s="626" t="s">
        <v>127</v>
      </c>
      <c r="H38" s="626" t="s">
        <v>615</v>
      </c>
      <c r="I38" s="626" t="s">
        <v>615</v>
      </c>
      <c r="J38" s="626">
        <v>2</v>
      </c>
      <c r="K38" s="626" t="s">
        <v>2410</v>
      </c>
      <c r="L38" s="626" t="s">
        <v>615</v>
      </c>
      <c r="M38" s="626" t="s">
        <v>2409</v>
      </c>
      <c r="N38" s="626">
        <v>900</v>
      </c>
      <c r="O38" s="626">
        <v>0</v>
      </c>
      <c r="P38" s="626">
        <v>0</v>
      </c>
      <c r="Q38" s="626">
        <f t="shared" si="23"/>
        <v>0</v>
      </c>
      <c r="R38" s="626">
        <v>0</v>
      </c>
      <c r="S38" s="626">
        <v>0</v>
      </c>
      <c r="T38" s="626">
        <f t="shared" si="24"/>
        <v>0</v>
      </c>
      <c r="U38" s="626">
        <v>0</v>
      </c>
      <c r="V38" s="626">
        <v>0</v>
      </c>
      <c r="W38" s="626">
        <f t="shared" si="25"/>
        <v>0</v>
      </c>
      <c r="X38" s="626">
        <v>0</v>
      </c>
      <c r="Y38" s="626">
        <v>0</v>
      </c>
      <c r="Z38" s="626">
        <f t="shared" si="26"/>
        <v>0</v>
      </c>
      <c r="AA38" s="626">
        <v>0</v>
      </c>
      <c r="AB38" s="626">
        <v>0</v>
      </c>
      <c r="AC38" s="626">
        <f t="shared" si="27"/>
        <v>0</v>
      </c>
      <c r="AD38" s="626">
        <v>0</v>
      </c>
      <c r="AE38" s="626">
        <v>0</v>
      </c>
      <c r="AF38" s="626">
        <f t="shared" si="28"/>
        <v>0</v>
      </c>
      <c r="AG38" s="626">
        <v>0</v>
      </c>
      <c r="AH38" s="626">
        <v>0</v>
      </c>
      <c r="AI38" s="626">
        <f t="shared" si="29"/>
        <v>0</v>
      </c>
      <c r="AJ38" s="626">
        <v>0</v>
      </c>
      <c r="AK38" s="626">
        <v>0</v>
      </c>
      <c r="AL38" s="626">
        <f t="shared" si="30"/>
        <v>0</v>
      </c>
      <c r="AM38" s="626">
        <v>0</v>
      </c>
      <c r="AN38" s="626">
        <v>0</v>
      </c>
      <c r="AO38" s="626">
        <f t="shared" si="31"/>
        <v>0</v>
      </c>
      <c r="AP38" s="626">
        <v>29</v>
      </c>
      <c r="AQ38" s="626">
        <v>53</v>
      </c>
      <c r="AR38" s="626">
        <f t="shared" si="32"/>
        <v>82</v>
      </c>
      <c r="AS38" s="626">
        <v>44</v>
      </c>
      <c r="AT38" s="626">
        <v>31</v>
      </c>
      <c r="AU38" s="626">
        <f t="shared" si="33"/>
        <v>75</v>
      </c>
      <c r="AV38" s="626">
        <v>22</v>
      </c>
      <c r="AW38" s="626">
        <v>32</v>
      </c>
      <c r="AX38" s="626">
        <f t="shared" si="34"/>
        <v>54</v>
      </c>
      <c r="AY38" s="626">
        <f t="shared" si="16"/>
        <v>95</v>
      </c>
      <c r="AZ38" s="626">
        <f t="shared" si="16"/>
        <v>116</v>
      </c>
      <c r="BA38" s="626">
        <f t="shared" si="16"/>
        <v>211</v>
      </c>
      <c r="BB38" s="626">
        <v>0</v>
      </c>
      <c r="BC38" s="626">
        <v>0</v>
      </c>
      <c r="BD38" s="626">
        <f t="shared" si="35"/>
        <v>0</v>
      </c>
    </row>
    <row r="39" spans="1:56" s="627" customFormat="1" hidden="1">
      <c r="A39" s="626">
        <f>A38+1</f>
        <v>21</v>
      </c>
      <c r="B39" s="626" t="s">
        <v>1366</v>
      </c>
      <c r="C39" s="626" t="s">
        <v>1367</v>
      </c>
      <c r="D39" s="628" t="s">
        <v>1744</v>
      </c>
      <c r="E39" s="626" t="s">
        <v>212</v>
      </c>
      <c r="F39" s="626" t="s">
        <v>85</v>
      </c>
      <c r="G39" s="626" t="s">
        <v>127</v>
      </c>
      <c r="H39" s="626" t="s">
        <v>615</v>
      </c>
      <c r="I39" s="626" t="s">
        <v>615</v>
      </c>
      <c r="J39" s="626">
        <v>2</v>
      </c>
      <c r="K39" s="626" t="s">
        <v>2589</v>
      </c>
      <c r="L39" s="626">
        <v>39490</v>
      </c>
      <c r="M39" s="626" t="s">
        <v>2409</v>
      </c>
      <c r="N39" s="626">
        <v>1300</v>
      </c>
      <c r="O39" s="626">
        <v>0</v>
      </c>
      <c r="P39" s="626">
        <v>0</v>
      </c>
      <c r="Q39" s="626">
        <f t="shared" si="23"/>
        <v>0</v>
      </c>
      <c r="R39" s="626">
        <v>0</v>
      </c>
      <c r="S39" s="626">
        <v>0</v>
      </c>
      <c r="T39" s="626">
        <f t="shared" si="24"/>
        <v>0</v>
      </c>
      <c r="U39" s="626">
        <v>0</v>
      </c>
      <c r="V39" s="626">
        <v>0</v>
      </c>
      <c r="W39" s="626">
        <f t="shared" si="25"/>
        <v>0</v>
      </c>
      <c r="X39" s="626">
        <v>0</v>
      </c>
      <c r="Y39" s="626">
        <v>0</v>
      </c>
      <c r="Z39" s="626">
        <f t="shared" si="26"/>
        <v>0</v>
      </c>
      <c r="AA39" s="626">
        <v>0</v>
      </c>
      <c r="AB39" s="626">
        <v>0</v>
      </c>
      <c r="AC39" s="626">
        <f t="shared" si="27"/>
        <v>0</v>
      </c>
      <c r="AD39" s="626">
        <v>0</v>
      </c>
      <c r="AE39" s="626">
        <v>0</v>
      </c>
      <c r="AF39" s="626">
        <f t="shared" si="28"/>
        <v>0</v>
      </c>
      <c r="AG39" s="626">
        <v>0</v>
      </c>
      <c r="AH39" s="626">
        <v>0</v>
      </c>
      <c r="AI39" s="626">
        <f t="shared" si="29"/>
        <v>0</v>
      </c>
      <c r="AJ39" s="626">
        <v>0</v>
      </c>
      <c r="AK39" s="626">
        <v>0</v>
      </c>
      <c r="AL39" s="626">
        <f t="shared" si="30"/>
        <v>0</v>
      </c>
      <c r="AM39" s="626">
        <v>0</v>
      </c>
      <c r="AN39" s="626">
        <v>0</v>
      </c>
      <c r="AO39" s="626">
        <f t="shared" si="31"/>
        <v>0</v>
      </c>
      <c r="AP39" s="626">
        <v>17</v>
      </c>
      <c r="AQ39" s="626">
        <v>31</v>
      </c>
      <c r="AR39" s="626">
        <f t="shared" si="32"/>
        <v>48</v>
      </c>
      <c r="AS39" s="626">
        <v>19</v>
      </c>
      <c r="AT39" s="626">
        <v>40</v>
      </c>
      <c r="AU39" s="626">
        <f t="shared" si="33"/>
        <v>59</v>
      </c>
      <c r="AV39" s="626">
        <v>9</v>
      </c>
      <c r="AW39" s="626">
        <v>19</v>
      </c>
      <c r="AX39" s="626">
        <f t="shared" si="34"/>
        <v>28</v>
      </c>
      <c r="AY39" s="626">
        <f t="shared" si="16"/>
        <v>45</v>
      </c>
      <c r="AZ39" s="626">
        <f t="shared" si="16"/>
        <v>90</v>
      </c>
      <c r="BA39" s="626">
        <f t="shared" si="16"/>
        <v>135</v>
      </c>
      <c r="BB39" s="626">
        <v>0</v>
      </c>
      <c r="BC39" s="626">
        <v>0</v>
      </c>
      <c r="BD39" s="626">
        <f t="shared" si="35"/>
        <v>0</v>
      </c>
    </row>
    <row r="40" spans="1:56" s="627" customFormat="1" ht="21.75" customHeight="1">
      <c r="A40" s="624">
        <v>10</v>
      </c>
      <c r="B40" s="624"/>
      <c r="C40" s="624" t="str">
        <f>F40</f>
        <v>Kec. Singkut</v>
      </c>
      <c r="D40" s="625"/>
      <c r="E40" s="626"/>
      <c r="F40" s="626" t="str">
        <f>F39</f>
        <v>Kec. Singkut</v>
      </c>
      <c r="G40" s="626"/>
      <c r="H40" s="626"/>
      <c r="I40" s="626"/>
      <c r="J40" s="626"/>
      <c r="K40" s="626"/>
      <c r="L40" s="626"/>
      <c r="M40" s="626"/>
      <c r="N40" s="626"/>
      <c r="O40" s="626">
        <f t="shared" ref="O40:AO40" si="37">SUM(O11:O38)</f>
        <v>0</v>
      </c>
      <c r="P40" s="626">
        <f t="shared" si="37"/>
        <v>0</v>
      </c>
      <c r="Q40" s="626">
        <f t="shared" si="37"/>
        <v>0</v>
      </c>
      <c r="R40" s="626">
        <f t="shared" si="37"/>
        <v>0</v>
      </c>
      <c r="S40" s="626">
        <f t="shared" si="37"/>
        <v>0</v>
      </c>
      <c r="T40" s="626">
        <f t="shared" si="37"/>
        <v>0</v>
      </c>
      <c r="U40" s="626">
        <f t="shared" si="37"/>
        <v>0</v>
      </c>
      <c r="V40" s="626">
        <f t="shared" si="37"/>
        <v>0</v>
      </c>
      <c r="W40" s="626">
        <f t="shared" si="37"/>
        <v>0</v>
      </c>
      <c r="X40" s="626">
        <f t="shared" si="37"/>
        <v>0</v>
      </c>
      <c r="Y40" s="626">
        <f t="shared" si="37"/>
        <v>0</v>
      </c>
      <c r="Z40" s="626">
        <f t="shared" si="37"/>
        <v>0</v>
      </c>
      <c r="AA40" s="626">
        <f t="shared" si="37"/>
        <v>0</v>
      </c>
      <c r="AB40" s="626">
        <f t="shared" si="37"/>
        <v>0</v>
      </c>
      <c r="AC40" s="626">
        <f t="shared" si="37"/>
        <v>0</v>
      </c>
      <c r="AD40" s="626">
        <f t="shared" si="37"/>
        <v>0</v>
      </c>
      <c r="AE40" s="626">
        <f t="shared" si="37"/>
        <v>0</v>
      </c>
      <c r="AF40" s="626">
        <f t="shared" si="37"/>
        <v>0</v>
      </c>
      <c r="AG40" s="626">
        <f t="shared" si="37"/>
        <v>0</v>
      </c>
      <c r="AH40" s="626">
        <f t="shared" si="37"/>
        <v>0</v>
      </c>
      <c r="AI40" s="626">
        <f t="shared" si="37"/>
        <v>0</v>
      </c>
      <c r="AJ40" s="626">
        <f t="shared" si="37"/>
        <v>0</v>
      </c>
      <c r="AK40" s="626">
        <f t="shared" si="37"/>
        <v>0</v>
      </c>
      <c r="AL40" s="626">
        <f t="shared" si="37"/>
        <v>0</v>
      </c>
      <c r="AM40" s="626">
        <f t="shared" si="37"/>
        <v>0</v>
      </c>
      <c r="AN40" s="626">
        <f t="shared" si="37"/>
        <v>0</v>
      </c>
      <c r="AO40" s="626">
        <f t="shared" si="37"/>
        <v>0</v>
      </c>
      <c r="AP40" s="626">
        <f t="shared" ref="AP40:BD40" si="38">SUM(AP36:AP39)</f>
        <v>155</v>
      </c>
      <c r="AQ40" s="626">
        <f>SUM(AQ36:AQ39)-1</f>
        <v>222</v>
      </c>
      <c r="AR40" s="626">
        <f>AP40+AQ40</f>
        <v>377</v>
      </c>
      <c r="AS40" s="626">
        <f t="shared" si="38"/>
        <v>176</v>
      </c>
      <c r="AT40" s="626">
        <f t="shared" si="38"/>
        <v>213</v>
      </c>
      <c r="AU40" s="626">
        <f>AS40+AT40</f>
        <v>389</v>
      </c>
      <c r="AV40" s="626">
        <f t="shared" si="38"/>
        <v>98</v>
      </c>
      <c r="AW40" s="626">
        <f t="shared" si="38"/>
        <v>205</v>
      </c>
      <c r="AX40" s="626">
        <f>AV40+AW40</f>
        <v>303</v>
      </c>
      <c r="AY40" s="626">
        <f t="shared" si="16"/>
        <v>429</v>
      </c>
      <c r="AZ40" s="626">
        <f t="shared" si="16"/>
        <v>640</v>
      </c>
      <c r="BA40" s="626">
        <f t="shared" si="16"/>
        <v>1069</v>
      </c>
      <c r="BB40" s="626">
        <f t="shared" si="38"/>
        <v>0</v>
      </c>
      <c r="BC40" s="626">
        <f t="shared" si="38"/>
        <v>0</v>
      </c>
      <c r="BD40" s="626">
        <f t="shared" si="38"/>
        <v>0</v>
      </c>
    </row>
    <row r="41" spans="1:56" s="631" customFormat="1" ht="21.75" customHeight="1">
      <c r="A41" s="893" t="s">
        <v>67</v>
      </c>
      <c r="B41" s="894"/>
      <c r="C41" s="894"/>
      <c r="D41" s="629"/>
      <c r="E41" s="630"/>
      <c r="F41" s="630"/>
      <c r="G41" s="630"/>
      <c r="H41" s="630"/>
      <c r="I41" s="630"/>
      <c r="J41" s="630"/>
      <c r="K41" s="630"/>
      <c r="L41" s="630"/>
      <c r="M41" s="630"/>
      <c r="N41" s="630"/>
      <c r="O41" s="630">
        <f t="shared" ref="O41:AZ41" si="39">O40+O35+O31+O28+O25+O22+O20+O18+O13+O11</f>
        <v>0</v>
      </c>
      <c r="P41" s="630">
        <f t="shared" si="39"/>
        <v>0</v>
      </c>
      <c r="Q41" s="630">
        <f t="shared" si="39"/>
        <v>0</v>
      </c>
      <c r="R41" s="630">
        <f t="shared" si="39"/>
        <v>0</v>
      </c>
      <c r="S41" s="630">
        <f t="shared" si="39"/>
        <v>0</v>
      </c>
      <c r="T41" s="630">
        <f t="shared" si="39"/>
        <v>0</v>
      </c>
      <c r="U41" s="630">
        <f t="shared" si="39"/>
        <v>0</v>
      </c>
      <c r="V41" s="630">
        <f t="shared" si="39"/>
        <v>0</v>
      </c>
      <c r="W41" s="630">
        <f t="shared" si="39"/>
        <v>0</v>
      </c>
      <c r="X41" s="630">
        <f t="shared" si="39"/>
        <v>0</v>
      </c>
      <c r="Y41" s="630">
        <f t="shared" si="39"/>
        <v>0</v>
      </c>
      <c r="Z41" s="630">
        <f t="shared" si="39"/>
        <v>0</v>
      </c>
      <c r="AA41" s="630">
        <f t="shared" si="39"/>
        <v>0</v>
      </c>
      <c r="AB41" s="630">
        <f t="shared" si="39"/>
        <v>0</v>
      </c>
      <c r="AC41" s="630">
        <f t="shared" si="39"/>
        <v>0</v>
      </c>
      <c r="AD41" s="630">
        <f t="shared" si="39"/>
        <v>0</v>
      </c>
      <c r="AE41" s="630">
        <f t="shared" si="39"/>
        <v>0</v>
      </c>
      <c r="AF41" s="630">
        <f t="shared" si="39"/>
        <v>0</v>
      </c>
      <c r="AG41" s="630">
        <f t="shared" si="39"/>
        <v>0</v>
      </c>
      <c r="AH41" s="630">
        <f t="shared" si="39"/>
        <v>0</v>
      </c>
      <c r="AI41" s="630">
        <f t="shared" si="39"/>
        <v>0</v>
      </c>
      <c r="AJ41" s="630">
        <f t="shared" si="39"/>
        <v>0</v>
      </c>
      <c r="AK41" s="630">
        <f t="shared" si="39"/>
        <v>0</v>
      </c>
      <c r="AL41" s="630">
        <f t="shared" si="39"/>
        <v>0</v>
      </c>
      <c r="AM41" s="630">
        <f t="shared" si="39"/>
        <v>0</v>
      </c>
      <c r="AN41" s="630">
        <f t="shared" si="39"/>
        <v>0</v>
      </c>
      <c r="AO41" s="630">
        <f t="shared" si="39"/>
        <v>0</v>
      </c>
      <c r="AP41" s="630">
        <f t="shared" si="39"/>
        <v>828</v>
      </c>
      <c r="AQ41" s="630">
        <f t="shared" si="39"/>
        <v>892</v>
      </c>
      <c r="AR41" s="630">
        <f t="shared" si="39"/>
        <v>1720</v>
      </c>
      <c r="AS41" s="630">
        <f>AS40+AS35+AS31+AS28+AS25+AS22+AS20+AS18+AS13+AS11</f>
        <v>787</v>
      </c>
      <c r="AT41" s="630">
        <f t="shared" si="39"/>
        <v>860</v>
      </c>
      <c r="AU41" s="630">
        <f t="shared" si="39"/>
        <v>1647</v>
      </c>
      <c r="AV41" s="630">
        <f t="shared" si="39"/>
        <v>640</v>
      </c>
      <c r="AW41" s="630">
        <f t="shared" si="39"/>
        <v>820</v>
      </c>
      <c r="AX41" s="630">
        <f t="shared" si="39"/>
        <v>1460</v>
      </c>
      <c r="AY41" s="630">
        <f t="shared" si="39"/>
        <v>2255</v>
      </c>
      <c r="AZ41" s="630">
        <f t="shared" si="39"/>
        <v>2572</v>
      </c>
      <c r="BA41" s="630">
        <f>BA40+BA35+BA31+BA28+BA25+BA22+BA20+BA18+BA13+BA11</f>
        <v>4827</v>
      </c>
      <c r="BB41" s="630">
        <f>BB40+BB35+BB31+BB28+BB25+BB22+BB20+BB18+BB13+BB11</f>
        <v>0</v>
      </c>
      <c r="BC41" s="630">
        <f>BC40+BC35+BC31+BC28+BC25+BC22+BC20+BC18+BC13+BC11</f>
        <v>0</v>
      </c>
      <c r="BD41" s="630">
        <f>BD40+BD35+BD31+BD28+BD25+BD22+BD20+BD18+BD13+BD11</f>
        <v>0</v>
      </c>
    </row>
  </sheetData>
  <mergeCells count="31">
    <mergeCell ref="A41:C41"/>
    <mergeCell ref="A1:BA1"/>
    <mergeCell ref="A3:BA3"/>
    <mergeCell ref="A4:BA4"/>
    <mergeCell ref="A5:BA5"/>
    <mergeCell ref="AY8:BA8"/>
    <mergeCell ref="O8:Q8"/>
    <mergeCell ref="R8:T8"/>
    <mergeCell ref="U8:W8"/>
    <mergeCell ref="X8:Z8"/>
    <mergeCell ref="AA8:AC8"/>
    <mergeCell ref="AD8:AF8"/>
    <mergeCell ref="O7:BA7"/>
    <mergeCell ref="G7:G9"/>
    <mergeCell ref="K7:K9"/>
    <mergeCell ref="L7:L9"/>
    <mergeCell ref="BB8:BD8"/>
    <mergeCell ref="AG8:AI8"/>
    <mergeCell ref="AJ8:AL8"/>
    <mergeCell ref="AM8:AO8"/>
    <mergeCell ref="AP8:AR8"/>
    <mergeCell ref="AS8:AU8"/>
    <mergeCell ref="AV8:AX8"/>
    <mergeCell ref="M7:M9"/>
    <mergeCell ref="N7:N9"/>
    <mergeCell ref="A7:A9"/>
    <mergeCell ref="B7:B9"/>
    <mergeCell ref="C7:C9"/>
    <mergeCell ref="D7:D9"/>
    <mergeCell ref="E7:E9"/>
    <mergeCell ref="F7:F9"/>
  </mergeCells>
  <pageMargins left="0.62992125984251968" right="0.55118110236220474" top="0.41" bottom="0.34" header="0.31496062992125984" footer="0.21"/>
  <pageSetup paperSize="10000" scale="90" orientation="landscape" horizontalDpi="4294967293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BD43"/>
  <sheetViews>
    <sheetView view="pageBreakPreview" zoomScale="90" zoomScaleNormal="90" zoomScaleSheetLayoutView="90" workbookViewId="0">
      <selection activeCell="Q5" sqref="Q5"/>
    </sheetView>
  </sheetViews>
  <sheetFormatPr defaultRowHeight="15"/>
  <cols>
    <col min="1" max="1" width="4.85546875" style="374" customWidth="1"/>
    <col min="2" max="2" width="10" style="374" hidden="1" customWidth="1"/>
    <col min="3" max="3" width="29.140625" style="374" customWidth="1"/>
    <col min="4" max="4" width="32.7109375" style="374" hidden="1" customWidth="1"/>
    <col min="5" max="5" width="24.85546875" style="374" hidden="1" customWidth="1"/>
    <col min="6" max="6" width="23.140625" style="374" hidden="1" customWidth="1"/>
    <col min="7" max="10" width="0" style="374" hidden="1" customWidth="1"/>
    <col min="11" max="11" width="26.85546875" style="374" hidden="1" customWidth="1"/>
    <col min="12" max="12" width="10.7109375" style="374" hidden="1" customWidth="1"/>
    <col min="13" max="14" width="0" style="374" hidden="1" customWidth="1"/>
    <col min="15" max="41" width="6.140625" style="374" hidden="1" customWidth="1"/>
    <col min="42" max="53" width="7.140625" style="374" customWidth="1"/>
    <col min="54" max="56" width="7.140625" style="374" hidden="1" customWidth="1"/>
    <col min="57" max="16384" width="9.140625" style="374"/>
  </cols>
  <sheetData>
    <row r="1" spans="1:56" ht="15.75">
      <c r="A1" s="926" t="s">
        <v>1844</v>
      </c>
      <c r="B1" s="926"/>
      <c r="C1" s="926"/>
      <c r="D1" s="926"/>
      <c r="E1" s="926"/>
      <c r="F1" s="926"/>
      <c r="G1" s="926"/>
      <c r="H1" s="926"/>
      <c r="I1" s="926"/>
      <c r="J1" s="926"/>
      <c r="K1" s="926"/>
      <c r="L1" s="926"/>
      <c r="M1" s="926"/>
      <c r="N1" s="926"/>
      <c r="O1" s="926"/>
      <c r="P1" s="926"/>
      <c r="Q1" s="926"/>
      <c r="R1" s="926"/>
      <c r="S1" s="926"/>
      <c r="T1" s="926"/>
      <c r="U1" s="926"/>
      <c r="V1" s="926"/>
      <c r="W1" s="926"/>
      <c r="X1" s="926"/>
      <c r="Y1" s="926"/>
      <c r="Z1" s="926"/>
      <c r="AA1" s="926"/>
      <c r="AB1" s="926"/>
      <c r="AC1" s="926"/>
      <c r="AD1" s="926"/>
      <c r="AE1" s="926"/>
      <c r="AF1" s="926"/>
      <c r="AG1" s="926"/>
      <c r="AH1" s="926"/>
      <c r="AI1" s="926"/>
      <c r="AJ1" s="926"/>
      <c r="AK1" s="926"/>
      <c r="AL1" s="926"/>
      <c r="AM1" s="926"/>
      <c r="AN1" s="926"/>
      <c r="AO1" s="926"/>
      <c r="AP1" s="926"/>
      <c r="AQ1" s="926"/>
      <c r="AR1" s="926"/>
      <c r="AS1" s="926"/>
      <c r="AT1" s="926"/>
      <c r="AU1" s="926"/>
      <c r="AV1" s="926"/>
      <c r="AW1" s="926"/>
      <c r="AX1" s="926"/>
      <c r="AY1" s="926"/>
      <c r="AZ1" s="926"/>
      <c r="BA1" s="926"/>
    </row>
    <row r="2" spans="1:56" ht="15.75">
      <c r="A2" s="926" t="s">
        <v>2619</v>
      </c>
      <c r="B2" s="926"/>
      <c r="C2" s="926"/>
      <c r="D2" s="926"/>
      <c r="E2" s="926"/>
      <c r="F2" s="926"/>
      <c r="G2" s="926"/>
      <c r="H2" s="926"/>
      <c r="I2" s="926"/>
      <c r="J2" s="926"/>
      <c r="K2" s="926"/>
      <c r="L2" s="926"/>
      <c r="M2" s="926"/>
      <c r="N2" s="926"/>
      <c r="O2" s="926"/>
      <c r="P2" s="926"/>
      <c r="Q2" s="926"/>
      <c r="R2" s="926"/>
      <c r="S2" s="926"/>
      <c r="T2" s="926"/>
      <c r="U2" s="926"/>
      <c r="V2" s="926"/>
      <c r="W2" s="926"/>
      <c r="X2" s="926"/>
      <c r="Y2" s="926"/>
      <c r="Z2" s="926"/>
      <c r="AA2" s="926"/>
      <c r="AB2" s="926"/>
      <c r="AC2" s="926"/>
      <c r="AD2" s="926"/>
      <c r="AE2" s="926"/>
      <c r="AF2" s="926"/>
      <c r="AG2" s="926"/>
      <c r="AH2" s="926"/>
      <c r="AI2" s="926"/>
      <c r="AJ2" s="926"/>
      <c r="AK2" s="926"/>
      <c r="AL2" s="926"/>
      <c r="AM2" s="926"/>
      <c r="AN2" s="926"/>
      <c r="AO2" s="926"/>
      <c r="AP2" s="926"/>
      <c r="AQ2" s="926"/>
      <c r="AR2" s="926"/>
      <c r="AS2" s="926"/>
      <c r="AT2" s="926"/>
      <c r="AU2" s="926"/>
      <c r="AV2" s="926"/>
      <c r="AW2" s="926"/>
      <c r="AX2" s="926"/>
      <c r="AY2" s="926"/>
      <c r="AZ2" s="926"/>
      <c r="BA2" s="926"/>
    </row>
    <row r="3" spans="1:56" ht="15.75">
      <c r="A3" s="926" t="s">
        <v>1371</v>
      </c>
      <c r="B3" s="926"/>
      <c r="C3" s="926"/>
      <c r="D3" s="926"/>
      <c r="E3" s="926"/>
      <c r="F3" s="926"/>
      <c r="G3" s="926"/>
      <c r="H3" s="926"/>
      <c r="I3" s="926"/>
      <c r="J3" s="926"/>
      <c r="K3" s="926"/>
      <c r="L3" s="926"/>
      <c r="M3" s="926"/>
      <c r="N3" s="926"/>
      <c r="O3" s="926"/>
      <c r="P3" s="926"/>
      <c r="Q3" s="926"/>
      <c r="R3" s="926"/>
      <c r="S3" s="926"/>
      <c r="T3" s="926"/>
      <c r="U3" s="926"/>
      <c r="V3" s="926"/>
      <c r="W3" s="926"/>
      <c r="X3" s="926"/>
      <c r="Y3" s="926"/>
      <c r="Z3" s="926"/>
      <c r="AA3" s="926"/>
      <c r="AB3" s="926"/>
      <c r="AC3" s="926"/>
      <c r="AD3" s="926"/>
      <c r="AE3" s="926"/>
      <c r="AF3" s="926"/>
      <c r="AG3" s="926"/>
      <c r="AH3" s="926"/>
      <c r="AI3" s="926"/>
      <c r="AJ3" s="926"/>
      <c r="AK3" s="926"/>
      <c r="AL3" s="926"/>
      <c r="AM3" s="926"/>
      <c r="AN3" s="926"/>
      <c r="AO3" s="926"/>
      <c r="AP3" s="926"/>
      <c r="AQ3" s="926"/>
      <c r="AR3" s="926"/>
      <c r="AS3" s="926"/>
      <c r="AT3" s="926"/>
      <c r="AU3" s="926"/>
      <c r="AV3" s="926"/>
      <c r="AW3" s="926"/>
      <c r="AX3" s="926"/>
      <c r="AY3" s="926"/>
      <c r="AZ3" s="926"/>
      <c r="BA3" s="926"/>
    </row>
    <row r="4" spans="1:56" ht="15.75">
      <c r="A4" s="926" t="s">
        <v>2287</v>
      </c>
      <c r="B4" s="926"/>
      <c r="C4" s="926"/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  <c r="AB4" s="926"/>
      <c r="AC4" s="926"/>
      <c r="AD4" s="926"/>
      <c r="AE4" s="926"/>
      <c r="AF4" s="926"/>
      <c r="AG4" s="926"/>
      <c r="AH4" s="926"/>
      <c r="AI4" s="926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6"/>
      <c r="AW4" s="926"/>
      <c r="AX4" s="926"/>
      <c r="AY4" s="926"/>
      <c r="AZ4" s="926"/>
      <c r="BA4" s="926"/>
    </row>
    <row r="6" spans="1:56" ht="15" customHeight="1">
      <c r="A6" s="911" t="s">
        <v>20</v>
      </c>
      <c r="B6" s="911" t="s">
        <v>166</v>
      </c>
      <c r="C6" s="911" t="s">
        <v>14</v>
      </c>
      <c r="D6" s="911" t="s">
        <v>169</v>
      </c>
      <c r="E6" s="911" t="s">
        <v>2295</v>
      </c>
      <c r="F6" s="911" t="s">
        <v>14</v>
      </c>
      <c r="G6" s="911" t="s">
        <v>170</v>
      </c>
      <c r="H6" s="404"/>
      <c r="I6" s="404"/>
      <c r="J6" s="404"/>
      <c r="K6" s="911" t="s">
        <v>2296</v>
      </c>
      <c r="L6" s="911" t="s">
        <v>2297</v>
      </c>
      <c r="M6" s="911" t="s">
        <v>2298</v>
      </c>
      <c r="N6" s="911" t="s">
        <v>2299</v>
      </c>
      <c r="O6" s="918" t="s">
        <v>2315</v>
      </c>
      <c r="P6" s="918"/>
      <c r="Q6" s="918"/>
      <c r="R6" s="918"/>
      <c r="S6" s="918"/>
      <c r="T6" s="918"/>
      <c r="U6" s="918"/>
      <c r="V6" s="918"/>
      <c r="W6" s="918"/>
      <c r="X6" s="918"/>
      <c r="Y6" s="918"/>
      <c r="Z6" s="918"/>
      <c r="AA6" s="918"/>
      <c r="AB6" s="918"/>
      <c r="AC6" s="918"/>
      <c r="AD6" s="918"/>
      <c r="AE6" s="918"/>
      <c r="AF6" s="918"/>
      <c r="AG6" s="918"/>
      <c r="AH6" s="918"/>
      <c r="AI6" s="918"/>
      <c r="AJ6" s="918"/>
      <c r="AK6" s="918"/>
      <c r="AL6" s="918"/>
      <c r="AM6" s="918"/>
      <c r="AN6" s="918"/>
      <c r="AO6" s="918"/>
      <c r="AP6" s="918"/>
      <c r="AQ6" s="918"/>
      <c r="AR6" s="918"/>
      <c r="AS6" s="918"/>
      <c r="AT6" s="918"/>
      <c r="AU6" s="918"/>
      <c r="AV6" s="918"/>
      <c r="AW6" s="918"/>
      <c r="AX6" s="918"/>
      <c r="AY6" s="918"/>
      <c r="AZ6" s="918"/>
      <c r="BA6" s="918"/>
    </row>
    <row r="7" spans="1:56" s="412" customFormat="1" ht="29.25" customHeight="1">
      <c r="A7" s="912"/>
      <c r="B7" s="912"/>
      <c r="C7" s="912"/>
      <c r="D7" s="912"/>
      <c r="E7" s="912"/>
      <c r="F7" s="912"/>
      <c r="G7" s="912"/>
      <c r="H7" s="409" t="s">
        <v>2325</v>
      </c>
      <c r="I7" s="409" t="s">
        <v>2326</v>
      </c>
      <c r="J7" s="409" t="s">
        <v>2327</v>
      </c>
      <c r="K7" s="912"/>
      <c r="L7" s="912"/>
      <c r="M7" s="912"/>
      <c r="N7" s="912"/>
      <c r="O7" s="908" t="s">
        <v>2357</v>
      </c>
      <c r="P7" s="909"/>
      <c r="Q7" s="910"/>
      <c r="R7" s="908" t="s">
        <v>2358</v>
      </c>
      <c r="S7" s="909"/>
      <c r="T7" s="910"/>
      <c r="U7" s="908" t="s">
        <v>2359</v>
      </c>
      <c r="V7" s="909"/>
      <c r="W7" s="910"/>
      <c r="X7" s="908" t="s">
        <v>2360</v>
      </c>
      <c r="Y7" s="909"/>
      <c r="Z7" s="910"/>
      <c r="AA7" s="908" t="s">
        <v>2361</v>
      </c>
      <c r="AB7" s="909"/>
      <c r="AC7" s="910"/>
      <c r="AD7" s="908" t="s">
        <v>2362</v>
      </c>
      <c r="AE7" s="909"/>
      <c r="AF7" s="910"/>
      <c r="AG7" s="908" t="s">
        <v>2363</v>
      </c>
      <c r="AH7" s="909"/>
      <c r="AI7" s="910"/>
      <c r="AJ7" s="908" t="s">
        <v>2364</v>
      </c>
      <c r="AK7" s="909"/>
      <c r="AL7" s="910"/>
      <c r="AM7" s="908" t="s">
        <v>2365</v>
      </c>
      <c r="AN7" s="909"/>
      <c r="AO7" s="910"/>
      <c r="AP7" s="908" t="s">
        <v>2366</v>
      </c>
      <c r="AQ7" s="909"/>
      <c r="AR7" s="910"/>
      <c r="AS7" s="908" t="s">
        <v>2367</v>
      </c>
      <c r="AT7" s="909"/>
      <c r="AU7" s="910"/>
      <c r="AV7" s="908" t="s">
        <v>2368</v>
      </c>
      <c r="AW7" s="909"/>
      <c r="AX7" s="910"/>
      <c r="AY7" s="908" t="s">
        <v>67</v>
      </c>
      <c r="AZ7" s="909"/>
      <c r="BA7" s="910"/>
      <c r="BB7" s="908" t="s">
        <v>2369</v>
      </c>
      <c r="BC7" s="909"/>
      <c r="BD7" s="910"/>
    </row>
    <row r="8" spans="1:56" s="412" customFormat="1" ht="15" customHeight="1">
      <c r="A8" s="913"/>
      <c r="B8" s="913"/>
      <c r="C8" s="913"/>
      <c r="D8" s="913"/>
      <c r="E8" s="913"/>
      <c r="F8" s="913"/>
      <c r="G8" s="913"/>
      <c r="H8" s="409"/>
      <c r="I8" s="409"/>
      <c r="J8" s="409"/>
      <c r="K8" s="913"/>
      <c r="L8" s="913"/>
      <c r="M8" s="913"/>
      <c r="N8" s="913"/>
      <c r="O8" s="409" t="s">
        <v>95</v>
      </c>
      <c r="P8" s="409" t="s">
        <v>96</v>
      </c>
      <c r="Q8" s="409" t="s">
        <v>80</v>
      </c>
      <c r="R8" s="409" t="s">
        <v>95</v>
      </c>
      <c r="S8" s="409" t="s">
        <v>96</v>
      </c>
      <c r="T8" s="409" t="s">
        <v>80</v>
      </c>
      <c r="U8" s="409" t="s">
        <v>95</v>
      </c>
      <c r="V8" s="409" t="s">
        <v>96</v>
      </c>
      <c r="W8" s="409" t="s">
        <v>80</v>
      </c>
      <c r="X8" s="409" t="s">
        <v>95</v>
      </c>
      <c r="Y8" s="409" t="s">
        <v>96</v>
      </c>
      <c r="Z8" s="409" t="s">
        <v>80</v>
      </c>
      <c r="AA8" s="409" t="s">
        <v>95</v>
      </c>
      <c r="AB8" s="409" t="s">
        <v>96</v>
      </c>
      <c r="AC8" s="409" t="s">
        <v>80</v>
      </c>
      <c r="AD8" s="409" t="s">
        <v>95</v>
      </c>
      <c r="AE8" s="409" t="s">
        <v>96</v>
      </c>
      <c r="AF8" s="409" t="s">
        <v>80</v>
      </c>
      <c r="AG8" s="409" t="s">
        <v>95</v>
      </c>
      <c r="AH8" s="409" t="s">
        <v>96</v>
      </c>
      <c r="AI8" s="409" t="s">
        <v>80</v>
      </c>
      <c r="AJ8" s="409" t="s">
        <v>95</v>
      </c>
      <c r="AK8" s="409" t="s">
        <v>96</v>
      </c>
      <c r="AL8" s="409" t="s">
        <v>80</v>
      </c>
      <c r="AM8" s="409" t="s">
        <v>95</v>
      </c>
      <c r="AN8" s="409" t="s">
        <v>96</v>
      </c>
      <c r="AO8" s="409" t="s">
        <v>80</v>
      </c>
      <c r="AP8" s="409" t="s">
        <v>95</v>
      </c>
      <c r="AQ8" s="409" t="s">
        <v>96</v>
      </c>
      <c r="AR8" s="409" t="s">
        <v>80</v>
      </c>
      <c r="AS8" s="409" t="s">
        <v>95</v>
      </c>
      <c r="AT8" s="409" t="s">
        <v>96</v>
      </c>
      <c r="AU8" s="409" t="s">
        <v>80</v>
      </c>
      <c r="AV8" s="409" t="s">
        <v>95</v>
      </c>
      <c r="AW8" s="409" t="s">
        <v>96</v>
      </c>
      <c r="AX8" s="409" t="s">
        <v>80</v>
      </c>
      <c r="AY8" s="409" t="s">
        <v>95</v>
      </c>
      <c r="AZ8" s="409" t="s">
        <v>96</v>
      </c>
      <c r="BA8" s="409" t="s">
        <v>80</v>
      </c>
      <c r="BB8" s="409" t="s">
        <v>95</v>
      </c>
      <c r="BC8" s="409" t="s">
        <v>96</v>
      </c>
      <c r="BD8" s="409" t="s">
        <v>80</v>
      </c>
    </row>
    <row r="9" spans="1:56" hidden="1">
      <c r="A9" s="404">
        <v>1</v>
      </c>
      <c r="B9" s="404" t="s">
        <v>1287</v>
      </c>
      <c r="C9" s="404" t="s">
        <v>1288</v>
      </c>
      <c r="D9" s="404" t="s">
        <v>1748</v>
      </c>
      <c r="E9" s="404" t="s">
        <v>1138</v>
      </c>
      <c r="F9" s="404" t="s">
        <v>86</v>
      </c>
      <c r="G9" s="404" t="s">
        <v>126</v>
      </c>
      <c r="H9" s="404" t="s">
        <v>615</v>
      </c>
      <c r="I9" s="404" t="s">
        <v>615</v>
      </c>
      <c r="J9" s="404">
        <v>2</v>
      </c>
      <c r="K9" s="404" t="s">
        <v>2591</v>
      </c>
      <c r="L9" s="404">
        <v>40015</v>
      </c>
      <c r="M9" s="404" t="s">
        <v>2521</v>
      </c>
      <c r="N9" s="404">
        <v>1300</v>
      </c>
      <c r="O9" s="404">
        <v>0</v>
      </c>
      <c r="P9" s="404">
        <v>0</v>
      </c>
      <c r="Q9" s="404">
        <f>SUM(O9:P9)</f>
        <v>0</v>
      </c>
      <c r="R9" s="404">
        <v>0</v>
      </c>
      <c r="S9" s="404">
        <v>0</v>
      </c>
      <c r="T9" s="404">
        <f>SUM(R9:S9)</f>
        <v>0</v>
      </c>
      <c r="U9" s="404">
        <v>0</v>
      </c>
      <c r="V9" s="404">
        <v>0</v>
      </c>
      <c r="W9" s="404">
        <f>SUM(U9:V9)</f>
        <v>0</v>
      </c>
      <c r="X9" s="404">
        <v>0</v>
      </c>
      <c r="Y9" s="404">
        <v>0</v>
      </c>
      <c r="Z9" s="404">
        <f>SUM(X9:Y9)</f>
        <v>0</v>
      </c>
      <c r="AA9" s="404">
        <v>0</v>
      </c>
      <c r="AB9" s="404">
        <v>0</v>
      </c>
      <c r="AC9" s="404">
        <f>SUM(AA9:AB9)</f>
        <v>0</v>
      </c>
      <c r="AD9" s="404">
        <v>0</v>
      </c>
      <c r="AE9" s="404">
        <v>0</v>
      </c>
      <c r="AF9" s="404">
        <f>SUM(AD9:AE9)</f>
        <v>0</v>
      </c>
      <c r="AG9" s="404">
        <v>0</v>
      </c>
      <c r="AH9" s="404">
        <v>0</v>
      </c>
      <c r="AI9" s="404">
        <f>SUM(AG9:AH9)</f>
        <v>0</v>
      </c>
      <c r="AJ9" s="404">
        <v>0</v>
      </c>
      <c r="AK9" s="404">
        <v>0</v>
      </c>
      <c r="AL9" s="404">
        <f>SUM(AJ9:AK9)</f>
        <v>0</v>
      </c>
      <c r="AM9" s="404">
        <v>0</v>
      </c>
      <c r="AN9" s="404">
        <v>0</v>
      </c>
      <c r="AO9" s="404">
        <f>SUM(AM9:AN9)</f>
        <v>0</v>
      </c>
      <c r="AP9" s="404">
        <v>30</v>
      </c>
      <c r="AQ9" s="404">
        <v>25</v>
      </c>
      <c r="AR9" s="404">
        <f t="shared" ref="AR9:AR16" si="0">SUM(AP9:AQ9)</f>
        <v>55</v>
      </c>
      <c r="AS9" s="404">
        <v>31</v>
      </c>
      <c r="AT9" s="404">
        <v>33</v>
      </c>
      <c r="AU9" s="404">
        <f t="shared" ref="AU9:AU14" si="1">SUM(AS9:AT9)</f>
        <v>64</v>
      </c>
      <c r="AV9" s="404">
        <v>35</v>
      </c>
      <c r="AW9" s="404">
        <v>33</v>
      </c>
      <c r="AX9" s="404">
        <f t="shared" ref="AX9:AX14" si="2">SUM(AV9:AW9)</f>
        <v>68</v>
      </c>
      <c r="AY9" s="404">
        <f>AP9+AS9+AV9</f>
        <v>96</v>
      </c>
      <c r="AZ9" s="404">
        <f t="shared" ref="AZ9:BA24" si="3">AQ9+AT9+AW9</f>
        <v>91</v>
      </c>
      <c r="BA9" s="404">
        <f t="shared" si="3"/>
        <v>187</v>
      </c>
      <c r="BB9" s="404">
        <v>0</v>
      </c>
      <c r="BC9" s="404">
        <v>0</v>
      </c>
      <c r="BD9" s="404">
        <f>SUM(BB9:BC9)</f>
        <v>0</v>
      </c>
    </row>
    <row r="10" spans="1:56" hidden="1">
      <c r="A10" s="404">
        <f>A9+1</f>
        <v>2</v>
      </c>
      <c r="B10" s="404" t="s">
        <v>1285</v>
      </c>
      <c r="C10" s="404" t="s">
        <v>1286</v>
      </c>
      <c r="D10" s="404" t="s">
        <v>1747</v>
      </c>
      <c r="E10" s="404" t="s">
        <v>197</v>
      </c>
      <c r="F10" s="404" t="s">
        <v>86</v>
      </c>
      <c r="G10" s="404" t="s">
        <v>126</v>
      </c>
      <c r="H10" s="404" t="s">
        <v>615</v>
      </c>
      <c r="I10" s="404" t="s">
        <v>615</v>
      </c>
      <c r="J10" s="404">
        <v>2</v>
      </c>
      <c r="K10" s="404" t="s">
        <v>2592</v>
      </c>
      <c r="L10" s="404" t="s">
        <v>615</v>
      </c>
      <c r="M10" s="404" t="s">
        <v>2409</v>
      </c>
      <c r="N10" s="404">
        <v>2200</v>
      </c>
      <c r="O10" s="404">
        <v>0</v>
      </c>
      <c r="P10" s="404">
        <v>0</v>
      </c>
      <c r="Q10" s="404">
        <f>SUM(O10:P10)</f>
        <v>0</v>
      </c>
      <c r="R10" s="404">
        <v>0</v>
      </c>
      <c r="S10" s="404">
        <v>0</v>
      </c>
      <c r="T10" s="404">
        <f>SUM(R10:S10)</f>
        <v>0</v>
      </c>
      <c r="U10" s="404">
        <v>0</v>
      </c>
      <c r="V10" s="404">
        <v>0</v>
      </c>
      <c r="W10" s="404">
        <f>SUM(U10:V10)</f>
        <v>0</v>
      </c>
      <c r="X10" s="404">
        <v>0</v>
      </c>
      <c r="Y10" s="404">
        <v>0</v>
      </c>
      <c r="Z10" s="404">
        <f>SUM(X10:Y10)</f>
        <v>0</v>
      </c>
      <c r="AA10" s="404">
        <v>0</v>
      </c>
      <c r="AB10" s="404">
        <v>0</v>
      </c>
      <c r="AC10" s="404">
        <f>SUM(AA10:AB10)</f>
        <v>0</v>
      </c>
      <c r="AD10" s="404">
        <v>0</v>
      </c>
      <c r="AE10" s="404">
        <v>0</v>
      </c>
      <c r="AF10" s="404">
        <f>SUM(AD10:AE10)</f>
        <v>0</v>
      </c>
      <c r="AG10" s="404">
        <v>0</v>
      </c>
      <c r="AH10" s="404">
        <v>0</v>
      </c>
      <c r="AI10" s="404">
        <f>SUM(AG10:AH10)</f>
        <v>0</v>
      </c>
      <c r="AJ10" s="404">
        <v>0</v>
      </c>
      <c r="AK10" s="404">
        <v>0</v>
      </c>
      <c r="AL10" s="404">
        <f>SUM(AJ10:AK10)</f>
        <v>0</v>
      </c>
      <c r="AM10" s="404">
        <v>0</v>
      </c>
      <c r="AN10" s="404">
        <v>0</v>
      </c>
      <c r="AO10" s="404">
        <f>SUM(AM10:AN10)</f>
        <v>0</v>
      </c>
      <c r="AP10" s="404">
        <v>38</v>
      </c>
      <c r="AQ10" s="404">
        <v>39</v>
      </c>
      <c r="AR10" s="404">
        <f t="shared" si="0"/>
        <v>77</v>
      </c>
      <c r="AS10" s="404">
        <v>50</v>
      </c>
      <c r="AT10" s="404">
        <v>39</v>
      </c>
      <c r="AU10" s="404">
        <f t="shared" si="1"/>
        <v>89</v>
      </c>
      <c r="AV10" s="404">
        <v>34</v>
      </c>
      <c r="AW10" s="404">
        <v>13</v>
      </c>
      <c r="AX10" s="404">
        <f t="shared" si="2"/>
        <v>47</v>
      </c>
      <c r="AY10" s="404">
        <f>AP10+AS10+AV10</f>
        <v>122</v>
      </c>
      <c r="AZ10" s="404">
        <f t="shared" si="3"/>
        <v>91</v>
      </c>
      <c r="BA10" s="404">
        <f t="shared" si="3"/>
        <v>213</v>
      </c>
      <c r="BB10" s="404">
        <v>0</v>
      </c>
      <c r="BC10" s="404">
        <v>0</v>
      </c>
      <c r="BD10" s="404">
        <f>SUM(BB10:BC10)</f>
        <v>0</v>
      </c>
    </row>
    <row r="11" spans="1:56" s="400" customFormat="1" ht="21.75" customHeight="1">
      <c r="A11" s="413">
        <v>1</v>
      </c>
      <c r="B11" s="413"/>
      <c r="C11" s="413" t="str">
        <f>F11</f>
        <v>Kec. Air Hitam</v>
      </c>
      <c r="D11" s="414"/>
      <c r="E11" s="395"/>
      <c r="F11" s="395" t="str">
        <f>F10</f>
        <v>Kec. Air Hitam</v>
      </c>
      <c r="G11" s="395"/>
      <c r="H11" s="395"/>
      <c r="I11" s="395"/>
      <c r="J11" s="395"/>
      <c r="K11" s="395"/>
      <c r="L11" s="395"/>
      <c r="M11" s="395"/>
      <c r="N11" s="395"/>
      <c r="O11" s="395">
        <f t="shared" ref="O11:AW11" si="4">SUM(O9:O10)</f>
        <v>0</v>
      </c>
      <c r="P11" s="395">
        <f t="shared" si="4"/>
        <v>0</v>
      </c>
      <c r="Q11" s="395">
        <f t="shared" si="4"/>
        <v>0</v>
      </c>
      <c r="R11" s="395">
        <f t="shared" si="4"/>
        <v>0</v>
      </c>
      <c r="S11" s="395">
        <f t="shared" si="4"/>
        <v>0</v>
      </c>
      <c r="T11" s="395">
        <f t="shared" si="4"/>
        <v>0</v>
      </c>
      <c r="U11" s="395">
        <f t="shared" si="4"/>
        <v>0</v>
      </c>
      <c r="V11" s="395">
        <f t="shared" si="4"/>
        <v>0</v>
      </c>
      <c r="W11" s="395">
        <f t="shared" si="4"/>
        <v>0</v>
      </c>
      <c r="X11" s="395">
        <f t="shared" si="4"/>
        <v>0</v>
      </c>
      <c r="Y11" s="395">
        <f t="shared" si="4"/>
        <v>0</v>
      </c>
      <c r="Z11" s="395">
        <f t="shared" si="4"/>
        <v>0</v>
      </c>
      <c r="AA11" s="395">
        <f t="shared" si="4"/>
        <v>0</v>
      </c>
      <c r="AB11" s="395">
        <f t="shared" si="4"/>
        <v>0</v>
      </c>
      <c r="AC11" s="395">
        <f t="shared" si="4"/>
        <v>0</v>
      </c>
      <c r="AD11" s="395">
        <f t="shared" si="4"/>
        <v>0</v>
      </c>
      <c r="AE11" s="395">
        <f t="shared" si="4"/>
        <v>0</v>
      </c>
      <c r="AF11" s="395">
        <f t="shared" si="4"/>
        <v>0</v>
      </c>
      <c r="AG11" s="395">
        <f t="shared" si="4"/>
        <v>0</v>
      </c>
      <c r="AH11" s="395">
        <f t="shared" si="4"/>
        <v>0</v>
      </c>
      <c r="AI11" s="395">
        <f t="shared" si="4"/>
        <v>0</v>
      </c>
      <c r="AJ11" s="395">
        <f t="shared" si="4"/>
        <v>0</v>
      </c>
      <c r="AK11" s="395">
        <f t="shared" si="4"/>
        <v>0</v>
      </c>
      <c r="AL11" s="395">
        <f t="shared" si="4"/>
        <v>0</v>
      </c>
      <c r="AM11" s="395">
        <f t="shared" si="4"/>
        <v>0</v>
      </c>
      <c r="AN11" s="395">
        <f t="shared" si="4"/>
        <v>0</v>
      </c>
      <c r="AO11" s="395">
        <f t="shared" si="4"/>
        <v>0</v>
      </c>
      <c r="AP11" s="395">
        <f>SUM(AP9:AP10)-6</f>
        <v>62</v>
      </c>
      <c r="AQ11" s="395">
        <f>SUM(AQ9:AQ10)-4</f>
        <v>60</v>
      </c>
      <c r="AR11" s="395">
        <f t="shared" si="0"/>
        <v>122</v>
      </c>
      <c r="AS11" s="395">
        <f t="shared" si="4"/>
        <v>81</v>
      </c>
      <c r="AT11" s="395">
        <f t="shared" si="4"/>
        <v>72</v>
      </c>
      <c r="AU11" s="395">
        <f t="shared" si="1"/>
        <v>153</v>
      </c>
      <c r="AV11" s="395">
        <f t="shared" si="4"/>
        <v>69</v>
      </c>
      <c r="AW11" s="395">
        <f t="shared" si="4"/>
        <v>46</v>
      </c>
      <c r="AX11" s="395">
        <f t="shared" si="2"/>
        <v>115</v>
      </c>
      <c r="AY11" s="395">
        <f>AP11+AS11+AV11</f>
        <v>212</v>
      </c>
      <c r="AZ11" s="395">
        <f t="shared" si="3"/>
        <v>178</v>
      </c>
      <c r="BA11" s="395">
        <f>AR11+AU11+AX11</f>
        <v>390</v>
      </c>
      <c r="BB11" s="395">
        <f>SUM(BB9:BB10)</f>
        <v>0</v>
      </c>
      <c r="BC11" s="395">
        <f>SUM(BC9:BC10)</f>
        <v>0</v>
      </c>
      <c r="BD11" s="395">
        <f>SUM(BD9:BD10)</f>
        <v>0</v>
      </c>
    </row>
    <row r="12" spans="1:56" s="416" customFormat="1" hidden="1">
      <c r="A12" s="375">
        <f>A10+1</f>
        <v>3</v>
      </c>
      <c r="B12" s="375" t="s">
        <v>1290</v>
      </c>
      <c r="C12" s="375" t="s">
        <v>1291</v>
      </c>
      <c r="D12" s="415" t="s">
        <v>1750</v>
      </c>
      <c r="E12" s="375" t="s">
        <v>575</v>
      </c>
      <c r="F12" s="375" t="s">
        <v>87</v>
      </c>
      <c r="G12" s="375" t="s">
        <v>126</v>
      </c>
      <c r="H12" s="375" t="s">
        <v>615</v>
      </c>
      <c r="I12" s="375" t="s">
        <v>615</v>
      </c>
      <c r="J12" s="375">
        <v>2</v>
      </c>
      <c r="K12" s="375" t="s">
        <v>2593</v>
      </c>
      <c r="L12" s="375">
        <v>42013</v>
      </c>
      <c r="M12" s="375" t="s">
        <v>2415</v>
      </c>
      <c r="N12" s="375">
        <v>5000</v>
      </c>
      <c r="O12" s="375">
        <v>0</v>
      </c>
      <c r="P12" s="375">
        <v>0</v>
      </c>
      <c r="Q12" s="375">
        <f>SUM(O12:P12)</f>
        <v>0</v>
      </c>
      <c r="R12" s="375">
        <v>0</v>
      </c>
      <c r="S12" s="375">
        <v>0</v>
      </c>
      <c r="T12" s="375">
        <f>SUM(R12:S12)</f>
        <v>0</v>
      </c>
      <c r="U12" s="375">
        <v>0</v>
      </c>
      <c r="V12" s="375">
        <v>0</v>
      </c>
      <c r="W12" s="375">
        <f>SUM(U12:V12)</f>
        <v>0</v>
      </c>
      <c r="X12" s="375">
        <v>0</v>
      </c>
      <c r="Y12" s="375">
        <v>0</v>
      </c>
      <c r="Z12" s="375">
        <f>SUM(X12:Y12)</f>
        <v>0</v>
      </c>
      <c r="AA12" s="375">
        <v>0</v>
      </c>
      <c r="AB12" s="375">
        <v>0</v>
      </c>
      <c r="AC12" s="375">
        <f>SUM(AA12:AB12)</f>
        <v>0</v>
      </c>
      <c r="AD12" s="375">
        <v>0</v>
      </c>
      <c r="AE12" s="375">
        <v>0</v>
      </c>
      <c r="AF12" s="375">
        <f>SUM(AD12:AE12)</f>
        <v>0</v>
      </c>
      <c r="AG12" s="375">
        <v>0</v>
      </c>
      <c r="AH12" s="375">
        <v>0</v>
      </c>
      <c r="AI12" s="375">
        <f>SUM(AG12:AH12)</f>
        <v>0</v>
      </c>
      <c r="AJ12" s="375">
        <v>0</v>
      </c>
      <c r="AK12" s="375">
        <v>0</v>
      </c>
      <c r="AL12" s="375">
        <f>SUM(AJ12:AK12)</f>
        <v>0</v>
      </c>
      <c r="AM12" s="375">
        <v>0</v>
      </c>
      <c r="AN12" s="375">
        <v>0</v>
      </c>
      <c r="AO12" s="375">
        <f>SUM(AM12:AN12)</f>
        <v>0</v>
      </c>
      <c r="AP12" s="375">
        <v>32</v>
      </c>
      <c r="AQ12" s="375">
        <v>9</v>
      </c>
      <c r="AR12" s="375">
        <f t="shared" si="0"/>
        <v>41</v>
      </c>
      <c r="AS12" s="375">
        <v>17</v>
      </c>
      <c r="AT12" s="375">
        <v>12</v>
      </c>
      <c r="AU12" s="375">
        <f t="shared" si="1"/>
        <v>29</v>
      </c>
      <c r="AV12" s="375">
        <v>0</v>
      </c>
      <c r="AW12" s="375">
        <v>0</v>
      </c>
      <c r="AX12" s="375">
        <f t="shared" si="2"/>
        <v>0</v>
      </c>
      <c r="AY12" s="375">
        <f>AP12+AS12+AV12</f>
        <v>49</v>
      </c>
      <c r="AZ12" s="375">
        <f t="shared" si="3"/>
        <v>21</v>
      </c>
      <c r="BA12" s="375">
        <f t="shared" si="3"/>
        <v>70</v>
      </c>
      <c r="BB12" s="375">
        <v>0</v>
      </c>
      <c r="BC12" s="375">
        <v>0</v>
      </c>
      <c r="BD12" s="375">
        <f>SUM(BB12:BC12)</f>
        <v>0</v>
      </c>
    </row>
    <row r="13" spans="1:56" s="416" customFormat="1" hidden="1">
      <c r="A13" s="375">
        <f>A12+1</f>
        <v>4</v>
      </c>
      <c r="B13" s="375" t="s">
        <v>1292</v>
      </c>
      <c r="C13" s="375" t="s">
        <v>1293</v>
      </c>
      <c r="D13" s="415" t="s">
        <v>1749</v>
      </c>
      <c r="E13" s="375" t="s">
        <v>538</v>
      </c>
      <c r="F13" s="375" t="s">
        <v>87</v>
      </c>
      <c r="G13" s="375" t="s">
        <v>126</v>
      </c>
      <c r="H13" s="375" t="s">
        <v>615</v>
      </c>
      <c r="I13" s="375" t="s">
        <v>615</v>
      </c>
      <c r="J13" s="375">
        <v>2</v>
      </c>
      <c r="K13" s="375" t="s">
        <v>2594</v>
      </c>
      <c r="L13" s="375">
        <v>39882</v>
      </c>
      <c r="M13" s="375" t="s">
        <v>2415</v>
      </c>
      <c r="N13" s="375">
        <v>10000</v>
      </c>
      <c r="O13" s="375">
        <v>0</v>
      </c>
      <c r="P13" s="375">
        <v>0</v>
      </c>
      <c r="Q13" s="375">
        <f>SUM(O13:P13)</f>
        <v>0</v>
      </c>
      <c r="R13" s="375">
        <v>0</v>
      </c>
      <c r="S13" s="375">
        <v>0</v>
      </c>
      <c r="T13" s="375">
        <f>SUM(R13:S13)</f>
        <v>0</v>
      </c>
      <c r="U13" s="375">
        <v>0</v>
      </c>
      <c r="V13" s="375">
        <v>0</v>
      </c>
      <c r="W13" s="375">
        <f>SUM(U13:V13)</f>
        <v>0</v>
      </c>
      <c r="X13" s="375">
        <v>0</v>
      </c>
      <c r="Y13" s="375">
        <v>0</v>
      </c>
      <c r="Z13" s="375">
        <f>SUM(X13:Y13)</f>
        <v>0</v>
      </c>
      <c r="AA13" s="375">
        <v>0</v>
      </c>
      <c r="AB13" s="375">
        <v>0</v>
      </c>
      <c r="AC13" s="375">
        <f>SUM(AA13:AB13)</f>
        <v>0</v>
      </c>
      <c r="AD13" s="375">
        <v>0</v>
      </c>
      <c r="AE13" s="375">
        <v>0</v>
      </c>
      <c r="AF13" s="375">
        <f>SUM(AD13:AE13)</f>
        <v>0</v>
      </c>
      <c r="AG13" s="375">
        <v>0</v>
      </c>
      <c r="AH13" s="375">
        <v>0</v>
      </c>
      <c r="AI13" s="375">
        <f>SUM(AG13:AH13)</f>
        <v>0</v>
      </c>
      <c r="AJ13" s="375">
        <v>0</v>
      </c>
      <c r="AK13" s="375">
        <v>0</v>
      </c>
      <c r="AL13" s="375">
        <f>SUM(AJ13:AK13)</f>
        <v>0</v>
      </c>
      <c r="AM13" s="375">
        <v>0</v>
      </c>
      <c r="AN13" s="375">
        <v>0</v>
      </c>
      <c r="AO13" s="375">
        <f>SUM(AM13:AN13)</f>
        <v>0</v>
      </c>
      <c r="AP13" s="375">
        <v>20</v>
      </c>
      <c r="AQ13" s="375">
        <v>25</v>
      </c>
      <c r="AR13" s="375">
        <f t="shared" si="0"/>
        <v>45</v>
      </c>
      <c r="AS13" s="375">
        <v>22</v>
      </c>
      <c r="AT13" s="375">
        <v>23</v>
      </c>
      <c r="AU13" s="375">
        <f t="shared" si="1"/>
        <v>45</v>
      </c>
      <c r="AV13" s="375">
        <v>9</v>
      </c>
      <c r="AW13" s="375">
        <v>21</v>
      </c>
      <c r="AX13" s="375">
        <f t="shared" si="2"/>
        <v>30</v>
      </c>
      <c r="AY13" s="375">
        <f>AP13+AS13+AV13</f>
        <v>51</v>
      </c>
      <c r="AZ13" s="375">
        <f t="shared" si="3"/>
        <v>69</v>
      </c>
      <c r="BA13" s="375">
        <f t="shared" si="3"/>
        <v>120</v>
      </c>
      <c r="BB13" s="375">
        <v>0</v>
      </c>
      <c r="BC13" s="375">
        <v>0</v>
      </c>
      <c r="BD13" s="375">
        <f>SUM(BB13:BC13)</f>
        <v>0</v>
      </c>
    </row>
    <row r="14" spans="1:56" s="400" customFormat="1" ht="21.75" customHeight="1">
      <c r="A14" s="413">
        <v>2</v>
      </c>
      <c r="B14" s="413"/>
      <c r="C14" s="413" t="str">
        <f>F14</f>
        <v>Kec. Batang Asai</v>
      </c>
      <c r="D14" s="414"/>
      <c r="E14" s="395"/>
      <c r="F14" s="395" t="str">
        <f>F13</f>
        <v>Kec. Batang Asai</v>
      </c>
      <c r="G14" s="395"/>
      <c r="H14" s="395"/>
      <c r="I14" s="395"/>
      <c r="J14" s="395"/>
      <c r="K14" s="395"/>
      <c r="L14" s="395"/>
      <c r="M14" s="395"/>
      <c r="N14" s="395"/>
      <c r="O14" s="395">
        <f t="shared" ref="O14:AW14" si="5">SUM(O12:O13)</f>
        <v>0</v>
      </c>
      <c r="P14" s="395">
        <f t="shared" si="5"/>
        <v>0</v>
      </c>
      <c r="Q14" s="395">
        <f t="shared" si="5"/>
        <v>0</v>
      </c>
      <c r="R14" s="395">
        <f t="shared" si="5"/>
        <v>0</v>
      </c>
      <c r="S14" s="395">
        <f t="shared" si="5"/>
        <v>0</v>
      </c>
      <c r="T14" s="395">
        <f t="shared" si="5"/>
        <v>0</v>
      </c>
      <c r="U14" s="395">
        <f t="shared" si="5"/>
        <v>0</v>
      </c>
      <c r="V14" s="395">
        <f t="shared" si="5"/>
        <v>0</v>
      </c>
      <c r="W14" s="395">
        <f t="shared" si="5"/>
        <v>0</v>
      </c>
      <c r="X14" s="395">
        <f t="shared" si="5"/>
        <v>0</v>
      </c>
      <c r="Y14" s="395">
        <f t="shared" si="5"/>
        <v>0</v>
      </c>
      <c r="Z14" s="395">
        <f t="shared" si="5"/>
        <v>0</v>
      </c>
      <c r="AA14" s="395">
        <f t="shared" si="5"/>
        <v>0</v>
      </c>
      <c r="AB14" s="395">
        <f t="shared" si="5"/>
        <v>0</v>
      </c>
      <c r="AC14" s="395">
        <f t="shared" si="5"/>
        <v>0</v>
      </c>
      <c r="AD14" s="395">
        <f t="shared" si="5"/>
        <v>0</v>
      </c>
      <c r="AE14" s="395">
        <f t="shared" si="5"/>
        <v>0</v>
      </c>
      <c r="AF14" s="395">
        <f t="shared" si="5"/>
        <v>0</v>
      </c>
      <c r="AG14" s="395">
        <f t="shared" si="5"/>
        <v>0</v>
      </c>
      <c r="AH14" s="395">
        <f t="shared" si="5"/>
        <v>0</v>
      </c>
      <c r="AI14" s="395">
        <f t="shared" si="5"/>
        <v>0</v>
      </c>
      <c r="AJ14" s="395">
        <f t="shared" si="5"/>
        <v>0</v>
      </c>
      <c r="AK14" s="395">
        <f t="shared" si="5"/>
        <v>0</v>
      </c>
      <c r="AL14" s="395">
        <f t="shared" si="5"/>
        <v>0</v>
      </c>
      <c r="AM14" s="395">
        <f t="shared" si="5"/>
        <v>0</v>
      </c>
      <c r="AN14" s="395">
        <f t="shared" si="5"/>
        <v>0</v>
      </c>
      <c r="AO14" s="395">
        <f t="shared" si="5"/>
        <v>0</v>
      </c>
      <c r="AP14" s="395">
        <f>SUM(AP12:AP13)+1</f>
        <v>53</v>
      </c>
      <c r="AQ14" s="395">
        <f t="shared" si="5"/>
        <v>34</v>
      </c>
      <c r="AR14" s="395">
        <f t="shared" si="0"/>
        <v>87</v>
      </c>
      <c r="AS14" s="395">
        <f t="shared" si="5"/>
        <v>39</v>
      </c>
      <c r="AT14" s="395">
        <f t="shared" si="5"/>
        <v>35</v>
      </c>
      <c r="AU14" s="395">
        <f t="shared" si="1"/>
        <v>74</v>
      </c>
      <c r="AV14" s="395">
        <f t="shared" si="5"/>
        <v>9</v>
      </c>
      <c r="AW14" s="395">
        <f t="shared" si="5"/>
        <v>21</v>
      </c>
      <c r="AX14" s="395">
        <f t="shared" si="2"/>
        <v>30</v>
      </c>
      <c r="AY14" s="395">
        <f>SUM(AY12:AY13)</f>
        <v>100</v>
      </c>
      <c r="AZ14" s="395">
        <f>SUM(AZ12:AZ13)</f>
        <v>90</v>
      </c>
      <c r="BA14" s="395">
        <f>AR14+AU14+AX14</f>
        <v>191</v>
      </c>
      <c r="BB14" s="395">
        <f>SUM(BB12:BB13)</f>
        <v>0</v>
      </c>
      <c r="BC14" s="395">
        <f>SUM(BC12:BC13)</f>
        <v>0</v>
      </c>
      <c r="BD14" s="395">
        <f>SUM(BD12:BD13)</f>
        <v>0</v>
      </c>
    </row>
    <row r="15" spans="1:56" s="416" customFormat="1" hidden="1">
      <c r="A15" s="375">
        <f>A13+1</f>
        <v>5</v>
      </c>
      <c r="B15" s="375">
        <v>69953437</v>
      </c>
      <c r="C15" s="375" t="s">
        <v>2595</v>
      </c>
      <c r="D15" s="415" t="s">
        <v>2596</v>
      </c>
      <c r="E15" s="375" t="s">
        <v>244</v>
      </c>
      <c r="F15" s="375" t="s">
        <v>81</v>
      </c>
      <c r="G15" s="375" t="s">
        <v>127</v>
      </c>
      <c r="H15" s="375"/>
      <c r="I15" s="375"/>
      <c r="J15" s="375"/>
      <c r="K15" s="375">
        <v>512</v>
      </c>
      <c r="L15" s="375"/>
      <c r="M15" s="375"/>
      <c r="N15" s="375"/>
      <c r="O15" s="375">
        <v>0</v>
      </c>
      <c r="P15" s="375">
        <v>0</v>
      </c>
      <c r="Q15" s="375">
        <f>SUM(O15:P15)</f>
        <v>0</v>
      </c>
      <c r="R15" s="375">
        <v>0</v>
      </c>
      <c r="S15" s="375">
        <v>0</v>
      </c>
      <c r="T15" s="375">
        <f>SUM(R15:S15)</f>
        <v>0</v>
      </c>
      <c r="U15" s="375"/>
      <c r="V15" s="375"/>
      <c r="W15" s="375"/>
      <c r="X15" s="375"/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>
        <v>3</v>
      </c>
      <c r="AQ15" s="375">
        <v>7</v>
      </c>
      <c r="AR15" s="375">
        <f t="shared" si="0"/>
        <v>10</v>
      </c>
      <c r="AS15" s="375"/>
      <c r="AT15" s="375"/>
      <c r="AU15" s="375"/>
      <c r="AV15" s="375"/>
      <c r="AW15" s="375"/>
      <c r="AX15" s="375"/>
      <c r="AY15" s="375">
        <f>AP15+AS15+AV15</f>
        <v>3</v>
      </c>
      <c r="AZ15" s="375">
        <f t="shared" si="3"/>
        <v>7</v>
      </c>
      <c r="BA15" s="375">
        <f t="shared" si="3"/>
        <v>10</v>
      </c>
      <c r="BB15" s="375"/>
      <c r="BC15" s="375"/>
      <c r="BD15" s="375"/>
    </row>
    <row r="16" spans="1:56" s="400" customFormat="1" ht="21.75" customHeight="1">
      <c r="A16" s="413">
        <v>3</v>
      </c>
      <c r="B16" s="413"/>
      <c r="C16" s="413" t="str">
        <f>F16</f>
        <v>Kec. Bathin VIII</v>
      </c>
      <c r="D16" s="414"/>
      <c r="E16" s="395"/>
      <c r="F16" s="395" t="str">
        <f>F15</f>
        <v>Kec. Bathin VIII</v>
      </c>
      <c r="G16" s="395"/>
      <c r="H16" s="395"/>
      <c r="I16" s="395"/>
      <c r="J16" s="395"/>
      <c r="K16" s="395"/>
      <c r="L16" s="395"/>
      <c r="M16" s="395"/>
      <c r="N16" s="395"/>
      <c r="O16" s="395">
        <f t="shared" ref="O16:AZ16" si="6">O15</f>
        <v>0</v>
      </c>
      <c r="P16" s="395">
        <f t="shared" si="6"/>
        <v>0</v>
      </c>
      <c r="Q16" s="395">
        <f t="shared" si="6"/>
        <v>0</v>
      </c>
      <c r="R16" s="395">
        <f t="shared" si="6"/>
        <v>0</v>
      </c>
      <c r="S16" s="395">
        <f t="shared" si="6"/>
        <v>0</v>
      </c>
      <c r="T16" s="395">
        <f t="shared" si="6"/>
        <v>0</v>
      </c>
      <c r="U16" s="395">
        <f t="shared" si="6"/>
        <v>0</v>
      </c>
      <c r="V16" s="395">
        <f t="shared" si="6"/>
        <v>0</v>
      </c>
      <c r="W16" s="395">
        <f t="shared" si="6"/>
        <v>0</v>
      </c>
      <c r="X16" s="395">
        <f t="shared" si="6"/>
        <v>0</v>
      </c>
      <c r="Y16" s="395">
        <f t="shared" si="6"/>
        <v>0</v>
      </c>
      <c r="Z16" s="395">
        <f t="shared" si="6"/>
        <v>0</v>
      </c>
      <c r="AA16" s="395">
        <f t="shared" si="6"/>
        <v>0</v>
      </c>
      <c r="AB16" s="395">
        <f t="shared" si="6"/>
        <v>0</v>
      </c>
      <c r="AC16" s="395">
        <f t="shared" si="6"/>
        <v>0</v>
      </c>
      <c r="AD16" s="395">
        <f t="shared" si="6"/>
        <v>0</v>
      </c>
      <c r="AE16" s="395">
        <f t="shared" si="6"/>
        <v>0</v>
      </c>
      <c r="AF16" s="395">
        <f t="shared" si="6"/>
        <v>0</v>
      </c>
      <c r="AG16" s="395">
        <f t="shared" si="6"/>
        <v>0</v>
      </c>
      <c r="AH16" s="395">
        <f t="shared" si="6"/>
        <v>0</v>
      </c>
      <c r="AI16" s="395">
        <f t="shared" si="6"/>
        <v>0</v>
      </c>
      <c r="AJ16" s="395">
        <f t="shared" si="6"/>
        <v>0</v>
      </c>
      <c r="AK16" s="395">
        <f t="shared" si="6"/>
        <v>0</v>
      </c>
      <c r="AL16" s="395">
        <f t="shared" si="6"/>
        <v>0</v>
      </c>
      <c r="AM16" s="395">
        <f t="shared" si="6"/>
        <v>0</v>
      </c>
      <c r="AN16" s="395">
        <f t="shared" si="6"/>
        <v>0</v>
      </c>
      <c r="AO16" s="395">
        <f t="shared" si="6"/>
        <v>0</v>
      </c>
      <c r="AP16" s="395">
        <f t="shared" si="6"/>
        <v>3</v>
      </c>
      <c r="AQ16" s="395">
        <f t="shared" si="6"/>
        <v>7</v>
      </c>
      <c r="AR16" s="395">
        <f t="shared" si="0"/>
        <v>10</v>
      </c>
      <c r="AS16" s="395">
        <f t="shared" si="6"/>
        <v>0</v>
      </c>
      <c r="AT16" s="395">
        <f t="shared" si="6"/>
        <v>0</v>
      </c>
      <c r="AU16" s="395">
        <f>SUM(AS16:AT16)</f>
        <v>0</v>
      </c>
      <c r="AV16" s="395">
        <f t="shared" si="6"/>
        <v>0</v>
      </c>
      <c r="AW16" s="395">
        <f t="shared" si="6"/>
        <v>0</v>
      </c>
      <c r="AX16" s="395">
        <f>SUM(AV16:AW16)</f>
        <v>0</v>
      </c>
      <c r="AY16" s="395">
        <f t="shared" si="6"/>
        <v>3</v>
      </c>
      <c r="AZ16" s="395">
        <f t="shared" si="6"/>
        <v>7</v>
      </c>
      <c r="BA16" s="395">
        <f>AR16+AU16+AX16</f>
        <v>10</v>
      </c>
      <c r="BB16" s="395">
        <f>BB15</f>
        <v>0</v>
      </c>
      <c r="BC16" s="395">
        <f>BC15</f>
        <v>0</v>
      </c>
      <c r="BD16" s="395">
        <f>BD15</f>
        <v>0</v>
      </c>
    </row>
    <row r="17" spans="1:56" s="416" customFormat="1" hidden="1">
      <c r="A17" s="375">
        <f>A15+1</f>
        <v>6</v>
      </c>
      <c r="B17" s="375" t="s">
        <v>1306</v>
      </c>
      <c r="C17" s="375" t="s">
        <v>1307</v>
      </c>
      <c r="D17" s="415" t="s">
        <v>1751</v>
      </c>
      <c r="E17" s="375" t="s">
        <v>311</v>
      </c>
      <c r="F17" s="375" t="s">
        <v>88</v>
      </c>
      <c r="G17" s="375" t="s">
        <v>126</v>
      </c>
      <c r="H17" s="375" t="s">
        <v>615</v>
      </c>
      <c r="I17" s="375" t="s">
        <v>615</v>
      </c>
      <c r="J17" s="375">
        <v>2</v>
      </c>
      <c r="K17" s="375" t="s">
        <v>615</v>
      </c>
      <c r="L17" s="375" t="s">
        <v>615</v>
      </c>
      <c r="M17" s="375" t="s">
        <v>2409</v>
      </c>
      <c r="N17" s="375">
        <v>1300</v>
      </c>
      <c r="O17" s="375">
        <v>0</v>
      </c>
      <c r="P17" s="375">
        <v>0</v>
      </c>
      <c r="Q17" s="375">
        <f t="shared" ref="Q17:Q39" si="7">SUM(O17:P17)</f>
        <v>0</v>
      </c>
      <c r="R17" s="375">
        <v>0</v>
      </c>
      <c r="S17" s="375">
        <v>0</v>
      </c>
      <c r="T17" s="375">
        <f t="shared" ref="T17:T39" si="8">SUM(R17:S17)</f>
        <v>0</v>
      </c>
      <c r="U17" s="375">
        <v>0</v>
      </c>
      <c r="V17" s="375">
        <v>0</v>
      </c>
      <c r="W17" s="375">
        <f t="shared" ref="W17:W39" si="9">SUM(U17:V17)</f>
        <v>0</v>
      </c>
      <c r="X17" s="375">
        <v>0</v>
      </c>
      <c r="Y17" s="375">
        <v>0</v>
      </c>
      <c r="Z17" s="375">
        <f t="shared" ref="Z17:Z39" si="10">SUM(X17:Y17)</f>
        <v>0</v>
      </c>
      <c r="AA17" s="375">
        <v>0</v>
      </c>
      <c r="AB17" s="375">
        <v>0</v>
      </c>
      <c r="AC17" s="375">
        <f t="shared" ref="AC17:AC39" si="11">SUM(AA17:AB17)</f>
        <v>0</v>
      </c>
      <c r="AD17" s="375">
        <v>0</v>
      </c>
      <c r="AE17" s="375">
        <v>0</v>
      </c>
      <c r="AF17" s="375">
        <f t="shared" ref="AF17:AF39" si="12">SUM(AD17:AE17)</f>
        <v>0</v>
      </c>
      <c r="AG17" s="375">
        <v>0</v>
      </c>
      <c r="AH17" s="375">
        <v>0</v>
      </c>
      <c r="AI17" s="375">
        <f t="shared" ref="AI17:AI39" si="13">SUM(AG17:AH17)</f>
        <v>0</v>
      </c>
      <c r="AJ17" s="375">
        <v>0</v>
      </c>
      <c r="AK17" s="375">
        <v>0</v>
      </c>
      <c r="AL17" s="375">
        <f t="shared" ref="AL17:AL39" si="14">SUM(AJ17:AK17)</f>
        <v>0</v>
      </c>
      <c r="AM17" s="375">
        <v>0</v>
      </c>
      <c r="AN17" s="375">
        <v>0</v>
      </c>
      <c r="AO17" s="375">
        <f t="shared" ref="AO17:AO39" si="15">SUM(AM17:AN17)</f>
        <v>0</v>
      </c>
      <c r="AP17" s="375">
        <v>20</v>
      </c>
      <c r="AQ17" s="375">
        <v>5</v>
      </c>
      <c r="AR17" s="375">
        <f t="shared" ref="AR17:AR40" si="16">SUM(AP17:AQ17)</f>
        <v>25</v>
      </c>
      <c r="AS17" s="375">
        <v>22</v>
      </c>
      <c r="AT17" s="375">
        <v>15</v>
      </c>
      <c r="AU17" s="375">
        <f t="shared" ref="AU17:AU40" si="17">SUM(AS17:AT17)</f>
        <v>37</v>
      </c>
      <c r="AV17" s="375">
        <v>19</v>
      </c>
      <c r="AW17" s="375">
        <v>7</v>
      </c>
      <c r="AX17" s="375">
        <f t="shared" ref="AX17:AX40" si="18">SUM(AV17:AW17)</f>
        <v>26</v>
      </c>
      <c r="AY17" s="375">
        <f>AP17+AS17+AV17</f>
        <v>61</v>
      </c>
      <c r="AZ17" s="375">
        <f t="shared" si="3"/>
        <v>27</v>
      </c>
      <c r="BA17" s="375">
        <f t="shared" si="3"/>
        <v>88</v>
      </c>
      <c r="BB17" s="375">
        <v>0</v>
      </c>
      <c r="BC17" s="375">
        <v>0</v>
      </c>
      <c r="BD17" s="375">
        <f t="shared" ref="BD17:BD39" si="19">SUM(BB17:BC17)</f>
        <v>0</v>
      </c>
    </row>
    <row r="18" spans="1:56" s="400" customFormat="1" ht="21.75" customHeight="1">
      <c r="A18" s="413">
        <v>4</v>
      </c>
      <c r="B18" s="413"/>
      <c r="C18" s="413" t="str">
        <f>F18</f>
        <v>Kec. Cermin Nan Gedang</v>
      </c>
      <c r="D18" s="414"/>
      <c r="E18" s="395"/>
      <c r="F18" s="395" t="str">
        <f>F17</f>
        <v>Kec. Cermin Nan Gedang</v>
      </c>
      <c r="G18" s="395"/>
      <c r="H18" s="395"/>
      <c r="I18" s="395"/>
      <c r="J18" s="395"/>
      <c r="K18" s="395"/>
      <c r="L18" s="395"/>
      <c r="M18" s="395"/>
      <c r="N18" s="395"/>
      <c r="O18" s="395">
        <f t="shared" ref="O18:AZ18" si="20">O17</f>
        <v>0</v>
      </c>
      <c r="P18" s="395">
        <f t="shared" si="20"/>
        <v>0</v>
      </c>
      <c r="Q18" s="395">
        <f t="shared" si="20"/>
        <v>0</v>
      </c>
      <c r="R18" s="395">
        <f t="shared" si="20"/>
        <v>0</v>
      </c>
      <c r="S18" s="395">
        <f t="shared" si="20"/>
        <v>0</v>
      </c>
      <c r="T18" s="395">
        <f t="shared" si="20"/>
        <v>0</v>
      </c>
      <c r="U18" s="395">
        <f t="shared" si="20"/>
        <v>0</v>
      </c>
      <c r="V18" s="395">
        <f t="shared" si="20"/>
        <v>0</v>
      </c>
      <c r="W18" s="395">
        <f t="shared" si="20"/>
        <v>0</v>
      </c>
      <c r="X18" s="395">
        <f t="shared" si="20"/>
        <v>0</v>
      </c>
      <c r="Y18" s="395">
        <f t="shared" si="20"/>
        <v>0</v>
      </c>
      <c r="Z18" s="395">
        <f t="shared" si="20"/>
        <v>0</v>
      </c>
      <c r="AA18" s="395">
        <f t="shared" si="20"/>
        <v>0</v>
      </c>
      <c r="AB18" s="395">
        <f t="shared" si="20"/>
        <v>0</v>
      </c>
      <c r="AC18" s="395">
        <f t="shared" si="20"/>
        <v>0</v>
      </c>
      <c r="AD18" s="395">
        <f t="shared" si="20"/>
        <v>0</v>
      </c>
      <c r="AE18" s="395">
        <f t="shared" si="20"/>
        <v>0</v>
      </c>
      <c r="AF18" s="395">
        <f t="shared" si="20"/>
        <v>0</v>
      </c>
      <c r="AG18" s="395">
        <f t="shared" si="20"/>
        <v>0</v>
      </c>
      <c r="AH18" s="395">
        <f t="shared" si="20"/>
        <v>0</v>
      </c>
      <c r="AI18" s="395">
        <f t="shared" si="20"/>
        <v>0</v>
      </c>
      <c r="AJ18" s="395">
        <f t="shared" si="20"/>
        <v>0</v>
      </c>
      <c r="AK18" s="395">
        <f t="shared" si="20"/>
        <v>0</v>
      </c>
      <c r="AL18" s="395">
        <f t="shared" si="20"/>
        <v>0</v>
      </c>
      <c r="AM18" s="395">
        <f t="shared" si="20"/>
        <v>0</v>
      </c>
      <c r="AN18" s="395">
        <f t="shared" si="20"/>
        <v>0</v>
      </c>
      <c r="AO18" s="395">
        <f t="shared" si="20"/>
        <v>0</v>
      </c>
      <c r="AP18" s="395">
        <f t="shared" si="20"/>
        <v>20</v>
      </c>
      <c r="AQ18" s="395">
        <f t="shared" si="20"/>
        <v>5</v>
      </c>
      <c r="AR18" s="395">
        <f>SUM(AP18:AQ18)</f>
        <v>25</v>
      </c>
      <c r="AS18" s="395">
        <f t="shared" si="20"/>
        <v>22</v>
      </c>
      <c r="AT18" s="395">
        <f t="shared" si="20"/>
        <v>15</v>
      </c>
      <c r="AU18" s="395">
        <f>SUM(AS18:AT18)</f>
        <v>37</v>
      </c>
      <c r="AV18" s="395">
        <f t="shared" si="20"/>
        <v>19</v>
      </c>
      <c r="AW18" s="395">
        <f t="shared" si="20"/>
        <v>7</v>
      </c>
      <c r="AX18" s="395">
        <f>SUM(AV18:AW18)</f>
        <v>26</v>
      </c>
      <c r="AY18" s="395">
        <f t="shared" si="20"/>
        <v>61</v>
      </c>
      <c r="AZ18" s="395">
        <f t="shared" si="20"/>
        <v>27</v>
      </c>
      <c r="BA18" s="395">
        <f>AR18+AU18+AX18</f>
        <v>88</v>
      </c>
      <c r="BB18" s="395">
        <f>BB17</f>
        <v>0</v>
      </c>
      <c r="BC18" s="395">
        <f>BC17</f>
        <v>0</v>
      </c>
      <c r="BD18" s="395">
        <f>BD17</f>
        <v>0</v>
      </c>
    </row>
    <row r="19" spans="1:56" s="416" customFormat="1" hidden="1">
      <c r="A19" s="375">
        <f>A17+1</f>
        <v>7</v>
      </c>
      <c r="B19" s="375" t="s">
        <v>1312</v>
      </c>
      <c r="C19" s="375" t="s">
        <v>1313</v>
      </c>
      <c r="D19" s="415" t="s">
        <v>1752</v>
      </c>
      <c r="E19" s="375" t="s">
        <v>289</v>
      </c>
      <c r="F19" s="375" t="s">
        <v>82</v>
      </c>
      <c r="G19" s="375" t="s">
        <v>126</v>
      </c>
      <c r="H19" s="375" t="s">
        <v>615</v>
      </c>
      <c r="I19" s="375" t="s">
        <v>615</v>
      </c>
      <c r="J19" s="375">
        <v>2</v>
      </c>
      <c r="K19" s="375" t="s">
        <v>2410</v>
      </c>
      <c r="L19" s="375" t="s">
        <v>615</v>
      </c>
      <c r="M19" s="375" t="s">
        <v>2415</v>
      </c>
      <c r="N19" s="375">
        <v>0</v>
      </c>
      <c r="O19" s="375">
        <v>0</v>
      </c>
      <c r="P19" s="375">
        <v>0</v>
      </c>
      <c r="Q19" s="375">
        <f t="shared" si="7"/>
        <v>0</v>
      </c>
      <c r="R19" s="375">
        <v>0</v>
      </c>
      <c r="S19" s="375">
        <v>0</v>
      </c>
      <c r="T19" s="375">
        <f t="shared" si="8"/>
        <v>0</v>
      </c>
      <c r="U19" s="375">
        <v>0</v>
      </c>
      <c r="V19" s="375">
        <v>0</v>
      </c>
      <c r="W19" s="375">
        <f t="shared" si="9"/>
        <v>0</v>
      </c>
      <c r="X19" s="375">
        <v>0</v>
      </c>
      <c r="Y19" s="375">
        <v>0</v>
      </c>
      <c r="Z19" s="375">
        <f t="shared" si="10"/>
        <v>0</v>
      </c>
      <c r="AA19" s="375">
        <v>0</v>
      </c>
      <c r="AB19" s="375">
        <v>0</v>
      </c>
      <c r="AC19" s="375">
        <f t="shared" si="11"/>
        <v>0</v>
      </c>
      <c r="AD19" s="375">
        <v>0</v>
      </c>
      <c r="AE19" s="375">
        <v>0</v>
      </c>
      <c r="AF19" s="375">
        <f t="shared" si="12"/>
        <v>0</v>
      </c>
      <c r="AG19" s="375">
        <v>0</v>
      </c>
      <c r="AH19" s="375">
        <v>0</v>
      </c>
      <c r="AI19" s="375">
        <f t="shared" si="13"/>
        <v>0</v>
      </c>
      <c r="AJ19" s="375">
        <v>0</v>
      </c>
      <c r="AK19" s="375">
        <v>0</v>
      </c>
      <c r="AL19" s="375">
        <f t="shared" si="14"/>
        <v>0</v>
      </c>
      <c r="AM19" s="375">
        <v>0</v>
      </c>
      <c r="AN19" s="375">
        <v>0</v>
      </c>
      <c r="AO19" s="375">
        <f t="shared" si="15"/>
        <v>0</v>
      </c>
      <c r="AP19" s="375">
        <v>20</v>
      </c>
      <c r="AQ19" s="375">
        <v>10</v>
      </c>
      <c r="AR19" s="375">
        <f t="shared" si="16"/>
        <v>30</v>
      </c>
      <c r="AS19" s="375">
        <v>11</v>
      </c>
      <c r="AT19" s="375">
        <v>19</v>
      </c>
      <c r="AU19" s="375">
        <f t="shared" si="17"/>
        <v>30</v>
      </c>
      <c r="AV19" s="375">
        <v>13</v>
      </c>
      <c r="AW19" s="375">
        <v>4</v>
      </c>
      <c r="AX19" s="375">
        <f t="shared" si="18"/>
        <v>17</v>
      </c>
      <c r="AY19" s="375">
        <f>AP19+AS19+AV19</f>
        <v>44</v>
      </c>
      <c r="AZ19" s="375">
        <f t="shared" si="3"/>
        <v>33</v>
      </c>
      <c r="BA19" s="375">
        <f t="shared" si="3"/>
        <v>77</v>
      </c>
      <c r="BB19" s="375">
        <v>0</v>
      </c>
      <c r="BC19" s="375">
        <v>0</v>
      </c>
      <c r="BD19" s="375">
        <f t="shared" si="19"/>
        <v>0</v>
      </c>
    </row>
    <row r="20" spans="1:56" s="400" customFormat="1" ht="21" customHeight="1">
      <c r="A20" s="413">
        <v>5</v>
      </c>
      <c r="B20" s="413"/>
      <c r="C20" s="413" t="str">
        <f>F20</f>
        <v>Kec. Limun</v>
      </c>
      <c r="D20" s="414"/>
      <c r="E20" s="395"/>
      <c r="F20" s="395" t="str">
        <f>F19</f>
        <v>Kec. Limun</v>
      </c>
      <c r="G20" s="395"/>
      <c r="H20" s="395"/>
      <c r="I20" s="395"/>
      <c r="J20" s="395"/>
      <c r="K20" s="395"/>
      <c r="L20" s="395"/>
      <c r="M20" s="395"/>
      <c r="N20" s="395"/>
      <c r="O20" s="395">
        <f t="shared" ref="O20:AZ20" si="21">O19</f>
        <v>0</v>
      </c>
      <c r="P20" s="395">
        <f t="shared" si="21"/>
        <v>0</v>
      </c>
      <c r="Q20" s="395">
        <f t="shared" si="21"/>
        <v>0</v>
      </c>
      <c r="R20" s="395">
        <f t="shared" si="21"/>
        <v>0</v>
      </c>
      <c r="S20" s="395">
        <f t="shared" si="21"/>
        <v>0</v>
      </c>
      <c r="T20" s="395">
        <f t="shared" si="21"/>
        <v>0</v>
      </c>
      <c r="U20" s="395">
        <f t="shared" si="21"/>
        <v>0</v>
      </c>
      <c r="V20" s="395">
        <f t="shared" si="21"/>
        <v>0</v>
      </c>
      <c r="W20" s="395">
        <f t="shared" si="21"/>
        <v>0</v>
      </c>
      <c r="X20" s="395">
        <f t="shared" si="21"/>
        <v>0</v>
      </c>
      <c r="Y20" s="395">
        <f t="shared" si="21"/>
        <v>0</v>
      </c>
      <c r="Z20" s="395">
        <f t="shared" si="21"/>
        <v>0</v>
      </c>
      <c r="AA20" s="395">
        <f t="shared" si="21"/>
        <v>0</v>
      </c>
      <c r="AB20" s="395">
        <f t="shared" si="21"/>
        <v>0</v>
      </c>
      <c r="AC20" s="395">
        <f t="shared" si="21"/>
        <v>0</v>
      </c>
      <c r="AD20" s="395">
        <f t="shared" si="21"/>
        <v>0</v>
      </c>
      <c r="AE20" s="395">
        <f t="shared" si="21"/>
        <v>0</v>
      </c>
      <c r="AF20" s="395">
        <f t="shared" si="21"/>
        <v>0</v>
      </c>
      <c r="AG20" s="395">
        <f t="shared" si="21"/>
        <v>0</v>
      </c>
      <c r="AH20" s="395">
        <f t="shared" si="21"/>
        <v>0</v>
      </c>
      <c r="AI20" s="395">
        <f t="shared" si="21"/>
        <v>0</v>
      </c>
      <c r="AJ20" s="395">
        <f t="shared" si="21"/>
        <v>0</v>
      </c>
      <c r="AK20" s="395">
        <f t="shared" si="21"/>
        <v>0</v>
      </c>
      <c r="AL20" s="395">
        <f t="shared" si="21"/>
        <v>0</v>
      </c>
      <c r="AM20" s="395">
        <f t="shared" si="21"/>
        <v>0</v>
      </c>
      <c r="AN20" s="395">
        <f t="shared" si="21"/>
        <v>0</v>
      </c>
      <c r="AO20" s="395">
        <f t="shared" si="21"/>
        <v>0</v>
      </c>
      <c r="AP20" s="395">
        <f t="shared" si="21"/>
        <v>20</v>
      </c>
      <c r="AQ20" s="395">
        <f t="shared" si="21"/>
        <v>10</v>
      </c>
      <c r="AR20" s="395">
        <f>SUM(AP20:AQ20)</f>
        <v>30</v>
      </c>
      <c r="AS20" s="395">
        <f t="shared" si="21"/>
        <v>11</v>
      </c>
      <c r="AT20" s="395">
        <f t="shared" si="21"/>
        <v>19</v>
      </c>
      <c r="AU20" s="395">
        <f>SUM(AS20:AT20)</f>
        <v>30</v>
      </c>
      <c r="AV20" s="395">
        <f t="shared" si="21"/>
        <v>13</v>
      </c>
      <c r="AW20" s="395">
        <f t="shared" si="21"/>
        <v>4</v>
      </c>
      <c r="AX20" s="395">
        <f>SUM(AV20:AW20)</f>
        <v>17</v>
      </c>
      <c r="AY20" s="395">
        <f t="shared" si="21"/>
        <v>44</v>
      </c>
      <c r="AZ20" s="395">
        <f t="shared" si="21"/>
        <v>33</v>
      </c>
      <c r="BA20" s="395">
        <f>AR20+AU20+AX20</f>
        <v>77</v>
      </c>
      <c r="BB20" s="395">
        <f>BB19</f>
        <v>0</v>
      </c>
      <c r="BC20" s="395">
        <f>BC19</f>
        <v>0</v>
      </c>
      <c r="BD20" s="395">
        <f>BD19</f>
        <v>0</v>
      </c>
    </row>
    <row r="21" spans="1:56" s="416" customFormat="1" hidden="1">
      <c r="A21" s="375">
        <f>A19+1</f>
        <v>8</v>
      </c>
      <c r="B21" s="375" t="s">
        <v>1321</v>
      </c>
      <c r="C21" s="375" t="s">
        <v>1322</v>
      </c>
      <c r="D21" s="415" t="s">
        <v>1753</v>
      </c>
      <c r="E21" s="375" t="s">
        <v>800</v>
      </c>
      <c r="F21" s="375" t="s">
        <v>89</v>
      </c>
      <c r="G21" s="375" t="s">
        <v>126</v>
      </c>
      <c r="H21" s="375" t="s">
        <v>615</v>
      </c>
      <c r="I21" s="375" t="s">
        <v>615</v>
      </c>
      <c r="J21" s="375">
        <v>2</v>
      </c>
      <c r="K21" s="375" t="s">
        <v>2592</v>
      </c>
      <c r="L21" s="375">
        <v>40328</v>
      </c>
      <c r="M21" s="375" t="s">
        <v>2409</v>
      </c>
      <c r="N21" s="375">
        <v>1300</v>
      </c>
      <c r="O21" s="375">
        <v>0</v>
      </c>
      <c r="P21" s="375">
        <v>0</v>
      </c>
      <c r="Q21" s="375">
        <f t="shared" si="7"/>
        <v>0</v>
      </c>
      <c r="R21" s="375">
        <v>0</v>
      </c>
      <c r="S21" s="375">
        <v>0</v>
      </c>
      <c r="T21" s="375">
        <f t="shared" si="8"/>
        <v>0</v>
      </c>
      <c r="U21" s="375">
        <v>0</v>
      </c>
      <c r="V21" s="375">
        <v>0</v>
      </c>
      <c r="W21" s="375">
        <f t="shared" si="9"/>
        <v>0</v>
      </c>
      <c r="X21" s="375">
        <v>0</v>
      </c>
      <c r="Y21" s="375">
        <v>0</v>
      </c>
      <c r="Z21" s="375">
        <f t="shared" si="10"/>
        <v>0</v>
      </c>
      <c r="AA21" s="375">
        <v>0</v>
      </c>
      <c r="AB21" s="375">
        <v>0</v>
      </c>
      <c r="AC21" s="375">
        <f t="shared" si="11"/>
        <v>0</v>
      </c>
      <c r="AD21" s="375">
        <v>0</v>
      </c>
      <c r="AE21" s="375">
        <v>0</v>
      </c>
      <c r="AF21" s="375">
        <f t="shared" si="12"/>
        <v>0</v>
      </c>
      <c r="AG21" s="375">
        <v>0</v>
      </c>
      <c r="AH21" s="375">
        <v>0</v>
      </c>
      <c r="AI21" s="375">
        <f t="shared" si="13"/>
        <v>0</v>
      </c>
      <c r="AJ21" s="375">
        <v>0</v>
      </c>
      <c r="AK21" s="375">
        <v>0</v>
      </c>
      <c r="AL21" s="375">
        <f t="shared" si="14"/>
        <v>0</v>
      </c>
      <c r="AM21" s="375">
        <v>0</v>
      </c>
      <c r="AN21" s="375">
        <v>0</v>
      </c>
      <c r="AO21" s="375">
        <f t="shared" si="15"/>
        <v>0</v>
      </c>
      <c r="AP21" s="375">
        <v>12</v>
      </c>
      <c r="AQ21" s="375">
        <v>10</v>
      </c>
      <c r="AR21" s="375">
        <f t="shared" si="16"/>
        <v>22</v>
      </c>
      <c r="AS21" s="375">
        <v>24</v>
      </c>
      <c r="AT21" s="375">
        <v>15</v>
      </c>
      <c r="AU21" s="375">
        <f t="shared" si="17"/>
        <v>39</v>
      </c>
      <c r="AV21" s="375">
        <v>17</v>
      </c>
      <c r="AW21" s="375">
        <v>9</v>
      </c>
      <c r="AX21" s="375">
        <f t="shared" si="18"/>
        <v>26</v>
      </c>
      <c r="AY21" s="375">
        <f>AP21+AS21+AV21</f>
        <v>53</v>
      </c>
      <c r="AZ21" s="375">
        <f t="shared" si="3"/>
        <v>34</v>
      </c>
      <c r="BA21" s="375">
        <f t="shared" si="3"/>
        <v>87</v>
      </c>
      <c r="BB21" s="375">
        <v>0</v>
      </c>
      <c r="BC21" s="375">
        <v>0</v>
      </c>
      <c r="BD21" s="375">
        <f t="shared" si="19"/>
        <v>0</v>
      </c>
    </row>
    <row r="22" spans="1:56" s="416" customFormat="1" hidden="1">
      <c r="A22" s="375">
        <f t="shared" ref="A22:A40" si="22">A21+1</f>
        <v>9</v>
      </c>
      <c r="B22" s="375" t="s">
        <v>1328</v>
      </c>
      <c r="C22" s="375" t="s">
        <v>1329</v>
      </c>
      <c r="D22" s="415" t="s">
        <v>2597</v>
      </c>
      <c r="E22" s="375" t="s">
        <v>834</v>
      </c>
      <c r="F22" s="375" t="s">
        <v>89</v>
      </c>
      <c r="G22" s="375" t="s">
        <v>126</v>
      </c>
      <c r="H22" s="375" t="s">
        <v>615</v>
      </c>
      <c r="I22" s="375" t="s">
        <v>615</v>
      </c>
      <c r="J22" s="375">
        <v>2</v>
      </c>
      <c r="K22" s="375" t="s">
        <v>2581</v>
      </c>
      <c r="L22" s="375">
        <v>39391</v>
      </c>
      <c r="M22" s="375" t="s">
        <v>2521</v>
      </c>
      <c r="N22" s="375">
        <v>1300</v>
      </c>
      <c r="O22" s="375">
        <v>0</v>
      </c>
      <c r="P22" s="375">
        <v>0</v>
      </c>
      <c r="Q22" s="375">
        <f t="shared" si="7"/>
        <v>0</v>
      </c>
      <c r="R22" s="375">
        <v>0</v>
      </c>
      <c r="S22" s="375">
        <v>0</v>
      </c>
      <c r="T22" s="375">
        <f t="shared" si="8"/>
        <v>0</v>
      </c>
      <c r="U22" s="375">
        <v>0</v>
      </c>
      <c r="V22" s="375">
        <v>0</v>
      </c>
      <c r="W22" s="375">
        <f t="shared" si="9"/>
        <v>0</v>
      </c>
      <c r="X22" s="375">
        <v>0</v>
      </c>
      <c r="Y22" s="375">
        <v>0</v>
      </c>
      <c r="Z22" s="375">
        <f t="shared" si="10"/>
        <v>0</v>
      </c>
      <c r="AA22" s="375">
        <v>0</v>
      </c>
      <c r="AB22" s="375">
        <v>0</v>
      </c>
      <c r="AC22" s="375">
        <f t="shared" si="11"/>
        <v>0</v>
      </c>
      <c r="AD22" s="375">
        <v>0</v>
      </c>
      <c r="AE22" s="375">
        <v>0</v>
      </c>
      <c r="AF22" s="375">
        <f t="shared" si="12"/>
        <v>0</v>
      </c>
      <c r="AG22" s="375">
        <v>0</v>
      </c>
      <c r="AH22" s="375">
        <v>0</v>
      </c>
      <c r="AI22" s="375">
        <f t="shared" si="13"/>
        <v>0</v>
      </c>
      <c r="AJ22" s="375">
        <v>0</v>
      </c>
      <c r="AK22" s="375">
        <v>0</v>
      </c>
      <c r="AL22" s="375">
        <f t="shared" si="14"/>
        <v>0</v>
      </c>
      <c r="AM22" s="375">
        <v>0</v>
      </c>
      <c r="AN22" s="375">
        <v>0</v>
      </c>
      <c r="AO22" s="375">
        <f t="shared" si="15"/>
        <v>0</v>
      </c>
      <c r="AP22" s="375">
        <v>53</v>
      </c>
      <c r="AQ22" s="375">
        <v>47</v>
      </c>
      <c r="AR22" s="375">
        <f t="shared" si="16"/>
        <v>100</v>
      </c>
      <c r="AS22" s="375">
        <v>74</v>
      </c>
      <c r="AT22" s="375">
        <v>34</v>
      </c>
      <c r="AU22" s="375">
        <f t="shared" si="17"/>
        <v>108</v>
      </c>
      <c r="AV22" s="375">
        <v>36</v>
      </c>
      <c r="AW22" s="375">
        <v>39</v>
      </c>
      <c r="AX22" s="375">
        <f t="shared" si="18"/>
        <v>75</v>
      </c>
      <c r="AY22" s="375">
        <f>AP22+AS22+AV22</f>
        <v>163</v>
      </c>
      <c r="AZ22" s="375">
        <f t="shared" si="3"/>
        <v>120</v>
      </c>
      <c r="BA22" s="375">
        <f t="shared" si="3"/>
        <v>283</v>
      </c>
      <c r="BB22" s="375">
        <v>0</v>
      </c>
      <c r="BC22" s="375">
        <v>0</v>
      </c>
      <c r="BD22" s="375">
        <f t="shared" si="19"/>
        <v>0</v>
      </c>
    </row>
    <row r="23" spans="1:56" s="416" customFormat="1" hidden="1">
      <c r="A23" s="375">
        <f t="shared" si="22"/>
        <v>10</v>
      </c>
      <c r="B23" s="375" t="s">
        <v>1317</v>
      </c>
      <c r="C23" s="375" t="s">
        <v>1318</v>
      </c>
      <c r="D23" s="415" t="s">
        <v>1756</v>
      </c>
      <c r="E23" s="375" t="s">
        <v>822</v>
      </c>
      <c r="F23" s="375" t="s">
        <v>89</v>
      </c>
      <c r="G23" s="375" t="s">
        <v>127</v>
      </c>
      <c r="H23" s="375" t="s">
        <v>615</v>
      </c>
      <c r="I23" s="375" t="s">
        <v>615</v>
      </c>
      <c r="J23" s="375">
        <v>2</v>
      </c>
      <c r="K23" s="375" t="s">
        <v>615</v>
      </c>
      <c r="L23" s="375" t="s">
        <v>615</v>
      </c>
      <c r="M23" s="375" t="s">
        <v>2409</v>
      </c>
      <c r="N23" s="375">
        <v>900</v>
      </c>
      <c r="O23" s="375">
        <v>0</v>
      </c>
      <c r="P23" s="375">
        <v>0</v>
      </c>
      <c r="Q23" s="375">
        <f t="shared" si="7"/>
        <v>0</v>
      </c>
      <c r="R23" s="375">
        <v>0</v>
      </c>
      <c r="S23" s="375">
        <v>0</v>
      </c>
      <c r="T23" s="375">
        <f t="shared" si="8"/>
        <v>0</v>
      </c>
      <c r="U23" s="375">
        <v>0</v>
      </c>
      <c r="V23" s="375">
        <v>0</v>
      </c>
      <c r="W23" s="375">
        <f t="shared" si="9"/>
        <v>0</v>
      </c>
      <c r="X23" s="375">
        <v>0</v>
      </c>
      <c r="Y23" s="375">
        <v>0</v>
      </c>
      <c r="Z23" s="375">
        <f t="shared" si="10"/>
        <v>0</v>
      </c>
      <c r="AA23" s="375">
        <v>0</v>
      </c>
      <c r="AB23" s="375">
        <v>0</v>
      </c>
      <c r="AC23" s="375">
        <f t="shared" si="11"/>
        <v>0</v>
      </c>
      <c r="AD23" s="375">
        <v>0</v>
      </c>
      <c r="AE23" s="375">
        <v>0</v>
      </c>
      <c r="AF23" s="375">
        <f t="shared" si="12"/>
        <v>0</v>
      </c>
      <c r="AG23" s="375">
        <v>0</v>
      </c>
      <c r="AH23" s="375">
        <v>0</v>
      </c>
      <c r="AI23" s="375">
        <f t="shared" si="13"/>
        <v>0</v>
      </c>
      <c r="AJ23" s="375">
        <v>0</v>
      </c>
      <c r="AK23" s="375">
        <v>0</v>
      </c>
      <c r="AL23" s="375">
        <f t="shared" si="14"/>
        <v>0</v>
      </c>
      <c r="AM23" s="375">
        <v>0</v>
      </c>
      <c r="AN23" s="375">
        <v>0</v>
      </c>
      <c r="AO23" s="375">
        <f t="shared" si="15"/>
        <v>0</v>
      </c>
      <c r="AP23" s="375">
        <v>5</v>
      </c>
      <c r="AQ23" s="375">
        <v>1</v>
      </c>
      <c r="AR23" s="375">
        <f t="shared" si="16"/>
        <v>6</v>
      </c>
      <c r="AS23" s="375">
        <v>8</v>
      </c>
      <c r="AT23" s="375">
        <v>2</v>
      </c>
      <c r="AU23" s="375">
        <f t="shared" si="17"/>
        <v>10</v>
      </c>
      <c r="AV23" s="375">
        <v>16</v>
      </c>
      <c r="AW23" s="375">
        <v>8</v>
      </c>
      <c r="AX23" s="375">
        <f t="shared" si="18"/>
        <v>24</v>
      </c>
      <c r="AY23" s="375">
        <f>AP23+AS23+AV23</f>
        <v>29</v>
      </c>
      <c r="AZ23" s="375">
        <f t="shared" si="3"/>
        <v>11</v>
      </c>
      <c r="BA23" s="375">
        <f t="shared" si="3"/>
        <v>40</v>
      </c>
      <c r="BB23" s="375">
        <v>0</v>
      </c>
      <c r="BC23" s="375">
        <v>0</v>
      </c>
      <c r="BD23" s="375">
        <f t="shared" si="19"/>
        <v>0</v>
      </c>
    </row>
    <row r="24" spans="1:56" s="416" customFormat="1" hidden="1">
      <c r="A24" s="375">
        <f t="shared" si="22"/>
        <v>11</v>
      </c>
      <c r="B24" s="375" t="s">
        <v>1323</v>
      </c>
      <c r="C24" s="375" t="s">
        <v>1324</v>
      </c>
      <c r="D24" s="415" t="s">
        <v>1755</v>
      </c>
      <c r="E24" s="375" t="s">
        <v>1325</v>
      </c>
      <c r="F24" s="375" t="s">
        <v>89</v>
      </c>
      <c r="G24" s="375" t="s">
        <v>127</v>
      </c>
      <c r="H24" s="375" t="s">
        <v>615</v>
      </c>
      <c r="I24" s="375" t="s">
        <v>615</v>
      </c>
      <c r="J24" s="375">
        <v>2</v>
      </c>
      <c r="K24" s="375" t="s">
        <v>2598</v>
      </c>
      <c r="L24" s="375">
        <v>38901</v>
      </c>
      <c r="M24" s="375" t="s">
        <v>2409</v>
      </c>
      <c r="N24" s="375">
        <v>1300</v>
      </c>
      <c r="O24" s="375">
        <v>0</v>
      </c>
      <c r="P24" s="375">
        <v>0</v>
      </c>
      <c r="Q24" s="375">
        <f t="shared" si="7"/>
        <v>0</v>
      </c>
      <c r="R24" s="375">
        <v>0</v>
      </c>
      <c r="S24" s="375">
        <v>0</v>
      </c>
      <c r="T24" s="375">
        <f t="shared" si="8"/>
        <v>0</v>
      </c>
      <c r="U24" s="375">
        <v>0</v>
      </c>
      <c r="V24" s="375">
        <v>0</v>
      </c>
      <c r="W24" s="375">
        <f t="shared" si="9"/>
        <v>0</v>
      </c>
      <c r="X24" s="375">
        <v>0</v>
      </c>
      <c r="Y24" s="375">
        <v>0</v>
      </c>
      <c r="Z24" s="375">
        <f t="shared" si="10"/>
        <v>0</v>
      </c>
      <c r="AA24" s="375">
        <v>0</v>
      </c>
      <c r="AB24" s="375">
        <v>0</v>
      </c>
      <c r="AC24" s="375">
        <f t="shared" si="11"/>
        <v>0</v>
      </c>
      <c r="AD24" s="375">
        <v>0</v>
      </c>
      <c r="AE24" s="375">
        <v>0</v>
      </c>
      <c r="AF24" s="375">
        <f t="shared" si="12"/>
        <v>0</v>
      </c>
      <c r="AG24" s="375">
        <v>0</v>
      </c>
      <c r="AH24" s="375">
        <v>0</v>
      </c>
      <c r="AI24" s="375">
        <f t="shared" si="13"/>
        <v>0</v>
      </c>
      <c r="AJ24" s="375">
        <v>0</v>
      </c>
      <c r="AK24" s="375">
        <v>0</v>
      </c>
      <c r="AL24" s="375">
        <f t="shared" si="14"/>
        <v>0</v>
      </c>
      <c r="AM24" s="375">
        <v>0</v>
      </c>
      <c r="AN24" s="375">
        <v>0</v>
      </c>
      <c r="AO24" s="375">
        <f t="shared" si="15"/>
        <v>0</v>
      </c>
      <c r="AP24" s="375">
        <v>6</v>
      </c>
      <c r="AQ24" s="375">
        <v>8</v>
      </c>
      <c r="AR24" s="375">
        <f t="shared" si="16"/>
        <v>14</v>
      </c>
      <c r="AS24" s="375">
        <v>10</v>
      </c>
      <c r="AT24" s="375">
        <v>11</v>
      </c>
      <c r="AU24" s="375">
        <f t="shared" si="17"/>
        <v>21</v>
      </c>
      <c r="AV24" s="375">
        <v>8</v>
      </c>
      <c r="AW24" s="375">
        <v>6</v>
      </c>
      <c r="AX24" s="375">
        <f t="shared" si="18"/>
        <v>14</v>
      </c>
      <c r="AY24" s="375">
        <f>AP24+AS24+AV24</f>
        <v>24</v>
      </c>
      <c r="AZ24" s="375">
        <f t="shared" si="3"/>
        <v>25</v>
      </c>
      <c r="BA24" s="375">
        <f t="shared" si="3"/>
        <v>49</v>
      </c>
      <c r="BB24" s="375">
        <v>0</v>
      </c>
      <c r="BC24" s="375">
        <v>0</v>
      </c>
      <c r="BD24" s="375">
        <f t="shared" si="19"/>
        <v>0</v>
      </c>
    </row>
    <row r="25" spans="1:56" s="416" customFormat="1" hidden="1">
      <c r="A25" s="375">
        <f t="shared" si="22"/>
        <v>12</v>
      </c>
      <c r="B25" s="375" t="s">
        <v>1315</v>
      </c>
      <c r="C25" s="375" t="s">
        <v>1316</v>
      </c>
      <c r="D25" s="415" t="s">
        <v>1757</v>
      </c>
      <c r="E25" s="375" t="s">
        <v>811</v>
      </c>
      <c r="F25" s="375" t="s">
        <v>89</v>
      </c>
      <c r="G25" s="375" t="s">
        <v>127</v>
      </c>
      <c r="H25" s="375" t="s">
        <v>615</v>
      </c>
      <c r="I25" s="375" t="s">
        <v>615</v>
      </c>
      <c r="J25" s="375">
        <v>2</v>
      </c>
      <c r="K25" s="375" t="s">
        <v>2599</v>
      </c>
      <c r="L25" s="375">
        <v>39083</v>
      </c>
      <c r="M25" s="375" t="s">
        <v>2409</v>
      </c>
      <c r="N25" s="375">
        <v>1300</v>
      </c>
      <c r="O25" s="375">
        <v>0</v>
      </c>
      <c r="P25" s="375">
        <v>0</v>
      </c>
      <c r="Q25" s="375">
        <f t="shared" si="7"/>
        <v>0</v>
      </c>
      <c r="R25" s="375">
        <v>0</v>
      </c>
      <c r="S25" s="375">
        <v>0</v>
      </c>
      <c r="T25" s="375">
        <f t="shared" si="8"/>
        <v>0</v>
      </c>
      <c r="U25" s="375">
        <v>0</v>
      </c>
      <c r="V25" s="375">
        <v>0</v>
      </c>
      <c r="W25" s="375">
        <f t="shared" si="9"/>
        <v>0</v>
      </c>
      <c r="X25" s="375">
        <v>0</v>
      </c>
      <c r="Y25" s="375">
        <v>0</v>
      </c>
      <c r="Z25" s="375">
        <f t="shared" si="10"/>
        <v>0</v>
      </c>
      <c r="AA25" s="375">
        <v>0</v>
      </c>
      <c r="AB25" s="375">
        <v>0</v>
      </c>
      <c r="AC25" s="375">
        <f t="shared" si="11"/>
        <v>0</v>
      </c>
      <c r="AD25" s="375">
        <v>0</v>
      </c>
      <c r="AE25" s="375">
        <v>0</v>
      </c>
      <c r="AF25" s="375">
        <f t="shared" si="12"/>
        <v>0</v>
      </c>
      <c r="AG25" s="375">
        <v>0</v>
      </c>
      <c r="AH25" s="375">
        <v>0</v>
      </c>
      <c r="AI25" s="375">
        <f t="shared" si="13"/>
        <v>0</v>
      </c>
      <c r="AJ25" s="375">
        <v>0</v>
      </c>
      <c r="AK25" s="375">
        <v>0</v>
      </c>
      <c r="AL25" s="375">
        <f t="shared" si="14"/>
        <v>0</v>
      </c>
      <c r="AM25" s="375">
        <v>0</v>
      </c>
      <c r="AN25" s="375">
        <v>0</v>
      </c>
      <c r="AO25" s="375">
        <f t="shared" si="15"/>
        <v>0</v>
      </c>
      <c r="AP25" s="375">
        <v>3</v>
      </c>
      <c r="AQ25" s="375">
        <v>15</v>
      </c>
      <c r="AR25" s="375">
        <f t="shared" si="16"/>
        <v>18</v>
      </c>
      <c r="AS25" s="375">
        <v>11</v>
      </c>
      <c r="AT25" s="375">
        <v>19</v>
      </c>
      <c r="AU25" s="375">
        <f t="shared" si="17"/>
        <v>30</v>
      </c>
      <c r="AV25" s="375">
        <v>15</v>
      </c>
      <c r="AW25" s="375">
        <v>8</v>
      </c>
      <c r="AX25" s="375">
        <f t="shared" si="18"/>
        <v>23</v>
      </c>
      <c r="AY25" s="375">
        <f>AP25+AS25+AV25</f>
        <v>29</v>
      </c>
      <c r="AZ25" s="375">
        <f>AQ25+AT25+AW25</f>
        <v>42</v>
      </c>
      <c r="BA25" s="375">
        <f>AR25+AU25+AX25</f>
        <v>71</v>
      </c>
      <c r="BB25" s="375">
        <v>0</v>
      </c>
      <c r="BC25" s="375">
        <v>0</v>
      </c>
      <c r="BD25" s="375">
        <f t="shared" si="19"/>
        <v>0</v>
      </c>
    </row>
    <row r="26" spans="1:56" s="400" customFormat="1" ht="21.75" customHeight="1">
      <c r="A26" s="413">
        <v>6</v>
      </c>
      <c r="B26" s="413"/>
      <c r="C26" s="413" t="str">
        <f>F26</f>
        <v>Kec. Mandiangin</v>
      </c>
      <c r="D26" s="414"/>
      <c r="E26" s="395"/>
      <c r="F26" s="395" t="str">
        <f>F25</f>
        <v>Kec. Mandiangin</v>
      </c>
      <c r="G26" s="395"/>
      <c r="H26" s="395"/>
      <c r="I26" s="395"/>
      <c r="J26" s="395"/>
      <c r="K26" s="395"/>
      <c r="L26" s="395"/>
      <c r="M26" s="395"/>
      <c r="N26" s="395"/>
      <c r="O26" s="395">
        <f t="shared" ref="O26:AW26" si="23">SUM(O21:O25)</f>
        <v>0</v>
      </c>
      <c r="P26" s="395">
        <f t="shared" si="23"/>
        <v>0</v>
      </c>
      <c r="Q26" s="395">
        <f t="shared" si="23"/>
        <v>0</v>
      </c>
      <c r="R26" s="395">
        <f t="shared" si="23"/>
        <v>0</v>
      </c>
      <c r="S26" s="395">
        <f t="shared" si="23"/>
        <v>0</v>
      </c>
      <c r="T26" s="395">
        <f t="shared" si="23"/>
        <v>0</v>
      </c>
      <c r="U26" s="395">
        <f t="shared" si="23"/>
        <v>0</v>
      </c>
      <c r="V26" s="395">
        <f t="shared" si="23"/>
        <v>0</v>
      </c>
      <c r="W26" s="395">
        <f t="shared" si="23"/>
        <v>0</v>
      </c>
      <c r="X26" s="395">
        <f t="shared" si="23"/>
        <v>0</v>
      </c>
      <c r="Y26" s="395">
        <f t="shared" si="23"/>
        <v>0</v>
      </c>
      <c r="Z26" s="395">
        <f t="shared" si="23"/>
        <v>0</v>
      </c>
      <c r="AA26" s="395">
        <f t="shared" si="23"/>
        <v>0</v>
      </c>
      <c r="AB26" s="395">
        <f t="shared" si="23"/>
        <v>0</v>
      </c>
      <c r="AC26" s="395">
        <f t="shared" si="23"/>
        <v>0</v>
      </c>
      <c r="AD26" s="395">
        <f t="shared" si="23"/>
        <v>0</v>
      </c>
      <c r="AE26" s="395">
        <f t="shared" si="23"/>
        <v>0</v>
      </c>
      <c r="AF26" s="395">
        <f t="shared" si="23"/>
        <v>0</v>
      </c>
      <c r="AG26" s="395">
        <f t="shared" si="23"/>
        <v>0</v>
      </c>
      <c r="AH26" s="395">
        <f t="shared" si="23"/>
        <v>0</v>
      </c>
      <c r="AI26" s="395">
        <f t="shared" si="23"/>
        <v>0</v>
      </c>
      <c r="AJ26" s="395">
        <f t="shared" si="23"/>
        <v>0</v>
      </c>
      <c r="AK26" s="395">
        <f t="shared" si="23"/>
        <v>0</v>
      </c>
      <c r="AL26" s="395">
        <f t="shared" si="23"/>
        <v>0</v>
      </c>
      <c r="AM26" s="395">
        <f t="shared" si="23"/>
        <v>0</v>
      </c>
      <c r="AN26" s="395">
        <f t="shared" si="23"/>
        <v>0</v>
      </c>
      <c r="AO26" s="395">
        <f t="shared" si="23"/>
        <v>0</v>
      </c>
      <c r="AP26" s="395">
        <f t="shared" si="23"/>
        <v>79</v>
      </c>
      <c r="AQ26" s="395">
        <f t="shared" si="23"/>
        <v>81</v>
      </c>
      <c r="AR26" s="395">
        <f>SUM(AP26:AQ26)</f>
        <v>160</v>
      </c>
      <c r="AS26" s="395">
        <f t="shared" si="23"/>
        <v>127</v>
      </c>
      <c r="AT26" s="395">
        <f t="shared" si="23"/>
        <v>81</v>
      </c>
      <c r="AU26" s="395">
        <f>SUM(AS26:AT26)</f>
        <v>208</v>
      </c>
      <c r="AV26" s="395">
        <f t="shared" si="23"/>
        <v>92</v>
      </c>
      <c r="AW26" s="395">
        <f t="shared" si="23"/>
        <v>70</v>
      </c>
      <c r="AX26" s="395">
        <f>SUM(AV26:AW26)</f>
        <v>162</v>
      </c>
      <c r="AY26" s="395">
        <f t="shared" ref="AY26:BD26" si="24">SUM(AY21:AY25)</f>
        <v>298</v>
      </c>
      <c r="AZ26" s="395">
        <f t="shared" si="24"/>
        <v>232</v>
      </c>
      <c r="BA26" s="395">
        <f t="shared" ref="BA26:BA41" si="25">AR26+AU26+AX26</f>
        <v>530</v>
      </c>
      <c r="BB26" s="395">
        <f t="shared" si="24"/>
        <v>0</v>
      </c>
      <c r="BC26" s="395">
        <f t="shared" si="24"/>
        <v>0</v>
      </c>
      <c r="BD26" s="395">
        <f t="shared" si="24"/>
        <v>0</v>
      </c>
    </row>
    <row r="27" spans="1:56" s="416" customFormat="1" hidden="1">
      <c r="A27" s="375">
        <f>A25+1</f>
        <v>13</v>
      </c>
      <c r="B27" s="375" t="s">
        <v>1334</v>
      </c>
      <c r="C27" s="375" t="s">
        <v>1335</v>
      </c>
      <c r="D27" s="415" t="s">
        <v>1758</v>
      </c>
      <c r="E27" s="375" t="s">
        <v>1237</v>
      </c>
      <c r="F27" s="375" t="s">
        <v>83</v>
      </c>
      <c r="G27" s="375" t="s">
        <v>126</v>
      </c>
      <c r="H27" s="375" t="s">
        <v>615</v>
      </c>
      <c r="I27" s="375" t="s">
        <v>615</v>
      </c>
      <c r="J27" s="375">
        <v>2</v>
      </c>
      <c r="K27" s="375" t="s">
        <v>615</v>
      </c>
      <c r="L27" s="375" t="s">
        <v>615</v>
      </c>
      <c r="M27" s="375" t="s">
        <v>2409</v>
      </c>
      <c r="N27" s="375">
        <v>1200</v>
      </c>
      <c r="O27" s="375">
        <v>0</v>
      </c>
      <c r="P27" s="375">
        <v>0</v>
      </c>
      <c r="Q27" s="375">
        <f t="shared" si="7"/>
        <v>0</v>
      </c>
      <c r="R27" s="375">
        <v>0</v>
      </c>
      <c r="S27" s="375">
        <v>0</v>
      </c>
      <c r="T27" s="375">
        <f t="shared" si="8"/>
        <v>0</v>
      </c>
      <c r="U27" s="375">
        <v>0</v>
      </c>
      <c r="V27" s="375">
        <v>0</v>
      </c>
      <c r="W27" s="375">
        <f t="shared" si="9"/>
        <v>0</v>
      </c>
      <c r="X27" s="375">
        <v>0</v>
      </c>
      <c r="Y27" s="375">
        <v>0</v>
      </c>
      <c r="Z27" s="375">
        <f t="shared" si="10"/>
        <v>0</v>
      </c>
      <c r="AA27" s="375">
        <v>0</v>
      </c>
      <c r="AB27" s="375">
        <v>0</v>
      </c>
      <c r="AC27" s="375">
        <f t="shared" si="11"/>
        <v>0</v>
      </c>
      <c r="AD27" s="375">
        <v>0</v>
      </c>
      <c r="AE27" s="375">
        <v>0</v>
      </c>
      <c r="AF27" s="375">
        <f t="shared" si="12"/>
        <v>0</v>
      </c>
      <c r="AG27" s="375">
        <v>0</v>
      </c>
      <c r="AH27" s="375">
        <v>0</v>
      </c>
      <c r="AI27" s="375">
        <f t="shared" si="13"/>
        <v>0</v>
      </c>
      <c r="AJ27" s="375">
        <v>0</v>
      </c>
      <c r="AK27" s="375">
        <v>0</v>
      </c>
      <c r="AL27" s="375">
        <f t="shared" si="14"/>
        <v>0</v>
      </c>
      <c r="AM27" s="375">
        <v>0</v>
      </c>
      <c r="AN27" s="375">
        <v>0</v>
      </c>
      <c r="AO27" s="375">
        <f t="shared" si="15"/>
        <v>0</v>
      </c>
      <c r="AP27" s="375">
        <v>36</v>
      </c>
      <c r="AQ27" s="375">
        <v>21</v>
      </c>
      <c r="AR27" s="375">
        <f t="shared" si="16"/>
        <v>57</v>
      </c>
      <c r="AS27" s="375">
        <v>46</v>
      </c>
      <c r="AT27" s="375">
        <v>21</v>
      </c>
      <c r="AU27" s="375">
        <f t="shared" si="17"/>
        <v>67</v>
      </c>
      <c r="AV27" s="375">
        <v>32</v>
      </c>
      <c r="AW27" s="375">
        <v>14</v>
      </c>
      <c r="AX27" s="375">
        <f t="shared" si="18"/>
        <v>46</v>
      </c>
      <c r="AY27" s="375">
        <f>AP27+AS27+AV27</f>
        <v>114</v>
      </c>
      <c r="AZ27" s="375">
        <f>AQ27+AT27+AW27</f>
        <v>56</v>
      </c>
      <c r="BA27" s="375">
        <f t="shared" si="25"/>
        <v>170</v>
      </c>
      <c r="BB27" s="375">
        <v>0</v>
      </c>
      <c r="BC27" s="375">
        <v>0</v>
      </c>
      <c r="BD27" s="375">
        <f t="shared" si="19"/>
        <v>0</v>
      </c>
    </row>
    <row r="28" spans="1:56" s="416" customFormat="1" hidden="1">
      <c r="A28" s="375">
        <f t="shared" si="22"/>
        <v>14</v>
      </c>
      <c r="B28" s="375" t="s">
        <v>1330</v>
      </c>
      <c r="C28" s="375" t="s">
        <v>1331</v>
      </c>
      <c r="D28" s="415" t="s">
        <v>1332</v>
      </c>
      <c r="E28" s="375" t="s">
        <v>1332</v>
      </c>
      <c r="F28" s="375" t="s">
        <v>83</v>
      </c>
      <c r="G28" s="375" t="s">
        <v>127</v>
      </c>
      <c r="H28" s="375" t="s">
        <v>615</v>
      </c>
      <c r="I28" s="375" t="s">
        <v>615</v>
      </c>
      <c r="J28" s="375">
        <v>2</v>
      </c>
      <c r="K28" s="375" t="s">
        <v>2600</v>
      </c>
      <c r="L28" s="375">
        <v>38447</v>
      </c>
      <c r="M28" s="375" t="s">
        <v>2409</v>
      </c>
      <c r="N28" s="375">
        <v>1300</v>
      </c>
      <c r="O28" s="375">
        <v>0</v>
      </c>
      <c r="P28" s="375">
        <v>0</v>
      </c>
      <c r="Q28" s="375">
        <f t="shared" si="7"/>
        <v>0</v>
      </c>
      <c r="R28" s="375">
        <v>0</v>
      </c>
      <c r="S28" s="375">
        <v>0</v>
      </c>
      <c r="T28" s="375">
        <f t="shared" si="8"/>
        <v>0</v>
      </c>
      <c r="U28" s="375">
        <v>0</v>
      </c>
      <c r="V28" s="375">
        <v>0</v>
      </c>
      <c r="W28" s="375">
        <f t="shared" si="9"/>
        <v>0</v>
      </c>
      <c r="X28" s="375">
        <v>0</v>
      </c>
      <c r="Y28" s="375">
        <v>0</v>
      </c>
      <c r="Z28" s="375">
        <f t="shared" si="10"/>
        <v>0</v>
      </c>
      <c r="AA28" s="375">
        <v>0</v>
      </c>
      <c r="AB28" s="375">
        <v>0</v>
      </c>
      <c r="AC28" s="375">
        <f t="shared" si="11"/>
        <v>0</v>
      </c>
      <c r="AD28" s="375">
        <v>0</v>
      </c>
      <c r="AE28" s="375">
        <v>0</v>
      </c>
      <c r="AF28" s="375">
        <f t="shared" si="12"/>
        <v>0</v>
      </c>
      <c r="AG28" s="375">
        <v>0</v>
      </c>
      <c r="AH28" s="375">
        <v>0</v>
      </c>
      <c r="AI28" s="375">
        <f t="shared" si="13"/>
        <v>0</v>
      </c>
      <c r="AJ28" s="375">
        <v>0</v>
      </c>
      <c r="AK28" s="375">
        <v>0</v>
      </c>
      <c r="AL28" s="375">
        <f t="shared" si="14"/>
        <v>0</v>
      </c>
      <c r="AM28" s="375">
        <v>0</v>
      </c>
      <c r="AN28" s="375">
        <v>0</v>
      </c>
      <c r="AO28" s="375">
        <f t="shared" si="15"/>
        <v>0</v>
      </c>
      <c r="AP28" s="375">
        <v>4</v>
      </c>
      <c r="AQ28" s="375">
        <v>1</v>
      </c>
      <c r="AR28" s="375">
        <f t="shared" si="16"/>
        <v>5</v>
      </c>
      <c r="AS28" s="375">
        <v>6</v>
      </c>
      <c r="AT28" s="375">
        <v>5</v>
      </c>
      <c r="AU28" s="375">
        <f t="shared" si="17"/>
        <v>11</v>
      </c>
      <c r="AV28" s="375">
        <v>9</v>
      </c>
      <c r="AW28" s="375">
        <v>1</v>
      </c>
      <c r="AX28" s="375">
        <f t="shared" si="18"/>
        <v>10</v>
      </c>
      <c r="AY28" s="375">
        <f>AP28+AS28+AV28</f>
        <v>19</v>
      </c>
      <c r="AZ28" s="375">
        <f>AQ28+AT28+AW28</f>
        <v>7</v>
      </c>
      <c r="BA28" s="375">
        <f t="shared" si="25"/>
        <v>26</v>
      </c>
      <c r="BB28" s="375">
        <v>0</v>
      </c>
      <c r="BC28" s="375">
        <v>0</v>
      </c>
      <c r="BD28" s="375">
        <f t="shared" si="19"/>
        <v>0</v>
      </c>
    </row>
    <row r="29" spans="1:56" s="400" customFormat="1" ht="21" customHeight="1">
      <c r="A29" s="413">
        <v>7</v>
      </c>
      <c r="B29" s="413"/>
      <c r="C29" s="413" t="str">
        <f>F29</f>
        <v>Kec. Pauh</v>
      </c>
      <c r="D29" s="414"/>
      <c r="E29" s="395"/>
      <c r="F29" s="395" t="str">
        <f>F28</f>
        <v>Kec. Pauh</v>
      </c>
      <c r="G29" s="395"/>
      <c r="H29" s="395"/>
      <c r="I29" s="395"/>
      <c r="J29" s="395"/>
      <c r="K29" s="395"/>
      <c r="L29" s="395"/>
      <c r="M29" s="395"/>
      <c r="N29" s="395"/>
      <c r="O29" s="395">
        <f t="shared" ref="O29:AW29" si="26">SUM(O27:O28)</f>
        <v>0</v>
      </c>
      <c r="P29" s="395">
        <f t="shared" si="26"/>
        <v>0</v>
      </c>
      <c r="Q29" s="395">
        <f t="shared" si="26"/>
        <v>0</v>
      </c>
      <c r="R29" s="395">
        <f t="shared" si="26"/>
        <v>0</v>
      </c>
      <c r="S29" s="395">
        <f t="shared" si="26"/>
        <v>0</v>
      </c>
      <c r="T29" s="395">
        <f t="shared" si="26"/>
        <v>0</v>
      </c>
      <c r="U29" s="395">
        <f t="shared" si="26"/>
        <v>0</v>
      </c>
      <c r="V29" s="395">
        <f t="shared" si="26"/>
        <v>0</v>
      </c>
      <c r="W29" s="395">
        <f t="shared" si="26"/>
        <v>0</v>
      </c>
      <c r="X29" s="395">
        <f t="shared" si="26"/>
        <v>0</v>
      </c>
      <c r="Y29" s="395">
        <f t="shared" si="26"/>
        <v>0</v>
      </c>
      <c r="Z29" s="395">
        <f t="shared" si="26"/>
        <v>0</v>
      </c>
      <c r="AA29" s="395">
        <f t="shared" si="26"/>
        <v>0</v>
      </c>
      <c r="AB29" s="395">
        <f t="shared" si="26"/>
        <v>0</v>
      </c>
      <c r="AC29" s="395">
        <f t="shared" si="26"/>
        <v>0</v>
      </c>
      <c r="AD29" s="395">
        <f t="shared" si="26"/>
        <v>0</v>
      </c>
      <c r="AE29" s="395">
        <f t="shared" si="26"/>
        <v>0</v>
      </c>
      <c r="AF29" s="395">
        <f t="shared" si="26"/>
        <v>0</v>
      </c>
      <c r="AG29" s="395">
        <f t="shared" si="26"/>
        <v>0</v>
      </c>
      <c r="AH29" s="395">
        <f t="shared" si="26"/>
        <v>0</v>
      </c>
      <c r="AI29" s="395">
        <f t="shared" si="26"/>
        <v>0</v>
      </c>
      <c r="AJ29" s="395">
        <f t="shared" si="26"/>
        <v>0</v>
      </c>
      <c r="AK29" s="395">
        <f t="shared" si="26"/>
        <v>0</v>
      </c>
      <c r="AL29" s="395">
        <f t="shared" si="26"/>
        <v>0</v>
      </c>
      <c r="AM29" s="395">
        <f t="shared" si="26"/>
        <v>0</v>
      </c>
      <c r="AN29" s="395">
        <f t="shared" si="26"/>
        <v>0</v>
      </c>
      <c r="AO29" s="395">
        <f t="shared" si="26"/>
        <v>0</v>
      </c>
      <c r="AP29" s="395">
        <f t="shared" si="26"/>
        <v>40</v>
      </c>
      <c r="AQ29" s="395">
        <f>SUM(AQ27:AQ28)-2</f>
        <v>20</v>
      </c>
      <c r="AR29" s="395">
        <f>SUM(AP29:AQ29)</f>
        <v>60</v>
      </c>
      <c r="AS29" s="395">
        <f t="shared" si="26"/>
        <v>52</v>
      </c>
      <c r="AT29" s="395">
        <f t="shared" si="26"/>
        <v>26</v>
      </c>
      <c r="AU29" s="395">
        <f>SUM(AS29:AT29)</f>
        <v>78</v>
      </c>
      <c r="AV29" s="395">
        <f t="shared" si="26"/>
        <v>41</v>
      </c>
      <c r="AW29" s="395">
        <f t="shared" si="26"/>
        <v>15</v>
      </c>
      <c r="AX29" s="395">
        <f>SUM(AV29:AW29)</f>
        <v>56</v>
      </c>
      <c r="AY29" s="395">
        <f>SUM(AY27:AY28)</f>
        <v>133</v>
      </c>
      <c r="AZ29" s="395">
        <f>SUM(AZ27:AZ28)</f>
        <v>63</v>
      </c>
      <c r="BA29" s="395">
        <f t="shared" si="25"/>
        <v>194</v>
      </c>
      <c r="BB29" s="395">
        <f>SUM(BB27:BB28)</f>
        <v>0</v>
      </c>
      <c r="BC29" s="395">
        <f>SUM(BC27:BC28)</f>
        <v>0</v>
      </c>
      <c r="BD29" s="395">
        <f>SUM(BD27:BD28)</f>
        <v>0</v>
      </c>
    </row>
    <row r="30" spans="1:56" s="416" customFormat="1" hidden="1">
      <c r="A30" s="375">
        <f>A28+1</f>
        <v>15</v>
      </c>
      <c r="B30" s="375" t="s">
        <v>1340</v>
      </c>
      <c r="C30" s="375" t="s">
        <v>1341</v>
      </c>
      <c r="D30" s="415" t="s">
        <v>1760</v>
      </c>
      <c r="E30" s="375" t="s">
        <v>323</v>
      </c>
      <c r="F30" s="375" t="s">
        <v>90</v>
      </c>
      <c r="G30" s="375" t="s">
        <v>126</v>
      </c>
      <c r="H30" s="375" t="s">
        <v>615</v>
      </c>
      <c r="I30" s="375" t="s">
        <v>615</v>
      </c>
      <c r="J30" s="375">
        <v>2</v>
      </c>
      <c r="K30" s="375" t="s">
        <v>615</v>
      </c>
      <c r="L30" s="375" t="s">
        <v>615</v>
      </c>
      <c r="M30" s="375" t="s">
        <v>2409</v>
      </c>
      <c r="N30" s="375">
        <v>1500</v>
      </c>
      <c r="O30" s="375">
        <v>0</v>
      </c>
      <c r="P30" s="375">
        <v>0</v>
      </c>
      <c r="Q30" s="375">
        <f t="shared" si="7"/>
        <v>0</v>
      </c>
      <c r="R30" s="375">
        <v>0</v>
      </c>
      <c r="S30" s="375">
        <v>0</v>
      </c>
      <c r="T30" s="375">
        <f t="shared" si="8"/>
        <v>0</v>
      </c>
      <c r="U30" s="375">
        <v>0</v>
      </c>
      <c r="V30" s="375">
        <v>0</v>
      </c>
      <c r="W30" s="375">
        <f t="shared" si="9"/>
        <v>0</v>
      </c>
      <c r="X30" s="375">
        <v>0</v>
      </c>
      <c r="Y30" s="375">
        <v>0</v>
      </c>
      <c r="Z30" s="375">
        <f t="shared" si="10"/>
        <v>0</v>
      </c>
      <c r="AA30" s="375">
        <v>0</v>
      </c>
      <c r="AB30" s="375">
        <v>0</v>
      </c>
      <c r="AC30" s="375">
        <f t="shared" si="11"/>
        <v>0</v>
      </c>
      <c r="AD30" s="375">
        <v>0</v>
      </c>
      <c r="AE30" s="375">
        <v>0</v>
      </c>
      <c r="AF30" s="375">
        <f t="shared" si="12"/>
        <v>0</v>
      </c>
      <c r="AG30" s="375">
        <v>0</v>
      </c>
      <c r="AH30" s="375">
        <v>0</v>
      </c>
      <c r="AI30" s="375">
        <f t="shared" si="13"/>
        <v>0</v>
      </c>
      <c r="AJ30" s="375">
        <v>0</v>
      </c>
      <c r="AK30" s="375">
        <v>0</v>
      </c>
      <c r="AL30" s="375">
        <f t="shared" si="14"/>
        <v>0</v>
      </c>
      <c r="AM30" s="375">
        <v>0</v>
      </c>
      <c r="AN30" s="375">
        <v>0</v>
      </c>
      <c r="AO30" s="375">
        <f t="shared" si="15"/>
        <v>0</v>
      </c>
      <c r="AP30" s="375">
        <v>78</v>
      </c>
      <c r="AQ30" s="375">
        <v>45</v>
      </c>
      <c r="AR30" s="375">
        <f t="shared" si="16"/>
        <v>123</v>
      </c>
      <c r="AS30" s="375">
        <v>66</v>
      </c>
      <c r="AT30" s="375">
        <v>50</v>
      </c>
      <c r="AU30" s="375">
        <f t="shared" si="17"/>
        <v>116</v>
      </c>
      <c r="AV30" s="375">
        <v>51</v>
      </c>
      <c r="AW30" s="375">
        <v>34</v>
      </c>
      <c r="AX30" s="375">
        <f t="shared" si="18"/>
        <v>85</v>
      </c>
      <c r="AY30" s="375">
        <f>AP30+AS30+AV30</f>
        <v>195</v>
      </c>
      <c r="AZ30" s="375">
        <f>AQ30+AT30+AW30</f>
        <v>129</v>
      </c>
      <c r="BA30" s="375">
        <f t="shared" si="25"/>
        <v>324</v>
      </c>
      <c r="BB30" s="375">
        <v>0</v>
      </c>
      <c r="BC30" s="375">
        <v>0</v>
      </c>
      <c r="BD30" s="375">
        <f t="shared" si="19"/>
        <v>0</v>
      </c>
    </row>
    <row r="31" spans="1:56" s="416" customFormat="1" hidden="1">
      <c r="A31" s="375">
        <f t="shared" si="22"/>
        <v>16</v>
      </c>
      <c r="B31" s="375" t="s">
        <v>1342</v>
      </c>
      <c r="C31" s="375" t="s">
        <v>1343</v>
      </c>
      <c r="D31" s="415" t="s">
        <v>1759</v>
      </c>
      <c r="E31" s="375" t="s">
        <v>940</v>
      </c>
      <c r="F31" s="375" t="s">
        <v>90</v>
      </c>
      <c r="G31" s="375" t="s">
        <v>127</v>
      </c>
      <c r="H31" s="375" t="s">
        <v>615</v>
      </c>
      <c r="I31" s="375" t="s">
        <v>615</v>
      </c>
      <c r="J31" s="375">
        <v>2</v>
      </c>
      <c r="K31" s="375" t="s">
        <v>2601</v>
      </c>
      <c r="L31" s="375">
        <v>40192</v>
      </c>
      <c r="M31" s="375" t="s">
        <v>2409</v>
      </c>
      <c r="N31" s="375">
        <v>1200</v>
      </c>
      <c r="O31" s="375">
        <v>0</v>
      </c>
      <c r="P31" s="375">
        <v>0</v>
      </c>
      <c r="Q31" s="375">
        <f t="shared" si="7"/>
        <v>0</v>
      </c>
      <c r="R31" s="375">
        <v>0</v>
      </c>
      <c r="S31" s="375">
        <v>0</v>
      </c>
      <c r="T31" s="375">
        <f t="shared" si="8"/>
        <v>0</v>
      </c>
      <c r="U31" s="375">
        <v>0</v>
      </c>
      <c r="V31" s="375">
        <v>0</v>
      </c>
      <c r="W31" s="375">
        <f t="shared" si="9"/>
        <v>0</v>
      </c>
      <c r="X31" s="375">
        <v>0</v>
      </c>
      <c r="Y31" s="375">
        <v>0</v>
      </c>
      <c r="Z31" s="375">
        <f t="shared" si="10"/>
        <v>0</v>
      </c>
      <c r="AA31" s="375">
        <v>0</v>
      </c>
      <c r="AB31" s="375">
        <v>0</v>
      </c>
      <c r="AC31" s="375">
        <f t="shared" si="11"/>
        <v>0</v>
      </c>
      <c r="AD31" s="375">
        <v>0</v>
      </c>
      <c r="AE31" s="375">
        <v>0</v>
      </c>
      <c r="AF31" s="375">
        <f t="shared" si="12"/>
        <v>0</v>
      </c>
      <c r="AG31" s="375">
        <v>0</v>
      </c>
      <c r="AH31" s="375">
        <v>0</v>
      </c>
      <c r="AI31" s="375">
        <f t="shared" si="13"/>
        <v>0</v>
      </c>
      <c r="AJ31" s="375">
        <v>0</v>
      </c>
      <c r="AK31" s="375">
        <v>0</v>
      </c>
      <c r="AL31" s="375">
        <f t="shared" si="14"/>
        <v>0</v>
      </c>
      <c r="AM31" s="375">
        <v>0</v>
      </c>
      <c r="AN31" s="375">
        <v>0</v>
      </c>
      <c r="AO31" s="375">
        <f t="shared" si="15"/>
        <v>0</v>
      </c>
      <c r="AP31" s="375">
        <v>25</v>
      </c>
      <c r="AQ31" s="375">
        <v>28</v>
      </c>
      <c r="AR31" s="375">
        <f t="shared" si="16"/>
        <v>53</v>
      </c>
      <c r="AS31" s="375">
        <v>32</v>
      </c>
      <c r="AT31" s="375">
        <v>23</v>
      </c>
      <c r="AU31" s="375">
        <f t="shared" si="17"/>
        <v>55</v>
      </c>
      <c r="AV31" s="375">
        <v>29</v>
      </c>
      <c r="AW31" s="375">
        <v>21</v>
      </c>
      <c r="AX31" s="375">
        <f t="shared" si="18"/>
        <v>50</v>
      </c>
      <c r="AY31" s="375">
        <f>AP31+AS31+AV31</f>
        <v>86</v>
      </c>
      <c r="AZ31" s="375">
        <f>AQ31+AT31+AW31</f>
        <v>72</v>
      </c>
      <c r="BA31" s="375">
        <f t="shared" si="25"/>
        <v>158</v>
      </c>
      <c r="BB31" s="375">
        <v>0</v>
      </c>
      <c r="BC31" s="375">
        <v>0</v>
      </c>
      <c r="BD31" s="375">
        <f t="shared" si="19"/>
        <v>0</v>
      </c>
    </row>
    <row r="32" spans="1:56" s="400" customFormat="1" ht="21.75" customHeight="1">
      <c r="A32" s="413">
        <v>8</v>
      </c>
      <c r="B32" s="413"/>
      <c r="C32" s="413" t="str">
        <f>F32</f>
        <v>Kec. Pelawan</v>
      </c>
      <c r="D32" s="414"/>
      <c r="E32" s="395"/>
      <c r="F32" s="395" t="str">
        <f>F31</f>
        <v>Kec. Pelawan</v>
      </c>
      <c r="G32" s="395"/>
      <c r="H32" s="395"/>
      <c r="I32" s="395"/>
      <c r="J32" s="395"/>
      <c r="K32" s="395"/>
      <c r="L32" s="395"/>
      <c r="M32" s="395"/>
      <c r="N32" s="395"/>
      <c r="O32" s="395">
        <f t="shared" ref="O32:AW32" si="27">SUM(O30:O31)</f>
        <v>0</v>
      </c>
      <c r="P32" s="395">
        <f t="shared" si="27"/>
        <v>0</v>
      </c>
      <c r="Q32" s="395">
        <f t="shared" si="27"/>
        <v>0</v>
      </c>
      <c r="R32" s="395">
        <f t="shared" si="27"/>
        <v>0</v>
      </c>
      <c r="S32" s="395">
        <f t="shared" si="27"/>
        <v>0</v>
      </c>
      <c r="T32" s="395">
        <f t="shared" si="27"/>
        <v>0</v>
      </c>
      <c r="U32" s="395">
        <f t="shared" si="27"/>
        <v>0</v>
      </c>
      <c r="V32" s="395">
        <f t="shared" si="27"/>
        <v>0</v>
      </c>
      <c r="W32" s="395">
        <f t="shared" si="27"/>
        <v>0</v>
      </c>
      <c r="X32" s="395">
        <f t="shared" si="27"/>
        <v>0</v>
      </c>
      <c r="Y32" s="395">
        <f t="shared" si="27"/>
        <v>0</v>
      </c>
      <c r="Z32" s="395">
        <f t="shared" si="27"/>
        <v>0</v>
      </c>
      <c r="AA32" s="395">
        <f t="shared" si="27"/>
        <v>0</v>
      </c>
      <c r="AB32" s="395">
        <f t="shared" si="27"/>
        <v>0</v>
      </c>
      <c r="AC32" s="395">
        <f t="shared" si="27"/>
        <v>0</v>
      </c>
      <c r="AD32" s="395">
        <f t="shared" si="27"/>
        <v>0</v>
      </c>
      <c r="AE32" s="395">
        <f t="shared" si="27"/>
        <v>0</v>
      </c>
      <c r="AF32" s="395">
        <f t="shared" si="27"/>
        <v>0</v>
      </c>
      <c r="AG32" s="395">
        <f t="shared" si="27"/>
        <v>0</v>
      </c>
      <c r="AH32" s="395">
        <f t="shared" si="27"/>
        <v>0</v>
      </c>
      <c r="AI32" s="395">
        <f t="shared" si="27"/>
        <v>0</v>
      </c>
      <c r="AJ32" s="395">
        <f t="shared" si="27"/>
        <v>0</v>
      </c>
      <c r="AK32" s="395">
        <f t="shared" si="27"/>
        <v>0</v>
      </c>
      <c r="AL32" s="395">
        <f t="shared" si="27"/>
        <v>0</v>
      </c>
      <c r="AM32" s="395">
        <f t="shared" si="27"/>
        <v>0</v>
      </c>
      <c r="AN32" s="395">
        <f t="shared" si="27"/>
        <v>0</v>
      </c>
      <c r="AO32" s="395">
        <f t="shared" si="27"/>
        <v>0</v>
      </c>
      <c r="AP32" s="395">
        <f>SUM(AP30:AP31)-1</f>
        <v>102</v>
      </c>
      <c r="AQ32" s="395">
        <f t="shared" si="27"/>
        <v>73</v>
      </c>
      <c r="AR32" s="395">
        <f>SUM(AP32:AQ32)</f>
        <v>175</v>
      </c>
      <c r="AS32" s="395">
        <f t="shared" si="27"/>
        <v>98</v>
      </c>
      <c r="AT32" s="395">
        <f t="shared" si="27"/>
        <v>73</v>
      </c>
      <c r="AU32" s="395">
        <f>SUM(AS32:AT32)</f>
        <v>171</v>
      </c>
      <c r="AV32" s="395">
        <f t="shared" si="27"/>
        <v>80</v>
      </c>
      <c r="AW32" s="395">
        <f t="shared" si="27"/>
        <v>55</v>
      </c>
      <c r="AX32" s="395">
        <f>SUM(AV32:AW32)</f>
        <v>135</v>
      </c>
      <c r="AY32" s="395">
        <f>SUM(AY30:AY31)</f>
        <v>281</v>
      </c>
      <c r="AZ32" s="395">
        <f>SUM(AZ30:AZ31)</f>
        <v>201</v>
      </c>
      <c r="BA32" s="395">
        <f t="shared" si="25"/>
        <v>481</v>
      </c>
      <c r="BB32" s="395">
        <f>SUM(BB30:BB31)</f>
        <v>0</v>
      </c>
      <c r="BC32" s="395">
        <f>SUM(BC30:BC31)</f>
        <v>0</v>
      </c>
      <c r="BD32" s="395">
        <f>SUM(BD30:BD31)</f>
        <v>0</v>
      </c>
    </row>
    <row r="33" spans="1:56" s="416" customFormat="1" hidden="1">
      <c r="A33" s="375">
        <f>A31+1</f>
        <v>17</v>
      </c>
      <c r="B33" s="375" t="s">
        <v>1344</v>
      </c>
      <c r="C33" s="375" t="s">
        <v>1345</v>
      </c>
      <c r="D33" s="415" t="s">
        <v>1762</v>
      </c>
      <c r="E33" s="375" t="s">
        <v>1060</v>
      </c>
      <c r="F33" s="375" t="s">
        <v>84</v>
      </c>
      <c r="G33" s="375" t="s">
        <v>126</v>
      </c>
      <c r="H33" s="375" t="s">
        <v>615</v>
      </c>
      <c r="I33" s="375" t="s">
        <v>615</v>
      </c>
      <c r="J33" s="375">
        <v>2</v>
      </c>
      <c r="K33" s="375" t="s">
        <v>2602</v>
      </c>
      <c r="L33" s="375">
        <v>41814</v>
      </c>
      <c r="M33" s="375" t="s">
        <v>2409</v>
      </c>
      <c r="N33" s="375">
        <v>2200</v>
      </c>
      <c r="O33" s="375">
        <v>0</v>
      </c>
      <c r="P33" s="375">
        <v>0</v>
      </c>
      <c r="Q33" s="375">
        <f t="shared" si="7"/>
        <v>0</v>
      </c>
      <c r="R33" s="375">
        <v>0</v>
      </c>
      <c r="S33" s="375">
        <v>0</v>
      </c>
      <c r="T33" s="375">
        <f t="shared" si="8"/>
        <v>0</v>
      </c>
      <c r="U33" s="375">
        <v>0</v>
      </c>
      <c r="V33" s="375">
        <v>0</v>
      </c>
      <c r="W33" s="375">
        <f t="shared" si="9"/>
        <v>0</v>
      </c>
      <c r="X33" s="375">
        <v>0</v>
      </c>
      <c r="Y33" s="375">
        <v>0</v>
      </c>
      <c r="Z33" s="375">
        <f t="shared" si="10"/>
        <v>0</v>
      </c>
      <c r="AA33" s="375">
        <v>0</v>
      </c>
      <c r="AB33" s="375">
        <v>0</v>
      </c>
      <c r="AC33" s="375">
        <f t="shared" si="11"/>
        <v>0</v>
      </c>
      <c r="AD33" s="375">
        <v>0</v>
      </c>
      <c r="AE33" s="375">
        <v>0</v>
      </c>
      <c r="AF33" s="375">
        <f t="shared" si="12"/>
        <v>0</v>
      </c>
      <c r="AG33" s="375">
        <v>0</v>
      </c>
      <c r="AH33" s="375">
        <v>0</v>
      </c>
      <c r="AI33" s="375">
        <f t="shared" si="13"/>
        <v>0</v>
      </c>
      <c r="AJ33" s="375">
        <v>0</v>
      </c>
      <c r="AK33" s="375">
        <v>0</v>
      </c>
      <c r="AL33" s="375">
        <f t="shared" si="14"/>
        <v>0</v>
      </c>
      <c r="AM33" s="375">
        <v>0</v>
      </c>
      <c r="AN33" s="375">
        <v>0</v>
      </c>
      <c r="AO33" s="375">
        <f t="shared" si="15"/>
        <v>0</v>
      </c>
      <c r="AP33" s="375">
        <v>41</v>
      </c>
      <c r="AQ33" s="375">
        <v>133</v>
      </c>
      <c r="AR33" s="375">
        <f t="shared" si="16"/>
        <v>174</v>
      </c>
      <c r="AS33" s="375">
        <v>36</v>
      </c>
      <c r="AT33" s="375">
        <v>122</v>
      </c>
      <c r="AU33" s="375">
        <f t="shared" si="17"/>
        <v>158</v>
      </c>
      <c r="AV33" s="375">
        <v>56</v>
      </c>
      <c r="AW33" s="375">
        <v>137</v>
      </c>
      <c r="AX33" s="375">
        <f t="shared" si="18"/>
        <v>193</v>
      </c>
      <c r="AY33" s="375">
        <f t="shared" ref="AY33:AZ35" si="28">AP33+AS33+AV33</f>
        <v>133</v>
      </c>
      <c r="AZ33" s="375">
        <f t="shared" si="28"/>
        <v>392</v>
      </c>
      <c r="BA33" s="375">
        <f t="shared" si="25"/>
        <v>525</v>
      </c>
      <c r="BB33" s="375">
        <v>0</v>
      </c>
      <c r="BC33" s="375">
        <v>0</v>
      </c>
      <c r="BD33" s="375">
        <f t="shared" si="19"/>
        <v>0</v>
      </c>
    </row>
    <row r="34" spans="1:56" s="416" customFormat="1" hidden="1">
      <c r="A34" s="375">
        <f t="shared" si="22"/>
        <v>18</v>
      </c>
      <c r="B34" s="375" t="s">
        <v>1350</v>
      </c>
      <c r="C34" s="375" t="s">
        <v>1351</v>
      </c>
      <c r="D34" s="415" t="s">
        <v>1761</v>
      </c>
      <c r="E34" s="375" t="s">
        <v>1026</v>
      </c>
      <c r="F34" s="375" t="s">
        <v>84</v>
      </c>
      <c r="G34" s="375" t="s">
        <v>126</v>
      </c>
      <c r="H34" s="375" t="s">
        <v>615</v>
      </c>
      <c r="I34" s="375" t="s">
        <v>615</v>
      </c>
      <c r="J34" s="375">
        <v>2</v>
      </c>
      <c r="K34" s="375" t="s">
        <v>2603</v>
      </c>
      <c r="L34" s="375">
        <v>38239</v>
      </c>
      <c r="M34" s="375" t="s">
        <v>2409</v>
      </c>
      <c r="N34" s="375">
        <v>10500</v>
      </c>
      <c r="O34" s="375">
        <v>0</v>
      </c>
      <c r="P34" s="375">
        <v>0</v>
      </c>
      <c r="Q34" s="375">
        <f t="shared" si="7"/>
        <v>0</v>
      </c>
      <c r="R34" s="375">
        <v>0</v>
      </c>
      <c r="S34" s="375">
        <v>0</v>
      </c>
      <c r="T34" s="375">
        <f t="shared" si="8"/>
        <v>0</v>
      </c>
      <c r="U34" s="375">
        <v>0</v>
      </c>
      <c r="V34" s="375">
        <v>0</v>
      </c>
      <c r="W34" s="375">
        <f t="shared" si="9"/>
        <v>0</v>
      </c>
      <c r="X34" s="375">
        <v>0</v>
      </c>
      <c r="Y34" s="375">
        <v>0</v>
      </c>
      <c r="Z34" s="375">
        <f t="shared" si="10"/>
        <v>0</v>
      </c>
      <c r="AA34" s="375">
        <v>0</v>
      </c>
      <c r="AB34" s="375">
        <v>0</v>
      </c>
      <c r="AC34" s="375">
        <f t="shared" si="11"/>
        <v>0</v>
      </c>
      <c r="AD34" s="375">
        <v>0</v>
      </c>
      <c r="AE34" s="375">
        <v>0</v>
      </c>
      <c r="AF34" s="375">
        <f t="shared" si="12"/>
        <v>0</v>
      </c>
      <c r="AG34" s="375">
        <v>0</v>
      </c>
      <c r="AH34" s="375">
        <v>0</v>
      </c>
      <c r="AI34" s="375">
        <f t="shared" si="13"/>
        <v>0</v>
      </c>
      <c r="AJ34" s="375">
        <v>0</v>
      </c>
      <c r="AK34" s="375">
        <v>0</v>
      </c>
      <c r="AL34" s="375">
        <f t="shared" si="14"/>
        <v>0</v>
      </c>
      <c r="AM34" s="375">
        <v>0</v>
      </c>
      <c r="AN34" s="375">
        <v>0</v>
      </c>
      <c r="AO34" s="375">
        <f t="shared" si="15"/>
        <v>0</v>
      </c>
      <c r="AP34" s="375">
        <v>152</v>
      </c>
      <c r="AQ34" s="375">
        <v>67</v>
      </c>
      <c r="AR34" s="375">
        <f t="shared" si="16"/>
        <v>219</v>
      </c>
      <c r="AS34" s="375">
        <v>137</v>
      </c>
      <c r="AT34" s="375">
        <v>76</v>
      </c>
      <c r="AU34" s="375">
        <f t="shared" si="17"/>
        <v>213</v>
      </c>
      <c r="AV34" s="375">
        <v>140</v>
      </c>
      <c r="AW34" s="375">
        <v>76</v>
      </c>
      <c r="AX34" s="375">
        <f t="shared" si="18"/>
        <v>216</v>
      </c>
      <c r="AY34" s="375">
        <f t="shared" si="28"/>
        <v>429</v>
      </c>
      <c r="AZ34" s="375">
        <f t="shared" si="28"/>
        <v>219</v>
      </c>
      <c r="BA34" s="375">
        <f t="shared" si="25"/>
        <v>648</v>
      </c>
      <c r="BB34" s="375">
        <v>0</v>
      </c>
      <c r="BC34" s="375">
        <v>0</v>
      </c>
      <c r="BD34" s="375">
        <f t="shared" si="19"/>
        <v>0</v>
      </c>
    </row>
    <row r="35" spans="1:56" s="416" customFormat="1" hidden="1">
      <c r="A35" s="375">
        <f t="shared" si="22"/>
        <v>19</v>
      </c>
      <c r="B35" s="375" t="s">
        <v>1348</v>
      </c>
      <c r="C35" s="375" t="s">
        <v>1349</v>
      </c>
      <c r="D35" s="415" t="s">
        <v>2604</v>
      </c>
      <c r="E35" s="375" t="s">
        <v>1032</v>
      </c>
      <c r="F35" s="375" t="s">
        <v>84</v>
      </c>
      <c r="G35" s="375" t="s">
        <v>126</v>
      </c>
      <c r="H35" s="375" t="s">
        <v>615</v>
      </c>
      <c r="I35" s="375" t="s">
        <v>615</v>
      </c>
      <c r="J35" s="375">
        <v>2</v>
      </c>
      <c r="K35" s="375" t="s">
        <v>2605</v>
      </c>
      <c r="L35" s="375">
        <v>33522</v>
      </c>
      <c r="M35" s="375" t="s">
        <v>2409</v>
      </c>
      <c r="N35" s="375">
        <v>4500</v>
      </c>
      <c r="O35" s="375">
        <v>0</v>
      </c>
      <c r="P35" s="375">
        <v>0</v>
      </c>
      <c r="Q35" s="375">
        <f t="shared" si="7"/>
        <v>0</v>
      </c>
      <c r="R35" s="375">
        <v>0</v>
      </c>
      <c r="S35" s="375">
        <v>0</v>
      </c>
      <c r="T35" s="375">
        <f t="shared" si="8"/>
        <v>0</v>
      </c>
      <c r="U35" s="375">
        <v>0</v>
      </c>
      <c r="V35" s="375">
        <v>0</v>
      </c>
      <c r="W35" s="375">
        <f t="shared" si="9"/>
        <v>0</v>
      </c>
      <c r="X35" s="375">
        <v>0</v>
      </c>
      <c r="Y35" s="375">
        <v>0</v>
      </c>
      <c r="Z35" s="375">
        <f t="shared" si="10"/>
        <v>0</v>
      </c>
      <c r="AA35" s="375">
        <v>0</v>
      </c>
      <c r="AB35" s="375">
        <v>0</v>
      </c>
      <c r="AC35" s="375">
        <f t="shared" si="11"/>
        <v>0</v>
      </c>
      <c r="AD35" s="375">
        <v>0</v>
      </c>
      <c r="AE35" s="375">
        <v>0</v>
      </c>
      <c r="AF35" s="375">
        <f t="shared" si="12"/>
        <v>0</v>
      </c>
      <c r="AG35" s="375">
        <v>0</v>
      </c>
      <c r="AH35" s="375">
        <v>0</v>
      </c>
      <c r="AI35" s="375">
        <f t="shared" si="13"/>
        <v>0</v>
      </c>
      <c r="AJ35" s="375">
        <v>0</v>
      </c>
      <c r="AK35" s="375">
        <v>0</v>
      </c>
      <c r="AL35" s="375">
        <f t="shared" si="14"/>
        <v>0</v>
      </c>
      <c r="AM35" s="375">
        <v>0</v>
      </c>
      <c r="AN35" s="375">
        <v>0</v>
      </c>
      <c r="AO35" s="375">
        <f t="shared" si="15"/>
        <v>0</v>
      </c>
      <c r="AP35" s="375">
        <v>90</v>
      </c>
      <c r="AQ35" s="375">
        <v>159</v>
      </c>
      <c r="AR35" s="375">
        <f t="shared" si="16"/>
        <v>249</v>
      </c>
      <c r="AS35" s="375">
        <v>128</v>
      </c>
      <c r="AT35" s="375">
        <v>195</v>
      </c>
      <c r="AU35" s="375">
        <f t="shared" si="17"/>
        <v>323</v>
      </c>
      <c r="AV35" s="375">
        <v>76</v>
      </c>
      <c r="AW35" s="375">
        <v>89</v>
      </c>
      <c r="AX35" s="375">
        <f t="shared" si="18"/>
        <v>165</v>
      </c>
      <c r="AY35" s="375">
        <f t="shared" si="28"/>
        <v>294</v>
      </c>
      <c r="AZ35" s="375">
        <f t="shared" si="28"/>
        <v>443</v>
      </c>
      <c r="BA35" s="375">
        <f t="shared" si="25"/>
        <v>737</v>
      </c>
      <c r="BB35" s="375">
        <v>0</v>
      </c>
      <c r="BC35" s="375">
        <v>0</v>
      </c>
      <c r="BD35" s="375">
        <f t="shared" si="19"/>
        <v>0</v>
      </c>
    </row>
    <row r="36" spans="1:56" s="400" customFormat="1" ht="21.75" customHeight="1">
      <c r="A36" s="413">
        <v>9</v>
      </c>
      <c r="B36" s="413"/>
      <c r="C36" s="413" t="str">
        <f>F36</f>
        <v>Kec. Sarolangun</v>
      </c>
      <c r="D36" s="414"/>
      <c r="E36" s="395"/>
      <c r="F36" s="395" t="str">
        <f>F35</f>
        <v>Kec. Sarolangun</v>
      </c>
      <c r="G36" s="395"/>
      <c r="H36" s="395"/>
      <c r="I36" s="395"/>
      <c r="J36" s="395"/>
      <c r="K36" s="395"/>
      <c r="L36" s="395"/>
      <c r="M36" s="395"/>
      <c r="N36" s="395"/>
      <c r="O36" s="395">
        <f t="shared" ref="O36:AW36" si="29">SUM(O33:O35)</f>
        <v>0</v>
      </c>
      <c r="P36" s="395">
        <f t="shared" si="29"/>
        <v>0</v>
      </c>
      <c r="Q36" s="395">
        <f t="shared" si="29"/>
        <v>0</v>
      </c>
      <c r="R36" s="395">
        <f t="shared" si="29"/>
        <v>0</v>
      </c>
      <c r="S36" s="395">
        <f t="shared" si="29"/>
        <v>0</v>
      </c>
      <c r="T36" s="395">
        <f t="shared" si="29"/>
        <v>0</v>
      </c>
      <c r="U36" s="395">
        <f t="shared" si="29"/>
        <v>0</v>
      </c>
      <c r="V36" s="395">
        <f t="shared" si="29"/>
        <v>0</v>
      </c>
      <c r="W36" s="395">
        <f t="shared" si="29"/>
        <v>0</v>
      </c>
      <c r="X36" s="395">
        <f t="shared" si="29"/>
        <v>0</v>
      </c>
      <c r="Y36" s="395">
        <f t="shared" si="29"/>
        <v>0</v>
      </c>
      <c r="Z36" s="395">
        <f t="shared" si="29"/>
        <v>0</v>
      </c>
      <c r="AA36" s="395">
        <f t="shared" si="29"/>
        <v>0</v>
      </c>
      <c r="AB36" s="395">
        <f t="shared" si="29"/>
        <v>0</v>
      </c>
      <c r="AC36" s="395">
        <f t="shared" si="29"/>
        <v>0</v>
      </c>
      <c r="AD36" s="395">
        <f t="shared" si="29"/>
        <v>0</v>
      </c>
      <c r="AE36" s="395">
        <f t="shared" si="29"/>
        <v>0</v>
      </c>
      <c r="AF36" s="395">
        <f t="shared" si="29"/>
        <v>0</v>
      </c>
      <c r="AG36" s="395">
        <f t="shared" si="29"/>
        <v>0</v>
      </c>
      <c r="AH36" s="395">
        <f t="shared" si="29"/>
        <v>0</v>
      </c>
      <c r="AI36" s="395">
        <f t="shared" si="29"/>
        <v>0</v>
      </c>
      <c r="AJ36" s="395">
        <f t="shared" si="29"/>
        <v>0</v>
      </c>
      <c r="AK36" s="395">
        <f t="shared" si="29"/>
        <v>0</v>
      </c>
      <c r="AL36" s="395">
        <f t="shared" si="29"/>
        <v>0</v>
      </c>
      <c r="AM36" s="395">
        <f t="shared" si="29"/>
        <v>0</v>
      </c>
      <c r="AN36" s="395">
        <f t="shared" si="29"/>
        <v>0</v>
      </c>
      <c r="AO36" s="395">
        <f t="shared" si="29"/>
        <v>0</v>
      </c>
      <c r="AP36" s="395">
        <f>SUM(AP33:AP35)+2</f>
        <v>285</v>
      </c>
      <c r="AQ36" s="395">
        <f>SUM(AQ33:AQ35)+1</f>
        <v>360</v>
      </c>
      <c r="AR36" s="395">
        <f>SUM(AP36:AQ36)</f>
        <v>645</v>
      </c>
      <c r="AS36" s="395">
        <f t="shared" si="29"/>
        <v>301</v>
      </c>
      <c r="AT36" s="395">
        <f t="shared" si="29"/>
        <v>393</v>
      </c>
      <c r="AU36" s="395">
        <f>SUM(AS36:AT36)</f>
        <v>694</v>
      </c>
      <c r="AV36" s="395">
        <f t="shared" si="29"/>
        <v>272</v>
      </c>
      <c r="AW36" s="395">
        <f t="shared" si="29"/>
        <v>302</v>
      </c>
      <c r="AX36" s="395">
        <f>SUM(AV36:AW36)</f>
        <v>574</v>
      </c>
      <c r="AY36" s="395">
        <f t="shared" ref="AY36:BD36" si="30">SUM(AY33:AY35)</f>
        <v>856</v>
      </c>
      <c r="AZ36" s="395">
        <f t="shared" si="30"/>
        <v>1054</v>
      </c>
      <c r="BA36" s="395">
        <f t="shared" si="25"/>
        <v>1913</v>
      </c>
      <c r="BB36" s="395">
        <f t="shared" si="30"/>
        <v>0</v>
      </c>
      <c r="BC36" s="395">
        <f t="shared" si="30"/>
        <v>0</v>
      </c>
      <c r="BD36" s="395">
        <f t="shared" si="30"/>
        <v>0</v>
      </c>
    </row>
    <row r="37" spans="1:56" s="416" customFormat="1" hidden="1">
      <c r="A37" s="375">
        <f>A35+1</f>
        <v>20</v>
      </c>
      <c r="B37" s="375" t="s">
        <v>1368</v>
      </c>
      <c r="C37" s="375" t="s">
        <v>1369</v>
      </c>
      <c r="D37" s="415" t="s">
        <v>1764</v>
      </c>
      <c r="E37" s="375" t="s">
        <v>1086</v>
      </c>
      <c r="F37" s="375" t="s">
        <v>85</v>
      </c>
      <c r="G37" s="375" t="s">
        <v>126</v>
      </c>
      <c r="H37" s="375" t="s">
        <v>615</v>
      </c>
      <c r="I37" s="375" t="s">
        <v>615</v>
      </c>
      <c r="J37" s="375">
        <v>2</v>
      </c>
      <c r="K37" s="375" t="s">
        <v>2592</v>
      </c>
      <c r="L37" s="375">
        <v>40329</v>
      </c>
      <c r="M37" s="375" t="s">
        <v>2409</v>
      </c>
      <c r="N37" s="375">
        <v>4500</v>
      </c>
      <c r="O37" s="375">
        <v>0</v>
      </c>
      <c r="P37" s="375">
        <v>0</v>
      </c>
      <c r="Q37" s="375">
        <f t="shared" si="7"/>
        <v>0</v>
      </c>
      <c r="R37" s="375">
        <v>0</v>
      </c>
      <c r="S37" s="375">
        <v>0</v>
      </c>
      <c r="T37" s="375">
        <f t="shared" si="8"/>
        <v>0</v>
      </c>
      <c r="U37" s="375">
        <v>0</v>
      </c>
      <c r="V37" s="375">
        <v>0</v>
      </c>
      <c r="W37" s="375">
        <f t="shared" si="9"/>
        <v>0</v>
      </c>
      <c r="X37" s="375">
        <v>0</v>
      </c>
      <c r="Y37" s="375">
        <v>0</v>
      </c>
      <c r="Z37" s="375">
        <f t="shared" si="10"/>
        <v>0</v>
      </c>
      <c r="AA37" s="375">
        <v>0</v>
      </c>
      <c r="AB37" s="375">
        <v>0</v>
      </c>
      <c r="AC37" s="375">
        <f t="shared" si="11"/>
        <v>0</v>
      </c>
      <c r="AD37" s="375">
        <v>0</v>
      </c>
      <c r="AE37" s="375">
        <v>0</v>
      </c>
      <c r="AF37" s="375">
        <f t="shared" si="12"/>
        <v>0</v>
      </c>
      <c r="AG37" s="375">
        <v>0</v>
      </c>
      <c r="AH37" s="375">
        <v>0</v>
      </c>
      <c r="AI37" s="375">
        <f t="shared" si="13"/>
        <v>0</v>
      </c>
      <c r="AJ37" s="375">
        <v>0</v>
      </c>
      <c r="AK37" s="375">
        <v>0</v>
      </c>
      <c r="AL37" s="375">
        <f t="shared" si="14"/>
        <v>0</v>
      </c>
      <c r="AM37" s="375">
        <v>0</v>
      </c>
      <c r="AN37" s="375">
        <v>0</v>
      </c>
      <c r="AO37" s="375">
        <f t="shared" si="15"/>
        <v>0</v>
      </c>
      <c r="AP37" s="375">
        <v>93</v>
      </c>
      <c r="AQ37" s="375">
        <v>42</v>
      </c>
      <c r="AR37" s="375">
        <f t="shared" si="16"/>
        <v>135</v>
      </c>
      <c r="AS37" s="375">
        <v>69</v>
      </c>
      <c r="AT37" s="375">
        <v>59</v>
      </c>
      <c r="AU37" s="375">
        <f t="shared" si="17"/>
        <v>128</v>
      </c>
      <c r="AV37" s="375">
        <v>83</v>
      </c>
      <c r="AW37" s="375">
        <v>51</v>
      </c>
      <c r="AX37" s="375">
        <f t="shared" si="18"/>
        <v>134</v>
      </c>
      <c r="AY37" s="375">
        <f t="shared" ref="AY37:AZ40" si="31">AP37+AS37+AV37</f>
        <v>245</v>
      </c>
      <c r="AZ37" s="375">
        <f t="shared" si="31"/>
        <v>152</v>
      </c>
      <c r="BA37" s="375">
        <f t="shared" si="25"/>
        <v>397</v>
      </c>
      <c r="BB37" s="375">
        <v>0</v>
      </c>
      <c r="BC37" s="375">
        <v>0</v>
      </c>
      <c r="BD37" s="375">
        <f t="shared" si="19"/>
        <v>0</v>
      </c>
    </row>
    <row r="38" spans="1:56" s="416" customFormat="1" hidden="1">
      <c r="A38" s="375">
        <f t="shared" si="22"/>
        <v>21</v>
      </c>
      <c r="B38" s="375" t="s">
        <v>1356</v>
      </c>
      <c r="C38" s="375" t="s">
        <v>1357</v>
      </c>
      <c r="D38" s="415" t="s">
        <v>1766</v>
      </c>
      <c r="E38" s="375" t="s">
        <v>262</v>
      </c>
      <c r="F38" s="375" t="s">
        <v>85</v>
      </c>
      <c r="G38" s="375" t="s">
        <v>127</v>
      </c>
      <c r="H38" s="375" t="s">
        <v>615</v>
      </c>
      <c r="I38" s="375" t="s">
        <v>615</v>
      </c>
      <c r="J38" s="375">
        <v>2</v>
      </c>
      <c r="K38" s="375" t="s">
        <v>2606</v>
      </c>
      <c r="L38" s="375">
        <v>40331</v>
      </c>
      <c r="M38" s="375" t="s">
        <v>2409</v>
      </c>
      <c r="N38" s="375">
        <v>1300</v>
      </c>
      <c r="O38" s="375">
        <v>0</v>
      </c>
      <c r="P38" s="375">
        <v>0</v>
      </c>
      <c r="Q38" s="375">
        <f t="shared" si="7"/>
        <v>0</v>
      </c>
      <c r="R38" s="375">
        <v>0</v>
      </c>
      <c r="S38" s="375">
        <v>0</v>
      </c>
      <c r="T38" s="375">
        <f t="shared" si="8"/>
        <v>0</v>
      </c>
      <c r="U38" s="375">
        <v>0</v>
      </c>
      <c r="V38" s="375">
        <v>0</v>
      </c>
      <c r="W38" s="375">
        <f t="shared" si="9"/>
        <v>0</v>
      </c>
      <c r="X38" s="375">
        <v>0</v>
      </c>
      <c r="Y38" s="375">
        <v>0</v>
      </c>
      <c r="Z38" s="375">
        <f t="shared" si="10"/>
        <v>0</v>
      </c>
      <c r="AA38" s="375">
        <v>0</v>
      </c>
      <c r="AB38" s="375">
        <v>0</v>
      </c>
      <c r="AC38" s="375">
        <f t="shared" si="11"/>
        <v>0</v>
      </c>
      <c r="AD38" s="375">
        <v>0</v>
      </c>
      <c r="AE38" s="375">
        <v>0</v>
      </c>
      <c r="AF38" s="375">
        <f t="shared" si="12"/>
        <v>0</v>
      </c>
      <c r="AG38" s="375">
        <v>0</v>
      </c>
      <c r="AH38" s="375">
        <v>0</v>
      </c>
      <c r="AI38" s="375">
        <f t="shared" si="13"/>
        <v>0</v>
      </c>
      <c r="AJ38" s="375">
        <v>0</v>
      </c>
      <c r="AK38" s="375">
        <v>0</v>
      </c>
      <c r="AL38" s="375">
        <f t="shared" si="14"/>
        <v>0</v>
      </c>
      <c r="AM38" s="375">
        <v>0</v>
      </c>
      <c r="AN38" s="375">
        <v>0</v>
      </c>
      <c r="AO38" s="375">
        <f t="shared" si="15"/>
        <v>0</v>
      </c>
      <c r="AP38" s="375">
        <v>10</v>
      </c>
      <c r="AQ38" s="375">
        <v>6</v>
      </c>
      <c r="AR38" s="375">
        <f t="shared" si="16"/>
        <v>16</v>
      </c>
      <c r="AS38" s="375">
        <v>16</v>
      </c>
      <c r="AT38" s="375">
        <v>13</v>
      </c>
      <c r="AU38" s="375">
        <f t="shared" si="17"/>
        <v>29</v>
      </c>
      <c r="AV38" s="375">
        <v>14</v>
      </c>
      <c r="AW38" s="375">
        <v>9</v>
      </c>
      <c r="AX38" s="375">
        <f t="shared" si="18"/>
        <v>23</v>
      </c>
      <c r="AY38" s="375">
        <f t="shared" si="31"/>
        <v>40</v>
      </c>
      <c r="AZ38" s="375">
        <f t="shared" si="31"/>
        <v>28</v>
      </c>
      <c r="BA38" s="375">
        <f t="shared" si="25"/>
        <v>68</v>
      </c>
      <c r="BB38" s="375">
        <v>0</v>
      </c>
      <c r="BC38" s="375">
        <v>0</v>
      </c>
      <c r="BD38" s="375">
        <f t="shared" si="19"/>
        <v>0</v>
      </c>
    </row>
    <row r="39" spans="1:56" s="416" customFormat="1" hidden="1">
      <c r="A39" s="375">
        <f t="shared" si="22"/>
        <v>22</v>
      </c>
      <c r="B39" s="375" t="s">
        <v>1360</v>
      </c>
      <c r="C39" s="375" t="s">
        <v>1361</v>
      </c>
      <c r="D39" s="415" t="s">
        <v>1765</v>
      </c>
      <c r="E39" s="375" t="s">
        <v>1080</v>
      </c>
      <c r="F39" s="375" t="s">
        <v>85</v>
      </c>
      <c r="G39" s="375" t="s">
        <v>127</v>
      </c>
      <c r="H39" s="375" t="s">
        <v>615</v>
      </c>
      <c r="I39" s="375" t="s">
        <v>615</v>
      </c>
      <c r="J39" s="375">
        <v>2</v>
      </c>
      <c r="K39" s="375" t="s">
        <v>2421</v>
      </c>
      <c r="L39" s="375">
        <v>39583</v>
      </c>
      <c r="M39" s="375" t="s">
        <v>2409</v>
      </c>
      <c r="N39" s="375">
        <v>2200</v>
      </c>
      <c r="O39" s="375">
        <v>0</v>
      </c>
      <c r="P39" s="375">
        <v>0</v>
      </c>
      <c r="Q39" s="375">
        <f t="shared" si="7"/>
        <v>0</v>
      </c>
      <c r="R39" s="375">
        <v>0</v>
      </c>
      <c r="S39" s="375">
        <v>0</v>
      </c>
      <c r="T39" s="375">
        <f t="shared" si="8"/>
        <v>0</v>
      </c>
      <c r="U39" s="375">
        <v>0</v>
      </c>
      <c r="V39" s="375">
        <v>0</v>
      </c>
      <c r="W39" s="375">
        <f t="shared" si="9"/>
        <v>0</v>
      </c>
      <c r="X39" s="375">
        <v>0</v>
      </c>
      <c r="Y39" s="375">
        <v>0</v>
      </c>
      <c r="Z39" s="375">
        <f t="shared" si="10"/>
        <v>0</v>
      </c>
      <c r="AA39" s="375">
        <v>0</v>
      </c>
      <c r="AB39" s="375">
        <v>0</v>
      </c>
      <c r="AC39" s="375">
        <f t="shared" si="11"/>
        <v>0</v>
      </c>
      <c r="AD39" s="375">
        <v>0</v>
      </c>
      <c r="AE39" s="375">
        <v>0</v>
      </c>
      <c r="AF39" s="375">
        <f t="shared" si="12"/>
        <v>0</v>
      </c>
      <c r="AG39" s="375">
        <v>0</v>
      </c>
      <c r="AH39" s="375">
        <v>0</v>
      </c>
      <c r="AI39" s="375">
        <f t="shared" si="13"/>
        <v>0</v>
      </c>
      <c r="AJ39" s="375">
        <v>0</v>
      </c>
      <c r="AK39" s="375">
        <v>0</v>
      </c>
      <c r="AL39" s="375">
        <f t="shared" si="14"/>
        <v>0</v>
      </c>
      <c r="AM39" s="375">
        <v>0</v>
      </c>
      <c r="AN39" s="375">
        <v>0</v>
      </c>
      <c r="AO39" s="375">
        <f t="shared" si="15"/>
        <v>0</v>
      </c>
      <c r="AP39" s="375">
        <v>70</v>
      </c>
      <c r="AQ39" s="375">
        <v>76</v>
      </c>
      <c r="AR39" s="375">
        <f t="shared" si="16"/>
        <v>146</v>
      </c>
      <c r="AS39" s="375">
        <v>54</v>
      </c>
      <c r="AT39" s="375">
        <v>55</v>
      </c>
      <c r="AU39" s="375">
        <f t="shared" si="17"/>
        <v>109</v>
      </c>
      <c r="AV39" s="375">
        <v>19</v>
      </c>
      <c r="AW39" s="375">
        <v>39</v>
      </c>
      <c r="AX39" s="375">
        <f t="shared" si="18"/>
        <v>58</v>
      </c>
      <c r="AY39" s="375">
        <f t="shared" si="31"/>
        <v>143</v>
      </c>
      <c r="AZ39" s="375">
        <f t="shared" si="31"/>
        <v>170</v>
      </c>
      <c r="BA39" s="375">
        <f t="shared" si="25"/>
        <v>313</v>
      </c>
      <c r="BB39" s="375">
        <v>0</v>
      </c>
      <c r="BC39" s="375">
        <v>0</v>
      </c>
      <c r="BD39" s="375">
        <f t="shared" si="19"/>
        <v>0</v>
      </c>
    </row>
    <row r="40" spans="1:56" s="416" customFormat="1" hidden="1">
      <c r="A40" s="375">
        <f t="shared" si="22"/>
        <v>23</v>
      </c>
      <c r="B40" s="375">
        <v>69945556</v>
      </c>
      <c r="C40" s="375" t="s">
        <v>2607</v>
      </c>
      <c r="D40" s="415" t="s">
        <v>2608</v>
      </c>
      <c r="E40" s="375" t="s">
        <v>259</v>
      </c>
      <c r="F40" s="375" t="s">
        <v>85</v>
      </c>
      <c r="G40" s="375" t="s">
        <v>127</v>
      </c>
      <c r="H40" s="375"/>
      <c r="I40" s="375"/>
      <c r="J40" s="375"/>
      <c r="K40" s="375" t="s">
        <v>2609</v>
      </c>
      <c r="L40" s="375"/>
      <c r="M40" s="375"/>
      <c r="N40" s="375"/>
      <c r="O40" s="375"/>
      <c r="P40" s="375"/>
      <c r="Q40" s="375"/>
      <c r="R40" s="375"/>
      <c r="S40" s="375"/>
      <c r="T40" s="375"/>
      <c r="U40" s="375"/>
      <c r="V40" s="375"/>
      <c r="W40" s="375"/>
      <c r="X40" s="375"/>
      <c r="Y40" s="375"/>
      <c r="Z40" s="375"/>
      <c r="AA40" s="375"/>
      <c r="AB40" s="375"/>
      <c r="AC40" s="375"/>
      <c r="AD40" s="375"/>
      <c r="AE40" s="375"/>
      <c r="AF40" s="375"/>
      <c r="AG40" s="375"/>
      <c r="AH40" s="375"/>
      <c r="AI40" s="375"/>
      <c r="AJ40" s="375"/>
      <c r="AK40" s="375"/>
      <c r="AL40" s="375"/>
      <c r="AM40" s="375"/>
      <c r="AN40" s="375"/>
      <c r="AO40" s="375"/>
      <c r="AP40" s="375">
        <v>20</v>
      </c>
      <c r="AQ40" s="375">
        <v>15</v>
      </c>
      <c r="AR40" s="375">
        <f t="shared" si="16"/>
        <v>35</v>
      </c>
      <c r="AS40" s="375">
        <v>10</v>
      </c>
      <c r="AT40" s="375">
        <v>8</v>
      </c>
      <c r="AU40" s="375">
        <f t="shared" si="17"/>
        <v>18</v>
      </c>
      <c r="AV40" s="375">
        <v>0</v>
      </c>
      <c r="AW40" s="375">
        <v>0</v>
      </c>
      <c r="AX40" s="375">
        <f t="shared" si="18"/>
        <v>0</v>
      </c>
      <c r="AY40" s="375">
        <f t="shared" si="31"/>
        <v>30</v>
      </c>
      <c r="AZ40" s="375">
        <f t="shared" si="31"/>
        <v>23</v>
      </c>
      <c r="BA40" s="375">
        <f t="shared" si="25"/>
        <v>53</v>
      </c>
      <c r="BB40" s="375"/>
      <c r="BC40" s="375"/>
      <c r="BD40" s="375"/>
    </row>
    <row r="41" spans="1:56" s="400" customFormat="1" ht="21" customHeight="1">
      <c r="A41" s="413">
        <v>10</v>
      </c>
      <c r="B41" s="413"/>
      <c r="C41" s="413" t="str">
        <f>F41</f>
        <v>Kec. Singkut</v>
      </c>
      <c r="D41" s="414"/>
      <c r="E41" s="395"/>
      <c r="F41" s="395" t="str">
        <f>F40</f>
        <v>Kec. Singkut</v>
      </c>
      <c r="G41" s="395"/>
      <c r="H41" s="395"/>
      <c r="I41" s="395"/>
      <c r="J41" s="395"/>
      <c r="K41" s="395"/>
      <c r="L41" s="395"/>
      <c r="M41" s="395"/>
      <c r="N41" s="395"/>
      <c r="O41" s="395">
        <f t="shared" ref="O41:AZ41" si="32">SUM(O37:O40)</f>
        <v>0</v>
      </c>
      <c r="P41" s="395">
        <f t="shared" si="32"/>
        <v>0</v>
      </c>
      <c r="Q41" s="395">
        <f t="shared" si="32"/>
        <v>0</v>
      </c>
      <c r="R41" s="395">
        <f t="shared" si="32"/>
        <v>0</v>
      </c>
      <c r="S41" s="395">
        <f t="shared" si="32"/>
        <v>0</v>
      </c>
      <c r="T41" s="395">
        <f t="shared" si="32"/>
        <v>0</v>
      </c>
      <c r="U41" s="395">
        <f t="shared" si="32"/>
        <v>0</v>
      </c>
      <c r="V41" s="395">
        <f t="shared" si="32"/>
        <v>0</v>
      </c>
      <c r="W41" s="395">
        <f t="shared" si="32"/>
        <v>0</v>
      </c>
      <c r="X41" s="395">
        <f t="shared" si="32"/>
        <v>0</v>
      </c>
      <c r="Y41" s="395">
        <f t="shared" si="32"/>
        <v>0</v>
      </c>
      <c r="Z41" s="395">
        <f t="shared" si="32"/>
        <v>0</v>
      </c>
      <c r="AA41" s="395">
        <f t="shared" si="32"/>
        <v>0</v>
      </c>
      <c r="AB41" s="395">
        <f t="shared" si="32"/>
        <v>0</v>
      </c>
      <c r="AC41" s="395">
        <f t="shared" si="32"/>
        <v>0</v>
      </c>
      <c r="AD41" s="395">
        <f t="shared" si="32"/>
        <v>0</v>
      </c>
      <c r="AE41" s="395">
        <f t="shared" si="32"/>
        <v>0</v>
      </c>
      <c r="AF41" s="395">
        <f t="shared" si="32"/>
        <v>0</v>
      </c>
      <c r="AG41" s="395">
        <f t="shared" si="32"/>
        <v>0</v>
      </c>
      <c r="AH41" s="395">
        <f t="shared" si="32"/>
        <v>0</v>
      </c>
      <c r="AI41" s="395">
        <f t="shared" si="32"/>
        <v>0</v>
      </c>
      <c r="AJ41" s="395">
        <f t="shared" si="32"/>
        <v>0</v>
      </c>
      <c r="AK41" s="395">
        <f t="shared" si="32"/>
        <v>0</v>
      </c>
      <c r="AL41" s="395">
        <f t="shared" si="32"/>
        <v>0</v>
      </c>
      <c r="AM41" s="395">
        <f t="shared" si="32"/>
        <v>0</v>
      </c>
      <c r="AN41" s="395">
        <f t="shared" si="32"/>
        <v>0</v>
      </c>
      <c r="AO41" s="395">
        <f t="shared" si="32"/>
        <v>0</v>
      </c>
      <c r="AP41" s="395">
        <f>SUM(AP37:AP40)-3</f>
        <v>190</v>
      </c>
      <c r="AQ41" s="395">
        <f>SUM(AQ37:AQ40)-6</f>
        <v>133</v>
      </c>
      <c r="AR41" s="395">
        <f>SUM(AP41:AQ41)</f>
        <v>323</v>
      </c>
      <c r="AS41" s="395">
        <f t="shared" si="32"/>
        <v>149</v>
      </c>
      <c r="AT41" s="395">
        <f t="shared" si="32"/>
        <v>135</v>
      </c>
      <c r="AU41" s="395">
        <f>SUM(AS41:AT41)</f>
        <v>284</v>
      </c>
      <c r="AV41" s="395">
        <f t="shared" si="32"/>
        <v>116</v>
      </c>
      <c r="AW41" s="395">
        <f t="shared" si="32"/>
        <v>99</v>
      </c>
      <c r="AX41" s="395">
        <f>SUM(AV41:AW41)</f>
        <v>215</v>
      </c>
      <c r="AY41" s="395">
        <f>SUM(AY37:AY40)</f>
        <v>458</v>
      </c>
      <c r="AZ41" s="395">
        <f t="shared" si="32"/>
        <v>373</v>
      </c>
      <c r="BA41" s="395">
        <f t="shared" si="25"/>
        <v>822</v>
      </c>
      <c r="BB41" s="395">
        <f>SUM(BB37:BB40)</f>
        <v>0</v>
      </c>
      <c r="BC41" s="395">
        <f>SUM(BC37:BC40)</f>
        <v>0</v>
      </c>
      <c r="BD41" s="395">
        <f>SUM(BD37:BD40)</f>
        <v>0</v>
      </c>
    </row>
    <row r="42" spans="1:56" s="631" customFormat="1" ht="24.75" customHeight="1">
      <c r="A42" s="893" t="s">
        <v>67</v>
      </c>
      <c r="B42" s="894"/>
      <c r="C42" s="894"/>
      <c r="D42" s="930"/>
      <c r="E42" s="630"/>
      <c r="F42" s="630"/>
      <c r="G42" s="630"/>
      <c r="H42" s="630"/>
      <c r="I42" s="630"/>
      <c r="J42" s="630"/>
      <c r="K42" s="630"/>
      <c r="L42" s="630"/>
      <c r="M42" s="630"/>
      <c r="N42" s="630"/>
      <c r="O42" s="630">
        <f t="shared" ref="O42:AW42" si="33">O41+O36+O29+O32+O26+O20+O18+O16+O14+O11</f>
        <v>0</v>
      </c>
      <c r="P42" s="630">
        <f t="shared" si="33"/>
        <v>0</v>
      </c>
      <c r="Q42" s="630">
        <f t="shared" si="33"/>
        <v>0</v>
      </c>
      <c r="R42" s="630">
        <f t="shared" si="33"/>
        <v>0</v>
      </c>
      <c r="S42" s="630">
        <f t="shared" si="33"/>
        <v>0</v>
      </c>
      <c r="T42" s="630">
        <f t="shared" si="33"/>
        <v>0</v>
      </c>
      <c r="U42" s="630">
        <f t="shared" si="33"/>
        <v>0</v>
      </c>
      <c r="V42" s="630">
        <f t="shared" si="33"/>
        <v>0</v>
      </c>
      <c r="W42" s="630">
        <f t="shared" si="33"/>
        <v>0</v>
      </c>
      <c r="X42" s="630">
        <f t="shared" si="33"/>
        <v>0</v>
      </c>
      <c r="Y42" s="630">
        <f t="shared" si="33"/>
        <v>0</v>
      </c>
      <c r="Z42" s="630">
        <f t="shared" si="33"/>
        <v>0</v>
      </c>
      <c r="AA42" s="630">
        <f t="shared" si="33"/>
        <v>0</v>
      </c>
      <c r="AB42" s="630">
        <f t="shared" si="33"/>
        <v>0</v>
      </c>
      <c r="AC42" s="630">
        <f t="shared" si="33"/>
        <v>0</v>
      </c>
      <c r="AD42" s="630">
        <f t="shared" si="33"/>
        <v>0</v>
      </c>
      <c r="AE42" s="630">
        <f t="shared" si="33"/>
        <v>0</v>
      </c>
      <c r="AF42" s="630">
        <f t="shared" si="33"/>
        <v>0</v>
      </c>
      <c r="AG42" s="630">
        <f t="shared" si="33"/>
        <v>0</v>
      </c>
      <c r="AH42" s="630">
        <f t="shared" si="33"/>
        <v>0</v>
      </c>
      <c r="AI42" s="630">
        <f t="shared" si="33"/>
        <v>0</v>
      </c>
      <c r="AJ42" s="630">
        <f t="shared" si="33"/>
        <v>0</v>
      </c>
      <c r="AK42" s="630">
        <f t="shared" si="33"/>
        <v>0</v>
      </c>
      <c r="AL42" s="630">
        <f t="shared" si="33"/>
        <v>0</v>
      </c>
      <c r="AM42" s="630">
        <f t="shared" si="33"/>
        <v>0</v>
      </c>
      <c r="AN42" s="630">
        <f t="shared" si="33"/>
        <v>0</v>
      </c>
      <c r="AO42" s="630">
        <f t="shared" si="33"/>
        <v>0</v>
      </c>
      <c r="AP42" s="630">
        <f t="shared" si="33"/>
        <v>854</v>
      </c>
      <c r="AQ42" s="630">
        <f t="shared" si="33"/>
        <v>783</v>
      </c>
      <c r="AR42" s="630">
        <f t="shared" si="33"/>
        <v>1637</v>
      </c>
      <c r="AS42" s="630">
        <f t="shared" si="33"/>
        <v>880</v>
      </c>
      <c r="AT42" s="630">
        <f t="shared" si="33"/>
        <v>849</v>
      </c>
      <c r="AU42" s="630">
        <f t="shared" si="33"/>
        <v>1729</v>
      </c>
      <c r="AV42" s="630">
        <f t="shared" si="33"/>
        <v>711</v>
      </c>
      <c r="AW42" s="630">
        <f t="shared" si="33"/>
        <v>619</v>
      </c>
      <c r="AX42" s="630">
        <f t="shared" ref="AX42:BD42" si="34">AX41+AX36+AX29+AX32+AX26+AX20+AX18+AX16+AX14+AX11</f>
        <v>1330</v>
      </c>
      <c r="AY42" s="630">
        <f t="shared" si="34"/>
        <v>2446</v>
      </c>
      <c r="AZ42" s="630">
        <f t="shared" si="34"/>
        <v>2258</v>
      </c>
      <c r="BA42" s="630">
        <f t="shared" si="34"/>
        <v>4696</v>
      </c>
      <c r="BB42" s="630">
        <f t="shared" si="34"/>
        <v>0</v>
      </c>
      <c r="BC42" s="630">
        <f t="shared" si="34"/>
        <v>0</v>
      </c>
      <c r="BD42" s="630">
        <f t="shared" si="34"/>
        <v>0</v>
      </c>
    </row>
    <row r="43" spans="1:56" ht="24.75" customHeight="1"/>
  </sheetData>
  <mergeCells count="31">
    <mergeCell ref="A42:D42"/>
    <mergeCell ref="A1:BA1"/>
    <mergeCell ref="A2:BA2"/>
    <mergeCell ref="A3:BA3"/>
    <mergeCell ref="A4:BA4"/>
    <mergeCell ref="AY7:BA7"/>
    <mergeCell ref="O7:Q7"/>
    <mergeCell ref="R7:T7"/>
    <mergeCell ref="U7:W7"/>
    <mergeCell ref="X7:Z7"/>
    <mergeCell ref="AA7:AC7"/>
    <mergeCell ref="AD7:AF7"/>
    <mergeCell ref="O6:BA6"/>
    <mergeCell ref="G6:G8"/>
    <mergeCell ref="K6:K8"/>
    <mergeCell ref="L6:L8"/>
    <mergeCell ref="BB7:BD7"/>
    <mergeCell ref="AG7:AI7"/>
    <mergeCell ref="AJ7:AL7"/>
    <mergeCell ref="AM7:AO7"/>
    <mergeCell ref="AP7:AR7"/>
    <mergeCell ref="AS7:AU7"/>
    <mergeCell ref="AV7:AX7"/>
    <mergeCell ref="M6:M8"/>
    <mergeCell ref="N6:N8"/>
    <mergeCell ref="A6:A8"/>
    <mergeCell ref="B6:B8"/>
    <mergeCell ref="C6:C8"/>
    <mergeCell ref="D6:D8"/>
    <mergeCell ref="E6:E8"/>
    <mergeCell ref="F6:F8"/>
  </mergeCells>
  <pageMargins left="0.62992125984251968" right="0.55118110236220474" top="0.41" bottom="0.34" header="0.31496062992125984" footer="0.21"/>
  <pageSetup paperSize="10000" scale="90" orientation="landscape" horizontalDpi="4294967293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CE263"/>
  <sheetViews>
    <sheetView view="pageBreakPreview" zoomScale="80" zoomScaleNormal="80" zoomScaleSheetLayoutView="80" workbookViewId="0">
      <selection activeCell="Q5" sqref="Q5"/>
    </sheetView>
  </sheetViews>
  <sheetFormatPr defaultRowHeight="15"/>
  <cols>
    <col min="1" max="1" width="4.85546875" style="374" customWidth="1"/>
    <col min="2" max="2" width="0" style="374" hidden="1" customWidth="1"/>
    <col min="3" max="3" width="25" style="374" customWidth="1"/>
    <col min="4" max="4" width="32.7109375" style="374" hidden="1" customWidth="1"/>
    <col min="5" max="5" width="24.85546875" style="374" hidden="1" customWidth="1"/>
    <col min="6" max="6" width="23.140625" style="374" hidden="1" customWidth="1"/>
    <col min="7" max="10" width="0" style="374" hidden="1" customWidth="1"/>
    <col min="11" max="11" width="26.85546875" style="374" hidden="1" customWidth="1"/>
    <col min="12" max="12" width="10.7109375" style="374" hidden="1" customWidth="1"/>
    <col min="13" max="14" width="0" style="374" hidden="1" customWidth="1"/>
    <col min="15" max="17" width="6.140625" style="374" hidden="1" customWidth="1"/>
    <col min="18" max="22" width="6.85546875" style="374" hidden="1" customWidth="1"/>
    <col min="23" max="23" width="6.85546875" style="416" hidden="1" customWidth="1"/>
    <col min="24" max="36" width="6.85546875" style="374" hidden="1" customWidth="1"/>
    <col min="37" max="37" width="6.140625" style="374" hidden="1" customWidth="1"/>
    <col min="38" max="38" width="6.85546875" style="416" hidden="1" customWidth="1"/>
    <col min="39" max="59" width="6.140625" style="374" hidden="1" customWidth="1"/>
    <col min="60" max="71" width="0" style="374" hidden="1" customWidth="1"/>
    <col min="72" max="83" width="6.5703125" style="374" customWidth="1"/>
    <col min="84" max="16384" width="9.140625" style="374"/>
  </cols>
  <sheetData>
    <row r="1" spans="1:83" ht="15.75" customHeight="1">
      <c r="A1" s="926" t="s">
        <v>1845</v>
      </c>
      <c r="B1" s="926"/>
      <c r="C1" s="926"/>
      <c r="D1" s="926"/>
      <c r="E1" s="926"/>
      <c r="F1" s="926"/>
      <c r="G1" s="926"/>
      <c r="H1" s="926"/>
      <c r="I1" s="926"/>
      <c r="J1" s="926"/>
      <c r="K1" s="926"/>
      <c r="L1" s="926"/>
      <c r="M1" s="926"/>
      <c r="N1" s="926"/>
      <c r="O1" s="926"/>
      <c r="P1" s="926"/>
      <c r="Q1" s="926"/>
      <c r="R1" s="926"/>
      <c r="S1" s="926"/>
      <c r="T1" s="926"/>
      <c r="U1" s="926"/>
      <c r="V1" s="926"/>
      <c r="W1" s="926"/>
      <c r="X1" s="926"/>
      <c r="Y1" s="926"/>
      <c r="Z1" s="926"/>
      <c r="AA1" s="926"/>
      <c r="AB1" s="926"/>
      <c r="AC1" s="926"/>
      <c r="AD1" s="926"/>
      <c r="AE1" s="926"/>
      <c r="AF1" s="926"/>
      <c r="AG1" s="926"/>
      <c r="AH1" s="926"/>
      <c r="AI1" s="926"/>
      <c r="AJ1" s="926"/>
      <c r="AK1" s="926"/>
      <c r="AL1" s="926"/>
      <c r="AM1" s="926"/>
      <c r="AN1" s="926"/>
      <c r="AO1" s="926"/>
      <c r="AP1" s="926"/>
      <c r="AQ1" s="926"/>
      <c r="AR1" s="926"/>
      <c r="AS1" s="926"/>
      <c r="AT1" s="926"/>
      <c r="AU1" s="926"/>
      <c r="AV1" s="926"/>
      <c r="AW1" s="926"/>
      <c r="AX1" s="926"/>
      <c r="AY1" s="926"/>
      <c r="AZ1" s="926"/>
      <c r="BA1" s="926"/>
      <c r="BB1" s="926"/>
      <c r="BC1" s="926"/>
      <c r="BD1" s="926"/>
      <c r="BE1" s="926"/>
      <c r="BF1" s="926"/>
      <c r="BG1" s="926"/>
      <c r="BH1" s="926"/>
      <c r="BI1" s="926"/>
      <c r="BJ1" s="926"/>
      <c r="BK1" s="926"/>
      <c r="BL1" s="926"/>
      <c r="BM1" s="926"/>
      <c r="BN1" s="926"/>
      <c r="BO1" s="926"/>
      <c r="BP1" s="926"/>
      <c r="BQ1" s="926"/>
      <c r="BR1" s="926"/>
      <c r="BS1" s="926"/>
      <c r="BT1" s="926"/>
      <c r="BU1" s="926"/>
      <c r="BV1" s="926"/>
      <c r="BW1" s="926"/>
      <c r="BX1" s="926"/>
      <c r="BY1" s="926"/>
      <c r="BZ1" s="926"/>
      <c r="CA1" s="926"/>
      <c r="CB1" s="926"/>
      <c r="CC1" s="926"/>
      <c r="CD1" s="926"/>
      <c r="CE1" s="926"/>
    </row>
    <row r="2" spans="1:83" ht="15.75">
      <c r="A2" s="419"/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W2" s="385"/>
      <c r="X2" s="385"/>
      <c r="Y2" s="385"/>
    </row>
    <row r="3" spans="1:83" ht="15.75" customHeight="1">
      <c r="A3" s="926" t="s">
        <v>2614</v>
      </c>
      <c r="B3" s="926"/>
      <c r="C3" s="926"/>
      <c r="D3" s="926"/>
      <c r="E3" s="926"/>
      <c r="F3" s="926"/>
      <c r="G3" s="926"/>
      <c r="H3" s="926"/>
      <c r="I3" s="926"/>
      <c r="J3" s="926"/>
      <c r="K3" s="926"/>
      <c r="L3" s="926"/>
      <c r="M3" s="926"/>
      <c r="N3" s="926"/>
      <c r="O3" s="926"/>
      <c r="P3" s="926"/>
      <c r="Q3" s="926"/>
      <c r="R3" s="926"/>
      <c r="S3" s="926"/>
      <c r="T3" s="926"/>
      <c r="U3" s="926"/>
      <c r="V3" s="926"/>
      <c r="W3" s="926"/>
      <c r="X3" s="926"/>
      <c r="Y3" s="926"/>
      <c r="Z3" s="926"/>
      <c r="AA3" s="926"/>
      <c r="AB3" s="926"/>
      <c r="AC3" s="926"/>
      <c r="AD3" s="926"/>
      <c r="AE3" s="926"/>
      <c r="AF3" s="926"/>
      <c r="AG3" s="926"/>
      <c r="AH3" s="926"/>
      <c r="AI3" s="926"/>
      <c r="AJ3" s="926"/>
      <c r="AK3" s="926"/>
      <c r="AL3" s="926"/>
      <c r="AM3" s="926"/>
      <c r="AN3" s="926"/>
      <c r="AO3" s="926"/>
      <c r="AP3" s="926"/>
      <c r="AQ3" s="926"/>
      <c r="AR3" s="926"/>
      <c r="AS3" s="926"/>
      <c r="AT3" s="926"/>
      <c r="AU3" s="926"/>
      <c r="AV3" s="926"/>
      <c r="AW3" s="926"/>
      <c r="AX3" s="926"/>
      <c r="AY3" s="926"/>
      <c r="AZ3" s="926"/>
      <c r="BA3" s="926"/>
      <c r="BB3" s="926"/>
      <c r="BC3" s="926"/>
      <c r="BD3" s="926"/>
      <c r="BE3" s="926"/>
      <c r="BF3" s="926"/>
      <c r="BG3" s="926"/>
      <c r="BH3" s="926"/>
      <c r="BI3" s="926"/>
      <c r="BJ3" s="926"/>
      <c r="BK3" s="926"/>
      <c r="BL3" s="926"/>
      <c r="BM3" s="926"/>
      <c r="BN3" s="926"/>
      <c r="BO3" s="926"/>
      <c r="BP3" s="926"/>
      <c r="BQ3" s="926"/>
      <c r="BR3" s="926"/>
      <c r="BS3" s="926"/>
      <c r="BT3" s="926"/>
      <c r="BU3" s="926"/>
      <c r="BV3" s="926"/>
      <c r="BW3" s="926"/>
      <c r="BX3" s="926"/>
      <c r="BY3" s="926"/>
      <c r="BZ3" s="926"/>
      <c r="CA3" s="926"/>
      <c r="CB3" s="926"/>
      <c r="CC3" s="926"/>
      <c r="CD3" s="926"/>
      <c r="CE3" s="926"/>
    </row>
    <row r="4" spans="1:83" ht="15.75" customHeight="1">
      <c r="A4" s="926" t="s">
        <v>1371</v>
      </c>
      <c r="B4" s="926"/>
      <c r="C4" s="926"/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  <c r="AB4" s="926"/>
      <c r="AC4" s="926"/>
      <c r="AD4" s="926"/>
      <c r="AE4" s="926"/>
      <c r="AF4" s="926"/>
      <c r="AG4" s="926"/>
      <c r="AH4" s="926"/>
      <c r="AI4" s="926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6"/>
      <c r="AW4" s="926"/>
      <c r="AX4" s="926"/>
      <c r="AY4" s="926"/>
      <c r="AZ4" s="926"/>
      <c r="BA4" s="926"/>
      <c r="BB4" s="926"/>
      <c r="BC4" s="926"/>
      <c r="BD4" s="926"/>
      <c r="BE4" s="926"/>
      <c r="BF4" s="926"/>
      <c r="BG4" s="926"/>
      <c r="BH4" s="926"/>
      <c r="BI4" s="926"/>
      <c r="BJ4" s="926"/>
      <c r="BK4" s="926"/>
      <c r="BL4" s="926"/>
      <c r="BM4" s="926"/>
      <c r="BN4" s="926"/>
      <c r="BO4" s="926"/>
      <c r="BP4" s="926"/>
      <c r="BQ4" s="926"/>
      <c r="BR4" s="926"/>
      <c r="BS4" s="926"/>
      <c r="BT4" s="926"/>
      <c r="BU4" s="926"/>
      <c r="BV4" s="926"/>
      <c r="BW4" s="926"/>
      <c r="BX4" s="926"/>
      <c r="BY4" s="926"/>
      <c r="BZ4" s="926"/>
      <c r="CA4" s="926"/>
      <c r="CB4" s="926"/>
      <c r="CC4" s="926"/>
      <c r="CD4" s="926"/>
      <c r="CE4" s="926"/>
    </row>
    <row r="5" spans="1:83" ht="15.75" customHeight="1">
      <c r="A5" s="926" t="s">
        <v>2287</v>
      </c>
      <c r="B5" s="926"/>
      <c r="C5" s="926"/>
      <c r="D5" s="926"/>
      <c r="E5" s="926"/>
      <c r="F5" s="926"/>
      <c r="G5" s="926"/>
      <c r="H5" s="926"/>
      <c r="I5" s="926"/>
      <c r="J5" s="926"/>
      <c r="K5" s="926"/>
      <c r="L5" s="926"/>
      <c r="M5" s="926"/>
      <c r="N5" s="926"/>
      <c r="O5" s="926"/>
      <c r="P5" s="926"/>
      <c r="Q5" s="926"/>
      <c r="R5" s="926"/>
      <c r="S5" s="926"/>
      <c r="T5" s="926"/>
      <c r="U5" s="926"/>
      <c r="V5" s="926"/>
      <c r="W5" s="926"/>
      <c r="X5" s="926"/>
      <c r="Y5" s="926"/>
      <c r="Z5" s="926"/>
      <c r="AA5" s="926"/>
      <c r="AB5" s="926"/>
      <c r="AC5" s="926"/>
      <c r="AD5" s="926"/>
      <c r="AE5" s="926"/>
      <c r="AF5" s="926"/>
      <c r="AG5" s="926"/>
      <c r="AH5" s="926"/>
      <c r="AI5" s="926"/>
      <c r="AJ5" s="926"/>
      <c r="AK5" s="926"/>
      <c r="AL5" s="926"/>
      <c r="AM5" s="926"/>
      <c r="AN5" s="926"/>
      <c r="AO5" s="926"/>
      <c r="AP5" s="926"/>
      <c r="AQ5" s="926"/>
      <c r="AR5" s="926"/>
      <c r="AS5" s="926"/>
      <c r="AT5" s="926"/>
      <c r="AU5" s="926"/>
      <c r="AV5" s="926"/>
      <c r="AW5" s="926"/>
      <c r="AX5" s="926"/>
      <c r="AY5" s="926"/>
      <c r="AZ5" s="926"/>
      <c r="BA5" s="926"/>
      <c r="BB5" s="926"/>
      <c r="BC5" s="926"/>
      <c r="BD5" s="926"/>
      <c r="BE5" s="926"/>
      <c r="BF5" s="926"/>
      <c r="BG5" s="926"/>
      <c r="BH5" s="926"/>
      <c r="BI5" s="926"/>
      <c r="BJ5" s="926"/>
      <c r="BK5" s="926"/>
      <c r="BL5" s="926"/>
      <c r="BM5" s="926"/>
      <c r="BN5" s="926"/>
      <c r="BO5" s="926"/>
      <c r="BP5" s="926"/>
      <c r="BQ5" s="926"/>
      <c r="BR5" s="926"/>
      <c r="BS5" s="926"/>
      <c r="BT5" s="926"/>
      <c r="BU5" s="926"/>
      <c r="BV5" s="926"/>
      <c r="BW5" s="926"/>
      <c r="BX5" s="926"/>
      <c r="BY5" s="926"/>
      <c r="BZ5" s="926"/>
      <c r="CA5" s="926"/>
      <c r="CB5" s="926"/>
      <c r="CC5" s="926"/>
      <c r="CD5" s="926"/>
      <c r="CE5" s="926"/>
    </row>
    <row r="7" spans="1:83" ht="15" customHeight="1">
      <c r="A7" s="911" t="s">
        <v>20</v>
      </c>
      <c r="B7" s="911" t="s">
        <v>166</v>
      </c>
      <c r="C7" s="911" t="s">
        <v>14</v>
      </c>
      <c r="D7" s="911" t="s">
        <v>169</v>
      </c>
      <c r="E7" s="911" t="s">
        <v>2295</v>
      </c>
      <c r="F7" s="911" t="s">
        <v>14</v>
      </c>
      <c r="G7" s="911" t="s">
        <v>170</v>
      </c>
      <c r="H7" s="404"/>
      <c r="I7" s="404"/>
      <c r="J7" s="404"/>
      <c r="K7" s="911" t="s">
        <v>2296</v>
      </c>
      <c r="L7" s="911" t="s">
        <v>2297</v>
      </c>
      <c r="M7" s="911" t="s">
        <v>2298</v>
      </c>
      <c r="N7" s="911" t="s">
        <v>2299</v>
      </c>
      <c r="O7" s="918" t="s">
        <v>2317</v>
      </c>
      <c r="P7" s="918"/>
      <c r="Q7" s="918"/>
      <c r="R7" s="918"/>
      <c r="S7" s="918"/>
      <c r="T7" s="918"/>
      <c r="U7" s="918"/>
      <c r="V7" s="918"/>
      <c r="W7" s="918"/>
      <c r="X7" s="918"/>
      <c r="Y7" s="918"/>
      <c r="Z7" s="918"/>
      <c r="AA7" s="918"/>
      <c r="AB7" s="918"/>
      <c r="AC7" s="918"/>
      <c r="AD7" s="918"/>
      <c r="AE7" s="918"/>
      <c r="AF7" s="918"/>
      <c r="AG7" s="918"/>
      <c r="AH7" s="918"/>
      <c r="AI7" s="918"/>
      <c r="AJ7" s="918"/>
      <c r="AK7" s="918"/>
      <c r="AL7" s="918"/>
      <c r="AM7" s="918"/>
      <c r="AN7" s="918"/>
      <c r="AO7" s="918"/>
      <c r="AP7" s="918"/>
      <c r="AQ7" s="918"/>
      <c r="AR7" s="918"/>
      <c r="AS7" s="918"/>
      <c r="AT7" s="918"/>
      <c r="AU7" s="918"/>
      <c r="AV7" s="918"/>
      <c r="AW7" s="918"/>
      <c r="AX7" s="918"/>
      <c r="AY7" s="918"/>
      <c r="AZ7" s="918"/>
      <c r="BA7" s="918"/>
      <c r="BB7" s="918"/>
      <c r="BC7" s="918"/>
      <c r="BD7" s="918"/>
      <c r="BE7" s="918"/>
      <c r="BF7" s="918"/>
      <c r="BG7" s="918"/>
      <c r="BH7" s="405"/>
      <c r="BI7" s="406"/>
      <c r="BJ7" s="406"/>
      <c r="BK7" s="406"/>
      <c r="BL7" s="406"/>
      <c r="BM7" s="406"/>
      <c r="BN7" s="406"/>
      <c r="BO7" s="406"/>
      <c r="BP7" s="406"/>
      <c r="BQ7" s="406"/>
      <c r="BR7" s="406"/>
      <c r="BS7" s="406"/>
      <c r="BT7" s="933" t="s">
        <v>73</v>
      </c>
      <c r="BU7" s="934"/>
      <c r="BV7" s="934"/>
      <c r="BW7" s="934"/>
      <c r="BX7" s="934"/>
      <c r="BY7" s="934"/>
      <c r="BZ7" s="931" t="s">
        <v>74</v>
      </c>
      <c r="CA7" s="931"/>
      <c r="CB7" s="931"/>
      <c r="CC7" s="931"/>
      <c r="CD7" s="931"/>
      <c r="CE7" s="931"/>
    </row>
    <row r="8" spans="1:83" s="412" customFormat="1" ht="29.25" customHeight="1">
      <c r="A8" s="912"/>
      <c r="B8" s="912"/>
      <c r="C8" s="912"/>
      <c r="D8" s="912"/>
      <c r="E8" s="912"/>
      <c r="F8" s="912"/>
      <c r="G8" s="912"/>
      <c r="H8" s="409" t="s">
        <v>2325</v>
      </c>
      <c r="I8" s="409" t="s">
        <v>2326</v>
      </c>
      <c r="J8" s="409" t="s">
        <v>2327</v>
      </c>
      <c r="K8" s="912"/>
      <c r="L8" s="912"/>
      <c r="M8" s="912"/>
      <c r="N8" s="912"/>
      <c r="O8" s="908" t="s">
        <v>2371</v>
      </c>
      <c r="P8" s="909"/>
      <c r="Q8" s="910"/>
      <c r="R8" s="908" t="s">
        <v>435</v>
      </c>
      <c r="S8" s="909"/>
      <c r="T8" s="910"/>
      <c r="U8" s="908" t="s">
        <v>436</v>
      </c>
      <c r="V8" s="909"/>
      <c r="W8" s="910"/>
      <c r="X8" s="908" t="s">
        <v>437</v>
      </c>
      <c r="Y8" s="909"/>
      <c r="Z8" s="910"/>
      <c r="AA8" s="908" t="s">
        <v>438</v>
      </c>
      <c r="AB8" s="909"/>
      <c r="AC8" s="910"/>
      <c r="AD8" s="908" t="s">
        <v>439</v>
      </c>
      <c r="AE8" s="909"/>
      <c r="AF8" s="910"/>
      <c r="AG8" s="908" t="s">
        <v>440</v>
      </c>
      <c r="AH8" s="909"/>
      <c r="AI8" s="910"/>
      <c r="AJ8" s="908" t="s">
        <v>441</v>
      </c>
      <c r="AK8" s="909"/>
      <c r="AL8" s="910"/>
      <c r="AM8" s="908" t="s">
        <v>442</v>
      </c>
      <c r="AN8" s="909"/>
      <c r="AO8" s="910"/>
      <c r="AP8" s="908" t="s">
        <v>443</v>
      </c>
      <c r="AQ8" s="909"/>
      <c r="AR8" s="910"/>
      <c r="AS8" s="908" t="s">
        <v>444</v>
      </c>
      <c r="AT8" s="909"/>
      <c r="AU8" s="910"/>
      <c r="AV8" s="908" t="s">
        <v>445</v>
      </c>
      <c r="AW8" s="909"/>
      <c r="AX8" s="910"/>
      <c r="AY8" s="908" t="s">
        <v>446</v>
      </c>
      <c r="AZ8" s="909"/>
      <c r="BA8" s="910"/>
      <c r="BB8" s="908" t="s">
        <v>447</v>
      </c>
      <c r="BC8" s="909"/>
      <c r="BD8" s="910"/>
      <c r="BE8" s="908" t="s">
        <v>448</v>
      </c>
      <c r="BF8" s="909"/>
      <c r="BG8" s="910"/>
      <c r="BH8" s="409" t="s">
        <v>2372</v>
      </c>
      <c r="BI8" s="409" t="s">
        <v>2373</v>
      </c>
      <c r="BJ8" s="409" t="s">
        <v>2374</v>
      </c>
      <c r="BK8" s="409" t="s">
        <v>2375</v>
      </c>
      <c r="BL8" s="409" t="s">
        <v>2376</v>
      </c>
      <c r="BM8" s="409" t="s">
        <v>2377</v>
      </c>
      <c r="BN8" s="409" t="s">
        <v>2378</v>
      </c>
      <c r="BO8" s="409" t="s">
        <v>2379</v>
      </c>
      <c r="BP8" s="409" t="s">
        <v>2380</v>
      </c>
      <c r="BQ8" s="409" t="s">
        <v>2381</v>
      </c>
      <c r="BR8" s="409" t="s">
        <v>2382</v>
      </c>
      <c r="BS8" s="409" t="s">
        <v>2383</v>
      </c>
      <c r="BT8" s="933" t="s">
        <v>2577</v>
      </c>
      <c r="BU8" s="934"/>
      <c r="BV8" s="935"/>
      <c r="BW8" s="933" t="s">
        <v>2578</v>
      </c>
      <c r="BX8" s="934"/>
      <c r="BY8" s="935"/>
      <c r="BZ8" s="933" t="s">
        <v>2577</v>
      </c>
      <c r="CA8" s="934"/>
      <c r="CB8" s="935"/>
      <c r="CC8" s="933" t="s">
        <v>2578</v>
      </c>
      <c r="CD8" s="934"/>
      <c r="CE8" s="935"/>
    </row>
    <row r="9" spans="1:83" s="412" customFormat="1" ht="15" customHeight="1">
      <c r="A9" s="913"/>
      <c r="B9" s="913"/>
      <c r="C9" s="913"/>
      <c r="D9" s="913"/>
      <c r="E9" s="913"/>
      <c r="F9" s="913"/>
      <c r="G9" s="913"/>
      <c r="H9" s="409"/>
      <c r="I9" s="409"/>
      <c r="J9" s="409"/>
      <c r="K9" s="913"/>
      <c r="L9" s="913"/>
      <c r="M9" s="913"/>
      <c r="N9" s="913"/>
      <c r="O9" s="409" t="s">
        <v>95</v>
      </c>
      <c r="P9" s="409" t="s">
        <v>96</v>
      </c>
      <c r="Q9" s="409" t="s">
        <v>80</v>
      </c>
      <c r="R9" s="409" t="s">
        <v>95</v>
      </c>
      <c r="S9" s="409" t="s">
        <v>96</v>
      </c>
      <c r="T9" s="409" t="s">
        <v>80</v>
      </c>
      <c r="U9" s="409" t="s">
        <v>95</v>
      </c>
      <c r="V9" s="409" t="s">
        <v>96</v>
      </c>
      <c r="W9" s="409" t="s">
        <v>80</v>
      </c>
      <c r="X9" s="409" t="s">
        <v>95</v>
      </c>
      <c r="Y9" s="409" t="s">
        <v>96</v>
      </c>
      <c r="Z9" s="409" t="s">
        <v>80</v>
      </c>
      <c r="AA9" s="409" t="s">
        <v>95</v>
      </c>
      <c r="AB9" s="409" t="s">
        <v>96</v>
      </c>
      <c r="AC9" s="409" t="s">
        <v>80</v>
      </c>
      <c r="AD9" s="409" t="s">
        <v>95</v>
      </c>
      <c r="AE9" s="409" t="s">
        <v>96</v>
      </c>
      <c r="AF9" s="409" t="s">
        <v>80</v>
      </c>
      <c r="AG9" s="409" t="s">
        <v>95</v>
      </c>
      <c r="AH9" s="409" t="s">
        <v>96</v>
      </c>
      <c r="AI9" s="409" t="s">
        <v>80</v>
      </c>
      <c r="AJ9" s="409" t="s">
        <v>95</v>
      </c>
      <c r="AK9" s="409" t="s">
        <v>96</v>
      </c>
      <c r="AL9" s="409" t="s">
        <v>80</v>
      </c>
      <c r="AM9" s="409" t="s">
        <v>95</v>
      </c>
      <c r="AN9" s="409" t="s">
        <v>96</v>
      </c>
      <c r="AO9" s="409" t="s">
        <v>80</v>
      </c>
      <c r="AP9" s="409" t="s">
        <v>95</v>
      </c>
      <c r="AQ9" s="409" t="s">
        <v>96</v>
      </c>
      <c r="AR9" s="409" t="s">
        <v>80</v>
      </c>
      <c r="AS9" s="409" t="s">
        <v>95</v>
      </c>
      <c r="AT9" s="409" t="s">
        <v>96</v>
      </c>
      <c r="AU9" s="409" t="s">
        <v>80</v>
      </c>
      <c r="AV9" s="409" t="s">
        <v>95</v>
      </c>
      <c r="AW9" s="409" t="s">
        <v>96</v>
      </c>
      <c r="AX9" s="409" t="s">
        <v>80</v>
      </c>
      <c r="AY9" s="409" t="s">
        <v>95</v>
      </c>
      <c r="AZ9" s="409" t="s">
        <v>96</v>
      </c>
      <c r="BA9" s="409" t="s">
        <v>80</v>
      </c>
      <c r="BB9" s="409" t="s">
        <v>95</v>
      </c>
      <c r="BC9" s="409" t="s">
        <v>96</v>
      </c>
      <c r="BD9" s="409" t="s">
        <v>80</v>
      </c>
      <c r="BE9" s="409" t="s">
        <v>95</v>
      </c>
      <c r="BF9" s="409" t="s">
        <v>96</v>
      </c>
      <c r="BG9" s="409" t="s">
        <v>80</v>
      </c>
      <c r="BH9" s="409"/>
      <c r="BI9" s="409"/>
      <c r="BJ9" s="409"/>
      <c r="BK9" s="409"/>
      <c r="BL9" s="409"/>
      <c r="BM9" s="409"/>
      <c r="BN9" s="409"/>
      <c r="BO9" s="409"/>
      <c r="BP9" s="409"/>
      <c r="BQ9" s="409"/>
      <c r="BR9" s="409"/>
      <c r="BS9" s="409"/>
      <c r="BT9" s="409" t="s">
        <v>95</v>
      </c>
      <c r="BU9" s="409" t="s">
        <v>96</v>
      </c>
      <c r="BV9" s="409" t="s">
        <v>80</v>
      </c>
      <c r="BW9" s="409" t="s">
        <v>95</v>
      </c>
      <c r="BX9" s="409" t="s">
        <v>96</v>
      </c>
      <c r="BY9" s="409" t="s">
        <v>80</v>
      </c>
      <c r="BZ9" s="409" t="s">
        <v>95</v>
      </c>
      <c r="CA9" s="409" t="s">
        <v>96</v>
      </c>
      <c r="CB9" s="409" t="s">
        <v>80</v>
      </c>
      <c r="CC9" s="409" t="s">
        <v>95</v>
      </c>
      <c r="CD9" s="409" t="s">
        <v>96</v>
      </c>
      <c r="CE9" s="409" t="s">
        <v>80</v>
      </c>
    </row>
    <row r="10" spans="1:83" hidden="1">
      <c r="A10" s="404">
        <v>1</v>
      </c>
      <c r="B10" s="404" t="s">
        <v>507</v>
      </c>
      <c r="C10" s="404" t="s">
        <v>508</v>
      </c>
      <c r="D10" s="404" t="s">
        <v>1461</v>
      </c>
      <c r="E10" s="404" t="s">
        <v>197</v>
      </c>
      <c r="F10" s="404" t="s">
        <v>86</v>
      </c>
      <c r="G10" s="404" t="s">
        <v>126</v>
      </c>
      <c r="H10" s="404" t="s">
        <v>615</v>
      </c>
      <c r="I10" s="404" t="s">
        <v>615</v>
      </c>
      <c r="J10" s="404">
        <v>2</v>
      </c>
      <c r="K10" s="404" t="s">
        <v>2408</v>
      </c>
      <c r="L10" s="404">
        <v>31048</v>
      </c>
      <c r="M10" s="404" t="s">
        <v>2409</v>
      </c>
      <c r="N10" s="404">
        <v>3000</v>
      </c>
      <c r="O10" s="404">
        <v>0</v>
      </c>
      <c r="P10" s="404">
        <v>0</v>
      </c>
      <c r="Q10" s="404">
        <f t="shared" ref="Q10:Q73" si="0">SUM(O10:P10)</f>
        <v>0</v>
      </c>
      <c r="R10" s="404">
        <v>19</v>
      </c>
      <c r="S10" s="404">
        <v>8</v>
      </c>
      <c r="T10" s="404">
        <f t="shared" ref="T10:T73" si="1">SUM(R10:S10)</f>
        <v>27</v>
      </c>
      <c r="U10" s="404">
        <v>25</v>
      </c>
      <c r="V10" s="404">
        <v>18</v>
      </c>
      <c r="W10" s="375">
        <f t="shared" ref="W10:W73" si="2">SUM(U10:V10)</f>
        <v>43</v>
      </c>
      <c r="X10" s="404">
        <v>21</v>
      </c>
      <c r="Y10" s="404">
        <v>17</v>
      </c>
      <c r="Z10" s="404">
        <f t="shared" ref="Z10:Z73" si="3">SUM(X10:Y10)</f>
        <v>38</v>
      </c>
      <c r="AA10" s="404">
        <v>24</v>
      </c>
      <c r="AB10" s="404">
        <v>29</v>
      </c>
      <c r="AC10" s="404">
        <f t="shared" ref="AC10:AC73" si="4">SUM(AA10:AB10)</f>
        <v>53</v>
      </c>
      <c r="AD10" s="404">
        <v>25</v>
      </c>
      <c r="AE10" s="404">
        <v>20</v>
      </c>
      <c r="AF10" s="404">
        <f t="shared" ref="AF10:AF73" si="5">SUM(AD10:AE10)</f>
        <v>45</v>
      </c>
      <c r="AG10" s="404">
        <v>25</v>
      </c>
      <c r="AH10" s="404">
        <v>19</v>
      </c>
      <c r="AI10" s="404">
        <f t="shared" ref="AI10:AI73" si="6">SUM(AG10:AH10)</f>
        <v>44</v>
      </c>
      <c r="AJ10" s="404">
        <v>14</v>
      </c>
      <c r="AK10" s="404">
        <v>9</v>
      </c>
      <c r="AL10" s="375">
        <f t="shared" ref="AL10:AL73" si="7">SUM(AJ10:AK10)</f>
        <v>23</v>
      </c>
      <c r="AM10" s="404">
        <v>5</v>
      </c>
      <c r="AN10" s="404">
        <v>0</v>
      </c>
      <c r="AO10" s="404">
        <f t="shared" ref="AO10:AO73" si="8">SUM(AM10:AN10)</f>
        <v>5</v>
      </c>
      <c r="AP10" s="404">
        <v>2</v>
      </c>
      <c r="AQ10" s="404">
        <v>0</v>
      </c>
      <c r="AR10" s="404">
        <f t="shared" ref="AR10:AR73" si="9">SUM(AP10:AQ10)</f>
        <v>2</v>
      </c>
      <c r="AS10" s="404">
        <v>0</v>
      </c>
      <c r="AT10" s="404">
        <v>0</v>
      </c>
      <c r="AU10" s="404">
        <f t="shared" ref="AU10:AU73" si="10">SUM(AS10:AT10)</f>
        <v>0</v>
      </c>
      <c r="AV10" s="404">
        <v>0</v>
      </c>
      <c r="AW10" s="404">
        <v>0</v>
      </c>
      <c r="AX10" s="404">
        <f t="shared" ref="AX10:AX73" si="11">SUM(AV10:AW10)</f>
        <v>0</v>
      </c>
      <c r="AY10" s="404">
        <v>0</v>
      </c>
      <c r="AZ10" s="404">
        <v>0</v>
      </c>
      <c r="BA10" s="404">
        <f t="shared" ref="BA10:BA73" si="12">SUM(AY10:AZ10)</f>
        <v>0</v>
      </c>
      <c r="BB10" s="404">
        <v>0</v>
      </c>
      <c r="BC10" s="404">
        <v>0</v>
      </c>
      <c r="BD10" s="404">
        <f t="shared" ref="BD10:BD73" si="13">SUM(BB10:BC10)</f>
        <v>0</v>
      </c>
      <c r="BE10" s="404">
        <v>0</v>
      </c>
      <c r="BF10" s="404">
        <v>0</v>
      </c>
      <c r="BG10" s="404">
        <f t="shared" ref="BG10:BG73" si="14">SUM(BE10:BF10)</f>
        <v>0</v>
      </c>
      <c r="BH10" s="404">
        <v>0</v>
      </c>
      <c r="BI10" s="404">
        <v>0</v>
      </c>
      <c r="BJ10" s="404">
        <v>0</v>
      </c>
      <c r="BK10" s="404">
        <v>0</v>
      </c>
      <c r="BL10" s="404">
        <v>0</v>
      </c>
      <c r="BM10" s="404">
        <v>0</v>
      </c>
      <c r="BN10" s="404">
        <v>0</v>
      </c>
      <c r="BO10" s="404">
        <v>0</v>
      </c>
      <c r="BP10" s="404">
        <v>0</v>
      </c>
      <c r="BQ10" s="404">
        <v>0</v>
      </c>
      <c r="BR10" s="404">
        <v>0</v>
      </c>
      <c r="BS10" s="404">
        <v>0</v>
      </c>
      <c r="BT10" s="404">
        <f t="shared" ref="BT10:BU23" si="15">BH10+BJ10+BL10+BN10+BP10+BR10</f>
        <v>0</v>
      </c>
      <c r="BU10" s="404">
        <f t="shared" si="15"/>
        <v>0</v>
      </c>
      <c r="BV10" s="404">
        <f t="shared" ref="BV10:BV23" si="16">SUM(BT10:BU10)</f>
        <v>0</v>
      </c>
      <c r="BW10" s="404" t="e">
        <f>#REF!+#REF!+#REF!+#REF!+#REF!+#REF!</f>
        <v>#REF!</v>
      </c>
      <c r="BX10" s="404" t="e">
        <f>#REF!+#REF!+#REF!+#REF!+#REF!+#REF!</f>
        <v>#REF!</v>
      </c>
      <c r="BY10" s="404" t="e">
        <f t="shared" ref="BY10:BY23" si="17">SUM(BW10:BX10)</f>
        <v>#REF!</v>
      </c>
      <c r="BZ10" s="404" t="e">
        <f t="shared" ref="BZ10:BZ23" si="18">BN10+BP10+BR10+BT10+BV10+BX10</f>
        <v>#REF!</v>
      </c>
      <c r="CA10" s="404" t="e">
        <f t="shared" ref="CA10:CA23" si="19">BO10+BQ10+BS10+BU10+BW10+BY10</f>
        <v>#REF!</v>
      </c>
      <c r="CB10" s="404" t="e">
        <f t="shared" ref="CB10:CB23" si="20">SUM(BZ10:CA10)</f>
        <v>#REF!</v>
      </c>
      <c r="CC10" s="404" t="e">
        <f>#REF!+#REF!+#REF!+#REF!+#REF!+#REF!</f>
        <v>#REF!</v>
      </c>
      <c r="CD10" s="404" t="e">
        <f>#REF!+#REF!+#REF!+#REF!+#REF!+#REF!</f>
        <v>#REF!</v>
      </c>
      <c r="CE10" s="404" t="e">
        <f t="shared" ref="CE10:CE23" si="21">SUM(CC10:CD10)</f>
        <v>#REF!</v>
      </c>
    </row>
    <row r="11" spans="1:83" hidden="1">
      <c r="A11" s="404">
        <f t="shared" ref="A11:A74" si="22">A10+1</f>
        <v>2</v>
      </c>
      <c r="B11" s="404" t="s">
        <v>499</v>
      </c>
      <c r="C11" s="404" t="s">
        <v>500</v>
      </c>
      <c r="D11" s="404" t="s">
        <v>1456</v>
      </c>
      <c r="E11" s="404" t="s">
        <v>501</v>
      </c>
      <c r="F11" s="404" t="s">
        <v>86</v>
      </c>
      <c r="G11" s="404" t="s">
        <v>126</v>
      </c>
      <c r="H11" s="404" t="s">
        <v>615</v>
      </c>
      <c r="I11" s="404" t="s">
        <v>615</v>
      </c>
      <c r="J11" s="404">
        <v>2</v>
      </c>
      <c r="K11" s="404" t="s">
        <v>615</v>
      </c>
      <c r="L11" s="404">
        <v>29587</v>
      </c>
      <c r="M11" s="404" t="s">
        <v>2409</v>
      </c>
      <c r="N11" s="404">
        <v>900</v>
      </c>
      <c r="O11" s="404">
        <v>0</v>
      </c>
      <c r="P11" s="404">
        <v>0</v>
      </c>
      <c r="Q11" s="404">
        <f t="shared" si="0"/>
        <v>0</v>
      </c>
      <c r="R11" s="404">
        <v>12</v>
      </c>
      <c r="S11" s="404">
        <v>8</v>
      </c>
      <c r="T11" s="404">
        <f t="shared" si="1"/>
        <v>20</v>
      </c>
      <c r="U11" s="404">
        <v>11</v>
      </c>
      <c r="V11" s="404">
        <v>14</v>
      </c>
      <c r="W11" s="375">
        <f t="shared" si="2"/>
        <v>25</v>
      </c>
      <c r="X11" s="404">
        <v>14</v>
      </c>
      <c r="Y11" s="404">
        <v>15</v>
      </c>
      <c r="Z11" s="404">
        <f t="shared" si="3"/>
        <v>29</v>
      </c>
      <c r="AA11" s="404">
        <v>14</v>
      </c>
      <c r="AB11" s="404">
        <v>23</v>
      </c>
      <c r="AC11" s="404">
        <f t="shared" si="4"/>
        <v>37</v>
      </c>
      <c r="AD11" s="404">
        <v>14</v>
      </c>
      <c r="AE11" s="404">
        <v>7</v>
      </c>
      <c r="AF11" s="404">
        <f t="shared" si="5"/>
        <v>21</v>
      </c>
      <c r="AG11" s="404">
        <v>8</v>
      </c>
      <c r="AH11" s="404">
        <v>11</v>
      </c>
      <c r="AI11" s="404">
        <f t="shared" si="6"/>
        <v>19</v>
      </c>
      <c r="AJ11" s="404">
        <v>5</v>
      </c>
      <c r="AK11" s="404">
        <v>3</v>
      </c>
      <c r="AL11" s="375">
        <f t="shared" si="7"/>
        <v>8</v>
      </c>
      <c r="AM11" s="404">
        <v>22</v>
      </c>
      <c r="AN11" s="404">
        <v>17</v>
      </c>
      <c r="AO11" s="404">
        <f t="shared" si="8"/>
        <v>39</v>
      </c>
      <c r="AP11" s="404">
        <v>1</v>
      </c>
      <c r="AQ11" s="404">
        <v>0</v>
      </c>
      <c r="AR11" s="404">
        <f t="shared" si="9"/>
        <v>1</v>
      </c>
      <c r="AS11" s="404">
        <v>1</v>
      </c>
      <c r="AT11" s="404">
        <v>0</v>
      </c>
      <c r="AU11" s="404">
        <f t="shared" si="10"/>
        <v>1</v>
      </c>
      <c r="AV11" s="404">
        <v>0</v>
      </c>
      <c r="AW11" s="404">
        <v>0</v>
      </c>
      <c r="AX11" s="404">
        <f t="shared" si="11"/>
        <v>0</v>
      </c>
      <c r="AY11" s="404">
        <v>0</v>
      </c>
      <c r="AZ11" s="404">
        <v>0</v>
      </c>
      <c r="BA11" s="404">
        <f t="shared" si="12"/>
        <v>0</v>
      </c>
      <c r="BB11" s="404">
        <v>0</v>
      </c>
      <c r="BC11" s="404">
        <v>0</v>
      </c>
      <c r="BD11" s="404">
        <f t="shared" si="13"/>
        <v>0</v>
      </c>
      <c r="BE11" s="404">
        <v>0</v>
      </c>
      <c r="BF11" s="404">
        <v>0</v>
      </c>
      <c r="BG11" s="404">
        <f t="shared" si="14"/>
        <v>0</v>
      </c>
      <c r="BH11" s="404">
        <v>0</v>
      </c>
      <c r="BI11" s="404">
        <v>0</v>
      </c>
      <c r="BJ11" s="404">
        <v>0</v>
      </c>
      <c r="BK11" s="404">
        <v>0</v>
      </c>
      <c r="BL11" s="404">
        <v>0</v>
      </c>
      <c r="BM11" s="404">
        <v>0</v>
      </c>
      <c r="BN11" s="404">
        <v>0</v>
      </c>
      <c r="BO11" s="404">
        <v>0</v>
      </c>
      <c r="BP11" s="404">
        <v>0</v>
      </c>
      <c r="BQ11" s="404">
        <v>0</v>
      </c>
      <c r="BR11" s="404">
        <v>0</v>
      </c>
      <c r="BS11" s="404">
        <v>0</v>
      </c>
      <c r="BT11" s="404">
        <f t="shared" si="15"/>
        <v>0</v>
      </c>
      <c r="BU11" s="404">
        <f t="shared" si="15"/>
        <v>0</v>
      </c>
      <c r="BV11" s="404">
        <f t="shared" si="16"/>
        <v>0</v>
      </c>
      <c r="BW11" s="404" t="e">
        <f>#REF!+#REF!+#REF!+#REF!+#REF!+#REF!</f>
        <v>#REF!</v>
      </c>
      <c r="BX11" s="404" t="e">
        <f>#REF!+#REF!+#REF!+#REF!+#REF!+#REF!</f>
        <v>#REF!</v>
      </c>
      <c r="BY11" s="404" t="e">
        <f t="shared" si="17"/>
        <v>#REF!</v>
      </c>
      <c r="BZ11" s="404" t="e">
        <f t="shared" si="18"/>
        <v>#REF!</v>
      </c>
      <c r="CA11" s="404" t="e">
        <f t="shared" si="19"/>
        <v>#REF!</v>
      </c>
      <c r="CB11" s="404" t="e">
        <f t="shared" si="20"/>
        <v>#REF!</v>
      </c>
      <c r="CC11" s="404" t="e">
        <f>#REF!+#REF!+#REF!+#REF!+#REF!+#REF!</f>
        <v>#REF!</v>
      </c>
      <c r="CD11" s="404" t="e">
        <f>#REF!+#REF!+#REF!+#REF!+#REF!+#REF!</f>
        <v>#REF!</v>
      </c>
      <c r="CE11" s="404" t="e">
        <f t="shared" si="21"/>
        <v>#REF!</v>
      </c>
    </row>
    <row r="12" spans="1:83" hidden="1">
      <c r="A12" s="404">
        <f t="shared" si="22"/>
        <v>3</v>
      </c>
      <c r="B12" s="404" t="s">
        <v>511</v>
      </c>
      <c r="C12" s="404" t="s">
        <v>512</v>
      </c>
      <c r="D12" s="404" t="s">
        <v>1452</v>
      </c>
      <c r="E12" s="404" t="s">
        <v>513</v>
      </c>
      <c r="F12" s="404" t="s">
        <v>86</v>
      </c>
      <c r="G12" s="404" t="s">
        <v>126</v>
      </c>
      <c r="H12" s="404" t="s">
        <v>615</v>
      </c>
      <c r="I12" s="404" t="s">
        <v>615</v>
      </c>
      <c r="J12" s="404">
        <v>2</v>
      </c>
      <c r="K12" s="404" t="s">
        <v>2410</v>
      </c>
      <c r="L12" s="404" t="s">
        <v>615</v>
      </c>
      <c r="M12" s="404" t="s">
        <v>2409</v>
      </c>
      <c r="N12" s="404">
        <v>900</v>
      </c>
      <c r="O12" s="404">
        <v>0</v>
      </c>
      <c r="P12" s="404">
        <v>0</v>
      </c>
      <c r="Q12" s="404">
        <f t="shared" si="0"/>
        <v>0</v>
      </c>
      <c r="R12" s="404">
        <v>6</v>
      </c>
      <c r="S12" s="404">
        <v>6</v>
      </c>
      <c r="T12" s="404">
        <f t="shared" si="1"/>
        <v>12</v>
      </c>
      <c r="U12" s="404">
        <v>11</v>
      </c>
      <c r="V12" s="404">
        <v>15</v>
      </c>
      <c r="W12" s="375">
        <f t="shared" si="2"/>
        <v>26</v>
      </c>
      <c r="X12" s="404">
        <v>11</v>
      </c>
      <c r="Y12" s="404">
        <v>13</v>
      </c>
      <c r="Z12" s="404">
        <f t="shared" si="3"/>
        <v>24</v>
      </c>
      <c r="AA12" s="404">
        <v>15</v>
      </c>
      <c r="AB12" s="404">
        <v>18</v>
      </c>
      <c r="AC12" s="404">
        <f t="shared" si="4"/>
        <v>33</v>
      </c>
      <c r="AD12" s="404">
        <v>13</v>
      </c>
      <c r="AE12" s="404">
        <v>25</v>
      </c>
      <c r="AF12" s="404">
        <f t="shared" si="5"/>
        <v>38</v>
      </c>
      <c r="AG12" s="404">
        <v>18</v>
      </c>
      <c r="AH12" s="404">
        <v>11</v>
      </c>
      <c r="AI12" s="404">
        <f t="shared" si="6"/>
        <v>29</v>
      </c>
      <c r="AJ12" s="404">
        <v>5</v>
      </c>
      <c r="AK12" s="404">
        <v>9</v>
      </c>
      <c r="AL12" s="375">
        <f t="shared" si="7"/>
        <v>14</v>
      </c>
      <c r="AM12" s="404">
        <v>6</v>
      </c>
      <c r="AN12" s="404">
        <v>5</v>
      </c>
      <c r="AO12" s="404">
        <f t="shared" si="8"/>
        <v>11</v>
      </c>
      <c r="AP12" s="404">
        <v>0</v>
      </c>
      <c r="AQ12" s="404">
        <v>0</v>
      </c>
      <c r="AR12" s="404">
        <f t="shared" si="9"/>
        <v>0</v>
      </c>
      <c r="AS12" s="404">
        <v>0</v>
      </c>
      <c r="AT12" s="404">
        <v>0</v>
      </c>
      <c r="AU12" s="404">
        <f t="shared" si="10"/>
        <v>0</v>
      </c>
      <c r="AV12" s="404">
        <v>0</v>
      </c>
      <c r="AW12" s="404">
        <v>0</v>
      </c>
      <c r="AX12" s="404">
        <f t="shared" si="11"/>
        <v>0</v>
      </c>
      <c r="AY12" s="404">
        <v>0</v>
      </c>
      <c r="AZ12" s="404">
        <v>0</v>
      </c>
      <c r="BA12" s="404">
        <f t="shared" si="12"/>
        <v>0</v>
      </c>
      <c r="BB12" s="404">
        <v>0</v>
      </c>
      <c r="BC12" s="404">
        <v>0</v>
      </c>
      <c r="BD12" s="404">
        <f t="shared" si="13"/>
        <v>0</v>
      </c>
      <c r="BE12" s="404">
        <v>0</v>
      </c>
      <c r="BF12" s="404">
        <v>0</v>
      </c>
      <c r="BG12" s="404">
        <f t="shared" si="14"/>
        <v>0</v>
      </c>
      <c r="BH12" s="404">
        <v>5</v>
      </c>
      <c r="BI12" s="404">
        <v>0</v>
      </c>
      <c r="BJ12" s="404">
        <v>3</v>
      </c>
      <c r="BK12" s="404">
        <v>1</v>
      </c>
      <c r="BL12" s="404">
        <v>0</v>
      </c>
      <c r="BM12" s="404">
        <v>0</v>
      </c>
      <c r="BN12" s="404">
        <v>1</v>
      </c>
      <c r="BO12" s="404">
        <v>2</v>
      </c>
      <c r="BP12" s="404">
        <v>0</v>
      </c>
      <c r="BQ12" s="404">
        <v>0</v>
      </c>
      <c r="BR12" s="404">
        <v>0</v>
      </c>
      <c r="BS12" s="404">
        <v>0</v>
      </c>
      <c r="BT12" s="404">
        <f t="shared" si="15"/>
        <v>9</v>
      </c>
      <c r="BU12" s="404">
        <f t="shared" si="15"/>
        <v>3</v>
      </c>
      <c r="BV12" s="404">
        <f t="shared" si="16"/>
        <v>12</v>
      </c>
      <c r="BW12" s="404" t="e">
        <f>#REF!+#REF!+#REF!+#REF!+#REF!+#REF!</f>
        <v>#REF!</v>
      </c>
      <c r="BX12" s="404" t="e">
        <f>#REF!+#REF!+#REF!+#REF!+#REF!+#REF!</f>
        <v>#REF!</v>
      </c>
      <c r="BY12" s="404" t="e">
        <f t="shared" si="17"/>
        <v>#REF!</v>
      </c>
      <c r="BZ12" s="404" t="e">
        <f t="shared" si="18"/>
        <v>#REF!</v>
      </c>
      <c r="CA12" s="404" t="e">
        <f t="shared" si="19"/>
        <v>#REF!</v>
      </c>
      <c r="CB12" s="404" t="e">
        <f t="shared" si="20"/>
        <v>#REF!</v>
      </c>
      <c r="CC12" s="404" t="e">
        <f>#REF!+#REF!+#REF!+#REF!+#REF!+#REF!</f>
        <v>#REF!</v>
      </c>
      <c r="CD12" s="404" t="e">
        <f>#REF!+#REF!+#REF!+#REF!+#REF!+#REF!</f>
        <v>#REF!</v>
      </c>
      <c r="CE12" s="404" t="e">
        <f t="shared" si="21"/>
        <v>#REF!</v>
      </c>
    </row>
    <row r="13" spans="1:83" hidden="1">
      <c r="A13" s="404">
        <f t="shared" si="22"/>
        <v>4</v>
      </c>
      <c r="B13" s="404" t="s">
        <v>509</v>
      </c>
      <c r="C13" s="404" t="s">
        <v>510</v>
      </c>
      <c r="D13" s="404" t="s">
        <v>1449</v>
      </c>
      <c r="E13" s="404" t="s">
        <v>345</v>
      </c>
      <c r="F13" s="404" t="s">
        <v>86</v>
      </c>
      <c r="G13" s="404" t="s">
        <v>126</v>
      </c>
      <c r="H13" s="404" t="s">
        <v>615</v>
      </c>
      <c r="I13" s="404" t="s">
        <v>615</v>
      </c>
      <c r="J13" s="404">
        <v>2</v>
      </c>
      <c r="K13" s="404" t="s">
        <v>2411</v>
      </c>
      <c r="L13" s="404">
        <v>30214</v>
      </c>
      <c r="M13" s="404" t="s">
        <v>2409</v>
      </c>
      <c r="N13" s="404">
        <v>1300</v>
      </c>
      <c r="O13" s="404">
        <v>0</v>
      </c>
      <c r="P13" s="404">
        <v>0</v>
      </c>
      <c r="Q13" s="404">
        <f t="shared" si="0"/>
        <v>0</v>
      </c>
      <c r="R13" s="404">
        <v>6</v>
      </c>
      <c r="S13" s="404">
        <v>4</v>
      </c>
      <c r="T13" s="404">
        <f t="shared" si="1"/>
        <v>10</v>
      </c>
      <c r="U13" s="404">
        <v>4</v>
      </c>
      <c r="V13" s="404">
        <v>7</v>
      </c>
      <c r="W13" s="375">
        <f t="shared" si="2"/>
        <v>11</v>
      </c>
      <c r="X13" s="404">
        <v>12</v>
      </c>
      <c r="Y13" s="404">
        <v>14</v>
      </c>
      <c r="Z13" s="404">
        <f t="shared" si="3"/>
        <v>26</v>
      </c>
      <c r="AA13" s="404">
        <v>7</v>
      </c>
      <c r="AB13" s="404">
        <v>11</v>
      </c>
      <c r="AC13" s="404">
        <f t="shared" si="4"/>
        <v>18</v>
      </c>
      <c r="AD13" s="404">
        <v>5</v>
      </c>
      <c r="AE13" s="404">
        <v>12</v>
      </c>
      <c r="AF13" s="404">
        <f t="shared" si="5"/>
        <v>17</v>
      </c>
      <c r="AG13" s="404">
        <v>8</v>
      </c>
      <c r="AH13" s="404">
        <v>2</v>
      </c>
      <c r="AI13" s="404">
        <f t="shared" si="6"/>
        <v>10</v>
      </c>
      <c r="AJ13" s="404">
        <v>5</v>
      </c>
      <c r="AK13" s="404">
        <v>5</v>
      </c>
      <c r="AL13" s="375">
        <f t="shared" si="7"/>
        <v>10</v>
      </c>
      <c r="AM13" s="404">
        <v>1</v>
      </c>
      <c r="AN13" s="404">
        <v>0</v>
      </c>
      <c r="AO13" s="404">
        <f t="shared" si="8"/>
        <v>1</v>
      </c>
      <c r="AP13" s="404">
        <v>0</v>
      </c>
      <c r="AQ13" s="404">
        <v>0</v>
      </c>
      <c r="AR13" s="404">
        <f t="shared" si="9"/>
        <v>0</v>
      </c>
      <c r="AS13" s="404">
        <v>0</v>
      </c>
      <c r="AT13" s="404">
        <v>0</v>
      </c>
      <c r="AU13" s="404">
        <f t="shared" si="10"/>
        <v>0</v>
      </c>
      <c r="AV13" s="404">
        <v>0</v>
      </c>
      <c r="AW13" s="404">
        <v>0</v>
      </c>
      <c r="AX13" s="404">
        <f t="shared" si="11"/>
        <v>0</v>
      </c>
      <c r="AY13" s="404">
        <v>0</v>
      </c>
      <c r="AZ13" s="404">
        <v>0</v>
      </c>
      <c r="BA13" s="404">
        <f t="shared" si="12"/>
        <v>0</v>
      </c>
      <c r="BB13" s="404">
        <v>0</v>
      </c>
      <c r="BC13" s="404">
        <v>0</v>
      </c>
      <c r="BD13" s="404">
        <f t="shared" si="13"/>
        <v>0</v>
      </c>
      <c r="BE13" s="404">
        <v>0</v>
      </c>
      <c r="BF13" s="404">
        <v>0</v>
      </c>
      <c r="BG13" s="404">
        <f t="shared" si="14"/>
        <v>0</v>
      </c>
      <c r="BH13" s="404">
        <v>0</v>
      </c>
      <c r="BI13" s="404">
        <v>0</v>
      </c>
      <c r="BJ13" s="404">
        <v>0</v>
      </c>
      <c r="BK13" s="404">
        <v>0</v>
      </c>
      <c r="BL13" s="404">
        <v>0</v>
      </c>
      <c r="BM13" s="404">
        <v>0</v>
      </c>
      <c r="BN13" s="404">
        <v>0</v>
      </c>
      <c r="BO13" s="404">
        <v>0</v>
      </c>
      <c r="BP13" s="404">
        <v>0</v>
      </c>
      <c r="BQ13" s="404">
        <v>0</v>
      </c>
      <c r="BR13" s="404">
        <v>0</v>
      </c>
      <c r="BS13" s="404">
        <v>0</v>
      </c>
      <c r="BT13" s="404">
        <f t="shared" si="15"/>
        <v>0</v>
      </c>
      <c r="BU13" s="404">
        <f t="shared" si="15"/>
        <v>0</v>
      </c>
      <c r="BV13" s="404">
        <f t="shared" si="16"/>
        <v>0</v>
      </c>
      <c r="BW13" s="404" t="e">
        <f>#REF!+#REF!+#REF!+#REF!+#REF!+#REF!</f>
        <v>#REF!</v>
      </c>
      <c r="BX13" s="404" t="e">
        <f>#REF!+#REF!+#REF!+#REF!+#REF!+#REF!</f>
        <v>#REF!</v>
      </c>
      <c r="BY13" s="404" t="e">
        <f t="shared" si="17"/>
        <v>#REF!</v>
      </c>
      <c r="BZ13" s="404" t="e">
        <f t="shared" si="18"/>
        <v>#REF!</v>
      </c>
      <c r="CA13" s="404" t="e">
        <f t="shared" si="19"/>
        <v>#REF!</v>
      </c>
      <c r="CB13" s="404" t="e">
        <f t="shared" si="20"/>
        <v>#REF!</v>
      </c>
      <c r="CC13" s="404" t="e">
        <f>#REF!+#REF!+#REF!+#REF!+#REF!+#REF!</f>
        <v>#REF!</v>
      </c>
      <c r="CD13" s="404" t="e">
        <f>#REF!+#REF!+#REF!+#REF!+#REF!+#REF!</f>
        <v>#REF!</v>
      </c>
      <c r="CE13" s="404" t="e">
        <f t="shared" si="21"/>
        <v>#REF!</v>
      </c>
    </row>
    <row r="14" spans="1:83" hidden="1">
      <c r="A14" s="404">
        <f t="shared" si="22"/>
        <v>5</v>
      </c>
      <c r="B14" s="404" t="s">
        <v>529</v>
      </c>
      <c r="C14" s="404" t="s">
        <v>530</v>
      </c>
      <c r="D14" s="404" t="s">
        <v>1458</v>
      </c>
      <c r="E14" s="404" t="s">
        <v>531</v>
      </c>
      <c r="F14" s="404" t="s">
        <v>86</v>
      </c>
      <c r="G14" s="404" t="s">
        <v>126</v>
      </c>
      <c r="H14" s="404" t="s">
        <v>615</v>
      </c>
      <c r="I14" s="404" t="s">
        <v>615</v>
      </c>
      <c r="J14" s="404">
        <v>2</v>
      </c>
      <c r="K14" s="404" t="s">
        <v>2410</v>
      </c>
      <c r="L14" s="404">
        <v>31048</v>
      </c>
      <c r="M14" s="404" t="s">
        <v>2409</v>
      </c>
      <c r="N14" s="404">
        <v>1300</v>
      </c>
      <c r="O14" s="404">
        <v>0</v>
      </c>
      <c r="P14" s="404">
        <v>0</v>
      </c>
      <c r="Q14" s="404">
        <f t="shared" si="0"/>
        <v>0</v>
      </c>
      <c r="R14" s="404">
        <v>12</v>
      </c>
      <c r="S14" s="404">
        <v>5</v>
      </c>
      <c r="T14" s="404">
        <f t="shared" si="1"/>
        <v>17</v>
      </c>
      <c r="U14" s="404">
        <v>14</v>
      </c>
      <c r="V14" s="404">
        <v>9</v>
      </c>
      <c r="W14" s="375">
        <f t="shared" si="2"/>
        <v>23</v>
      </c>
      <c r="X14" s="404">
        <v>10</v>
      </c>
      <c r="Y14" s="404">
        <v>10</v>
      </c>
      <c r="Z14" s="404">
        <f t="shared" si="3"/>
        <v>20</v>
      </c>
      <c r="AA14" s="404">
        <v>7</v>
      </c>
      <c r="AB14" s="404">
        <v>12</v>
      </c>
      <c r="AC14" s="404">
        <f t="shared" si="4"/>
        <v>19</v>
      </c>
      <c r="AD14" s="404">
        <v>11</v>
      </c>
      <c r="AE14" s="404">
        <v>7</v>
      </c>
      <c r="AF14" s="404">
        <f t="shared" si="5"/>
        <v>18</v>
      </c>
      <c r="AG14" s="404">
        <v>13</v>
      </c>
      <c r="AH14" s="404">
        <v>14</v>
      </c>
      <c r="AI14" s="404">
        <f t="shared" si="6"/>
        <v>27</v>
      </c>
      <c r="AJ14" s="404">
        <v>6</v>
      </c>
      <c r="AK14" s="404">
        <v>0</v>
      </c>
      <c r="AL14" s="375">
        <f t="shared" si="7"/>
        <v>6</v>
      </c>
      <c r="AM14" s="404">
        <v>1</v>
      </c>
      <c r="AN14" s="404">
        <v>3</v>
      </c>
      <c r="AO14" s="404">
        <f t="shared" si="8"/>
        <v>4</v>
      </c>
      <c r="AP14" s="404">
        <v>0</v>
      </c>
      <c r="AQ14" s="404">
        <v>0</v>
      </c>
      <c r="AR14" s="404">
        <f t="shared" si="9"/>
        <v>0</v>
      </c>
      <c r="AS14" s="404">
        <v>0</v>
      </c>
      <c r="AT14" s="404">
        <v>0</v>
      </c>
      <c r="AU14" s="404">
        <f t="shared" si="10"/>
        <v>0</v>
      </c>
      <c r="AV14" s="404">
        <v>1</v>
      </c>
      <c r="AW14" s="404">
        <v>0</v>
      </c>
      <c r="AX14" s="404">
        <f t="shared" si="11"/>
        <v>1</v>
      </c>
      <c r="AY14" s="404">
        <v>0</v>
      </c>
      <c r="AZ14" s="404">
        <v>0</v>
      </c>
      <c r="BA14" s="404">
        <f t="shared" si="12"/>
        <v>0</v>
      </c>
      <c r="BB14" s="404">
        <v>0</v>
      </c>
      <c r="BC14" s="404">
        <v>0</v>
      </c>
      <c r="BD14" s="404">
        <f t="shared" si="13"/>
        <v>0</v>
      </c>
      <c r="BE14" s="404">
        <v>0</v>
      </c>
      <c r="BF14" s="404">
        <v>0</v>
      </c>
      <c r="BG14" s="404">
        <f t="shared" si="14"/>
        <v>0</v>
      </c>
      <c r="BH14" s="404">
        <v>0</v>
      </c>
      <c r="BI14" s="404">
        <v>0</v>
      </c>
      <c r="BJ14" s="404">
        <v>0</v>
      </c>
      <c r="BK14" s="404">
        <v>0</v>
      </c>
      <c r="BL14" s="404">
        <v>0</v>
      </c>
      <c r="BM14" s="404">
        <v>0</v>
      </c>
      <c r="BN14" s="404">
        <v>0</v>
      </c>
      <c r="BO14" s="404">
        <v>0</v>
      </c>
      <c r="BP14" s="404">
        <v>0</v>
      </c>
      <c r="BQ14" s="404">
        <v>0</v>
      </c>
      <c r="BR14" s="404">
        <v>0</v>
      </c>
      <c r="BS14" s="404">
        <v>0</v>
      </c>
      <c r="BT14" s="404">
        <f t="shared" si="15"/>
        <v>0</v>
      </c>
      <c r="BU14" s="404">
        <f t="shared" si="15"/>
        <v>0</v>
      </c>
      <c r="BV14" s="404">
        <f t="shared" si="16"/>
        <v>0</v>
      </c>
      <c r="BW14" s="404" t="e">
        <f>#REF!+#REF!+#REF!+#REF!+#REF!+#REF!</f>
        <v>#REF!</v>
      </c>
      <c r="BX14" s="404" t="e">
        <f>#REF!+#REF!+#REF!+#REF!+#REF!+#REF!</f>
        <v>#REF!</v>
      </c>
      <c r="BY14" s="404" t="e">
        <f t="shared" si="17"/>
        <v>#REF!</v>
      </c>
      <c r="BZ14" s="404" t="e">
        <f t="shared" si="18"/>
        <v>#REF!</v>
      </c>
      <c r="CA14" s="404" t="e">
        <f t="shared" si="19"/>
        <v>#REF!</v>
      </c>
      <c r="CB14" s="404" t="e">
        <f t="shared" si="20"/>
        <v>#REF!</v>
      </c>
      <c r="CC14" s="404" t="e">
        <f>#REF!+#REF!+#REF!+#REF!+#REF!+#REF!</f>
        <v>#REF!</v>
      </c>
      <c r="CD14" s="404" t="e">
        <f>#REF!+#REF!+#REF!+#REF!+#REF!+#REF!</f>
        <v>#REF!</v>
      </c>
      <c r="CE14" s="404" t="e">
        <f t="shared" si="21"/>
        <v>#REF!</v>
      </c>
    </row>
    <row r="15" spans="1:83" hidden="1">
      <c r="A15" s="404">
        <f t="shared" si="22"/>
        <v>6</v>
      </c>
      <c r="B15" s="404" t="s">
        <v>524</v>
      </c>
      <c r="C15" s="404" t="s">
        <v>525</v>
      </c>
      <c r="D15" s="404" t="s">
        <v>200</v>
      </c>
      <c r="E15" s="404" t="s">
        <v>200</v>
      </c>
      <c r="F15" s="404" t="s">
        <v>86</v>
      </c>
      <c r="G15" s="404" t="s">
        <v>126</v>
      </c>
      <c r="H15" s="404" t="s">
        <v>615</v>
      </c>
      <c r="I15" s="404" t="s">
        <v>615</v>
      </c>
      <c r="J15" s="404">
        <v>2</v>
      </c>
      <c r="K15" s="404" t="s">
        <v>615</v>
      </c>
      <c r="L15" s="404">
        <v>29677</v>
      </c>
      <c r="M15" s="404" t="s">
        <v>2409</v>
      </c>
      <c r="N15" s="404">
        <v>900</v>
      </c>
      <c r="O15" s="404">
        <v>0</v>
      </c>
      <c r="P15" s="404">
        <v>0</v>
      </c>
      <c r="Q15" s="404">
        <f t="shared" si="0"/>
        <v>0</v>
      </c>
      <c r="R15" s="404">
        <v>20</v>
      </c>
      <c r="S15" s="404">
        <v>19</v>
      </c>
      <c r="T15" s="404">
        <f t="shared" si="1"/>
        <v>39</v>
      </c>
      <c r="U15" s="404">
        <v>17</v>
      </c>
      <c r="V15" s="404">
        <v>20</v>
      </c>
      <c r="W15" s="375">
        <f t="shared" si="2"/>
        <v>37</v>
      </c>
      <c r="X15" s="404">
        <v>18</v>
      </c>
      <c r="Y15" s="404">
        <v>19</v>
      </c>
      <c r="Z15" s="404">
        <f t="shared" si="3"/>
        <v>37</v>
      </c>
      <c r="AA15" s="404">
        <v>17</v>
      </c>
      <c r="AB15" s="404">
        <v>12</v>
      </c>
      <c r="AC15" s="404">
        <f t="shared" si="4"/>
        <v>29</v>
      </c>
      <c r="AD15" s="404">
        <v>20</v>
      </c>
      <c r="AE15" s="404">
        <v>28</v>
      </c>
      <c r="AF15" s="404">
        <f t="shared" si="5"/>
        <v>48</v>
      </c>
      <c r="AG15" s="404">
        <v>16</v>
      </c>
      <c r="AH15" s="404">
        <v>13</v>
      </c>
      <c r="AI15" s="404">
        <f t="shared" si="6"/>
        <v>29</v>
      </c>
      <c r="AJ15" s="404">
        <v>8</v>
      </c>
      <c r="AK15" s="404">
        <v>11</v>
      </c>
      <c r="AL15" s="375">
        <f t="shared" si="7"/>
        <v>19</v>
      </c>
      <c r="AM15" s="404">
        <v>2</v>
      </c>
      <c r="AN15" s="404">
        <v>1</v>
      </c>
      <c r="AO15" s="404">
        <f t="shared" si="8"/>
        <v>3</v>
      </c>
      <c r="AP15" s="404">
        <v>0</v>
      </c>
      <c r="AQ15" s="404">
        <v>2</v>
      </c>
      <c r="AR15" s="404">
        <f t="shared" si="9"/>
        <v>2</v>
      </c>
      <c r="AS15" s="404">
        <v>1</v>
      </c>
      <c r="AT15" s="404">
        <v>0</v>
      </c>
      <c r="AU15" s="404">
        <f t="shared" si="10"/>
        <v>1</v>
      </c>
      <c r="AV15" s="404">
        <v>0</v>
      </c>
      <c r="AW15" s="404">
        <v>0</v>
      </c>
      <c r="AX15" s="404">
        <f t="shared" si="11"/>
        <v>0</v>
      </c>
      <c r="AY15" s="404">
        <v>0</v>
      </c>
      <c r="AZ15" s="404">
        <v>0</v>
      </c>
      <c r="BA15" s="404">
        <f t="shared" si="12"/>
        <v>0</v>
      </c>
      <c r="BB15" s="404">
        <v>0</v>
      </c>
      <c r="BC15" s="404">
        <v>0</v>
      </c>
      <c r="BD15" s="404">
        <f t="shared" si="13"/>
        <v>0</v>
      </c>
      <c r="BE15" s="404">
        <v>0</v>
      </c>
      <c r="BF15" s="404">
        <v>0</v>
      </c>
      <c r="BG15" s="404">
        <f t="shared" si="14"/>
        <v>0</v>
      </c>
      <c r="BH15" s="404">
        <v>0</v>
      </c>
      <c r="BI15" s="404">
        <v>0</v>
      </c>
      <c r="BJ15" s="404">
        <v>0</v>
      </c>
      <c r="BK15" s="404">
        <v>0</v>
      </c>
      <c r="BL15" s="404">
        <v>0</v>
      </c>
      <c r="BM15" s="404">
        <v>0</v>
      </c>
      <c r="BN15" s="404">
        <v>0</v>
      </c>
      <c r="BO15" s="404">
        <v>0</v>
      </c>
      <c r="BP15" s="404">
        <v>0</v>
      </c>
      <c r="BQ15" s="404">
        <v>0</v>
      </c>
      <c r="BR15" s="404">
        <v>0</v>
      </c>
      <c r="BS15" s="404">
        <v>0</v>
      </c>
      <c r="BT15" s="404">
        <f t="shared" si="15"/>
        <v>0</v>
      </c>
      <c r="BU15" s="404">
        <f t="shared" si="15"/>
        <v>0</v>
      </c>
      <c r="BV15" s="404">
        <f t="shared" si="16"/>
        <v>0</v>
      </c>
      <c r="BW15" s="404" t="e">
        <f>#REF!+#REF!+#REF!+#REF!+#REF!+#REF!</f>
        <v>#REF!</v>
      </c>
      <c r="BX15" s="404" t="e">
        <f>#REF!+#REF!+#REF!+#REF!+#REF!+#REF!</f>
        <v>#REF!</v>
      </c>
      <c r="BY15" s="404" t="e">
        <f t="shared" si="17"/>
        <v>#REF!</v>
      </c>
      <c r="BZ15" s="404" t="e">
        <f t="shared" si="18"/>
        <v>#REF!</v>
      </c>
      <c r="CA15" s="404" t="e">
        <f t="shared" si="19"/>
        <v>#REF!</v>
      </c>
      <c r="CB15" s="404" t="e">
        <f t="shared" si="20"/>
        <v>#REF!</v>
      </c>
      <c r="CC15" s="404" t="e">
        <f>#REF!+#REF!+#REF!+#REF!+#REF!+#REF!</f>
        <v>#REF!</v>
      </c>
      <c r="CD15" s="404" t="e">
        <f>#REF!+#REF!+#REF!+#REF!+#REF!+#REF!</f>
        <v>#REF!</v>
      </c>
      <c r="CE15" s="404" t="e">
        <f t="shared" si="21"/>
        <v>#REF!</v>
      </c>
    </row>
    <row r="16" spans="1:83" hidden="1">
      <c r="A16" s="404">
        <f t="shared" si="22"/>
        <v>7</v>
      </c>
      <c r="B16" s="404" t="s">
        <v>514</v>
      </c>
      <c r="C16" s="404" t="s">
        <v>515</v>
      </c>
      <c r="D16" s="404" t="s">
        <v>1465</v>
      </c>
      <c r="E16" s="404" t="s">
        <v>516</v>
      </c>
      <c r="F16" s="404" t="s">
        <v>86</v>
      </c>
      <c r="G16" s="404" t="s">
        <v>126</v>
      </c>
      <c r="H16" s="404" t="s">
        <v>615</v>
      </c>
      <c r="I16" s="404" t="s">
        <v>615</v>
      </c>
      <c r="J16" s="404">
        <v>2</v>
      </c>
      <c r="K16" s="404" t="s">
        <v>615</v>
      </c>
      <c r="L16" s="404">
        <v>3654</v>
      </c>
      <c r="M16" s="404" t="s">
        <v>2409</v>
      </c>
      <c r="N16" s="404">
        <v>900</v>
      </c>
      <c r="O16" s="404">
        <v>0</v>
      </c>
      <c r="P16" s="404">
        <v>0</v>
      </c>
      <c r="Q16" s="404">
        <f t="shared" si="0"/>
        <v>0</v>
      </c>
      <c r="R16" s="404">
        <v>11</v>
      </c>
      <c r="S16" s="404">
        <v>16</v>
      </c>
      <c r="T16" s="404">
        <f t="shared" si="1"/>
        <v>27</v>
      </c>
      <c r="U16" s="404">
        <v>29</v>
      </c>
      <c r="V16" s="404">
        <v>19</v>
      </c>
      <c r="W16" s="375">
        <f t="shared" si="2"/>
        <v>48</v>
      </c>
      <c r="X16" s="404">
        <v>19</v>
      </c>
      <c r="Y16" s="404">
        <v>24</v>
      </c>
      <c r="Z16" s="404">
        <f t="shared" si="3"/>
        <v>43</v>
      </c>
      <c r="AA16" s="404">
        <v>28</v>
      </c>
      <c r="AB16" s="404">
        <v>24</v>
      </c>
      <c r="AC16" s="404">
        <f t="shared" si="4"/>
        <v>52</v>
      </c>
      <c r="AD16" s="404">
        <v>21</v>
      </c>
      <c r="AE16" s="404">
        <v>25</v>
      </c>
      <c r="AF16" s="404">
        <f t="shared" si="5"/>
        <v>46</v>
      </c>
      <c r="AG16" s="404">
        <v>24</v>
      </c>
      <c r="AH16" s="404">
        <v>23</v>
      </c>
      <c r="AI16" s="404">
        <f t="shared" si="6"/>
        <v>47</v>
      </c>
      <c r="AJ16" s="404">
        <v>11</v>
      </c>
      <c r="AK16" s="404">
        <v>12</v>
      </c>
      <c r="AL16" s="375">
        <f t="shared" si="7"/>
        <v>23</v>
      </c>
      <c r="AM16" s="404">
        <v>3</v>
      </c>
      <c r="AN16" s="404">
        <v>0</v>
      </c>
      <c r="AO16" s="404">
        <f t="shared" si="8"/>
        <v>3</v>
      </c>
      <c r="AP16" s="404">
        <v>1</v>
      </c>
      <c r="AQ16" s="404">
        <v>0</v>
      </c>
      <c r="AR16" s="404">
        <f t="shared" si="9"/>
        <v>1</v>
      </c>
      <c r="AS16" s="404">
        <v>1</v>
      </c>
      <c r="AT16" s="404">
        <v>0</v>
      </c>
      <c r="AU16" s="404">
        <f t="shared" si="10"/>
        <v>1</v>
      </c>
      <c r="AV16" s="404">
        <v>0</v>
      </c>
      <c r="AW16" s="404">
        <v>0</v>
      </c>
      <c r="AX16" s="404">
        <f t="shared" si="11"/>
        <v>0</v>
      </c>
      <c r="AY16" s="404">
        <v>0</v>
      </c>
      <c r="AZ16" s="404">
        <v>0</v>
      </c>
      <c r="BA16" s="404">
        <f t="shared" si="12"/>
        <v>0</v>
      </c>
      <c r="BB16" s="404">
        <v>0</v>
      </c>
      <c r="BC16" s="404">
        <v>0</v>
      </c>
      <c r="BD16" s="404">
        <f t="shared" si="13"/>
        <v>0</v>
      </c>
      <c r="BE16" s="404">
        <v>0</v>
      </c>
      <c r="BF16" s="404">
        <v>0</v>
      </c>
      <c r="BG16" s="404">
        <f t="shared" si="14"/>
        <v>0</v>
      </c>
      <c r="BH16" s="404">
        <v>0</v>
      </c>
      <c r="BI16" s="404">
        <v>0</v>
      </c>
      <c r="BJ16" s="404">
        <v>0</v>
      </c>
      <c r="BK16" s="404">
        <v>0</v>
      </c>
      <c r="BL16" s="404">
        <v>0</v>
      </c>
      <c r="BM16" s="404">
        <v>0</v>
      </c>
      <c r="BN16" s="404">
        <v>0</v>
      </c>
      <c r="BO16" s="404">
        <v>0</v>
      </c>
      <c r="BP16" s="404">
        <v>0</v>
      </c>
      <c r="BQ16" s="404">
        <v>0</v>
      </c>
      <c r="BR16" s="404">
        <v>0</v>
      </c>
      <c r="BS16" s="404">
        <v>0</v>
      </c>
      <c r="BT16" s="404">
        <f t="shared" si="15"/>
        <v>0</v>
      </c>
      <c r="BU16" s="404">
        <f t="shared" si="15"/>
        <v>0</v>
      </c>
      <c r="BV16" s="404">
        <f t="shared" si="16"/>
        <v>0</v>
      </c>
      <c r="BW16" s="404" t="e">
        <f>#REF!+#REF!+#REF!+#REF!+#REF!+#REF!</f>
        <v>#REF!</v>
      </c>
      <c r="BX16" s="404" t="e">
        <f>#REF!+#REF!+#REF!+#REF!+#REF!+#REF!</f>
        <v>#REF!</v>
      </c>
      <c r="BY16" s="404" t="e">
        <f t="shared" si="17"/>
        <v>#REF!</v>
      </c>
      <c r="BZ16" s="404" t="e">
        <f t="shared" si="18"/>
        <v>#REF!</v>
      </c>
      <c r="CA16" s="404" t="e">
        <f t="shared" si="19"/>
        <v>#REF!</v>
      </c>
      <c r="CB16" s="404" t="e">
        <f t="shared" si="20"/>
        <v>#REF!</v>
      </c>
      <c r="CC16" s="404" t="e">
        <f>#REF!+#REF!+#REF!+#REF!+#REF!+#REF!</f>
        <v>#REF!</v>
      </c>
      <c r="CD16" s="404" t="e">
        <f>#REF!+#REF!+#REF!+#REF!+#REF!+#REF!</f>
        <v>#REF!</v>
      </c>
      <c r="CE16" s="404" t="e">
        <f t="shared" si="21"/>
        <v>#REF!</v>
      </c>
    </row>
    <row r="17" spans="1:83" hidden="1">
      <c r="A17" s="404">
        <f t="shared" si="22"/>
        <v>8</v>
      </c>
      <c r="B17" s="404" t="s">
        <v>532</v>
      </c>
      <c r="C17" s="404" t="s">
        <v>533</v>
      </c>
      <c r="D17" s="404" t="s">
        <v>1459</v>
      </c>
      <c r="E17" s="404" t="s">
        <v>202</v>
      </c>
      <c r="F17" s="404" t="s">
        <v>86</v>
      </c>
      <c r="G17" s="404" t="s">
        <v>126</v>
      </c>
      <c r="H17" s="404" t="s">
        <v>615</v>
      </c>
      <c r="I17" s="404" t="s">
        <v>615</v>
      </c>
      <c r="J17" s="404">
        <v>2</v>
      </c>
      <c r="K17" s="404" t="s">
        <v>2410</v>
      </c>
      <c r="L17" s="404">
        <v>31778</v>
      </c>
      <c r="M17" s="404" t="s">
        <v>2409</v>
      </c>
      <c r="N17" s="404">
        <v>1300</v>
      </c>
      <c r="O17" s="404">
        <v>1</v>
      </c>
      <c r="P17" s="404">
        <v>0</v>
      </c>
      <c r="Q17" s="404">
        <f t="shared" si="0"/>
        <v>1</v>
      </c>
      <c r="R17" s="404">
        <v>11</v>
      </c>
      <c r="S17" s="404">
        <v>14</v>
      </c>
      <c r="T17" s="404">
        <f t="shared" si="1"/>
        <v>25</v>
      </c>
      <c r="U17" s="404">
        <v>23</v>
      </c>
      <c r="V17" s="404">
        <v>26</v>
      </c>
      <c r="W17" s="375">
        <f t="shared" si="2"/>
        <v>49</v>
      </c>
      <c r="X17" s="404">
        <v>19</v>
      </c>
      <c r="Y17" s="404">
        <v>19</v>
      </c>
      <c r="Z17" s="404">
        <f t="shared" si="3"/>
        <v>38</v>
      </c>
      <c r="AA17" s="404">
        <v>14</v>
      </c>
      <c r="AB17" s="404">
        <v>17</v>
      </c>
      <c r="AC17" s="404">
        <f t="shared" si="4"/>
        <v>31</v>
      </c>
      <c r="AD17" s="404">
        <v>23</v>
      </c>
      <c r="AE17" s="404">
        <v>22</v>
      </c>
      <c r="AF17" s="404">
        <f t="shared" si="5"/>
        <v>45</v>
      </c>
      <c r="AG17" s="404">
        <v>16</v>
      </c>
      <c r="AH17" s="404">
        <v>24</v>
      </c>
      <c r="AI17" s="404">
        <f t="shared" si="6"/>
        <v>40</v>
      </c>
      <c r="AJ17" s="404">
        <v>4</v>
      </c>
      <c r="AK17" s="404">
        <v>11</v>
      </c>
      <c r="AL17" s="375">
        <f t="shared" si="7"/>
        <v>15</v>
      </c>
      <c r="AM17" s="404">
        <v>2</v>
      </c>
      <c r="AN17" s="404">
        <v>1</v>
      </c>
      <c r="AO17" s="404">
        <f t="shared" si="8"/>
        <v>3</v>
      </c>
      <c r="AP17" s="404">
        <v>2</v>
      </c>
      <c r="AQ17" s="404">
        <v>0</v>
      </c>
      <c r="AR17" s="404">
        <f t="shared" si="9"/>
        <v>2</v>
      </c>
      <c r="AS17" s="404">
        <v>0</v>
      </c>
      <c r="AT17" s="404">
        <v>0</v>
      </c>
      <c r="AU17" s="404">
        <f t="shared" si="10"/>
        <v>0</v>
      </c>
      <c r="AV17" s="404">
        <v>0</v>
      </c>
      <c r="AW17" s="404">
        <v>0</v>
      </c>
      <c r="AX17" s="404">
        <f t="shared" si="11"/>
        <v>0</v>
      </c>
      <c r="AY17" s="404">
        <v>0</v>
      </c>
      <c r="AZ17" s="404">
        <v>0</v>
      </c>
      <c r="BA17" s="404">
        <f t="shared" si="12"/>
        <v>0</v>
      </c>
      <c r="BB17" s="404">
        <v>0</v>
      </c>
      <c r="BC17" s="404">
        <v>0</v>
      </c>
      <c r="BD17" s="404">
        <f t="shared" si="13"/>
        <v>0</v>
      </c>
      <c r="BE17" s="404">
        <v>0</v>
      </c>
      <c r="BF17" s="404">
        <v>0</v>
      </c>
      <c r="BG17" s="404">
        <f t="shared" si="14"/>
        <v>0</v>
      </c>
      <c r="BH17" s="404">
        <v>0</v>
      </c>
      <c r="BI17" s="404">
        <v>0</v>
      </c>
      <c r="BJ17" s="404">
        <v>0</v>
      </c>
      <c r="BK17" s="404">
        <v>0</v>
      </c>
      <c r="BL17" s="404">
        <v>0</v>
      </c>
      <c r="BM17" s="404">
        <v>0</v>
      </c>
      <c r="BN17" s="404">
        <v>0</v>
      </c>
      <c r="BO17" s="404">
        <v>0</v>
      </c>
      <c r="BP17" s="404">
        <v>0</v>
      </c>
      <c r="BQ17" s="404">
        <v>0</v>
      </c>
      <c r="BR17" s="404">
        <v>0</v>
      </c>
      <c r="BS17" s="404">
        <v>0</v>
      </c>
      <c r="BT17" s="404">
        <f t="shared" si="15"/>
        <v>0</v>
      </c>
      <c r="BU17" s="404">
        <f t="shared" si="15"/>
        <v>0</v>
      </c>
      <c r="BV17" s="404">
        <f t="shared" si="16"/>
        <v>0</v>
      </c>
      <c r="BW17" s="404" t="e">
        <f>#REF!+#REF!+#REF!+#REF!+#REF!+#REF!</f>
        <v>#REF!</v>
      </c>
      <c r="BX17" s="404" t="e">
        <f>#REF!+#REF!+#REF!+#REF!+#REF!+#REF!</f>
        <v>#REF!</v>
      </c>
      <c r="BY17" s="404" t="e">
        <f t="shared" si="17"/>
        <v>#REF!</v>
      </c>
      <c r="BZ17" s="404" t="e">
        <f t="shared" si="18"/>
        <v>#REF!</v>
      </c>
      <c r="CA17" s="404" t="e">
        <f t="shared" si="19"/>
        <v>#REF!</v>
      </c>
      <c r="CB17" s="404" t="e">
        <f t="shared" si="20"/>
        <v>#REF!</v>
      </c>
      <c r="CC17" s="404" t="e">
        <f>#REF!+#REF!+#REF!+#REF!+#REF!+#REF!</f>
        <v>#REF!</v>
      </c>
      <c r="CD17" s="404" t="e">
        <f>#REF!+#REF!+#REF!+#REF!+#REF!+#REF!</f>
        <v>#REF!</v>
      </c>
      <c r="CE17" s="404" t="e">
        <f t="shared" si="21"/>
        <v>#REF!</v>
      </c>
    </row>
    <row r="18" spans="1:83" hidden="1">
      <c r="A18" s="404">
        <f t="shared" si="22"/>
        <v>9</v>
      </c>
      <c r="B18" s="404" t="s">
        <v>502</v>
      </c>
      <c r="C18" s="404" t="s">
        <v>503</v>
      </c>
      <c r="D18" s="404" t="s">
        <v>1451</v>
      </c>
      <c r="E18" s="404" t="s">
        <v>197</v>
      </c>
      <c r="F18" s="404" t="s">
        <v>86</v>
      </c>
      <c r="G18" s="404" t="s">
        <v>126</v>
      </c>
      <c r="H18" s="404" t="s">
        <v>615</v>
      </c>
      <c r="I18" s="404" t="s">
        <v>615</v>
      </c>
      <c r="J18" s="404">
        <v>2</v>
      </c>
      <c r="K18" s="404" t="s">
        <v>2412</v>
      </c>
      <c r="L18" s="404">
        <v>31778</v>
      </c>
      <c r="M18" s="404" t="s">
        <v>2409</v>
      </c>
      <c r="N18" s="404">
        <v>13000</v>
      </c>
      <c r="O18" s="404">
        <v>0</v>
      </c>
      <c r="P18" s="404">
        <v>0</v>
      </c>
      <c r="Q18" s="404">
        <f t="shared" si="0"/>
        <v>0</v>
      </c>
      <c r="R18" s="404">
        <v>2</v>
      </c>
      <c r="S18" s="404">
        <v>1</v>
      </c>
      <c r="T18" s="404">
        <f t="shared" si="1"/>
        <v>3</v>
      </c>
      <c r="U18" s="404">
        <v>19</v>
      </c>
      <c r="V18" s="404">
        <v>16</v>
      </c>
      <c r="W18" s="375">
        <f t="shared" si="2"/>
        <v>35</v>
      </c>
      <c r="X18" s="404">
        <v>14</v>
      </c>
      <c r="Y18" s="404">
        <v>11</v>
      </c>
      <c r="Z18" s="404">
        <f t="shared" si="3"/>
        <v>25</v>
      </c>
      <c r="AA18" s="404">
        <v>11</v>
      </c>
      <c r="AB18" s="404">
        <v>10</v>
      </c>
      <c r="AC18" s="404">
        <f t="shared" si="4"/>
        <v>21</v>
      </c>
      <c r="AD18" s="404">
        <v>13</v>
      </c>
      <c r="AE18" s="404">
        <v>14</v>
      </c>
      <c r="AF18" s="404">
        <f t="shared" si="5"/>
        <v>27</v>
      </c>
      <c r="AG18" s="404">
        <v>13</v>
      </c>
      <c r="AH18" s="404">
        <v>13</v>
      </c>
      <c r="AI18" s="404">
        <f t="shared" si="6"/>
        <v>26</v>
      </c>
      <c r="AJ18" s="404">
        <v>7</v>
      </c>
      <c r="AK18" s="404">
        <v>7</v>
      </c>
      <c r="AL18" s="375">
        <f t="shared" si="7"/>
        <v>14</v>
      </c>
      <c r="AM18" s="404">
        <v>3</v>
      </c>
      <c r="AN18" s="404">
        <v>0</v>
      </c>
      <c r="AO18" s="404">
        <f t="shared" si="8"/>
        <v>3</v>
      </c>
      <c r="AP18" s="404">
        <v>1</v>
      </c>
      <c r="AQ18" s="404">
        <v>0</v>
      </c>
      <c r="AR18" s="404">
        <f t="shared" si="9"/>
        <v>1</v>
      </c>
      <c r="AS18" s="404">
        <v>0</v>
      </c>
      <c r="AT18" s="404">
        <v>0</v>
      </c>
      <c r="AU18" s="404">
        <f t="shared" si="10"/>
        <v>0</v>
      </c>
      <c r="AV18" s="404">
        <v>0</v>
      </c>
      <c r="AW18" s="404">
        <v>0</v>
      </c>
      <c r="AX18" s="404">
        <f t="shared" si="11"/>
        <v>0</v>
      </c>
      <c r="AY18" s="404">
        <v>0</v>
      </c>
      <c r="AZ18" s="404">
        <v>0</v>
      </c>
      <c r="BA18" s="404">
        <f t="shared" si="12"/>
        <v>0</v>
      </c>
      <c r="BB18" s="404">
        <v>0</v>
      </c>
      <c r="BC18" s="404">
        <v>0</v>
      </c>
      <c r="BD18" s="404">
        <f t="shared" si="13"/>
        <v>0</v>
      </c>
      <c r="BE18" s="404">
        <v>0</v>
      </c>
      <c r="BF18" s="404">
        <v>0</v>
      </c>
      <c r="BG18" s="404">
        <f t="shared" si="14"/>
        <v>0</v>
      </c>
      <c r="BH18" s="404">
        <v>0</v>
      </c>
      <c r="BI18" s="404">
        <v>0</v>
      </c>
      <c r="BJ18" s="404">
        <v>0</v>
      </c>
      <c r="BK18" s="404">
        <v>0</v>
      </c>
      <c r="BL18" s="404">
        <v>0</v>
      </c>
      <c r="BM18" s="404">
        <v>0</v>
      </c>
      <c r="BN18" s="404">
        <v>0</v>
      </c>
      <c r="BO18" s="404">
        <v>0</v>
      </c>
      <c r="BP18" s="404">
        <v>0</v>
      </c>
      <c r="BQ18" s="404">
        <v>0</v>
      </c>
      <c r="BR18" s="404">
        <v>0</v>
      </c>
      <c r="BS18" s="404">
        <v>0</v>
      </c>
      <c r="BT18" s="404">
        <f t="shared" si="15"/>
        <v>0</v>
      </c>
      <c r="BU18" s="404">
        <f t="shared" si="15"/>
        <v>0</v>
      </c>
      <c r="BV18" s="404">
        <f t="shared" si="16"/>
        <v>0</v>
      </c>
      <c r="BW18" s="404" t="e">
        <f>#REF!+#REF!+#REF!+#REF!+#REF!+#REF!</f>
        <v>#REF!</v>
      </c>
      <c r="BX18" s="404" t="e">
        <f>#REF!+#REF!+#REF!+#REF!+#REF!+#REF!</f>
        <v>#REF!</v>
      </c>
      <c r="BY18" s="404" t="e">
        <f t="shared" si="17"/>
        <v>#REF!</v>
      </c>
      <c r="BZ18" s="404" t="e">
        <f t="shared" si="18"/>
        <v>#REF!</v>
      </c>
      <c r="CA18" s="404" t="e">
        <f t="shared" si="19"/>
        <v>#REF!</v>
      </c>
      <c r="CB18" s="404" t="e">
        <f t="shared" si="20"/>
        <v>#REF!</v>
      </c>
      <c r="CC18" s="404" t="e">
        <f>#REF!+#REF!+#REF!+#REF!+#REF!+#REF!</f>
        <v>#REF!</v>
      </c>
      <c r="CD18" s="404" t="e">
        <f>#REF!+#REF!+#REF!+#REF!+#REF!+#REF!</f>
        <v>#REF!</v>
      </c>
      <c r="CE18" s="404" t="e">
        <f t="shared" si="21"/>
        <v>#REF!</v>
      </c>
    </row>
    <row r="19" spans="1:83" hidden="1">
      <c r="A19" s="404">
        <f t="shared" si="22"/>
        <v>10</v>
      </c>
      <c r="B19" s="404" t="s">
        <v>522</v>
      </c>
      <c r="C19" s="404" t="s">
        <v>523</v>
      </c>
      <c r="D19" s="404" t="s">
        <v>2413</v>
      </c>
      <c r="E19" s="404" t="s">
        <v>193</v>
      </c>
      <c r="F19" s="404" t="s">
        <v>86</v>
      </c>
      <c r="G19" s="404" t="s">
        <v>126</v>
      </c>
      <c r="H19" s="404" t="s">
        <v>615</v>
      </c>
      <c r="I19" s="404" t="s">
        <v>615</v>
      </c>
      <c r="J19" s="404">
        <v>2</v>
      </c>
      <c r="K19" s="404" t="s">
        <v>2414</v>
      </c>
      <c r="L19" s="404">
        <v>31610</v>
      </c>
      <c r="M19" s="404" t="s">
        <v>2409</v>
      </c>
      <c r="N19" s="404">
        <v>900</v>
      </c>
      <c r="O19" s="404">
        <v>1</v>
      </c>
      <c r="P19" s="404">
        <v>0</v>
      </c>
      <c r="Q19" s="404">
        <f t="shared" si="0"/>
        <v>1</v>
      </c>
      <c r="R19" s="404">
        <v>18</v>
      </c>
      <c r="S19" s="404">
        <v>14</v>
      </c>
      <c r="T19" s="404">
        <f t="shared" si="1"/>
        <v>32</v>
      </c>
      <c r="U19" s="404">
        <v>29</v>
      </c>
      <c r="V19" s="404">
        <v>34</v>
      </c>
      <c r="W19" s="375">
        <f t="shared" si="2"/>
        <v>63</v>
      </c>
      <c r="X19" s="404">
        <v>36</v>
      </c>
      <c r="Y19" s="404">
        <v>26</v>
      </c>
      <c r="Z19" s="404">
        <f t="shared" si="3"/>
        <v>62</v>
      </c>
      <c r="AA19" s="404">
        <v>21</v>
      </c>
      <c r="AB19" s="404">
        <v>24</v>
      </c>
      <c r="AC19" s="404">
        <f t="shared" si="4"/>
        <v>45</v>
      </c>
      <c r="AD19" s="404">
        <v>28</v>
      </c>
      <c r="AE19" s="404">
        <v>15</v>
      </c>
      <c r="AF19" s="404">
        <f t="shared" si="5"/>
        <v>43</v>
      </c>
      <c r="AG19" s="404">
        <v>35</v>
      </c>
      <c r="AH19" s="404">
        <v>19</v>
      </c>
      <c r="AI19" s="404">
        <f t="shared" si="6"/>
        <v>54</v>
      </c>
      <c r="AJ19" s="404">
        <v>14</v>
      </c>
      <c r="AK19" s="404">
        <v>15</v>
      </c>
      <c r="AL19" s="375">
        <f t="shared" si="7"/>
        <v>29</v>
      </c>
      <c r="AM19" s="404">
        <v>7</v>
      </c>
      <c r="AN19" s="404">
        <v>4</v>
      </c>
      <c r="AO19" s="404">
        <f t="shared" si="8"/>
        <v>11</v>
      </c>
      <c r="AP19" s="404">
        <v>2</v>
      </c>
      <c r="AQ19" s="404">
        <v>0</v>
      </c>
      <c r="AR19" s="404">
        <f t="shared" si="9"/>
        <v>2</v>
      </c>
      <c r="AS19" s="404">
        <v>0</v>
      </c>
      <c r="AT19" s="404">
        <v>0</v>
      </c>
      <c r="AU19" s="404">
        <f t="shared" si="10"/>
        <v>0</v>
      </c>
      <c r="AV19" s="404">
        <v>0</v>
      </c>
      <c r="AW19" s="404">
        <v>0</v>
      </c>
      <c r="AX19" s="404">
        <f t="shared" si="11"/>
        <v>0</v>
      </c>
      <c r="AY19" s="404">
        <v>0</v>
      </c>
      <c r="AZ19" s="404">
        <v>0</v>
      </c>
      <c r="BA19" s="404">
        <f t="shared" si="12"/>
        <v>0</v>
      </c>
      <c r="BB19" s="404">
        <v>0</v>
      </c>
      <c r="BC19" s="404">
        <v>0</v>
      </c>
      <c r="BD19" s="404">
        <f t="shared" si="13"/>
        <v>0</v>
      </c>
      <c r="BE19" s="404">
        <v>0</v>
      </c>
      <c r="BF19" s="404">
        <v>0</v>
      </c>
      <c r="BG19" s="404">
        <f t="shared" si="14"/>
        <v>0</v>
      </c>
      <c r="BH19" s="404">
        <v>7</v>
      </c>
      <c r="BI19" s="404">
        <v>2</v>
      </c>
      <c r="BJ19" s="404">
        <v>1</v>
      </c>
      <c r="BK19" s="404">
        <v>0</v>
      </c>
      <c r="BL19" s="404">
        <v>0</v>
      </c>
      <c r="BM19" s="404">
        <v>0</v>
      </c>
      <c r="BN19" s="404">
        <v>0</v>
      </c>
      <c r="BO19" s="404">
        <v>0</v>
      </c>
      <c r="BP19" s="404">
        <v>0</v>
      </c>
      <c r="BQ19" s="404">
        <v>0</v>
      </c>
      <c r="BR19" s="404">
        <v>0</v>
      </c>
      <c r="BS19" s="404">
        <v>0</v>
      </c>
      <c r="BT19" s="404">
        <f t="shared" si="15"/>
        <v>8</v>
      </c>
      <c r="BU19" s="404">
        <f t="shared" si="15"/>
        <v>2</v>
      </c>
      <c r="BV19" s="404">
        <f t="shared" si="16"/>
        <v>10</v>
      </c>
      <c r="BW19" s="404" t="e">
        <f>#REF!+#REF!+#REF!+#REF!+#REF!+#REF!</f>
        <v>#REF!</v>
      </c>
      <c r="BX19" s="404" t="e">
        <f>#REF!+#REF!+#REF!+#REF!+#REF!+#REF!</f>
        <v>#REF!</v>
      </c>
      <c r="BY19" s="404" t="e">
        <f t="shared" si="17"/>
        <v>#REF!</v>
      </c>
      <c r="BZ19" s="404" t="e">
        <f t="shared" si="18"/>
        <v>#REF!</v>
      </c>
      <c r="CA19" s="404" t="e">
        <f t="shared" si="19"/>
        <v>#REF!</v>
      </c>
      <c r="CB19" s="404" t="e">
        <f t="shared" si="20"/>
        <v>#REF!</v>
      </c>
      <c r="CC19" s="404" t="e">
        <f>#REF!+#REF!+#REF!+#REF!+#REF!+#REF!</f>
        <v>#REF!</v>
      </c>
      <c r="CD19" s="404" t="e">
        <f>#REF!+#REF!+#REF!+#REF!+#REF!+#REF!</f>
        <v>#REF!</v>
      </c>
      <c r="CE19" s="404" t="e">
        <f t="shared" si="21"/>
        <v>#REF!</v>
      </c>
    </row>
    <row r="20" spans="1:83" hidden="1">
      <c r="A20" s="404">
        <f t="shared" si="22"/>
        <v>11</v>
      </c>
      <c r="B20" s="404" t="s">
        <v>517</v>
      </c>
      <c r="C20" s="404" t="s">
        <v>518</v>
      </c>
      <c r="D20" s="404" t="s">
        <v>1466</v>
      </c>
      <c r="E20" s="404" t="s">
        <v>193</v>
      </c>
      <c r="F20" s="404" t="s">
        <v>86</v>
      </c>
      <c r="G20" s="404" t="s">
        <v>126</v>
      </c>
      <c r="H20" s="404" t="s">
        <v>615</v>
      </c>
      <c r="I20" s="404" t="s">
        <v>615</v>
      </c>
      <c r="J20" s="404">
        <v>2</v>
      </c>
      <c r="K20" s="404" t="s">
        <v>2410</v>
      </c>
      <c r="L20" s="404">
        <v>34335</v>
      </c>
      <c r="M20" s="404" t="s">
        <v>2415</v>
      </c>
      <c r="N20" s="404">
        <v>1000</v>
      </c>
      <c r="O20" s="404">
        <v>2</v>
      </c>
      <c r="P20" s="404">
        <v>1</v>
      </c>
      <c r="Q20" s="404">
        <f t="shared" si="0"/>
        <v>3</v>
      </c>
      <c r="R20" s="404">
        <v>6</v>
      </c>
      <c r="S20" s="404">
        <v>3</v>
      </c>
      <c r="T20" s="404">
        <f t="shared" si="1"/>
        <v>9</v>
      </c>
      <c r="U20" s="404">
        <v>2</v>
      </c>
      <c r="V20" s="404">
        <v>6</v>
      </c>
      <c r="W20" s="375">
        <f t="shared" si="2"/>
        <v>8</v>
      </c>
      <c r="X20" s="404">
        <v>5</v>
      </c>
      <c r="Y20" s="404">
        <v>3</v>
      </c>
      <c r="Z20" s="404">
        <f t="shared" si="3"/>
        <v>8</v>
      </c>
      <c r="AA20" s="404">
        <v>3</v>
      </c>
      <c r="AB20" s="404">
        <v>1</v>
      </c>
      <c r="AC20" s="404">
        <f t="shared" si="4"/>
        <v>4</v>
      </c>
      <c r="AD20" s="404">
        <v>5</v>
      </c>
      <c r="AE20" s="404">
        <v>8</v>
      </c>
      <c r="AF20" s="404">
        <f t="shared" si="5"/>
        <v>13</v>
      </c>
      <c r="AG20" s="404">
        <v>7</v>
      </c>
      <c r="AH20" s="404">
        <v>7</v>
      </c>
      <c r="AI20" s="404">
        <f t="shared" si="6"/>
        <v>14</v>
      </c>
      <c r="AJ20" s="404">
        <v>4</v>
      </c>
      <c r="AK20" s="404">
        <v>6</v>
      </c>
      <c r="AL20" s="375">
        <f t="shared" si="7"/>
        <v>10</v>
      </c>
      <c r="AM20" s="404">
        <v>5</v>
      </c>
      <c r="AN20" s="404">
        <v>4</v>
      </c>
      <c r="AO20" s="404">
        <f t="shared" si="8"/>
        <v>9</v>
      </c>
      <c r="AP20" s="404">
        <v>1</v>
      </c>
      <c r="AQ20" s="404">
        <v>0</v>
      </c>
      <c r="AR20" s="404">
        <f t="shared" si="9"/>
        <v>1</v>
      </c>
      <c r="AS20" s="404">
        <v>7</v>
      </c>
      <c r="AT20" s="404">
        <v>1</v>
      </c>
      <c r="AU20" s="404">
        <f t="shared" si="10"/>
        <v>8</v>
      </c>
      <c r="AV20" s="404">
        <v>0</v>
      </c>
      <c r="AW20" s="404">
        <v>0</v>
      </c>
      <c r="AX20" s="404">
        <f t="shared" si="11"/>
        <v>0</v>
      </c>
      <c r="AY20" s="404">
        <v>1</v>
      </c>
      <c r="AZ20" s="404">
        <v>0</v>
      </c>
      <c r="BA20" s="404">
        <f t="shared" si="12"/>
        <v>1</v>
      </c>
      <c r="BB20" s="404">
        <v>0</v>
      </c>
      <c r="BC20" s="404">
        <v>0</v>
      </c>
      <c r="BD20" s="404">
        <f t="shared" si="13"/>
        <v>0</v>
      </c>
      <c r="BE20" s="404">
        <v>0</v>
      </c>
      <c r="BF20" s="404">
        <v>0</v>
      </c>
      <c r="BG20" s="404">
        <f t="shared" si="14"/>
        <v>0</v>
      </c>
      <c r="BH20" s="404">
        <v>2</v>
      </c>
      <c r="BI20" s="404">
        <v>3</v>
      </c>
      <c r="BJ20" s="404">
        <v>0</v>
      </c>
      <c r="BK20" s="404">
        <v>0</v>
      </c>
      <c r="BL20" s="404">
        <v>5</v>
      </c>
      <c r="BM20" s="404">
        <v>1</v>
      </c>
      <c r="BN20" s="404">
        <v>10</v>
      </c>
      <c r="BO20" s="404">
        <v>0</v>
      </c>
      <c r="BP20" s="404">
        <v>4</v>
      </c>
      <c r="BQ20" s="404">
        <v>2</v>
      </c>
      <c r="BR20" s="404">
        <v>0</v>
      </c>
      <c r="BS20" s="404">
        <v>0</v>
      </c>
      <c r="BT20" s="404">
        <f t="shared" si="15"/>
        <v>21</v>
      </c>
      <c r="BU20" s="404">
        <f t="shared" si="15"/>
        <v>6</v>
      </c>
      <c r="BV20" s="404">
        <f t="shared" si="16"/>
        <v>27</v>
      </c>
      <c r="BW20" s="404" t="e">
        <f>#REF!+#REF!+#REF!+#REF!+#REF!+#REF!</f>
        <v>#REF!</v>
      </c>
      <c r="BX20" s="404" t="e">
        <f>#REF!+#REF!+#REF!+#REF!+#REF!+#REF!</f>
        <v>#REF!</v>
      </c>
      <c r="BY20" s="404" t="e">
        <f t="shared" si="17"/>
        <v>#REF!</v>
      </c>
      <c r="BZ20" s="404" t="e">
        <f t="shared" si="18"/>
        <v>#REF!</v>
      </c>
      <c r="CA20" s="404" t="e">
        <f t="shared" si="19"/>
        <v>#REF!</v>
      </c>
      <c r="CB20" s="404" t="e">
        <f t="shared" si="20"/>
        <v>#REF!</v>
      </c>
      <c r="CC20" s="404" t="e">
        <f>#REF!+#REF!+#REF!+#REF!+#REF!+#REF!</f>
        <v>#REF!</v>
      </c>
      <c r="CD20" s="404" t="e">
        <f>#REF!+#REF!+#REF!+#REF!+#REF!+#REF!</f>
        <v>#REF!</v>
      </c>
      <c r="CE20" s="404" t="e">
        <f t="shared" si="21"/>
        <v>#REF!</v>
      </c>
    </row>
    <row r="21" spans="1:83" hidden="1">
      <c r="A21" s="404">
        <f t="shared" si="22"/>
        <v>12</v>
      </c>
      <c r="B21" s="404" t="s">
        <v>526</v>
      </c>
      <c r="C21" s="404" t="s">
        <v>527</v>
      </c>
      <c r="D21" s="404" t="s">
        <v>1454</v>
      </c>
      <c r="E21" s="404" t="s">
        <v>528</v>
      </c>
      <c r="F21" s="404" t="s">
        <v>86</v>
      </c>
      <c r="G21" s="404" t="s">
        <v>126</v>
      </c>
      <c r="H21" s="404" t="s">
        <v>615</v>
      </c>
      <c r="I21" s="404" t="s">
        <v>615</v>
      </c>
      <c r="J21" s="404">
        <v>2</v>
      </c>
      <c r="K21" s="404" t="s">
        <v>2410</v>
      </c>
      <c r="L21" s="404">
        <v>3654</v>
      </c>
      <c r="M21" s="404" t="s">
        <v>2409</v>
      </c>
      <c r="N21" s="404">
        <v>900</v>
      </c>
      <c r="O21" s="404">
        <v>0</v>
      </c>
      <c r="P21" s="404">
        <v>1</v>
      </c>
      <c r="Q21" s="404">
        <f t="shared" si="0"/>
        <v>1</v>
      </c>
      <c r="R21" s="404">
        <v>6</v>
      </c>
      <c r="S21" s="404">
        <v>2</v>
      </c>
      <c r="T21" s="404">
        <f t="shared" si="1"/>
        <v>8</v>
      </c>
      <c r="U21" s="404">
        <v>7</v>
      </c>
      <c r="V21" s="404">
        <v>2</v>
      </c>
      <c r="W21" s="375">
        <f t="shared" si="2"/>
        <v>9</v>
      </c>
      <c r="X21" s="404">
        <v>8</v>
      </c>
      <c r="Y21" s="404">
        <v>8</v>
      </c>
      <c r="Z21" s="404">
        <f t="shared" si="3"/>
        <v>16</v>
      </c>
      <c r="AA21" s="404">
        <v>2</v>
      </c>
      <c r="AB21" s="404">
        <v>1</v>
      </c>
      <c r="AC21" s="404">
        <f t="shared" si="4"/>
        <v>3</v>
      </c>
      <c r="AD21" s="404">
        <v>3</v>
      </c>
      <c r="AE21" s="404">
        <v>3</v>
      </c>
      <c r="AF21" s="404">
        <f t="shared" si="5"/>
        <v>6</v>
      </c>
      <c r="AG21" s="404">
        <v>6</v>
      </c>
      <c r="AH21" s="404">
        <v>5</v>
      </c>
      <c r="AI21" s="404">
        <f t="shared" si="6"/>
        <v>11</v>
      </c>
      <c r="AJ21" s="404">
        <v>3</v>
      </c>
      <c r="AK21" s="404">
        <v>0</v>
      </c>
      <c r="AL21" s="375">
        <f t="shared" si="7"/>
        <v>3</v>
      </c>
      <c r="AM21" s="404">
        <v>0</v>
      </c>
      <c r="AN21" s="404">
        <v>0</v>
      </c>
      <c r="AO21" s="404">
        <f t="shared" si="8"/>
        <v>0</v>
      </c>
      <c r="AP21" s="404">
        <v>0</v>
      </c>
      <c r="AQ21" s="404">
        <v>0</v>
      </c>
      <c r="AR21" s="404">
        <f t="shared" si="9"/>
        <v>0</v>
      </c>
      <c r="AS21" s="404">
        <v>0</v>
      </c>
      <c r="AT21" s="404">
        <v>0</v>
      </c>
      <c r="AU21" s="404">
        <f t="shared" si="10"/>
        <v>0</v>
      </c>
      <c r="AV21" s="404">
        <v>0</v>
      </c>
      <c r="AW21" s="404">
        <v>0</v>
      </c>
      <c r="AX21" s="404">
        <f t="shared" si="11"/>
        <v>0</v>
      </c>
      <c r="AY21" s="404">
        <v>0</v>
      </c>
      <c r="AZ21" s="404">
        <v>0</v>
      </c>
      <c r="BA21" s="404">
        <f t="shared" si="12"/>
        <v>0</v>
      </c>
      <c r="BB21" s="404">
        <v>0</v>
      </c>
      <c r="BC21" s="404">
        <v>0</v>
      </c>
      <c r="BD21" s="404">
        <f t="shared" si="13"/>
        <v>0</v>
      </c>
      <c r="BE21" s="404">
        <v>0</v>
      </c>
      <c r="BF21" s="404">
        <v>0</v>
      </c>
      <c r="BG21" s="404">
        <f t="shared" si="14"/>
        <v>0</v>
      </c>
      <c r="BH21" s="404">
        <v>1</v>
      </c>
      <c r="BI21" s="404">
        <v>0</v>
      </c>
      <c r="BJ21" s="404">
        <v>1</v>
      </c>
      <c r="BK21" s="404">
        <v>0</v>
      </c>
      <c r="BL21" s="404">
        <v>0</v>
      </c>
      <c r="BM21" s="404">
        <v>0</v>
      </c>
      <c r="BN21" s="404">
        <v>0</v>
      </c>
      <c r="BO21" s="404">
        <v>0</v>
      </c>
      <c r="BP21" s="404">
        <v>0</v>
      </c>
      <c r="BQ21" s="404">
        <v>0</v>
      </c>
      <c r="BR21" s="404">
        <v>0</v>
      </c>
      <c r="BS21" s="404">
        <v>0</v>
      </c>
      <c r="BT21" s="404">
        <f t="shared" si="15"/>
        <v>2</v>
      </c>
      <c r="BU21" s="404">
        <f t="shared" si="15"/>
        <v>0</v>
      </c>
      <c r="BV21" s="404">
        <f t="shared" si="16"/>
        <v>2</v>
      </c>
      <c r="BW21" s="404" t="e">
        <f>#REF!+#REF!+#REF!+#REF!+#REF!+#REF!</f>
        <v>#REF!</v>
      </c>
      <c r="BX21" s="404" t="e">
        <f>#REF!+#REF!+#REF!+#REF!+#REF!+#REF!</f>
        <v>#REF!</v>
      </c>
      <c r="BY21" s="404" t="e">
        <f t="shared" si="17"/>
        <v>#REF!</v>
      </c>
      <c r="BZ21" s="404" t="e">
        <f t="shared" si="18"/>
        <v>#REF!</v>
      </c>
      <c r="CA21" s="404" t="e">
        <f t="shared" si="19"/>
        <v>#REF!</v>
      </c>
      <c r="CB21" s="404" t="e">
        <f t="shared" si="20"/>
        <v>#REF!</v>
      </c>
      <c r="CC21" s="404" t="e">
        <f>#REF!+#REF!+#REF!+#REF!+#REF!+#REF!</f>
        <v>#REF!</v>
      </c>
      <c r="CD21" s="404" t="e">
        <f>#REF!+#REF!+#REF!+#REF!+#REF!+#REF!</f>
        <v>#REF!</v>
      </c>
      <c r="CE21" s="404" t="e">
        <f t="shared" si="21"/>
        <v>#REF!</v>
      </c>
    </row>
    <row r="22" spans="1:83" hidden="1">
      <c r="A22" s="404">
        <f t="shared" si="22"/>
        <v>13</v>
      </c>
      <c r="B22" s="404" t="s">
        <v>504</v>
      </c>
      <c r="C22" s="404" t="s">
        <v>505</v>
      </c>
      <c r="D22" s="404" t="s">
        <v>2416</v>
      </c>
      <c r="E22" s="404" t="s">
        <v>506</v>
      </c>
      <c r="F22" s="404" t="s">
        <v>86</v>
      </c>
      <c r="G22" s="404" t="s">
        <v>126</v>
      </c>
      <c r="H22" s="404" t="s">
        <v>615</v>
      </c>
      <c r="I22" s="404" t="s">
        <v>615</v>
      </c>
      <c r="J22" s="404">
        <v>2</v>
      </c>
      <c r="K22" s="404" t="s">
        <v>2417</v>
      </c>
      <c r="L22" s="404">
        <v>13190</v>
      </c>
      <c r="M22" s="404" t="s">
        <v>2409</v>
      </c>
      <c r="N22" s="404">
        <v>1300</v>
      </c>
      <c r="O22" s="404">
        <v>0</v>
      </c>
      <c r="P22" s="404">
        <v>0</v>
      </c>
      <c r="Q22" s="404">
        <f t="shared" si="0"/>
        <v>0</v>
      </c>
      <c r="R22" s="404">
        <v>4</v>
      </c>
      <c r="S22" s="404">
        <v>2</v>
      </c>
      <c r="T22" s="404">
        <f t="shared" si="1"/>
        <v>6</v>
      </c>
      <c r="U22" s="404">
        <v>13</v>
      </c>
      <c r="V22" s="404">
        <v>7</v>
      </c>
      <c r="W22" s="375">
        <f t="shared" si="2"/>
        <v>20</v>
      </c>
      <c r="X22" s="404">
        <v>3</v>
      </c>
      <c r="Y22" s="404">
        <v>5</v>
      </c>
      <c r="Z22" s="404">
        <f t="shared" si="3"/>
        <v>8</v>
      </c>
      <c r="AA22" s="404">
        <v>13</v>
      </c>
      <c r="AB22" s="404">
        <v>14</v>
      </c>
      <c r="AC22" s="404">
        <f t="shared" si="4"/>
        <v>27</v>
      </c>
      <c r="AD22" s="404">
        <v>11</v>
      </c>
      <c r="AE22" s="404">
        <v>8</v>
      </c>
      <c r="AF22" s="404">
        <f t="shared" si="5"/>
        <v>19</v>
      </c>
      <c r="AG22" s="404">
        <v>10</v>
      </c>
      <c r="AH22" s="404">
        <v>8</v>
      </c>
      <c r="AI22" s="404">
        <f t="shared" si="6"/>
        <v>18</v>
      </c>
      <c r="AJ22" s="404">
        <v>7</v>
      </c>
      <c r="AK22" s="404">
        <v>4</v>
      </c>
      <c r="AL22" s="375">
        <f t="shared" si="7"/>
        <v>11</v>
      </c>
      <c r="AM22" s="404">
        <v>2</v>
      </c>
      <c r="AN22" s="404">
        <v>3</v>
      </c>
      <c r="AO22" s="404">
        <f t="shared" si="8"/>
        <v>5</v>
      </c>
      <c r="AP22" s="404">
        <v>1</v>
      </c>
      <c r="AQ22" s="404">
        <v>1</v>
      </c>
      <c r="AR22" s="404">
        <f t="shared" si="9"/>
        <v>2</v>
      </c>
      <c r="AS22" s="404">
        <v>0</v>
      </c>
      <c r="AT22" s="404">
        <v>1</v>
      </c>
      <c r="AU22" s="404">
        <f t="shared" si="10"/>
        <v>1</v>
      </c>
      <c r="AV22" s="404">
        <v>0</v>
      </c>
      <c r="AW22" s="404">
        <v>1</v>
      </c>
      <c r="AX22" s="404">
        <f t="shared" si="11"/>
        <v>1</v>
      </c>
      <c r="AY22" s="404">
        <v>0</v>
      </c>
      <c r="AZ22" s="404">
        <v>0</v>
      </c>
      <c r="BA22" s="404">
        <f t="shared" si="12"/>
        <v>0</v>
      </c>
      <c r="BB22" s="404">
        <v>0</v>
      </c>
      <c r="BC22" s="404">
        <v>0</v>
      </c>
      <c r="BD22" s="404">
        <f t="shared" si="13"/>
        <v>0</v>
      </c>
      <c r="BE22" s="404">
        <v>0</v>
      </c>
      <c r="BF22" s="404">
        <v>0</v>
      </c>
      <c r="BG22" s="404">
        <f t="shared" si="14"/>
        <v>0</v>
      </c>
      <c r="BH22" s="404">
        <v>0</v>
      </c>
      <c r="BI22" s="404">
        <v>0</v>
      </c>
      <c r="BJ22" s="404">
        <v>0</v>
      </c>
      <c r="BK22" s="404">
        <v>0</v>
      </c>
      <c r="BL22" s="404">
        <v>0</v>
      </c>
      <c r="BM22" s="404">
        <v>0</v>
      </c>
      <c r="BN22" s="404">
        <v>0</v>
      </c>
      <c r="BO22" s="404">
        <v>0</v>
      </c>
      <c r="BP22" s="404">
        <v>0</v>
      </c>
      <c r="BQ22" s="404">
        <v>0</v>
      </c>
      <c r="BR22" s="404">
        <v>0</v>
      </c>
      <c r="BS22" s="404">
        <v>0</v>
      </c>
      <c r="BT22" s="404">
        <f t="shared" si="15"/>
        <v>0</v>
      </c>
      <c r="BU22" s="404">
        <f t="shared" si="15"/>
        <v>0</v>
      </c>
      <c r="BV22" s="404">
        <f t="shared" si="16"/>
        <v>0</v>
      </c>
      <c r="BW22" s="404" t="e">
        <f>#REF!+#REF!+#REF!+#REF!+#REF!+#REF!</f>
        <v>#REF!</v>
      </c>
      <c r="BX22" s="404" t="e">
        <f>#REF!+#REF!+#REF!+#REF!+#REF!+#REF!</f>
        <v>#REF!</v>
      </c>
      <c r="BY22" s="404" t="e">
        <f t="shared" si="17"/>
        <v>#REF!</v>
      </c>
      <c r="BZ22" s="404" t="e">
        <f t="shared" si="18"/>
        <v>#REF!</v>
      </c>
      <c r="CA22" s="404" t="e">
        <f t="shared" si="19"/>
        <v>#REF!</v>
      </c>
      <c r="CB22" s="404" t="e">
        <f t="shared" si="20"/>
        <v>#REF!</v>
      </c>
      <c r="CC22" s="404" t="e">
        <f>#REF!+#REF!+#REF!+#REF!+#REF!+#REF!</f>
        <v>#REF!</v>
      </c>
      <c r="CD22" s="404" t="e">
        <f>#REF!+#REF!+#REF!+#REF!+#REF!+#REF!</f>
        <v>#REF!</v>
      </c>
      <c r="CE22" s="404" t="e">
        <f t="shared" si="21"/>
        <v>#REF!</v>
      </c>
    </row>
    <row r="23" spans="1:83" hidden="1">
      <c r="A23" s="404">
        <f t="shared" si="22"/>
        <v>14</v>
      </c>
      <c r="B23" s="404" t="s">
        <v>519</v>
      </c>
      <c r="C23" s="404" t="s">
        <v>520</v>
      </c>
      <c r="D23" s="404" t="s">
        <v>1468</v>
      </c>
      <c r="E23" s="404" t="s">
        <v>521</v>
      </c>
      <c r="F23" s="404" t="s">
        <v>86</v>
      </c>
      <c r="G23" s="404" t="s">
        <v>127</v>
      </c>
      <c r="H23" s="404" t="s">
        <v>615</v>
      </c>
      <c r="I23" s="404" t="s">
        <v>615</v>
      </c>
      <c r="J23" s="404">
        <v>2</v>
      </c>
      <c r="K23" s="404" t="s">
        <v>2418</v>
      </c>
      <c r="L23" s="404">
        <v>40026</v>
      </c>
      <c r="M23" s="404" t="s">
        <v>2409</v>
      </c>
      <c r="N23" s="404">
        <v>900</v>
      </c>
      <c r="O23" s="404">
        <v>1</v>
      </c>
      <c r="P23" s="404">
        <v>0</v>
      </c>
      <c r="Q23" s="404">
        <f t="shared" si="0"/>
        <v>1</v>
      </c>
      <c r="R23" s="404">
        <v>11</v>
      </c>
      <c r="S23" s="404">
        <v>10</v>
      </c>
      <c r="T23" s="404">
        <f t="shared" si="1"/>
        <v>21</v>
      </c>
      <c r="U23" s="404">
        <v>13</v>
      </c>
      <c r="V23" s="404">
        <v>15</v>
      </c>
      <c r="W23" s="375">
        <f t="shared" si="2"/>
        <v>28</v>
      </c>
      <c r="X23" s="404">
        <v>16</v>
      </c>
      <c r="Y23" s="404">
        <v>9</v>
      </c>
      <c r="Z23" s="404">
        <f t="shared" si="3"/>
        <v>25</v>
      </c>
      <c r="AA23" s="404">
        <v>22</v>
      </c>
      <c r="AB23" s="404">
        <v>10</v>
      </c>
      <c r="AC23" s="404">
        <f t="shared" si="4"/>
        <v>32</v>
      </c>
      <c r="AD23" s="404">
        <v>9</v>
      </c>
      <c r="AE23" s="404">
        <v>7</v>
      </c>
      <c r="AF23" s="404">
        <f t="shared" si="5"/>
        <v>16</v>
      </c>
      <c r="AG23" s="404">
        <v>6</v>
      </c>
      <c r="AH23" s="404">
        <v>3</v>
      </c>
      <c r="AI23" s="404">
        <f t="shared" si="6"/>
        <v>9</v>
      </c>
      <c r="AJ23" s="404">
        <v>3</v>
      </c>
      <c r="AK23" s="404">
        <v>0</v>
      </c>
      <c r="AL23" s="375">
        <f t="shared" si="7"/>
        <v>3</v>
      </c>
      <c r="AM23" s="404">
        <v>3</v>
      </c>
      <c r="AN23" s="404">
        <v>0</v>
      </c>
      <c r="AO23" s="404">
        <f t="shared" si="8"/>
        <v>3</v>
      </c>
      <c r="AP23" s="404">
        <v>0</v>
      </c>
      <c r="AQ23" s="404">
        <v>0</v>
      </c>
      <c r="AR23" s="404">
        <f t="shared" si="9"/>
        <v>0</v>
      </c>
      <c r="AS23" s="404">
        <v>0</v>
      </c>
      <c r="AT23" s="404">
        <v>0</v>
      </c>
      <c r="AU23" s="404">
        <f t="shared" si="10"/>
        <v>0</v>
      </c>
      <c r="AV23" s="404">
        <v>0</v>
      </c>
      <c r="AW23" s="404">
        <v>0</v>
      </c>
      <c r="AX23" s="404">
        <f t="shared" si="11"/>
        <v>0</v>
      </c>
      <c r="AY23" s="404">
        <v>0</v>
      </c>
      <c r="AZ23" s="404">
        <v>0</v>
      </c>
      <c r="BA23" s="404">
        <f t="shared" si="12"/>
        <v>0</v>
      </c>
      <c r="BB23" s="404">
        <v>0</v>
      </c>
      <c r="BC23" s="404">
        <v>0</v>
      </c>
      <c r="BD23" s="404">
        <f t="shared" si="13"/>
        <v>0</v>
      </c>
      <c r="BE23" s="404">
        <v>0</v>
      </c>
      <c r="BF23" s="404">
        <v>0</v>
      </c>
      <c r="BG23" s="404">
        <f t="shared" si="14"/>
        <v>0</v>
      </c>
      <c r="BH23" s="404">
        <v>3</v>
      </c>
      <c r="BI23" s="404">
        <v>0</v>
      </c>
      <c r="BJ23" s="404">
        <v>0</v>
      </c>
      <c r="BK23" s="404">
        <v>2</v>
      </c>
      <c r="BL23" s="404">
        <v>0</v>
      </c>
      <c r="BM23" s="404">
        <v>0</v>
      </c>
      <c r="BN23" s="404">
        <v>0</v>
      </c>
      <c r="BO23" s="404">
        <v>0</v>
      </c>
      <c r="BP23" s="404">
        <v>1</v>
      </c>
      <c r="BQ23" s="404">
        <v>0</v>
      </c>
      <c r="BR23" s="404">
        <v>0</v>
      </c>
      <c r="BS23" s="404">
        <v>0</v>
      </c>
      <c r="BT23" s="404">
        <f t="shared" si="15"/>
        <v>4</v>
      </c>
      <c r="BU23" s="404">
        <f t="shared" si="15"/>
        <v>2</v>
      </c>
      <c r="BV23" s="404">
        <f t="shared" si="16"/>
        <v>6</v>
      </c>
      <c r="BW23" s="404" t="e">
        <f>#REF!+#REF!+#REF!+#REF!+#REF!+#REF!</f>
        <v>#REF!</v>
      </c>
      <c r="BX23" s="404" t="e">
        <f>#REF!+#REF!+#REF!+#REF!+#REF!+#REF!</f>
        <v>#REF!</v>
      </c>
      <c r="BY23" s="404" t="e">
        <f t="shared" si="17"/>
        <v>#REF!</v>
      </c>
      <c r="BZ23" s="404" t="e">
        <f t="shared" si="18"/>
        <v>#REF!</v>
      </c>
      <c r="CA23" s="404" t="e">
        <f t="shared" si="19"/>
        <v>#REF!</v>
      </c>
      <c r="CB23" s="404" t="e">
        <f t="shared" si="20"/>
        <v>#REF!</v>
      </c>
      <c r="CC23" s="404" t="e">
        <f>#REF!+#REF!+#REF!+#REF!+#REF!+#REF!</f>
        <v>#REF!</v>
      </c>
      <c r="CD23" s="404" t="e">
        <f>#REF!+#REF!+#REF!+#REF!+#REF!+#REF!</f>
        <v>#REF!</v>
      </c>
      <c r="CE23" s="404" t="e">
        <f t="shared" si="21"/>
        <v>#REF!</v>
      </c>
    </row>
    <row r="24" spans="1:83" s="371" customFormat="1" ht="23.25" customHeight="1">
      <c r="A24" s="370">
        <v>1</v>
      </c>
      <c r="B24" s="370"/>
      <c r="C24" s="370" t="str">
        <f>F24</f>
        <v>Kec. Air Hitam</v>
      </c>
      <c r="D24" s="370"/>
      <c r="E24" s="370"/>
      <c r="F24" s="370" t="str">
        <f>F23</f>
        <v>Kec. Air Hitam</v>
      </c>
      <c r="G24" s="370"/>
      <c r="H24" s="370"/>
      <c r="I24" s="370"/>
      <c r="J24" s="370"/>
      <c r="K24" s="370"/>
      <c r="L24" s="370"/>
      <c r="M24" s="370"/>
      <c r="N24" s="370"/>
      <c r="O24" s="370">
        <f t="shared" ref="O24:BK24" si="23">SUM(O10:O23)</f>
        <v>5</v>
      </c>
      <c r="P24" s="370">
        <f t="shared" si="23"/>
        <v>2</v>
      </c>
      <c r="Q24" s="370">
        <f t="shared" si="23"/>
        <v>7</v>
      </c>
      <c r="R24" s="370">
        <f t="shared" si="23"/>
        <v>144</v>
      </c>
      <c r="S24" s="370">
        <f t="shared" si="23"/>
        <v>112</v>
      </c>
      <c r="T24" s="370">
        <f t="shared" si="23"/>
        <v>256</v>
      </c>
      <c r="U24" s="370">
        <f t="shared" si="23"/>
        <v>217</v>
      </c>
      <c r="V24" s="370">
        <f t="shared" si="23"/>
        <v>208</v>
      </c>
      <c r="W24" s="370">
        <f t="shared" si="23"/>
        <v>425</v>
      </c>
      <c r="X24" s="370">
        <f t="shared" si="23"/>
        <v>206</v>
      </c>
      <c r="Y24" s="370">
        <f t="shared" si="23"/>
        <v>193</v>
      </c>
      <c r="Z24" s="370">
        <f t="shared" si="23"/>
        <v>399</v>
      </c>
      <c r="AA24" s="370">
        <f t="shared" si="23"/>
        <v>198</v>
      </c>
      <c r="AB24" s="370">
        <f t="shared" si="23"/>
        <v>206</v>
      </c>
      <c r="AC24" s="370">
        <f t="shared" si="23"/>
        <v>404</v>
      </c>
      <c r="AD24" s="370">
        <f t="shared" si="23"/>
        <v>201</v>
      </c>
      <c r="AE24" s="370">
        <f t="shared" si="23"/>
        <v>201</v>
      </c>
      <c r="AF24" s="370">
        <f t="shared" si="23"/>
        <v>402</v>
      </c>
      <c r="AG24" s="370">
        <f t="shared" si="23"/>
        <v>205</v>
      </c>
      <c r="AH24" s="370">
        <f t="shared" si="23"/>
        <v>172</v>
      </c>
      <c r="AI24" s="370">
        <f t="shared" si="23"/>
        <v>377</v>
      </c>
      <c r="AJ24" s="370">
        <f t="shared" si="23"/>
        <v>96</v>
      </c>
      <c r="AK24" s="370">
        <f t="shared" si="23"/>
        <v>92</v>
      </c>
      <c r="AL24" s="370">
        <f t="shared" si="23"/>
        <v>188</v>
      </c>
      <c r="AM24" s="370">
        <f t="shared" si="23"/>
        <v>62</v>
      </c>
      <c r="AN24" s="370">
        <f t="shared" si="23"/>
        <v>38</v>
      </c>
      <c r="AO24" s="370">
        <f t="shared" si="23"/>
        <v>100</v>
      </c>
      <c r="AP24" s="370">
        <f t="shared" si="23"/>
        <v>11</v>
      </c>
      <c r="AQ24" s="370">
        <f t="shared" si="23"/>
        <v>3</v>
      </c>
      <c r="AR24" s="370">
        <f t="shared" si="23"/>
        <v>14</v>
      </c>
      <c r="AS24" s="370">
        <f t="shared" si="23"/>
        <v>10</v>
      </c>
      <c r="AT24" s="370">
        <f t="shared" si="23"/>
        <v>2</v>
      </c>
      <c r="AU24" s="370">
        <f t="shared" si="23"/>
        <v>12</v>
      </c>
      <c r="AV24" s="370">
        <f t="shared" si="23"/>
        <v>1</v>
      </c>
      <c r="AW24" s="370">
        <f t="shared" si="23"/>
        <v>1</v>
      </c>
      <c r="AX24" s="370">
        <f t="shared" si="23"/>
        <v>2</v>
      </c>
      <c r="AY24" s="370">
        <f t="shared" si="23"/>
        <v>1</v>
      </c>
      <c r="AZ24" s="370">
        <f t="shared" si="23"/>
        <v>0</v>
      </c>
      <c r="BA24" s="370">
        <f t="shared" si="23"/>
        <v>1</v>
      </c>
      <c r="BB24" s="370">
        <f t="shared" si="23"/>
        <v>0</v>
      </c>
      <c r="BC24" s="370">
        <f t="shared" si="23"/>
        <v>0</v>
      </c>
      <c r="BD24" s="370">
        <f t="shared" si="23"/>
        <v>0</v>
      </c>
      <c r="BE24" s="370">
        <f t="shared" si="23"/>
        <v>0</v>
      </c>
      <c r="BF24" s="370">
        <f t="shared" si="23"/>
        <v>0</v>
      </c>
      <c r="BG24" s="370">
        <f t="shared" si="23"/>
        <v>0</v>
      </c>
      <c r="BH24" s="370">
        <f t="shared" si="23"/>
        <v>18</v>
      </c>
      <c r="BI24" s="370">
        <f t="shared" si="23"/>
        <v>5</v>
      </c>
      <c r="BJ24" s="370">
        <f t="shared" si="23"/>
        <v>5</v>
      </c>
      <c r="BK24" s="370">
        <f t="shared" si="23"/>
        <v>3</v>
      </c>
      <c r="BL24" s="370">
        <f t="shared" ref="BL24:BS24" si="24">SUM(BL10:BL23)</f>
        <v>5</v>
      </c>
      <c r="BM24" s="370">
        <f t="shared" si="24"/>
        <v>1</v>
      </c>
      <c r="BN24" s="370">
        <f t="shared" si="24"/>
        <v>11</v>
      </c>
      <c r="BO24" s="370">
        <f t="shared" si="24"/>
        <v>2</v>
      </c>
      <c r="BP24" s="370">
        <f t="shared" si="24"/>
        <v>5</v>
      </c>
      <c r="BQ24" s="370">
        <f t="shared" si="24"/>
        <v>2</v>
      </c>
      <c r="BR24" s="370">
        <f t="shared" si="24"/>
        <v>0</v>
      </c>
      <c r="BS24" s="370">
        <f t="shared" si="24"/>
        <v>0</v>
      </c>
      <c r="BT24" s="370">
        <v>44</v>
      </c>
      <c r="BU24" s="370">
        <v>13</v>
      </c>
      <c r="BV24" s="370">
        <v>57</v>
      </c>
      <c r="BW24" s="370">
        <v>0</v>
      </c>
      <c r="BX24" s="370">
        <v>0</v>
      </c>
      <c r="BY24" s="370">
        <v>0</v>
      </c>
      <c r="BZ24" s="370">
        <v>0</v>
      </c>
      <c r="CA24" s="370">
        <v>0</v>
      </c>
      <c r="CB24" s="370">
        <f>SUM(BZ24:CA24)</f>
        <v>0</v>
      </c>
      <c r="CC24" s="370">
        <v>0</v>
      </c>
      <c r="CD24" s="370">
        <v>1</v>
      </c>
      <c r="CE24" s="370">
        <f>SUM(CC24:CD24)</f>
        <v>1</v>
      </c>
    </row>
    <row r="25" spans="1:83" s="371" customFormat="1" hidden="1">
      <c r="A25" s="370">
        <f>A23+1</f>
        <v>15</v>
      </c>
      <c r="B25" s="370" t="s">
        <v>551</v>
      </c>
      <c r="C25" s="370" t="s">
        <v>552</v>
      </c>
      <c r="D25" s="370" t="s">
        <v>1483</v>
      </c>
      <c r="E25" s="370" t="s">
        <v>553</v>
      </c>
      <c r="F25" s="370" t="s">
        <v>87</v>
      </c>
      <c r="G25" s="370" t="s">
        <v>126</v>
      </c>
      <c r="H25" s="370" t="s">
        <v>615</v>
      </c>
      <c r="I25" s="370" t="s">
        <v>615</v>
      </c>
      <c r="J25" s="370">
        <v>2</v>
      </c>
      <c r="K25" s="370" t="s">
        <v>2410</v>
      </c>
      <c r="L25" s="370">
        <v>30655</v>
      </c>
      <c r="M25" s="370" t="s">
        <v>2419</v>
      </c>
      <c r="N25" s="370">
        <v>0</v>
      </c>
      <c r="O25" s="370">
        <v>0</v>
      </c>
      <c r="P25" s="370">
        <v>0</v>
      </c>
      <c r="Q25" s="370">
        <f t="shared" si="0"/>
        <v>0</v>
      </c>
      <c r="R25" s="370">
        <v>3</v>
      </c>
      <c r="S25" s="370">
        <v>2</v>
      </c>
      <c r="T25" s="370">
        <f t="shared" si="1"/>
        <v>5</v>
      </c>
      <c r="U25" s="370">
        <v>9</v>
      </c>
      <c r="V25" s="370">
        <v>1</v>
      </c>
      <c r="W25" s="370">
        <f t="shared" si="2"/>
        <v>10</v>
      </c>
      <c r="X25" s="370">
        <v>4</v>
      </c>
      <c r="Y25" s="370">
        <v>2</v>
      </c>
      <c r="Z25" s="370">
        <f t="shared" si="3"/>
        <v>6</v>
      </c>
      <c r="AA25" s="370">
        <v>7</v>
      </c>
      <c r="AB25" s="370">
        <v>6</v>
      </c>
      <c r="AC25" s="370">
        <f t="shared" si="4"/>
        <v>13</v>
      </c>
      <c r="AD25" s="370">
        <v>3</v>
      </c>
      <c r="AE25" s="370">
        <v>4</v>
      </c>
      <c r="AF25" s="370">
        <f t="shared" si="5"/>
        <v>7</v>
      </c>
      <c r="AG25" s="370">
        <v>2</v>
      </c>
      <c r="AH25" s="370">
        <v>0</v>
      </c>
      <c r="AI25" s="370">
        <f t="shared" si="6"/>
        <v>2</v>
      </c>
      <c r="AJ25" s="370">
        <v>2</v>
      </c>
      <c r="AK25" s="370">
        <v>2</v>
      </c>
      <c r="AL25" s="370">
        <f t="shared" si="7"/>
        <v>4</v>
      </c>
      <c r="AM25" s="370">
        <v>2</v>
      </c>
      <c r="AN25" s="370">
        <v>1</v>
      </c>
      <c r="AO25" s="370">
        <f t="shared" si="8"/>
        <v>3</v>
      </c>
      <c r="AP25" s="370">
        <v>2</v>
      </c>
      <c r="AQ25" s="370">
        <v>0</v>
      </c>
      <c r="AR25" s="370">
        <f t="shared" si="9"/>
        <v>2</v>
      </c>
      <c r="AS25" s="370">
        <v>1</v>
      </c>
      <c r="AT25" s="370">
        <v>0</v>
      </c>
      <c r="AU25" s="370">
        <f t="shared" si="10"/>
        <v>1</v>
      </c>
      <c r="AV25" s="370">
        <v>0</v>
      </c>
      <c r="AW25" s="370">
        <v>0</v>
      </c>
      <c r="AX25" s="370">
        <f t="shared" si="11"/>
        <v>0</v>
      </c>
      <c r="AY25" s="370">
        <v>0</v>
      </c>
      <c r="AZ25" s="370">
        <v>0</v>
      </c>
      <c r="BA25" s="370">
        <f t="shared" si="12"/>
        <v>0</v>
      </c>
      <c r="BB25" s="370">
        <v>0</v>
      </c>
      <c r="BC25" s="370">
        <v>0</v>
      </c>
      <c r="BD25" s="370">
        <f t="shared" si="13"/>
        <v>0</v>
      </c>
      <c r="BE25" s="370">
        <v>0</v>
      </c>
      <c r="BF25" s="370">
        <v>0</v>
      </c>
      <c r="BG25" s="370">
        <f t="shared" si="14"/>
        <v>0</v>
      </c>
      <c r="BH25" s="370">
        <v>0</v>
      </c>
      <c r="BI25" s="370">
        <v>0</v>
      </c>
      <c r="BJ25" s="370">
        <v>0</v>
      </c>
      <c r="BK25" s="370">
        <v>0</v>
      </c>
      <c r="BL25" s="370">
        <v>0</v>
      </c>
      <c r="BM25" s="370">
        <v>0</v>
      </c>
      <c r="BN25" s="370">
        <v>0</v>
      </c>
      <c r="BO25" s="370">
        <v>0</v>
      </c>
      <c r="BP25" s="370">
        <v>0</v>
      </c>
      <c r="BQ25" s="370">
        <v>0</v>
      </c>
      <c r="BR25" s="370">
        <v>0</v>
      </c>
      <c r="BS25" s="370">
        <v>0</v>
      </c>
      <c r="BT25" s="370">
        <v>0</v>
      </c>
      <c r="BU25" s="370">
        <v>0</v>
      </c>
      <c r="BV25" s="370">
        <v>0</v>
      </c>
      <c r="BW25" s="370">
        <v>0</v>
      </c>
      <c r="BX25" s="370">
        <v>0</v>
      </c>
      <c r="BY25" s="370">
        <v>0</v>
      </c>
      <c r="BZ25" s="370">
        <v>0</v>
      </c>
      <c r="CA25" s="370">
        <v>0</v>
      </c>
      <c r="CB25" s="370">
        <v>0</v>
      </c>
      <c r="CC25" s="370">
        <v>0</v>
      </c>
      <c r="CD25" s="370">
        <v>0</v>
      </c>
      <c r="CE25" s="370">
        <v>0</v>
      </c>
    </row>
    <row r="26" spans="1:83" s="371" customFormat="1" hidden="1">
      <c r="A26" s="370">
        <f t="shared" si="22"/>
        <v>16</v>
      </c>
      <c r="B26" s="370" t="s">
        <v>588</v>
      </c>
      <c r="C26" s="370" t="s">
        <v>589</v>
      </c>
      <c r="D26" s="370" t="s">
        <v>1476</v>
      </c>
      <c r="E26" s="370" t="s">
        <v>556</v>
      </c>
      <c r="F26" s="370" t="s">
        <v>87</v>
      </c>
      <c r="G26" s="370" t="s">
        <v>126</v>
      </c>
      <c r="H26" s="370" t="s">
        <v>615</v>
      </c>
      <c r="I26" s="370" t="s">
        <v>615</v>
      </c>
      <c r="J26" s="370">
        <v>2</v>
      </c>
      <c r="K26" s="370" t="s">
        <v>2410</v>
      </c>
      <c r="L26" s="370">
        <v>17898</v>
      </c>
      <c r="M26" s="370" t="s">
        <v>2415</v>
      </c>
      <c r="N26" s="370">
        <v>0</v>
      </c>
      <c r="O26" s="370">
        <v>0</v>
      </c>
      <c r="P26" s="370">
        <v>0</v>
      </c>
      <c r="Q26" s="370">
        <f t="shared" si="0"/>
        <v>0</v>
      </c>
      <c r="R26" s="370">
        <v>6</v>
      </c>
      <c r="S26" s="370">
        <v>11</v>
      </c>
      <c r="T26" s="370">
        <f t="shared" si="1"/>
        <v>17</v>
      </c>
      <c r="U26" s="370">
        <v>7</v>
      </c>
      <c r="V26" s="370">
        <v>4</v>
      </c>
      <c r="W26" s="370">
        <f t="shared" si="2"/>
        <v>11</v>
      </c>
      <c r="X26" s="370">
        <v>4</v>
      </c>
      <c r="Y26" s="370">
        <v>3</v>
      </c>
      <c r="Z26" s="370">
        <f t="shared" si="3"/>
        <v>7</v>
      </c>
      <c r="AA26" s="370">
        <v>10</v>
      </c>
      <c r="AB26" s="370">
        <v>6</v>
      </c>
      <c r="AC26" s="370">
        <f t="shared" si="4"/>
        <v>16</v>
      </c>
      <c r="AD26" s="370">
        <v>7</v>
      </c>
      <c r="AE26" s="370">
        <v>3</v>
      </c>
      <c r="AF26" s="370">
        <f t="shared" si="5"/>
        <v>10</v>
      </c>
      <c r="AG26" s="370">
        <v>9</v>
      </c>
      <c r="AH26" s="370">
        <v>10</v>
      </c>
      <c r="AI26" s="370">
        <f t="shared" si="6"/>
        <v>19</v>
      </c>
      <c r="AJ26" s="370">
        <v>5</v>
      </c>
      <c r="AK26" s="370">
        <v>3</v>
      </c>
      <c r="AL26" s="370">
        <f t="shared" si="7"/>
        <v>8</v>
      </c>
      <c r="AM26" s="370">
        <v>1</v>
      </c>
      <c r="AN26" s="370">
        <v>1</v>
      </c>
      <c r="AO26" s="370">
        <f t="shared" si="8"/>
        <v>2</v>
      </c>
      <c r="AP26" s="370">
        <v>0</v>
      </c>
      <c r="AQ26" s="370">
        <v>0</v>
      </c>
      <c r="AR26" s="370">
        <f t="shared" si="9"/>
        <v>0</v>
      </c>
      <c r="AS26" s="370">
        <v>0</v>
      </c>
      <c r="AT26" s="370">
        <v>0</v>
      </c>
      <c r="AU26" s="370">
        <f t="shared" si="10"/>
        <v>0</v>
      </c>
      <c r="AV26" s="370">
        <v>0</v>
      </c>
      <c r="AW26" s="370">
        <v>0</v>
      </c>
      <c r="AX26" s="370">
        <f t="shared" si="11"/>
        <v>0</v>
      </c>
      <c r="AY26" s="370">
        <v>0</v>
      </c>
      <c r="AZ26" s="370">
        <v>0</v>
      </c>
      <c r="BA26" s="370">
        <f t="shared" si="12"/>
        <v>0</v>
      </c>
      <c r="BB26" s="370">
        <v>0</v>
      </c>
      <c r="BC26" s="370">
        <v>0</v>
      </c>
      <c r="BD26" s="370">
        <f t="shared" si="13"/>
        <v>0</v>
      </c>
      <c r="BE26" s="370">
        <v>0</v>
      </c>
      <c r="BF26" s="370">
        <v>0</v>
      </c>
      <c r="BG26" s="370">
        <f t="shared" si="14"/>
        <v>0</v>
      </c>
      <c r="BH26" s="370">
        <v>0</v>
      </c>
      <c r="BI26" s="370">
        <v>0</v>
      </c>
      <c r="BJ26" s="370">
        <v>0</v>
      </c>
      <c r="BK26" s="370">
        <v>0</v>
      </c>
      <c r="BL26" s="370">
        <v>0</v>
      </c>
      <c r="BM26" s="370">
        <v>0</v>
      </c>
      <c r="BN26" s="370">
        <v>0</v>
      </c>
      <c r="BO26" s="370">
        <v>0</v>
      </c>
      <c r="BP26" s="370">
        <v>0</v>
      </c>
      <c r="BQ26" s="370">
        <v>0</v>
      </c>
      <c r="BR26" s="370">
        <v>0</v>
      </c>
      <c r="BS26" s="370">
        <v>0</v>
      </c>
      <c r="BT26" s="370">
        <v>0</v>
      </c>
      <c r="BU26" s="370">
        <v>0</v>
      </c>
      <c r="BV26" s="370">
        <v>0</v>
      </c>
      <c r="BW26" s="370">
        <v>0</v>
      </c>
      <c r="BX26" s="370">
        <v>0</v>
      </c>
      <c r="BY26" s="370">
        <v>0</v>
      </c>
      <c r="BZ26" s="370">
        <v>0</v>
      </c>
      <c r="CA26" s="370">
        <v>0</v>
      </c>
      <c r="CB26" s="370">
        <v>0</v>
      </c>
      <c r="CC26" s="370">
        <v>0</v>
      </c>
      <c r="CD26" s="370">
        <v>0</v>
      </c>
      <c r="CE26" s="370">
        <v>0</v>
      </c>
    </row>
    <row r="27" spans="1:83" s="371" customFormat="1" hidden="1">
      <c r="A27" s="370">
        <f t="shared" si="22"/>
        <v>17</v>
      </c>
      <c r="B27" s="370" t="s">
        <v>571</v>
      </c>
      <c r="C27" s="370" t="s">
        <v>572</v>
      </c>
      <c r="D27" s="370" t="s">
        <v>303</v>
      </c>
      <c r="E27" s="370" t="s">
        <v>303</v>
      </c>
      <c r="F27" s="370" t="s">
        <v>87</v>
      </c>
      <c r="G27" s="370" t="s">
        <v>126</v>
      </c>
      <c r="H27" s="370" t="s">
        <v>615</v>
      </c>
      <c r="I27" s="370" t="s">
        <v>615</v>
      </c>
      <c r="J27" s="370">
        <v>2</v>
      </c>
      <c r="K27" s="370" t="s">
        <v>2408</v>
      </c>
      <c r="L27" s="370">
        <v>26665</v>
      </c>
      <c r="M27" s="370" t="s">
        <v>2415</v>
      </c>
      <c r="N27" s="370">
        <v>3500</v>
      </c>
      <c r="O27" s="370">
        <v>0</v>
      </c>
      <c r="P27" s="370">
        <v>1</v>
      </c>
      <c r="Q27" s="370">
        <f t="shared" si="0"/>
        <v>1</v>
      </c>
      <c r="R27" s="370">
        <v>10</v>
      </c>
      <c r="S27" s="370">
        <v>10</v>
      </c>
      <c r="T27" s="370">
        <f t="shared" si="1"/>
        <v>20</v>
      </c>
      <c r="U27" s="370">
        <v>9</v>
      </c>
      <c r="V27" s="370">
        <v>14</v>
      </c>
      <c r="W27" s="370">
        <f t="shared" si="2"/>
        <v>23</v>
      </c>
      <c r="X27" s="370">
        <v>7</v>
      </c>
      <c r="Y27" s="370">
        <v>7</v>
      </c>
      <c r="Z27" s="370">
        <f t="shared" si="3"/>
        <v>14</v>
      </c>
      <c r="AA27" s="370">
        <v>11</v>
      </c>
      <c r="AB27" s="370">
        <v>14</v>
      </c>
      <c r="AC27" s="370">
        <f t="shared" si="4"/>
        <v>25</v>
      </c>
      <c r="AD27" s="370">
        <v>7</v>
      </c>
      <c r="AE27" s="370">
        <v>7</v>
      </c>
      <c r="AF27" s="370">
        <f t="shared" si="5"/>
        <v>14</v>
      </c>
      <c r="AG27" s="370">
        <v>5</v>
      </c>
      <c r="AH27" s="370">
        <v>12</v>
      </c>
      <c r="AI27" s="370">
        <f t="shared" si="6"/>
        <v>17</v>
      </c>
      <c r="AJ27" s="370">
        <v>3</v>
      </c>
      <c r="AK27" s="370">
        <v>2</v>
      </c>
      <c r="AL27" s="370">
        <f t="shared" si="7"/>
        <v>5</v>
      </c>
      <c r="AM27" s="370">
        <v>0</v>
      </c>
      <c r="AN27" s="370">
        <v>0</v>
      </c>
      <c r="AO27" s="370">
        <f t="shared" si="8"/>
        <v>0</v>
      </c>
      <c r="AP27" s="370">
        <v>0</v>
      </c>
      <c r="AQ27" s="370">
        <v>0</v>
      </c>
      <c r="AR27" s="370">
        <f t="shared" si="9"/>
        <v>0</v>
      </c>
      <c r="AS27" s="370">
        <v>0</v>
      </c>
      <c r="AT27" s="370">
        <v>0</v>
      </c>
      <c r="AU27" s="370">
        <f t="shared" si="10"/>
        <v>0</v>
      </c>
      <c r="AV27" s="370">
        <v>0</v>
      </c>
      <c r="AW27" s="370">
        <v>0</v>
      </c>
      <c r="AX27" s="370">
        <f t="shared" si="11"/>
        <v>0</v>
      </c>
      <c r="AY27" s="370">
        <v>0</v>
      </c>
      <c r="AZ27" s="370">
        <v>0</v>
      </c>
      <c r="BA27" s="370">
        <f t="shared" si="12"/>
        <v>0</v>
      </c>
      <c r="BB27" s="370">
        <v>0</v>
      </c>
      <c r="BC27" s="370">
        <v>0</v>
      </c>
      <c r="BD27" s="370">
        <f t="shared" si="13"/>
        <v>0</v>
      </c>
      <c r="BE27" s="370">
        <v>0</v>
      </c>
      <c r="BF27" s="370">
        <v>0</v>
      </c>
      <c r="BG27" s="370">
        <f t="shared" si="14"/>
        <v>0</v>
      </c>
      <c r="BH27" s="370">
        <v>2</v>
      </c>
      <c r="BI27" s="370">
        <v>1</v>
      </c>
      <c r="BJ27" s="370">
        <v>0</v>
      </c>
      <c r="BK27" s="370">
        <v>0</v>
      </c>
      <c r="BL27" s="370">
        <v>0</v>
      </c>
      <c r="BM27" s="370">
        <v>0</v>
      </c>
      <c r="BN27" s="370">
        <v>0</v>
      </c>
      <c r="BO27" s="370">
        <v>0</v>
      </c>
      <c r="BP27" s="370">
        <v>0</v>
      </c>
      <c r="BQ27" s="370">
        <v>0</v>
      </c>
      <c r="BR27" s="370">
        <v>0</v>
      </c>
      <c r="BS27" s="370">
        <v>0</v>
      </c>
      <c r="BT27" s="370">
        <v>2</v>
      </c>
      <c r="BU27" s="370">
        <v>1</v>
      </c>
      <c r="BV27" s="370">
        <v>3</v>
      </c>
      <c r="BW27" s="370">
        <v>0</v>
      </c>
      <c r="BX27" s="370">
        <v>0</v>
      </c>
      <c r="BY27" s="370">
        <v>0</v>
      </c>
      <c r="BZ27" s="370">
        <v>2</v>
      </c>
      <c r="CA27" s="370">
        <v>2</v>
      </c>
      <c r="CB27" s="370">
        <v>3</v>
      </c>
      <c r="CC27" s="370">
        <v>0</v>
      </c>
      <c r="CD27" s="370">
        <v>0</v>
      </c>
      <c r="CE27" s="370">
        <v>0</v>
      </c>
    </row>
    <row r="28" spans="1:83" s="371" customFormat="1" hidden="1">
      <c r="A28" s="370">
        <f t="shared" si="22"/>
        <v>18</v>
      </c>
      <c r="B28" s="370" t="s">
        <v>579</v>
      </c>
      <c r="C28" s="370" t="s">
        <v>580</v>
      </c>
      <c r="D28" s="370" t="s">
        <v>1473</v>
      </c>
      <c r="E28" s="370" t="s">
        <v>581</v>
      </c>
      <c r="F28" s="370" t="s">
        <v>87</v>
      </c>
      <c r="G28" s="370" t="s">
        <v>126</v>
      </c>
      <c r="H28" s="370" t="s">
        <v>615</v>
      </c>
      <c r="I28" s="370" t="s">
        <v>615</v>
      </c>
      <c r="J28" s="370">
        <v>2</v>
      </c>
      <c r="K28" s="370" t="s">
        <v>2410</v>
      </c>
      <c r="L28" s="370">
        <v>25934</v>
      </c>
      <c r="M28" s="370" t="s">
        <v>2415</v>
      </c>
      <c r="N28" s="370">
        <v>0</v>
      </c>
      <c r="O28" s="370">
        <v>0</v>
      </c>
      <c r="P28" s="370">
        <v>0</v>
      </c>
      <c r="Q28" s="370">
        <f t="shared" si="0"/>
        <v>0</v>
      </c>
      <c r="R28" s="370">
        <v>8</v>
      </c>
      <c r="S28" s="370">
        <v>8</v>
      </c>
      <c r="T28" s="370">
        <f t="shared" si="1"/>
        <v>16</v>
      </c>
      <c r="U28" s="370">
        <v>11</v>
      </c>
      <c r="V28" s="370">
        <v>7</v>
      </c>
      <c r="W28" s="370">
        <f t="shared" si="2"/>
        <v>18</v>
      </c>
      <c r="X28" s="370">
        <v>5</v>
      </c>
      <c r="Y28" s="370">
        <v>7</v>
      </c>
      <c r="Z28" s="370">
        <f t="shared" si="3"/>
        <v>12</v>
      </c>
      <c r="AA28" s="370">
        <v>4</v>
      </c>
      <c r="AB28" s="370">
        <v>4</v>
      </c>
      <c r="AC28" s="370">
        <f t="shared" si="4"/>
        <v>8</v>
      </c>
      <c r="AD28" s="370">
        <v>7</v>
      </c>
      <c r="AE28" s="370">
        <v>3</v>
      </c>
      <c r="AF28" s="370">
        <f t="shared" si="5"/>
        <v>10</v>
      </c>
      <c r="AG28" s="370">
        <v>5</v>
      </c>
      <c r="AH28" s="370">
        <v>7</v>
      </c>
      <c r="AI28" s="370">
        <f t="shared" si="6"/>
        <v>12</v>
      </c>
      <c r="AJ28" s="370">
        <v>7</v>
      </c>
      <c r="AK28" s="370">
        <v>6</v>
      </c>
      <c r="AL28" s="370">
        <f t="shared" si="7"/>
        <v>13</v>
      </c>
      <c r="AM28" s="370">
        <v>7</v>
      </c>
      <c r="AN28" s="370">
        <v>3</v>
      </c>
      <c r="AO28" s="370">
        <f t="shared" si="8"/>
        <v>10</v>
      </c>
      <c r="AP28" s="370">
        <v>1</v>
      </c>
      <c r="AQ28" s="370">
        <v>2</v>
      </c>
      <c r="AR28" s="370">
        <f t="shared" si="9"/>
        <v>3</v>
      </c>
      <c r="AS28" s="370">
        <v>0</v>
      </c>
      <c r="AT28" s="370">
        <v>0</v>
      </c>
      <c r="AU28" s="370">
        <f t="shared" si="10"/>
        <v>0</v>
      </c>
      <c r="AV28" s="370">
        <v>0</v>
      </c>
      <c r="AW28" s="370">
        <v>0</v>
      </c>
      <c r="AX28" s="370">
        <f t="shared" si="11"/>
        <v>0</v>
      </c>
      <c r="AY28" s="370">
        <v>0</v>
      </c>
      <c r="AZ28" s="370">
        <v>0</v>
      </c>
      <c r="BA28" s="370">
        <f t="shared" si="12"/>
        <v>0</v>
      </c>
      <c r="BB28" s="370">
        <v>0</v>
      </c>
      <c r="BC28" s="370">
        <v>0</v>
      </c>
      <c r="BD28" s="370">
        <f t="shared" si="13"/>
        <v>0</v>
      </c>
      <c r="BE28" s="370">
        <v>0</v>
      </c>
      <c r="BF28" s="370">
        <v>0</v>
      </c>
      <c r="BG28" s="370">
        <f t="shared" si="14"/>
        <v>0</v>
      </c>
      <c r="BH28" s="370">
        <v>3</v>
      </c>
      <c r="BI28" s="370">
        <v>0</v>
      </c>
      <c r="BJ28" s="370">
        <v>0</v>
      </c>
      <c r="BK28" s="370">
        <v>0</v>
      </c>
      <c r="BL28" s="370">
        <v>0</v>
      </c>
      <c r="BM28" s="370">
        <v>0</v>
      </c>
      <c r="BN28" s="370">
        <v>0</v>
      </c>
      <c r="BO28" s="370">
        <v>0</v>
      </c>
      <c r="BP28" s="370">
        <v>0</v>
      </c>
      <c r="BQ28" s="370">
        <v>0</v>
      </c>
      <c r="BR28" s="370">
        <v>0</v>
      </c>
      <c r="BS28" s="370">
        <v>0</v>
      </c>
      <c r="BT28" s="370">
        <v>3</v>
      </c>
      <c r="BU28" s="370">
        <v>0</v>
      </c>
      <c r="BV28" s="370">
        <v>3</v>
      </c>
      <c r="BW28" s="370">
        <v>0</v>
      </c>
      <c r="BX28" s="370">
        <v>0</v>
      </c>
      <c r="BY28" s="370">
        <v>0</v>
      </c>
      <c r="BZ28" s="370">
        <v>3</v>
      </c>
      <c r="CA28" s="370">
        <v>3</v>
      </c>
      <c r="CB28" s="370">
        <v>3</v>
      </c>
      <c r="CC28" s="370">
        <v>0</v>
      </c>
      <c r="CD28" s="370">
        <v>0</v>
      </c>
      <c r="CE28" s="370">
        <v>0</v>
      </c>
    </row>
    <row r="29" spans="1:83" s="371" customFormat="1" hidden="1">
      <c r="A29" s="370">
        <f t="shared" si="22"/>
        <v>19</v>
      </c>
      <c r="B29" s="370" t="s">
        <v>539</v>
      </c>
      <c r="C29" s="370" t="s">
        <v>540</v>
      </c>
      <c r="D29" s="370" t="s">
        <v>1481</v>
      </c>
      <c r="E29" s="370" t="s">
        <v>541</v>
      </c>
      <c r="F29" s="370" t="s">
        <v>87</v>
      </c>
      <c r="G29" s="370" t="s">
        <v>126</v>
      </c>
      <c r="H29" s="370" t="s">
        <v>615</v>
      </c>
      <c r="I29" s="370" t="s">
        <v>615</v>
      </c>
      <c r="J29" s="370">
        <v>2</v>
      </c>
      <c r="K29" s="370" t="s">
        <v>2410</v>
      </c>
      <c r="L29" s="370">
        <v>27760</v>
      </c>
      <c r="M29" s="370" t="s">
        <v>2419</v>
      </c>
      <c r="N29" s="370">
        <v>0</v>
      </c>
      <c r="O29" s="370">
        <v>0</v>
      </c>
      <c r="P29" s="370">
        <v>2</v>
      </c>
      <c r="Q29" s="370">
        <f t="shared" si="0"/>
        <v>2</v>
      </c>
      <c r="R29" s="370">
        <v>2</v>
      </c>
      <c r="S29" s="370">
        <v>4</v>
      </c>
      <c r="T29" s="370">
        <f t="shared" si="1"/>
        <v>6</v>
      </c>
      <c r="U29" s="370">
        <v>2</v>
      </c>
      <c r="V29" s="370">
        <v>3</v>
      </c>
      <c r="W29" s="370">
        <f t="shared" si="2"/>
        <v>5</v>
      </c>
      <c r="X29" s="370">
        <v>1</v>
      </c>
      <c r="Y29" s="370">
        <v>3</v>
      </c>
      <c r="Z29" s="370">
        <f t="shared" si="3"/>
        <v>4</v>
      </c>
      <c r="AA29" s="370">
        <v>3</v>
      </c>
      <c r="AB29" s="370">
        <v>6</v>
      </c>
      <c r="AC29" s="370">
        <f t="shared" si="4"/>
        <v>9</v>
      </c>
      <c r="AD29" s="370">
        <v>1</v>
      </c>
      <c r="AE29" s="370">
        <v>2</v>
      </c>
      <c r="AF29" s="370">
        <f t="shared" si="5"/>
        <v>3</v>
      </c>
      <c r="AG29" s="370">
        <v>2</v>
      </c>
      <c r="AH29" s="370">
        <v>6</v>
      </c>
      <c r="AI29" s="370">
        <f t="shared" si="6"/>
        <v>8</v>
      </c>
      <c r="AJ29" s="370">
        <v>1</v>
      </c>
      <c r="AK29" s="370">
        <v>1</v>
      </c>
      <c r="AL29" s="370">
        <f t="shared" si="7"/>
        <v>2</v>
      </c>
      <c r="AM29" s="370">
        <v>0</v>
      </c>
      <c r="AN29" s="370">
        <v>0</v>
      </c>
      <c r="AO29" s="370">
        <f t="shared" si="8"/>
        <v>0</v>
      </c>
      <c r="AP29" s="370">
        <v>0</v>
      </c>
      <c r="AQ29" s="370">
        <v>0</v>
      </c>
      <c r="AR29" s="370">
        <f t="shared" si="9"/>
        <v>0</v>
      </c>
      <c r="AS29" s="370">
        <v>0</v>
      </c>
      <c r="AT29" s="370">
        <v>0</v>
      </c>
      <c r="AU29" s="370">
        <f t="shared" si="10"/>
        <v>0</v>
      </c>
      <c r="AV29" s="370">
        <v>0</v>
      </c>
      <c r="AW29" s="370">
        <v>0</v>
      </c>
      <c r="AX29" s="370">
        <f t="shared" si="11"/>
        <v>0</v>
      </c>
      <c r="AY29" s="370">
        <v>0</v>
      </c>
      <c r="AZ29" s="370">
        <v>0</v>
      </c>
      <c r="BA29" s="370">
        <f t="shared" si="12"/>
        <v>0</v>
      </c>
      <c r="BB29" s="370">
        <v>0</v>
      </c>
      <c r="BC29" s="370">
        <v>0</v>
      </c>
      <c r="BD29" s="370">
        <f t="shared" si="13"/>
        <v>0</v>
      </c>
      <c r="BE29" s="370">
        <v>0</v>
      </c>
      <c r="BF29" s="370">
        <v>0</v>
      </c>
      <c r="BG29" s="370">
        <f t="shared" si="14"/>
        <v>0</v>
      </c>
      <c r="BH29" s="370">
        <v>1</v>
      </c>
      <c r="BI29" s="370">
        <v>0</v>
      </c>
      <c r="BJ29" s="370">
        <v>0</v>
      </c>
      <c r="BK29" s="370">
        <v>0</v>
      </c>
      <c r="BL29" s="370">
        <v>0</v>
      </c>
      <c r="BM29" s="370">
        <v>0</v>
      </c>
      <c r="BN29" s="370">
        <v>0</v>
      </c>
      <c r="BO29" s="370">
        <v>0</v>
      </c>
      <c r="BP29" s="370">
        <v>0</v>
      </c>
      <c r="BQ29" s="370">
        <v>0</v>
      </c>
      <c r="BR29" s="370">
        <v>0</v>
      </c>
      <c r="BS29" s="370">
        <v>0</v>
      </c>
      <c r="BT29" s="370">
        <v>1</v>
      </c>
      <c r="BU29" s="370">
        <v>0</v>
      </c>
      <c r="BV29" s="370">
        <v>1</v>
      </c>
      <c r="BW29" s="370">
        <v>0</v>
      </c>
      <c r="BX29" s="370">
        <v>0</v>
      </c>
      <c r="BY29" s="370">
        <v>0</v>
      </c>
      <c r="BZ29" s="370">
        <v>1</v>
      </c>
      <c r="CA29" s="370">
        <v>1</v>
      </c>
      <c r="CB29" s="370">
        <v>1</v>
      </c>
      <c r="CC29" s="370">
        <v>0</v>
      </c>
      <c r="CD29" s="370">
        <v>0</v>
      </c>
      <c r="CE29" s="370">
        <v>0</v>
      </c>
    </row>
    <row r="30" spans="1:83" s="371" customFormat="1" hidden="1">
      <c r="A30" s="370">
        <f t="shared" si="22"/>
        <v>20</v>
      </c>
      <c r="B30" s="370" t="s">
        <v>536</v>
      </c>
      <c r="C30" s="370" t="s">
        <v>537</v>
      </c>
      <c r="D30" s="370" t="s">
        <v>1474</v>
      </c>
      <c r="E30" s="370" t="s">
        <v>1161</v>
      </c>
      <c r="F30" s="370" t="s">
        <v>87</v>
      </c>
      <c r="G30" s="370" t="s">
        <v>126</v>
      </c>
      <c r="H30" s="370" t="s">
        <v>615</v>
      </c>
      <c r="I30" s="370" t="s">
        <v>615</v>
      </c>
      <c r="J30" s="370">
        <v>2</v>
      </c>
      <c r="K30" s="370" t="s">
        <v>2420</v>
      </c>
      <c r="L30" s="370">
        <v>28491</v>
      </c>
      <c r="M30" s="370" t="s">
        <v>2415</v>
      </c>
      <c r="N30" s="370">
        <v>900</v>
      </c>
      <c r="O30" s="370">
        <v>0</v>
      </c>
      <c r="P30" s="370">
        <v>0</v>
      </c>
      <c r="Q30" s="370">
        <f t="shared" si="0"/>
        <v>0</v>
      </c>
      <c r="R30" s="370">
        <v>14</v>
      </c>
      <c r="S30" s="370">
        <v>18</v>
      </c>
      <c r="T30" s="370">
        <f t="shared" si="1"/>
        <v>32</v>
      </c>
      <c r="U30" s="370">
        <v>13</v>
      </c>
      <c r="V30" s="370">
        <v>9</v>
      </c>
      <c r="W30" s="370">
        <f t="shared" si="2"/>
        <v>22</v>
      </c>
      <c r="X30" s="370">
        <v>12</v>
      </c>
      <c r="Y30" s="370">
        <v>11</v>
      </c>
      <c r="Z30" s="370">
        <f t="shared" si="3"/>
        <v>23</v>
      </c>
      <c r="AA30" s="370">
        <v>10</v>
      </c>
      <c r="AB30" s="370">
        <v>15</v>
      </c>
      <c r="AC30" s="370">
        <f t="shared" si="4"/>
        <v>25</v>
      </c>
      <c r="AD30" s="370">
        <v>17</v>
      </c>
      <c r="AE30" s="370">
        <v>13</v>
      </c>
      <c r="AF30" s="370">
        <f t="shared" si="5"/>
        <v>30</v>
      </c>
      <c r="AG30" s="370">
        <v>18</v>
      </c>
      <c r="AH30" s="370">
        <v>12</v>
      </c>
      <c r="AI30" s="370">
        <f t="shared" si="6"/>
        <v>30</v>
      </c>
      <c r="AJ30" s="370">
        <v>8</v>
      </c>
      <c r="AK30" s="370">
        <v>5</v>
      </c>
      <c r="AL30" s="370">
        <f t="shared" si="7"/>
        <v>13</v>
      </c>
      <c r="AM30" s="370">
        <v>3</v>
      </c>
      <c r="AN30" s="370">
        <v>2</v>
      </c>
      <c r="AO30" s="370">
        <f t="shared" si="8"/>
        <v>5</v>
      </c>
      <c r="AP30" s="370">
        <v>0</v>
      </c>
      <c r="AQ30" s="370">
        <v>1</v>
      </c>
      <c r="AR30" s="370">
        <f t="shared" si="9"/>
        <v>1</v>
      </c>
      <c r="AS30" s="370">
        <v>0</v>
      </c>
      <c r="AT30" s="370">
        <v>0</v>
      </c>
      <c r="AU30" s="370">
        <f t="shared" si="10"/>
        <v>0</v>
      </c>
      <c r="AV30" s="370">
        <v>0</v>
      </c>
      <c r="AW30" s="370">
        <v>0</v>
      </c>
      <c r="AX30" s="370">
        <f t="shared" si="11"/>
        <v>0</v>
      </c>
      <c r="AY30" s="370">
        <v>0</v>
      </c>
      <c r="AZ30" s="370">
        <v>0</v>
      </c>
      <c r="BA30" s="370">
        <f t="shared" si="12"/>
        <v>0</v>
      </c>
      <c r="BB30" s="370">
        <v>0</v>
      </c>
      <c r="BC30" s="370">
        <v>0</v>
      </c>
      <c r="BD30" s="370">
        <f t="shared" si="13"/>
        <v>0</v>
      </c>
      <c r="BE30" s="370">
        <v>0</v>
      </c>
      <c r="BF30" s="370">
        <v>0</v>
      </c>
      <c r="BG30" s="370">
        <f t="shared" si="14"/>
        <v>0</v>
      </c>
      <c r="BH30" s="370">
        <v>4</v>
      </c>
      <c r="BI30" s="370">
        <v>0</v>
      </c>
      <c r="BJ30" s="370">
        <v>0</v>
      </c>
      <c r="BK30" s="370">
        <v>0</v>
      </c>
      <c r="BL30" s="370">
        <v>0</v>
      </c>
      <c r="BM30" s="370">
        <v>0</v>
      </c>
      <c r="BN30" s="370">
        <v>0</v>
      </c>
      <c r="BO30" s="370">
        <v>0</v>
      </c>
      <c r="BP30" s="370">
        <v>0</v>
      </c>
      <c r="BQ30" s="370">
        <v>0</v>
      </c>
      <c r="BR30" s="370">
        <v>0</v>
      </c>
      <c r="BS30" s="370">
        <v>0</v>
      </c>
      <c r="BT30" s="370">
        <v>4</v>
      </c>
      <c r="BU30" s="370">
        <v>0</v>
      </c>
      <c r="BV30" s="370">
        <v>4</v>
      </c>
      <c r="BW30" s="370">
        <v>0</v>
      </c>
      <c r="BX30" s="370">
        <v>0</v>
      </c>
      <c r="BY30" s="370">
        <v>0</v>
      </c>
      <c r="BZ30" s="370">
        <v>4</v>
      </c>
      <c r="CA30" s="370">
        <v>4</v>
      </c>
      <c r="CB30" s="370">
        <v>4</v>
      </c>
      <c r="CC30" s="370">
        <v>0</v>
      </c>
      <c r="CD30" s="370">
        <v>0</v>
      </c>
      <c r="CE30" s="370">
        <v>0</v>
      </c>
    </row>
    <row r="31" spans="1:83" s="371" customFormat="1" hidden="1">
      <c r="A31" s="370">
        <f t="shared" si="22"/>
        <v>21</v>
      </c>
      <c r="B31" s="370" t="s">
        <v>623</v>
      </c>
      <c r="C31" s="370" t="s">
        <v>624</v>
      </c>
      <c r="D31" s="370" t="s">
        <v>1477</v>
      </c>
      <c r="E31" s="370" t="s">
        <v>587</v>
      </c>
      <c r="F31" s="370" t="s">
        <v>87</v>
      </c>
      <c r="G31" s="370" t="s">
        <v>126</v>
      </c>
      <c r="H31" s="370" t="s">
        <v>615</v>
      </c>
      <c r="I31" s="370" t="s">
        <v>615</v>
      </c>
      <c r="J31" s="370">
        <v>2</v>
      </c>
      <c r="K31" s="370" t="s">
        <v>2410</v>
      </c>
      <c r="L31" s="370">
        <v>28266</v>
      </c>
      <c r="M31" s="370" t="s">
        <v>2415</v>
      </c>
      <c r="N31" s="370">
        <v>0</v>
      </c>
      <c r="O31" s="370">
        <v>0</v>
      </c>
      <c r="P31" s="370">
        <v>0</v>
      </c>
      <c r="Q31" s="370">
        <f t="shared" si="0"/>
        <v>0</v>
      </c>
      <c r="R31" s="370">
        <v>2</v>
      </c>
      <c r="S31" s="370">
        <v>5</v>
      </c>
      <c r="T31" s="370">
        <f t="shared" si="1"/>
        <v>7</v>
      </c>
      <c r="U31" s="370">
        <v>5</v>
      </c>
      <c r="V31" s="370">
        <v>5</v>
      </c>
      <c r="W31" s="370">
        <f t="shared" si="2"/>
        <v>10</v>
      </c>
      <c r="X31" s="370">
        <v>8</v>
      </c>
      <c r="Y31" s="370">
        <v>6</v>
      </c>
      <c r="Z31" s="370">
        <f t="shared" si="3"/>
        <v>14</v>
      </c>
      <c r="AA31" s="370">
        <v>9</v>
      </c>
      <c r="AB31" s="370">
        <v>5</v>
      </c>
      <c r="AC31" s="370">
        <f t="shared" si="4"/>
        <v>14</v>
      </c>
      <c r="AD31" s="370">
        <v>8</v>
      </c>
      <c r="AE31" s="370">
        <v>4</v>
      </c>
      <c r="AF31" s="370">
        <f t="shared" si="5"/>
        <v>12</v>
      </c>
      <c r="AG31" s="370">
        <v>7</v>
      </c>
      <c r="AH31" s="370">
        <v>12</v>
      </c>
      <c r="AI31" s="370">
        <f t="shared" si="6"/>
        <v>19</v>
      </c>
      <c r="AJ31" s="370">
        <v>6</v>
      </c>
      <c r="AK31" s="370">
        <v>1</v>
      </c>
      <c r="AL31" s="370">
        <f t="shared" si="7"/>
        <v>7</v>
      </c>
      <c r="AM31" s="370">
        <v>1</v>
      </c>
      <c r="AN31" s="370">
        <v>1</v>
      </c>
      <c r="AO31" s="370">
        <f t="shared" si="8"/>
        <v>2</v>
      </c>
      <c r="AP31" s="370">
        <v>0</v>
      </c>
      <c r="AQ31" s="370">
        <v>1</v>
      </c>
      <c r="AR31" s="370">
        <f t="shared" si="9"/>
        <v>1</v>
      </c>
      <c r="AS31" s="370">
        <v>0</v>
      </c>
      <c r="AT31" s="370">
        <v>0</v>
      </c>
      <c r="AU31" s="370">
        <f t="shared" si="10"/>
        <v>0</v>
      </c>
      <c r="AV31" s="370">
        <v>0</v>
      </c>
      <c r="AW31" s="370">
        <v>0</v>
      </c>
      <c r="AX31" s="370">
        <f t="shared" si="11"/>
        <v>0</v>
      </c>
      <c r="AY31" s="370">
        <v>0</v>
      </c>
      <c r="AZ31" s="370">
        <v>0</v>
      </c>
      <c r="BA31" s="370">
        <f t="shared" si="12"/>
        <v>0</v>
      </c>
      <c r="BB31" s="370">
        <v>0</v>
      </c>
      <c r="BC31" s="370">
        <v>0</v>
      </c>
      <c r="BD31" s="370">
        <f t="shared" si="13"/>
        <v>0</v>
      </c>
      <c r="BE31" s="370">
        <v>0</v>
      </c>
      <c r="BF31" s="370">
        <v>0</v>
      </c>
      <c r="BG31" s="370">
        <f t="shared" si="14"/>
        <v>0</v>
      </c>
      <c r="BH31" s="370">
        <v>4</v>
      </c>
      <c r="BI31" s="370">
        <v>0</v>
      </c>
      <c r="BJ31" s="370">
        <v>0</v>
      </c>
      <c r="BK31" s="370">
        <v>0</v>
      </c>
      <c r="BL31" s="370">
        <v>3</v>
      </c>
      <c r="BM31" s="370">
        <v>0</v>
      </c>
      <c r="BN31" s="370">
        <v>0</v>
      </c>
      <c r="BO31" s="370">
        <v>0</v>
      </c>
      <c r="BP31" s="370">
        <v>0</v>
      </c>
      <c r="BQ31" s="370">
        <v>0</v>
      </c>
      <c r="BR31" s="370">
        <v>0</v>
      </c>
      <c r="BS31" s="370">
        <v>0</v>
      </c>
      <c r="BT31" s="370">
        <v>7</v>
      </c>
      <c r="BU31" s="370">
        <v>0</v>
      </c>
      <c r="BV31" s="370">
        <v>7</v>
      </c>
      <c r="BW31" s="370">
        <v>0</v>
      </c>
      <c r="BX31" s="370">
        <v>0</v>
      </c>
      <c r="BY31" s="370">
        <v>0</v>
      </c>
      <c r="BZ31" s="370">
        <v>7</v>
      </c>
      <c r="CA31" s="370">
        <v>7</v>
      </c>
      <c r="CB31" s="370">
        <v>7</v>
      </c>
      <c r="CC31" s="370">
        <v>0</v>
      </c>
      <c r="CD31" s="370">
        <v>0</v>
      </c>
      <c r="CE31" s="370">
        <v>0</v>
      </c>
    </row>
    <row r="32" spans="1:83" s="371" customFormat="1" hidden="1">
      <c r="A32" s="370">
        <f t="shared" si="22"/>
        <v>22</v>
      </c>
      <c r="B32" s="370" t="s">
        <v>554</v>
      </c>
      <c r="C32" s="370" t="s">
        <v>555</v>
      </c>
      <c r="D32" s="370" t="s">
        <v>1476</v>
      </c>
      <c r="E32" s="370" t="s">
        <v>556</v>
      </c>
      <c r="F32" s="370" t="s">
        <v>87</v>
      </c>
      <c r="G32" s="370" t="s">
        <v>126</v>
      </c>
      <c r="H32" s="370" t="s">
        <v>615</v>
      </c>
      <c r="I32" s="370" t="s">
        <v>615</v>
      </c>
      <c r="J32" s="370">
        <v>2</v>
      </c>
      <c r="K32" s="370" t="s">
        <v>2410</v>
      </c>
      <c r="L32" s="370">
        <v>28998</v>
      </c>
      <c r="M32" s="370" t="s">
        <v>2419</v>
      </c>
      <c r="N32" s="370">
        <v>0</v>
      </c>
      <c r="O32" s="370">
        <v>1</v>
      </c>
      <c r="P32" s="370">
        <v>3</v>
      </c>
      <c r="Q32" s="370">
        <f t="shared" si="0"/>
        <v>4</v>
      </c>
      <c r="R32" s="370">
        <v>3</v>
      </c>
      <c r="S32" s="370">
        <v>3</v>
      </c>
      <c r="T32" s="370">
        <f t="shared" si="1"/>
        <v>6</v>
      </c>
      <c r="U32" s="370">
        <v>6</v>
      </c>
      <c r="V32" s="370">
        <v>3</v>
      </c>
      <c r="W32" s="370">
        <f t="shared" si="2"/>
        <v>9</v>
      </c>
      <c r="X32" s="370">
        <v>6</v>
      </c>
      <c r="Y32" s="370">
        <v>3</v>
      </c>
      <c r="Z32" s="370">
        <f t="shared" si="3"/>
        <v>9</v>
      </c>
      <c r="AA32" s="370">
        <v>4</v>
      </c>
      <c r="AB32" s="370">
        <v>6</v>
      </c>
      <c r="AC32" s="370">
        <f t="shared" si="4"/>
        <v>10</v>
      </c>
      <c r="AD32" s="370">
        <v>10</v>
      </c>
      <c r="AE32" s="370">
        <v>4</v>
      </c>
      <c r="AF32" s="370">
        <f t="shared" si="5"/>
        <v>14</v>
      </c>
      <c r="AG32" s="370">
        <v>0</v>
      </c>
      <c r="AH32" s="370">
        <v>3</v>
      </c>
      <c r="AI32" s="370">
        <f t="shared" si="6"/>
        <v>3</v>
      </c>
      <c r="AJ32" s="370">
        <v>0</v>
      </c>
      <c r="AK32" s="370">
        <v>0</v>
      </c>
      <c r="AL32" s="370">
        <f t="shared" si="7"/>
        <v>0</v>
      </c>
      <c r="AM32" s="370">
        <v>2</v>
      </c>
      <c r="AN32" s="370">
        <v>0</v>
      </c>
      <c r="AO32" s="370">
        <f t="shared" si="8"/>
        <v>2</v>
      </c>
      <c r="AP32" s="370">
        <v>0</v>
      </c>
      <c r="AQ32" s="370">
        <v>0</v>
      </c>
      <c r="AR32" s="370">
        <f t="shared" si="9"/>
        <v>0</v>
      </c>
      <c r="AS32" s="370">
        <v>0</v>
      </c>
      <c r="AT32" s="370">
        <v>0</v>
      </c>
      <c r="AU32" s="370">
        <f t="shared" si="10"/>
        <v>0</v>
      </c>
      <c r="AV32" s="370">
        <v>0</v>
      </c>
      <c r="AW32" s="370">
        <v>0</v>
      </c>
      <c r="AX32" s="370">
        <f t="shared" si="11"/>
        <v>0</v>
      </c>
      <c r="AY32" s="370">
        <v>0</v>
      </c>
      <c r="AZ32" s="370">
        <v>0</v>
      </c>
      <c r="BA32" s="370">
        <f t="shared" si="12"/>
        <v>0</v>
      </c>
      <c r="BB32" s="370">
        <v>0</v>
      </c>
      <c r="BC32" s="370">
        <v>0</v>
      </c>
      <c r="BD32" s="370">
        <f t="shared" si="13"/>
        <v>0</v>
      </c>
      <c r="BE32" s="370">
        <v>0</v>
      </c>
      <c r="BF32" s="370">
        <v>0</v>
      </c>
      <c r="BG32" s="370">
        <f t="shared" si="14"/>
        <v>0</v>
      </c>
      <c r="BH32" s="370">
        <v>2</v>
      </c>
      <c r="BI32" s="370">
        <v>1</v>
      </c>
      <c r="BJ32" s="370">
        <v>2</v>
      </c>
      <c r="BK32" s="370">
        <v>3</v>
      </c>
      <c r="BL32" s="370">
        <v>0</v>
      </c>
      <c r="BM32" s="370">
        <v>0</v>
      </c>
      <c r="BN32" s="370">
        <v>0</v>
      </c>
      <c r="BO32" s="370">
        <v>0</v>
      </c>
      <c r="BP32" s="370">
        <v>0</v>
      </c>
      <c r="BQ32" s="370">
        <v>0</v>
      </c>
      <c r="BR32" s="370">
        <v>0</v>
      </c>
      <c r="BS32" s="370">
        <v>0</v>
      </c>
      <c r="BT32" s="370">
        <v>4</v>
      </c>
      <c r="BU32" s="370">
        <v>4</v>
      </c>
      <c r="BV32" s="370">
        <v>8</v>
      </c>
      <c r="BW32" s="370">
        <v>0</v>
      </c>
      <c r="BX32" s="370">
        <v>0</v>
      </c>
      <c r="BY32" s="370">
        <v>0</v>
      </c>
      <c r="BZ32" s="370">
        <v>4</v>
      </c>
      <c r="CA32" s="370">
        <v>4</v>
      </c>
      <c r="CB32" s="370">
        <v>8</v>
      </c>
      <c r="CC32" s="370">
        <v>0</v>
      </c>
      <c r="CD32" s="370">
        <v>0</v>
      </c>
      <c r="CE32" s="370">
        <v>0</v>
      </c>
    </row>
    <row r="33" spans="1:83" s="371" customFormat="1" hidden="1">
      <c r="A33" s="370">
        <f t="shared" si="22"/>
        <v>23</v>
      </c>
      <c r="B33" s="370" t="s">
        <v>597</v>
      </c>
      <c r="C33" s="370" t="s">
        <v>598</v>
      </c>
      <c r="D33" s="370" t="s">
        <v>614</v>
      </c>
      <c r="E33" s="370" t="s">
        <v>599</v>
      </c>
      <c r="F33" s="370" t="s">
        <v>87</v>
      </c>
      <c r="G33" s="370" t="s">
        <v>126</v>
      </c>
      <c r="H33" s="370" t="s">
        <v>615</v>
      </c>
      <c r="I33" s="370" t="s">
        <v>615</v>
      </c>
      <c r="J33" s="370">
        <v>2</v>
      </c>
      <c r="K33" s="370" t="s">
        <v>2410</v>
      </c>
      <c r="L33" s="370">
        <v>29679</v>
      </c>
      <c r="M33" s="370" t="s">
        <v>2419</v>
      </c>
      <c r="N33" s="370">
        <v>0</v>
      </c>
      <c r="O33" s="370">
        <v>0</v>
      </c>
      <c r="P33" s="370">
        <v>0</v>
      </c>
      <c r="Q33" s="370">
        <f t="shared" si="0"/>
        <v>0</v>
      </c>
      <c r="R33" s="370">
        <v>1</v>
      </c>
      <c r="S33" s="370">
        <v>4</v>
      </c>
      <c r="T33" s="370">
        <f t="shared" si="1"/>
        <v>5</v>
      </c>
      <c r="U33" s="370">
        <v>6</v>
      </c>
      <c r="V33" s="370">
        <v>3</v>
      </c>
      <c r="W33" s="370">
        <f t="shared" si="2"/>
        <v>9</v>
      </c>
      <c r="X33" s="370">
        <v>3</v>
      </c>
      <c r="Y33" s="370">
        <v>2</v>
      </c>
      <c r="Z33" s="370">
        <f t="shared" si="3"/>
        <v>5</v>
      </c>
      <c r="AA33" s="370">
        <v>4</v>
      </c>
      <c r="AB33" s="370">
        <v>2</v>
      </c>
      <c r="AC33" s="370">
        <f t="shared" si="4"/>
        <v>6</v>
      </c>
      <c r="AD33" s="370">
        <v>5</v>
      </c>
      <c r="AE33" s="370">
        <v>3</v>
      </c>
      <c r="AF33" s="370">
        <f t="shared" si="5"/>
        <v>8</v>
      </c>
      <c r="AG33" s="370">
        <v>3</v>
      </c>
      <c r="AH33" s="370">
        <v>3</v>
      </c>
      <c r="AI33" s="370">
        <f t="shared" si="6"/>
        <v>6</v>
      </c>
      <c r="AJ33" s="370">
        <v>0</v>
      </c>
      <c r="AK33" s="370">
        <v>2</v>
      </c>
      <c r="AL33" s="370">
        <f t="shared" si="7"/>
        <v>2</v>
      </c>
      <c r="AM33" s="370">
        <v>1</v>
      </c>
      <c r="AN33" s="370">
        <v>0</v>
      </c>
      <c r="AO33" s="370">
        <f t="shared" si="8"/>
        <v>1</v>
      </c>
      <c r="AP33" s="370">
        <v>0</v>
      </c>
      <c r="AQ33" s="370">
        <v>0</v>
      </c>
      <c r="AR33" s="370">
        <f t="shared" si="9"/>
        <v>0</v>
      </c>
      <c r="AS33" s="370">
        <v>0</v>
      </c>
      <c r="AT33" s="370">
        <v>0</v>
      </c>
      <c r="AU33" s="370">
        <f t="shared" si="10"/>
        <v>0</v>
      </c>
      <c r="AV33" s="370">
        <v>0</v>
      </c>
      <c r="AW33" s="370">
        <v>0</v>
      </c>
      <c r="AX33" s="370">
        <f t="shared" si="11"/>
        <v>0</v>
      </c>
      <c r="AY33" s="370">
        <v>0</v>
      </c>
      <c r="AZ33" s="370">
        <v>0</v>
      </c>
      <c r="BA33" s="370">
        <f t="shared" si="12"/>
        <v>0</v>
      </c>
      <c r="BB33" s="370">
        <v>0</v>
      </c>
      <c r="BC33" s="370">
        <v>0</v>
      </c>
      <c r="BD33" s="370">
        <f t="shared" si="13"/>
        <v>0</v>
      </c>
      <c r="BE33" s="370">
        <v>0</v>
      </c>
      <c r="BF33" s="370">
        <v>0</v>
      </c>
      <c r="BG33" s="370">
        <f t="shared" si="14"/>
        <v>0</v>
      </c>
      <c r="BH33" s="370">
        <v>0</v>
      </c>
      <c r="BI33" s="370">
        <v>0</v>
      </c>
      <c r="BJ33" s="370">
        <v>0</v>
      </c>
      <c r="BK33" s="370">
        <v>0</v>
      </c>
      <c r="BL33" s="370">
        <v>0</v>
      </c>
      <c r="BM33" s="370">
        <v>1</v>
      </c>
      <c r="BN33" s="370">
        <v>0</v>
      </c>
      <c r="BO33" s="370">
        <v>0</v>
      </c>
      <c r="BP33" s="370">
        <v>0</v>
      </c>
      <c r="BQ33" s="370">
        <v>0</v>
      </c>
      <c r="BR33" s="370">
        <v>0</v>
      </c>
      <c r="BS33" s="370">
        <v>0</v>
      </c>
      <c r="BT33" s="370">
        <v>0</v>
      </c>
      <c r="BU33" s="370">
        <v>1</v>
      </c>
      <c r="BV33" s="370">
        <v>1</v>
      </c>
      <c r="BW33" s="370">
        <v>0</v>
      </c>
      <c r="BX33" s="370">
        <v>0</v>
      </c>
      <c r="BY33" s="370">
        <v>0</v>
      </c>
      <c r="BZ33" s="370">
        <v>0</v>
      </c>
      <c r="CA33" s="370">
        <v>0</v>
      </c>
      <c r="CB33" s="370">
        <v>1</v>
      </c>
      <c r="CC33" s="370">
        <v>0</v>
      </c>
      <c r="CD33" s="370">
        <v>0</v>
      </c>
      <c r="CE33" s="370">
        <v>0</v>
      </c>
    </row>
    <row r="34" spans="1:83" s="371" customFormat="1" hidden="1">
      <c r="A34" s="370">
        <f t="shared" si="22"/>
        <v>24</v>
      </c>
      <c r="B34" s="370" t="s">
        <v>619</v>
      </c>
      <c r="C34" s="370" t="s">
        <v>620</v>
      </c>
      <c r="D34" s="370" t="s">
        <v>1478</v>
      </c>
      <c r="E34" s="370" t="s">
        <v>602</v>
      </c>
      <c r="F34" s="370" t="s">
        <v>87</v>
      </c>
      <c r="G34" s="370" t="s">
        <v>126</v>
      </c>
      <c r="H34" s="370" t="s">
        <v>615</v>
      </c>
      <c r="I34" s="370" t="s">
        <v>615</v>
      </c>
      <c r="J34" s="370">
        <v>2</v>
      </c>
      <c r="K34" s="370" t="s">
        <v>2410</v>
      </c>
      <c r="L34" s="370">
        <v>29952</v>
      </c>
      <c r="M34" s="370" t="s">
        <v>2419</v>
      </c>
      <c r="N34" s="370">
        <v>0</v>
      </c>
      <c r="O34" s="370">
        <v>0</v>
      </c>
      <c r="P34" s="370">
        <v>0</v>
      </c>
      <c r="Q34" s="370">
        <f t="shared" si="0"/>
        <v>0</v>
      </c>
      <c r="R34" s="370">
        <v>2</v>
      </c>
      <c r="S34" s="370">
        <v>0</v>
      </c>
      <c r="T34" s="370">
        <f t="shared" si="1"/>
        <v>2</v>
      </c>
      <c r="U34" s="370">
        <v>2</v>
      </c>
      <c r="V34" s="370">
        <v>4</v>
      </c>
      <c r="W34" s="370">
        <f t="shared" si="2"/>
        <v>6</v>
      </c>
      <c r="X34" s="370">
        <v>3</v>
      </c>
      <c r="Y34" s="370">
        <v>1</v>
      </c>
      <c r="Z34" s="370">
        <f t="shared" si="3"/>
        <v>4</v>
      </c>
      <c r="AA34" s="370">
        <v>1</v>
      </c>
      <c r="AB34" s="370">
        <v>1</v>
      </c>
      <c r="AC34" s="370">
        <f t="shared" si="4"/>
        <v>2</v>
      </c>
      <c r="AD34" s="370">
        <v>2</v>
      </c>
      <c r="AE34" s="370">
        <v>2</v>
      </c>
      <c r="AF34" s="370">
        <f t="shared" si="5"/>
        <v>4</v>
      </c>
      <c r="AG34" s="370">
        <v>7</v>
      </c>
      <c r="AH34" s="370">
        <v>1</v>
      </c>
      <c r="AI34" s="370">
        <f t="shared" si="6"/>
        <v>8</v>
      </c>
      <c r="AJ34" s="370">
        <v>2</v>
      </c>
      <c r="AK34" s="370">
        <v>2</v>
      </c>
      <c r="AL34" s="370">
        <f t="shared" si="7"/>
        <v>4</v>
      </c>
      <c r="AM34" s="370">
        <v>2</v>
      </c>
      <c r="AN34" s="370">
        <v>1</v>
      </c>
      <c r="AO34" s="370">
        <f t="shared" si="8"/>
        <v>3</v>
      </c>
      <c r="AP34" s="370">
        <v>0</v>
      </c>
      <c r="AQ34" s="370">
        <v>0</v>
      </c>
      <c r="AR34" s="370">
        <f t="shared" si="9"/>
        <v>0</v>
      </c>
      <c r="AS34" s="370">
        <v>0</v>
      </c>
      <c r="AT34" s="370">
        <v>0</v>
      </c>
      <c r="AU34" s="370">
        <f t="shared" si="10"/>
        <v>0</v>
      </c>
      <c r="AV34" s="370">
        <v>0</v>
      </c>
      <c r="AW34" s="370">
        <v>0</v>
      </c>
      <c r="AX34" s="370">
        <f t="shared" si="11"/>
        <v>0</v>
      </c>
      <c r="AY34" s="370">
        <v>0</v>
      </c>
      <c r="AZ34" s="370">
        <v>0</v>
      </c>
      <c r="BA34" s="370">
        <f t="shared" si="12"/>
        <v>0</v>
      </c>
      <c r="BB34" s="370">
        <v>0</v>
      </c>
      <c r="BC34" s="370">
        <v>0</v>
      </c>
      <c r="BD34" s="370">
        <f t="shared" si="13"/>
        <v>0</v>
      </c>
      <c r="BE34" s="370">
        <v>0</v>
      </c>
      <c r="BF34" s="370">
        <v>0</v>
      </c>
      <c r="BG34" s="370">
        <f t="shared" si="14"/>
        <v>0</v>
      </c>
      <c r="BH34" s="370">
        <v>1</v>
      </c>
      <c r="BI34" s="370">
        <v>2</v>
      </c>
      <c r="BJ34" s="370">
        <v>1</v>
      </c>
      <c r="BK34" s="370">
        <v>0</v>
      </c>
      <c r="BL34" s="370">
        <v>1</v>
      </c>
      <c r="BM34" s="370">
        <v>0</v>
      </c>
      <c r="BN34" s="370">
        <v>0</v>
      </c>
      <c r="BO34" s="370">
        <v>0</v>
      </c>
      <c r="BP34" s="370">
        <v>0</v>
      </c>
      <c r="BQ34" s="370">
        <v>0</v>
      </c>
      <c r="BR34" s="370">
        <v>0</v>
      </c>
      <c r="BS34" s="370">
        <v>0</v>
      </c>
      <c r="BT34" s="370">
        <v>3</v>
      </c>
      <c r="BU34" s="370">
        <v>2</v>
      </c>
      <c r="BV34" s="370">
        <v>5</v>
      </c>
      <c r="BW34" s="370">
        <v>0</v>
      </c>
      <c r="BX34" s="370">
        <v>0</v>
      </c>
      <c r="BY34" s="370">
        <v>0</v>
      </c>
      <c r="BZ34" s="370">
        <v>3</v>
      </c>
      <c r="CA34" s="370">
        <v>3</v>
      </c>
      <c r="CB34" s="370">
        <v>5</v>
      </c>
      <c r="CC34" s="370">
        <v>0</v>
      </c>
      <c r="CD34" s="370">
        <v>0</v>
      </c>
      <c r="CE34" s="370">
        <v>0</v>
      </c>
    </row>
    <row r="35" spans="1:83" s="371" customFormat="1" hidden="1">
      <c r="A35" s="370">
        <f t="shared" si="22"/>
        <v>25</v>
      </c>
      <c r="B35" s="370" t="s">
        <v>559</v>
      </c>
      <c r="C35" s="370" t="s">
        <v>560</v>
      </c>
      <c r="D35" s="370" t="s">
        <v>561</v>
      </c>
      <c r="E35" s="370" t="s">
        <v>561</v>
      </c>
      <c r="F35" s="370" t="s">
        <v>87</v>
      </c>
      <c r="G35" s="370" t="s">
        <v>126</v>
      </c>
      <c r="H35" s="370" t="s">
        <v>615</v>
      </c>
      <c r="I35" s="370" t="s">
        <v>615</v>
      </c>
      <c r="J35" s="370">
        <v>2</v>
      </c>
      <c r="K35" s="370" t="s">
        <v>2410</v>
      </c>
      <c r="L35" s="370">
        <v>30130</v>
      </c>
      <c r="M35" s="370" t="s">
        <v>2419</v>
      </c>
      <c r="N35" s="370">
        <v>0</v>
      </c>
      <c r="O35" s="370">
        <v>0</v>
      </c>
      <c r="P35" s="370">
        <v>0</v>
      </c>
      <c r="Q35" s="370">
        <f t="shared" si="0"/>
        <v>0</v>
      </c>
      <c r="R35" s="370">
        <v>2</v>
      </c>
      <c r="S35" s="370">
        <v>5</v>
      </c>
      <c r="T35" s="370">
        <f t="shared" si="1"/>
        <v>7</v>
      </c>
      <c r="U35" s="370">
        <v>2</v>
      </c>
      <c r="V35" s="370">
        <v>2</v>
      </c>
      <c r="W35" s="370">
        <f t="shared" si="2"/>
        <v>4</v>
      </c>
      <c r="X35" s="370">
        <v>3</v>
      </c>
      <c r="Y35" s="370">
        <v>3</v>
      </c>
      <c r="Z35" s="370">
        <f t="shared" si="3"/>
        <v>6</v>
      </c>
      <c r="AA35" s="370">
        <v>3</v>
      </c>
      <c r="AB35" s="370">
        <v>2</v>
      </c>
      <c r="AC35" s="370">
        <f t="shared" si="4"/>
        <v>5</v>
      </c>
      <c r="AD35" s="370">
        <v>7</v>
      </c>
      <c r="AE35" s="370">
        <v>4</v>
      </c>
      <c r="AF35" s="370">
        <f t="shared" si="5"/>
        <v>11</v>
      </c>
      <c r="AG35" s="370">
        <v>3</v>
      </c>
      <c r="AH35" s="370">
        <v>5</v>
      </c>
      <c r="AI35" s="370">
        <f t="shared" si="6"/>
        <v>8</v>
      </c>
      <c r="AJ35" s="370">
        <v>1</v>
      </c>
      <c r="AK35" s="370">
        <v>0</v>
      </c>
      <c r="AL35" s="370">
        <f t="shared" si="7"/>
        <v>1</v>
      </c>
      <c r="AM35" s="370">
        <v>0</v>
      </c>
      <c r="AN35" s="370">
        <v>1</v>
      </c>
      <c r="AO35" s="370">
        <f t="shared" si="8"/>
        <v>1</v>
      </c>
      <c r="AP35" s="370">
        <v>0</v>
      </c>
      <c r="AQ35" s="370">
        <v>0</v>
      </c>
      <c r="AR35" s="370">
        <f t="shared" si="9"/>
        <v>0</v>
      </c>
      <c r="AS35" s="370">
        <v>0</v>
      </c>
      <c r="AT35" s="370">
        <v>0</v>
      </c>
      <c r="AU35" s="370">
        <f t="shared" si="10"/>
        <v>0</v>
      </c>
      <c r="AV35" s="370">
        <v>0</v>
      </c>
      <c r="AW35" s="370">
        <v>0</v>
      </c>
      <c r="AX35" s="370">
        <f t="shared" si="11"/>
        <v>0</v>
      </c>
      <c r="AY35" s="370">
        <v>0</v>
      </c>
      <c r="AZ35" s="370">
        <v>0</v>
      </c>
      <c r="BA35" s="370">
        <f t="shared" si="12"/>
        <v>0</v>
      </c>
      <c r="BB35" s="370">
        <v>0</v>
      </c>
      <c r="BC35" s="370">
        <v>0</v>
      </c>
      <c r="BD35" s="370">
        <f t="shared" si="13"/>
        <v>0</v>
      </c>
      <c r="BE35" s="370">
        <v>0</v>
      </c>
      <c r="BF35" s="370">
        <v>0</v>
      </c>
      <c r="BG35" s="370">
        <f t="shared" si="14"/>
        <v>0</v>
      </c>
      <c r="BH35" s="370">
        <v>0</v>
      </c>
      <c r="BI35" s="370">
        <v>0</v>
      </c>
      <c r="BJ35" s="370">
        <v>0</v>
      </c>
      <c r="BK35" s="370">
        <v>0</v>
      </c>
      <c r="BL35" s="370">
        <v>0</v>
      </c>
      <c r="BM35" s="370">
        <v>0</v>
      </c>
      <c r="BN35" s="370">
        <v>0</v>
      </c>
      <c r="BO35" s="370">
        <v>0</v>
      </c>
      <c r="BP35" s="370">
        <v>0</v>
      </c>
      <c r="BQ35" s="370">
        <v>0</v>
      </c>
      <c r="BR35" s="370">
        <v>0</v>
      </c>
      <c r="BS35" s="370">
        <v>0</v>
      </c>
      <c r="BT35" s="370">
        <v>0</v>
      </c>
      <c r="BU35" s="370">
        <v>0</v>
      </c>
      <c r="BV35" s="370">
        <v>0</v>
      </c>
      <c r="BW35" s="370">
        <v>0</v>
      </c>
      <c r="BX35" s="370">
        <v>0</v>
      </c>
      <c r="BY35" s="370">
        <v>0</v>
      </c>
      <c r="BZ35" s="370">
        <v>0</v>
      </c>
      <c r="CA35" s="370">
        <v>0</v>
      </c>
      <c r="CB35" s="370">
        <v>0</v>
      </c>
      <c r="CC35" s="370">
        <v>0</v>
      </c>
      <c r="CD35" s="370">
        <v>0</v>
      </c>
      <c r="CE35" s="370">
        <v>0</v>
      </c>
    </row>
    <row r="36" spans="1:83" s="371" customFormat="1" hidden="1">
      <c r="A36" s="370">
        <f t="shared" si="22"/>
        <v>26</v>
      </c>
      <c r="B36" s="370" t="s">
        <v>562</v>
      </c>
      <c r="C36" s="370" t="s">
        <v>563</v>
      </c>
      <c r="D36" s="370" t="s">
        <v>564</v>
      </c>
      <c r="E36" s="370" t="s">
        <v>564</v>
      </c>
      <c r="F36" s="370" t="s">
        <v>87</v>
      </c>
      <c r="G36" s="370" t="s">
        <v>126</v>
      </c>
      <c r="H36" s="370" t="s">
        <v>615</v>
      </c>
      <c r="I36" s="370" t="s">
        <v>615</v>
      </c>
      <c r="J36" s="370">
        <v>2</v>
      </c>
      <c r="K36" s="370" t="s">
        <v>2410</v>
      </c>
      <c r="L36" s="370">
        <v>30035</v>
      </c>
      <c r="M36" s="370" t="s">
        <v>2419</v>
      </c>
      <c r="N36" s="370">
        <v>0</v>
      </c>
      <c r="O36" s="370">
        <v>1</v>
      </c>
      <c r="P36" s="370">
        <v>0</v>
      </c>
      <c r="Q36" s="370">
        <f t="shared" si="0"/>
        <v>1</v>
      </c>
      <c r="R36" s="370">
        <v>2</v>
      </c>
      <c r="S36" s="370">
        <v>1</v>
      </c>
      <c r="T36" s="370">
        <f t="shared" si="1"/>
        <v>3</v>
      </c>
      <c r="U36" s="370">
        <v>2</v>
      </c>
      <c r="V36" s="370">
        <v>2</v>
      </c>
      <c r="W36" s="370">
        <f t="shared" si="2"/>
        <v>4</v>
      </c>
      <c r="X36" s="370">
        <v>3</v>
      </c>
      <c r="Y36" s="370">
        <v>2</v>
      </c>
      <c r="Z36" s="370">
        <f t="shared" si="3"/>
        <v>5</v>
      </c>
      <c r="AA36" s="370">
        <v>3</v>
      </c>
      <c r="AB36" s="370">
        <v>7</v>
      </c>
      <c r="AC36" s="370">
        <f t="shared" si="4"/>
        <v>10</v>
      </c>
      <c r="AD36" s="370">
        <v>1</v>
      </c>
      <c r="AE36" s="370">
        <v>0</v>
      </c>
      <c r="AF36" s="370">
        <f t="shared" si="5"/>
        <v>1</v>
      </c>
      <c r="AG36" s="370">
        <v>5</v>
      </c>
      <c r="AH36" s="370">
        <v>3</v>
      </c>
      <c r="AI36" s="370">
        <f t="shared" si="6"/>
        <v>8</v>
      </c>
      <c r="AJ36" s="370">
        <v>3</v>
      </c>
      <c r="AK36" s="370">
        <v>2</v>
      </c>
      <c r="AL36" s="370">
        <f t="shared" si="7"/>
        <v>5</v>
      </c>
      <c r="AM36" s="370">
        <v>0</v>
      </c>
      <c r="AN36" s="370">
        <v>2</v>
      </c>
      <c r="AO36" s="370">
        <f t="shared" si="8"/>
        <v>2</v>
      </c>
      <c r="AP36" s="370">
        <v>1</v>
      </c>
      <c r="AQ36" s="370">
        <v>2</v>
      </c>
      <c r="AR36" s="370">
        <f t="shared" si="9"/>
        <v>3</v>
      </c>
      <c r="AS36" s="370">
        <v>0</v>
      </c>
      <c r="AT36" s="370">
        <v>0</v>
      </c>
      <c r="AU36" s="370">
        <f t="shared" si="10"/>
        <v>0</v>
      </c>
      <c r="AV36" s="370">
        <v>0</v>
      </c>
      <c r="AW36" s="370">
        <v>0</v>
      </c>
      <c r="AX36" s="370">
        <f t="shared" si="11"/>
        <v>0</v>
      </c>
      <c r="AY36" s="370">
        <v>0</v>
      </c>
      <c r="AZ36" s="370">
        <v>0</v>
      </c>
      <c r="BA36" s="370">
        <f t="shared" si="12"/>
        <v>0</v>
      </c>
      <c r="BB36" s="370">
        <v>0</v>
      </c>
      <c r="BC36" s="370">
        <v>0</v>
      </c>
      <c r="BD36" s="370">
        <f t="shared" si="13"/>
        <v>0</v>
      </c>
      <c r="BE36" s="370">
        <v>0</v>
      </c>
      <c r="BF36" s="370">
        <v>0</v>
      </c>
      <c r="BG36" s="370">
        <f t="shared" si="14"/>
        <v>0</v>
      </c>
      <c r="BH36" s="370">
        <v>0</v>
      </c>
      <c r="BI36" s="370">
        <v>0</v>
      </c>
      <c r="BJ36" s="370">
        <v>0</v>
      </c>
      <c r="BK36" s="370">
        <v>0</v>
      </c>
      <c r="BL36" s="370">
        <v>0</v>
      </c>
      <c r="BM36" s="370">
        <v>0</v>
      </c>
      <c r="BN36" s="370">
        <v>0</v>
      </c>
      <c r="BO36" s="370">
        <v>0</v>
      </c>
      <c r="BP36" s="370">
        <v>0</v>
      </c>
      <c r="BQ36" s="370">
        <v>0</v>
      </c>
      <c r="BR36" s="370">
        <v>0</v>
      </c>
      <c r="BS36" s="370">
        <v>0</v>
      </c>
      <c r="BT36" s="370">
        <v>0</v>
      </c>
      <c r="BU36" s="370">
        <v>0</v>
      </c>
      <c r="BV36" s="370">
        <v>0</v>
      </c>
      <c r="BW36" s="370">
        <v>0</v>
      </c>
      <c r="BX36" s="370">
        <v>0</v>
      </c>
      <c r="BY36" s="370">
        <v>0</v>
      </c>
      <c r="BZ36" s="370">
        <v>0</v>
      </c>
      <c r="CA36" s="370">
        <v>0</v>
      </c>
      <c r="CB36" s="370">
        <v>0</v>
      </c>
      <c r="CC36" s="370">
        <v>0</v>
      </c>
      <c r="CD36" s="370">
        <v>0</v>
      </c>
      <c r="CE36" s="370">
        <v>0</v>
      </c>
    </row>
    <row r="37" spans="1:83" s="371" customFormat="1" hidden="1">
      <c r="A37" s="370">
        <f t="shared" si="22"/>
        <v>27</v>
      </c>
      <c r="B37" s="370" t="s">
        <v>582</v>
      </c>
      <c r="C37" s="370" t="s">
        <v>583</v>
      </c>
      <c r="D37" s="370" t="s">
        <v>594</v>
      </c>
      <c r="E37" s="370" t="s">
        <v>584</v>
      </c>
      <c r="F37" s="370" t="s">
        <v>87</v>
      </c>
      <c r="G37" s="370" t="s">
        <v>126</v>
      </c>
      <c r="H37" s="370" t="s">
        <v>615</v>
      </c>
      <c r="I37" s="370" t="s">
        <v>615</v>
      </c>
      <c r="J37" s="370">
        <v>2</v>
      </c>
      <c r="K37" s="370" t="s">
        <v>2410</v>
      </c>
      <c r="L37" s="370">
        <v>30108</v>
      </c>
      <c r="M37" s="370" t="s">
        <v>2419</v>
      </c>
      <c r="N37" s="370">
        <v>0</v>
      </c>
      <c r="O37" s="370">
        <v>3</v>
      </c>
      <c r="P37" s="370">
        <v>0</v>
      </c>
      <c r="Q37" s="370">
        <f t="shared" si="0"/>
        <v>3</v>
      </c>
      <c r="R37" s="370">
        <v>1</v>
      </c>
      <c r="S37" s="370">
        <v>2</v>
      </c>
      <c r="T37" s="370">
        <f t="shared" si="1"/>
        <v>3</v>
      </c>
      <c r="U37" s="370">
        <v>7</v>
      </c>
      <c r="V37" s="370">
        <v>6</v>
      </c>
      <c r="W37" s="370">
        <f t="shared" si="2"/>
        <v>13</v>
      </c>
      <c r="X37" s="370">
        <v>7</v>
      </c>
      <c r="Y37" s="370">
        <v>3</v>
      </c>
      <c r="Z37" s="370">
        <f t="shared" si="3"/>
        <v>10</v>
      </c>
      <c r="AA37" s="370">
        <v>7</v>
      </c>
      <c r="AB37" s="370">
        <v>9</v>
      </c>
      <c r="AC37" s="370">
        <f t="shared" si="4"/>
        <v>16</v>
      </c>
      <c r="AD37" s="370">
        <v>5</v>
      </c>
      <c r="AE37" s="370">
        <v>8</v>
      </c>
      <c r="AF37" s="370">
        <f t="shared" si="5"/>
        <v>13</v>
      </c>
      <c r="AG37" s="370">
        <v>4</v>
      </c>
      <c r="AH37" s="370">
        <v>2</v>
      </c>
      <c r="AI37" s="370">
        <f t="shared" si="6"/>
        <v>6</v>
      </c>
      <c r="AJ37" s="370">
        <v>1</v>
      </c>
      <c r="AK37" s="370">
        <v>2</v>
      </c>
      <c r="AL37" s="370">
        <f t="shared" si="7"/>
        <v>3</v>
      </c>
      <c r="AM37" s="370">
        <v>2</v>
      </c>
      <c r="AN37" s="370">
        <v>0</v>
      </c>
      <c r="AO37" s="370">
        <f t="shared" si="8"/>
        <v>2</v>
      </c>
      <c r="AP37" s="370">
        <v>0</v>
      </c>
      <c r="AQ37" s="370">
        <v>0</v>
      </c>
      <c r="AR37" s="370">
        <f t="shared" si="9"/>
        <v>0</v>
      </c>
      <c r="AS37" s="370">
        <v>0</v>
      </c>
      <c r="AT37" s="370">
        <v>0</v>
      </c>
      <c r="AU37" s="370">
        <f t="shared" si="10"/>
        <v>0</v>
      </c>
      <c r="AV37" s="370">
        <v>0</v>
      </c>
      <c r="AW37" s="370">
        <v>0</v>
      </c>
      <c r="AX37" s="370">
        <f t="shared" si="11"/>
        <v>0</v>
      </c>
      <c r="AY37" s="370">
        <v>0</v>
      </c>
      <c r="AZ37" s="370">
        <v>0</v>
      </c>
      <c r="BA37" s="370">
        <f t="shared" si="12"/>
        <v>0</v>
      </c>
      <c r="BB37" s="370">
        <v>0</v>
      </c>
      <c r="BC37" s="370">
        <v>0</v>
      </c>
      <c r="BD37" s="370">
        <f t="shared" si="13"/>
        <v>0</v>
      </c>
      <c r="BE37" s="370">
        <v>0</v>
      </c>
      <c r="BF37" s="370">
        <v>0</v>
      </c>
      <c r="BG37" s="370">
        <f t="shared" si="14"/>
        <v>0</v>
      </c>
      <c r="BH37" s="370">
        <v>0</v>
      </c>
      <c r="BI37" s="370">
        <v>0</v>
      </c>
      <c r="BJ37" s="370">
        <v>0</v>
      </c>
      <c r="BK37" s="370">
        <v>0</v>
      </c>
      <c r="BL37" s="370">
        <v>0</v>
      </c>
      <c r="BM37" s="370">
        <v>0</v>
      </c>
      <c r="BN37" s="370">
        <v>0</v>
      </c>
      <c r="BO37" s="370">
        <v>0</v>
      </c>
      <c r="BP37" s="370">
        <v>0</v>
      </c>
      <c r="BQ37" s="370">
        <v>0</v>
      </c>
      <c r="BR37" s="370">
        <v>0</v>
      </c>
      <c r="BS37" s="370">
        <v>0</v>
      </c>
      <c r="BT37" s="370">
        <v>0</v>
      </c>
      <c r="BU37" s="370">
        <v>0</v>
      </c>
      <c r="BV37" s="370">
        <v>0</v>
      </c>
      <c r="BW37" s="370">
        <v>0</v>
      </c>
      <c r="BX37" s="370">
        <v>0</v>
      </c>
      <c r="BY37" s="370">
        <v>0</v>
      </c>
      <c r="BZ37" s="370">
        <v>0</v>
      </c>
      <c r="CA37" s="370">
        <v>0</v>
      </c>
      <c r="CB37" s="370">
        <v>0</v>
      </c>
      <c r="CC37" s="370">
        <v>0</v>
      </c>
      <c r="CD37" s="370">
        <v>0</v>
      </c>
      <c r="CE37" s="370">
        <v>0</v>
      </c>
    </row>
    <row r="38" spans="1:83" s="371" customFormat="1" hidden="1">
      <c r="A38" s="370">
        <f t="shared" si="22"/>
        <v>28</v>
      </c>
      <c r="B38" s="370" t="s">
        <v>576</v>
      </c>
      <c r="C38" s="370" t="s">
        <v>577</v>
      </c>
      <c r="D38" s="370" t="s">
        <v>1471</v>
      </c>
      <c r="E38" s="370" t="s">
        <v>578</v>
      </c>
      <c r="F38" s="370" t="s">
        <v>87</v>
      </c>
      <c r="G38" s="370" t="s">
        <v>126</v>
      </c>
      <c r="H38" s="370" t="s">
        <v>615</v>
      </c>
      <c r="I38" s="370" t="s">
        <v>615</v>
      </c>
      <c r="J38" s="370">
        <v>2</v>
      </c>
      <c r="K38" s="370" t="s">
        <v>2410</v>
      </c>
      <c r="L38" s="370">
        <v>29952</v>
      </c>
      <c r="M38" s="370" t="s">
        <v>2419</v>
      </c>
      <c r="N38" s="370">
        <v>0</v>
      </c>
      <c r="O38" s="370">
        <v>0</v>
      </c>
      <c r="P38" s="370">
        <v>0</v>
      </c>
      <c r="Q38" s="370">
        <f t="shared" si="0"/>
        <v>0</v>
      </c>
      <c r="R38" s="370">
        <v>4</v>
      </c>
      <c r="S38" s="370">
        <v>0</v>
      </c>
      <c r="T38" s="370">
        <f t="shared" si="1"/>
        <v>4</v>
      </c>
      <c r="U38" s="370">
        <v>5</v>
      </c>
      <c r="V38" s="370">
        <v>8</v>
      </c>
      <c r="W38" s="370">
        <f t="shared" si="2"/>
        <v>13</v>
      </c>
      <c r="X38" s="370">
        <v>0</v>
      </c>
      <c r="Y38" s="370">
        <v>7</v>
      </c>
      <c r="Z38" s="370">
        <f t="shared" si="3"/>
        <v>7</v>
      </c>
      <c r="AA38" s="370">
        <v>5</v>
      </c>
      <c r="AB38" s="370">
        <v>9</v>
      </c>
      <c r="AC38" s="370">
        <f t="shared" si="4"/>
        <v>14</v>
      </c>
      <c r="AD38" s="370">
        <v>3</v>
      </c>
      <c r="AE38" s="370">
        <v>5</v>
      </c>
      <c r="AF38" s="370">
        <f t="shared" si="5"/>
        <v>8</v>
      </c>
      <c r="AG38" s="370">
        <v>10</v>
      </c>
      <c r="AH38" s="370">
        <v>5</v>
      </c>
      <c r="AI38" s="370">
        <f t="shared" si="6"/>
        <v>15</v>
      </c>
      <c r="AJ38" s="370">
        <v>3</v>
      </c>
      <c r="AK38" s="370">
        <v>3</v>
      </c>
      <c r="AL38" s="370">
        <f t="shared" si="7"/>
        <v>6</v>
      </c>
      <c r="AM38" s="370">
        <v>1</v>
      </c>
      <c r="AN38" s="370">
        <v>2</v>
      </c>
      <c r="AO38" s="370">
        <f t="shared" si="8"/>
        <v>3</v>
      </c>
      <c r="AP38" s="370">
        <v>0</v>
      </c>
      <c r="AQ38" s="370">
        <v>0</v>
      </c>
      <c r="AR38" s="370">
        <f t="shared" si="9"/>
        <v>0</v>
      </c>
      <c r="AS38" s="370">
        <v>0</v>
      </c>
      <c r="AT38" s="370">
        <v>0</v>
      </c>
      <c r="AU38" s="370">
        <f t="shared" si="10"/>
        <v>0</v>
      </c>
      <c r="AV38" s="370">
        <v>0</v>
      </c>
      <c r="AW38" s="370">
        <v>0</v>
      </c>
      <c r="AX38" s="370">
        <f t="shared" si="11"/>
        <v>0</v>
      </c>
      <c r="AY38" s="370">
        <v>0</v>
      </c>
      <c r="AZ38" s="370">
        <v>0</v>
      </c>
      <c r="BA38" s="370">
        <f t="shared" si="12"/>
        <v>0</v>
      </c>
      <c r="BB38" s="370">
        <v>0</v>
      </c>
      <c r="BC38" s="370">
        <v>0</v>
      </c>
      <c r="BD38" s="370">
        <f t="shared" si="13"/>
        <v>0</v>
      </c>
      <c r="BE38" s="370">
        <v>0</v>
      </c>
      <c r="BF38" s="370">
        <v>0</v>
      </c>
      <c r="BG38" s="370">
        <f t="shared" si="14"/>
        <v>0</v>
      </c>
      <c r="BH38" s="370">
        <v>2</v>
      </c>
      <c r="BI38" s="370">
        <v>0</v>
      </c>
      <c r="BJ38" s="370">
        <v>1</v>
      </c>
      <c r="BK38" s="370">
        <v>1</v>
      </c>
      <c r="BL38" s="370">
        <v>1</v>
      </c>
      <c r="BM38" s="370">
        <v>2</v>
      </c>
      <c r="BN38" s="370">
        <v>1</v>
      </c>
      <c r="BO38" s="370">
        <v>0</v>
      </c>
      <c r="BP38" s="370">
        <v>0</v>
      </c>
      <c r="BQ38" s="370">
        <v>0</v>
      </c>
      <c r="BR38" s="370">
        <v>0</v>
      </c>
      <c r="BS38" s="370">
        <v>0</v>
      </c>
      <c r="BT38" s="370">
        <v>5</v>
      </c>
      <c r="BU38" s="370">
        <v>3</v>
      </c>
      <c r="BV38" s="370">
        <v>8</v>
      </c>
      <c r="BW38" s="370">
        <v>0</v>
      </c>
      <c r="BX38" s="370">
        <v>0</v>
      </c>
      <c r="BY38" s="370">
        <v>0</v>
      </c>
      <c r="BZ38" s="370">
        <v>5</v>
      </c>
      <c r="CA38" s="370">
        <v>5</v>
      </c>
      <c r="CB38" s="370">
        <v>8</v>
      </c>
      <c r="CC38" s="370">
        <v>0</v>
      </c>
      <c r="CD38" s="370">
        <v>0</v>
      </c>
      <c r="CE38" s="370">
        <v>0</v>
      </c>
    </row>
    <row r="39" spans="1:83" s="371" customFormat="1" hidden="1">
      <c r="A39" s="370">
        <f t="shared" si="22"/>
        <v>29</v>
      </c>
      <c r="B39" s="370" t="s">
        <v>603</v>
      </c>
      <c r="C39" s="370" t="s">
        <v>604</v>
      </c>
      <c r="D39" s="370" t="s">
        <v>300</v>
      </c>
      <c r="E39" s="370" t="s">
        <v>605</v>
      </c>
      <c r="F39" s="370" t="s">
        <v>87</v>
      </c>
      <c r="G39" s="370" t="s">
        <v>126</v>
      </c>
      <c r="H39" s="370" t="s">
        <v>615</v>
      </c>
      <c r="I39" s="370" t="s">
        <v>615</v>
      </c>
      <c r="J39" s="370">
        <v>2</v>
      </c>
      <c r="K39" s="370" t="s">
        <v>2410</v>
      </c>
      <c r="L39" s="370">
        <v>29587</v>
      </c>
      <c r="M39" s="370" t="s">
        <v>1376</v>
      </c>
      <c r="N39" s="370">
        <v>0</v>
      </c>
      <c r="O39" s="370">
        <v>0</v>
      </c>
      <c r="P39" s="370">
        <v>1</v>
      </c>
      <c r="Q39" s="370">
        <f t="shared" si="0"/>
        <v>1</v>
      </c>
      <c r="R39" s="370">
        <v>7</v>
      </c>
      <c r="S39" s="370">
        <v>3</v>
      </c>
      <c r="T39" s="370">
        <f t="shared" si="1"/>
        <v>10</v>
      </c>
      <c r="U39" s="370">
        <v>4</v>
      </c>
      <c r="V39" s="370">
        <v>2</v>
      </c>
      <c r="W39" s="370">
        <f t="shared" si="2"/>
        <v>6</v>
      </c>
      <c r="X39" s="370">
        <v>8</v>
      </c>
      <c r="Y39" s="370">
        <v>2</v>
      </c>
      <c r="Z39" s="370">
        <f t="shared" si="3"/>
        <v>10</v>
      </c>
      <c r="AA39" s="370">
        <v>5</v>
      </c>
      <c r="AB39" s="370">
        <v>7</v>
      </c>
      <c r="AC39" s="370">
        <f t="shared" si="4"/>
        <v>12</v>
      </c>
      <c r="AD39" s="370">
        <v>2</v>
      </c>
      <c r="AE39" s="370">
        <v>10</v>
      </c>
      <c r="AF39" s="370">
        <f t="shared" si="5"/>
        <v>12</v>
      </c>
      <c r="AG39" s="370">
        <v>4</v>
      </c>
      <c r="AH39" s="370">
        <v>6</v>
      </c>
      <c r="AI39" s="370">
        <f t="shared" si="6"/>
        <v>10</v>
      </c>
      <c r="AJ39" s="370">
        <v>8</v>
      </c>
      <c r="AK39" s="370">
        <v>9</v>
      </c>
      <c r="AL39" s="370">
        <f t="shared" si="7"/>
        <v>17</v>
      </c>
      <c r="AM39" s="370">
        <v>5</v>
      </c>
      <c r="AN39" s="370">
        <v>2</v>
      </c>
      <c r="AO39" s="370">
        <f t="shared" si="8"/>
        <v>7</v>
      </c>
      <c r="AP39" s="370">
        <v>0</v>
      </c>
      <c r="AQ39" s="370">
        <v>3</v>
      </c>
      <c r="AR39" s="370">
        <f t="shared" si="9"/>
        <v>3</v>
      </c>
      <c r="AS39" s="370">
        <v>0</v>
      </c>
      <c r="AT39" s="370">
        <v>0</v>
      </c>
      <c r="AU39" s="370">
        <f t="shared" si="10"/>
        <v>0</v>
      </c>
      <c r="AV39" s="370">
        <v>1</v>
      </c>
      <c r="AW39" s="370">
        <v>0</v>
      </c>
      <c r="AX39" s="370">
        <f t="shared" si="11"/>
        <v>1</v>
      </c>
      <c r="AY39" s="370">
        <v>0</v>
      </c>
      <c r="AZ39" s="370">
        <v>0</v>
      </c>
      <c r="BA39" s="370">
        <f t="shared" si="12"/>
        <v>0</v>
      </c>
      <c r="BB39" s="370">
        <v>0</v>
      </c>
      <c r="BC39" s="370">
        <v>0</v>
      </c>
      <c r="BD39" s="370">
        <f t="shared" si="13"/>
        <v>0</v>
      </c>
      <c r="BE39" s="370">
        <v>0</v>
      </c>
      <c r="BF39" s="370">
        <v>0</v>
      </c>
      <c r="BG39" s="370">
        <f t="shared" si="14"/>
        <v>0</v>
      </c>
      <c r="BH39" s="370">
        <v>0</v>
      </c>
      <c r="BI39" s="370">
        <v>0</v>
      </c>
      <c r="BJ39" s="370">
        <v>0</v>
      </c>
      <c r="BK39" s="370">
        <v>0</v>
      </c>
      <c r="BL39" s="370">
        <v>0</v>
      </c>
      <c r="BM39" s="370">
        <v>0</v>
      </c>
      <c r="BN39" s="370">
        <v>0</v>
      </c>
      <c r="BO39" s="370">
        <v>0</v>
      </c>
      <c r="BP39" s="370">
        <v>0</v>
      </c>
      <c r="BQ39" s="370">
        <v>0</v>
      </c>
      <c r="BR39" s="370">
        <v>0</v>
      </c>
      <c r="BS39" s="370">
        <v>0</v>
      </c>
      <c r="BT39" s="370">
        <v>0</v>
      </c>
      <c r="BU39" s="370">
        <v>0</v>
      </c>
      <c r="BV39" s="370">
        <v>0</v>
      </c>
      <c r="BW39" s="370">
        <v>0</v>
      </c>
      <c r="BX39" s="370">
        <v>0</v>
      </c>
      <c r="BY39" s="370">
        <v>0</v>
      </c>
      <c r="BZ39" s="370">
        <v>0</v>
      </c>
      <c r="CA39" s="370">
        <v>0</v>
      </c>
      <c r="CB39" s="370">
        <v>0</v>
      </c>
      <c r="CC39" s="370">
        <v>0</v>
      </c>
      <c r="CD39" s="370">
        <v>0</v>
      </c>
      <c r="CE39" s="370">
        <v>0</v>
      </c>
    </row>
    <row r="40" spans="1:83" s="371" customFormat="1" hidden="1">
      <c r="A40" s="370">
        <f t="shared" si="22"/>
        <v>30</v>
      </c>
      <c r="B40" s="370" t="s">
        <v>621</v>
      </c>
      <c r="C40" s="370" t="s">
        <v>622</v>
      </c>
      <c r="D40" s="370" t="s">
        <v>1488</v>
      </c>
      <c r="E40" s="370" t="s">
        <v>608</v>
      </c>
      <c r="F40" s="370" t="s">
        <v>87</v>
      </c>
      <c r="G40" s="370" t="s">
        <v>126</v>
      </c>
      <c r="H40" s="370" t="s">
        <v>615</v>
      </c>
      <c r="I40" s="370" t="s">
        <v>615</v>
      </c>
      <c r="J40" s="370">
        <v>2</v>
      </c>
      <c r="K40" s="370" t="s">
        <v>2410</v>
      </c>
      <c r="L40" s="370">
        <v>30240</v>
      </c>
      <c r="M40" s="370" t="s">
        <v>2419</v>
      </c>
      <c r="N40" s="370">
        <v>0</v>
      </c>
      <c r="O40" s="370">
        <v>1</v>
      </c>
      <c r="P40" s="370">
        <v>0</v>
      </c>
      <c r="Q40" s="370">
        <f t="shared" si="0"/>
        <v>1</v>
      </c>
      <c r="R40" s="370">
        <v>0</v>
      </c>
      <c r="S40" s="370">
        <v>1</v>
      </c>
      <c r="T40" s="370">
        <f t="shared" si="1"/>
        <v>1</v>
      </c>
      <c r="U40" s="370">
        <v>7</v>
      </c>
      <c r="V40" s="370">
        <v>2</v>
      </c>
      <c r="W40" s="370">
        <f t="shared" si="2"/>
        <v>9</v>
      </c>
      <c r="X40" s="370">
        <v>3</v>
      </c>
      <c r="Y40" s="370">
        <v>1</v>
      </c>
      <c r="Z40" s="370">
        <f t="shared" si="3"/>
        <v>4</v>
      </c>
      <c r="AA40" s="370">
        <v>3</v>
      </c>
      <c r="AB40" s="370">
        <v>1</v>
      </c>
      <c r="AC40" s="370">
        <f t="shared" si="4"/>
        <v>4</v>
      </c>
      <c r="AD40" s="370">
        <v>5</v>
      </c>
      <c r="AE40" s="370">
        <v>3</v>
      </c>
      <c r="AF40" s="370">
        <f t="shared" si="5"/>
        <v>8</v>
      </c>
      <c r="AG40" s="370">
        <v>2</v>
      </c>
      <c r="AH40" s="370">
        <v>0</v>
      </c>
      <c r="AI40" s="370">
        <f t="shared" si="6"/>
        <v>2</v>
      </c>
      <c r="AJ40" s="370">
        <v>1</v>
      </c>
      <c r="AK40" s="370">
        <v>3</v>
      </c>
      <c r="AL40" s="370">
        <f t="shared" si="7"/>
        <v>4</v>
      </c>
      <c r="AM40" s="370">
        <v>1</v>
      </c>
      <c r="AN40" s="370">
        <v>1</v>
      </c>
      <c r="AO40" s="370">
        <f t="shared" si="8"/>
        <v>2</v>
      </c>
      <c r="AP40" s="370">
        <v>0</v>
      </c>
      <c r="AQ40" s="370">
        <v>0</v>
      </c>
      <c r="AR40" s="370">
        <f t="shared" si="9"/>
        <v>0</v>
      </c>
      <c r="AS40" s="370">
        <v>0</v>
      </c>
      <c r="AT40" s="370">
        <v>0</v>
      </c>
      <c r="AU40" s="370">
        <f t="shared" si="10"/>
        <v>0</v>
      </c>
      <c r="AV40" s="370">
        <v>0</v>
      </c>
      <c r="AW40" s="370">
        <v>0</v>
      </c>
      <c r="AX40" s="370">
        <f t="shared" si="11"/>
        <v>0</v>
      </c>
      <c r="AY40" s="370">
        <v>0</v>
      </c>
      <c r="AZ40" s="370">
        <v>0</v>
      </c>
      <c r="BA40" s="370">
        <f t="shared" si="12"/>
        <v>0</v>
      </c>
      <c r="BB40" s="370">
        <v>0</v>
      </c>
      <c r="BC40" s="370">
        <v>0</v>
      </c>
      <c r="BD40" s="370">
        <f t="shared" si="13"/>
        <v>0</v>
      </c>
      <c r="BE40" s="370">
        <v>0</v>
      </c>
      <c r="BF40" s="370">
        <v>0</v>
      </c>
      <c r="BG40" s="370">
        <f t="shared" si="14"/>
        <v>0</v>
      </c>
      <c r="BH40" s="370">
        <v>0</v>
      </c>
      <c r="BI40" s="370">
        <v>0</v>
      </c>
      <c r="BJ40" s="370">
        <v>0</v>
      </c>
      <c r="BK40" s="370">
        <v>0</v>
      </c>
      <c r="BL40" s="370">
        <v>0</v>
      </c>
      <c r="BM40" s="370">
        <v>0</v>
      </c>
      <c r="BN40" s="370">
        <v>0</v>
      </c>
      <c r="BO40" s="370">
        <v>0</v>
      </c>
      <c r="BP40" s="370">
        <v>0</v>
      </c>
      <c r="BQ40" s="370">
        <v>0</v>
      </c>
      <c r="BR40" s="370">
        <v>0</v>
      </c>
      <c r="BS40" s="370">
        <v>0</v>
      </c>
      <c r="BT40" s="370">
        <v>0</v>
      </c>
      <c r="BU40" s="370">
        <v>0</v>
      </c>
      <c r="BV40" s="370">
        <v>0</v>
      </c>
      <c r="BW40" s="370">
        <v>0</v>
      </c>
      <c r="BX40" s="370">
        <v>0</v>
      </c>
      <c r="BY40" s="370">
        <v>0</v>
      </c>
      <c r="BZ40" s="370">
        <v>0</v>
      </c>
      <c r="CA40" s="370">
        <v>0</v>
      </c>
      <c r="CB40" s="370">
        <v>0</v>
      </c>
      <c r="CC40" s="370">
        <v>0</v>
      </c>
      <c r="CD40" s="370">
        <v>0</v>
      </c>
      <c r="CE40" s="370">
        <v>0</v>
      </c>
    </row>
    <row r="41" spans="1:83" s="371" customFormat="1" hidden="1">
      <c r="A41" s="370">
        <f t="shared" si="22"/>
        <v>31</v>
      </c>
      <c r="B41" s="370" t="s">
        <v>592</v>
      </c>
      <c r="C41" s="370" t="s">
        <v>593</v>
      </c>
      <c r="D41" s="370" t="s">
        <v>1486</v>
      </c>
      <c r="E41" s="370" t="s">
        <v>594</v>
      </c>
      <c r="F41" s="370" t="s">
        <v>87</v>
      </c>
      <c r="G41" s="370" t="s">
        <v>126</v>
      </c>
      <c r="H41" s="370" t="s">
        <v>615</v>
      </c>
      <c r="I41" s="370" t="s">
        <v>615</v>
      </c>
      <c r="J41" s="370">
        <v>2</v>
      </c>
      <c r="K41" s="370" t="s">
        <v>2410</v>
      </c>
      <c r="L41" s="370">
        <v>31048</v>
      </c>
      <c r="M41" s="370" t="s">
        <v>2419</v>
      </c>
      <c r="N41" s="370">
        <v>0</v>
      </c>
      <c r="O41" s="370">
        <v>0</v>
      </c>
      <c r="P41" s="370">
        <v>0</v>
      </c>
      <c r="Q41" s="370">
        <f t="shared" si="0"/>
        <v>0</v>
      </c>
      <c r="R41" s="370">
        <v>7</v>
      </c>
      <c r="S41" s="370">
        <v>5</v>
      </c>
      <c r="T41" s="370">
        <f t="shared" si="1"/>
        <v>12</v>
      </c>
      <c r="U41" s="370">
        <v>3</v>
      </c>
      <c r="V41" s="370">
        <v>8</v>
      </c>
      <c r="W41" s="370">
        <f t="shared" si="2"/>
        <v>11</v>
      </c>
      <c r="X41" s="370">
        <v>4</v>
      </c>
      <c r="Y41" s="370">
        <v>3</v>
      </c>
      <c r="Z41" s="370">
        <f t="shared" si="3"/>
        <v>7</v>
      </c>
      <c r="AA41" s="370">
        <v>5</v>
      </c>
      <c r="AB41" s="370">
        <v>5</v>
      </c>
      <c r="AC41" s="370">
        <f t="shared" si="4"/>
        <v>10</v>
      </c>
      <c r="AD41" s="370">
        <v>8</v>
      </c>
      <c r="AE41" s="370">
        <v>6</v>
      </c>
      <c r="AF41" s="370">
        <f t="shared" si="5"/>
        <v>14</v>
      </c>
      <c r="AG41" s="370">
        <v>1</v>
      </c>
      <c r="AH41" s="370">
        <v>1</v>
      </c>
      <c r="AI41" s="370">
        <f t="shared" si="6"/>
        <v>2</v>
      </c>
      <c r="AJ41" s="370">
        <v>1</v>
      </c>
      <c r="AK41" s="370">
        <v>0</v>
      </c>
      <c r="AL41" s="370">
        <f t="shared" si="7"/>
        <v>1</v>
      </c>
      <c r="AM41" s="370">
        <v>0</v>
      </c>
      <c r="AN41" s="370">
        <v>0</v>
      </c>
      <c r="AO41" s="370">
        <f t="shared" si="8"/>
        <v>0</v>
      </c>
      <c r="AP41" s="370">
        <v>0</v>
      </c>
      <c r="AQ41" s="370">
        <v>0</v>
      </c>
      <c r="AR41" s="370">
        <f t="shared" si="9"/>
        <v>0</v>
      </c>
      <c r="AS41" s="370">
        <v>0</v>
      </c>
      <c r="AT41" s="370">
        <v>0</v>
      </c>
      <c r="AU41" s="370">
        <f t="shared" si="10"/>
        <v>0</v>
      </c>
      <c r="AV41" s="370">
        <v>0</v>
      </c>
      <c r="AW41" s="370">
        <v>0</v>
      </c>
      <c r="AX41" s="370">
        <f t="shared" si="11"/>
        <v>0</v>
      </c>
      <c r="AY41" s="370">
        <v>0</v>
      </c>
      <c r="AZ41" s="370">
        <v>0</v>
      </c>
      <c r="BA41" s="370">
        <f t="shared" si="12"/>
        <v>0</v>
      </c>
      <c r="BB41" s="370">
        <v>0</v>
      </c>
      <c r="BC41" s="370">
        <v>0</v>
      </c>
      <c r="BD41" s="370">
        <f t="shared" si="13"/>
        <v>0</v>
      </c>
      <c r="BE41" s="370">
        <v>0</v>
      </c>
      <c r="BF41" s="370">
        <v>0</v>
      </c>
      <c r="BG41" s="370">
        <f t="shared" si="14"/>
        <v>0</v>
      </c>
      <c r="BH41" s="370">
        <v>0</v>
      </c>
      <c r="BI41" s="370">
        <v>2</v>
      </c>
      <c r="BJ41" s="370">
        <v>0</v>
      </c>
      <c r="BK41" s="370">
        <v>0</v>
      </c>
      <c r="BL41" s="370">
        <v>0</v>
      </c>
      <c r="BM41" s="370">
        <v>0</v>
      </c>
      <c r="BN41" s="370">
        <v>0</v>
      </c>
      <c r="BO41" s="370">
        <v>0</v>
      </c>
      <c r="BP41" s="370">
        <v>0</v>
      </c>
      <c r="BQ41" s="370">
        <v>0</v>
      </c>
      <c r="BR41" s="370">
        <v>0</v>
      </c>
      <c r="BS41" s="370">
        <v>0</v>
      </c>
      <c r="BT41" s="370">
        <v>0</v>
      </c>
      <c r="BU41" s="370">
        <v>2</v>
      </c>
      <c r="BV41" s="370">
        <v>2</v>
      </c>
      <c r="BW41" s="370">
        <v>0</v>
      </c>
      <c r="BX41" s="370">
        <v>0</v>
      </c>
      <c r="BY41" s="370">
        <v>0</v>
      </c>
      <c r="BZ41" s="370">
        <v>0</v>
      </c>
      <c r="CA41" s="370">
        <v>0</v>
      </c>
      <c r="CB41" s="370">
        <v>2</v>
      </c>
      <c r="CC41" s="370">
        <v>0</v>
      </c>
      <c r="CD41" s="370">
        <v>0</v>
      </c>
      <c r="CE41" s="370">
        <v>0</v>
      </c>
    </row>
    <row r="42" spans="1:83" s="371" customFormat="1" hidden="1">
      <c r="A42" s="370">
        <f t="shared" si="22"/>
        <v>32</v>
      </c>
      <c r="B42" s="370" t="s">
        <v>567</v>
      </c>
      <c r="C42" s="370" t="s">
        <v>568</v>
      </c>
      <c r="D42" s="370" t="s">
        <v>303</v>
      </c>
      <c r="E42" s="370" t="s">
        <v>303</v>
      </c>
      <c r="F42" s="370" t="s">
        <v>87</v>
      </c>
      <c r="G42" s="370" t="s">
        <v>126</v>
      </c>
      <c r="H42" s="370" t="s">
        <v>615</v>
      </c>
      <c r="I42" s="370" t="s">
        <v>615</v>
      </c>
      <c r="J42" s="370">
        <v>2</v>
      </c>
      <c r="K42" s="370" t="s">
        <v>2410</v>
      </c>
      <c r="L42" s="370">
        <v>13516</v>
      </c>
      <c r="M42" s="370" t="s">
        <v>2419</v>
      </c>
      <c r="N42" s="370">
        <v>0</v>
      </c>
      <c r="O42" s="370">
        <v>0</v>
      </c>
      <c r="P42" s="370">
        <v>0</v>
      </c>
      <c r="Q42" s="370">
        <f t="shared" si="0"/>
        <v>0</v>
      </c>
      <c r="R42" s="370">
        <v>2</v>
      </c>
      <c r="S42" s="370">
        <v>2</v>
      </c>
      <c r="T42" s="370">
        <f t="shared" si="1"/>
        <v>4</v>
      </c>
      <c r="U42" s="370">
        <v>2</v>
      </c>
      <c r="V42" s="370">
        <v>3</v>
      </c>
      <c r="W42" s="370">
        <f t="shared" si="2"/>
        <v>5</v>
      </c>
      <c r="X42" s="370">
        <v>2</v>
      </c>
      <c r="Y42" s="370">
        <v>4</v>
      </c>
      <c r="Z42" s="370">
        <f t="shared" si="3"/>
        <v>6</v>
      </c>
      <c r="AA42" s="370">
        <v>0</v>
      </c>
      <c r="AB42" s="370">
        <v>5</v>
      </c>
      <c r="AC42" s="370">
        <f t="shared" si="4"/>
        <v>5</v>
      </c>
      <c r="AD42" s="370">
        <v>6</v>
      </c>
      <c r="AE42" s="370">
        <v>2</v>
      </c>
      <c r="AF42" s="370">
        <f t="shared" si="5"/>
        <v>8</v>
      </c>
      <c r="AG42" s="370">
        <v>3</v>
      </c>
      <c r="AH42" s="370">
        <v>5</v>
      </c>
      <c r="AI42" s="370">
        <f t="shared" si="6"/>
        <v>8</v>
      </c>
      <c r="AJ42" s="370">
        <v>1</v>
      </c>
      <c r="AK42" s="370">
        <v>0</v>
      </c>
      <c r="AL42" s="370">
        <f t="shared" si="7"/>
        <v>1</v>
      </c>
      <c r="AM42" s="370">
        <v>0</v>
      </c>
      <c r="AN42" s="370">
        <v>0</v>
      </c>
      <c r="AO42" s="370">
        <f t="shared" si="8"/>
        <v>0</v>
      </c>
      <c r="AP42" s="370">
        <v>0</v>
      </c>
      <c r="AQ42" s="370">
        <v>0</v>
      </c>
      <c r="AR42" s="370">
        <f t="shared" si="9"/>
        <v>0</v>
      </c>
      <c r="AS42" s="370">
        <v>0</v>
      </c>
      <c r="AT42" s="370">
        <v>0</v>
      </c>
      <c r="AU42" s="370">
        <f t="shared" si="10"/>
        <v>0</v>
      </c>
      <c r="AV42" s="370">
        <v>0</v>
      </c>
      <c r="AW42" s="370">
        <v>0</v>
      </c>
      <c r="AX42" s="370">
        <f t="shared" si="11"/>
        <v>0</v>
      </c>
      <c r="AY42" s="370">
        <v>0</v>
      </c>
      <c r="AZ42" s="370">
        <v>0</v>
      </c>
      <c r="BA42" s="370">
        <f t="shared" si="12"/>
        <v>0</v>
      </c>
      <c r="BB42" s="370">
        <v>0</v>
      </c>
      <c r="BC42" s="370">
        <v>0</v>
      </c>
      <c r="BD42" s="370">
        <f t="shared" si="13"/>
        <v>0</v>
      </c>
      <c r="BE42" s="370">
        <v>0</v>
      </c>
      <c r="BF42" s="370">
        <v>0</v>
      </c>
      <c r="BG42" s="370">
        <f t="shared" si="14"/>
        <v>0</v>
      </c>
      <c r="BH42" s="370">
        <v>0</v>
      </c>
      <c r="BI42" s="370">
        <v>0</v>
      </c>
      <c r="BJ42" s="370">
        <v>0</v>
      </c>
      <c r="BK42" s="370">
        <v>0</v>
      </c>
      <c r="BL42" s="370">
        <v>0</v>
      </c>
      <c r="BM42" s="370">
        <v>0</v>
      </c>
      <c r="BN42" s="370">
        <v>0</v>
      </c>
      <c r="BO42" s="370">
        <v>0</v>
      </c>
      <c r="BP42" s="370">
        <v>0</v>
      </c>
      <c r="BQ42" s="370">
        <v>0</v>
      </c>
      <c r="BR42" s="370">
        <v>0</v>
      </c>
      <c r="BS42" s="370">
        <v>0</v>
      </c>
      <c r="BT42" s="370">
        <v>0</v>
      </c>
      <c r="BU42" s="370">
        <v>0</v>
      </c>
      <c r="BV42" s="370">
        <v>0</v>
      </c>
      <c r="BW42" s="370">
        <v>0</v>
      </c>
      <c r="BX42" s="370">
        <v>0</v>
      </c>
      <c r="BY42" s="370">
        <v>0</v>
      </c>
      <c r="BZ42" s="370">
        <v>0</v>
      </c>
      <c r="CA42" s="370">
        <v>0</v>
      </c>
      <c r="CB42" s="370">
        <v>0</v>
      </c>
      <c r="CC42" s="370">
        <v>0</v>
      </c>
      <c r="CD42" s="370">
        <v>0</v>
      </c>
      <c r="CE42" s="370">
        <v>0</v>
      </c>
    </row>
    <row r="43" spans="1:83" s="371" customFormat="1" hidden="1">
      <c r="A43" s="370">
        <f t="shared" si="22"/>
        <v>33</v>
      </c>
      <c r="B43" s="370" t="s">
        <v>569</v>
      </c>
      <c r="C43" s="370" t="s">
        <v>570</v>
      </c>
      <c r="D43" s="370" t="s">
        <v>1494</v>
      </c>
      <c r="E43" s="370" t="s">
        <v>295</v>
      </c>
      <c r="F43" s="370" t="s">
        <v>87</v>
      </c>
      <c r="G43" s="370" t="s">
        <v>126</v>
      </c>
      <c r="H43" s="370" t="s">
        <v>615</v>
      </c>
      <c r="I43" s="370" t="s">
        <v>615</v>
      </c>
      <c r="J43" s="370">
        <v>2</v>
      </c>
      <c r="K43" s="370" t="s">
        <v>2410</v>
      </c>
      <c r="L43" s="370">
        <v>28491</v>
      </c>
      <c r="M43" s="370" t="s">
        <v>2419</v>
      </c>
      <c r="N43" s="370">
        <v>0</v>
      </c>
      <c r="O43" s="370">
        <v>0</v>
      </c>
      <c r="P43" s="370">
        <v>0</v>
      </c>
      <c r="Q43" s="370">
        <f t="shared" si="0"/>
        <v>0</v>
      </c>
      <c r="R43" s="370">
        <v>6</v>
      </c>
      <c r="S43" s="370">
        <v>12</v>
      </c>
      <c r="T43" s="370">
        <f t="shared" si="1"/>
        <v>18</v>
      </c>
      <c r="U43" s="370">
        <v>10</v>
      </c>
      <c r="V43" s="370">
        <v>12</v>
      </c>
      <c r="W43" s="370">
        <f t="shared" si="2"/>
        <v>22</v>
      </c>
      <c r="X43" s="370">
        <v>7</v>
      </c>
      <c r="Y43" s="370">
        <v>7</v>
      </c>
      <c r="Z43" s="370">
        <f t="shared" si="3"/>
        <v>14</v>
      </c>
      <c r="AA43" s="370">
        <v>8</v>
      </c>
      <c r="AB43" s="370">
        <v>12</v>
      </c>
      <c r="AC43" s="370">
        <f t="shared" si="4"/>
        <v>20</v>
      </c>
      <c r="AD43" s="370">
        <v>9</v>
      </c>
      <c r="AE43" s="370">
        <v>6</v>
      </c>
      <c r="AF43" s="370">
        <f t="shared" si="5"/>
        <v>15</v>
      </c>
      <c r="AG43" s="370">
        <v>11</v>
      </c>
      <c r="AH43" s="370">
        <v>9</v>
      </c>
      <c r="AI43" s="370">
        <f t="shared" si="6"/>
        <v>20</v>
      </c>
      <c r="AJ43" s="370">
        <v>5</v>
      </c>
      <c r="AK43" s="370">
        <v>3</v>
      </c>
      <c r="AL43" s="370">
        <f t="shared" si="7"/>
        <v>8</v>
      </c>
      <c r="AM43" s="370">
        <v>2</v>
      </c>
      <c r="AN43" s="370">
        <v>1</v>
      </c>
      <c r="AO43" s="370">
        <f t="shared" si="8"/>
        <v>3</v>
      </c>
      <c r="AP43" s="370">
        <v>0</v>
      </c>
      <c r="AQ43" s="370">
        <v>0</v>
      </c>
      <c r="AR43" s="370">
        <f t="shared" si="9"/>
        <v>0</v>
      </c>
      <c r="AS43" s="370">
        <v>0</v>
      </c>
      <c r="AT43" s="370">
        <v>0</v>
      </c>
      <c r="AU43" s="370">
        <f t="shared" si="10"/>
        <v>0</v>
      </c>
      <c r="AV43" s="370">
        <v>0</v>
      </c>
      <c r="AW43" s="370">
        <v>0</v>
      </c>
      <c r="AX43" s="370">
        <f t="shared" si="11"/>
        <v>0</v>
      </c>
      <c r="AY43" s="370">
        <v>0</v>
      </c>
      <c r="AZ43" s="370">
        <v>0</v>
      </c>
      <c r="BA43" s="370">
        <f t="shared" si="12"/>
        <v>0</v>
      </c>
      <c r="BB43" s="370">
        <v>0</v>
      </c>
      <c r="BC43" s="370">
        <v>0</v>
      </c>
      <c r="BD43" s="370">
        <f t="shared" si="13"/>
        <v>0</v>
      </c>
      <c r="BE43" s="370">
        <v>0</v>
      </c>
      <c r="BF43" s="370">
        <v>0</v>
      </c>
      <c r="BG43" s="370">
        <f t="shared" si="14"/>
        <v>0</v>
      </c>
      <c r="BH43" s="370">
        <v>0</v>
      </c>
      <c r="BI43" s="370">
        <v>0</v>
      </c>
      <c r="BJ43" s="370">
        <v>0</v>
      </c>
      <c r="BK43" s="370">
        <v>0</v>
      </c>
      <c r="BL43" s="370">
        <v>0</v>
      </c>
      <c r="BM43" s="370">
        <v>0</v>
      </c>
      <c r="BN43" s="370">
        <v>0</v>
      </c>
      <c r="BO43" s="370">
        <v>0</v>
      </c>
      <c r="BP43" s="370">
        <v>0</v>
      </c>
      <c r="BQ43" s="370">
        <v>0</v>
      </c>
      <c r="BR43" s="370">
        <v>0</v>
      </c>
      <c r="BS43" s="370">
        <v>0</v>
      </c>
      <c r="BT43" s="370">
        <v>0</v>
      </c>
      <c r="BU43" s="370">
        <v>0</v>
      </c>
      <c r="BV43" s="370">
        <v>0</v>
      </c>
      <c r="BW43" s="370">
        <v>0</v>
      </c>
      <c r="BX43" s="370">
        <v>0</v>
      </c>
      <c r="BY43" s="370">
        <v>0</v>
      </c>
      <c r="BZ43" s="370">
        <v>0</v>
      </c>
      <c r="CA43" s="370">
        <v>0</v>
      </c>
      <c r="CB43" s="370">
        <v>0</v>
      </c>
      <c r="CC43" s="370">
        <v>0</v>
      </c>
      <c r="CD43" s="370">
        <v>0</v>
      </c>
      <c r="CE43" s="370">
        <v>0</v>
      </c>
    </row>
    <row r="44" spans="1:83" s="371" customFormat="1" hidden="1">
      <c r="A44" s="370">
        <f t="shared" si="22"/>
        <v>34</v>
      </c>
      <c r="B44" s="370" t="s">
        <v>609</v>
      </c>
      <c r="C44" s="370" t="s">
        <v>610</v>
      </c>
      <c r="D44" s="370" t="s">
        <v>611</v>
      </c>
      <c r="E44" s="370" t="s">
        <v>611</v>
      </c>
      <c r="F44" s="370" t="s">
        <v>87</v>
      </c>
      <c r="G44" s="370" t="s">
        <v>126</v>
      </c>
      <c r="H44" s="370" t="s">
        <v>615</v>
      </c>
      <c r="I44" s="370" t="s">
        <v>615</v>
      </c>
      <c r="J44" s="370">
        <v>2</v>
      </c>
      <c r="K44" s="370" t="s">
        <v>2410</v>
      </c>
      <c r="L44" s="370">
        <v>28126</v>
      </c>
      <c r="M44" s="370" t="s">
        <v>2415</v>
      </c>
      <c r="N44" s="370">
        <v>3000</v>
      </c>
      <c r="O44" s="370">
        <v>0</v>
      </c>
      <c r="P44" s="370">
        <v>0</v>
      </c>
      <c r="Q44" s="370">
        <f t="shared" si="0"/>
        <v>0</v>
      </c>
      <c r="R44" s="370">
        <v>10</v>
      </c>
      <c r="S44" s="370">
        <v>6</v>
      </c>
      <c r="T44" s="370">
        <f t="shared" si="1"/>
        <v>16</v>
      </c>
      <c r="U44" s="370">
        <v>6</v>
      </c>
      <c r="V44" s="370">
        <v>12</v>
      </c>
      <c r="W44" s="370">
        <f t="shared" si="2"/>
        <v>18</v>
      </c>
      <c r="X44" s="370">
        <v>15</v>
      </c>
      <c r="Y44" s="370">
        <v>8</v>
      </c>
      <c r="Z44" s="370">
        <f t="shared" si="3"/>
        <v>23</v>
      </c>
      <c r="AA44" s="370">
        <v>13</v>
      </c>
      <c r="AB44" s="370">
        <v>13</v>
      </c>
      <c r="AC44" s="370">
        <f t="shared" si="4"/>
        <v>26</v>
      </c>
      <c r="AD44" s="370">
        <v>11</v>
      </c>
      <c r="AE44" s="370">
        <v>12</v>
      </c>
      <c r="AF44" s="370">
        <f t="shared" si="5"/>
        <v>23</v>
      </c>
      <c r="AG44" s="370">
        <v>12</v>
      </c>
      <c r="AH44" s="370">
        <v>9</v>
      </c>
      <c r="AI44" s="370">
        <f t="shared" si="6"/>
        <v>21</v>
      </c>
      <c r="AJ44" s="370">
        <v>6</v>
      </c>
      <c r="AK44" s="370">
        <v>2</v>
      </c>
      <c r="AL44" s="370">
        <f t="shared" si="7"/>
        <v>8</v>
      </c>
      <c r="AM44" s="370">
        <v>1</v>
      </c>
      <c r="AN44" s="370">
        <v>1</v>
      </c>
      <c r="AO44" s="370">
        <f t="shared" si="8"/>
        <v>2</v>
      </c>
      <c r="AP44" s="370">
        <v>1</v>
      </c>
      <c r="AQ44" s="370">
        <v>0</v>
      </c>
      <c r="AR44" s="370">
        <f t="shared" si="9"/>
        <v>1</v>
      </c>
      <c r="AS44" s="370">
        <v>0</v>
      </c>
      <c r="AT44" s="370">
        <v>0</v>
      </c>
      <c r="AU44" s="370">
        <f t="shared" si="10"/>
        <v>0</v>
      </c>
      <c r="AV44" s="370">
        <v>0</v>
      </c>
      <c r="AW44" s="370">
        <v>0</v>
      </c>
      <c r="AX44" s="370">
        <f t="shared" si="11"/>
        <v>0</v>
      </c>
      <c r="AY44" s="370">
        <v>0</v>
      </c>
      <c r="AZ44" s="370">
        <v>0</v>
      </c>
      <c r="BA44" s="370">
        <f t="shared" si="12"/>
        <v>0</v>
      </c>
      <c r="BB44" s="370">
        <v>0</v>
      </c>
      <c r="BC44" s="370">
        <v>0</v>
      </c>
      <c r="BD44" s="370">
        <f t="shared" si="13"/>
        <v>0</v>
      </c>
      <c r="BE44" s="370">
        <v>0</v>
      </c>
      <c r="BF44" s="370">
        <v>0</v>
      </c>
      <c r="BG44" s="370">
        <f t="shared" si="14"/>
        <v>0</v>
      </c>
      <c r="BH44" s="370">
        <v>1</v>
      </c>
      <c r="BI44" s="370">
        <v>3</v>
      </c>
      <c r="BJ44" s="370">
        <v>0</v>
      </c>
      <c r="BK44" s="370">
        <v>0</v>
      </c>
      <c r="BL44" s="370">
        <v>0</v>
      </c>
      <c r="BM44" s="370">
        <v>0</v>
      </c>
      <c r="BN44" s="370">
        <v>0</v>
      </c>
      <c r="BO44" s="370">
        <v>0</v>
      </c>
      <c r="BP44" s="370">
        <v>1</v>
      </c>
      <c r="BQ44" s="370">
        <v>0</v>
      </c>
      <c r="BR44" s="370">
        <v>0</v>
      </c>
      <c r="BS44" s="370">
        <v>0</v>
      </c>
      <c r="BT44" s="370">
        <v>2</v>
      </c>
      <c r="BU44" s="370">
        <v>3</v>
      </c>
      <c r="BV44" s="370">
        <v>5</v>
      </c>
      <c r="BW44" s="370">
        <v>0</v>
      </c>
      <c r="BX44" s="370">
        <v>0</v>
      </c>
      <c r="BY44" s="370">
        <v>0</v>
      </c>
      <c r="BZ44" s="370">
        <v>2</v>
      </c>
      <c r="CA44" s="370">
        <v>2</v>
      </c>
      <c r="CB44" s="370">
        <v>5</v>
      </c>
      <c r="CC44" s="370">
        <v>0</v>
      </c>
      <c r="CD44" s="370">
        <v>0</v>
      </c>
      <c r="CE44" s="370">
        <v>0</v>
      </c>
    </row>
    <row r="45" spans="1:83" s="371" customFormat="1" hidden="1">
      <c r="A45" s="370">
        <f t="shared" si="22"/>
        <v>35</v>
      </c>
      <c r="B45" s="370" t="s">
        <v>573</v>
      </c>
      <c r="C45" s="370" t="s">
        <v>574</v>
      </c>
      <c r="D45" s="370" t="s">
        <v>1470</v>
      </c>
      <c r="E45" s="370" t="s">
        <v>575</v>
      </c>
      <c r="F45" s="370" t="s">
        <v>87</v>
      </c>
      <c r="G45" s="370" t="s">
        <v>126</v>
      </c>
      <c r="H45" s="370" t="s">
        <v>615</v>
      </c>
      <c r="I45" s="370" t="s">
        <v>615</v>
      </c>
      <c r="J45" s="370">
        <v>2</v>
      </c>
      <c r="K45" s="370" t="s">
        <v>615</v>
      </c>
      <c r="L45" s="370">
        <v>28681</v>
      </c>
      <c r="M45" s="370" t="s">
        <v>2419</v>
      </c>
      <c r="N45" s="370">
        <v>0</v>
      </c>
      <c r="O45" s="370">
        <v>0</v>
      </c>
      <c r="P45" s="370">
        <v>2</v>
      </c>
      <c r="Q45" s="370">
        <f t="shared" si="0"/>
        <v>2</v>
      </c>
      <c r="R45" s="370">
        <v>3</v>
      </c>
      <c r="S45" s="370">
        <v>5</v>
      </c>
      <c r="T45" s="370">
        <f t="shared" si="1"/>
        <v>8</v>
      </c>
      <c r="U45" s="370">
        <v>3</v>
      </c>
      <c r="V45" s="370">
        <v>3</v>
      </c>
      <c r="W45" s="370">
        <f t="shared" si="2"/>
        <v>6</v>
      </c>
      <c r="X45" s="370">
        <v>4</v>
      </c>
      <c r="Y45" s="370">
        <v>5</v>
      </c>
      <c r="Z45" s="370">
        <f t="shared" si="3"/>
        <v>9</v>
      </c>
      <c r="AA45" s="370">
        <v>3</v>
      </c>
      <c r="AB45" s="370">
        <v>1</v>
      </c>
      <c r="AC45" s="370">
        <f t="shared" si="4"/>
        <v>4</v>
      </c>
      <c r="AD45" s="370">
        <v>4</v>
      </c>
      <c r="AE45" s="370">
        <v>5</v>
      </c>
      <c r="AF45" s="370">
        <f t="shared" si="5"/>
        <v>9</v>
      </c>
      <c r="AG45" s="370">
        <v>5</v>
      </c>
      <c r="AH45" s="370">
        <v>4</v>
      </c>
      <c r="AI45" s="370">
        <f t="shared" si="6"/>
        <v>9</v>
      </c>
      <c r="AJ45" s="370">
        <v>1</v>
      </c>
      <c r="AK45" s="370">
        <v>1</v>
      </c>
      <c r="AL45" s="370">
        <f t="shared" si="7"/>
        <v>2</v>
      </c>
      <c r="AM45" s="370">
        <v>0</v>
      </c>
      <c r="AN45" s="370">
        <v>2</v>
      </c>
      <c r="AO45" s="370">
        <f t="shared" si="8"/>
        <v>2</v>
      </c>
      <c r="AP45" s="370">
        <v>0</v>
      </c>
      <c r="AQ45" s="370">
        <v>0</v>
      </c>
      <c r="AR45" s="370">
        <f t="shared" si="9"/>
        <v>0</v>
      </c>
      <c r="AS45" s="370">
        <v>0</v>
      </c>
      <c r="AT45" s="370">
        <v>0</v>
      </c>
      <c r="AU45" s="370">
        <f t="shared" si="10"/>
        <v>0</v>
      </c>
      <c r="AV45" s="370">
        <v>0</v>
      </c>
      <c r="AW45" s="370">
        <v>0</v>
      </c>
      <c r="AX45" s="370">
        <f t="shared" si="11"/>
        <v>0</v>
      </c>
      <c r="AY45" s="370">
        <v>0</v>
      </c>
      <c r="AZ45" s="370">
        <v>0</v>
      </c>
      <c r="BA45" s="370">
        <f t="shared" si="12"/>
        <v>0</v>
      </c>
      <c r="BB45" s="370">
        <v>0</v>
      </c>
      <c r="BC45" s="370">
        <v>0</v>
      </c>
      <c r="BD45" s="370">
        <f t="shared" si="13"/>
        <v>0</v>
      </c>
      <c r="BE45" s="370">
        <v>0</v>
      </c>
      <c r="BF45" s="370">
        <v>0</v>
      </c>
      <c r="BG45" s="370">
        <f t="shared" si="14"/>
        <v>0</v>
      </c>
      <c r="BH45" s="370">
        <v>1</v>
      </c>
      <c r="BI45" s="370">
        <v>0</v>
      </c>
      <c r="BJ45" s="370">
        <v>0</v>
      </c>
      <c r="BK45" s="370">
        <v>0</v>
      </c>
      <c r="BL45" s="370">
        <v>0</v>
      </c>
      <c r="BM45" s="370">
        <v>0</v>
      </c>
      <c r="BN45" s="370">
        <v>0</v>
      </c>
      <c r="BO45" s="370">
        <v>0</v>
      </c>
      <c r="BP45" s="370">
        <v>0</v>
      </c>
      <c r="BQ45" s="370">
        <v>0</v>
      </c>
      <c r="BR45" s="370">
        <v>0</v>
      </c>
      <c r="BS45" s="370">
        <v>0</v>
      </c>
      <c r="BT45" s="370">
        <v>1</v>
      </c>
      <c r="BU45" s="370">
        <v>0</v>
      </c>
      <c r="BV45" s="370">
        <v>1</v>
      </c>
      <c r="BW45" s="370">
        <v>0</v>
      </c>
      <c r="BX45" s="370">
        <v>0</v>
      </c>
      <c r="BY45" s="370">
        <v>0</v>
      </c>
      <c r="BZ45" s="370">
        <v>1</v>
      </c>
      <c r="CA45" s="370">
        <v>1</v>
      </c>
      <c r="CB45" s="370">
        <v>1</v>
      </c>
      <c r="CC45" s="370">
        <v>0</v>
      </c>
      <c r="CD45" s="370">
        <v>0</v>
      </c>
      <c r="CE45" s="370">
        <v>0</v>
      </c>
    </row>
    <row r="46" spans="1:83" s="371" customFormat="1" hidden="1">
      <c r="A46" s="370">
        <f t="shared" si="22"/>
        <v>36</v>
      </c>
      <c r="B46" s="370" t="s">
        <v>595</v>
      </c>
      <c r="C46" s="370" t="s">
        <v>596</v>
      </c>
      <c r="D46" s="370" t="s">
        <v>1161</v>
      </c>
      <c r="E46" s="370" t="s">
        <v>578</v>
      </c>
      <c r="F46" s="370" t="s">
        <v>87</v>
      </c>
      <c r="G46" s="370" t="s">
        <v>126</v>
      </c>
      <c r="H46" s="370" t="s">
        <v>615</v>
      </c>
      <c r="I46" s="370" t="s">
        <v>615</v>
      </c>
      <c r="J46" s="370">
        <v>2</v>
      </c>
      <c r="K46" s="370" t="s">
        <v>2410</v>
      </c>
      <c r="L46" s="370">
        <v>29221</v>
      </c>
      <c r="M46" s="370" t="s">
        <v>2419</v>
      </c>
      <c r="N46" s="370">
        <v>0</v>
      </c>
      <c r="O46" s="370">
        <v>0</v>
      </c>
      <c r="P46" s="370">
        <v>0</v>
      </c>
      <c r="Q46" s="370">
        <f t="shared" si="0"/>
        <v>0</v>
      </c>
      <c r="R46" s="370">
        <v>4</v>
      </c>
      <c r="S46" s="370">
        <v>4</v>
      </c>
      <c r="T46" s="370">
        <f t="shared" si="1"/>
        <v>8</v>
      </c>
      <c r="U46" s="370">
        <v>3</v>
      </c>
      <c r="V46" s="370">
        <v>5</v>
      </c>
      <c r="W46" s="370">
        <f t="shared" si="2"/>
        <v>8</v>
      </c>
      <c r="X46" s="370">
        <v>3</v>
      </c>
      <c r="Y46" s="370">
        <v>5</v>
      </c>
      <c r="Z46" s="370">
        <f t="shared" si="3"/>
        <v>8</v>
      </c>
      <c r="AA46" s="370">
        <v>1</v>
      </c>
      <c r="AB46" s="370">
        <v>6</v>
      </c>
      <c r="AC46" s="370">
        <f t="shared" si="4"/>
        <v>7</v>
      </c>
      <c r="AD46" s="370">
        <v>8</v>
      </c>
      <c r="AE46" s="370">
        <v>2</v>
      </c>
      <c r="AF46" s="370">
        <f t="shared" si="5"/>
        <v>10</v>
      </c>
      <c r="AG46" s="370">
        <v>6</v>
      </c>
      <c r="AH46" s="370">
        <v>7</v>
      </c>
      <c r="AI46" s="370">
        <f t="shared" si="6"/>
        <v>13</v>
      </c>
      <c r="AJ46" s="370">
        <v>6</v>
      </c>
      <c r="AK46" s="370">
        <v>1</v>
      </c>
      <c r="AL46" s="370">
        <f t="shared" si="7"/>
        <v>7</v>
      </c>
      <c r="AM46" s="370">
        <v>0</v>
      </c>
      <c r="AN46" s="370">
        <v>2</v>
      </c>
      <c r="AO46" s="370">
        <f t="shared" si="8"/>
        <v>2</v>
      </c>
      <c r="AP46" s="370">
        <v>0</v>
      </c>
      <c r="AQ46" s="370">
        <v>0</v>
      </c>
      <c r="AR46" s="370">
        <f t="shared" si="9"/>
        <v>0</v>
      </c>
      <c r="AS46" s="370">
        <v>0</v>
      </c>
      <c r="AT46" s="370">
        <v>0</v>
      </c>
      <c r="AU46" s="370">
        <f t="shared" si="10"/>
        <v>0</v>
      </c>
      <c r="AV46" s="370">
        <v>0</v>
      </c>
      <c r="AW46" s="370">
        <v>0</v>
      </c>
      <c r="AX46" s="370">
        <f t="shared" si="11"/>
        <v>0</v>
      </c>
      <c r="AY46" s="370">
        <v>1</v>
      </c>
      <c r="AZ46" s="370">
        <v>0</v>
      </c>
      <c r="BA46" s="370">
        <f t="shared" si="12"/>
        <v>1</v>
      </c>
      <c r="BB46" s="370">
        <v>0</v>
      </c>
      <c r="BC46" s="370">
        <v>0</v>
      </c>
      <c r="BD46" s="370">
        <f t="shared" si="13"/>
        <v>0</v>
      </c>
      <c r="BE46" s="370">
        <v>0</v>
      </c>
      <c r="BF46" s="370">
        <v>0</v>
      </c>
      <c r="BG46" s="370">
        <f t="shared" si="14"/>
        <v>0</v>
      </c>
      <c r="BH46" s="370">
        <v>0</v>
      </c>
      <c r="BI46" s="370">
        <v>0</v>
      </c>
      <c r="BJ46" s="370">
        <v>0</v>
      </c>
      <c r="BK46" s="370">
        <v>0</v>
      </c>
      <c r="BL46" s="370">
        <v>0</v>
      </c>
      <c r="BM46" s="370">
        <v>0</v>
      </c>
      <c r="BN46" s="370">
        <v>0</v>
      </c>
      <c r="BO46" s="370">
        <v>0</v>
      </c>
      <c r="BP46" s="370">
        <v>0</v>
      </c>
      <c r="BQ46" s="370">
        <v>0</v>
      </c>
      <c r="BR46" s="370">
        <v>0</v>
      </c>
      <c r="BS46" s="370">
        <v>0</v>
      </c>
      <c r="BT46" s="370">
        <v>0</v>
      </c>
      <c r="BU46" s="370">
        <v>0</v>
      </c>
      <c r="BV46" s="370">
        <v>0</v>
      </c>
      <c r="BW46" s="370">
        <v>0</v>
      </c>
      <c r="BX46" s="370">
        <v>0</v>
      </c>
      <c r="BY46" s="370">
        <v>0</v>
      </c>
      <c r="BZ46" s="370">
        <v>0</v>
      </c>
      <c r="CA46" s="370">
        <v>0</v>
      </c>
      <c r="CB46" s="370">
        <v>0</v>
      </c>
      <c r="CC46" s="370">
        <v>0</v>
      </c>
      <c r="CD46" s="370">
        <v>0</v>
      </c>
      <c r="CE46" s="370">
        <v>0</v>
      </c>
    </row>
    <row r="47" spans="1:83" s="371" customFormat="1" hidden="1">
      <c r="A47" s="370">
        <f t="shared" si="22"/>
        <v>37</v>
      </c>
      <c r="B47" s="370" t="s">
        <v>606</v>
      </c>
      <c r="C47" s="370" t="s">
        <v>607</v>
      </c>
      <c r="D47" s="370" t="s">
        <v>1492</v>
      </c>
      <c r="E47" s="370" t="s">
        <v>608</v>
      </c>
      <c r="F47" s="370" t="s">
        <v>87</v>
      </c>
      <c r="G47" s="370" t="s">
        <v>126</v>
      </c>
      <c r="H47" s="370" t="s">
        <v>615</v>
      </c>
      <c r="I47" s="370" t="s">
        <v>615</v>
      </c>
      <c r="J47" s="370">
        <v>2</v>
      </c>
      <c r="K47" s="370" t="s">
        <v>2421</v>
      </c>
      <c r="L47" s="370">
        <v>28126</v>
      </c>
      <c r="M47" s="370" t="s">
        <v>2419</v>
      </c>
      <c r="N47" s="370">
        <v>0</v>
      </c>
      <c r="O47" s="370">
        <v>0</v>
      </c>
      <c r="P47" s="370">
        <v>0</v>
      </c>
      <c r="Q47" s="370">
        <f t="shared" si="0"/>
        <v>0</v>
      </c>
      <c r="R47" s="370">
        <v>10</v>
      </c>
      <c r="S47" s="370">
        <v>9</v>
      </c>
      <c r="T47" s="370">
        <f t="shared" si="1"/>
        <v>19</v>
      </c>
      <c r="U47" s="370">
        <v>13</v>
      </c>
      <c r="V47" s="370">
        <v>8</v>
      </c>
      <c r="W47" s="370">
        <f t="shared" si="2"/>
        <v>21</v>
      </c>
      <c r="X47" s="370">
        <v>15</v>
      </c>
      <c r="Y47" s="370">
        <v>15</v>
      </c>
      <c r="Z47" s="370">
        <f t="shared" si="3"/>
        <v>30</v>
      </c>
      <c r="AA47" s="370">
        <v>9</v>
      </c>
      <c r="AB47" s="370">
        <v>11</v>
      </c>
      <c r="AC47" s="370">
        <f t="shared" si="4"/>
        <v>20</v>
      </c>
      <c r="AD47" s="370">
        <v>11</v>
      </c>
      <c r="AE47" s="370">
        <v>8</v>
      </c>
      <c r="AF47" s="370">
        <f t="shared" si="5"/>
        <v>19</v>
      </c>
      <c r="AG47" s="370">
        <v>12</v>
      </c>
      <c r="AH47" s="370">
        <v>9</v>
      </c>
      <c r="AI47" s="370">
        <f t="shared" si="6"/>
        <v>21</v>
      </c>
      <c r="AJ47" s="370">
        <v>4</v>
      </c>
      <c r="AK47" s="370">
        <v>5</v>
      </c>
      <c r="AL47" s="370">
        <f t="shared" si="7"/>
        <v>9</v>
      </c>
      <c r="AM47" s="370">
        <v>5</v>
      </c>
      <c r="AN47" s="370">
        <v>3</v>
      </c>
      <c r="AO47" s="370">
        <f t="shared" si="8"/>
        <v>8</v>
      </c>
      <c r="AP47" s="370">
        <v>0</v>
      </c>
      <c r="AQ47" s="370">
        <v>0</v>
      </c>
      <c r="AR47" s="370">
        <f t="shared" si="9"/>
        <v>0</v>
      </c>
      <c r="AS47" s="370">
        <v>0</v>
      </c>
      <c r="AT47" s="370">
        <v>0</v>
      </c>
      <c r="AU47" s="370">
        <f t="shared" si="10"/>
        <v>0</v>
      </c>
      <c r="AV47" s="370">
        <v>0</v>
      </c>
      <c r="AW47" s="370">
        <v>0</v>
      </c>
      <c r="AX47" s="370">
        <f t="shared" si="11"/>
        <v>0</v>
      </c>
      <c r="AY47" s="370">
        <v>0</v>
      </c>
      <c r="AZ47" s="370">
        <v>0</v>
      </c>
      <c r="BA47" s="370">
        <f t="shared" si="12"/>
        <v>0</v>
      </c>
      <c r="BB47" s="370">
        <v>0</v>
      </c>
      <c r="BC47" s="370">
        <v>0</v>
      </c>
      <c r="BD47" s="370">
        <f t="shared" si="13"/>
        <v>0</v>
      </c>
      <c r="BE47" s="370">
        <v>0</v>
      </c>
      <c r="BF47" s="370">
        <v>0</v>
      </c>
      <c r="BG47" s="370">
        <f t="shared" si="14"/>
        <v>0</v>
      </c>
      <c r="BH47" s="370">
        <v>4</v>
      </c>
      <c r="BI47" s="370">
        <v>2</v>
      </c>
      <c r="BJ47" s="370">
        <v>3</v>
      </c>
      <c r="BK47" s="370">
        <v>1</v>
      </c>
      <c r="BL47" s="370">
        <v>4</v>
      </c>
      <c r="BM47" s="370">
        <v>4</v>
      </c>
      <c r="BN47" s="370">
        <v>0</v>
      </c>
      <c r="BO47" s="370">
        <v>0</v>
      </c>
      <c r="BP47" s="370">
        <v>0</v>
      </c>
      <c r="BQ47" s="370">
        <v>0</v>
      </c>
      <c r="BR47" s="370">
        <v>0</v>
      </c>
      <c r="BS47" s="370">
        <v>0</v>
      </c>
      <c r="BT47" s="370">
        <v>11</v>
      </c>
      <c r="BU47" s="370">
        <v>7</v>
      </c>
      <c r="BV47" s="370">
        <v>18</v>
      </c>
      <c r="BW47" s="370">
        <v>0</v>
      </c>
      <c r="BX47" s="370">
        <v>0</v>
      </c>
      <c r="BY47" s="370">
        <v>0</v>
      </c>
      <c r="BZ47" s="370">
        <v>11</v>
      </c>
      <c r="CA47" s="370">
        <v>11</v>
      </c>
      <c r="CB47" s="370">
        <v>18</v>
      </c>
      <c r="CC47" s="370">
        <v>0</v>
      </c>
      <c r="CD47" s="370">
        <v>0</v>
      </c>
      <c r="CE47" s="370">
        <v>0</v>
      </c>
    </row>
    <row r="48" spans="1:83" s="371" customFormat="1" hidden="1">
      <c r="A48" s="370">
        <f t="shared" si="22"/>
        <v>38</v>
      </c>
      <c r="B48" s="370" t="s">
        <v>545</v>
      </c>
      <c r="C48" s="370" t="s">
        <v>546</v>
      </c>
      <c r="D48" s="370" t="s">
        <v>1482</v>
      </c>
      <c r="E48" s="370" t="s">
        <v>547</v>
      </c>
      <c r="F48" s="370" t="s">
        <v>87</v>
      </c>
      <c r="G48" s="370" t="s">
        <v>126</v>
      </c>
      <c r="H48" s="370" t="s">
        <v>615</v>
      </c>
      <c r="I48" s="370" t="s">
        <v>615</v>
      </c>
      <c r="J48" s="370">
        <v>2</v>
      </c>
      <c r="K48" s="370" t="s">
        <v>2421</v>
      </c>
      <c r="L48" s="370">
        <v>29482</v>
      </c>
      <c r="M48" s="370" t="s">
        <v>2419</v>
      </c>
      <c r="N48" s="370">
        <v>0</v>
      </c>
      <c r="O48" s="370">
        <v>0</v>
      </c>
      <c r="P48" s="370">
        <v>0</v>
      </c>
      <c r="Q48" s="370">
        <f t="shared" si="0"/>
        <v>0</v>
      </c>
      <c r="R48" s="370">
        <v>4</v>
      </c>
      <c r="S48" s="370">
        <v>0</v>
      </c>
      <c r="T48" s="370">
        <f t="shared" si="1"/>
        <v>4</v>
      </c>
      <c r="U48" s="370">
        <v>5</v>
      </c>
      <c r="V48" s="370">
        <v>4</v>
      </c>
      <c r="W48" s="370">
        <f t="shared" si="2"/>
        <v>9</v>
      </c>
      <c r="X48" s="370">
        <v>6</v>
      </c>
      <c r="Y48" s="370">
        <v>8</v>
      </c>
      <c r="Z48" s="370">
        <f t="shared" si="3"/>
        <v>14</v>
      </c>
      <c r="AA48" s="370">
        <v>7</v>
      </c>
      <c r="AB48" s="370">
        <v>3</v>
      </c>
      <c r="AC48" s="370">
        <f t="shared" si="4"/>
        <v>10</v>
      </c>
      <c r="AD48" s="370">
        <v>6</v>
      </c>
      <c r="AE48" s="370">
        <v>7</v>
      </c>
      <c r="AF48" s="370">
        <f t="shared" si="5"/>
        <v>13</v>
      </c>
      <c r="AG48" s="370">
        <v>12</v>
      </c>
      <c r="AH48" s="370">
        <v>12</v>
      </c>
      <c r="AI48" s="370">
        <f t="shared" si="6"/>
        <v>24</v>
      </c>
      <c r="AJ48" s="370">
        <v>3</v>
      </c>
      <c r="AK48" s="370">
        <v>2</v>
      </c>
      <c r="AL48" s="370">
        <f t="shared" si="7"/>
        <v>5</v>
      </c>
      <c r="AM48" s="370">
        <v>0</v>
      </c>
      <c r="AN48" s="370">
        <v>0</v>
      </c>
      <c r="AO48" s="370">
        <f t="shared" si="8"/>
        <v>0</v>
      </c>
      <c r="AP48" s="370">
        <v>0</v>
      </c>
      <c r="AQ48" s="370">
        <v>0</v>
      </c>
      <c r="AR48" s="370">
        <f t="shared" si="9"/>
        <v>0</v>
      </c>
      <c r="AS48" s="370">
        <v>0</v>
      </c>
      <c r="AT48" s="370">
        <v>0</v>
      </c>
      <c r="AU48" s="370">
        <f t="shared" si="10"/>
        <v>0</v>
      </c>
      <c r="AV48" s="370">
        <v>0</v>
      </c>
      <c r="AW48" s="370">
        <v>0</v>
      </c>
      <c r="AX48" s="370">
        <f t="shared" si="11"/>
        <v>0</v>
      </c>
      <c r="AY48" s="370">
        <v>0</v>
      </c>
      <c r="AZ48" s="370">
        <v>0</v>
      </c>
      <c r="BA48" s="370">
        <f t="shared" si="12"/>
        <v>0</v>
      </c>
      <c r="BB48" s="370">
        <v>0</v>
      </c>
      <c r="BC48" s="370">
        <v>0</v>
      </c>
      <c r="BD48" s="370">
        <f t="shared" si="13"/>
        <v>0</v>
      </c>
      <c r="BE48" s="370">
        <v>0</v>
      </c>
      <c r="BF48" s="370">
        <v>0</v>
      </c>
      <c r="BG48" s="370">
        <f t="shared" si="14"/>
        <v>0</v>
      </c>
      <c r="BH48" s="370">
        <v>0</v>
      </c>
      <c r="BI48" s="370">
        <v>0</v>
      </c>
      <c r="BJ48" s="370">
        <v>0</v>
      </c>
      <c r="BK48" s="370">
        <v>0</v>
      </c>
      <c r="BL48" s="370">
        <v>0</v>
      </c>
      <c r="BM48" s="370">
        <v>0</v>
      </c>
      <c r="BN48" s="370">
        <v>0</v>
      </c>
      <c r="BO48" s="370">
        <v>0</v>
      </c>
      <c r="BP48" s="370">
        <v>0</v>
      </c>
      <c r="BQ48" s="370">
        <v>0</v>
      </c>
      <c r="BR48" s="370">
        <v>0</v>
      </c>
      <c r="BS48" s="370">
        <v>0</v>
      </c>
      <c r="BT48" s="370">
        <v>0</v>
      </c>
      <c r="BU48" s="370">
        <v>0</v>
      </c>
      <c r="BV48" s="370">
        <v>0</v>
      </c>
      <c r="BW48" s="370">
        <v>0</v>
      </c>
      <c r="BX48" s="370">
        <v>0</v>
      </c>
      <c r="BY48" s="370">
        <v>0</v>
      </c>
      <c r="BZ48" s="370">
        <v>0</v>
      </c>
      <c r="CA48" s="370">
        <v>0</v>
      </c>
      <c r="CB48" s="370">
        <v>0</v>
      </c>
      <c r="CC48" s="370">
        <v>0</v>
      </c>
      <c r="CD48" s="370">
        <v>0</v>
      </c>
      <c r="CE48" s="370">
        <v>0</v>
      </c>
    </row>
    <row r="49" spans="1:83" s="371" customFormat="1" hidden="1">
      <c r="A49" s="370">
        <f t="shared" si="22"/>
        <v>39</v>
      </c>
      <c r="B49" s="370" t="s">
        <v>565</v>
      </c>
      <c r="C49" s="370" t="s">
        <v>566</v>
      </c>
      <c r="D49" s="370" t="s">
        <v>1485</v>
      </c>
      <c r="E49" s="370" t="s">
        <v>300</v>
      </c>
      <c r="F49" s="370" t="s">
        <v>87</v>
      </c>
      <c r="G49" s="370" t="s">
        <v>126</v>
      </c>
      <c r="H49" s="370" t="s">
        <v>615</v>
      </c>
      <c r="I49" s="370" t="s">
        <v>615</v>
      </c>
      <c r="J49" s="370">
        <v>2</v>
      </c>
      <c r="K49" s="370" t="s">
        <v>2410</v>
      </c>
      <c r="L49" s="370">
        <v>28491</v>
      </c>
      <c r="M49" s="370" t="s">
        <v>2419</v>
      </c>
      <c r="N49" s="370">
        <v>0</v>
      </c>
      <c r="O49" s="370">
        <v>0</v>
      </c>
      <c r="P49" s="370">
        <v>0</v>
      </c>
      <c r="Q49" s="370">
        <f t="shared" si="0"/>
        <v>0</v>
      </c>
      <c r="R49" s="370">
        <v>1</v>
      </c>
      <c r="S49" s="370">
        <v>4</v>
      </c>
      <c r="T49" s="370">
        <f t="shared" si="1"/>
        <v>5</v>
      </c>
      <c r="U49" s="370">
        <v>2</v>
      </c>
      <c r="V49" s="370">
        <v>2</v>
      </c>
      <c r="W49" s="370">
        <f t="shared" si="2"/>
        <v>4</v>
      </c>
      <c r="X49" s="370">
        <v>4</v>
      </c>
      <c r="Y49" s="370">
        <v>2</v>
      </c>
      <c r="Z49" s="370">
        <f t="shared" si="3"/>
        <v>6</v>
      </c>
      <c r="AA49" s="370">
        <v>6</v>
      </c>
      <c r="AB49" s="370">
        <v>10</v>
      </c>
      <c r="AC49" s="370">
        <f t="shared" si="4"/>
        <v>16</v>
      </c>
      <c r="AD49" s="370">
        <v>1</v>
      </c>
      <c r="AE49" s="370">
        <v>5</v>
      </c>
      <c r="AF49" s="370">
        <f t="shared" si="5"/>
        <v>6</v>
      </c>
      <c r="AG49" s="370">
        <v>1</v>
      </c>
      <c r="AH49" s="370">
        <v>4</v>
      </c>
      <c r="AI49" s="370">
        <f t="shared" si="6"/>
        <v>5</v>
      </c>
      <c r="AJ49" s="370">
        <v>3</v>
      </c>
      <c r="AK49" s="370">
        <v>3</v>
      </c>
      <c r="AL49" s="370">
        <f t="shared" si="7"/>
        <v>6</v>
      </c>
      <c r="AM49" s="370">
        <v>0</v>
      </c>
      <c r="AN49" s="370">
        <v>0</v>
      </c>
      <c r="AO49" s="370">
        <f t="shared" si="8"/>
        <v>0</v>
      </c>
      <c r="AP49" s="370">
        <v>1</v>
      </c>
      <c r="AQ49" s="370">
        <v>1</v>
      </c>
      <c r="AR49" s="370">
        <f t="shared" si="9"/>
        <v>2</v>
      </c>
      <c r="AS49" s="370">
        <v>1</v>
      </c>
      <c r="AT49" s="370">
        <v>0</v>
      </c>
      <c r="AU49" s="370">
        <f t="shared" si="10"/>
        <v>1</v>
      </c>
      <c r="AV49" s="370">
        <v>0</v>
      </c>
      <c r="AW49" s="370">
        <v>0</v>
      </c>
      <c r="AX49" s="370">
        <f t="shared" si="11"/>
        <v>0</v>
      </c>
      <c r="AY49" s="370">
        <v>0</v>
      </c>
      <c r="AZ49" s="370">
        <v>0</v>
      </c>
      <c r="BA49" s="370">
        <f t="shared" si="12"/>
        <v>0</v>
      </c>
      <c r="BB49" s="370">
        <v>0</v>
      </c>
      <c r="BC49" s="370">
        <v>0</v>
      </c>
      <c r="BD49" s="370">
        <f t="shared" si="13"/>
        <v>0</v>
      </c>
      <c r="BE49" s="370">
        <v>0</v>
      </c>
      <c r="BF49" s="370">
        <v>0</v>
      </c>
      <c r="BG49" s="370">
        <f t="shared" si="14"/>
        <v>0</v>
      </c>
      <c r="BH49" s="370">
        <v>0</v>
      </c>
      <c r="BI49" s="370">
        <v>0</v>
      </c>
      <c r="BJ49" s="370">
        <v>0</v>
      </c>
      <c r="BK49" s="370">
        <v>1</v>
      </c>
      <c r="BL49" s="370">
        <v>0</v>
      </c>
      <c r="BM49" s="370">
        <v>0</v>
      </c>
      <c r="BN49" s="370">
        <v>1</v>
      </c>
      <c r="BO49" s="370">
        <v>0</v>
      </c>
      <c r="BP49" s="370">
        <v>0</v>
      </c>
      <c r="BQ49" s="370">
        <v>0</v>
      </c>
      <c r="BR49" s="370">
        <v>0</v>
      </c>
      <c r="BS49" s="370">
        <v>0</v>
      </c>
      <c r="BT49" s="370">
        <v>1</v>
      </c>
      <c r="BU49" s="370">
        <v>1</v>
      </c>
      <c r="BV49" s="370">
        <v>2</v>
      </c>
      <c r="BW49" s="370">
        <v>0</v>
      </c>
      <c r="BX49" s="370">
        <v>0</v>
      </c>
      <c r="BY49" s="370">
        <v>0</v>
      </c>
      <c r="BZ49" s="370">
        <v>1</v>
      </c>
      <c r="CA49" s="370">
        <v>1</v>
      </c>
      <c r="CB49" s="370">
        <v>2</v>
      </c>
      <c r="CC49" s="370">
        <v>0</v>
      </c>
      <c r="CD49" s="370">
        <v>0</v>
      </c>
      <c r="CE49" s="370">
        <v>0</v>
      </c>
    </row>
    <row r="50" spans="1:83" s="371" customFormat="1" hidden="1">
      <c r="A50" s="370">
        <f t="shared" si="22"/>
        <v>40</v>
      </c>
      <c r="B50" s="370" t="s">
        <v>616</v>
      </c>
      <c r="C50" s="370" t="s">
        <v>617</v>
      </c>
      <c r="D50" s="370" t="s">
        <v>618</v>
      </c>
      <c r="E50" s="370" t="s">
        <v>618</v>
      </c>
      <c r="F50" s="370" t="s">
        <v>87</v>
      </c>
      <c r="G50" s="370" t="s">
        <v>126</v>
      </c>
      <c r="H50" s="370" t="s">
        <v>615</v>
      </c>
      <c r="I50" s="370" t="s">
        <v>615</v>
      </c>
      <c r="J50" s="370">
        <v>2</v>
      </c>
      <c r="K50" s="370" t="s">
        <v>2410</v>
      </c>
      <c r="L50" s="370">
        <v>28856</v>
      </c>
      <c r="M50" s="370" t="s">
        <v>2419</v>
      </c>
      <c r="N50" s="370">
        <v>0</v>
      </c>
      <c r="O50" s="370">
        <v>1</v>
      </c>
      <c r="P50" s="370">
        <v>1</v>
      </c>
      <c r="Q50" s="370">
        <f t="shared" si="0"/>
        <v>2</v>
      </c>
      <c r="R50" s="370">
        <v>4</v>
      </c>
      <c r="S50" s="370">
        <v>3</v>
      </c>
      <c r="T50" s="370">
        <f t="shared" si="1"/>
        <v>7</v>
      </c>
      <c r="U50" s="370">
        <v>12</v>
      </c>
      <c r="V50" s="370">
        <v>14</v>
      </c>
      <c r="W50" s="370">
        <f t="shared" si="2"/>
        <v>26</v>
      </c>
      <c r="X50" s="370">
        <v>13</v>
      </c>
      <c r="Y50" s="370">
        <v>13</v>
      </c>
      <c r="Z50" s="370">
        <f t="shared" si="3"/>
        <v>26</v>
      </c>
      <c r="AA50" s="370">
        <v>15</v>
      </c>
      <c r="AB50" s="370">
        <v>17</v>
      </c>
      <c r="AC50" s="370">
        <f t="shared" si="4"/>
        <v>32</v>
      </c>
      <c r="AD50" s="370">
        <v>14</v>
      </c>
      <c r="AE50" s="370">
        <v>13</v>
      </c>
      <c r="AF50" s="370">
        <f t="shared" si="5"/>
        <v>27</v>
      </c>
      <c r="AG50" s="370">
        <v>10</v>
      </c>
      <c r="AH50" s="370">
        <v>7</v>
      </c>
      <c r="AI50" s="370">
        <f t="shared" si="6"/>
        <v>17</v>
      </c>
      <c r="AJ50" s="370">
        <v>7</v>
      </c>
      <c r="AK50" s="370">
        <v>6</v>
      </c>
      <c r="AL50" s="370">
        <f t="shared" si="7"/>
        <v>13</v>
      </c>
      <c r="AM50" s="370">
        <v>1</v>
      </c>
      <c r="AN50" s="370">
        <v>0</v>
      </c>
      <c r="AO50" s="370">
        <f t="shared" si="8"/>
        <v>1</v>
      </c>
      <c r="AP50" s="370">
        <v>0</v>
      </c>
      <c r="AQ50" s="370">
        <v>0</v>
      </c>
      <c r="AR50" s="370">
        <f t="shared" si="9"/>
        <v>0</v>
      </c>
      <c r="AS50" s="370">
        <v>0</v>
      </c>
      <c r="AT50" s="370">
        <v>0</v>
      </c>
      <c r="AU50" s="370">
        <f t="shared" si="10"/>
        <v>0</v>
      </c>
      <c r="AV50" s="370">
        <v>0</v>
      </c>
      <c r="AW50" s="370">
        <v>0</v>
      </c>
      <c r="AX50" s="370">
        <f t="shared" si="11"/>
        <v>0</v>
      </c>
      <c r="AY50" s="370">
        <v>0</v>
      </c>
      <c r="AZ50" s="370">
        <v>0</v>
      </c>
      <c r="BA50" s="370">
        <f t="shared" si="12"/>
        <v>0</v>
      </c>
      <c r="BB50" s="370">
        <v>0</v>
      </c>
      <c r="BC50" s="370">
        <v>0</v>
      </c>
      <c r="BD50" s="370">
        <f t="shared" si="13"/>
        <v>0</v>
      </c>
      <c r="BE50" s="370">
        <v>0</v>
      </c>
      <c r="BF50" s="370">
        <v>0</v>
      </c>
      <c r="BG50" s="370">
        <f t="shared" si="14"/>
        <v>0</v>
      </c>
      <c r="BH50" s="370">
        <v>0</v>
      </c>
      <c r="BI50" s="370">
        <v>0</v>
      </c>
      <c r="BJ50" s="370">
        <v>0</v>
      </c>
      <c r="BK50" s="370">
        <v>0</v>
      </c>
      <c r="BL50" s="370">
        <v>0</v>
      </c>
      <c r="BM50" s="370">
        <v>0</v>
      </c>
      <c r="BN50" s="370">
        <v>0</v>
      </c>
      <c r="BO50" s="370">
        <v>0</v>
      </c>
      <c r="BP50" s="370">
        <v>0</v>
      </c>
      <c r="BQ50" s="370">
        <v>0</v>
      </c>
      <c r="BR50" s="370">
        <v>0</v>
      </c>
      <c r="BS50" s="370">
        <v>0</v>
      </c>
      <c r="BT50" s="370">
        <v>0</v>
      </c>
      <c r="BU50" s="370">
        <v>0</v>
      </c>
      <c r="BV50" s="370">
        <v>0</v>
      </c>
      <c r="BW50" s="370">
        <v>0</v>
      </c>
      <c r="BX50" s="370">
        <v>0</v>
      </c>
      <c r="BY50" s="370">
        <v>0</v>
      </c>
      <c r="BZ50" s="370">
        <v>0</v>
      </c>
      <c r="CA50" s="370">
        <v>0</v>
      </c>
      <c r="CB50" s="370">
        <v>0</v>
      </c>
      <c r="CC50" s="370">
        <v>0</v>
      </c>
      <c r="CD50" s="370">
        <v>0</v>
      </c>
      <c r="CE50" s="370">
        <v>0</v>
      </c>
    </row>
    <row r="51" spans="1:83" s="371" customFormat="1" hidden="1">
      <c r="A51" s="370">
        <f t="shared" si="22"/>
        <v>41</v>
      </c>
      <c r="B51" s="370" t="s">
        <v>542</v>
      </c>
      <c r="C51" s="370" t="s">
        <v>543</v>
      </c>
      <c r="D51" s="370" t="s">
        <v>1472</v>
      </c>
      <c r="E51" s="370" t="s">
        <v>544</v>
      </c>
      <c r="F51" s="370" t="s">
        <v>87</v>
      </c>
      <c r="G51" s="370" t="s">
        <v>126</v>
      </c>
      <c r="H51" s="370" t="s">
        <v>615</v>
      </c>
      <c r="I51" s="370" t="s">
        <v>615</v>
      </c>
      <c r="J51" s="370">
        <v>2</v>
      </c>
      <c r="K51" s="370" t="s">
        <v>2422</v>
      </c>
      <c r="L51" s="370">
        <v>28856</v>
      </c>
      <c r="M51" s="370" t="s">
        <v>2419</v>
      </c>
      <c r="N51" s="370">
        <v>0</v>
      </c>
      <c r="O51" s="370">
        <v>1</v>
      </c>
      <c r="P51" s="370">
        <v>1</v>
      </c>
      <c r="Q51" s="370">
        <f t="shared" si="0"/>
        <v>2</v>
      </c>
      <c r="R51" s="370">
        <v>4</v>
      </c>
      <c r="S51" s="370">
        <v>15</v>
      </c>
      <c r="T51" s="370">
        <f t="shared" si="1"/>
        <v>19</v>
      </c>
      <c r="U51" s="370">
        <v>5</v>
      </c>
      <c r="V51" s="370">
        <v>10</v>
      </c>
      <c r="W51" s="370">
        <f t="shared" si="2"/>
        <v>15</v>
      </c>
      <c r="X51" s="370">
        <v>15</v>
      </c>
      <c r="Y51" s="370">
        <v>15</v>
      </c>
      <c r="Z51" s="370">
        <f t="shared" si="3"/>
        <v>30</v>
      </c>
      <c r="AA51" s="370">
        <v>8</v>
      </c>
      <c r="AB51" s="370">
        <v>10</v>
      </c>
      <c r="AC51" s="370">
        <f t="shared" si="4"/>
        <v>18</v>
      </c>
      <c r="AD51" s="370">
        <v>18</v>
      </c>
      <c r="AE51" s="370">
        <v>15</v>
      </c>
      <c r="AF51" s="370">
        <f t="shared" si="5"/>
        <v>33</v>
      </c>
      <c r="AG51" s="370">
        <v>11</v>
      </c>
      <c r="AH51" s="370">
        <v>12</v>
      </c>
      <c r="AI51" s="370">
        <f t="shared" si="6"/>
        <v>23</v>
      </c>
      <c r="AJ51" s="370">
        <v>11</v>
      </c>
      <c r="AK51" s="370">
        <v>7</v>
      </c>
      <c r="AL51" s="370">
        <f t="shared" si="7"/>
        <v>18</v>
      </c>
      <c r="AM51" s="370">
        <v>1</v>
      </c>
      <c r="AN51" s="370">
        <v>2</v>
      </c>
      <c r="AO51" s="370">
        <f t="shared" si="8"/>
        <v>3</v>
      </c>
      <c r="AP51" s="370">
        <v>1</v>
      </c>
      <c r="AQ51" s="370">
        <v>1</v>
      </c>
      <c r="AR51" s="370">
        <f t="shared" si="9"/>
        <v>2</v>
      </c>
      <c r="AS51" s="370">
        <v>0</v>
      </c>
      <c r="AT51" s="370">
        <v>0</v>
      </c>
      <c r="AU51" s="370">
        <f t="shared" si="10"/>
        <v>0</v>
      </c>
      <c r="AV51" s="370">
        <v>0</v>
      </c>
      <c r="AW51" s="370">
        <v>0</v>
      </c>
      <c r="AX51" s="370">
        <f t="shared" si="11"/>
        <v>0</v>
      </c>
      <c r="AY51" s="370">
        <v>0</v>
      </c>
      <c r="AZ51" s="370">
        <v>0</v>
      </c>
      <c r="BA51" s="370">
        <f t="shared" si="12"/>
        <v>0</v>
      </c>
      <c r="BB51" s="370">
        <v>0</v>
      </c>
      <c r="BC51" s="370">
        <v>0</v>
      </c>
      <c r="BD51" s="370">
        <f t="shared" si="13"/>
        <v>0</v>
      </c>
      <c r="BE51" s="370">
        <v>0</v>
      </c>
      <c r="BF51" s="370">
        <v>0</v>
      </c>
      <c r="BG51" s="370">
        <f t="shared" si="14"/>
        <v>0</v>
      </c>
      <c r="BH51" s="370">
        <v>1</v>
      </c>
      <c r="BI51" s="370">
        <v>2</v>
      </c>
      <c r="BJ51" s="370">
        <v>5</v>
      </c>
      <c r="BK51" s="370">
        <v>0</v>
      </c>
      <c r="BL51" s="370">
        <v>7</v>
      </c>
      <c r="BM51" s="370">
        <v>1</v>
      </c>
      <c r="BN51" s="370">
        <v>3</v>
      </c>
      <c r="BO51" s="370">
        <v>1</v>
      </c>
      <c r="BP51" s="370">
        <v>2</v>
      </c>
      <c r="BQ51" s="370">
        <v>4</v>
      </c>
      <c r="BR51" s="370">
        <v>0</v>
      </c>
      <c r="BS51" s="370">
        <v>0</v>
      </c>
      <c r="BT51" s="370">
        <v>18</v>
      </c>
      <c r="BU51" s="370">
        <v>8</v>
      </c>
      <c r="BV51" s="370">
        <v>26</v>
      </c>
      <c r="BW51" s="370">
        <v>0</v>
      </c>
      <c r="BX51" s="370">
        <v>0</v>
      </c>
      <c r="BY51" s="370">
        <v>0</v>
      </c>
      <c r="BZ51" s="370">
        <v>18</v>
      </c>
      <c r="CA51" s="370">
        <v>18</v>
      </c>
      <c r="CB51" s="370">
        <v>26</v>
      </c>
      <c r="CC51" s="370">
        <v>0</v>
      </c>
      <c r="CD51" s="370">
        <v>0</v>
      </c>
      <c r="CE51" s="370">
        <v>0</v>
      </c>
    </row>
    <row r="52" spans="1:83" s="371" customFormat="1" hidden="1">
      <c r="A52" s="370">
        <f t="shared" si="22"/>
        <v>42</v>
      </c>
      <c r="B52" s="370" t="s">
        <v>548</v>
      </c>
      <c r="C52" s="370" t="s">
        <v>549</v>
      </c>
      <c r="D52" s="370" t="s">
        <v>1475</v>
      </c>
      <c r="E52" s="370" t="s">
        <v>550</v>
      </c>
      <c r="F52" s="370" t="s">
        <v>87</v>
      </c>
      <c r="G52" s="370" t="s">
        <v>126</v>
      </c>
      <c r="H52" s="370" t="s">
        <v>615</v>
      </c>
      <c r="I52" s="370" t="s">
        <v>615</v>
      </c>
      <c r="J52" s="370">
        <v>2</v>
      </c>
      <c r="K52" s="370" t="s">
        <v>2410</v>
      </c>
      <c r="L52" s="370">
        <v>3654</v>
      </c>
      <c r="M52" s="370" t="s">
        <v>2419</v>
      </c>
      <c r="N52" s="370">
        <v>0</v>
      </c>
      <c r="O52" s="370">
        <v>0</v>
      </c>
      <c r="P52" s="370">
        <v>0</v>
      </c>
      <c r="Q52" s="370">
        <f t="shared" si="0"/>
        <v>0</v>
      </c>
      <c r="R52" s="370">
        <v>5</v>
      </c>
      <c r="S52" s="370">
        <v>9</v>
      </c>
      <c r="T52" s="370">
        <f t="shared" si="1"/>
        <v>14</v>
      </c>
      <c r="U52" s="370">
        <v>14</v>
      </c>
      <c r="V52" s="370">
        <v>8</v>
      </c>
      <c r="W52" s="370">
        <f t="shared" si="2"/>
        <v>22</v>
      </c>
      <c r="X52" s="370">
        <v>9</v>
      </c>
      <c r="Y52" s="370">
        <v>6</v>
      </c>
      <c r="Z52" s="370">
        <f t="shared" si="3"/>
        <v>15</v>
      </c>
      <c r="AA52" s="370">
        <v>10</v>
      </c>
      <c r="AB52" s="370">
        <v>12</v>
      </c>
      <c r="AC52" s="370">
        <f t="shared" si="4"/>
        <v>22</v>
      </c>
      <c r="AD52" s="370">
        <v>10</v>
      </c>
      <c r="AE52" s="370">
        <v>9</v>
      </c>
      <c r="AF52" s="370">
        <f t="shared" si="5"/>
        <v>19</v>
      </c>
      <c r="AG52" s="370">
        <v>11</v>
      </c>
      <c r="AH52" s="370">
        <v>11</v>
      </c>
      <c r="AI52" s="370">
        <f t="shared" si="6"/>
        <v>22</v>
      </c>
      <c r="AJ52" s="370">
        <v>4</v>
      </c>
      <c r="AK52" s="370">
        <v>3</v>
      </c>
      <c r="AL52" s="370">
        <f t="shared" si="7"/>
        <v>7</v>
      </c>
      <c r="AM52" s="370">
        <v>1</v>
      </c>
      <c r="AN52" s="370">
        <v>0</v>
      </c>
      <c r="AO52" s="370">
        <f t="shared" si="8"/>
        <v>1</v>
      </c>
      <c r="AP52" s="370">
        <v>0</v>
      </c>
      <c r="AQ52" s="370">
        <v>1</v>
      </c>
      <c r="AR52" s="370">
        <f t="shared" si="9"/>
        <v>1</v>
      </c>
      <c r="AS52" s="370">
        <v>0</v>
      </c>
      <c r="AT52" s="370">
        <v>0</v>
      </c>
      <c r="AU52" s="370">
        <f t="shared" si="10"/>
        <v>0</v>
      </c>
      <c r="AV52" s="370">
        <v>0</v>
      </c>
      <c r="AW52" s="370">
        <v>0</v>
      </c>
      <c r="AX52" s="370">
        <f t="shared" si="11"/>
        <v>0</v>
      </c>
      <c r="AY52" s="370">
        <v>0</v>
      </c>
      <c r="AZ52" s="370">
        <v>0</v>
      </c>
      <c r="BA52" s="370">
        <f t="shared" si="12"/>
        <v>0</v>
      </c>
      <c r="BB52" s="370">
        <v>0</v>
      </c>
      <c r="BC52" s="370">
        <v>0</v>
      </c>
      <c r="BD52" s="370">
        <f t="shared" si="13"/>
        <v>0</v>
      </c>
      <c r="BE52" s="370">
        <v>0</v>
      </c>
      <c r="BF52" s="370">
        <v>0</v>
      </c>
      <c r="BG52" s="370">
        <f t="shared" si="14"/>
        <v>0</v>
      </c>
      <c r="BH52" s="370">
        <v>0</v>
      </c>
      <c r="BI52" s="370">
        <v>0</v>
      </c>
      <c r="BJ52" s="370">
        <v>0</v>
      </c>
      <c r="BK52" s="370">
        <v>0</v>
      </c>
      <c r="BL52" s="370">
        <v>0</v>
      </c>
      <c r="BM52" s="370">
        <v>0</v>
      </c>
      <c r="BN52" s="370">
        <v>0</v>
      </c>
      <c r="BO52" s="370">
        <v>0</v>
      </c>
      <c r="BP52" s="370">
        <v>0</v>
      </c>
      <c r="BQ52" s="370">
        <v>0</v>
      </c>
      <c r="BR52" s="370">
        <v>0</v>
      </c>
      <c r="BS52" s="370">
        <v>0</v>
      </c>
      <c r="BT52" s="370">
        <v>0</v>
      </c>
      <c r="BU52" s="370">
        <v>0</v>
      </c>
      <c r="BV52" s="370">
        <v>0</v>
      </c>
      <c r="BW52" s="370">
        <v>0</v>
      </c>
      <c r="BX52" s="370">
        <v>0</v>
      </c>
      <c r="BY52" s="370">
        <v>0</v>
      </c>
      <c r="BZ52" s="370">
        <v>0</v>
      </c>
      <c r="CA52" s="370">
        <v>0</v>
      </c>
      <c r="CB52" s="370">
        <v>0</v>
      </c>
      <c r="CC52" s="370">
        <v>0</v>
      </c>
      <c r="CD52" s="370">
        <v>0</v>
      </c>
      <c r="CE52" s="370">
        <v>0</v>
      </c>
    </row>
    <row r="53" spans="1:83" s="371" customFormat="1" hidden="1">
      <c r="A53" s="370">
        <f t="shared" si="22"/>
        <v>43</v>
      </c>
      <c r="B53" s="370" t="s">
        <v>590</v>
      </c>
      <c r="C53" s="370" t="s">
        <v>591</v>
      </c>
      <c r="D53" s="370" t="s">
        <v>2423</v>
      </c>
      <c r="E53" s="370" t="s">
        <v>561</v>
      </c>
      <c r="F53" s="370" t="s">
        <v>87</v>
      </c>
      <c r="G53" s="370" t="s">
        <v>126</v>
      </c>
      <c r="H53" s="370" t="s">
        <v>615</v>
      </c>
      <c r="I53" s="370" t="s">
        <v>615</v>
      </c>
      <c r="J53" s="370">
        <v>2</v>
      </c>
      <c r="K53" s="370" t="s">
        <v>2421</v>
      </c>
      <c r="L53" s="370">
        <v>30317</v>
      </c>
      <c r="M53" s="370" t="s">
        <v>2415</v>
      </c>
      <c r="N53" s="370">
        <v>0</v>
      </c>
      <c r="O53" s="370">
        <v>0</v>
      </c>
      <c r="P53" s="370">
        <v>1</v>
      </c>
      <c r="Q53" s="370">
        <f t="shared" si="0"/>
        <v>1</v>
      </c>
      <c r="R53" s="370">
        <v>9</v>
      </c>
      <c r="S53" s="370">
        <v>3</v>
      </c>
      <c r="T53" s="370">
        <f t="shared" si="1"/>
        <v>12</v>
      </c>
      <c r="U53" s="370">
        <v>5</v>
      </c>
      <c r="V53" s="370">
        <v>4</v>
      </c>
      <c r="W53" s="370">
        <f t="shared" si="2"/>
        <v>9</v>
      </c>
      <c r="X53" s="370">
        <v>4</v>
      </c>
      <c r="Y53" s="370">
        <v>6</v>
      </c>
      <c r="Z53" s="370">
        <f t="shared" si="3"/>
        <v>10</v>
      </c>
      <c r="AA53" s="370">
        <v>7</v>
      </c>
      <c r="AB53" s="370">
        <v>7</v>
      </c>
      <c r="AC53" s="370">
        <f t="shared" si="4"/>
        <v>14</v>
      </c>
      <c r="AD53" s="370">
        <v>2</v>
      </c>
      <c r="AE53" s="370">
        <v>7</v>
      </c>
      <c r="AF53" s="370">
        <f t="shared" si="5"/>
        <v>9</v>
      </c>
      <c r="AG53" s="370">
        <v>8</v>
      </c>
      <c r="AH53" s="370">
        <v>2</v>
      </c>
      <c r="AI53" s="370">
        <f t="shared" si="6"/>
        <v>10</v>
      </c>
      <c r="AJ53" s="370">
        <v>1</v>
      </c>
      <c r="AK53" s="370">
        <v>1</v>
      </c>
      <c r="AL53" s="370">
        <f t="shared" si="7"/>
        <v>2</v>
      </c>
      <c r="AM53" s="370">
        <v>1</v>
      </c>
      <c r="AN53" s="370">
        <v>0</v>
      </c>
      <c r="AO53" s="370">
        <f t="shared" si="8"/>
        <v>1</v>
      </c>
      <c r="AP53" s="370">
        <v>0</v>
      </c>
      <c r="AQ53" s="370">
        <v>1</v>
      </c>
      <c r="AR53" s="370">
        <f t="shared" si="9"/>
        <v>1</v>
      </c>
      <c r="AS53" s="370">
        <v>0</v>
      </c>
      <c r="AT53" s="370">
        <v>0</v>
      </c>
      <c r="AU53" s="370">
        <f t="shared" si="10"/>
        <v>0</v>
      </c>
      <c r="AV53" s="370">
        <v>0</v>
      </c>
      <c r="AW53" s="370">
        <v>0</v>
      </c>
      <c r="AX53" s="370">
        <f t="shared" si="11"/>
        <v>0</v>
      </c>
      <c r="AY53" s="370">
        <v>0</v>
      </c>
      <c r="AZ53" s="370">
        <v>0</v>
      </c>
      <c r="BA53" s="370">
        <f t="shared" si="12"/>
        <v>0</v>
      </c>
      <c r="BB53" s="370">
        <v>0</v>
      </c>
      <c r="BC53" s="370">
        <v>0</v>
      </c>
      <c r="BD53" s="370">
        <f t="shared" si="13"/>
        <v>0</v>
      </c>
      <c r="BE53" s="370">
        <v>0</v>
      </c>
      <c r="BF53" s="370">
        <v>0</v>
      </c>
      <c r="BG53" s="370">
        <f t="shared" si="14"/>
        <v>0</v>
      </c>
      <c r="BH53" s="370">
        <v>0</v>
      </c>
      <c r="BI53" s="370">
        <v>0</v>
      </c>
      <c r="BJ53" s="370">
        <v>0</v>
      </c>
      <c r="BK53" s="370">
        <v>0</v>
      </c>
      <c r="BL53" s="370">
        <v>0</v>
      </c>
      <c r="BM53" s="370">
        <v>0</v>
      </c>
      <c r="BN53" s="370">
        <v>0</v>
      </c>
      <c r="BO53" s="370">
        <v>0</v>
      </c>
      <c r="BP53" s="370">
        <v>0</v>
      </c>
      <c r="BQ53" s="370">
        <v>0</v>
      </c>
      <c r="BR53" s="370">
        <v>0</v>
      </c>
      <c r="BS53" s="370">
        <v>0</v>
      </c>
      <c r="BT53" s="370">
        <v>0</v>
      </c>
      <c r="BU53" s="370">
        <v>0</v>
      </c>
      <c r="BV53" s="370">
        <v>0</v>
      </c>
      <c r="BW53" s="370">
        <v>0</v>
      </c>
      <c r="BX53" s="370">
        <v>0</v>
      </c>
      <c r="BY53" s="370">
        <v>0</v>
      </c>
      <c r="BZ53" s="370">
        <v>0</v>
      </c>
      <c r="CA53" s="370">
        <v>0</v>
      </c>
      <c r="CB53" s="370">
        <v>0</v>
      </c>
      <c r="CC53" s="370">
        <v>0</v>
      </c>
      <c r="CD53" s="370">
        <v>0</v>
      </c>
      <c r="CE53" s="370">
        <v>0</v>
      </c>
    </row>
    <row r="54" spans="1:83" s="371" customFormat="1" hidden="1">
      <c r="A54" s="370">
        <f t="shared" si="22"/>
        <v>44</v>
      </c>
      <c r="B54" s="370" t="s">
        <v>585</v>
      </c>
      <c r="C54" s="370" t="s">
        <v>586</v>
      </c>
      <c r="D54" s="370" t="s">
        <v>1477</v>
      </c>
      <c r="E54" s="370" t="s">
        <v>587</v>
      </c>
      <c r="F54" s="370" t="s">
        <v>87</v>
      </c>
      <c r="G54" s="370" t="s">
        <v>126</v>
      </c>
      <c r="H54" s="370" t="s">
        <v>615</v>
      </c>
      <c r="I54" s="370" t="s">
        <v>615</v>
      </c>
      <c r="J54" s="370">
        <v>2</v>
      </c>
      <c r="K54" s="370" t="s">
        <v>2424</v>
      </c>
      <c r="L54" s="370">
        <v>29952</v>
      </c>
      <c r="M54" s="370" t="s">
        <v>2419</v>
      </c>
      <c r="N54" s="370">
        <v>0</v>
      </c>
      <c r="O54" s="370">
        <v>1</v>
      </c>
      <c r="P54" s="370">
        <v>0</v>
      </c>
      <c r="Q54" s="370">
        <f t="shared" si="0"/>
        <v>1</v>
      </c>
      <c r="R54" s="370">
        <v>3</v>
      </c>
      <c r="S54" s="370">
        <v>0</v>
      </c>
      <c r="T54" s="370">
        <f t="shared" si="1"/>
        <v>3</v>
      </c>
      <c r="U54" s="370">
        <v>5</v>
      </c>
      <c r="V54" s="370">
        <v>1</v>
      </c>
      <c r="W54" s="370">
        <f t="shared" si="2"/>
        <v>6</v>
      </c>
      <c r="X54" s="370">
        <v>4</v>
      </c>
      <c r="Y54" s="370">
        <v>4</v>
      </c>
      <c r="Z54" s="370">
        <f t="shared" si="3"/>
        <v>8</v>
      </c>
      <c r="AA54" s="370">
        <v>3</v>
      </c>
      <c r="AB54" s="370">
        <v>3</v>
      </c>
      <c r="AC54" s="370">
        <f t="shared" si="4"/>
        <v>6</v>
      </c>
      <c r="AD54" s="370">
        <v>3</v>
      </c>
      <c r="AE54" s="370">
        <v>3</v>
      </c>
      <c r="AF54" s="370">
        <f t="shared" si="5"/>
        <v>6</v>
      </c>
      <c r="AG54" s="370">
        <v>4</v>
      </c>
      <c r="AH54" s="370">
        <v>3</v>
      </c>
      <c r="AI54" s="370">
        <f t="shared" si="6"/>
        <v>7</v>
      </c>
      <c r="AJ54" s="370">
        <v>3</v>
      </c>
      <c r="AK54" s="370">
        <v>2</v>
      </c>
      <c r="AL54" s="370">
        <f t="shared" si="7"/>
        <v>5</v>
      </c>
      <c r="AM54" s="370">
        <v>0</v>
      </c>
      <c r="AN54" s="370">
        <v>0</v>
      </c>
      <c r="AO54" s="370">
        <f t="shared" si="8"/>
        <v>0</v>
      </c>
      <c r="AP54" s="370">
        <v>0</v>
      </c>
      <c r="AQ54" s="370">
        <v>1</v>
      </c>
      <c r="AR54" s="370">
        <f t="shared" si="9"/>
        <v>1</v>
      </c>
      <c r="AS54" s="370">
        <v>0</v>
      </c>
      <c r="AT54" s="370">
        <v>0</v>
      </c>
      <c r="AU54" s="370">
        <f t="shared" si="10"/>
        <v>0</v>
      </c>
      <c r="AV54" s="370">
        <v>0</v>
      </c>
      <c r="AW54" s="370">
        <v>0</v>
      </c>
      <c r="AX54" s="370">
        <f t="shared" si="11"/>
        <v>0</v>
      </c>
      <c r="AY54" s="370">
        <v>0</v>
      </c>
      <c r="AZ54" s="370">
        <v>0</v>
      </c>
      <c r="BA54" s="370">
        <f t="shared" si="12"/>
        <v>0</v>
      </c>
      <c r="BB54" s="370">
        <v>0</v>
      </c>
      <c r="BC54" s="370">
        <v>0</v>
      </c>
      <c r="BD54" s="370">
        <f t="shared" si="13"/>
        <v>0</v>
      </c>
      <c r="BE54" s="370">
        <v>0</v>
      </c>
      <c r="BF54" s="370">
        <v>0</v>
      </c>
      <c r="BG54" s="370">
        <f t="shared" si="14"/>
        <v>0</v>
      </c>
      <c r="BH54" s="370">
        <v>0</v>
      </c>
      <c r="BI54" s="370">
        <v>0</v>
      </c>
      <c r="BJ54" s="370">
        <v>0</v>
      </c>
      <c r="BK54" s="370">
        <v>0</v>
      </c>
      <c r="BL54" s="370">
        <v>0</v>
      </c>
      <c r="BM54" s="370">
        <v>0</v>
      </c>
      <c r="BN54" s="370">
        <v>0</v>
      </c>
      <c r="BO54" s="370">
        <v>0</v>
      </c>
      <c r="BP54" s="370">
        <v>0</v>
      </c>
      <c r="BQ54" s="370">
        <v>0</v>
      </c>
      <c r="BR54" s="370">
        <v>0</v>
      </c>
      <c r="BS54" s="370">
        <v>0</v>
      </c>
      <c r="BT54" s="370">
        <v>0</v>
      </c>
      <c r="BU54" s="370">
        <v>0</v>
      </c>
      <c r="BV54" s="370">
        <v>0</v>
      </c>
      <c r="BW54" s="370">
        <v>0</v>
      </c>
      <c r="BX54" s="370">
        <v>0</v>
      </c>
      <c r="BY54" s="370">
        <v>0</v>
      </c>
      <c r="BZ54" s="370">
        <v>0</v>
      </c>
      <c r="CA54" s="370">
        <v>0</v>
      </c>
      <c r="CB54" s="370">
        <v>0</v>
      </c>
      <c r="CC54" s="370">
        <v>0</v>
      </c>
      <c r="CD54" s="370">
        <v>0</v>
      </c>
      <c r="CE54" s="370">
        <v>0</v>
      </c>
    </row>
    <row r="55" spans="1:83" s="371" customFormat="1" hidden="1">
      <c r="A55" s="370">
        <f t="shared" si="22"/>
        <v>45</v>
      </c>
      <c r="B55" s="370" t="s">
        <v>600</v>
      </c>
      <c r="C55" s="370" t="s">
        <v>601</v>
      </c>
      <c r="D55" s="370" t="s">
        <v>2425</v>
      </c>
      <c r="E55" s="370" t="s">
        <v>602</v>
      </c>
      <c r="F55" s="370" t="s">
        <v>87</v>
      </c>
      <c r="G55" s="370" t="s">
        <v>126</v>
      </c>
      <c r="H55" s="370" t="s">
        <v>615</v>
      </c>
      <c r="I55" s="370" t="s">
        <v>615</v>
      </c>
      <c r="J55" s="370">
        <v>2</v>
      </c>
      <c r="K55" s="370" t="s">
        <v>2410</v>
      </c>
      <c r="L55" s="370">
        <v>30226</v>
      </c>
      <c r="M55" s="370" t="s">
        <v>2419</v>
      </c>
      <c r="N55" s="370">
        <v>0</v>
      </c>
      <c r="O55" s="370">
        <v>0</v>
      </c>
      <c r="P55" s="370">
        <v>2</v>
      </c>
      <c r="Q55" s="370">
        <f t="shared" si="0"/>
        <v>2</v>
      </c>
      <c r="R55" s="370">
        <v>0</v>
      </c>
      <c r="S55" s="370">
        <v>0</v>
      </c>
      <c r="T55" s="370">
        <f t="shared" si="1"/>
        <v>0</v>
      </c>
      <c r="U55" s="370">
        <v>0</v>
      </c>
      <c r="V55" s="370">
        <v>1</v>
      </c>
      <c r="W55" s="370">
        <f t="shared" si="2"/>
        <v>1</v>
      </c>
      <c r="X55" s="370">
        <v>0</v>
      </c>
      <c r="Y55" s="370">
        <v>2</v>
      </c>
      <c r="Z55" s="370">
        <f t="shared" si="3"/>
        <v>2</v>
      </c>
      <c r="AA55" s="370">
        <v>1</v>
      </c>
      <c r="AB55" s="370">
        <v>0</v>
      </c>
      <c r="AC55" s="370">
        <f t="shared" si="4"/>
        <v>1</v>
      </c>
      <c r="AD55" s="370">
        <v>4</v>
      </c>
      <c r="AE55" s="370">
        <v>1</v>
      </c>
      <c r="AF55" s="370">
        <f t="shared" si="5"/>
        <v>5</v>
      </c>
      <c r="AG55" s="370">
        <v>0</v>
      </c>
      <c r="AH55" s="370">
        <v>0</v>
      </c>
      <c r="AI55" s="370">
        <f t="shared" si="6"/>
        <v>0</v>
      </c>
      <c r="AJ55" s="370">
        <v>0</v>
      </c>
      <c r="AK55" s="370">
        <v>0</v>
      </c>
      <c r="AL55" s="370">
        <f t="shared" si="7"/>
        <v>0</v>
      </c>
      <c r="AM55" s="370">
        <v>0</v>
      </c>
      <c r="AN55" s="370">
        <v>0</v>
      </c>
      <c r="AO55" s="370">
        <f t="shared" si="8"/>
        <v>0</v>
      </c>
      <c r="AP55" s="370">
        <v>0</v>
      </c>
      <c r="AQ55" s="370">
        <v>0</v>
      </c>
      <c r="AR55" s="370">
        <f t="shared" si="9"/>
        <v>0</v>
      </c>
      <c r="AS55" s="370">
        <v>0</v>
      </c>
      <c r="AT55" s="370">
        <v>0</v>
      </c>
      <c r="AU55" s="370">
        <f t="shared" si="10"/>
        <v>0</v>
      </c>
      <c r="AV55" s="370">
        <v>0</v>
      </c>
      <c r="AW55" s="370">
        <v>0</v>
      </c>
      <c r="AX55" s="370">
        <f t="shared" si="11"/>
        <v>0</v>
      </c>
      <c r="AY55" s="370">
        <v>0</v>
      </c>
      <c r="AZ55" s="370">
        <v>0</v>
      </c>
      <c r="BA55" s="370">
        <f t="shared" si="12"/>
        <v>0</v>
      </c>
      <c r="BB55" s="370">
        <v>0</v>
      </c>
      <c r="BC55" s="370">
        <v>0</v>
      </c>
      <c r="BD55" s="370">
        <f t="shared" si="13"/>
        <v>0</v>
      </c>
      <c r="BE55" s="370">
        <v>0</v>
      </c>
      <c r="BF55" s="370">
        <v>0</v>
      </c>
      <c r="BG55" s="370">
        <f t="shared" si="14"/>
        <v>0</v>
      </c>
      <c r="BH55" s="370">
        <v>0</v>
      </c>
      <c r="BI55" s="370">
        <v>0</v>
      </c>
      <c r="BJ55" s="370">
        <v>0</v>
      </c>
      <c r="BK55" s="370">
        <v>0</v>
      </c>
      <c r="BL55" s="370">
        <v>0</v>
      </c>
      <c r="BM55" s="370">
        <v>0</v>
      </c>
      <c r="BN55" s="370">
        <v>0</v>
      </c>
      <c r="BO55" s="370">
        <v>0</v>
      </c>
      <c r="BP55" s="370">
        <v>0</v>
      </c>
      <c r="BQ55" s="370">
        <v>0</v>
      </c>
      <c r="BR55" s="370">
        <v>0</v>
      </c>
      <c r="BS55" s="370">
        <v>0</v>
      </c>
      <c r="BT55" s="370">
        <v>0</v>
      </c>
      <c r="BU55" s="370">
        <v>0</v>
      </c>
      <c r="BV55" s="370">
        <v>0</v>
      </c>
      <c r="BW55" s="370">
        <v>0</v>
      </c>
      <c r="BX55" s="370">
        <v>0</v>
      </c>
      <c r="BY55" s="370">
        <v>0</v>
      </c>
      <c r="BZ55" s="370">
        <v>0</v>
      </c>
      <c r="CA55" s="370">
        <v>0</v>
      </c>
      <c r="CB55" s="370">
        <v>0</v>
      </c>
      <c r="CC55" s="370">
        <v>0</v>
      </c>
      <c r="CD55" s="370">
        <v>0</v>
      </c>
      <c r="CE55" s="370">
        <v>0</v>
      </c>
    </row>
    <row r="56" spans="1:83" s="371" customFormat="1" hidden="1">
      <c r="A56" s="370">
        <f t="shared" si="22"/>
        <v>46</v>
      </c>
      <c r="B56" s="370" t="s">
        <v>534</v>
      </c>
      <c r="C56" s="370" t="s">
        <v>535</v>
      </c>
      <c r="D56" s="370" t="s">
        <v>2426</v>
      </c>
      <c r="E56" s="370" t="s">
        <v>295</v>
      </c>
      <c r="F56" s="370" t="s">
        <v>87</v>
      </c>
      <c r="G56" s="370" t="s">
        <v>126</v>
      </c>
      <c r="H56" s="370" t="s">
        <v>615</v>
      </c>
      <c r="I56" s="370" t="s">
        <v>615</v>
      </c>
      <c r="J56" s="370">
        <v>2</v>
      </c>
      <c r="K56" s="370" t="s">
        <v>2421</v>
      </c>
      <c r="L56" s="370">
        <v>29952</v>
      </c>
      <c r="M56" s="370" t="s">
        <v>2419</v>
      </c>
      <c r="N56" s="370">
        <v>0</v>
      </c>
      <c r="O56" s="370">
        <v>1</v>
      </c>
      <c r="P56" s="370">
        <v>0</v>
      </c>
      <c r="Q56" s="370">
        <f t="shared" si="0"/>
        <v>1</v>
      </c>
      <c r="R56" s="370">
        <v>10</v>
      </c>
      <c r="S56" s="370">
        <v>8</v>
      </c>
      <c r="T56" s="370">
        <f t="shared" si="1"/>
        <v>18</v>
      </c>
      <c r="U56" s="370">
        <v>10</v>
      </c>
      <c r="V56" s="370">
        <v>14</v>
      </c>
      <c r="W56" s="370">
        <f t="shared" si="2"/>
        <v>24</v>
      </c>
      <c r="X56" s="370">
        <v>5</v>
      </c>
      <c r="Y56" s="370">
        <v>0</v>
      </c>
      <c r="Z56" s="370">
        <f t="shared" si="3"/>
        <v>5</v>
      </c>
      <c r="AA56" s="370">
        <v>10</v>
      </c>
      <c r="AB56" s="370">
        <v>13</v>
      </c>
      <c r="AC56" s="370">
        <f t="shared" si="4"/>
        <v>23</v>
      </c>
      <c r="AD56" s="370">
        <v>10</v>
      </c>
      <c r="AE56" s="370">
        <v>13</v>
      </c>
      <c r="AF56" s="370">
        <f t="shared" si="5"/>
        <v>23</v>
      </c>
      <c r="AG56" s="370">
        <v>4</v>
      </c>
      <c r="AH56" s="370">
        <v>7</v>
      </c>
      <c r="AI56" s="370">
        <f t="shared" si="6"/>
        <v>11</v>
      </c>
      <c r="AJ56" s="370">
        <v>3</v>
      </c>
      <c r="AK56" s="370">
        <v>3</v>
      </c>
      <c r="AL56" s="370">
        <f t="shared" si="7"/>
        <v>6</v>
      </c>
      <c r="AM56" s="370">
        <v>1</v>
      </c>
      <c r="AN56" s="370">
        <v>1</v>
      </c>
      <c r="AO56" s="370">
        <f t="shared" si="8"/>
        <v>2</v>
      </c>
      <c r="AP56" s="370">
        <v>0</v>
      </c>
      <c r="AQ56" s="370">
        <v>0</v>
      </c>
      <c r="AR56" s="370">
        <f t="shared" si="9"/>
        <v>0</v>
      </c>
      <c r="AS56" s="370">
        <v>0</v>
      </c>
      <c r="AT56" s="370">
        <v>0</v>
      </c>
      <c r="AU56" s="370">
        <f t="shared" si="10"/>
        <v>0</v>
      </c>
      <c r="AV56" s="370">
        <v>0</v>
      </c>
      <c r="AW56" s="370">
        <v>0</v>
      </c>
      <c r="AX56" s="370">
        <f t="shared" si="11"/>
        <v>0</v>
      </c>
      <c r="AY56" s="370">
        <v>0</v>
      </c>
      <c r="AZ56" s="370">
        <v>0</v>
      </c>
      <c r="BA56" s="370">
        <f t="shared" si="12"/>
        <v>0</v>
      </c>
      <c r="BB56" s="370">
        <v>0</v>
      </c>
      <c r="BC56" s="370">
        <v>0</v>
      </c>
      <c r="BD56" s="370">
        <f t="shared" si="13"/>
        <v>0</v>
      </c>
      <c r="BE56" s="370">
        <v>0</v>
      </c>
      <c r="BF56" s="370">
        <v>0</v>
      </c>
      <c r="BG56" s="370">
        <f t="shared" si="14"/>
        <v>0</v>
      </c>
      <c r="BH56" s="370">
        <v>1</v>
      </c>
      <c r="BI56" s="370">
        <v>3</v>
      </c>
      <c r="BJ56" s="370">
        <v>0</v>
      </c>
      <c r="BK56" s="370">
        <v>0</v>
      </c>
      <c r="BL56" s="370">
        <v>0</v>
      </c>
      <c r="BM56" s="370">
        <v>1</v>
      </c>
      <c r="BN56" s="370">
        <v>0</v>
      </c>
      <c r="BO56" s="370">
        <v>0</v>
      </c>
      <c r="BP56" s="370">
        <v>0</v>
      </c>
      <c r="BQ56" s="370">
        <v>0</v>
      </c>
      <c r="BR56" s="370">
        <v>0</v>
      </c>
      <c r="BS56" s="370">
        <v>0</v>
      </c>
      <c r="BT56" s="370">
        <v>1</v>
      </c>
      <c r="BU56" s="370">
        <v>4</v>
      </c>
      <c r="BV56" s="370">
        <v>5</v>
      </c>
      <c r="BW56" s="370">
        <v>0</v>
      </c>
      <c r="BX56" s="370">
        <v>0</v>
      </c>
      <c r="BY56" s="370">
        <v>0</v>
      </c>
      <c r="BZ56" s="370">
        <v>1</v>
      </c>
      <c r="CA56" s="370">
        <v>1</v>
      </c>
      <c r="CB56" s="370">
        <v>5</v>
      </c>
      <c r="CC56" s="370">
        <v>0</v>
      </c>
      <c r="CD56" s="370">
        <v>0</v>
      </c>
      <c r="CE56" s="370">
        <v>0</v>
      </c>
    </row>
    <row r="57" spans="1:83" s="371" customFormat="1" hidden="1">
      <c r="A57" s="370">
        <f t="shared" si="22"/>
        <v>47</v>
      </c>
      <c r="B57" s="370" t="s">
        <v>557</v>
      </c>
      <c r="C57" s="370" t="s">
        <v>558</v>
      </c>
      <c r="D57" s="370" t="s">
        <v>2427</v>
      </c>
      <c r="E57" s="370" t="s">
        <v>547</v>
      </c>
      <c r="F57" s="370" t="s">
        <v>87</v>
      </c>
      <c r="G57" s="370" t="s">
        <v>126</v>
      </c>
      <c r="H57" s="370" t="s">
        <v>615</v>
      </c>
      <c r="I57" s="370" t="s">
        <v>615</v>
      </c>
      <c r="J57" s="370">
        <v>2</v>
      </c>
      <c r="K57" s="370" t="s">
        <v>2410</v>
      </c>
      <c r="L57" s="370">
        <v>42023</v>
      </c>
      <c r="M57" s="370" t="s">
        <v>2419</v>
      </c>
      <c r="N57" s="370">
        <v>0</v>
      </c>
      <c r="O57" s="370">
        <v>0</v>
      </c>
      <c r="P57" s="370">
        <v>0</v>
      </c>
      <c r="Q57" s="370">
        <f t="shared" si="0"/>
        <v>0</v>
      </c>
      <c r="R57" s="370">
        <v>0</v>
      </c>
      <c r="S57" s="370">
        <v>0</v>
      </c>
      <c r="T57" s="370">
        <f t="shared" si="1"/>
        <v>0</v>
      </c>
      <c r="U57" s="370">
        <v>2</v>
      </c>
      <c r="V57" s="370">
        <v>1</v>
      </c>
      <c r="W57" s="370">
        <f t="shared" si="2"/>
        <v>3</v>
      </c>
      <c r="X57" s="370">
        <v>2</v>
      </c>
      <c r="Y57" s="370">
        <v>7</v>
      </c>
      <c r="Z57" s="370">
        <f t="shared" si="3"/>
        <v>9</v>
      </c>
      <c r="AA57" s="370">
        <v>3</v>
      </c>
      <c r="AB57" s="370">
        <v>4</v>
      </c>
      <c r="AC57" s="370">
        <f t="shared" si="4"/>
        <v>7</v>
      </c>
      <c r="AD57" s="370">
        <v>2</v>
      </c>
      <c r="AE57" s="370">
        <v>2</v>
      </c>
      <c r="AF57" s="370">
        <f t="shared" si="5"/>
        <v>4</v>
      </c>
      <c r="AG57" s="370">
        <v>1</v>
      </c>
      <c r="AH57" s="370">
        <v>1</v>
      </c>
      <c r="AI57" s="370">
        <f t="shared" si="6"/>
        <v>2</v>
      </c>
      <c r="AJ57" s="370">
        <v>5</v>
      </c>
      <c r="AK57" s="370">
        <v>5</v>
      </c>
      <c r="AL57" s="370">
        <f t="shared" si="7"/>
        <v>10</v>
      </c>
      <c r="AM57" s="370">
        <v>6</v>
      </c>
      <c r="AN57" s="370">
        <v>2</v>
      </c>
      <c r="AO57" s="370">
        <f t="shared" si="8"/>
        <v>8</v>
      </c>
      <c r="AP57" s="370">
        <v>1</v>
      </c>
      <c r="AQ57" s="370">
        <v>1</v>
      </c>
      <c r="AR57" s="370">
        <f t="shared" si="9"/>
        <v>2</v>
      </c>
      <c r="AS57" s="370">
        <v>0</v>
      </c>
      <c r="AT57" s="370">
        <v>1</v>
      </c>
      <c r="AU57" s="370">
        <f t="shared" si="10"/>
        <v>1</v>
      </c>
      <c r="AV57" s="370">
        <v>0</v>
      </c>
      <c r="AW57" s="370">
        <v>0</v>
      </c>
      <c r="AX57" s="370">
        <f t="shared" si="11"/>
        <v>0</v>
      </c>
      <c r="AY57" s="370">
        <v>0</v>
      </c>
      <c r="AZ57" s="370">
        <v>0</v>
      </c>
      <c r="BA57" s="370">
        <f t="shared" si="12"/>
        <v>0</v>
      </c>
      <c r="BB57" s="370">
        <v>0</v>
      </c>
      <c r="BC57" s="370">
        <v>0</v>
      </c>
      <c r="BD57" s="370">
        <f t="shared" si="13"/>
        <v>0</v>
      </c>
      <c r="BE57" s="370">
        <v>0</v>
      </c>
      <c r="BF57" s="370">
        <v>0</v>
      </c>
      <c r="BG57" s="370">
        <f t="shared" si="14"/>
        <v>0</v>
      </c>
      <c r="BH57" s="370">
        <v>0</v>
      </c>
      <c r="BI57" s="370">
        <v>3</v>
      </c>
      <c r="BJ57" s="370">
        <v>0</v>
      </c>
      <c r="BK57" s="370">
        <v>0</v>
      </c>
      <c r="BL57" s="370">
        <v>0</v>
      </c>
      <c r="BM57" s="370">
        <v>1</v>
      </c>
      <c r="BN57" s="370">
        <v>0</v>
      </c>
      <c r="BO57" s="370">
        <v>0</v>
      </c>
      <c r="BP57" s="370">
        <v>0</v>
      </c>
      <c r="BQ57" s="370">
        <v>0</v>
      </c>
      <c r="BR57" s="370">
        <v>0</v>
      </c>
      <c r="BS57" s="370">
        <v>0</v>
      </c>
      <c r="BT57" s="370">
        <v>0</v>
      </c>
      <c r="BU57" s="370">
        <v>4</v>
      </c>
      <c r="BV57" s="370">
        <v>4</v>
      </c>
      <c r="BW57" s="370">
        <v>0</v>
      </c>
      <c r="BX57" s="370">
        <v>0</v>
      </c>
      <c r="BY57" s="370">
        <v>0</v>
      </c>
      <c r="BZ57" s="370">
        <v>0</v>
      </c>
      <c r="CA57" s="370">
        <v>0</v>
      </c>
      <c r="CB57" s="370">
        <v>4</v>
      </c>
      <c r="CC57" s="370">
        <v>0</v>
      </c>
      <c r="CD57" s="370">
        <v>0</v>
      </c>
      <c r="CE57" s="370">
        <v>0</v>
      </c>
    </row>
    <row r="58" spans="1:83" s="371" customFormat="1" hidden="1">
      <c r="A58" s="370">
        <f t="shared" si="22"/>
        <v>48</v>
      </c>
      <c r="B58" s="370" t="s">
        <v>612</v>
      </c>
      <c r="C58" s="370" t="s">
        <v>613</v>
      </c>
      <c r="D58" s="370" t="s">
        <v>614</v>
      </c>
      <c r="E58" s="370" t="s">
        <v>614</v>
      </c>
      <c r="F58" s="370" t="s">
        <v>87</v>
      </c>
      <c r="G58" s="370" t="s">
        <v>126</v>
      </c>
      <c r="H58" s="370" t="s">
        <v>615</v>
      </c>
      <c r="I58" s="370" t="s">
        <v>615</v>
      </c>
      <c r="J58" s="370">
        <v>2</v>
      </c>
      <c r="K58" s="370" t="s">
        <v>2410</v>
      </c>
      <c r="L58" s="370">
        <v>41668</v>
      </c>
      <c r="M58" s="370" t="s">
        <v>2419</v>
      </c>
      <c r="N58" s="370">
        <v>0</v>
      </c>
      <c r="O58" s="370">
        <v>1</v>
      </c>
      <c r="P58" s="370">
        <v>1</v>
      </c>
      <c r="Q58" s="370">
        <f t="shared" si="0"/>
        <v>2</v>
      </c>
      <c r="R58" s="370">
        <v>0</v>
      </c>
      <c r="S58" s="370">
        <v>2</v>
      </c>
      <c r="T58" s="370">
        <f t="shared" si="1"/>
        <v>2</v>
      </c>
      <c r="U58" s="370">
        <v>0</v>
      </c>
      <c r="V58" s="370">
        <v>0</v>
      </c>
      <c r="W58" s="370">
        <f t="shared" si="2"/>
        <v>0</v>
      </c>
      <c r="X58" s="370">
        <v>2</v>
      </c>
      <c r="Y58" s="370">
        <v>0</v>
      </c>
      <c r="Z58" s="370">
        <f t="shared" si="3"/>
        <v>2</v>
      </c>
      <c r="AA58" s="370">
        <v>0</v>
      </c>
      <c r="AB58" s="370">
        <v>1</v>
      </c>
      <c r="AC58" s="370">
        <f t="shared" si="4"/>
        <v>1</v>
      </c>
      <c r="AD58" s="370">
        <v>1</v>
      </c>
      <c r="AE58" s="370">
        <v>0</v>
      </c>
      <c r="AF58" s="370">
        <f t="shared" si="5"/>
        <v>1</v>
      </c>
      <c r="AG58" s="370">
        <v>2</v>
      </c>
      <c r="AH58" s="370">
        <v>0</v>
      </c>
      <c r="AI58" s="370">
        <f t="shared" si="6"/>
        <v>2</v>
      </c>
      <c r="AJ58" s="370">
        <v>1</v>
      </c>
      <c r="AK58" s="370">
        <v>0</v>
      </c>
      <c r="AL58" s="370">
        <f t="shared" si="7"/>
        <v>1</v>
      </c>
      <c r="AM58" s="370">
        <v>1</v>
      </c>
      <c r="AN58" s="370">
        <v>0</v>
      </c>
      <c r="AO58" s="370">
        <f t="shared" si="8"/>
        <v>1</v>
      </c>
      <c r="AP58" s="370">
        <v>0</v>
      </c>
      <c r="AQ58" s="370">
        <v>0</v>
      </c>
      <c r="AR58" s="370">
        <f t="shared" si="9"/>
        <v>0</v>
      </c>
      <c r="AS58" s="370">
        <v>0</v>
      </c>
      <c r="AT58" s="370">
        <v>0</v>
      </c>
      <c r="AU58" s="370">
        <f t="shared" si="10"/>
        <v>0</v>
      </c>
      <c r="AV58" s="370">
        <v>0</v>
      </c>
      <c r="AW58" s="370">
        <v>0</v>
      </c>
      <c r="AX58" s="370">
        <f t="shared" si="11"/>
        <v>0</v>
      </c>
      <c r="AY58" s="370">
        <v>0</v>
      </c>
      <c r="AZ58" s="370">
        <v>0</v>
      </c>
      <c r="BA58" s="370">
        <f t="shared" si="12"/>
        <v>0</v>
      </c>
      <c r="BB58" s="370">
        <v>0</v>
      </c>
      <c r="BC58" s="370">
        <v>0</v>
      </c>
      <c r="BD58" s="370">
        <f t="shared" si="13"/>
        <v>0</v>
      </c>
      <c r="BE58" s="370">
        <v>0</v>
      </c>
      <c r="BF58" s="370">
        <v>0</v>
      </c>
      <c r="BG58" s="370">
        <f t="shared" si="14"/>
        <v>0</v>
      </c>
      <c r="BH58" s="370">
        <v>0</v>
      </c>
      <c r="BI58" s="370">
        <v>0</v>
      </c>
      <c r="BJ58" s="370">
        <v>0</v>
      </c>
      <c r="BK58" s="370">
        <v>0</v>
      </c>
      <c r="BL58" s="370">
        <v>0</v>
      </c>
      <c r="BM58" s="370">
        <v>0</v>
      </c>
      <c r="BN58" s="370">
        <v>0</v>
      </c>
      <c r="BO58" s="370">
        <v>0</v>
      </c>
      <c r="BP58" s="370">
        <v>0</v>
      </c>
      <c r="BQ58" s="370">
        <v>0</v>
      </c>
      <c r="BR58" s="370">
        <v>0</v>
      </c>
      <c r="BS58" s="370">
        <v>0</v>
      </c>
      <c r="BT58" s="370">
        <v>0</v>
      </c>
      <c r="BU58" s="370">
        <v>0</v>
      </c>
      <c r="BV58" s="370">
        <v>0</v>
      </c>
      <c r="BW58" s="370">
        <v>0</v>
      </c>
      <c r="BX58" s="370">
        <v>0</v>
      </c>
      <c r="BY58" s="370">
        <v>0</v>
      </c>
      <c r="BZ58" s="370">
        <v>0</v>
      </c>
      <c r="CA58" s="370">
        <v>0</v>
      </c>
      <c r="CB58" s="370">
        <v>0</v>
      </c>
      <c r="CC58" s="370">
        <v>0</v>
      </c>
      <c r="CD58" s="370">
        <v>0</v>
      </c>
      <c r="CE58" s="370">
        <v>0</v>
      </c>
    </row>
    <row r="59" spans="1:83" s="371" customFormat="1" ht="24" customHeight="1">
      <c r="A59" s="370">
        <v>2</v>
      </c>
      <c r="B59" s="370"/>
      <c r="C59" s="370" t="str">
        <f>F59</f>
        <v>Kec. Batang Asai</v>
      </c>
      <c r="D59" s="370"/>
      <c r="E59" s="370"/>
      <c r="F59" s="370" t="str">
        <f>F58</f>
        <v>Kec. Batang Asai</v>
      </c>
      <c r="G59" s="370"/>
      <c r="H59" s="370"/>
      <c r="I59" s="370"/>
      <c r="J59" s="370"/>
      <c r="K59" s="370"/>
      <c r="L59" s="370"/>
      <c r="M59" s="370"/>
      <c r="N59" s="370"/>
      <c r="O59" s="370">
        <f t="shared" ref="O59:BK59" si="25">SUM(O25:O58)</f>
        <v>11</v>
      </c>
      <c r="P59" s="370">
        <f t="shared" si="25"/>
        <v>15</v>
      </c>
      <c r="Q59" s="370">
        <f t="shared" si="25"/>
        <v>26</v>
      </c>
      <c r="R59" s="370">
        <f t="shared" si="25"/>
        <v>149</v>
      </c>
      <c r="S59" s="370">
        <f t="shared" si="25"/>
        <v>164</v>
      </c>
      <c r="T59" s="370">
        <f t="shared" si="25"/>
        <v>313</v>
      </c>
      <c r="U59" s="370">
        <f t="shared" si="25"/>
        <v>197</v>
      </c>
      <c r="V59" s="370">
        <f t="shared" si="25"/>
        <v>185</v>
      </c>
      <c r="W59" s="370">
        <f t="shared" si="25"/>
        <v>382</v>
      </c>
      <c r="X59" s="370">
        <f t="shared" si="25"/>
        <v>191</v>
      </c>
      <c r="Y59" s="370">
        <f t="shared" si="25"/>
        <v>173</v>
      </c>
      <c r="Z59" s="370">
        <f t="shared" si="25"/>
        <v>364</v>
      </c>
      <c r="AA59" s="370">
        <f t="shared" si="25"/>
        <v>198</v>
      </c>
      <c r="AB59" s="370">
        <f t="shared" si="25"/>
        <v>233</v>
      </c>
      <c r="AC59" s="370">
        <f t="shared" si="25"/>
        <v>431</v>
      </c>
      <c r="AD59" s="370">
        <f t="shared" si="25"/>
        <v>218</v>
      </c>
      <c r="AE59" s="370">
        <f t="shared" si="25"/>
        <v>191</v>
      </c>
      <c r="AF59" s="370">
        <f t="shared" si="25"/>
        <v>409</v>
      </c>
      <c r="AG59" s="370">
        <f t="shared" si="25"/>
        <v>200</v>
      </c>
      <c r="AH59" s="370">
        <f t="shared" si="25"/>
        <v>190</v>
      </c>
      <c r="AI59" s="370">
        <f t="shared" si="25"/>
        <v>390</v>
      </c>
      <c r="AJ59" s="370">
        <f t="shared" si="25"/>
        <v>116</v>
      </c>
      <c r="AK59" s="370">
        <f t="shared" si="25"/>
        <v>87</v>
      </c>
      <c r="AL59" s="370">
        <f t="shared" si="25"/>
        <v>203</v>
      </c>
      <c r="AM59" s="370">
        <f t="shared" si="25"/>
        <v>48</v>
      </c>
      <c r="AN59" s="370">
        <f t="shared" si="25"/>
        <v>31</v>
      </c>
      <c r="AO59" s="370">
        <f t="shared" si="25"/>
        <v>79</v>
      </c>
      <c r="AP59" s="370">
        <f t="shared" si="25"/>
        <v>8</v>
      </c>
      <c r="AQ59" s="370">
        <f t="shared" si="25"/>
        <v>15</v>
      </c>
      <c r="AR59" s="370">
        <f t="shared" si="25"/>
        <v>23</v>
      </c>
      <c r="AS59" s="370">
        <f t="shared" si="25"/>
        <v>2</v>
      </c>
      <c r="AT59" s="370">
        <f t="shared" si="25"/>
        <v>1</v>
      </c>
      <c r="AU59" s="370">
        <f t="shared" si="25"/>
        <v>3</v>
      </c>
      <c r="AV59" s="370">
        <f t="shared" si="25"/>
        <v>1</v>
      </c>
      <c r="AW59" s="370">
        <f t="shared" si="25"/>
        <v>0</v>
      </c>
      <c r="AX59" s="370">
        <f t="shared" si="25"/>
        <v>1</v>
      </c>
      <c r="AY59" s="370">
        <f t="shared" si="25"/>
        <v>1</v>
      </c>
      <c r="AZ59" s="370">
        <f t="shared" si="25"/>
        <v>0</v>
      </c>
      <c r="BA59" s="370">
        <f t="shared" si="25"/>
        <v>1</v>
      </c>
      <c r="BB59" s="370">
        <f t="shared" si="25"/>
        <v>0</v>
      </c>
      <c r="BC59" s="370">
        <f t="shared" si="25"/>
        <v>0</v>
      </c>
      <c r="BD59" s="370">
        <f t="shared" si="25"/>
        <v>0</v>
      </c>
      <c r="BE59" s="370">
        <f t="shared" si="25"/>
        <v>0</v>
      </c>
      <c r="BF59" s="370">
        <f t="shared" si="25"/>
        <v>0</v>
      </c>
      <c r="BG59" s="370">
        <f t="shared" si="25"/>
        <v>0</v>
      </c>
      <c r="BH59" s="370">
        <f t="shared" si="25"/>
        <v>27</v>
      </c>
      <c r="BI59" s="370">
        <f t="shared" si="25"/>
        <v>19</v>
      </c>
      <c r="BJ59" s="370">
        <f t="shared" si="25"/>
        <v>12</v>
      </c>
      <c r="BK59" s="370">
        <f t="shared" si="25"/>
        <v>6</v>
      </c>
      <c r="BL59" s="370">
        <f t="shared" ref="BL59:BS59" si="26">SUM(BL25:BL58)</f>
        <v>16</v>
      </c>
      <c r="BM59" s="370">
        <f t="shared" si="26"/>
        <v>10</v>
      </c>
      <c r="BN59" s="370">
        <f t="shared" si="26"/>
        <v>5</v>
      </c>
      <c r="BO59" s="370">
        <f t="shared" si="26"/>
        <v>1</v>
      </c>
      <c r="BP59" s="370">
        <f t="shared" si="26"/>
        <v>3</v>
      </c>
      <c r="BQ59" s="370">
        <f t="shared" si="26"/>
        <v>4</v>
      </c>
      <c r="BR59" s="370">
        <f t="shared" si="26"/>
        <v>0</v>
      </c>
      <c r="BS59" s="370">
        <f t="shared" si="26"/>
        <v>0</v>
      </c>
      <c r="BT59" s="370">
        <v>63</v>
      </c>
      <c r="BU59" s="370">
        <v>40</v>
      </c>
      <c r="BV59" s="370">
        <v>103</v>
      </c>
      <c r="BW59" s="370">
        <v>0</v>
      </c>
      <c r="BX59" s="370">
        <v>0</v>
      </c>
      <c r="BY59" s="370">
        <v>0</v>
      </c>
      <c r="BZ59" s="370">
        <v>0</v>
      </c>
      <c r="CA59" s="370">
        <v>0</v>
      </c>
      <c r="CB59" s="370">
        <f>SUM(BZ59:CA59)</f>
        <v>0</v>
      </c>
      <c r="CC59" s="370">
        <v>0</v>
      </c>
      <c r="CD59" s="370">
        <v>0</v>
      </c>
      <c r="CE59" s="370">
        <f>SUM(CC59:CD59)</f>
        <v>0</v>
      </c>
    </row>
    <row r="60" spans="1:83" s="371" customFormat="1" hidden="1">
      <c r="A60" s="370">
        <f>A58+1</f>
        <v>49</v>
      </c>
      <c r="B60" s="370" t="s">
        <v>646</v>
      </c>
      <c r="C60" s="370" t="s">
        <v>647</v>
      </c>
      <c r="D60" s="370" t="s">
        <v>1506</v>
      </c>
      <c r="E60" s="370" t="s">
        <v>244</v>
      </c>
      <c r="F60" s="370" t="s">
        <v>81</v>
      </c>
      <c r="G60" s="370" t="s">
        <v>126</v>
      </c>
      <c r="H60" s="370" t="s">
        <v>615</v>
      </c>
      <c r="I60" s="370" t="s">
        <v>615</v>
      </c>
      <c r="J60" s="370">
        <v>2</v>
      </c>
      <c r="K60" s="370" t="s">
        <v>2428</v>
      </c>
      <c r="L60" s="370">
        <v>13150</v>
      </c>
      <c r="M60" s="370" t="s">
        <v>2409</v>
      </c>
      <c r="N60" s="370">
        <v>450</v>
      </c>
      <c r="O60" s="370">
        <v>0</v>
      </c>
      <c r="P60" s="370">
        <v>1</v>
      </c>
      <c r="Q60" s="370">
        <f t="shared" si="0"/>
        <v>1</v>
      </c>
      <c r="R60" s="370">
        <v>3</v>
      </c>
      <c r="S60" s="370">
        <v>5</v>
      </c>
      <c r="T60" s="370">
        <f t="shared" si="1"/>
        <v>8</v>
      </c>
      <c r="U60" s="370">
        <v>16</v>
      </c>
      <c r="V60" s="370">
        <v>7</v>
      </c>
      <c r="W60" s="370">
        <f t="shared" si="2"/>
        <v>23</v>
      </c>
      <c r="X60" s="370">
        <v>7</v>
      </c>
      <c r="Y60" s="370">
        <v>9</v>
      </c>
      <c r="Z60" s="370">
        <f t="shared" si="3"/>
        <v>16</v>
      </c>
      <c r="AA60" s="370">
        <v>13</v>
      </c>
      <c r="AB60" s="370">
        <v>19</v>
      </c>
      <c r="AC60" s="370">
        <f t="shared" si="4"/>
        <v>32</v>
      </c>
      <c r="AD60" s="370">
        <v>7</v>
      </c>
      <c r="AE60" s="370">
        <v>8</v>
      </c>
      <c r="AF60" s="370">
        <f t="shared" si="5"/>
        <v>15</v>
      </c>
      <c r="AG60" s="370">
        <v>5</v>
      </c>
      <c r="AH60" s="370">
        <v>9</v>
      </c>
      <c r="AI60" s="370">
        <f t="shared" si="6"/>
        <v>14</v>
      </c>
      <c r="AJ60" s="370">
        <v>4</v>
      </c>
      <c r="AK60" s="370">
        <v>5</v>
      </c>
      <c r="AL60" s="370">
        <f t="shared" si="7"/>
        <v>9</v>
      </c>
      <c r="AM60" s="370">
        <v>2</v>
      </c>
      <c r="AN60" s="370">
        <v>1</v>
      </c>
      <c r="AO60" s="370">
        <f t="shared" si="8"/>
        <v>3</v>
      </c>
      <c r="AP60" s="370">
        <v>0</v>
      </c>
      <c r="AQ60" s="370">
        <v>1</v>
      </c>
      <c r="AR60" s="370">
        <f t="shared" si="9"/>
        <v>1</v>
      </c>
      <c r="AS60" s="370">
        <v>0</v>
      </c>
      <c r="AT60" s="370">
        <v>0</v>
      </c>
      <c r="AU60" s="370">
        <f t="shared" si="10"/>
        <v>0</v>
      </c>
      <c r="AV60" s="370">
        <v>0</v>
      </c>
      <c r="AW60" s="370">
        <v>0</v>
      </c>
      <c r="AX60" s="370">
        <f t="shared" si="11"/>
        <v>0</v>
      </c>
      <c r="AY60" s="370">
        <v>0</v>
      </c>
      <c r="AZ60" s="370">
        <v>0</v>
      </c>
      <c r="BA60" s="370">
        <f t="shared" si="12"/>
        <v>0</v>
      </c>
      <c r="BB60" s="370">
        <v>0</v>
      </c>
      <c r="BC60" s="370">
        <v>0</v>
      </c>
      <c r="BD60" s="370">
        <f t="shared" si="13"/>
        <v>0</v>
      </c>
      <c r="BE60" s="370">
        <v>0</v>
      </c>
      <c r="BF60" s="370">
        <v>0</v>
      </c>
      <c r="BG60" s="370">
        <f t="shared" si="14"/>
        <v>0</v>
      </c>
      <c r="BH60" s="370">
        <v>2</v>
      </c>
      <c r="BI60" s="370">
        <v>0</v>
      </c>
      <c r="BJ60" s="370">
        <v>0</v>
      </c>
      <c r="BK60" s="370">
        <v>0</v>
      </c>
      <c r="BL60" s="370">
        <v>0</v>
      </c>
      <c r="BM60" s="370">
        <v>0</v>
      </c>
      <c r="BN60" s="370">
        <v>1</v>
      </c>
      <c r="BO60" s="370">
        <v>0</v>
      </c>
      <c r="BP60" s="370">
        <v>0</v>
      </c>
      <c r="BQ60" s="370">
        <v>0</v>
      </c>
      <c r="BR60" s="370">
        <v>0</v>
      </c>
      <c r="BS60" s="370">
        <v>0</v>
      </c>
      <c r="BT60" s="370">
        <v>3</v>
      </c>
      <c r="BU60" s="370">
        <v>0</v>
      </c>
      <c r="BV60" s="370">
        <v>3</v>
      </c>
      <c r="BW60" s="370">
        <v>0</v>
      </c>
      <c r="BX60" s="370">
        <v>0</v>
      </c>
      <c r="BY60" s="370">
        <v>0</v>
      </c>
      <c r="BZ60" s="370">
        <v>3</v>
      </c>
      <c r="CA60" s="370">
        <v>3</v>
      </c>
      <c r="CB60" s="370">
        <v>3</v>
      </c>
      <c r="CC60" s="370">
        <v>0</v>
      </c>
      <c r="CD60" s="370">
        <v>0</v>
      </c>
      <c r="CE60" s="370">
        <v>0</v>
      </c>
    </row>
    <row r="61" spans="1:83" s="371" customFormat="1" hidden="1">
      <c r="A61" s="370">
        <f t="shared" si="22"/>
        <v>50</v>
      </c>
      <c r="B61" s="370" t="s">
        <v>648</v>
      </c>
      <c r="C61" s="370" t="s">
        <v>649</v>
      </c>
      <c r="D61" s="370" t="s">
        <v>250</v>
      </c>
      <c r="E61" s="370" t="s">
        <v>650</v>
      </c>
      <c r="F61" s="370" t="s">
        <v>81</v>
      </c>
      <c r="G61" s="370" t="s">
        <v>126</v>
      </c>
      <c r="H61" s="370" t="s">
        <v>615</v>
      </c>
      <c r="I61" s="370" t="s">
        <v>615</v>
      </c>
      <c r="J61" s="370">
        <v>2</v>
      </c>
      <c r="K61" s="370" t="s">
        <v>2410</v>
      </c>
      <c r="L61" s="370">
        <v>14611</v>
      </c>
      <c r="M61" s="370" t="s">
        <v>2409</v>
      </c>
      <c r="N61" s="370">
        <v>900</v>
      </c>
      <c r="O61" s="370">
        <v>0</v>
      </c>
      <c r="P61" s="370">
        <v>0</v>
      </c>
      <c r="Q61" s="370">
        <f t="shared" si="0"/>
        <v>0</v>
      </c>
      <c r="R61" s="370">
        <v>8</v>
      </c>
      <c r="S61" s="370">
        <v>5</v>
      </c>
      <c r="T61" s="370">
        <f t="shared" si="1"/>
        <v>13</v>
      </c>
      <c r="U61" s="370">
        <v>11</v>
      </c>
      <c r="V61" s="370">
        <v>8</v>
      </c>
      <c r="W61" s="370">
        <f t="shared" si="2"/>
        <v>19</v>
      </c>
      <c r="X61" s="370">
        <v>16</v>
      </c>
      <c r="Y61" s="370">
        <v>11</v>
      </c>
      <c r="Z61" s="370">
        <f t="shared" si="3"/>
        <v>27</v>
      </c>
      <c r="AA61" s="370">
        <v>12</v>
      </c>
      <c r="AB61" s="370">
        <v>16</v>
      </c>
      <c r="AC61" s="370">
        <f t="shared" si="4"/>
        <v>28</v>
      </c>
      <c r="AD61" s="370">
        <v>6</v>
      </c>
      <c r="AE61" s="370">
        <v>11</v>
      </c>
      <c r="AF61" s="370">
        <f t="shared" si="5"/>
        <v>17</v>
      </c>
      <c r="AG61" s="370">
        <v>12</v>
      </c>
      <c r="AH61" s="370">
        <v>9</v>
      </c>
      <c r="AI61" s="370">
        <f t="shared" si="6"/>
        <v>21</v>
      </c>
      <c r="AJ61" s="370">
        <v>7</v>
      </c>
      <c r="AK61" s="370">
        <v>3</v>
      </c>
      <c r="AL61" s="370">
        <f t="shared" si="7"/>
        <v>10</v>
      </c>
      <c r="AM61" s="370">
        <v>0</v>
      </c>
      <c r="AN61" s="370">
        <v>1</v>
      </c>
      <c r="AO61" s="370">
        <f t="shared" si="8"/>
        <v>1</v>
      </c>
      <c r="AP61" s="370">
        <v>0</v>
      </c>
      <c r="AQ61" s="370">
        <v>0</v>
      </c>
      <c r="AR61" s="370">
        <f t="shared" si="9"/>
        <v>0</v>
      </c>
      <c r="AS61" s="370">
        <v>0</v>
      </c>
      <c r="AT61" s="370">
        <v>0</v>
      </c>
      <c r="AU61" s="370">
        <f t="shared" si="10"/>
        <v>0</v>
      </c>
      <c r="AV61" s="370">
        <v>0</v>
      </c>
      <c r="AW61" s="370">
        <v>0</v>
      </c>
      <c r="AX61" s="370">
        <f t="shared" si="11"/>
        <v>0</v>
      </c>
      <c r="AY61" s="370">
        <v>0</v>
      </c>
      <c r="AZ61" s="370">
        <v>0</v>
      </c>
      <c r="BA61" s="370">
        <f t="shared" si="12"/>
        <v>0</v>
      </c>
      <c r="BB61" s="370">
        <v>0</v>
      </c>
      <c r="BC61" s="370">
        <v>0</v>
      </c>
      <c r="BD61" s="370">
        <f t="shared" si="13"/>
        <v>0</v>
      </c>
      <c r="BE61" s="370">
        <v>0</v>
      </c>
      <c r="BF61" s="370">
        <v>0</v>
      </c>
      <c r="BG61" s="370">
        <f t="shared" si="14"/>
        <v>0</v>
      </c>
      <c r="BH61" s="370">
        <v>0</v>
      </c>
      <c r="BI61" s="370">
        <v>0</v>
      </c>
      <c r="BJ61" s="370">
        <v>0</v>
      </c>
      <c r="BK61" s="370">
        <v>0</v>
      </c>
      <c r="BL61" s="370">
        <v>0</v>
      </c>
      <c r="BM61" s="370">
        <v>0</v>
      </c>
      <c r="BN61" s="370">
        <v>0</v>
      </c>
      <c r="BO61" s="370">
        <v>0</v>
      </c>
      <c r="BP61" s="370">
        <v>0</v>
      </c>
      <c r="BQ61" s="370">
        <v>0</v>
      </c>
      <c r="BR61" s="370">
        <v>0</v>
      </c>
      <c r="BS61" s="370">
        <v>0</v>
      </c>
      <c r="BT61" s="370">
        <v>0</v>
      </c>
      <c r="BU61" s="370">
        <v>0</v>
      </c>
      <c r="BV61" s="370">
        <v>0</v>
      </c>
      <c r="BW61" s="370">
        <v>0</v>
      </c>
      <c r="BX61" s="370">
        <v>0</v>
      </c>
      <c r="BY61" s="370">
        <v>0</v>
      </c>
      <c r="BZ61" s="370">
        <v>0</v>
      </c>
      <c r="CA61" s="370">
        <v>0</v>
      </c>
      <c r="CB61" s="370">
        <v>0</v>
      </c>
      <c r="CC61" s="370">
        <v>0</v>
      </c>
      <c r="CD61" s="370">
        <v>0</v>
      </c>
      <c r="CE61" s="370">
        <v>0</v>
      </c>
    </row>
    <row r="62" spans="1:83" s="371" customFormat="1" hidden="1">
      <c r="A62" s="370">
        <f t="shared" si="22"/>
        <v>51</v>
      </c>
      <c r="B62" s="370" t="s">
        <v>635</v>
      </c>
      <c r="C62" s="370" t="s">
        <v>636</v>
      </c>
      <c r="D62" s="370" t="s">
        <v>1505</v>
      </c>
      <c r="E62" s="370" t="s">
        <v>247</v>
      </c>
      <c r="F62" s="370" t="s">
        <v>81</v>
      </c>
      <c r="G62" s="370" t="s">
        <v>126</v>
      </c>
      <c r="H62" s="370" t="s">
        <v>615</v>
      </c>
      <c r="I62" s="370" t="s">
        <v>615</v>
      </c>
      <c r="J62" s="370">
        <v>2</v>
      </c>
      <c r="K62" s="370" t="s">
        <v>2410</v>
      </c>
      <c r="L62" s="370">
        <v>23743</v>
      </c>
      <c r="M62" s="370" t="s">
        <v>2409</v>
      </c>
      <c r="N62" s="370">
        <v>900</v>
      </c>
      <c r="O62" s="370">
        <v>0</v>
      </c>
      <c r="P62" s="370">
        <v>0</v>
      </c>
      <c r="Q62" s="370">
        <f t="shared" si="0"/>
        <v>0</v>
      </c>
      <c r="R62" s="370">
        <v>7</v>
      </c>
      <c r="S62" s="370">
        <v>6</v>
      </c>
      <c r="T62" s="370">
        <f t="shared" si="1"/>
        <v>13</v>
      </c>
      <c r="U62" s="370">
        <v>9</v>
      </c>
      <c r="V62" s="370">
        <v>6</v>
      </c>
      <c r="W62" s="370">
        <f t="shared" si="2"/>
        <v>15</v>
      </c>
      <c r="X62" s="370">
        <v>18</v>
      </c>
      <c r="Y62" s="370">
        <v>2</v>
      </c>
      <c r="Z62" s="370">
        <f t="shared" si="3"/>
        <v>20</v>
      </c>
      <c r="AA62" s="370">
        <v>14</v>
      </c>
      <c r="AB62" s="370">
        <v>7</v>
      </c>
      <c r="AC62" s="370">
        <f t="shared" si="4"/>
        <v>21</v>
      </c>
      <c r="AD62" s="370">
        <v>7</v>
      </c>
      <c r="AE62" s="370">
        <v>14</v>
      </c>
      <c r="AF62" s="370">
        <f t="shared" si="5"/>
        <v>21</v>
      </c>
      <c r="AG62" s="370">
        <v>11</v>
      </c>
      <c r="AH62" s="370">
        <v>8</v>
      </c>
      <c r="AI62" s="370">
        <f t="shared" si="6"/>
        <v>19</v>
      </c>
      <c r="AJ62" s="370">
        <v>4</v>
      </c>
      <c r="AK62" s="370">
        <v>0</v>
      </c>
      <c r="AL62" s="370">
        <f t="shared" si="7"/>
        <v>4</v>
      </c>
      <c r="AM62" s="370">
        <v>0</v>
      </c>
      <c r="AN62" s="370">
        <v>0</v>
      </c>
      <c r="AO62" s="370">
        <f t="shared" si="8"/>
        <v>0</v>
      </c>
      <c r="AP62" s="370">
        <v>1</v>
      </c>
      <c r="AQ62" s="370">
        <v>0</v>
      </c>
      <c r="AR62" s="370">
        <f t="shared" si="9"/>
        <v>1</v>
      </c>
      <c r="AS62" s="370">
        <v>0</v>
      </c>
      <c r="AT62" s="370">
        <v>0</v>
      </c>
      <c r="AU62" s="370">
        <f t="shared" si="10"/>
        <v>0</v>
      </c>
      <c r="AV62" s="370">
        <v>0</v>
      </c>
      <c r="AW62" s="370">
        <v>0</v>
      </c>
      <c r="AX62" s="370">
        <f t="shared" si="11"/>
        <v>0</v>
      </c>
      <c r="AY62" s="370">
        <v>0</v>
      </c>
      <c r="AZ62" s="370">
        <v>0</v>
      </c>
      <c r="BA62" s="370">
        <f t="shared" si="12"/>
        <v>0</v>
      </c>
      <c r="BB62" s="370">
        <v>0</v>
      </c>
      <c r="BC62" s="370">
        <v>0</v>
      </c>
      <c r="BD62" s="370">
        <f t="shared" si="13"/>
        <v>0</v>
      </c>
      <c r="BE62" s="370">
        <v>0</v>
      </c>
      <c r="BF62" s="370">
        <v>0</v>
      </c>
      <c r="BG62" s="370">
        <f t="shared" si="14"/>
        <v>0</v>
      </c>
      <c r="BH62" s="370">
        <v>2</v>
      </c>
      <c r="BI62" s="370">
        <v>0</v>
      </c>
      <c r="BJ62" s="370">
        <v>0</v>
      </c>
      <c r="BK62" s="370">
        <v>0</v>
      </c>
      <c r="BL62" s="370">
        <v>0</v>
      </c>
      <c r="BM62" s="370">
        <v>0</v>
      </c>
      <c r="BN62" s="370">
        <v>0</v>
      </c>
      <c r="BO62" s="370">
        <v>0</v>
      </c>
      <c r="BP62" s="370">
        <v>0</v>
      </c>
      <c r="BQ62" s="370">
        <v>0</v>
      </c>
      <c r="BR62" s="370">
        <v>0</v>
      </c>
      <c r="BS62" s="370">
        <v>0</v>
      </c>
      <c r="BT62" s="370">
        <v>2</v>
      </c>
      <c r="BU62" s="370">
        <v>0</v>
      </c>
      <c r="BV62" s="370">
        <v>2</v>
      </c>
      <c r="BW62" s="370">
        <v>0</v>
      </c>
      <c r="BX62" s="370">
        <v>0</v>
      </c>
      <c r="BY62" s="370">
        <v>0</v>
      </c>
      <c r="BZ62" s="370">
        <v>2</v>
      </c>
      <c r="CA62" s="370">
        <v>2</v>
      </c>
      <c r="CB62" s="370">
        <v>2</v>
      </c>
      <c r="CC62" s="370">
        <v>0</v>
      </c>
      <c r="CD62" s="370">
        <v>0</v>
      </c>
      <c r="CE62" s="370">
        <v>0</v>
      </c>
    </row>
    <row r="63" spans="1:83" s="371" customFormat="1" hidden="1">
      <c r="A63" s="370">
        <f t="shared" si="22"/>
        <v>52</v>
      </c>
      <c r="B63" s="370" t="s">
        <v>637</v>
      </c>
      <c r="C63" s="370" t="s">
        <v>638</v>
      </c>
      <c r="D63" s="370" t="s">
        <v>1500</v>
      </c>
      <c r="E63" s="370" t="s">
        <v>639</v>
      </c>
      <c r="F63" s="370" t="s">
        <v>81</v>
      </c>
      <c r="G63" s="370" t="s">
        <v>126</v>
      </c>
      <c r="H63" s="370" t="s">
        <v>615</v>
      </c>
      <c r="I63" s="370" t="s">
        <v>615</v>
      </c>
      <c r="J63" s="370">
        <v>2</v>
      </c>
      <c r="K63" s="370" t="s">
        <v>2410</v>
      </c>
      <c r="L63" s="370">
        <v>30133</v>
      </c>
      <c r="M63" s="370" t="s">
        <v>2409</v>
      </c>
      <c r="N63" s="370">
        <v>450</v>
      </c>
      <c r="O63" s="370">
        <v>0</v>
      </c>
      <c r="P63" s="370">
        <v>0</v>
      </c>
      <c r="Q63" s="370">
        <f t="shared" si="0"/>
        <v>0</v>
      </c>
      <c r="R63" s="370">
        <v>17</v>
      </c>
      <c r="S63" s="370">
        <v>9</v>
      </c>
      <c r="T63" s="370">
        <f t="shared" si="1"/>
        <v>26</v>
      </c>
      <c r="U63" s="370">
        <v>11</v>
      </c>
      <c r="V63" s="370">
        <v>14</v>
      </c>
      <c r="W63" s="370">
        <f t="shared" si="2"/>
        <v>25</v>
      </c>
      <c r="X63" s="370">
        <v>11</v>
      </c>
      <c r="Y63" s="370">
        <v>19</v>
      </c>
      <c r="Z63" s="370">
        <f t="shared" si="3"/>
        <v>30</v>
      </c>
      <c r="AA63" s="370">
        <v>13</v>
      </c>
      <c r="AB63" s="370">
        <v>15</v>
      </c>
      <c r="AC63" s="370">
        <f t="shared" si="4"/>
        <v>28</v>
      </c>
      <c r="AD63" s="370">
        <v>14</v>
      </c>
      <c r="AE63" s="370">
        <v>11</v>
      </c>
      <c r="AF63" s="370">
        <f t="shared" si="5"/>
        <v>25</v>
      </c>
      <c r="AG63" s="370">
        <v>24</v>
      </c>
      <c r="AH63" s="370">
        <v>10</v>
      </c>
      <c r="AI63" s="370">
        <f t="shared" si="6"/>
        <v>34</v>
      </c>
      <c r="AJ63" s="370">
        <v>2</v>
      </c>
      <c r="AK63" s="370">
        <v>4</v>
      </c>
      <c r="AL63" s="370">
        <f t="shared" si="7"/>
        <v>6</v>
      </c>
      <c r="AM63" s="370">
        <v>1</v>
      </c>
      <c r="AN63" s="370">
        <v>0</v>
      </c>
      <c r="AO63" s="370">
        <f t="shared" si="8"/>
        <v>1</v>
      </c>
      <c r="AP63" s="370">
        <v>1</v>
      </c>
      <c r="AQ63" s="370">
        <v>0</v>
      </c>
      <c r="AR63" s="370">
        <f t="shared" si="9"/>
        <v>1</v>
      </c>
      <c r="AS63" s="370">
        <v>0</v>
      </c>
      <c r="AT63" s="370">
        <v>0</v>
      </c>
      <c r="AU63" s="370">
        <f t="shared" si="10"/>
        <v>0</v>
      </c>
      <c r="AV63" s="370">
        <v>0</v>
      </c>
      <c r="AW63" s="370">
        <v>0</v>
      </c>
      <c r="AX63" s="370">
        <f t="shared" si="11"/>
        <v>0</v>
      </c>
      <c r="AY63" s="370">
        <v>0</v>
      </c>
      <c r="AZ63" s="370">
        <v>0</v>
      </c>
      <c r="BA63" s="370">
        <f t="shared" si="12"/>
        <v>0</v>
      </c>
      <c r="BB63" s="370">
        <v>0</v>
      </c>
      <c r="BC63" s="370">
        <v>0</v>
      </c>
      <c r="BD63" s="370">
        <f t="shared" si="13"/>
        <v>0</v>
      </c>
      <c r="BE63" s="370">
        <v>0</v>
      </c>
      <c r="BF63" s="370">
        <v>0</v>
      </c>
      <c r="BG63" s="370">
        <f t="shared" si="14"/>
        <v>0</v>
      </c>
      <c r="BH63" s="370">
        <v>3</v>
      </c>
      <c r="BI63" s="370">
        <v>1</v>
      </c>
      <c r="BJ63" s="370">
        <v>0</v>
      </c>
      <c r="BK63" s="370">
        <v>0</v>
      </c>
      <c r="BL63" s="370">
        <v>0</v>
      </c>
      <c r="BM63" s="370">
        <v>0</v>
      </c>
      <c r="BN63" s="370">
        <v>0</v>
      </c>
      <c r="BO63" s="370">
        <v>0</v>
      </c>
      <c r="BP63" s="370">
        <v>0</v>
      </c>
      <c r="BQ63" s="370">
        <v>1</v>
      </c>
      <c r="BR63" s="370">
        <v>0</v>
      </c>
      <c r="BS63" s="370">
        <v>0</v>
      </c>
      <c r="BT63" s="370">
        <v>3</v>
      </c>
      <c r="BU63" s="370">
        <v>2</v>
      </c>
      <c r="BV63" s="370">
        <v>5</v>
      </c>
      <c r="BW63" s="370">
        <v>0</v>
      </c>
      <c r="BX63" s="370">
        <v>0</v>
      </c>
      <c r="BY63" s="370">
        <v>0</v>
      </c>
      <c r="BZ63" s="370">
        <v>3</v>
      </c>
      <c r="CA63" s="370">
        <v>3</v>
      </c>
      <c r="CB63" s="370">
        <v>5</v>
      </c>
      <c r="CC63" s="370">
        <v>0</v>
      </c>
      <c r="CD63" s="370">
        <v>0</v>
      </c>
      <c r="CE63" s="370">
        <v>0</v>
      </c>
    </row>
    <row r="64" spans="1:83" s="371" customFormat="1" hidden="1">
      <c r="A64" s="370">
        <f t="shared" si="22"/>
        <v>53</v>
      </c>
      <c r="B64" s="370" t="s">
        <v>670</v>
      </c>
      <c r="C64" s="370" t="s">
        <v>671</v>
      </c>
      <c r="D64" s="370" t="s">
        <v>226</v>
      </c>
      <c r="E64" s="370" t="s">
        <v>226</v>
      </c>
      <c r="F64" s="370" t="s">
        <v>81</v>
      </c>
      <c r="G64" s="370" t="s">
        <v>126</v>
      </c>
      <c r="H64" s="370" t="s">
        <v>615</v>
      </c>
      <c r="I64" s="370" t="s">
        <v>615</v>
      </c>
      <c r="J64" s="370">
        <v>2</v>
      </c>
      <c r="K64" s="370" t="s">
        <v>2410</v>
      </c>
      <c r="L64" s="370">
        <v>29952</v>
      </c>
      <c r="M64" s="370" t="s">
        <v>2409</v>
      </c>
      <c r="N64" s="370">
        <v>900</v>
      </c>
      <c r="O64" s="370">
        <v>2</v>
      </c>
      <c r="P64" s="370">
        <v>1</v>
      </c>
      <c r="Q64" s="370">
        <f t="shared" si="0"/>
        <v>3</v>
      </c>
      <c r="R64" s="370">
        <v>9</v>
      </c>
      <c r="S64" s="370">
        <v>10</v>
      </c>
      <c r="T64" s="370">
        <f t="shared" si="1"/>
        <v>19</v>
      </c>
      <c r="U64" s="370">
        <v>6</v>
      </c>
      <c r="V64" s="370">
        <v>3</v>
      </c>
      <c r="W64" s="370">
        <f t="shared" si="2"/>
        <v>9</v>
      </c>
      <c r="X64" s="370">
        <v>13</v>
      </c>
      <c r="Y64" s="370">
        <v>7</v>
      </c>
      <c r="Z64" s="370">
        <f t="shared" si="3"/>
        <v>20</v>
      </c>
      <c r="AA64" s="370">
        <v>7</v>
      </c>
      <c r="AB64" s="370">
        <v>5</v>
      </c>
      <c r="AC64" s="370">
        <f t="shared" si="4"/>
        <v>12</v>
      </c>
      <c r="AD64" s="370">
        <v>10</v>
      </c>
      <c r="AE64" s="370">
        <v>5</v>
      </c>
      <c r="AF64" s="370">
        <f t="shared" si="5"/>
        <v>15</v>
      </c>
      <c r="AG64" s="370">
        <v>9</v>
      </c>
      <c r="AH64" s="370">
        <v>7</v>
      </c>
      <c r="AI64" s="370">
        <f t="shared" si="6"/>
        <v>16</v>
      </c>
      <c r="AJ64" s="370">
        <v>2</v>
      </c>
      <c r="AK64" s="370">
        <v>2</v>
      </c>
      <c r="AL64" s="370">
        <f t="shared" si="7"/>
        <v>4</v>
      </c>
      <c r="AM64" s="370">
        <v>1</v>
      </c>
      <c r="AN64" s="370">
        <v>1</v>
      </c>
      <c r="AO64" s="370">
        <f t="shared" si="8"/>
        <v>2</v>
      </c>
      <c r="AP64" s="370">
        <v>0</v>
      </c>
      <c r="AQ64" s="370">
        <v>0</v>
      </c>
      <c r="AR64" s="370">
        <f t="shared" si="9"/>
        <v>0</v>
      </c>
      <c r="AS64" s="370">
        <v>0</v>
      </c>
      <c r="AT64" s="370">
        <v>0</v>
      </c>
      <c r="AU64" s="370">
        <f t="shared" si="10"/>
        <v>0</v>
      </c>
      <c r="AV64" s="370">
        <v>0</v>
      </c>
      <c r="AW64" s="370">
        <v>0</v>
      </c>
      <c r="AX64" s="370">
        <f t="shared" si="11"/>
        <v>0</v>
      </c>
      <c r="AY64" s="370">
        <v>0</v>
      </c>
      <c r="AZ64" s="370">
        <v>0</v>
      </c>
      <c r="BA64" s="370">
        <f t="shared" si="12"/>
        <v>0</v>
      </c>
      <c r="BB64" s="370">
        <v>0</v>
      </c>
      <c r="BC64" s="370">
        <v>0</v>
      </c>
      <c r="BD64" s="370">
        <f t="shared" si="13"/>
        <v>0</v>
      </c>
      <c r="BE64" s="370">
        <v>0</v>
      </c>
      <c r="BF64" s="370">
        <v>0</v>
      </c>
      <c r="BG64" s="370">
        <f t="shared" si="14"/>
        <v>0</v>
      </c>
      <c r="BH64" s="370">
        <v>0</v>
      </c>
      <c r="BI64" s="370">
        <v>0</v>
      </c>
      <c r="BJ64" s="370">
        <v>0</v>
      </c>
      <c r="BK64" s="370">
        <v>0</v>
      </c>
      <c r="BL64" s="370">
        <v>0</v>
      </c>
      <c r="BM64" s="370">
        <v>0</v>
      </c>
      <c r="BN64" s="370">
        <v>0</v>
      </c>
      <c r="BO64" s="370">
        <v>0</v>
      </c>
      <c r="BP64" s="370">
        <v>0</v>
      </c>
      <c r="BQ64" s="370">
        <v>0</v>
      </c>
      <c r="BR64" s="370">
        <v>0</v>
      </c>
      <c r="BS64" s="370">
        <v>0</v>
      </c>
      <c r="BT64" s="370">
        <v>0</v>
      </c>
      <c r="BU64" s="370">
        <v>0</v>
      </c>
      <c r="BV64" s="370">
        <v>0</v>
      </c>
      <c r="BW64" s="370">
        <v>0</v>
      </c>
      <c r="BX64" s="370">
        <v>1</v>
      </c>
      <c r="BY64" s="370">
        <v>1</v>
      </c>
      <c r="BZ64" s="370">
        <v>0</v>
      </c>
      <c r="CA64" s="370">
        <v>0</v>
      </c>
      <c r="CB64" s="370">
        <v>0</v>
      </c>
      <c r="CC64" s="370">
        <v>0</v>
      </c>
      <c r="CD64" s="370">
        <v>1</v>
      </c>
      <c r="CE64" s="370">
        <v>1</v>
      </c>
    </row>
    <row r="65" spans="1:83" s="371" customFormat="1" hidden="1">
      <c r="A65" s="370">
        <f t="shared" si="22"/>
        <v>54</v>
      </c>
      <c r="B65" s="370" t="s">
        <v>653</v>
      </c>
      <c r="C65" s="370" t="s">
        <v>654</v>
      </c>
      <c r="D65" s="370" t="s">
        <v>252</v>
      </c>
      <c r="E65" s="370" t="s">
        <v>655</v>
      </c>
      <c r="F65" s="370" t="s">
        <v>81</v>
      </c>
      <c r="G65" s="370" t="s">
        <v>126</v>
      </c>
      <c r="H65" s="370" t="s">
        <v>615</v>
      </c>
      <c r="I65" s="370" t="s">
        <v>615</v>
      </c>
      <c r="J65" s="370">
        <v>2</v>
      </c>
      <c r="K65" s="370" t="s">
        <v>2410</v>
      </c>
      <c r="L65" s="370">
        <v>28491</v>
      </c>
      <c r="M65" s="370" t="s">
        <v>2409</v>
      </c>
      <c r="N65" s="370">
        <v>450</v>
      </c>
      <c r="O65" s="370">
        <v>0</v>
      </c>
      <c r="P65" s="370">
        <v>0</v>
      </c>
      <c r="Q65" s="370">
        <f t="shared" si="0"/>
        <v>0</v>
      </c>
      <c r="R65" s="370">
        <v>6</v>
      </c>
      <c r="S65" s="370">
        <v>9</v>
      </c>
      <c r="T65" s="370">
        <f t="shared" si="1"/>
        <v>15</v>
      </c>
      <c r="U65" s="370">
        <v>11</v>
      </c>
      <c r="V65" s="370">
        <v>10</v>
      </c>
      <c r="W65" s="370">
        <f t="shared" si="2"/>
        <v>21</v>
      </c>
      <c r="X65" s="370">
        <v>9</v>
      </c>
      <c r="Y65" s="370">
        <v>11</v>
      </c>
      <c r="Z65" s="370">
        <f t="shared" si="3"/>
        <v>20</v>
      </c>
      <c r="AA65" s="370">
        <v>9</v>
      </c>
      <c r="AB65" s="370">
        <v>8</v>
      </c>
      <c r="AC65" s="370">
        <f t="shared" si="4"/>
        <v>17</v>
      </c>
      <c r="AD65" s="370">
        <v>6</v>
      </c>
      <c r="AE65" s="370">
        <v>5</v>
      </c>
      <c r="AF65" s="370">
        <f t="shared" si="5"/>
        <v>11</v>
      </c>
      <c r="AG65" s="370">
        <v>4</v>
      </c>
      <c r="AH65" s="370">
        <v>7</v>
      </c>
      <c r="AI65" s="370">
        <f t="shared" si="6"/>
        <v>11</v>
      </c>
      <c r="AJ65" s="370">
        <v>2</v>
      </c>
      <c r="AK65" s="370">
        <v>0</v>
      </c>
      <c r="AL65" s="370">
        <f t="shared" si="7"/>
        <v>2</v>
      </c>
      <c r="AM65" s="370">
        <v>1</v>
      </c>
      <c r="AN65" s="370">
        <v>1</v>
      </c>
      <c r="AO65" s="370">
        <f t="shared" si="8"/>
        <v>2</v>
      </c>
      <c r="AP65" s="370">
        <v>0</v>
      </c>
      <c r="AQ65" s="370">
        <v>0</v>
      </c>
      <c r="AR65" s="370">
        <f t="shared" si="9"/>
        <v>0</v>
      </c>
      <c r="AS65" s="370">
        <v>0</v>
      </c>
      <c r="AT65" s="370">
        <v>0</v>
      </c>
      <c r="AU65" s="370">
        <f t="shared" si="10"/>
        <v>0</v>
      </c>
      <c r="AV65" s="370">
        <v>0</v>
      </c>
      <c r="AW65" s="370">
        <v>0</v>
      </c>
      <c r="AX65" s="370">
        <f t="shared" si="11"/>
        <v>0</v>
      </c>
      <c r="AY65" s="370">
        <v>0</v>
      </c>
      <c r="AZ65" s="370">
        <v>0</v>
      </c>
      <c r="BA65" s="370">
        <f t="shared" si="12"/>
        <v>0</v>
      </c>
      <c r="BB65" s="370">
        <v>0</v>
      </c>
      <c r="BC65" s="370">
        <v>0</v>
      </c>
      <c r="BD65" s="370">
        <f t="shared" si="13"/>
        <v>0</v>
      </c>
      <c r="BE65" s="370">
        <v>0</v>
      </c>
      <c r="BF65" s="370">
        <v>0</v>
      </c>
      <c r="BG65" s="370">
        <f t="shared" si="14"/>
        <v>0</v>
      </c>
      <c r="BH65" s="370">
        <v>0</v>
      </c>
      <c r="BI65" s="370">
        <v>0</v>
      </c>
      <c r="BJ65" s="370">
        <v>0</v>
      </c>
      <c r="BK65" s="370">
        <v>0</v>
      </c>
      <c r="BL65" s="370">
        <v>0</v>
      </c>
      <c r="BM65" s="370">
        <v>0</v>
      </c>
      <c r="BN65" s="370">
        <v>0</v>
      </c>
      <c r="BO65" s="370">
        <v>0</v>
      </c>
      <c r="BP65" s="370">
        <v>0</v>
      </c>
      <c r="BQ65" s="370">
        <v>0</v>
      </c>
      <c r="BR65" s="370">
        <v>0</v>
      </c>
      <c r="BS65" s="370">
        <v>0</v>
      </c>
      <c r="BT65" s="370">
        <v>0</v>
      </c>
      <c r="BU65" s="370">
        <v>0</v>
      </c>
      <c r="BV65" s="370">
        <v>0</v>
      </c>
      <c r="BW65" s="370">
        <v>0</v>
      </c>
      <c r="BX65" s="370">
        <v>0</v>
      </c>
      <c r="BY65" s="370">
        <v>0</v>
      </c>
      <c r="BZ65" s="370">
        <v>0</v>
      </c>
      <c r="CA65" s="370">
        <v>0</v>
      </c>
      <c r="CB65" s="370">
        <v>0</v>
      </c>
      <c r="CC65" s="370">
        <v>0</v>
      </c>
      <c r="CD65" s="370">
        <v>0</v>
      </c>
      <c r="CE65" s="370">
        <v>0</v>
      </c>
    </row>
    <row r="66" spans="1:83" s="371" customFormat="1" hidden="1">
      <c r="A66" s="370">
        <f t="shared" si="22"/>
        <v>55</v>
      </c>
      <c r="B66" s="370" t="s">
        <v>664</v>
      </c>
      <c r="C66" s="370" t="s">
        <v>665</v>
      </c>
      <c r="D66" s="370" t="s">
        <v>1496</v>
      </c>
      <c r="E66" s="370" t="s">
        <v>666</v>
      </c>
      <c r="F66" s="370" t="s">
        <v>81</v>
      </c>
      <c r="G66" s="370" t="s">
        <v>126</v>
      </c>
      <c r="H66" s="370" t="s">
        <v>615</v>
      </c>
      <c r="I66" s="370" t="s">
        <v>615</v>
      </c>
      <c r="J66" s="370">
        <v>2</v>
      </c>
      <c r="K66" s="370" t="s">
        <v>2410</v>
      </c>
      <c r="L66" s="370">
        <v>3654</v>
      </c>
      <c r="M66" s="370" t="s">
        <v>2409</v>
      </c>
      <c r="N66" s="370">
        <v>900</v>
      </c>
      <c r="O66" s="370">
        <v>0</v>
      </c>
      <c r="P66" s="370">
        <v>0</v>
      </c>
      <c r="Q66" s="370">
        <f t="shared" si="0"/>
        <v>0</v>
      </c>
      <c r="R66" s="370">
        <v>2</v>
      </c>
      <c r="S66" s="370">
        <v>4</v>
      </c>
      <c r="T66" s="370">
        <f t="shared" si="1"/>
        <v>6</v>
      </c>
      <c r="U66" s="370">
        <v>6</v>
      </c>
      <c r="V66" s="370">
        <v>9</v>
      </c>
      <c r="W66" s="370">
        <f t="shared" si="2"/>
        <v>15</v>
      </c>
      <c r="X66" s="370">
        <v>8</v>
      </c>
      <c r="Y66" s="370">
        <v>4</v>
      </c>
      <c r="Z66" s="370">
        <f t="shared" si="3"/>
        <v>12</v>
      </c>
      <c r="AA66" s="370">
        <v>13</v>
      </c>
      <c r="AB66" s="370">
        <v>4</v>
      </c>
      <c r="AC66" s="370">
        <f t="shared" si="4"/>
        <v>17</v>
      </c>
      <c r="AD66" s="370">
        <v>5</v>
      </c>
      <c r="AE66" s="370">
        <v>7</v>
      </c>
      <c r="AF66" s="370">
        <f t="shared" si="5"/>
        <v>12</v>
      </c>
      <c r="AG66" s="370">
        <v>12</v>
      </c>
      <c r="AH66" s="370">
        <v>9</v>
      </c>
      <c r="AI66" s="370">
        <f t="shared" si="6"/>
        <v>21</v>
      </c>
      <c r="AJ66" s="370">
        <v>1</v>
      </c>
      <c r="AK66" s="370">
        <v>3</v>
      </c>
      <c r="AL66" s="370">
        <f t="shared" si="7"/>
        <v>4</v>
      </c>
      <c r="AM66" s="370">
        <v>0</v>
      </c>
      <c r="AN66" s="370">
        <v>1</v>
      </c>
      <c r="AO66" s="370">
        <f t="shared" si="8"/>
        <v>1</v>
      </c>
      <c r="AP66" s="370">
        <v>1</v>
      </c>
      <c r="AQ66" s="370">
        <v>0</v>
      </c>
      <c r="AR66" s="370">
        <f t="shared" si="9"/>
        <v>1</v>
      </c>
      <c r="AS66" s="370">
        <v>0</v>
      </c>
      <c r="AT66" s="370">
        <v>0</v>
      </c>
      <c r="AU66" s="370">
        <f t="shared" si="10"/>
        <v>0</v>
      </c>
      <c r="AV66" s="370">
        <v>0</v>
      </c>
      <c r="AW66" s="370">
        <v>0</v>
      </c>
      <c r="AX66" s="370">
        <f t="shared" si="11"/>
        <v>0</v>
      </c>
      <c r="AY66" s="370">
        <v>0</v>
      </c>
      <c r="AZ66" s="370">
        <v>0</v>
      </c>
      <c r="BA66" s="370">
        <f t="shared" si="12"/>
        <v>0</v>
      </c>
      <c r="BB66" s="370">
        <v>0</v>
      </c>
      <c r="BC66" s="370">
        <v>0</v>
      </c>
      <c r="BD66" s="370">
        <f t="shared" si="13"/>
        <v>0</v>
      </c>
      <c r="BE66" s="370">
        <v>0</v>
      </c>
      <c r="BF66" s="370">
        <v>0</v>
      </c>
      <c r="BG66" s="370">
        <f t="shared" si="14"/>
        <v>0</v>
      </c>
      <c r="BH66" s="370">
        <v>3</v>
      </c>
      <c r="BI66" s="370">
        <v>1</v>
      </c>
      <c r="BJ66" s="370">
        <v>0</v>
      </c>
      <c r="BK66" s="370">
        <v>0</v>
      </c>
      <c r="BL66" s="370">
        <v>0</v>
      </c>
      <c r="BM66" s="370">
        <v>0</v>
      </c>
      <c r="BN66" s="370">
        <v>0</v>
      </c>
      <c r="BO66" s="370">
        <v>0</v>
      </c>
      <c r="BP66" s="370">
        <v>0</v>
      </c>
      <c r="BQ66" s="370">
        <v>0</v>
      </c>
      <c r="BR66" s="370">
        <v>0</v>
      </c>
      <c r="BS66" s="370">
        <v>0</v>
      </c>
      <c r="BT66" s="370">
        <v>3</v>
      </c>
      <c r="BU66" s="370">
        <v>1</v>
      </c>
      <c r="BV66" s="370">
        <v>4</v>
      </c>
      <c r="BW66" s="370">
        <v>0</v>
      </c>
      <c r="BX66" s="370">
        <v>0</v>
      </c>
      <c r="BY66" s="370">
        <v>0</v>
      </c>
      <c r="BZ66" s="370">
        <v>3</v>
      </c>
      <c r="CA66" s="370">
        <v>3</v>
      </c>
      <c r="CB66" s="370">
        <v>4</v>
      </c>
      <c r="CC66" s="370">
        <v>0</v>
      </c>
      <c r="CD66" s="370">
        <v>0</v>
      </c>
      <c r="CE66" s="370">
        <v>0</v>
      </c>
    </row>
    <row r="67" spans="1:83" s="371" customFormat="1" hidden="1">
      <c r="A67" s="370">
        <f t="shared" si="22"/>
        <v>56</v>
      </c>
      <c r="B67" s="370" t="s">
        <v>630</v>
      </c>
      <c r="C67" s="370" t="s">
        <v>631</v>
      </c>
      <c r="D67" s="370" t="s">
        <v>250</v>
      </c>
      <c r="E67" s="370" t="s">
        <v>250</v>
      </c>
      <c r="F67" s="370" t="s">
        <v>81</v>
      </c>
      <c r="G67" s="370" t="s">
        <v>126</v>
      </c>
      <c r="H67" s="370" t="s">
        <v>615</v>
      </c>
      <c r="I67" s="370" t="s">
        <v>615</v>
      </c>
      <c r="J67" s="370">
        <v>2</v>
      </c>
      <c r="K67" s="370" t="s">
        <v>2408</v>
      </c>
      <c r="L67" s="370">
        <v>29017</v>
      </c>
      <c r="M67" s="370" t="s">
        <v>2409</v>
      </c>
      <c r="N67" s="370">
        <v>900</v>
      </c>
      <c r="O67" s="370">
        <v>1</v>
      </c>
      <c r="P67" s="370">
        <v>2</v>
      </c>
      <c r="Q67" s="370">
        <f t="shared" si="0"/>
        <v>3</v>
      </c>
      <c r="R67" s="370">
        <v>8</v>
      </c>
      <c r="S67" s="370">
        <v>11</v>
      </c>
      <c r="T67" s="370">
        <f t="shared" si="1"/>
        <v>19</v>
      </c>
      <c r="U67" s="370">
        <v>15</v>
      </c>
      <c r="V67" s="370">
        <v>10</v>
      </c>
      <c r="W67" s="370">
        <f t="shared" si="2"/>
        <v>25</v>
      </c>
      <c r="X67" s="370">
        <v>16</v>
      </c>
      <c r="Y67" s="370">
        <v>14</v>
      </c>
      <c r="Z67" s="370">
        <f t="shared" si="3"/>
        <v>30</v>
      </c>
      <c r="AA67" s="370">
        <v>10</v>
      </c>
      <c r="AB67" s="370">
        <v>11</v>
      </c>
      <c r="AC67" s="370">
        <f t="shared" si="4"/>
        <v>21</v>
      </c>
      <c r="AD67" s="370">
        <v>10</v>
      </c>
      <c r="AE67" s="370">
        <v>12</v>
      </c>
      <c r="AF67" s="370">
        <f t="shared" si="5"/>
        <v>22</v>
      </c>
      <c r="AG67" s="370">
        <v>9</v>
      </c>
      <c r="AH67" s="370">
        <v>6</v>
      </c>
      <c r="AI67" s="370">
        <f t="shared" si="6"/>
        <v>15</v>
      </c>
      <c r="AJ67" s="370">
        <v>4</v>
      </c>
      <c r="AK67" s="370">
        <v>0</v>
      </c>
      <c r="AL67" s="370">
        <f t="shared" si="7"/>
        <v>4</v>
      </c>
      <c r="AM67" s="370">
        <v>0</v>
      </c>
      <c r="AN67" s="370">
        <v>0</v>
      </c>
      <c r="AO67" s="370">
        <f t="shared" si="8"/>
        <v>0</v>
      </c>
      <c r="AP67" s="370">
        <v>0</v>
      </c>
      <c r="AQ67" s="370">
        <v>0</v>
      </c>
      <c r="AR67" s="370">
        <f t="shared" si="9"/>
        <v>0</v>
      </c>
      <c r="AS67" s="370">
        <v>0</v>
      </c>
      <c r="AT67" s="370">
        <v>0</v>
      </c>
      <c r="AU67" s="370">
        <f t="shared" si="10"/>
        <v>0</v>
      </c>
      <c r="AV67" s="370">
        <v>0</v>
      </c>
      <c r="AW67" s="370">
        <v>0</v>
      </c>
      <c r="AX67" s="370">
        <f t="shared" si="11"/>
        <v>0</v>
      </c>
      <c r="AY67" s="370">
        <v>0</v>
      </c>
      <c r="AZ67" s="370">
        <v>0</v>
      </c>
      <c r="BA67" s="370">
        <f t="shared" si="12"/>
        <v>0</v>
      </c>
      <c r="BB67" s="370">
        <v>0</v>
      </c>
      <c r="BC67" s="370">
        <v>0</v>
      </c>
      <c r="BD67" s="370">
        <f t="shared" si="13"/>
        <v>0</v>
      </c>
      <c r="BE67" s="370">
        <v>0</v>
      </c>
      <c r="BF67" s="370">
        <v>0</v>
      </c>
      <c r="BG67" s="370">
        <f t="shared" si="14"/>
        <v>0</v>
      </c>
      <c r="BH67" s="370">
        <v>0</v>
      </c>
      <c r="BI67" s="370">
        <v>0</v>
      </c>
      <c r="BJ67" s="370">
        <v>0</v>
      </c>
      <c r="BK67" s="370">
        <v>0</v>
      </c>
      <c r="BL67" s="370">
        <v>0</v>
      </c>
      <c r="BM67" s="370">
        <v>0</v>
      </c>
      <c r="BN67" s="370">
        <v>0</v>
      </c>
      <c r="BO67" s="370">
        <v>0</v>
      </c>
      <c r="BP67" s="370">
        <v>0</v>
      </c>
      <c r="BQ67" s="370">
        <v>0</v>
      </c>
      <c r="BR67" s="370">
        <v>0</v>
      </c>
      <c r="BS67" s="370">
        <v>0</v>
      </c>
      <c r="BT67" s="370">
        <v>0</v>
      </c>
      <c r="BU67" s="370">
        <v>0</v>
      </c>
      <c r="BV67" s="370">
        <v>0</v>
      </c>
      <c r="BW67" s="370">
        <v>0</v>
      </c>
      <c r="BX67" s="370">
        <v>0</v>
      </c>
      <c r="BY67" s="370">
        <v>0</v>
      </c>
      <c r="BZ67" s="370">
        <v>0</v>
      </c>
      <c r="CA67" s="370">
        <v>0</v>
      </c>
      <c r="CB67" s="370">
        <v>0</v>
      </c>
      <c r="CC67" s="370">
        <v>0</v>
      </c>
      <c r="CD67" s="370">
        <v>0</v>
      </c>
      <c r="CE67" s="370">
        <v>0</v>
      </c>
    </row>
    <row r="68" spans="1:83" s="371" customFormat="1" hidden="1">
      <c r="A68" s="370">
        <f t="shared" si="22"/>
        <v>57</v>
      </c>
      <c r="B68" s="370" t="s">
        <v>672</v>
      </c>
      <c r="C68" s="370" t="s">
        <v>673</v>
      </c>
      <c r="D68" s="370" t="s">
        <v>1502</v>
      </c>
      <c r="E68" s="370" t="s">
        <v>674</v>
      </c>
      <c r="F68" s="370" t="s">
        <v>81</v>
      </c>
      <c r="G68" s="370" t="s">
        <v>126</v>
      </c>
      <c r="H68" s="370" t="s">
        <v>615</v>
      </c>
      <c r="I68" s="370" t="s">
        <v>615</v>
      </c>
      <c r="J68" s="370">
        <v>2</v>
      </c>
      <c r="K68" s="370" t="s">
        <v>2422</v>
      </c>
      <c r="L68" s="370">
        <v>28856</v>
      </c>
      <c r="M68" s="370" t="s">
        <v>2409</v>
      </c>
      <c r="N68" s="370">
        <v>1500</v>
      </c>
      <c r="O68" s="370">
        <v>0</v>
      </c>
      <c r="P68" s="370">
        <v>0</v>
      </c>
      <c r="Q68" s="370">
        <f t="shared" si="0"/>
        <v>0</v>
      </c>
      <c r="R68" s="370">
        <v>8</v>
      </c>
      <c r="S68" s="370">
        <v>8</v>
      </c>
      <c r="T68" s="370">
        <f t="shared" si="1"/>
        <v>16</v>
      </c>
      <c r="U68" s="370">
        <v>12</v>
      </c>
      <c r="V68" s="370">
        <v>13</v>
      </c>
      <c r="W68" s="370">
        <f t="shared" si="2"/>
        <v>25</v>
      </c>
      <c r="X68" s="370">
        <v>23</v>
      </c>
      <c r="Y68" s="370">
        <v>26</v>
      </c>
      <c r="Z68" s="370">
        <f t="shared" si="3"/>
        <v>49</v>
      </c>
      <c r="AA68" s="370">
        <v>24</v>
      </c>
      <c r="AB68" s="370">
        <v>17</v>
      </c>
      <c r="AC68" s="370">
        <f t="shared" si="4"/>
        <v>41</v>
      </c>
      <c r="AD68" s="370">
        <v>10</v>
      </c>
      <c r="AE68" s="370">
        <v>9</v>
      </c>
      <c r="AF68" s="370">
        <f t="shared" si="5"/>
        <v>19</v>
      </c>
      <c r="AG68" s="370">
        <v>8</v>
      </c>
      <c r="AH68" s="370">
        <v>14</v>
      </c>
      <c r="AI68" s="370">
        <f t="shared" si="6"/>
        <v>22</v>
      </c>
      <c r="AJ68" s="370">
        <v>15</v>
      </c>
      <c r="AK68" s="370">
        <v>5</v>
      </c>
      <c r="AL68" s="370">
        <f t="shared" si="7"/>
        <v>20</v>
      </c>
      <c r="AM68" s="370">
        <v>4</v>
      </c>
      <c r="AN68" s="370">
        <v>0</v>
      </c>
      <c r="AO68" s="370">
        <f t="shared" si="8"/>
        <v>4</v>
      </c>
      <c r="AP68" s="370">
        <v>0</v>
      </c>
      <c r="AQ68" s="370">
        <v>0</v>
      </c>
      <c r="AR68" s="370">
        <f t="shared" si="9"/>
        <v>0</v>
      </c>
      <c r="AS68" s="370">
        <v>0</v>
      </c>
      <c r="AT68" s="370">
        <v>0</v>
      </c>
      <c r="AU68" s="370">
        <f t="shared" si="10"/>
        <v>0</v>
      </c>
      <c r="AV68" s="370">
        <v>0</v>
      </c>
      <c r="AW68" s="370">
        <v>0</v>
      </c>
      <c r="AX68" s="370">
        <f t="shared" si="11"/>
        <v>0</v>
      </c>
      <c r="AY68" s="370">
        <v>0</v>
      </c>
      <c r="AZ68" s="370">
        <v>0</v>
      </c>
      <c r="BA68" s="370">
        <f t="shared" si="12"/>
        <v>0</v>
      </c>
      <c r="BB68" s="370">
        <v>0</v>
      </c>
      <c r="BC68" s="370">
        <v>0</v>
      </c>
      <c r="BD68" s="370">
        <f t="shared" si="13"/>
        <v>0</v>
      </c>
      <c r="BE68" s="370">
        <v>0</v>
      </c>
      <c r="BF68" s="370">
        <v>0</v>
      </c>
      <c r="BG68" s="370">
        <f t="shared" si="14"/>
        <v>0</v>
      </c>
      <c r="BH68" s="370">
        <v>0</v>
      </c>
      <c r="BI68" s="370">
        <v>0</v>
      </c>
      <c r="BJ68" s="370">
        <v>0</v>
      </c>
      <c r="BK68" s="370">
        <v>0</v>
      </c>
      <c r="BL68" s="370">
        <v>0</v>
      </c>
      <c r="BM68" s="370">
        <v>0</v>
      </c>
      <c r="BN68" s="370">
        <v>0</v>
      </c>
      <c r="BO68" s="370">
        <v>0</v>
      </c>
      <c r="BP68" s="370">
        <v>0</v>
      </c>
      <c r="BQ68" s="370">
        <v>0</v>
      </c>
      <c r="BR68" s="370">
        <v>0</v>
      </c>
      <c r="BS68" s="370">
        <v>0</v>
      </c>
      <c r="BT68" s="370">
        <v>0</v>
      </c>
      <c r="BU68" s="370">
        <v>0</v>
      </c>
      <c r="BV68" s="370">
        <v>0</v>
      </c>
      <c r="BW68" s="370">
        <v>0</v>
      </c>
      <c r="BX68" s="370">
        <v>0</v>
      </c>
      <c r="BY68" s="370">
        <v>0</v>
      </c>
      <c r="BZ68" s="370">
        <v>0</v>
      </c>
      <c r="CA68" s="370">
        <v>0</v>
      </c>
      <c r="CB68" s="370">
        <v>0</v>
      </c>
      <c r="CC68" s="370">
        <v>0</v>
      </c>
      <c r="CD68" s="370">
        <v>0</v>
      </c>
      <c r="CE68" s="370">
        <v>0</v>
      </c>
    </row>
    <row r="69" spans="1:83" s="371" customFormat="1" hidden="1">
      <c r="A69" s="370">
        <f t="shared" si="22"/>
        <v>58</v>
      </c>
      <c r="B69" s="370" t="s">
        <v>643</v>
      </c>
      <c r="C69" s="370" t="s">
        <v>644</v>
      </c>
      <c r="D69" s="370" t="s">
        <v>645</v>
      </c>
      <c r="E69" s="370" t="s">
        <v>645</v>
      </c>
      <c r="F69" s="370" t="s">
        <v>81</v>
      </c>
      <c r="G69" s="370" t="s">
        <v>126</v>
      </c>
      <c r="H69" s="370" t="s">
        <v>615</v>
      </c>
      <c r="I69" s="370" t="s">
        <v>615</v>
      </c>
      <c r="J69" s="370">
        <v>2</v>
      </c>
      <c r="K69" s="370" t="s">
        <v>2410</v>
      </c>
      <c r="L69" s="370">
        <v>29952</v>
      </c>
      <c r="M69" s="370" t="s">
        <v>2409</v>
      </c>
      <c r="N69" s="370">
        <v>900</v>
      </c>
      <c r="O69" s="370">
        <v>0</v>
      </c>
      <c r="P69" s="370">
        <v>0</v>
      </c>
      <c r="Q69" s="370">
        <f t="shared" si="0"/>
        <v>0</v>
      </c>
      <c r="R69" s="370">
        <v>3</v>
      </c>
      <c r="S69" s="370">
        <v>4</v>
      </c>
      <c r="T69" s="370">
        <f t="shared" si="1"/>
        <v>7</v>
      </c>
      <c r="U69" s="370">
        <v>7</v>
      </c>
      <c r="V69" s="370">
        <v>6</v>
      </c>
      <c r="W69" s="370">
        <f t="shared" si="2"/>
        <v>13</v>
      </c>
      <c r="X69" s="370">
        <v>3</v>
      </c>
      <c r="Y69" s="370">
        <v>4</v>
      </c>
      <c r="Z69" s="370">
        <f t="shared" si="3"/>
        <v>7</v>
      </c>
      <c r="AA69" s="370">
        <v>4</v>
      </c>
      <c r="AB69" s="370">
        <v>4</v>
      </c>
      <c r="AC69" s="370">
        <f t="shared" si="4"/>
        <v>8</v>
      </c>
      <c r="AD69" s="370">
        <v>4</v>
      </c>
      <c r="AE69" s="370">
        <v>6</v>
      </c>
      <c r="AF69" s="370">
        <f t="shared" si="5"/>
        <v>10</v>
      </c>
      <c r="AG69" s="370">
        <v>4</v>
      </c>
      <c r="AH69" s="370">
        <v>3</v>
      </c>
      <c r="AI69" s="370">
        <f t="shared" si="6"/>
        <v>7</v>
      </c>
      <c r="AJ69" s="370">
        <v>2</v>
      </c>
      <c r="AK69" s="370">
        <v>2</v>
      </c>
      <c r="AL69" s="370">
        <f t="shared" si="7"/>
        <v>4</v>
      </c>
      <c r="AM69" s="370">
        <v>0</v>
      </c>
      <c r="AN69" s="370">
        <v>0</v>
      </c>
      <c r="AO69" s="370">
        <f t="shared" si="8"/>
        <v>0</v>
      </c>
      <c r="AP69" s="370">
        <v>1</v>
      </c>
      <c r="AQ69" s="370">
        <v>0</v>
      </c>
      <c r="AR69" s="370">
        <f t="shared" si="9"/>
        <v>1</v>
      </c>
      <c r="AS69" s="370">
        <v>0</v>
      </c>
      <c r="AT69" s="370">
        <v>0</v>
      </c>
      <c r="AU69" s="370">
        <f t="shared" si="10"/>
        <v>0</v>
      </c>
      <c r="AV69" s="370">
        <v>0</v>
      </c>
      <c r="AW69" s="370">
        <v>0</v>
      </c>
      <c r="AX69" s="370">
        <f t="shared" si="11"/>
        <v>0</v>
      </c>
      <c r="AY69" s="370">
        <v>0</v>
      </c>
      <c r="AZ69" s="370">
        <v>0</v>
      </c>
      <c r="BA69" s="370">
        <f t="shared" si="12"/>
        <v>0</v>
      </c>
      <c r="BB69" s="370">
        <v>0</v>
      </c>
      <c r="BC69" s="370">
        <v>0</v>
      </c>
      <c r="BD69" s="370">
        <f t="shared" si="13"/>
        <v>0</v>
      </c>
      <c r="BE69" s="370">
        <v>0</v>
      </c>
      <c r="BF69" s="370">
        <v>0</v>
      </c>
      <c r="BG69" s="370">
        <f t="shared" si="14"/>
        <v>0</v>
      </c>
      <c r="BH69" s="370">
        <v>3</v>
      </c>
      <c r="BI69" s="370">
        <v>0</v>
      </c>
      <c r="BJ69" s="370">
        <v>0</v>
      </c>
      <c r="BK69" s="370">
        <v>0</v>
      </c>
      <c r="BL69" s="370">
        <v>0</v>
      </c>
      <c r="BM69" s="370">
        <v>0</v>
      </c>
      <c r="BN69" s="370">
        <v>0</v>
      </c>
      <c r="BO69" s="370">
        <v>0</v>
      </c>
      <c r="BP69" s="370">
        <v>0</v>
      </c>
      <c r="BQ69" s="370">
        <v>0</v>
      </c>
      <c r="BR69" s="370">
        <v>0</v>
      </c>
      <c r="BS69" s="370">
        <v>0</v>
      </c>
      <c r="BT69" s="370">
        <v>3</v>
      </c>
      <c r="BU69" s="370">
        <v>0</v>
      </c>
      <c r="BV69" s="370">
        <v>3</v>
      </c>
      <c r="BW69" s="370">
        <v>0</v>
      </c>
      <c r="BX69" s="370">
        <v>0</v>
      </c>
      <c r="BY69" s="370">
        <v>0</v>
      </c>
      <c r="BZ69" s="370">
        <v>3</v>
      </c>
      <c r="CA69" s="370">
        <v>3</v>
      </c>
      <c r="CB69" s="370">
        <v>3</v>
      </c>
      <c r="CC69" s="370">
        <v>0</v>
      </c>
      <c r="CD69" s="370">
        <v>0</v>
      </c>
      <c r="CE69" s="370">
        <v>0</v>
      </c>
    </row>
    <row r="70" spans="1:83" s="371" customFormat="1" hidden="1">
      <c r="A70" s="370">
        <f t="shared" si="22"/>
        <v>59</v>
      </c>
      <c r="B70" s="370" t="s">
        <v>628</v>
      </c>
      <c r="C70" s="370" t="s">
        <v>629</v>
      </c>
      <c r="D70" s="370" t="s">
        <v>2429</v>
      </c>
      <c r="E70" s="370" t="s">
        <v>244</v>
      </c>
      <c r="F70" s="370" t="s">
        <v>81</v>
      </c>
      <c r="G70" s="370" t="s">
        <v>126</v>
      </c>
      <c r="H70" s="370" t="s">
        <v>615</v>
      </c>
      <c r="I70" s="370" t="s">
        <v>615</v>
      </c>
      <c r="J70" s="370">
        <v>2</v>
      </c>
      <c r="K70" s="370" t="s">
        <v>2430</v>
      </c>
      <c r="L70" s="370">
        <v>29956</v>
      </c>
      <c r="M70" s="370" t="s">
        <v>2409</v>
      </c>
      <c r="N70" s="370">
        <v>1300</v>
      </c>
      <c r="O70" s="370">
        <v>0</v>
      </c>
      <c r="P70" s="370">
        <v>0</v>
      </c>
      <c r="Q70" s="370">
        <f t="shared" si="0"/>
        <v>0</v>
      </c>
      <c r="R70" s="370">
        <v>3</v>
      </c>
      <c r="S70" s="370">
        <v>11</v>
      </c>
      <c r="T70" s="370">
        <f t="shared" si="1"/>
        <v>14</v>
      </c>
      <c r="U70" s="370">
        <v>12</v>
      </c>
      <c r="V70" s="370">
        <v>3</v>
      </c>
      <c r="W70" s="370">
        <f t="shared" si="2"/>
        <v>15</v>
      </c>
      <c r="X70" s="370">
        <v>9</v>
      </c>
      <c r="Y70" s="370">
        <v>7</v>
      </c>
      <c r="Z70" s="370">
        <f t="shared" si="3"/>
        <v>16</v>
      </c>
      <c r="AA70" s="370">
        <v>7</v>
      </c>
      <c r="AB70" s="370">
        <v>6</v>
      </c>
      <c r="AC70" s="370">
        <f t="shared" si="4"/>
        <v>13</v>
      </c>
      <c r="AD70" s="370">
        <v>16</v>
      </c>
      <c r="AE70" s="370">
        <v>6</v>
      </c>
      <c r="AF70" s="370">
        <f t="shared" si="5"/>
        <v>22</v>
      </c>
      <c r="AG70" s="370">
        <v>11</v>
      </c>
      <c r="AH70" s="370">
        <v>18</v>
      </c>
      <c r="AI70" s="370">
        <f t="shared" si="6"/>
        <v>29</v>
      </c>
      <c r="AJ70" s="370">
        <v>4</v>
      </c>
      <c r="AK70" s="370">
        <v>1</v>
      </c>
      <c r="AL70" s="370">
        <f t="shared" si="7"/>
        <v>5</v>
      </c>
      <c r="AM70" s="370">
        <v>1</v>
      </c>
      <c r="AN70" s="370">
        <v>1</v>
      </c>
      <c r="AO70" s="370">
        <f t="shared" si="8"/>
        <v>2</v>
      </c>
      <c r="AP70" s="370">
        <v>0</v>
      </c>
      <c r="AQ70" s="370">
        <v>0</v>
      </c>
      <c r="AR70" s="370">
        <f t="shared" si="9"/>
        <v>0</v>
      </c>
      <c r="AS70" s="370">
        <v>0</v>
      </c>
      <c r="AT70" s="370">
        <v>1</v>
      </c>
      <c r="AU70" s="370">
        <f t="shared" si="10"/>
        <v>1</v>
      </c>
      <c r="AV70" s="370">
        <v>0</v>
      </c>
      <c r="AW70" s="370">
        <v>0</v>
      </c>
      <c r="AX70" s="370">
        <f t="shared" si="11"/>
        <v>0</v>
      </c>
      <c r="AY70" s="370">
        <v>0</v>
      </c>
      <c r="AZ70" s="370">
        <v>0</v>
      </c>
      <c r="BA70" s="370">
        <f t="shared" si="12"/>
        <v>0</v>
      </c>
      <c r="BB70" s="370">
        <v>0</v>
      </c>
      <c r="BC70" s="370">
        <v>0</v>
      </c>
      <c r="BD70" s="370">
        <f t="shared" si="13"/>
        <v>0</v>
      </c>
      <c r="BE70" s="370">
        <v>0</v>
      </c>
      <c r="BF70" s="370">
        <v>0</v>
      </c>
      <c r="BG70" s="370">
        <f t="shared" si="14"/>
        <v>0</v>
      </c>
      <c r="BH70" s="370">
        <v>0</v>
      </c>
      <c r="BI70" s="370">
        <v>0</v>
      </c>
      <c r="BJ70" s="370">
        <v>0</v>
      </c>
      <c r="BK70" s="370">
        <v>0</v>
      </c>
      <c r="BL70" s="370">
        <v>0</v>
      </c>
      <c r="BM70" s="370">
        <v>0</v>
      </c>
      <c r="BN70" s="370">
        <v>0</v>
      </c>
      <c r="BO70" s="370">
        <v>0</v>
      </c>
      <c r="BP70" s="370">
        <v>0</v>
      </c>
      <c r="BQ70" s="370">
        <v>0</v>
      </c>
      <c r="BR70" s="370">
        <v>0</v>
      </c>
      <c r="BS70" s="370">
        <v>0</v>
      </c>
      <c r="BT70" s="370">
        <v>0</v>
      </c>
      <c r="BU70" s="370">
        <v>0</v>
      </c>
      <c r="BV70" s="370">
        <v>0</v>
      </c>
      <c r="BW70" s="370">
        <v>0</v>
      </c>
      <c r="BX70" s="370">
        <v>0</v>
      </c>
      <c r="BY70" s="370">
        <v>0</v>
      </c>
      <c r="BZ70" s="370">
        <v>0</v>
      </c>
      <c r="CA70" s="370">
        <v>0</v>
      </c>
      <c r="CB70" s="370">
        <v>0</v>
      </c>
      <c r="CC70" s="370">
        <v>0</v>
      </c>
      <c r="CD70" s="370">
        <v>0</v>
      </c>
      <c r="CE70" s="370">
        <v>0</v>
      </c>
    </row>
    <row r="71" spans="1:83" s="371" customFormat="1" hidden="1">
      <c r="A71" s="370">
        <f t="shared" si="22"/>
        <v>60</v>
      </c>
      <c r="B71" s="370" t="s">
        <v>661</v>
      </c>
      <c r="C71" s="370" t="s">
        <v>662</v>
      </c>
      <c r="D71" s="370" t="s">
        <v>1499</v>
      </c>
      <c r="E71" s="370" t="s">
        <v>663</v>
      </c>
      <c r="F71" s="370" t="s">
        <v>81</v>
      </c>
      <c r="G71" s="370" t="s">
        <v>126</v>
      </c>
      <c r="H71" s="370" t="s">
        <v>615</v>
      </c>
      <c r="I71" s="370" t="s">
        <v>615</v>
      </c>
      <c r="J71" s="370">
        <v>2</v>
      </c>
      <c r="K71" s="370" t="s">
        <v>2410</v>
      </c>
      <c r="L71" s="370">
        <v>29952</v>
      </c>
      <c r="M71" s="370" t="s">
        <v>2409</v>
      </c>
      <c r="N71" s="370">
        <v>1300</v>
      </c>
      <c r="O71" s="370">
        <v>1</v>
      </c>
      <c r="P71" s="370">
        <v>0</v>
      </c>
      <c r="Q71" s="370">
        <f t="shared" si="0"/>
        <v>1</v>
      </c>
      <c r="R71" s="370">
        <v>6</v>
      </c>
      <c r="S71" s="370">
        <v>3</v>
      </c>
      <c r="T71" s="370">
        <f t="shared" si="1"/>
        <v>9</v>
      </c>
      <c r="U71" s="370">
        <v>7</v>
      </c>
      <c r="V71" s="370">
        <v>6</v>
      </c>
      <c r="W71" s="370">
        <f t="shared" si="2"/>
        <v>13</v>
      </c>
      <c r="X71" s="370">
        <v>10</v>
      </c>
      <c r="Y71" s="370">
        <v>12</v>
      </c>
      <c r="Z71" s="370">
        <f t="shared" si="3"/>
        <v>22</v>
      </c>
      <c r="AA71" s="370">
        <v>8</v>
      </c>
      <c r="AB71" s="370">
        <v>9</v>
      </c>
      <c r="AC71" s="370">
        <f t="shared" si="4"/>
        <v>17</v>
      </c>
      <c r="AD71" s="370">
        <v>12</v>
      </c>
      <c r="AE71" s="370">
        <v>11</v>
      </c>
      <c r="AF71" s="370">
        <f t="shared" si="5"/>
        <v>23</v>
      </c>
      <c r="AG71" s="370">
        <v>11</v>
      </c>
      <c r="AH71" s="370">
        <v>7</v>
      </c>
      <c r="AI71" s="370">
        <f t="shared" si="6"/>
        <v>18</v>
      </c>
      <c r="AJ71" s="370">
        <v>3</v>
      </c>
      <c r="AK71" s="370">
        <v>2</v>
      </c>
      <c r="AL71" s="370">
        <f t="shared" si="7"/>
        <v>5</v>
      </c>
      <c r="AM71" s="370">
        <v>3</v>
      </c>
      <c r="AN71" s="370">
        <v>0</v>
      </c>
      <c r="AO71" s="370">
        <f t="shared" si="8"/>
        <v>3</v>
      </c>
      <c r="AP71" s="370">
        <v>1</v>
      </c>
      <c r="AQ71" s="370">
        <v>2</v>
      </c>
      <c r="AR71" s="370">
        <f t="shared" si="9"/>
        <v>3</v>
      </c>
      <c r="AS71" s="370">
        <v>0</v>
      </c>
      <c r="AT71" s="370">
        <v>0</v>
      </c>
      <c r="AU71" s="370">
        <f t="shared" si="10"/>
        <v>0</v>
      </c>
      <c r="AV71" s="370">
        <v>0</v>
      </c>
      <c r="AW71" s="370">
        <v>0</v>
      </c>
      <c r="AX71" s="370">
        <f t="shared" si="11"/>
        <v>0</v>
      </c>
      <c r="AY71" s="370">
        <v>0</v>
      </c>
      <c r="AZ71" s="370">
        <v>0</v>
      </c>
      <c r="BA71" s="370">
        <f t="shared" si="12"/>
        <v>0</v>
      </c>
      <c r="BB71" s="370">
        <v>0</v>
      </c>
      <c r="BC71" s="370">
        <v>0</v>
      </c>
      <c r="BD71" s="370">
        <f t="shared" si="13"/>
        <v>0</v>
      </c>
      <c r="BE71" s="370">
        <v>0</v>
      </c>
      <c r="BF71" s="370">
        <v>0</v>
      </c>
      <c r="BG71" s="370">
        <f t="shared" si="14"/>
        <v>0</v>
      </c>
      <c r="BH71" s="370">
        <v>0</v>
      </c>
      <c r="BI71" s="370">
        <v>0</v>
      </c>
      <c r="BJ71" s="370">
        <v>0</v>
      </c>
      <c r="BK71" s="370">
        <v>0</v>
      </c>
      <c r="BL71" s="370">
        <v>0</v>
      </c>
      <c r="BM71" s="370">
        <v>0</v>
      </c>
      <c r="BN71" s="370">
        <v>0</v>
      </c>
      <c r="BO71" s="370">
        <v>0</v>
      </c>
      <c r="BP71" s="370">
        <v>0</v>
      </c>
      <c r="BQ71" s="370">
        <v>0</v>
      </c>
      <c r="BR71" s="370">
        <v>0</v>
      </c>
      <c r="BS71" s="370">
        <v>0</v>
      </c>
      <c r="BT71" s="370">
        <v>0</v>
      </c>
      <c r="BU71" s="370">
        <v>0</v>
      </c>
      <c r="BV71" s="370">
        <v>0</v>
      </c>
      <c r="BW71" s="370">
        <v>0</v>
      </c>
      <c r="BX71" s="370">
        <v>0</v>
      </c>
      <c r="BY71" s="370">
        <v>0</v>
      </c>
      <c r="BZ71" s="370">
        <v>0</v>
      </c>
      <c r="CA71" s="370">
        <v>0</v>
      </c>
      <c r="CB71" s="370">
        <v>0</v>
      </c>
      <c r="CC71" s="370">
        <v>0</v>
      </c>
      <c r="CD71" s="370">
        <v>0</v>
      </c>
      <c r="CE71" s="370">
        <v>0</v>
      </c>
    </row>
    <row r="72" spans="1:83" s="371" customFormat="1" hidden="1">
      <c r="A72" s="370">
        <f t="shared" si="22"/>
        <v>61</v>
      </c>
      <c r="B72" s="370" t="s">
        <v>667</v>
      </c>
      <c r="C72" s="370" t="s">
        <v>668</v>
      </c>
      <c r="D72" s="370" t="s">
        <v>2431</v>
      </c>
      <c r="E72" s="370" t="s">
        <v>669</v>
      </c>
      <c r="F72" s="370" t="s">
        <v>81</v>
      </c>
      <c r="G72" s="370" t="s">
        <v>126</v>
      </c>
      <c r="H72" s="370" t="s">
        <v>615</v>
      </c>
      <c r="I72" s="370" t="s">
        <v>615</v>
      </c>
      <c r="J72" s="370">
        <v>2</v>
      </c>
      <c r="K72" s="370" t="s">
        <v>2410</v>
      </c>
      <c r="L72" s="370">
        <v>30225</v>
      </c>
      <c r="M72" s="370" t="s">
        <v>2409</v>
      </c>
      <c r="N72" s="370">
        <v>900</v>
      </c>
      <c r="O72" s="370">
        <v>0</v>
      </c>
      <c r="P72" s="370">
        <v>0</v>
      </c>
      <c r="Q72" s="370">
        <f t="shared" si="0"/>
        <v>0</v>
      </c>
      <c r="R72" s="370">
        <v>1</v>
      </c>
      <c r="S72" s="370">
        <v>1</v>
      </c>
      <c r="T72" s="370">
        <f t="shared" si="1"/>
        <v>2</v>
      </c>
      <c r="U72" s="370">
        <v>5</v>
      </c>
      <c r="V72" s="370">
        <v>4</v>
      </c>
      <c r="W72" s="370">
        <f t="shared" si="2"/>
        <v>9</v>
      </c>
      <c r="X72" s="370">
        <v>8</v>
      </c>
      <c r="Y72" s="370">
        <v>3</v>
      </c>
      <c r="Z72" s="370">
        <f t="shared" si="3"/>
        <v>11</v>
      </c>
      <c r="AA72" s="370">
        <v>2</v>
      </c>
      <c r="AB72" s="370">
        <v>3</v>
      </c>
      <c r="AC72" s="370">
        <f t="shared" si="4"/>
        <v>5</v>
      </c>
      <c r="AD72" s="370">
        <v>6</v>
      </c>
      <c r="AE72" s="370">
        <v>5</v>
      </c>
      <c r="AF72" s="370">
        <f t="shared" si="5"/>
        <v>11</v>
      </c>
      <c r="AG72" s="370">
        <v>2</v>
      </c>
      <c r="AH72" s="370">
        <v>3</v>
      </c>
      <c r="AI72" s="370">
        <f t="shared" si="6"/>
        <v>5</v>
      </c>
      <c r="AJ72" s="370">
        <v>0</v>
      </c>
      <c r="AK72" s="370">
        <v>0</v>
      </c>
      <c r="AL72" s="370">
        <f t="shared" si="7"/>
        <v>0</v>
      </c>
      <c r="AM72" s="370">
        <v>0</v>
      </c>
      <c r="AN72" s="370">
        <v>1</v>
      </c>
      <c r="AO72" s="370">
        <f t="shared" si="8"/>
        <v>1</v>
      </c>
      <c r="AP72" s="370">
        <v>0</v>
      </c>
      <c r="AQ72" s="370">
        <v>0</v>
      </c>
      <c r="AR72" s="370">
        <f t="shared" si="9"/>
        <v>0</v>
      </c>
      <c r="AS72" s="370">
        <v>0</v>
      </c>
      <c r="AT72" s="370">
        <v>0</v>
      </c>
      <c r="AU72" s="370">
        <f t="shared" si="10"/>
        <v>0</v>
      </c>
      <c r="AV72" s="370">
        <v>0</v>
      </c>
      <c r="AW72" s="370">
        <v>0</v>
      </c>
      <c r="AX72" s="370">
        <f t="shared" si="11"/>
        <v>0</v>
      </c>
      <c r="AY72" s="370">
        <v>0</v>
      </c>
      <c r="AZ72" s="370">
        <v>0</v>
      </c>
      <c r="BA72" s="370">
        <f t="shared" si="12"/>
        <v>0</v>
      </c>
      <c r="BB72" s="370">
        <v>0</v>
      </c>
      <c r="BC72" s="370">
        <v>0</v>
      </c>
      <c r="BD72" s="370">
        <f t="shared" si="13"/>
        <v>0</v>
      </c>
      <c r="BE72" s="370">
        <v>0</v>
      </c>
      <c r="BF72" s="370">
        <v>0</v>
      </c>
      <c r="BG72" s="370">
        <f t="shared" si="14"/>
        <v>0</v>
      </c>
      <c r="BH72" s="370">
        <v>0</v>
      </c>
      <c r="BI72" s="370">
        <v>0</v>
      </c>
      <c r="BJ72" s="370">
        <v>0</v>
      </c>
      <c r="BK72" s="370">
        <v>0</v>
      </c>
      <c r="BL72" s="370">
        <v>0</v>
      </c>
      <c r="BM72" s="370">
        <v>0</v>
      </c>
      <c r="BN72" s="370">
        <v>0</v>
      </c>
      <c r="BO72" s="370">
        <v>0</v>
      </c>
      <c r="BP72" s="370">
        <v>0</v>
      </c>
      <c r="BQ72" s="370">
        <v>0</v>
      </c>
      <c r="BR72" s="370">
        <v>0</v>
      </c>
      <c r="BS72" s="370">
        <v>0</v>
      </c>
      <c r="BT72" s="370">
        <v>0</v>
      </c>
      <c r="BU72" s="370">
        <v>0</v>
      </c>
      <c r="BV72" s="370">
        <v>0</v>
      </c>
      <c r="BW72" s="370">
        <v>0</v>
      </c>
      <c r="BX72" s="370">
        <v>0</v>
      </c>
      <c r="BY72" s="370">
        <v>0</v>
      </c>
      <c r="BZ72" s="370">
        <v>0</v>
      </c>
      <c r="CA72" s="370">
        <v>0</v>
      </c>
      <c r="CB72" s="370">
        <v>0</v>
      </c>
      <c r="CC72" s="370">
        <v>0</v>
      </c>
      <c r="CD72" s="370">
        <v>0</v>
      </c>
      <c r="CE72" s="370">
        <v>0</v>
      </c>
    </row>
    <row r="73" spans="1:83" s="371" customFormat="1" hidden="1">
      <c r="A73" s="370">
        <f t="shared" si="22"/>
        <v>62</v>
      </c>
      <c r="B73" s="370" t="s">
        <v>632</v>
      </c>
      <c r="C73" s="370" t="s">
        <v>633</v>
      </c>
      <c r="D73" s="370" t="s">
        <v>1504</v>
      </c>
      <c r="E73" s="370" t="s">
        <v>634</v>
      </c>
      <c r="F73" s="370" t="s">
        <v>81</v>
      </c>
      <c r="G73" s="370" t="s">
        <v>126</v>
      </c>
      <c r="H73" s="370" t="s">
        <v>615</v>
      </c>
      <c r="I73" s="370" t="s">
        <v>615</v>
      </c>
      <c r="J73" s="370">
        <v>2</v>
      </c>
      <c r="K73" s="370" t="s">
        <v>2410</v>
      </c>
      <c r="L73" s="370">
        <v>31090</v>
      </c>
      <c r="M73" s="370" t="s">
        <v>2409</v>
      </c>
      <c r="N73" s="370">
        <v>450</v>
      </c>
      <c r="O73" s="370">
        <v>0</v>
      </c>
      <c r="P73" s="370">
        <v>0</v>
      </c>
      <c r="Q73" s="370">
        <f t="shared" si="0"/>
        <v>0</v>
      </c>
      <c r="R73" s="370">
        <v>3</v>
      </c>
      <c r="S73" s="370">
        <v>4</v>
      </c>
      <c r="T73" s="370">
        <f t="shared" si="1"/>
        <v>7</v>
      </c>
      <c r="U73" s="370">
        <v>5</v>
      </c>
      <c r="V73" s="370">
        <v>3</v>
      </c>
      <c r="W73" s="370">
        <f t="shared" si="2"/>
        <v>8</v>
      </c>
      <c r="X73" s="370">
        <v>2</v>
      </c>
      <c r="Y73" s="370">
        <v>4</v>
      </c>
      <c r="Z73" s="370">
        <f t="shared" si="3"/>
        <v>6</v>
      </c>
      <c r="AA73" s="370">
        <v>7</v>
      </c>
      <c r="AB73" s="370">
        <v>3</v>
      </c>
      <c r="AC73" s="370">
        <f t="shared" si="4"/>
        <v>10</v>
      </c>
      <c r="AD73" s="370">
        <v>5</v>
      </c>
      <c r="AE73" s="370">
        <v>2</v>
      </c>
      <c r="AF73" s="370">
        <f t="shared" si="5"/>
        <v>7</v>
      </c>
      <c r="AG73" s="370">
        <v>2</v>
      </c>
      <c r="AH73" s="370">
        <v>2</v>
      </c>
      <c r="AI73" s="370">
        <f t="shared" si="6"/>
        <v>4</v>
      </c>
      <c r="AJ73" s="370">
        <v>2</v>
      </c>
      <c r="AK73" s="370">
        <v>0</v>
      </c>
      <c r="AL73" s="370">
        <f t="shared" si="7"/>
        <v>2</v>
      </c>
      <c r="AM73" s="370">
        <v>0</v>
      </c>
      <c r="AN73" s="370">
        <v>0</v>
      </c>
      <c r="AO73" s="370">
        <f t="shared" si="8"/>
        <v>0</v>
      </c>
      <c r="AP73" s="370">
        <v>0</v>
      </c>
      <c r="AQ73" s="370">
        <v>0</v>
      </c>
      <c r="AR73" s="370">
        <f t="shared" si="9"/>
        <v>0</v>
      </c>
      <c r="AS73" s="370">
        <v>0</v>
      </c>
      <c r="AT73" s="370">
        <v>0</v>
      </c>
      <c r="AU73" s="370">
        <f t="shared" si="10"/>
        <v>0</v>
      </c>
      <c r="AV73" s="370">
        <v>0</v>
      </c>
      <c r="AW73" s="370">
        <v>0</v>
      </c>
      <c r="AX73" s="370">
        <f t="shared" si="11"/>
        <v>0</v>
      </c>
      <c r="AY73" s="370">
        <v>0</v>
      </c>
      <c r="AZ73" s="370">
        <v>0</v>
      </c>
      <c r="BA73" s="370">
        <f t="shared" si="12"/>
        <v>0</v>
      </c>
      <c r="BB73" s="370">
        <v>0</v>
      </c>
      <c r="BC73" s="370">
        <v>0</v>
      </c>
      <c r="BD73" s="370">
        <f t="shared" si="13"/>
        <v>0</v>
      </c>
      <c r="BE73" s="370">
        <v>0</v>
      </c>
      <c r="BF73" s="370">
        <v>0</v>
      </c>
      <c r="BG73" s="370">
        <f t="shared" si="14"/>
        <v>0</v>
      </c>
      <c r="BH73" s="370">
        <v>0</v>
      </c>
      <c r="BI73" s="370">
        <v>0</v>
      </c>
      <c r="BJ73" s="370">
        <v>1</v>
      </c>
      <c r="BK73" s="370">
        <v>0</v>
      </c>
      <c r="BL73" s="370">
        <v>0</v>
      </c>
      <c r="BM73" s="370">
        <v>0</v>
      </c>
      <c r="BN73" s="370">
        <v>0</v>
      </c>
      <c r="BO73" s="370">
        <v>0</v>
      </c>
      <c r="BP73" s="370">
        <v>0</v>
      </c>
      <c r="BQ73" s="370">
        <v>0</v>
      </c>
      <c r="BR73" s="370">
        <v>0</v>
      </c>
      <c r="BS73" s="370">
        <v>0</v>
      </c>
      <c r="BT73" s="370">
        <v>1</v>
      </c>
      <c r="BU73" s="370">
        <v>0</v>
      </c>
      <c r="BV73" s="370">
        <v>1</v>
      </c>
      <c r="BW73" s="370">
        <v>0</v>
      </c>
      <c r="BX73" s="370">
        <v>0</v>
      </c>
      <c r="BY73" s="370">
        <v>0</v>
      </c>
      <c r="BZ73" s="370">
        <v>1</v>
      </c>
      <c r="CA73" s="370">
        <v>1</v>
      </c>
      <c r="CB73" s="370">
        <v>1</v>
      </c>
      <c r="CC73" s="370">
        <v>0</v>
      </c>
      <c r="CD73" s="370">
        <v>0</v>
      </c>
      <c r="CE73" s="370">
        <v>0</v>
      </c>
    </row>
    <row r="74" spans="1:83" s="371" customFormat="1" hidden="1">
      <c r="A74" s="370">
        <f t="shared" si="22"/>
        <v>63</v>
      </c>
      <c r="B74" s="370" t="s">
        <v>677</v>
      </c>
      <c r="C74" s="370" t="s">
        <v>678</v>
      </c>
      <c r="D74" s="370" t="s">
        <v>1507</v>
      </c>
      <c r="E74" s="370" t="s">
        <v>679</v>
      </c>
      <c r="F74" s="370" t="s">
        <v>81</v>
      </c>
      <c r="G74" s="370" t="s">
        <v>126</v>
      </c>
      <c r="H74" s="370" t="s">
        <v>615</v>
      </c>
      <c r="I74" s="370" t="s">
        <v>615</v>
      </c>
      <c r="J74" s="370">
        <v>2</v>
      </c>
      <c r="K74" s="370" t="s">
        <v>2432</v>
      </c>
      <c r="L74" s="370">
        <v>35988</v>
      </c>
      <c r="M74" s="370" t="s">
        <v>2409</v>
      </c>
      <c r="N74" s="370">
        <v>450</v>
      </c>
      <c r="O74" s="370">
        <v>0</v>
      </c>
      <c r="P74" s="370">
        <v>0</v>
      </c>
      <c r="Q74" s="370">
        <f t="shared" ref="Q74:Q139" si="27">SUM(O74:P74)</f>
        <v>0</v>
      </c>
      <c r="R74" s="370">
        <v>31</v>
      </c>
      <c r="S74" s="370">
        <v>25</v>
      </c>
      <c r="T74" s="370">
        <f t="shared" ref="T74:T139" si="28">SUM(R74:S74)</f>
        <v>56</v>
      </c>
      <c r="U74" s="370">
        <v>32</v>
      </c>
      <c r="V74" s="370">
        <v>40</v>
      </c>
      <c r="W74" s="370">
        <f t="shared" ref="W74:W139" si="29">SUM(U74:V74)</f>
        <v>72</v>
      </c>
      <c r="X74" s="370">
        <v>43</v>
      </c>
      <c r="Y74" s="370">
        <v>42</v>
      </c>
      <c r="Z74" s="370">
        <f t="shared" ref="Z74:Z139" si="30">SUM(X74:Y74)</f>
        <v>85</v>
      </c>
      <c r="AA74" s="370">
        <v>56</v>
      </c>
      <c r="AB74" s="370">
        <v>25</v>
      </c>
      <c r="AC74" s="370">
        <f t="shared" ref="AC74:AC139" si="31">SUM(AA74:AB74)</f>
        <v>81</v>
      </c>
      <c r="AD74" s="370">
        <v>34</v>
      </c>
      <c r="AE74" s="370">
        <v>25</v>
      </c>
      <c r="AF74" s="370">
        <f t="shared" ref="AF74:AF139" si="32">SUM(AD74:AE74)</f>
        <v>59</v>
      </c>
      <c r="AG74" s="370">
        <v>37</v>
      </c>
      <c r="AH74" s="370">
        <v>30</v>
      </c>
      <c r="AI74" s="370">
        <f t="shared" ref="AI74:AI139" si="33">SUM(AG74:AH74)</f>
        <v>67</v>
      </c>
      <c r="AJ74" s="370">
        <v>17</v>
      </c>
      <c r="AK74" s="370">
        <v>16</v>
      </c>
      <c r="AL74" s="370">
        <f t="shared" ref="AL74:AL139" si="34">SUM(AJ74:AK74)</f>
        <v>33</v>
      </c>
      <c r="AM74" s="370">
        <v>4</v>
      </c>
      <c r="AN74" s="370">
        <v>4</v>
      </c>
      <c r="AO74" s="370">
        <f t="shared" ref="AO74:AO139" si="35">SUM(AM74:AN74)</f>
        <v>8</v>
      </c>
      <c r="AP74" s="370">
        <v>0</v>
      </c>
      <c r="AQ74" s="370">
        <v>1</v>
      </c>
      <c r="AR74" s="370">
        <f t="shared" ref="AR74:AR139" si="36">SUM(AP74:AQ74)</f>
        <v>1</v>
      </c>
      <c r="AS74" s="370">
        <v>0</v>
      </c>
      <c r="AT74" s="370">
        <v>0</v>
      </c>
      <c r="AU74" s="370">
        <f t="shared" ref="AU74:AU139" si="37">SUM(AS74:AT74)</f>
        <v>0</v>
      </c>
      <c r="AV74" s="370">
        <v>0</v>
      </c>
      <c r="AW74" s="370">
        <v>0</v>
      </c>
      <c r="AX74" s="370">
        <f t="shared" ref="AX74:AX139" si="38">SUM(AV74:AW74)</f>
        <v>0</v>
      </c>
      <c r="AY74" s="370">
        <v>0</v>
      </c>
      <c r="AZ74" s="370">
        <v>0</v>
      </c>
      <c r="BA74" s="370">
        <f t="shared" ref="BA74:BA139" si="39">SUM(AY74:AZ74)</f>
        <v>0</v>
      </c>
      <c r="BB74" s="370">
        <v>0</v>
      </c>
      <c r="BC74" s="370">
        <v>0</v>
      </c>
      <c r="BD74" s="370">
        <f t="shared" ref="BD74:BD139" si="40">SUM(BB74:BC74)</f>
        <v>0</v>
      </c>
      <c r="BE74" s="370">
        <v>0</v>
      </c>
      <c r="BF74" s="370">
        <v>0</v>
      </c>
      <c r="BG74" s="370">
        <f t="shared" ref="BG74:BG139" si="41">SUM(BE74:BF74)</f>
        <v>0</v>
      </c>
      <c r="BH74" s="370">
        <v>1</v>
      </c>
      <c r="BI74" s="370">
        <v>1</v>
      </c>
      <c r="BJ74" s="370">
        <v>3</v>
      </c>
      <c r="BK74" s="370">
        <v>6</v>
      </c>
      <c r="BL74" s="370">
        <v>2</v>
      </c>
      <c r="BM74" s="370">
        <v>2</v>
      </c>
      <c r="BN74" s="370">
        <v>1</v>
      </c>
      <c r="BO74" s="370">
        <v>0</v>
      </c>
      <c r="BP74" s="370">
        <v>0</v>
      </c>
      <c r="BQ74" s="370">
        <v>0</v>
      </c>
      <c r="BR74" s="370">
        <v>0</v>
      </c>
      <c r="BS74" s="370">
        <v>0</v>
      </c>
      <c r="BT74" s="370">
        <v>7</v>
      </c>
      <c r="BU74" s="370">
        <v>9</v>
      </c>
      <c r="BV74" s="370">
        <v>16</v>
      </c>
      <c r="BW74" s="370">
        <v>0</v>
      </c>
      <c r="BX74" s="370">
        <v>0</v>
      </c>
      <c r="BY74" s="370">
        <v>0</v>
      </c>
      <c r="BZ74" s="370">
        <v>7</v>
      </c>
      <c r="CA74" s="370">
        <v>7</v>
      </c>
      <c r="CB74" s="370">
        <v>16</v>
      </c>
      <c r="CC74" s="370">
        <v>0</v>
      </c>
      <c r="CD74" s="370">
        <v>0</v>
      </c>
      <c r="CE74" s="370">
        <v>0</v>
      </c>
    </row>
    <row r="75" spans="1:83" s="371" customFormat="1" hidden="1">
      <c r="A75" s="370">
        <f t="shared" ref="A75:A138" si="42">A74+1</f>
        <v>64</v>
      </c>
      <c r="B75" s="370" t="s">
        <v>651</v>
      </c>
      <c r="C75" s="370" t="s">
        <v>652</v>
      </c>
      <c r="D75" s="370" t="s">
        <v>1501</v>
      </c>
      <c r="E75" s="370" t="s">
        <v>244</v>
      </c>
      <c r="F75" s="370" t="s">
        <v>81</v>
      </c>
      <c r="G75" s="370" t="s">
        <v>126</v>
      </c>
      <c r="H75" s="370" t="s">
        <v>615</v>
      </c>
      <c r="I75" s="370" t="s">
        <v>615</v>
      </c>
      <c r="J75" s="370">
        <v>2</v>
      </c>
      <c r="K75" s="370" t="s">
        <v>2410</v>
      </c>
      <c r="L75" s="370">
        <v>37803</v>
      </c>
      <c r="M75" s="370" t="s">
        <v>2415</v>
      </c>
      <c r="N75" s="370">
        <v>1500</v>
      </c>
      <c r="O75" s="370">
        <v>0</v>
      </c>
      <c r="P75" s="370">
        <v>0</v>
      </c>
      <c r="Q75" s="370">
        <f t="shared" si="27"/>
        <v>0</v>
      </c>
      <c r="R75" s="370">
        <v>17</v>
      </c>
      <c r="S75" s="370">
        <v>19</v>
      </c>
      <c r="T75" s="370">
        <f t="shared" si="28"/>
        <v>36</v>
      </c>
      <c r="U75" s="370">
        <v>28</v>
      </c>
      <c r="V75" s="370">
        <v>20</v>
      </c>
      <c r="W75" s="370">
        <f t="shared" si="29"/>
        <v>48</v>
      </c>
      <c r="X75" s="370">
        <v>31</v>
      </c>
      <c r="Y75" s="370">
        <v>30</v>
      </c>
      <c r="Z75" s="370">
        <f t="shared" si="30"/>
        <v>61</v>
      </c>
      <c r="AA75" s="370">
        <v>18</v>
      </c>
      <c r="AB75" s="370">
        <v>18</v>
      </c>
      <c r="AC75" s="370">
        <f t="shared" si="31"/>
        <v>36</v>
      </c>
      <c r="AD75" s="370">
        <v>25</v>
      </c>
      <c r="AE75" s="370">
        <v>24</v>
      </c>
      <c r="AF75" s="370">
        <f t="shared" si="32"/>
        <v>49</v>
      </c>
      <c r="AG75" s="370">
        <v>13</v>
      </c>
      <c r="AH75" s="370">
        <v>11</v>
      </c>
      <c r="AI75" s="370">
        <f t="shared" si="33"/>
        <v>24</v>
      </c>
      <c r="AJ75" s="370">
        <v>6</v>
      </c>
      <c r="AK75" s="370">
        <v>6</v>
      </c>
      <c r="AL75" s="370">
        <f t="shared" si="34"/>
        <v>12</v>
      </c>
      <c r="AM75" s="370">
        <v>3</v>
      </c>
      <c r="AN75" s="370">
        <v>0</v>
      </c>
      <c r="AO75" s="370">
        <f t="shared" si="35"/>
        <v>3</v>
      </c>
      <c r="AP75" s="370">
        <v>2</v>
      </c>
      <c r="AQ75" s="370">
        <v>0</v>
      </c>
      <c r="AR75" s="370">
        <f t="shared" si="36"/>
        <v>2</v>
      </c>
      <c r="AS75" s="370">
        <v>0</v>
      </c>
      <c r="AT75" s="370">
        <v>0</v>
      </c>
      <c r="AU75" s="370">
        <f t="shared" si="37"/>
        <v>0</v>
      </c>
      <c r="AV75" s="370">
        <v>0</v>
      </c>
      <c r="AW75" s="370">
        <v>0</v>
      </c>
      <c r="AX75" s="370">
        <f t="shared" si="38"/>
        <v>0</v>
      </c>
      <c r="AY75" s="370">
        <v>0</v>
      </c>
      <c r="AZ75" s="370">
        <v>0</v>
      </c>
      <c r="BA75" s="370">
        <f t="shared" si="39"/>
        <v>0</v>
      </c>
      <c r="BB75" s="370">
        <v>0</v>
      </c>
      <c r="BC75" s="370">
        <v>0</v>
      </c>
      <c r="BD75" s="370">
        <f t="shared" si="40"/>
        <v>0</v>
      </c>
      <c r="BE75" s="370">
        <v>0</v>
      </c>
      <c r="BF75" s="370">
        <v>0</v>
      </c>
      <c r="BG75" s="370">
        <f t="shared" si="41"/>
        <v>0</v>
      </c>
      <c r="BH75" s="370">
        <v>0</v>
      </c>
      <c r="BI75" s="370">
        <v>0</v>
      </c>
      <c r="BJ75" s="370">
        <v>0</v>
      </c>
      <c r="BK75" s="370">
        <v>0</v>
      </c>
      <c r="BL75" s="370">
        <v>0</v>
      </c>
      <c r="BM75" s="370">
        <v>0</v>
      </c>
      <c r="BN75" s="370">
        <v>0</v>
      </c>
      <c r="BO75" s="370">
        <v>0</v>
      </c>
      <c r="BP75" s="370">
        <v>0</v>
      </c>
      <c r="BQ75" s="370">
        <v>0</v>
      </c>
      <c r="BR75" s="370">
        <v>0</v>
      </c>
      <c r="BS75" s="370">
        <v>0</v>
      </c>
      <c r="BT75" s="370">
        <v>0</v>
      </c>
      <c r="BU75" s="370">
        <v>0</v>
      </c>
      <c r="BV75" s="370">
        <v>0</v>
      </c>
      <c r="BW75" s="370">
        <v>0</v>
      </c>
      <c r="BX75" s="370">
        <v>1</v>
      </c>
      <c r="BY75" s="370">
        <v>1</v>
      </c>
      <c r="BZ75" s="370">
        <v>0</v>
      </c>
      <c r="CA75" s="370">
        <v>0</v>
      </c>
      <c r="CB75" s="370">
        <v>0</v>
      </c>
      <c r="CC75" s="370">
        <v>0</v>
      </c>
      <c r="CD75" s="370">
        <v>1</v>
      </c>
      <c r="CE75" s="370">
        <v>1</v>
      </c>
    </row>
    <row r="76" spans="1:83" s="371" customFormat="1" hidden="1">
      <c r="A76" s="370">
        <f t="shared" si="42"/>
        <v>65</v>
      </c>
      <c r="B76" s="370" t="s">
        <v>658</v>
      </c>
      <c r="C76" s="370" t="s">
        <v>659</v>
      </c>
      <c r="D76" s="370" t="s">
        <v>660</v>
      </c>
      <c r="E76" s="370" t="s">
        <v>660</v>
      </c>
      <c r="F76" s="370" t="s">
        <v>81</v>
      </c>
      <c r="G76" s="370" t="s">
        <v>126</v>
      </c>
      <c r="H76" s="370" t="s">
        <v>615</v>
      </c>
      <c r="I76" s="370" t="s">
        <v>615</v>
      </c>
      <c r="J76" s="370">
        <v>2</v>
      </c>
      <c r="K76" s="370" t="s">
        <v>2410</v>
      </c>
      <c r="L76" s="370">
        <v>27481</v>
      </c>
      <c r="M76" s="370" t="s">
        <v>2409</v>
      </c>
      <c r="N76" s="370">
        <v>900</v>
      </c>
      <c r="O76" s="370">
        <v>0</v>
      </c>
      <c r="P76" s="370">
        <v>0</v>
      </c>
      <c r="Q76" s="370">
        <f t="shared" si="27"/>
        <v>0</v>
      </c>
      <c r="R76" s="370">
        <v>5</v>
      </c>
      <c r="S76" s="370">
        <v>7</v>
      </c>
      <c r="T76" s="370">
        <f t="shared" si="28"/>
        <v>12</v>
      </c>
      <c r="U76" s="370">
        <v>3</v>
      </c>
      <c r="V76" s="370">
        <v>4</v>
      </c>
      <c r="W76" s="370">
        <f t="shared" si="29"/>
        <v>7</v>
      </c>
      <c r="X76" s="370">
        <v>15</v>
      </c>
      <c r="Y76" s="370">
        <v>7</v>
      </c>
      <c r="Z76" s="370">
        <f t="shared" si="30"/>
        <v>22</v>
      </c>
      <c r="AA76" s="370">
        <v>6</v>
      </c>
      <c r="AB76" s="370">
        <v>11</v>
      </c>
      <c r="AC76" s="370">
        <f t="shared" si="31"/>
        <v>17</v>
      </c>
      <c r="AD76" s="370">
        <v>5</v>
      </c>
      <c r="AE76" s="370">
        <v>5</v>
      </c>
      <c r="AF76" s="370">
        <f t="shared" si="32"/>
        <v>10</v>
      </c>
      <c r="AG76" s="370">
        <v>5</v>
      </c>
      <c r="AH76" s="370">
        <v>3</v>
      </c>
      <c r="AI76" s="370">
        <f t="shared" si="33"/>
        <v>8</v>
      </c>
      <c r="AJ76" s="370">
        <v>0</v>
      </c>
      <c r="AK76" s="370">
        <v>0</v>
      </c>
      <c r="AL76" s="370">
        <f t="shared" si="34"/>
        <v>0</v>
      </c>
      <c r="AM76" s="370">
        <v>0</v>
      </c>
      <c r="AN76" s="370">
        <v>0</v>
      </c>
      <c r="AO76" s="370">
        <f t="shared" si="35"/>
        <v>0</v>
      </c>
      <c r="AP76" s="370">
        <v>1</v>
      </c>
      <c r="AQ76" s="370">
        <v>0</v>
      </c>
      <c r="AR76" s="370">
        <f t="shared" si="36"/>
        <v>1</v>
      </c>
      <c r="AS76" s="370">
        <v>0</v>
      </c>
      <c r="AT76" s="370">
        <v>0</v>
      </c>
      <c r="AU76" s="370">
        <f t="shared" si="37"/>
        <v>0</v>
      </c>
      <c r="AV76" s="370">
        <v>0</v>
      </c>
      <c r="AW76" s="370">
        <v>0</v>
      </c>
      <c r="AX76" s="370">
        <f t="shared" si="38"/>
        <v>0</v>
      </c>
      <c r="AY76" s="370">
        <v>0</v>
      </c>
      <c r="AZ76" s="370">
        <v>0</v>
      </c>
      <c r="BA76" s="370">
        <f t="shared" si="39"/>
        <v>0</v>
      </c>
      <c r="BB76" s="370">
        <v>0</v>
      </c>
      <c r="BC76" s="370">
        <v>0</v>
      </c>
      <c r="BD76" s="370">
        <f t="shared" si="40"/>
        <v>0</v>
      </c>
      <c r="BE76" s="370">
        <v>0</v>
      </c>
      <c r="BF76" s="370">
        <v>0</v>
      </c>
      <c r="BG76" s="370">
        <f t="shared" si="41"/>
        <v>0</v>
      </c>
      <c r="BH76" s="370">
        <v>0</v>
      </c>
      <c r="BI76" s="370">
        <v>0</v>
      </c>
      <c r="BJ76" s="370">
        <v>0</v>
      </c>
      <c r="BK76" s="370">
        <v>0</v>
      </c>
      <c r="BL76" s="370">
        <v>0</v>
      </c>
      <c r="BM76" s="370">
        <v>0</v>
      </c>
      <c r="BN76" s="370">
        <v>0</v>
      </c>
      <c r="BO76" s="370">
        <v>0</v>
      </c>
      <c r="BP76" s="370">
        <v>0</v>
      </c>
      <c r="BQ76" s="370">
        <v>0</v>
      </c>
      <c r="BR76" s="370">
        <v>0</v>
      </c>
      <c r="BS76" s="370">
        <v>0</v>
      </c>
      <c r="BT76" s="370">
        <v>0</v>
      </c>
      <c r="BU76" s="370">
        <v>0</v>
      </c>
      <c r="BV76" s="370">
        <v>0</v>
      </c>
      <c r="BW76" s="370">
        <v>1</v>
      </c>
      <c r="BX76" s="370">
        <v>0</v>
      </c>
      <c r="BY76" s="370">
        <v>1</v>
      </c>
      <c r="BZ76" s="370">
        <v>0</v>
      </c>
      <c r="CA76" s="370">
        <v>0</v>
      </c>
      <c r="CB76" s="370">
        <v>0</v>
      </c>
      <c r="CC76" s="370">
        <v>1</v>
      </c>
      <c r="CD76" s="370">
        <v>0</v>
      </c>
      <c r="CE76" s="370">
        <v>1</v>
      </c>
    </row>
    <row r="77" spans="1:83" s="371" customFormat="1" hidden="1">
      <c r="A77" s="370">
        <f t="shared" si="42"/>
        <v>66</v>
      </c>
      <c r="B77" s="370" t="s">
        <v>656</v>
      </c>
      <c r="C77" s="370" t="s">
        <v>657</v>
      </c>
      <c r="D77" s="370" t="s">
        <v>252</v>
      </c>
      <c r="E77" s="370" t="s">
        <v>252</v>
      </c>
      <c r="F77" s="370" t="s">
        <v>81</v>
      </c>
      <c r="G77" s="370" t="s">
        <v>126</v>
      </c>
      <c r="H77" s="370" t="s">
        <v>615</v>
      </c>
      <c r="I77" s="370" t="s">
        <v>615</v>
      </c>
      <c r="J77" s="370">
        <v>2</v>
      </c>
      <c r="K77" s="370" t="s">
        <v>2410</v>
      </c>
      <c r="L77" s="370">
        <v>28856</v>
      </c>
      <c r="M77" s="370" t="s">
        <v>2409</v>
      </c>
      <c r="N77" s="370">
        <v>900</v>
      </c>
      <c r="O77" s="370">
        <v>2</v>
      </c>
      <c r="P77" s="370">
        <v>0</v>
      </c>
      <c r="Q77" s="370">
        <f t="shared" si="27"/>
        <v>2</v>
      </c>
      <c r="R77" s="370">
        <v>5</v>
      </c>
      <c r="S77" s="370">
        <v>4</v>
      </c>
      <c r="T77" s="370">
        <f t="shared" si="28"/>
        <v>9</v>
      </c>
      <c r="U77" s="370">
        <v>3</v>
      </c>
      <c r="V77" s="370">
        <v>9</v>
      </c>
      <c r="W77" s="370">
        <f t="shared" si="29"/>
        <v>12</v>
      </c>
      <c r="X77" s="370">
        <v>6</v>
      </c>
      <c r="Y77" s="370">
        <v>7</v>
      </c>
      <c r="Z77" s="370">
        <f t="shared" si="30"/>
        <v>13</v>
      </c>
      <c r="AA77" s="370">
        <v>5</v>
      </c>
      <c r="AB77" s="370">
        <v>2</v>
      </c>
      <c r="AC77" s="370">
        <f t="shared" si="31"/>
        <v>7</v>
      </c>
      <c r="AD77" s="370">
        <v>7</v>
      </c>
      <c r="AE77" s="370">
        <v>2</v>
      </c>
      <c r="AF77" s="370">
        <f t="shared" si="32"/>
        <v>9</v>
      </c>
      <c r="AG77" s="370">
        <v>5</v>
      </c>
      <c r="AH77" s="370">
        <v>1</v>
      </c>
      <c r="AI77" s="370">
        <f t="shared" si="33"/>
        <v>6</v>
      </c>
      <c r="AJ77" s="370">
        <v>1</v>
      </c>
      <c r="AK77" s="370">
        <v>2</v>
      </c>
      <c r="AL77" s="370">
        <f t="shared" si="34"/>
        <v>3</v>
      </c>
      <c r="AM77" s="370">
        <v>0</v>
      </c>
      <c r="AN77" s="370">
        <v>1</v>
      </c>
      <c r="AO77" s="370">
        <f t="shared" si="35"/>
        <v>1</v>
      </c>
      <c r="AP77" s="370">
        <v>1</v>
      </c>
      <c r="AQ77" s="370">
        <v>0</v>
      </c>
      <c r="AR77" s="370">
        <f t="shared" si="36"/>
        <v>1</v>
      </c>
      <c r="AS77" s="370">
        <v>0</v>
      </c>
      <c r="AT77" s="370">
        <v>0</v>
      </c>
      <c r="AU77" s="370">
        <f t="shared" si="37"/>
        <v>0</v>
      </c>
      <c r="AV77" s="370">
        <v>0</v>
      </c>
      <c r="AW77" s="370">
        <v>0</v>
      </c>
      <c r="AX77" s="370">
        <f t="shared" si="38"/>
        <v>0</v>
      </c>
      <c r="AY77" s="370">
        <v>0</v>
      </c>
      <c r="AZ77" s="370">
        <v>0</v>
      </c>
      <c r="BA77" s="370">
        <f t="shared" si="39"/>
        <v>0</v>
      </c>
      <c r="BB77" s="370">
        <v>0</v>
      </c>
      <c r="BC77" s="370">
        <v>0</v>
      </c>
      <c r="BD77" s="370">
        <f t="shared" si="40"/>
        <v>0</v>
      </c>
      <c r="BE77" s="370">
        <v>0</v>
      </c>
      <c r="BF77" s="370">
        <v>0</v>
      </c>
      <c r="BG77" s="370">
        <f t="shared" si="41"/>
        <v>0</v>
      </c>
      <c r="BH77" s="370">
        <v>0</v>
      </c>
      <c r="BI77" s="370">
        <v>0</v>
      </c>
      <c r="BJ77" s="370">
        <v>0</v>
      </c>
      <c r="BK77" s="370">
        <v>0</v>
      </c>
      <c r="BL77" s="370">
        <v>0</v>
      </c>
      <c r="BM77" s="370">
        <v>0</v>
      </c>
      <c r="BN77" s="370">
        <v>0</v>
      </c>
      <c r="BO77" s="370">
        <v>0</v>
      </c>
      <c r="BP77" s="370">
        <v>0</v>
      </c>
      <c r="BQ77" s="370">
        <v>0</v>
      </c>
      <c r="BR77" s="370">
        <v>0</v>
      </c>
      <c r="BS77" s="370">
        <v>0</v>
      </c>
      <c r="BT77" s="370">
        <v>0</v>
      </c>
      <c r="BU77" s="370">
        <v>0</v>
      </c>
      <c r="BV77" s="370">
        <v>0</v>
      </c>
      <c r="BW77" s="370">
        <v>0</v>
      </c>
      <c r="BX77" s="370">
        <v>0</v>
      </c>
      <c r="BY77" s="370">
        <v>0</v>
      </c>
      <c r="BZ77" s="370">
        <v>0</v>
      </c>
      <c r="CA77" s="370">
        <v>0</v>
      </c>
      <c r="CB77" s="370">
        <v>0</v>
      </c>
      <c r="CC77" s="370">
        <v>0</v>
      </c>
      <c r="CD77" s="370">
        <v>0</v>
      </c>
      <c r="CE77" s="370">
        <v>0</v>
      </c>
    </row>
    <row r="78" spans="1:83" s="371" customFormat="1" hidden="1">
      <c r="A78" s="370">
        <f t="shared" si="42"/>
        <v>67</v>
      </c>
      <c r="B78" s="370" t="s">
        <v>640</v>
      </c>
      <c r="C78" s="370" t="s">
        <v>641</v>
      </c>
      <c r="D78" s="370" t="s">
        <v>2433</v>
      </c>
      <c r="E78" s="370" t="s">
        <v>642</v>
      </c>
      <c r="F78" s="370" t="s">
        <v>81</v>
      </c>
      <c r="G78" s="370" t="s">
        <v>126</v>
      </c>
      <c r="H78" s="370" t="s">
        <v>615</v>
      </c>
      <c r="I78" s="370" t="s">
        <v>615</v>
      </c>
      <c r="J78" s="370">
        <v>2</v>
      </c>
      <c r="K78" s="370" t="s">
        <v>2424</v>
      </c>
      <c r="L78" s="370">
        <v>29952</v>
      </c>
      <c r="M78" s="370" t="s">
        <v>2409</v>
      </c>
      <c r="N78" s="370">
        <v>500</v>
      </c>
      <c r="O78" s="370">
        <v>1</v>
      </c>
      <c r="P78" s="370">
        <v>2</v>
      </c>
      <c r="Q78" s="370">
        <f t="shared" si="27"/>
        <v>3</v>
      </c>
      <c r="R78" s="370">
        <v>7</v>
      </c>
      <c r="S78" s="370">
        <v>5</v>
      </c>
      <c r="T78" s="370">
        <f t="shared" si="28"/>
        <v>12</v>
      </c>
      <c r="U78" s="370">
        <v>6</v>
      </c>
      <c r="V78" s="370">
        <v>6</v>
      </c>
      <c r="W78" s="370">
        <f t="shared" si="29"/>
        <v>12</v>
      </c>
      <c r="X78" s="370">
        <v>5</v>
      </c>
      <c r="Y78" s="370">
        <v>8</v>
      </c>
      <c r="Z78" s="370">
        <f t="shared" si="30"/>
        <v>13</v>
      </c>
      <c r="AA78" s="370">
        <v>6</v>
      </c>
      <c r="AB78" s="370">
        <v>0</v>
      </c>
      <c r="AC78" s="370">
        <f t="shared" si="31"/>
        <v>6</v>
      </c>
      <c r="AD78" s="370">
        <v>13</v>
      </c>
      <c r="AE78" s="370">
        <v>2</v>
      </c>
      <c r="AF78" s="370">
        <f t="shared" si="32"/>
        <v>15</v>
      </c>
      <c r="AG78" s="370">
        <v>3</v>
      </c>
      <c r="AH78" s="370">
        <v>1</v>
      </c>
      <c r="AI78" s="370">
        <f t="shared" si="33"/>
        <v>4</v>
      </c>
      <c r="AJ78" s="370">
        <v>3</v>
      </c>
      <c r="AK78" s="370">
        <v>0</v>
      </c>
      <c r="AL78" s="370">
        <f t="shared" si="34"/>
        <v>3</v>
      </c>
      <c r="AM78" s="370">
        <v>3</v>
      </c>
      <c r="AN78" s="370">
        <v>0</v>
      </c>
      <c r="AO78" s="370">
        <f t="shared" si="35"/>
        <v>3</v>
      </c>
      <c r="AP78" s="370">
        <v>0</v>
      </c>
      <c r="AQ78" s="370">
        <v>0</v>
      </c>
      <c r="AR78" s="370">
        <f t="shared" si="36"/>
        <v>0</v>
      </c>
      <c r="AS78" s="370">
        <v>1</v>
      </c>
      <c r="AT78" s="370">
        <v>0</v>
      </c>
      <c r="AU78" s="370">
        <f t="shared" si="37"/>
        <v>1</v>
      </c>
      <c r="AV78" s="370">
        <v>0</v>
      </c>
      <c r="AW78" s="370">
        <v>0</v>
      </c>
      <c r="AX78" s="370">
        <f t="shared" si="38"/>
        <v>0</v>
      </c>
      <c r="AY78" s="370">
        <v>0</v>
      </c>
      <c r="AZ78" s="370">
        <v>0</v>
      </c>
      <c r="BA78" s="370">
        <f t="shared" si="39"/>
        <v>0</v>
      </c>
      <c r="BB78" s="370">
        <v>0</v>
      </c>
      <c r="BC78" s="370">
        <v>0</v>
      </c>
      <c r="BD78" s="370">
        <f t="shared" si="40"/>
        <v>0</v>
      </c>
      <c r="BE78" s="370">
        <v>0</v>
      </c>
      <c r="BF78" s="370">
        <v>0</v>
      </c>
      <c r="BG78" s="370">
        <f t="shared" si="41"/>
        <v>0</v>
      </c>
      <c r="BH78" s="370">
        <v>0</v>
      </c>
      <c r="BI78" s="370">
        <v>0</v>
      </c>
      <c r="BJ78" s="370">
        <v>0</v>
      </c>
      <c r="BK78" s="370">
        <v>0</v>
      </c>
      <c r="BL78" s="370">
        <v>0</v>
      </c>
      <c r="BM78" s="370">
        <v>0</v>
      </c>
      <c r="BN78" s="370">
        <v>0</v>
      </c>
      <c r="BO78" s="370">
        <v>0</v>
      </c>
      <c r="BP78" s="370">
        <v>0</v>
      </c>
      <c r="BQ78" s="370">
        <v>0</v>
      </c>
      <c r="BR78" s="370">
        <v>0</v>
      </c>
      <c r="BS78" s="370">
        <v>0</v>
      </c>
      <c r="BT78" s="370">
        <v>0</v>
      </c>
      <c r="BU78" s="370">
        <v>0</v>
      </c>
      <c r="BV78" s="370">
        <v>0</v>
      </c>
      <c r="BW78" s="370">
        <v>0</v>
      </c>
      <c r="BX78" s="370">
        <v>1</v>
      </c>
      <c r="BY78" s="370">
        <v>1</v>
      </c>
      <c r="BZ78" s="370">
        <v>0</v>
      </c>
      <c r="CA78" s="370">
        <v>0</v>
      </c>
      <c r="CB78" s="370">
        <v>0</v>
      </c>
      <c r="CC78" s="370">
        <v>0</v>
      </c>
      <c r="CD78" s="370">
        <v>1</v>
      </c>
      <c r="CE78" s="370">
        <v>1</v>
      </c>
    </row>
    <row r="79" spans="1:83" s="371" customFormat="1" hidden="1">
      <c r="A79" s="370">
        <f t="shared" si="42"/>
        <v>68</v>
      </c>
      <c r="B79" s="370" t="s">
        <v>625</v>
      </c>
      <c r="C79" s="370" t="s">
        <v>626</v>
      </c>
      <c r="D79" s="370" t="s">
        <v>1498</v>
      </c>
      <c r="E79" s="370" t="s">
        <v>627</v>
      </c>
      <c r="F79" s="370" t="s">
        <v>81</v>
      </c>
      <c r="G79" s="370" t="s">
        <v>126</v>
      </c>
      <c r="H79" s="370" t="s">
        <v>615</v>
      </c>
      <c r="I79" s="370" t="s">
        <v>615</v>
      </c>
      <c r="J79" s="370">
        <v>2</v>
      </c>
      <c r="K79" s="370" t="s">
        <v>2410</v>
      </c>
      <c r="L79" s="370">
        <v>3654</v>
      </c>
      <c r="M79" s="370" t="s">
        <v>2419</v>
      </c>
      <c r="N79" s="370">
        <v>0</v>
      </c>
      <c r="O79" s="370">
        <v>0</v>
      </c>
      <c r="P79" s="370">
        <v>0</v>
      </c>
      <c r="Q79" s="370">
        <f t="shared" si="27"/>
        <v>0</v>
      </c>
      <c r="R79" s="370">
        <v>2</v>
      </c>
      <c r="S79" s="370">
        <v>1</v>
      </c>
      <c r="T79" s="370">
        <f t="shared" si="28"/>
        <v>3</v>
      </c>
      <c r="U79" s="370">
        <v>0</v>
      </c>
      <c r="V79" s="370">
        <v>0</v>
      </c>
      <c r="W79" s="370">
        <f t="shared" si="29"/>
        <v>0</v>
      </c>
      <c r="X79" s="370">
        <v>10</v>
      </c>
      <c r="Y79" s="370">
        <v>11</v>
      </c>
      <c r="Z79" s="370">
        <f t="shared" si="30"/>
        <v>21</v>
      </c>
      <c r="AA79" s="370">
        <v>3</v>
      </c>
      <c r="AB79" s="370">
        <v>5</v>
      </c>
      <c r="AC79" s="370">
        <f t="shared" si="31"/>
        <v>8</v>
      </c>
      <c r="AD79" s="370">
        <v>5</v>
      </c>
      <c r="AE79" s="370">
        <v>2</v>
      </c>
      <c r="AF79" s="370">
        <f t="shared" si="32"/>
        <v>7</v>
      </c>
      <c r="AG79" s="370">
        <v>2</v>
      </c>
      <c r="AH79" s="370">
        <v>2</v>
      </c>
      <c r="AI79" s="370">
        <f t="shared" si="33"/>
        <v>4</v>
      </c>
      <c r="AJ79" s="370">
        <v>1</v>
      </c>
      <c r="AK79" s="370">
        <v>0</v>
      </c>
      <c r="AL79" s="370">
        <f t="shared" si="34"/>
        <v>1</v>
      </c>
      <c r="AM79" s="370">
        <v>0</v>
      </c>
      <c r="AN79" s="370">
        <v>1</v>
      </c>
      <c r="AO79" s="370">
        <f t="shared" si="35"/>
        <v>1</v>
      </c>
      <c r="AP79" s="370">
        <v>0</v>
      </c>
      <c r="AQ79" s="370">
        <v>0</v>
      </c>
      <c r="AR79" s="370">
        <f t="shared" si="36"/>
        <v>0</v>
      </c>
      <c r="AS79" s="370">
        <v>0</v>
      </c>
      <c r="AT79" s="370">
        <v>0</v>
      </c>
      <c r="AU79" s="370">
        <f t="shared" si="37"/>
        <v>0</v>
      </c>
      <c r="AV79" s="370">
        <v>0</v>
      </c>
      <c r="AW79" s="370">
        <v>0</v>
      </c>
      <c r="AX79" s="370">
        <f t="shared" si="38"/>
        <v>0</v>
      </c>
      <c r="AY79" s="370">
        <v>0</v>
      </c>
      <c r="AZ79" s="370">
        <v>0</v>
      </c>
      <c r="BA79" s="370">
        <f t="shared" si="39"/>
        <v>0</v>
      </c>
      <c r="BB79" s="370">
        <v>0</v>
      </c>
      <c r="BC79" s="370">
        <v>0</v>
      </c>
      <c r="BD79" s="370">
        <f t="shared" si="40"/>
        <v>0</v>
      </c>
      <c r="BE79" s="370">
        <v>0</v>
      </c>
      <c r="BF79" s="370">
        <v>0</v>
      </c>
      <c r="BG79" s="370">
        <f t="shared" si="41"/>
        <v>0</v>
      </c>
      <c r="BH79" s="370">
        <v>0</v>
      </c>
      <c r="BI79" s="370">
        <v>0</v>
      </c>
      <c r="BJ79" s="370">
        <v>1</v>
      </c>
      <c r="BK79" s="370">
        <v>1</v>
      </c>
      <c r="BL79" s="370">
        <v>0</v>
      </c>
      <c r="BM79" s="370">
        <v>0</v>
      </c>
      <c r="BN79" s="370">
        <v>0</v>
      </c>
      <c r="BO79" s="370">
        <v>0</v>
      </c>
      <c r="BP79" s="370">
        <v>0</v>
      </c>
      <c r="BQ79" s="370">
        <v>0</v>
      </c>
      <c r="BR79" s="370">
        <v>0</v>
      </c>
      <c r="BS79" s="370">
        <v>0</v>
      </c>
      <c r="BT79" s="370">
        <v>1</v>
      </c>
      <c r="BU79" s="370">
        <v>1</v>
      </c>
      <c r="BV79" s="370">
        <v>2</v>
      </c>
      <c r="BW79" s="370">
        <v>0</v>
      </c>
      <c r="BX79" s="370">
        <v>0</v>
      </c>
      <c r="BY79" s="370">
        <v>0</v>
      </c>
      <c r="BZ79" s="370">
        <v>1</v>
      </c>
      <c r="CA79" s="370">
        <v>1</v>
      </c>
      <c r="CB79" s="370">
        <v>2</v>
      </c>
      <c r="CC79" s="370">
        <v>0</v>
      </c>
      <c r="CD79" s="370">
        <v>0</v>
      </c>
      <c r="CE79" s="370">
        <v>0</v>
      </c>
    </row>
    <row r="80" spans="1:83" s="371" customFormat="1" hidden="1">
      <c r="A80" s="370">
        <f t="shared" si="42"/>
        <v>69</v>
      </c>
      <c r="B80" s="370" t="s">
        <v>675</v>
      </c>
      <c r="C80" s="370" t="s">
        <v>676</v>
      </c>
      <c r="D80" s="370" t="s">
        <v>244</v>
      </c>
      <c r="E80" s="370" t="s">
        <v>244</v>
      </c>
      <c r="F80" s="370" t="s">
        <v>81</v>
      </c>
      <c r="G80" s="370" t="s">
        <v>126</v>
      </c>
      <c r="H80" s="370" t="s">
        <v>615</v>
      </c>
      <c r="I80" s="370" t="s">
        <v>615</v>
      </c>
      <c r="J80" s="370">
        <v>2</v>
      </c>
      <c r="K80" s="370" t="s">
        <v>2410</v>
      </c>
      <c r="L80" s="370">
        <v>27517</v>
      </c>
      <c r="M80" s="370" t="s">
        <v>2409</v>
      </c>
      <c r="N80" s="370">
        <v>900</v>
      </c>
      <c r="O80" s="370">
        <v>0</v>
      </c>
      <c r="P80" s="370">
        <v>0</v>
      </c>
      <c r="Q80" s="370">
        <f t="shared" si="27"/>
        <v>0</v>
      </c>
      <c r="R80" s="370">
        <v>9</v>
      </c>
      <c r="S80" s="370">
        <v>9</v>
      </c>
      <c r="T80" s="370">
        <f t="shared" si="28"/>
        <v>18</v>
      </c>
      <c r="U80" s="370">
        <v>17</v>
      </c>
      <c r="V80" s="370">
        <v>11</v>
      </c>
      <c r="W80" s="370">
        <f t="shared" si="29"/>
        <v>28</v>
      </c>
      <c r="X80" s="370">
        <v>12</v>
      </c>
      <c r="Y80" s="370">
        <v>8</v>
      </c>
      <c r="Z80" s="370">
        <f t="shared" si="30"/>
        <v>20</v>
      </c>
      <c r="AA80" s="370">
        <v>18</v>
      </c>
      <c r="AB80" s="370">
        <v>8</v>
      </c>
      <c r="AC80" s="370">
        <f t="shared" si="31"/>
        <v>26</v>
      </c>
      <c r="AD80" s="370">
        <v>15</v>
      </c>
      <c r="AE80" s="370">
        <v>11</v>
      </c>
      <c r="AF80" s="370">
        <f t="shared" si="32"/>
        <v>26</v>
      </c>
      <c r="AG80" s="370">
        <v>9</v>
      </c>
      <c r="AH80" s="370">
        <v>15</v>
      </c>
      <c r="AI80" s="370">
        <f t="shared" si="33"/>
        <v>24</v>
      </c>
      <c r="AJ80" s="370">
        <v>4</v>
      </c>
      <c r="AK80" s="370">
        <v>4</v>
      </c>
      <c r="AL80" s="370">
        <f t="shared" si="34"/>
        <v>8</v>
      </c>
      <c r="AM80" s="370">
        <v>0</v>
      </c>
      <c r="AN80" s="370">
        <v>0</v>
      </c>
      <c r="AO80" s="370">
        <f t="shared" si="35"/>
        <v>0</v>
      </c>
      <c r="AP80" s="370">
        <v>0</v>
      </c>
      <c r="AQ80" s="370">
        <v>0</v>
      </c>
      <c r="AR80" s="370">
        <f t="shared" si="36"/>
        <v>0</v>
      </c>
      <c r="AS80" s="370">
        <v>0</v>
      </c>
      <c r="AT80" s="370">
        <v>0</v>
      </c>
      <c r="AU80" s="370">
        <f t="shared" si="37"/>
        <v>0</v>
      </c>
      <c r="AV80" s="370">
        <v>0</v>
      </c>
      <c r="AW80" s="370">
        <v>0</v>
      </c>
      <c r="AX80" s="370">
        <f t="shared" si="38"/>
        <v>0</v>
      </c>
      <c r="AY80" s="370">
        <v>0</v>
      </c>
      <c r="AZ80" s="370">
        <v>0</v>
      </c>
      <c r="BA80" s="370">
        <f t="shared" si="39"/>
        <v>0</v>
      </c>
      <c r="BB80" s="370">
        <v>0</v>
      </c>
      <c r="BC80" s="370">
        <v>0</v>
      </c>
      <c r="BD80" s="370">
        <f t="shared" si="40"/>
        <v>0</v>
      </c>
      <c r="BE80" s="370">
        <v>0</v>
      </c>
      <c r="BF80" s="370">
        <v>0</v>
      </c>
      <c r="BG80" s="370">
        <f t="shared" si="41"/>
        <v>0</v>
      </c>
      <c r="BH80" s="370">
        <v>0</v>
      </c>
      <c r="BI80" s="370">
        <v>0</v>
      </c>
      <c r="BJ80" s="370">
        <v>0</v>
      </c>
      <c r="BK80" s="370">
        <v>0</v>
      </c>
      <c r="BL80" s="370">
        <v>0</v>
      </c>
      <c r="BM80" s="370">
        <v>0</v>
      </c>
      <c r="BN80" s="370">
        <v>0</v>
      </c>
      <c r="BO80" s="370">
        <v>0</v>
      </c>
      <c r="BP80" s="370">
        <v>0</v>
      </c>
      <c r="BQ80" s="370">
        <v>0</v>
      </c>
      <c r="BR80" s="370">
        <v>0</v>
      </c>
      <c r="BS80" s="370">
        <v>0</v>
      </c>
      <c r="BT80" s="370">
        <v>0</v>
      </c>
      <c r="BU80" s="370">
        <v>0</v>
      </c>
      <c r="BV80" s="370">
        <v>0</v>
      </c>
      <c r="BW80" s="370">
        <v>0</v>
      </c>
      <c r="BX80" s="370">
        <v>0</v>
      </c>
      <c r="BY80" s="370">
        <v>0</v>
      </c>
      <c r="BZ80" s="370">
        <v>0</v>
      </c>
      <c r="CA80" s="370">
        <v>0</v>
      </c>
      <c r="CB80" s="370">
        <v>0</v>
      </c>
      <c r="CC80" s="370">
        <v>0</v>
      </c>
      <c r="CD80" s="370">
        <v>0</v>
      </c>
      <c r="CE80" s="370">
        <v>0</v>
      </c>
    </row>
    <row r="81" spans="1:83" s="371" customFormat="1" ht="23.25" customHeight="1">
      <c r="A81" s="370">
        <v>3</v>
      </c>
      <c r="B81" s="370"/>
      <c r="C81" s="370" t="str">
        <f>F81</f>
        <v>Kec. Bathin VIII</v>
      </c>
      <c r="D81" s="370"/>
      <c r="E81" s="370"/>
      <c r="F81" s="370" t="str">
        <f>F80</f>
        <v>Kec. Bathin VIII</v>
      </c>
      <c r="G81" s="370"/>
      <c r="H81" s="370"/>
      <c r="I81" s="370"/>
      <c r="J81" s="370"/>
      <c r="K81" s="370"/>
      <c r="L81" s="370"/>
      <c r="M81" s="370"/>
      <c r="N81" s="370"/>
      <c r="O81" s="370">
        <f t="shared" ref="O81:BK81" si="43">SUM(O60:O80)</f>
        <v>7</v>
      </c>
      <c r="P81" s="370">
        <f t="shared" si="43"/>
        <v>6</v>
      </c>
      <c r="Q81" s="370">
        <f t="shared" si="43"/>
        <v>13</v>
      </c>
      <c r="R81" s="370">
        <f t="shared" si="43"/>
        <v>160</v>
      </c>
      <c r="S81" s="370">
        <f t="shared" si="43"/>
        <v>160</v>
      </c>
      <c r="T81" s="370">
        <f t="shared" si="43"/>
        <v>320</v>
      </c>
      <c r="U81" s="370">
        <f t="shared" si="43"/>
        <v>222</v>
      </c>
      <c r="V81" s="370">
        <f t="shared" si="43"/>
        <v>192</v>
      </c>
      <c r="W81" s="370">
        <f t="shared" si="43"/>
        <v>414</v>
      </c>
      <c r="X81" s="370">
        <f t="shared" si="43"/>
        <v>275</v>
      </c>
      <c r="Y81" s="370">
        <f t="shared" si="43"/>
        <v>246</v>
      </c>
      <c r="Z81" s="370">
        <f t="shared" si="43"/>
        <v>521</v>
      </c>
      <c r="AA81" s="370">
        <f t="shared" si="43"/>
        <v>255</v>
      </c>
      <c r="AB81" s="370">
        <f t="shared" si="43"/>
        <v>196</v>
      </c>
      <c r="AC81" s="370">
        <f t="shared" si="43"/>
        <v>451</v>
      </c>
      <c r="AD81" s="370">
        <f t="shared" si="43"/>
        <v>222</v>
      </c>
      <c r="AE81" s="370">
        <f t="shared" si="43"/>
        <v>183</v>
      </c>
      <c r="AF81" s="370">
        <f t="shared" si="43"/>
        <v>405</v>
      </c>
      <c r="AG81" s="370">
        <f t="shared" si="43"/>
        <v>198</v>
      </c>
      <c r="AH81" s="370">
        <f t="shared" si="43"/>
        <v>175</v>
      </c>
      <c r="AI81" s="370">
        <f t="shared" si="43"/>
        <v>373</v>
      </c>
      <c r="AJ81" s="370">
        <f t="shared" si="43"/>
        <v>84</v>
      </c>
      <c r="AK81" s="370">
        <f t="shared" si="43"/>
        <v>55</v>
      </c>
      <c r="AL81" s="370">
        <f t="shared" si="43"/>
        <v>139</v>
      </c>
      <c r="AM81" s="370">
        <f t="shared" si="43"/>
        <v>23</v>
      </c>
      <c r="AN81" s="370">
        <f t="shared" si="43"/>
        <v>13</v>
      </c>
      <c r="AO81" s="370">
        <f t="shared" si="43"/>
        <v>36</v>
      </c>
      <c r="AP81" s="370">
        <f t="shared" si="43"/>
        <v>9</v>
      </c>
      <c r="AQ81" s="370">
        <f t="shared" si="43"/>
        <v>4</v>
      </c>
      <c r="AR81" s="370">
        <f t="shared" si="43"/>
        <v>13</v>
      </c>
      <c r="AS81" s="370">
        <f t="shared" si="43"/>
        <v>1</v>
      </c>
      <c r="AT81" s="370">
        <f t="shared" si="43"/>
        <v>1</v>
      </c>
      <c r="AU81" s="370">
        <f t="shared" si="43"/>
        <v>2</v>
      </c>
      <c r="AV81" s="370">
        <f t="shared" si="43"/>
        <v>0</v>
      </c>
      <c r="AW81" s="370">
        <f t="shared" si="43"/>
        <v>0</v>
      </c>
      <c r="AX81" s="370">
        <f t="shared" si="43"/>
        <v>0</v>
      </c>
      <c r="AY81" s="370">
        <f t="shared" si="43"/>
        <v>0</v>
      </c>
      <c r="AZ81" s="370">
        <f t="shared" si="43"/>
        <v>0</v>
      </c>
      <c r="BA81" s="370">
        <f t="shared" si="43"/>
        <v>0</v>
      </c>
      <c r="BB81" s="370">
        <f t="shared" si="43"/>
        <v>0</v>
      </c>
      <c r="BC81" s="370">
        <f t="shared" si="43"/>
        <v>0</v>
      </c>
      <c r="BD81" s="370">
        <f t="shared" si="43"/>
        <v>0</v>
      </c>
      <c r="BE81" s="370">
        <f t="shared" si="43"/>
        <v>0</v>
      </c>
      <c r="BF81" s="370">
        <f t="shared" si="43"/>
        <v>0</v>
      </c>
      <c r="BG81" s="370">
        <f t="shared" si="43"/>
        <v>0</v>
      </c>
      <c r="BH81" s="370">
        <f t="shared" si="43"/>
        <v>14</v>
      </c>
      <c r="BI81" s="370">
        <f t="shared" si="43"/>
        <v>3</v>
      </c>
      <c r="BJ81" s="370">
        <f t="shared" si="43"/>
        <v>5</v>
      </c>
      <c r="BK81" s="370">
        <f t="shared" si="43"/>
        <v>7</v>
      </c>
      <c r="BL81" s="370">
        <f t="shared" ref="BL81:BS81" si="44">SUM(BL60:BL80)</f>
        <v>2</v>
      </c>
      <c r="BM81" s="370">
        <f t="shared" si="44"/>
        <v>2</v>
      </c>
      <c r="BN81" s="370">
        <f t="shared" si="44"/>
        <v>2</v>
      </c>
      <c r="BO81" s="370">
        <f t="shared" si="44"/>
        <v>0</v>
      </c>
      <c r="BP81" s="370">
        <f t="shared" si="44"/>
        <v>0</v>
      </c>
      <c r="BQ81" s="370">
        <f t="shared" si="44"/>
        <v>1</v>
      </c>
      <c r="BR81" s="370">
        <f t="shared" si="44"/>
        <v>0</v>
      </c>
      <c r="BS81" s="370">
        <f t="shared" si="44"/>
        <v>0</v>
      </c>
      <c r="BT81" s="370">
        <v>23</v>
      </c>
      <c r="BU81" s="370">
        <v>13</v>
      </c>
      <c r="BV81" s="370">
        <v>36</v>
      </c>
      <c r="BW81" s="370">
        <v>1</v>
      </c>
      <c r="BX81" s="370">
        <v>3</v>
      </c>
      <c r="BY81" s="370">
        <v>4</v>
      </c>
      <c r="BZ81" s="370">
        <v>0</v>
      </c>
      <c r="CA81" s="370">
        <v>0</v>
      </c>
      <c r="CB81" s="370">
        <f>SUM(BZ81:CA81)</f>
        <v>0</v>
      </c>
      <c r="CC81" s="370">
        <v>1</v>
      </c>
      <c r="CD81" s="370">
        <v>0</v>
      </c>
      <c r="CE81" s="370">
        <f>SUM(CC81:CD81)</f>
        <v>1</v>
      </c>
    </row>
    <row r="82" spans="1:83" s="371" customFormat="1" hidden="1">
      <c r="A82" s="370">
        <f>A80+1</f>
        <v>70</v>
      </c>
      <c r="B82" s="370" t="s">
        <v>688</v>
      </c>
      <c r="C82" s="370" t="s">
        <v>689</v>
      </c>
      <c r="D82" s="370" t="s">
        <v>2434</v>
      </c>
      <c r="E82" s="370" t="s">
        <v>690</v>
      </c>
      <c r="F82" s="370" t="s">
        <v>88</v>
      </c>
      <c r="G82" s="370" t="s">
        <v>126</v>
      </c>
      <c r="H82" s="370" t="s">
        <v>615</v>
      </c>
      <c r="I82" s="370" t="s">
        <v>615</v>
      </c>
      <c r="J82" s="370">
        <v>2</v>
      </c>
      <c r="K82" s="370" t="s">
        <v>2435</v>
      </c>
      <c r="L82" s="370">
        <v>28855</v>
      </c>
      <c r="M82" s="370" t="s">
        <v>2409</v>
      </c>
      <c r="N82" s="370">
        <v>900</v>
      </c>
      <c r="O82" s="370">
        <v>1</v>
      </c>
      <c r="P82" s="370">
        <v>0</v>
      </c>
      <c r="Q82" s="370">
        <f t="shared" si="27"/>
        <v>1</v>
      </c>
      <c r="R82" s="370">
        <v>5</v>
      </c>
      <c r="S82" s="370">
        <v>11</v>
      </c>
      <c r="T82" s="370">
        <f t="shared" si="28"/>
        <v>16</v>
      </c>
      <c r="U82" s="370">
        <v>15</v>
      </c>
      <c r="V82" s="370">
        <v>11</v>
      </c>
      <c r="W82" s="370">
        <f t="shared" si="29"/>
        <v>26</v>
      </c>
      <c r="X82" s="370">
        <v>9</v>
      </c>
      <c r="Y82" s="370">
        <v>5</v>
      </c>
      <c r="Z82" s="370">
        <f t="shared" si="30"/>
        <v>14</v>
      </c>
      <c r="AA82" s="370">
        <v>15</v>
      </c>
      <c r="AB82" s="370">
        <v>18</v>
      </c>
      <c r="AC82" s="370">
        <f t="shared" si="31"/>
        <v>33</v>
      </c>
      <c r="AD82" s="370">
        <v>13</v>
      </c>
      <c r="AE82" s="370">
        <v>13</v>
      </c>
      <c r="AF82" s="370">
        <f t="shared" si="32"/>
        <v>26</v>
      </c>
      <c r="AG82" s="370">
        <v>3</v>
      </c>
      <c r="AH82" s="370">
        <v>8</v>
      </c>
      <c r="AI82" s="370">
        <f t="shared" si="33"/>
        <v>11</v>
      </c>
      <c r="AJ82" s="370">
        <v>0</v>
      </c>
      <c r="AK82" s="370">
        <v>4</v>
      </c>
      <c r="AL82" s="370">
        <f t="shared" si="34"/>
        <v>4</v>
      </c>
      <c r="AM82" s="370">
        <v>0</v>
      </c>
      <c r="AN82" s="370">
        <v>0</v>
      </c>
      <c r="AO82" s="370">
        <f t="shared" si="35"/>
        <v>0</v>
      </c>
      <c r="AP82" s="370">
        <v>0</v>
      </c>
      <c r="AQ82" s="370">
        <v>1</v>
      </c>
      <c r="AR82" s="370">
        <f t="shared" si="36"/>
        <v>1</v>
      </c>
      <c r="AS82" s="370">
        <v>0</v>
      </c>
      <c r="AT82" s="370">
        <v>0</v>
      </c>
      <c r="AU82" s="370">
        <f t="shared" si="37"/>
        <v>0</v>
      </c>
      <c r="AV82" s="370">
        <v>0</v>
      </c>
      <c r="AW82" s="370">
        <v>0</v>
      </c>
      <c r="AX82" s="370">
        <f t="shared" si="38"/>
        <v>0</v>
      </c>
      <c r="AY82" s="370">
        <v>0</v>
      </c>
      <c r="AZ82" s="370">
        <v>0</v>
      </c>
      <c r="BA82" s="370">
        <f t="shared" si="39"/>
        <v>0</v>
      </c>
      <c r="BB82" s="370">
        <v>0</v>
      </c>
      <c r="BC82" s="370">
        <v>0</v>
      </c>
      <c r="BD82" s="370">
        <f t="shared" si="40"/>
        <v>0</v>
      </c>
      <c r="BE82" s="370">
        <v>0</v>
      </c>
      <c r="BF82" s="370">
        <v>0</v>
      </c>
      <c r="BG82" s="370">
        <f t="shared" si="41"/>
        <v>0</v>
      </c>
      <c r="BH82" s="370">
        <v>0</v>
      </c>
      <c r="BI82" s="370">
        <v>0</v>
      </c>
      <c r="BJ82" s="370">
        <v>0</v>
      </c>
      <c r="BK82" s="370">
        <v>0</v>
      </c>
      <c r="BL82" s="370">
        <v>0</v>
      </c>
      <c r="BM82" s="370">
        <v>0</v>
      </c>
      <c r="BN82" s="370">
        <v>0</v>
      </c>
      <c r="BO82" s="370">
        <v>0</v>
      </c>
      <c r="BP82" s="370">
        <v>0</v>
      </c>
      <c r="BQ82" s="370">
        <v>0</v>
      </c>
      <c r="BR82" s="370">
        <v>0</v>
      </c>
      <c r="BS82" s="370">
        <v>0</v>
      </c>
      <c r="BT82" s="370">
        <v>0</v>
      </c>
      <c r="BU82" s="370">
        <v>0</v>
      </c>
      <c r="BV82" s="370">
        <v>0</v>
      </c>
      <c r="BW82" s="370">
        <v>0</v>
      </c>
      <c r="BX82" s="370">
        <v>0</v>
      </c>
      <c r="BY82" s="370">
        <v>0</v>
      </c>
      <c r="BZ82" s="370">
        <v>0</v>
      </c>
      <c r="CA82" s="370">
        <v>0</v>
      </c>
      <c r="CB82" s="370">
        <v>0</v>
      </c>
      <c r="CC82" s="370">
        <v>0</v>
      </c>
      <c r="CD82" s="370">
        <v>0</v>
      </c>
      <c r="CE82" s="370">
        <v>0</v>
      </c>
    </row>
    <row r="83" spans="1:83" s="371" customFormat="1" hidden="1">
      <c r="A83" s="370">
        <f t="shared" si="42"/>
        <v>71</v>
      </c>
      <c r="B83" s="370" t="s">
        <v>714</v>
      </c>
      <c r="C83" s="370" t="s">
        <v>715</v>
      </c>
      <c r="D83" s="370" t="s">
        <v>1508</v>
      </c>
      <c r="E83" s="370" t="s">
        <v>690</v>
      </c>
      <c r="F83" s="370" t="s">
        <v>88</v>
      </c>
      <c r="G83" s="370" t="s">
        <v>126</v>
      </c>
      <c r="H83" s="370" t="s">
        <v>615</v>
      </c>
      <c r="I83" s="370" t="s">
        <v>615</v>
      </c>
      <c r="J83" s="370">
        <v>2</v>
      </c>
      <c r="K83" s="370" t="s">
        <v>2410</v>
      </c>
      <c r="L83" s="370">
        <v>28126</v>
      </c>
      <c r="M83" s="370" t="s">
        <v>2409</v>
      </c>
      <c r="N83" s="370">
        <v>1000</v>
      </c>
      <c r="O83" s="370">
        <v>0</v>
      </c>
      <c r="P83" s="370">
        <v>0</v>
      </c>
      <c r="Q83" s="370">
        <f t="shared" si="27"/>
        <v>0</v>
      </c>
      <c r="R83" s="370">
        <v>3</v>
      </c>
      <c r="S83" s="370">
        <v>4</v>
      </c>
      <c r="T83" s="370">
        <f t="shared" si="28"/>
        <v>7</v>
      </c>
      <c r="U83" s="370">
        <v>5</v>
      </c>
      <c r="V83" s="370">
        <v>3</v>
      </c>
      <c r="W83" s="370">
        <f t="shared" si="29"/>
        <v>8</v>
      </c>
      <c r="X83" s="370">
        <v>7</v>
      </c>
      <c r="Y83" s="370">
        <v>6</v>
      </c>
      <c r="Z83" s="370">
        <f t="shared" si="30"/>
        <v>13</v>
      </c>
      <c r="AA83" s="370">
        <v>6</v>
      </c>
      <c r="AB83" s="370">
        <v>7</v>
      </c>
      <c r="AC83" s="370">
        <f t="shared" si="31"/>
        <v>13</v>
      </c>
      <c r="AD83" s="370">
        <v>14</v>
      </c>
      <c r="AE83" s="370">
        <v>8</v>
      </c>
      <c r="AF83" s="370">
        <f t="shared" si="32"/>
        <v>22</v>
      </c>
      <c r="AG83" s="370">
        <v>16</v>
      </c>
      <c r="AH83" s="370">
        <v>13</v>
      </c>
      <c r="AI83" s="370">
        <f t="shared" si="33"/>
        <v>29</v>
      </c>
      <c r="AJ83" s="370">
        <v>3</v>
      </c>
      <c r="AK83" s="370">
        <v>1</v>
      </c>
      <c r="AL83" s="370">
        <f t="shared" si="34"/>
        <v>4</v>
      </c>
      <c r="AM83" s="370">
        <v>0</v>
      </c>
      <c r="AN83" s="370">
        <v>0</v>
      </c>
      <c r="AO83" s="370">
        <f t="shared" si="35"/>
        <v>0</v>
      </c>
      <c r="AP83" s="370">
        <v>0</v>
      </c>
      <c r="AQ83" s="370">
        <v>0</v>
      </c>
      <c r="AR83" s="370">
        <f t="shared" si="36"/>
        <v>0</v>
      </c>
      <c r="AS83" s="370">
        <v>0</v>
      </c>
      <c r="AT83" s="370">
        <v>0</v>
      </c>
      <c r="AU83" s="370">
        <f t="shared" si="37"/>
        <v>0</v>
      </c>
      <c r="AV83" s="370">
        <v>0</v>
      </c>
      <c r="AW83" s="370">
        <v>0</v>
      </c>
      <c r="AX83" s="370">
        <f t="shared" si="38"/>
        <v>0</v>
      </c>
      <c r="AY83" s="370">
        <v>0</v>
      </c>
      <c r="AZ83" s="370">
        <v>0</v>
      </c>
      <c r="BA83" s="370">
        <f t="shared" si="39"/>
        <v>0</v>
      </c>
      <c r="BB83" s="370">
        <v>0</v>
      </c>
      <c r="BC83" s="370">
        <v>0</v>
      </c>
      <c r="BD83" s="370">
        <f t="shared" si="40"/>
        <v>0</v>
      </c>
      <c r="BE83" s="370">
        <v>0</v>
      </c>
      <c r="BF83" s="370">
        <v>0</v>
      </c>
      <c r="BG83" s="370">
        <f t="shared" si="41"/>
        <v>0</v>
      </c>
      <c r="BH83" s="370">
        <v>1</v>
      </c>
      <c r="BI83" s="370">
        <v>2</v>
      </c>
      <c r="BJ83" s="370">
        <v>0</v>
      </c>
      <c r="BK83" s="370">
        <v>0</v>
      </c>
      <c r="BL83" s="370">
        <v>0</v>
      </c>
      <c r="BM83" s="370">
        <v>0</v>
      </c>
      <c r="BN83" s="370">
        <v>0</v>
      </c>
      <c r="BO83" s="370">
        <v>0</v>
      </c>
      <c r="BP83" s="370">
        <v>0</v>
      </c>
      <c r="BQ83" s="370">
        <v>0</v>
      </c>
      <c r="BR83" s="370">
        <v>0</v>
      </c>
      <c r="BS83" s="370">
        <v>0</v>
      </c>
      <c r="BT83" s="370">
        <v>1</v>
      </c>
      <c r="BU83" s="370">
        <v>2</v>
      </c>
      <c r="BV83" s="370">
        <v>3</v>
      </c>
      <c r="BW83" s="370">
        <v>0</v>
      </c>
      <c r="BX83" s="370">
        <v>0</v>
      </c>
      <c r="BY83" s="370">
        <v>0</v>
      </c>
      <c r="BZ83" s="370">
        <v>1</v>
      </c>
      <c r="CA83" s="370">
        <v>1</v>
      </c>
      <c r="CB83" s="370">
        <v>3</v>
      </c>
      <c r="CC83" s="370">
        <v>0</v>
      </c>
      <c r="CD83" s="370">
        <v>0</v>
      </c>
      <c r="CE83" s="370">
        <v>0</v>
      </c>
    </row>
    <row r="84" spans="1:83" s="371" customFormat="1" hidden="1">
      <c r="A84" s="370">
        <f t="shared" si="42"/>
        <v>72</v>
      </c>
      <c r="B84" s="370" t="s">
        <v>699</v>
      </c>
      <c r="C84" s="370" t="s">
        <v>700</v>
      </c>
      <c r="D84" s="370" t="s">
        <v>1512</v>
      </c>
      <c r="E84" s="370" t="s">
        <v>701</v>
      </c>
      <c r="F84" s="370" t="s">
        <v>88</v>
      </c>
      <c r="G84" s="370" t="s">
        <v>126</v>
      </c>
      <c r="H84" s="370" t="s">
        <v>615</v>
      </c>
      <c r="I84" s="370" t="s">
        <v>615</v>
      </c>
      <c r="J84" s="370">
        <v>2</v>
      </c>
      <c r="K84" s="370" t="s">
        <v>2410</v>
      </c>
      <c r="L84" s="370">
        <v>28595</v>
      </c>
      <c r="M84" s="370" t="s">
        <v>2419</v>
      </c>
      <c r="N84" s="370">
        <v>0</v>
      </c>
      <c r="O84" s="370">
        <v>0</v>
      </c>
      <c r="P84" s="370">
        <v>1</v>
      </c>
      <c r="Q84" s="370">
        <f t="shared" si="27"/>
        <v>1</v>
      </c>
      <c r="R84" s="370">
        <v>2</v>
      </c>
      <c r="S84" s="370">
        <v>3</v>
      </c>
      <c r="T84" s="370">
        <f t="shared" si="28"/>
        <v>5</v>
      </c>
      <c r="U84" s="370">
        <v>2</v>
      </c>
      <c r="V84" s="370">
        <v>1</v>
      </c>
      <c r="W84" s="370">
        <f t="shared" si="29"/>
        <v>3</v>
      </c>
      <c r="X84" s="370">
        <v>3</v>
      </c>
      <c r="Y84" s="370">
        <v>1</v>
      </c>
      <c r="Z84" s="370">
        <f t="shared" si="30"/>
        <v>4</v>
      </c>
      <c r="AA84" s="370">
        <v>4</v>
      </c>
      <c r="AB84" s="370">
        <v>3</v>
      </c>
      <c r="AC84" s="370">
        <f t="shared" si="31"/>
        <v>7</v>
      </c>
      <c r="AD84" s="370">
        <v>3</v>
      </c>
      <c r="AE84" s="370">
        <v>4</v>
      </c>
      <c r="AF84" s="370">
        <f t="shared" si="32"/>
        <v>7</v>
      </c>
      <c r="AG84" s="370">
        <v>4</v>
      </c>
      <c r="AH84" s="370">
        <v>4</v>
      </c>
      <c r="AI84" s="370">
        <f t="shared" si="33"/>
        <v>8</v>
      </c>
      <c r="AJ84" s="370">
        <v>0</v>
      </c>
      <c r="AK84" s="370">
        <v>0</v>
      </c>
      <c r="AL84" s="370">
        <f t="shared" si="34"/>
        <v>0</v>
      </c>
      <c r="AM84" s="370">
        <v>0</v>
      </c>
      <c r="AN84" s="370">
        <v>0</v>
      </c>
      <c r="AO84" s="370">
        <f t="shared" si="35"/>
        <v>0</v>
      </c>
      <c r="AP84" s="370">
        <v>0</v>
      </c>
      <c r="AQ84" s="370">
        <v>0</v>
      </c>
      <c r="AR84" s="370">
        <f t="shared" si="36"/>
        <v>0</v>
      </c>
      <c r="AS84" s="370">
        <v>0</v>
      </c>
      <c r="AT84" s="370">
        <v>0</v>
      </c>
      <c r="AU84" s="370">
        <f t="shared" si="37"/>
        <v>0</v>
      </c>
      <c r="AV84" s="370">
        <v>0</v>
      </c>
      <c r="AW84" s="370">
        <v>0</v>
      </c>
      <c r="AX84" s="370">
        <f t="shared" si="38"/>
        <v>0</v>
      </c>
      <c r="AY84" s="370">
        <v>0</v>
      </c>
      <c r="AZ84" s="370">
        <v>0</v>
      </c>
      <c r="BA84" s="370">
        <f t="shared" si="39"/>
        <v>0</v>
      </c>
      <c r="BB84" s="370">
        <v>0</v>
      </c>
      <c r="BC84" s="370">
        <v>0</v>
      </c>
      <c r="BD84" s="370">
        <f t="shared" si="40"/>
        <v>0</v>
      </c>
      <c r="BE84" s="370">
        <v>0</v>
      </c>
      <c r="BF84" s="370">
        <v>0</v>
      </c>
      <c r="BG84" s="370">
        <f t="shared" si="41"/>
        <v>0</v>
      </c>
      <c r="BH84" s="370">
        <v>0</v>
      </c>
      <c r="BI84" s="370">
        <v>0</v>
      </c>
      <c r="BJ84" s="370">
        <v>0</v>
      </c>
      <c r="BK84" s="370">
        <v>0</v>
      </c>
      <c r="BL84" s="370">
        <v>0</v>
      </c>
      <c r="BM84" s="370">
        <v>0</v>
      </c>
      <c r="BN84" s="370">
        <v>0</v>
      </c>
      <c r="BO84" s="370">
        <v>0</v>
      </c>
      <c r="BP84" s="370">
        <v>0</v>
      </c>
      <c r="BQ84" s="370">
        <v>0</v>
      </c>
      <c r="BR84" s="370">
        <v>0</v>
      </c>
      <c r="BS84" s="370">
        <v>0</v>
      </c>
      <c r="BT84" s="370">
        <v>0</v>
      </c>
      <c r="BU84" s="370">
        <v>0</v>
      </c>
      <c r="BV84" s="370">
        <v>0</v>
      </c>
      <c r="BW84" s="370">
        <v>0</v>
      </c>
      <c r="BX84" s="370">
        <v>0</v>
      </c>
      <c r="BY84" s="370">
        <v>0</v>
      </c>
      <c r="BZ84" s="370">
        <v>0</v>
      </c>
      <c r="CA84" s="370">
        <v>0</v>
      </c>
      <c r="CB84" s="370">
        <v>0</v>
      </c>
      <c r="CC84" s="370">
        <v>0</v>
      </c>
      <c r="CD84" s="370">
        <v>0</v>
      </c>
      <c r="CE84" s="370">
        <v>0</v>
      </c>
    </row>
    <row r="85" spans="1:83" s="371" customFormat="1" hidden="1">
      <c r="A85" s="370">
        <f t="shared" si="42"/>
        <v>73</v>
      </c>
      <c r="B85" s="370" t="s">
        <v>712</v>
      </c>
      <c r="C85" s="370" t="s">
        <v>713</v>
      </c>
      <c r="D85" s="370" t="s">
        <v>307</v>
      </c>
      <c r="E85" s="370" t="s">
        <v>307</v>
      </c>
      <c r="F85" s="370" t="s">
        <v>88</v>
      </c>
      <c r="G85" s="370" t="s">
        <v>126</v>
      </c>
      <c r="H85" s="370" t="s">
        <v>615</v>
      </c>
      <c r="I85" s="370" t="s">
        <v>615</v>
      </c>
      <c r="J85" s="370">
        <v>2</v>
      </c>
      <c r="K85" s="370" t="s">
        <v>2436</v>
      </c>
      <c r="L85" s="370">
        <v>30133</v>
      </c>
      <c r="M85" s="370" t="s">
        <v>2409</v>
      </c>
      <c r="N85" s="370">
        <v>900</v>
      </c>
      <c r="O85" s="370">
        <v>0</v>
      </c>
      <c r="P85" s="370">
        <v>0</v>
      </c>
      <c r="Q85" s="370">
        <f t="shared" si="27"/>
        <v>0</v>
      </c>
      <c r="R85" s="370">
        <v>10</v>
      </c>
      <c r="S85" s="370">
        <v>8</v>
      </c>
      <c r="T85" s="370">
        <f t="shared" si="28"/>
        <v>18</v>
      </c>
      <c r="U85" s="370">
        <v>8</v>
      </c>
      <c r="V85" s="370">
        <v>9</v>
      </c>
      <c r="W85" s="370">
        <f t="shared" si="29"/>
        <v>17</v>
      </c>
      <c r="X85" s="370">
        <v>5</v>
      </c>
      <c r="Y85" s="370">
        <v>7</v>
      </c>
      <c r="Z85" s="370">
        <f t="shared" si="30"/>
        <v>12</v>
      </c>
      <c r="AA85" s="370">
        <v>4</v>
      </c>
      <c r="AB85" s="370">
        <v>10</v>
      </c>
      <c r="AC85" s="370">
        <f t="shared" si="31"/>
        <v>14</v>
      </c>
      <c r="AD85" s="370">
        <v>13</v>
      </c>
      <c r="AE85" s="370">
        <v>14</v>
      </c>
      <c r="AF85" s="370">
        <f t="shared" si="32"/>
        <v>27</v>
      </c>
      <c r="AG85" s="370">
        <v>11</v>
      </c>
      <c r="AH85" s="370">
        <v>19</v>
      </c>
      <c r="AI85" s="370">
        <f t="shared" si="33"/>
        <v>30</v>
      </c>
      <c r="AJ85" s="370">
        <v>1</v>
      </c>
      <c r="AK85" s="370">
        <v>1</v>
      </c>
      <c r="AL85" s="370">
        <f t="shared" si="34"/>
        <v>2</v>
      </c>
      <c r="AM85" s="370">
        <v>1</v>
      </c>
      <c r="AN85" s="370">
        <v>0</v>
      </c>
      <c r="AO85" s="370">
        <f t="shared" si="35"/>
        <v>1</v>
      </c>
      <c r="AP85" s="370">
        <v>0</v>
      </c>
      <c r="AQ85" s="370">
        <v>1</v>
      </c>
      <c r="AR85" s="370">
        <f t="shared" si="36"/>
        <v>1</v>
      </c>
      <c r="AS85" s="370">
        <v>0</v>
      </c>
      <c r="AT85" s="370">
        <v>0</v>
      </c>
      <c r="AU85" s="370">
        <f t="shared" si="37"/>
        <v>0</v>
      </c>
      <c r="AV85" s="370">
        <v>0</v>
      </c>
      <c r="AW85" s="370">
        <v>0</v>
      </c>
      <c r="AX85" s="370">
        <f t="shared" si="38"/>
        <v>0</v>
      </c>
      <c r="AY85" s="370">
        <v>0</v>
      </c>
      <c r="AZ85" s="370">
        <v>0</v>
      </c>
      <c r="BA85" s="370">
        <f t="shared" si="39"/>
        <v>0</v>
      </c>
      <c r="BB85" s="370">
        <v>0</v>
      </c>
      <c r="BC85" s="370">
        <v>0</v>
      </c>
      <c r="BD85" s="370">
        <f t="shared" si="40"/>
        <v>0</v>
      </c>
      <c r="BE85" s="370">
        <v>0</v>
      </c>
      <c r="BF85" s="370">
        <v>0</v>
      </c>
      <c r="BG85" s="370">
        <f t="shared" si="41"/>
        <v>0</v>
      </c>
      <c r="BH85" s="370">
        <v>0</v>
      </c>
      <c r="BI85" s="370">
        <v>0</v>
      </c>
      <c r="BJ85" s="370">
        <v>0</v>
      </c>
      <c r="BK85" s="370">
        <v>0</v>
      </c>
      <c r="BL85" s="370">
        <v>0</v>
      </c>
      <c r="BM85" s="370">
        <v>0</v>
      </c>
      <c r="BN85" s="370">
        <v>0</v>
      </c>
      <c r="BO85" s="370">
        <v>0</v>
      </c>
      <c r="BP85" s="370">
        <v>0</v>
      </c>
      <c r="BQ85" s="370">
        <v>0</v>
      </c>
      <c r="BR85" s="370">
        <v>0</v>
      </c>
      <c r="BS85" s="370">
        <v>0</v>
      </c>
      <c r="BT85" s="370">
        <v>0</v>
      </c>
      <c r="BU85" s="370">
        <v>0</v>
      </c>
      <c r="BV85" s="370">
        <v>0</v>
      </c>
      <c r="BW85" s="370">
        <v>0</v>
      </c>
      <c r="BX85" s="370">
        <v>0</v>
      </c>
      <c r="BY85" s="370">
        <v>0</v>
      </c>
      <c r="BZ85" s="370">
        <v>0</v>
      </c>
      <c r="CA85" s="370">
        <v>0</v>
      </c>
      <c r="CB85" s="370">
        <v>0</v>
      </c>
      <c r="CC85" s="370">
        <v>0</v>
      </c>
      <c r="CD85" s="370">
        <v>0</v>
      </c>
      <c r="CE85" s="370">
        <v>0</v>
      </c>
    </row>
    <row r="86" spans="1:83" s="371" customFormat="1" hidden="1">
      <c r="A86" s="370">
        <f t="shared" si="42"/>
        <v>74</v>
      </c>
      <c r="B86" s="370" t="s">
        <v>680</v>
      </c>
      <c r="C86" s="370" t="s">
        <v>681</v>
      </c>
      <c r="D86" s="370" t="s">
        <v>1515</v>
      </c>
      <c r="E86" s="370" t="s">
        <v>682</v>
      </c>
      <c r="F86" s="370" t="s">
        <v>88</v>
      </c>
      <c r="G86" s="370" t="s">
        <v>126</v>
      </c>
      <c r="H86" s="370" t="s">
        <v>615</v>
      </c>
      <c r="I86" s="370" t="s">
        <v>615</v>
      </c>
      <c r="J86" s="370">
        <v>2</v>
      </c>
      <c r="K86" s="370" t="s">
        <v>2437</v>
      </c>
      <c r="L86" s="370">
        <v>29434</v>
      </c>
      <c r="M86" s="370" t="s">
        <v>2409</v>
      </c>
      <c r="N86" s="370">
        <v>900</v>
      </c>
      <c r="O86" s="370">
        <v>0</v>
      </c>
      <c r="P86" s="370">
        <v>0</v>
      </c>
      <c r="Q86" s="370">
        <f t="shared" si="27"/>
        <v>0</v>
      </c>
      <c r="R86" s="370">
        <v>7</v>
      </c>
      <c r="S86" s="370">
        <v>13</v>
      </c>
      <c r="T86" s="370">
        <f t="shared" si="28"/>
        <v>20</v>
      </c>
      <c r="U86" s="370">
        <v>13</v>
      </c>
      <c r="V86" s="370">
        <v>6</v>
      </c>
      <c r="W86" s="370">
        <f t="shared" si="29"/>
        <v>19</v>
      </c>
      <c r="X86" s="370">
        <v>11</v>
      </c>
      <c r="Y86" s="370">
        <v>10</v>
      </c>
      <c r="Z86" s="370">
        <f t="shared" si="30"/>
        <v>21</v>
      </c>
      <c r="AA86" s="370">
        <v>13</v>
      </c>
      <c r="AB86" s="370">
        <v>13</v>
      </c>
      <c r="AC86" s="370">
        <f t="shared" si="31"/>
        <v>26</v>
      </c>
      <c r="AD86" s="370">
        <v>10</v>
      </c>
      <c r="AE86" s="370">
        <v>11</v>
      </c>
      <c r="AF86" s="370">
        <f t="shared" si="32"/>
        <v>21</v>
      </c>
      <c r="AG86" s="370">
        <v>11</v>
      </c>
      <c r="AH86" s="370">
        <v>12</v>
      </c>
      <c r="AI86" s="370">
        <f t="shared" si="33"/>
        <v>23</v>
      </c>
      <c r="AJ86" s="370">
        <v>4</v>
      </c>
      <c r="AK86" s="370">
        <v>3</v>
      </c>
      <c r="AL86" s="370">
        <f t="shared" si="34"/>
        <v>7</v>
      </c>
      <c r="AM86" s="370">
        <v>3</v>
      </c>
      <c r="AN86" s="370">
        <v>2</v>
      </c>
      <c r="AO86" s="370">
        <f t="shared" si="35"/>
        <v>5</v>
      </c>
      <c r="AP86" s="370">
        <v>0</v>
      </c>
      <c r="AQ86" s="370">
        <v>0</v>
      </c>
      <c r="AR86" s="370">
        <f t="shared" si="36"/>
        <v>0</v>
      </c>
      <c r="AS86" s="370">
        <v>0</v>
      </c>
      <c r="AT86" s="370">
        <v>0</v>
      </c>
      <c r="AU86" s="370">
        <f t="shared" si="37"/>
        <v>0</v>
      </c>
      <c r="AV86" s="370">
        <v>0</v>
      </c>
      <c r="AW86" s="370">
        <v>0</v>
      </c>
      <c r="AX86" s="370">
        <f t="shared" si="38"/>
        <v>0</v>
      </c>
      <c r="AY86" s="370">
        <v>0</v>
      </c>
      <c r="AZ86" s="370">
        <v>0</v>
      </c>
      <c r="BA86" s="370">
        <f t="shared" si="39"/>
        <v>0</v>
      </c>
      <c r="BB86" s="370">
        <v>0</v>
      </c>
      <c r="BC86" s="370">
        <v>0</v>
      </c>
      <c r="BD86" s="370">
        <f t="shared" si="40"/>
        <v>0</v>
      </c>
      <c r="BE86" s="370">
        <v>0</v>
      </c>
      <c r="BF86" s="370">
        <v>0</v>
      </c>
      <c r="BG86" s="370">
        <f t="shared" si="41"/>
        <v>0</v>
      </c>
      <c r="BH86" s="370">
        <v>0</v>
      </c>
      <c r="BI86" s="370">
        <v>0</v>
      </c>
      <c r="BJ86" s="370">
        <v>0</v>
      </c>
      <c r="BK86" s="370">
        <v>0</v>
      </c>
      <c r="BL86" s="370">
        <v>0</v>
      </c>
      <c r="BM86" s="370">
        <v>0</v>
      </c>
      <c r="BN86" s="370">
        <v>0</v>
      </c>
      <c r="BO86" s="370">
        <v>0</v>
      </c>
      <c r="BP86" s="370">
        <v>0</v>
      </c>
      <c r="BQ86" s="370">
        <v>0</v>
      </c>
      <c r="BR86" s="370">
        <v>0</v>
      </c>
      <c r="BS86" s="370">
        <v>0</v>
      </c>
      <c r="BT86" s="370">
        <v>0</v>
      </c>
      <c r="BU86" s="370">
        <v>0</v>
      </c>
      <c r="BV86" s="370">
        <v>0</v>
      </c>
      <c r="BW86" s="370">
        <v>0</v>
      </c>
      <c r="BX86" s="370">
        <v>0</v>
      </c>
      <c r="BY86" s="370">
        <v>0</v>
      </c>
      <c r="BZ86" s="370">
        <v>0</v>
      </c>
      <c r="CA86" s="370">
        <v>0</v>
      </c>
      <c r="CB86" s="370">
        <v>0</v>
      </c>
      <c r="CC86" s="370">
        <v>0</v>
      </c>
      <c r="CD86" s="370">
        <v>0</v>
      </c>
      <c r="CE86" s="370">
        <v>0</v>
      </c>
    </row>
    <row r="87" spans="1:83" s="371" customFormat="1" hidden="1">
      <c r="A87" s="370">
        <f t="shared" si="42"/>
        <v>75</v>
      </c>
      <c r="B87" s="370" t="s">
        <v>709</v>
      </c>
      <c r="C87" s="370" t="s">
        <v>710</v>
      </c>
      <c r="D87" s="370" t="s">
        <v>1520</v>
      </c>
      <c r="E87" s="370" t="s">
        <v>711</v>
      </c>
      <c r="F87" s="370" t="s">
        <v>88</v>
      </c>
      <c r="G87" s="370" t="s">
        <v>126</v>
      </c>
      <c r="H87" s="370" t="s">
        <v>615</v>
      </c>
      <c r="I87" s="370" t="s">
        <v>615</v>
      </c>
      <c r="J87" s="370">
        <v>2</v>
      </c>
      <c r="K87" s="370" t="s">
        <v>2410</v>
      </c>
      <c r="L87" s="370">
        <v>30133</v>
      </c>
      <c r="M87" s="370" t="s">
        <v>2409</v>
      </c>
      <c r="N87" s="370">
        <v>900</v>
      </c>
      <c r="O87" s="370">
        <v>0</v>
      </c>
      <c r="P87" s="370">
        <v>0</v>
      </c>
      <c r="Q87" s="370">
        <f t="shared" si="27"/>
        <v>0</v>
      </c>
      <c r="R87" s="370">
        <v>12</v>
      </c>
      <c r="S87" s="370">
        <v>12</v>
      </c>
      <c r="T87" s="370">
        <f t="shared" si="28"/>
        <v>24</v>
      </c>
      <c r="U87" s="370">
        <v>12</v>
      </c>
      <c r="V87" s="370">
        <v>10</v>
      </c>
      <c r="W87" s="370">
        <f t="shared" si="29"/>
        <v>22</v>
      </c>
      <c r="X87" s="370">
        <v>8</v>
      </c>
      <c r="Y87" s="370">
        <v>8</v>
      </c>
      <c r="Z87" s="370">
        <f t="shared" si="30"/>
        <v>16</v>
      </c>
      <c r="AA87" s="370">
        <v>10</v>
      </c>
      <c r="AB87" s="370">
        <v>13</v>
      </c>
      <c r="AC87" s="370">
        <f t="shared" si="31"/>
        <v>23</v>
      </c>
      <c r="AD87" s="370">
        <v>13</v>
      </c>
      <c r="AE87" s="370">
        <v>8</v>
      </c>
      <c r="AF87" s="370">
        <f t="shared" si="32"/>
        <v>21</v>
      </c>
      <c r="AG87" s="370">
        <v>8</v>
      </c>
      <c r="AH87" s="370">
        <v>7</v>
      </c>
      <c r="AI87" s="370">
        <f t="shared" si="33"/>
        <v>15</v>
      </c>
      <c r="AJ87" s="370">
        <v>1</v>
      </c>
      <c r="AK87" s="370">
        <v>2</v>
      </c>
      <c r="AL87" s="370">
        <f t="shared" si="34"/>
        <v>3</v>
      </c>
      <c r="AM87" s="370">
        <v>3</v>
      </c>
      <c r="AN87" s="370">
        <v>0</v>
      </c>
      <c r="AO87" s="370">
        <f t="shared" si="35"/>
        <v>3</v>
      </c>
      <c r="AP87" s="370">
        <v>0</v>
      </c>
      <c r="AQ87" s="370">
        <v>0</v>
      </c>
      <c r="AR87" s="370">
        <f t="shared" si="36"/>
        <v>0</v>
      </c>
      <c r="AS87" s="370">
        <v>0</v>
      </c>
      <c r="AT87" s="370">
        <v>0</v>
      </c>
      <c r="AU87" s="370">
        <f t="shared" si="37"/>
        <v>0</v>
      </c>
      <c r="AV87" s="370">
        <v>0</v>
      </c>
      <c r="AW87" s="370">
        <v>0</v>
      </c>
      <c r="AX87" s="370">
        <f t="shared" si="38"/>
        <v>0</v>
      </c>
      <c r="AY87" s="370">
        <v>0</v>
      </c>
      <c r="AZ87" s="370">
        <v>0</v>
      </c>
      <c r="BA87" s="370">
        <f t="shared" si="39"/>
        <v>0</v>
      </c>
      <c r="BB87" s="370">
        <v>0</v>
      </c>
      <c r="BC87" s="370">
        <v>0</v>
      </c>
      <c r="BD87" s="370">
        <f t="shared" si="40"/>
        <v>0</v>
      </c>
      <c r="BE87" s="370">
        <v>0</v>
      </c>
      <c r="BF87" s="370">
        <v>0</v>
      </c>
      <c r="BG87" s="370">
        <f t="shared" si="41"/>
        <v>0</v>
      </c>
      <c r="BH87" s="370">
        <v>0</v>
      </c>
      <c r="BI87" s="370">
        <v>0</v>
      </c>
      <c r="BJ87" s="370">
        <v>0</v>
      </c>
      <c r="BK87" s="370">
        <v>0</v>
      </c>
      <c r="BL87" s="370">
        <v>0</v>
      </c>
      <c r="BM87" s="370">
        <v>0</v>
      </c>
      <c r="BN87" s="370">
        <v>0</v>
      </c>
      <c r="BO87" s="370">
        <v>0</v>
      </c>
      <c r="BP87" s="370">
        <v>0</v>
      </c>
      <c r="BQ87" s="370">
        <v>0</v>
      </c>
      <c r="BR87" s="370">
        <v>0</v>
      </c>
      <c r="BS87" s="370">
        <v>0</v>
      </c>
      <c r="BT87" s="370">
        <v>0</v>
      </c>
      <c r="BU87" s="370">
        <v>0</v>
      </c>
      <c r="BV87" s="370">
        <v>0</v>
      </c>
      <c r="BW87" s="370">
        <v>0</v>
      </c>
      <c r="BX87" s="370">
        <v>0</v>
      </c>
      <c r="BY87" s="370">
        <v>0</v>
      </c>
      <c r="BZ87" s="370">
        <v>0</v>
      </c>
      <c r="CA87" s="370">
        <v>0</v>
      </c>
      <c r="CB87" s="370">
        <v>0</v>
      </c>
      <c r="CC87" s="370">
        <v>0</v>
      </c>
      <c r="CD87" s="370">
        <v>0</v>
      </c>
      <c r="CE87" s="370">
        <v>0</v>
      </c>
    </row>
    <row r="88" spans="1:83" s="371" customFormat="1" hidden="1">
      <c r="A88" s="370">
        <f t="shared" si="42"/>
        <v>76</v>
      </c>
      <c r="B88" s="370" t="s">
        <v>702</v>
      </c>
      <c r="C88" s="370" t="s">
        <v>703</v>
      </c>
      <c r="D88" s="370" t="s">
        <v>1513</v>
      </c>
      <c r="E88" s="370" t="s">
        <v>682</v>
      </c>
      <c r="F88" s="370" t="s">
        <v>88</v>
      </c>
      <c r="G88" s="370" t="s">
        <v>126</v>
      </c>
      <c r="H88" s="370" t="s">
        <v>615</v>
      </c>
      <c r="I88" s="370" t="s">
        <v>615</v>
      </c>
      <c r="J88" s="370">
        <v>2</v>
      </c>
      <c r="K88" s="370" t="s">
        <v>2421</v>
      </c>
      <c r="L88" s="370">
        <v>35065</v>
      </c>
      <c r="M88" s="370" t="s">
        <v>2409</v>
      </c>
      <c r="N88" s="370">
        <v>900</v>
      </c>
      <c r="O88" s="370">
        <v>0</v>
      </c>
      <c r="P88" s="370">
        <v>0</v>
      </c>
      <c r="Q88" s="370">
        <f t="shared" si="27"/>
        <v>0</v>
      </c>
      <c r="R88" s="370">
        <v>3</v>
      </c>
      <c r="S88" s="370">
        <v>2</v>
      </c>
      <c r="T88" s="370">
        <f t="shared" si="28"/>
        <v>5</v>
      </c>
      <c r="U88" s="370">
        <v>1</v>
      </c>
      <c r="V88" s="370">
        <v>1</v>
      </c>
      <c r="W88" s="370">
        <f t="shared" si="29"/>
        <v>2</v>
      </c>
      <c r="X88" s="370">
        <v>8</v>
      </c>
      <c r="Y88" s="370">
        <v>4</v>
      </c>
      <c r="Z88" s="370">
        <f t="shared" si="30"/>
        <v>12</v>
      </c>
      <c r="AA88" s="370">
        <v>6</v>
      </c>
      <c r="AB88" s="370">
        <v>6</v>
      </c>
      <c r="AC88" s="370">
        <f t="shared" si="31"/>
        <v>12</v>
      </c>
      <c r="AD88" s="370">
        <v>7</v>
      </c>
      <c r="AE88" s="370">
        <v>1</v>
      </c>
      <c r="AF88" s="370">
        <f t="shared" si="32"/>
        <v>8</v>
      </c>
      <c r="AG88" s="370">
        <v>6</v>
      </c>
      <c r="AH88" s="370">
        <v>4</v>
      </c>
      <c r="AI88" s="370">
        <f t="shared" si="33"/>
        <v>10</v>
      </c>
      <c r="AJ88" s="370">
        <v>3</v>
      </c>
      <c r="AK88" s="370">
        <v>2</v>
      </c>
      <c r="AL88" s="370">
        <f t="shared" si="34"/>
        <v>5</v>
      </c>
      <c r="AM88" s="370">
        <v>1</v>
      </c>
      <c r="AN88" s="370">
        <v>1</v>
      </c>
      <c r="AO88" s="370">
        <f t="shared" si="35"/>
        <v>2</v>
      </c>
      <c r="AP88" s="370">
        <v>0</v>
      </c>
      <c r="AQ88" s="370">
        <v>0</v>
      </c>
      <c r="AR88" s="370">
        <f t="shared" si="36"/>
        <v>0</v>
      </c>
      <c r="AS88" s="370">
        <v>0</v>
      </c>
      <c r="AT88" s="370">
        <v>0</v>
      </c>
      <c r="AU88" s="370">
        <f t="shared" si="37"/>
        <v>0</v>
      </c>
      <c r="AV88" s="370">
        <v>0</v>
      </c>
      <c r="AW88" s="370">
        <v>0</v>
      </c>
      <c r="AX88" s="370">
        <f t="shared" si="38"/>
        <v>0</v>
      </c>
      <c r="AY88" s="370">
        <v>0</v>
      </c>
      <c r="AZ88" s="370">
        <v>0</v>
      </c>
      <c r="BA88" s="370">
        <f t="shared" si="39"/>
        <v>0</v>
      </c>
      <c r="BB88" s="370">
        <v>0</v>
      </c>
      <c r="BC88" s="370">
        <v>0</v>
      </c>
      <c r="BD88" s="370">
        <f t="shared" si="40"/>
        <v>0</v>
      </c>
      <c r="BE88" s="370">
        <v>0</v>
      </c>
      <c r="BF88" s="370">
        <v>0</v>
      </c>
      <c r="BG88" s="370">
        <f t="shared" si="41"/>
        <v>0</v>
      </c>
      <c r="BH88" s="370">
        <v>0</v>
      </c>
      <c r="BI88" s="370">
        <v>0</v>
      </c>
      <c r="BJ88" s="370">
        <v>0</v>
      </c>
      <c r="BK88" s="370">
        <v>0</v>
      </c>
      <c r="BL88" s="370">
        <v>0</v>
      </c>
      <c r="BM88" s="370">
        <v>0</v>
      </c>
      <c r="BN88" s="370">
        <v>0</v>
      </c>
      <c r="BO88" s="370">
        <v>0</v>
      </c>
      <c r="BP88" s="370">
        <v>0</v>
      </c>
      <c r="BQ88" s="370">
        <v>0</v>
      </c>
      <c r="BR88" s="370">
        <v>0</v>
      </c>
      <c r="BS88" s="370">
        <v>0</v>
      </c>
      <c r="BT88" s="370">
        <v>0</v>
      </c>
      <c r="BU88" s="370">
        <v>0</v>
      </c>
      <c r="BV88" s="370">
        <v>0</v>
      </c>
      <c r="BW88" s="370">
        <v>0</v>
      </c>
      <c r="BX88" s="370">
        <v>0</v>
      </c>
      <c r="BY88" s="370">
        <v>0</v>
      </c>
      <c r="BZ88" s="370">
        <v>0</v>
      </c>
      <c r="CA88" s="370">
        <v>0</v>
      </c>
      <c r="CB88" s="370">
        <v>0</v>
      </c>
      <c r="CC88" s="370">
        <v>0</v>
      </c>
      <c r="CD88" s="370">
        <v>0</v>
      </c>
      <c r="CE88" s="370">
        <v>0</v>
      </c>
    </row>
    <row r="89" spans="1:83" s="371" customFormat="1" hidden="1">
      <c r="A89" s="370">
        <f t="shared" si="42"/>
        <v>77</v>
      </c>
      <c r="B89" s="370" t="s">
        <v>691</v>
      </c>
      <c r="C89" s="370" t="s">
        <v>692</v>
      </c>
      <c r="D89" s="370" t="s">
        <v>1516</v>
      </c>
      <c r="E89" s="370" t="s">
        <v>693</v>
      </c>
      <c r="F89" s="370" t="s">
        <v>88</v>
      </c>
      <c r="G89" s="370" t="s">
        <v>126</v>
      </c>
      <c r="H89" s="370" t="s">
        <v>615</v>
      </c>
      <c r="I89" s="370" t="s">
        <v>615</v>
      </c>
      <c r="J89" s="370">
        <v>2</v>
      </c>
      <c r="K89" s="370" t="s">
        <v>2410</v>
      </c>
      <c r="L89" s="370">
        <v>36893</v>
      </c>
      <c r="M89" s="370" t="s">
        <v>1376</v>
      </c>
      <c r="N89" s="370">
        <v>0</v>
      </c>
      <c r="O89" s="370">
        <v>0</v>
      </c>
      <c r="P89" s="370">
        <v>0</v>
      </c>
      <c r="Q89" s="370">
        <f t="shared" si="27"/>
        <v>0</v>
      </c>
      <c r="R89" s="370">
        <v>7</v>
      </c>
      <c r="S89" s="370">
        <v>3</v>
      </c>
      <c r="T89" s="370">
        <f t="shared" si="28"/>
        <v>10</v>
      </c>
      <c r="U89" s="370">
        <v>13</v>
      </c>
      <c r="V89" s="370">
        <v>10</v>
      </c>
      <c r="W89" s="370">
        <f t="shared" si="29"/>
        <v>23</v>
      </c>
      <c r="X89" s="370">
        <v>6</v>
      </c>
      <c r="Y89" s="370">
        <v>7</v>
      </c>
      <c r="Z89" s="370">
        <f t="shared" si="30"/>
        <v>13</v>
      </c>
      <c r="AA89" s="370">
        <v>6</v>
      </c>
      <c r="AB89" s="370">
        <v>9</v>
      </c>
      <c r="AC89" s="370">
        <f t="shared" si="31"/>
        <v>15</v>
      </c>
      <c r="AD89" s="370">
        <v>12</v>
      </c>
      <c r="AE89" s="370">
        <v>6</v>
      </c>
      <c r="AF89" s="370">
        <f t="shared" si="32"/>
        <v>18</v>
      </c>
      <c r="AG89" s="370">
        <v>5</v>
      </c>
      <c r="AH89" s="370">
        <v>13</v>
      </c>
      <c r="AI89" s="370">
        <f t="shared" si="33"/>
        <v>18</v>
      </c>
      <c r="AJ89" s="370">
        <v>4</v>
      </c>
      <c r="AK89" s="370">
        <v>3</v>
      </c>
      <c r="AL89" s="370">
        <f t="shared" si="34"/>
        <v>7</v>
      </c>
      <c r="AM89" s="370">
        <v>2</v>
      </c>
      <c r="AN89" s="370">
        <v>2</v>
      </c>
      <c r="AO89" s="370">
        <f t="shared" si="35"/>
        <v>4</v>
      </c>
      <c r="AP89" s="370">
        <v>2</v>
      </c>
      <c r="AQ89" s="370">
        <v>0</v>
      </c>
      <c r="AR89" s="370">
        <f t="shared" si="36"/>
        <v>2</v>
      </c>
      <c r="AS89" s="370">
        <v>0</v>
      </c>
      <c r="AT89" s="370">
        <v>0</v>
      </c>
      <c r="AU89" s="370">
        <f t="shared" si="37"/>
        <v>0</v>
      </c>
      <c r="AV89" s="370">
        <v>0</v>
      </c>
      <c r="AW89" s="370">
        <v>0</v>
      </c>
      <c r="AX89" s="370">
        <f t="shared" si="38"/>
        <v>0</v>
      </c>
      <c r="AY89" s="370">
        <v>0</v>
      </c>
      <c r="AZ89" s="370">
        <v>0</v>
      </c>
      <c r="BA89" s="370">
        <f t="shared" si="39"/>
        <v>0</v>
      </c>
      <c r="BB89" s="370">
        <v>0</v>
      </c>
      <c r="BC89" s="370">
        <v>0</v>
      </c>
      <c r="BD89" s="370">
        <f t="shared" si="40"/>
        <v>0</v>
      </c>
      <c r="BE89" s="370">
        <v>0</v>
      </c>
      <c r="BF89" s="370">
        <v>0</v>
      </c>
      <c r="BG89" s="370">
        <f t="shared" si="41"/>
        <v>0</v>
      </c>
      <c r="BH89" s="370">
        <v>0</v>
      </c>
      <c r="BI89" s="370">
        <v>0</v>
      </c>
      <c r="BJ89" s="370">
        <v>0</v>
      </c>
      <c r="BK89" s="370">
        <v>0</v>
      </c>
      <c r="BL89" s="370">
        <v>0</v>
      </c>
      <c r="BM89" s="370">
        <v>0</v>
      </c>
      <c r="BN89" s="370">
        <v>0</v>
      </c>
      <c r="BO89" s="370">
        <v>0</v>
      </c>
      <c r="BP89" s="370">
        <v>0</v>
      </c>
      <c r="BQ89" s="370">
        <v>0</v>
      </c>
      <c r="BR89" s="370">
        <v>0</v>
      </c>
      <c r="BS89" s="370">
        <v>0</v>
      </c>
      <c r="BT89" s="370">
        <v>0</v>
      </c>
      <c r="BU89" s="370">
        <v>0</v>
      </c>
      <c r="BV89" s="370">
        <v>0</v>
      </c>
      <c r="BW89" s="370">
        <v>0</v>
      </c>
      <c r="BX89" s="370">
        <v>0</v>
      </c>
      <c r="BY89" s="370">
        <v>0</v>
      </c>
      <c r="BZ89" s="370">
        <v>0</v>
      </c>
      <c r="CA89" s="370">
        <v>0</v>
      </c>
      <c r="CB89" s="370">
        <v>0</v>
      </c>
      <c r="CC89" s="370">
        <v>0</v>
      </c>
      <c r="CD89" s="370">
        <v>0</v>
      </c>
      <c r="CE89" s="370">
        <v>0</v>
      </c>
    </row>
    <row r="90" spans="1:83" s="371" customFormat="1" hidden="1">
      <c r="A90" s="370">
        <f t="shared" si="42"/>
        <v>78</v>
      </c>
      <c r="B90" s="370" t="s">
        <v>719</v>
      </c>
      <c r="C90" s="370" t="s">
        <v>720</v>
      </c>
      <c r="D90" s="370" t="s">
        <v>1523</v>
      </c>
      <c r="E90" s="370" t="s">
        <v>311</v>
      </c>
      <c r="F90" s="370" t="s">
        <v>88</v>
      </c>
      <c r="G90" s="370" t="s">
        <v>126</v>
      </c>
      <c r="H90" s="370" t="s">
        <v>615</v>
      </c>
      <c r="I90" s="370" t="s">
        <v>615</v>
      </c>
      <c r="J90" s="370">
        <v>2</v>
      </c>
      <c r="K90" s="370" t="s">
        <v>2410</v>
      </c>
      <c r="L90" s="370">
        <v>3654</v>
      </c>
      <c r="M90" s="370" t="s">
        <v>2409</v>
      </c>
      <c r="N90" s="370">
        <v>1500</v>
      </c>
      <c r="O90" s="370">
        <v>0</v>
      </c>
      <c r="P90" s="370">
        <v>0</v>
      </c>
      <c r="Q90" s="370">
        <f t="shared" si="27"/>
        <v>0</v>
      </c>
      <c r="R90" s="370">
        <v>15</v>
      </c>
      <c r="S90" s="370">
        <v>8</v>
      </c>
      <c r="T90" s="370">
        <f t="shared" si="28"/>
        <v>23</v>
      </c>
      <c r="U90" s="370">
        <v>12</v>
      </c>
      <c r="V90" s="370">
        <v>13</v>
      </c>
      <c r="W90" s="370">
        <f t="shared" si="29"/>
        <v>25</v>
      </c>
      <c r="X90" s="370">
        <v>12</v>
      </c>
      <c r="Y90" s="370">
        <v>9</v>
      </c>
      <c r="Z90" s="370">
        <f t="shared" si="30"/>
        <v>21</v>
      </c>
      <c r="AA90" s="370">
        <v>14</v>
      </c>
      <c r="AB90" s="370">
        <v>18</v>
      </c>
      <c r="AC90" s="370">
        <f t="shared" si="31"/>
        <v>32</v>
      </c>
      <c r="AD90" s="370">
        <v>6</v>
      </c>
      <c r="AE90" s="370">
        <v>11</v>
      </c>
      <c r="AF90" s="370">
        <f t="shared" si="32"/>
        <v>17</v>
      </c>
      <c r="AG90" s="370">
        <v>23</v>
      </c>
      <c r="AH90" s="370">
        <v>10</v>
      </c>
      <c r="AI90" s="370">
        <f t="shared" si="33"/>
        <v>33</v>
      </c>
      <c r="AJ90" s="370">
        <v>7</v>
      </c>
      <c r="AK90" s="370">
        <v>1</v>
      </c>
      <c r="AL90" s="370">
        <f t="shared" si="34"/>
        <v>8</v>
      </c>
      <c r="AM90" s="370">
        <v>1</v>
      </c>
      <c r="AN90" s="370">
        <v>2</v>
      </c>
      <c r="AO90" s="370">
        <f t="shared" si="35"/>
        <v>3</v>
      </c>
      <c r="AP90" s="370">
        <v>0</v>
      </c>
      <c r="AQ90" s="370">
        <v>0</v>
      </c>
      <c r="AR90" s="370">
        <f t="shared" si="36"/>
        <v>0</v>
      </c>
      <c r="AS90" s="370">
        <v>0</v>
      </c>
      <c r="AT90" s="370">
        <v>0</v>
      </c>
      <c r="AU90" s="370">
        <f t="shared" si="37"/>
        <v>0</v>
      </c>
      <c r="AV90" s="370">
        <v>0</v>
      </c>
      <c r="AW90" s="370">
        <v>0</v>
      </c>
      <c r="AX90" s="370">
        <f t="shared" si="38"/>
        <v>0</v>
      </c>
      <c r="AY90" s="370">
        <v>0</v>
      </c>
      <c r="AZ90" s="370">
        <v>0</v>
      </c>
      <c r="BA90" s="370">
        <f t="shared" si="39"/>
        <v>0</v>
      </c>
      <c r="BB90" s="370">
        <v>0</v>
      </c>
      <c r="BC90" s="370">
        <v>0</v>
      </c>
      <c r="BD90" s="370">
        <f t="shared" si="40"/>
        <v>0</v>
      </c>
      <c r="BE90" s="370">
        <v>0</v>
      </c>
      <c r="BF90" s="370">
        <v>0</v>
      </c>
      <c r="BG90" s="370">
        <f t="shared" si="41"/>
        <v>0</v>
      </c>
      <c r="BH90" s="370">
        <v>0</v>
      </c>
      <c r="BI90" s="370">
        <v>0</v>
      </c>
      <c r="BJ90" s="370">
        <v>0</v>
      </c>
      <c r="BK90" s="370">
        <v>0</v>
      </c>
      <c r="BL90" s="370">
        <v>0</v>
      </c>
      <c r="BM90" s="370">
        <v>0</v>
      </c>
      <c r="BN90" s="370">
        <v>0</v>
      </c>
      <c r="BO90" s="370">
        <v>0</v>
      </c>
      <c r="BP90" s="370">
        <v>0</v>
      </c>
      <c r="BQ90" s="370">
        <v>0</v>
      </c>
      <c r="BR90" s="370">
        <v>0</v>
      </c>
      <c r="BS90" s="370">
        <v>0</v>
      </c>
      <c r="BT90" s="370">
        <v>0</v>
      </c>
      <c r="BU90" s="370">
        <v>0</v>
      </c>
      <c r="BV90" s="370">
        <v>0</v>
      </c>
      <c r="BW90" s="370">
        <v>0</v>
      </c>
      <c r="BX90" s="370">
        <v>0</v>
      </c>
      <c r="BY90" s="370">
        <v>0</v>
      </c>
      <c r="BZ90" s="370">
        <v>0</v>
      </c>
      <c r="CA90" s="370">
        <v>0</v>
      </c>
      <c r="CB90" s="370">
        <v>0</v>
      </c>
      <c r="CC90" s="370">
        <v>0</v>
      </c>
      <c r="CD90" s="370">
        <v>0</v>
      </c>
      <c r="CE90" s="370">
        <v>0</v>
      </c>
    </row>
    <row r="91" spans="1:83" s="371" customFormat="1" hidden="1">
      <c r="A91" s="370">
        <f t="shared" si="42"/>
        <v>79</v>
      </c>
      <c r="B91" s="370" t="s">
        <v>716</v>
      </c>
      <c r="C91" s="370" t="s">
        <v>717</v>
      </c>
      <c r="D91" s="370" t="s">
        <v>1522</v>
      </c>
      <c r="E91" s="370" t="s">
        <v>718</v>
      </c>
      <c r="F91" s="370" t="s">
        <v>88</v>
      </c>
      <c r="G91" s="370" t="s">
        <v>126</v>
      </c>
      <c r="H91" s="370" t="s">
        <v>615</v>
      </c>
      <c r="I91" s="370" t="s">
        <v>615</v>
      </c>
      <c r="J91" s="370">
        <v>2</v>
      </c>
      <c r="K91" s="370" t="s">
        <v>2410</v>
      </c>
      <c r="L91" s="370">
        <v>3654</v>
      </c>
      <c r="M91" s="370" t="s">
        <v>2419</v>
      </c>
      <c r="N91" s="370">
        <v>0</v>
      </c>
      <c r="O91" s="370">
        <v>3</v>
      </c>
      <c r="P91" s="370">
        <v>1</v>
      </c>
      <c r="Q91" s="370">
        <f t="shared" si="27"/>
        <v>4</v>
      </c>
      <c r="R91" s="370">
        <v>0</v>
      </c>
      <c r="S91" s="370">
        <v>0</v>
      </c>
      <c r="T91" s="370">
        <f t="shared" si="28"/>
        <v>0</v>
      </c>
      <c r="U91" s="370">
        <v>1</v>
      </c>
      <c r="V91" s="370">
        <v>1</v>
      </c>
      <c r="W91" s="370">
        <f t="shared" si="29"/>
        <v>2</v>
      </c>
      <c r="X91" s="370">
        <v>0</v>
      </c>
      <c r="Y91" s="370">
        <v>0</v>
      </c>
      <c r="Z91" s="370">
        <f t="shared" si="30"/>
        <v>0</v>
      </c>
      <c r="AA91" s="370">
        <v>5</v>
      </c>
      <c r="AB91" s="370">
        <v>3</v>
      </c>
      <c r="AC91" s="370">
        <f t="shared" si="31"/>
        <v>8</v>
      </c>
      <c r="AD91" s="370">
        <v>2</v>
      </c>
      <c r="AE91" s="370">
        <v>1</v>
      </c>
      <c r="AF91" s="370">
        <f t="shared" si="32"/>
        <v>3</v>
      </c>
      <c r="AG91" s="370">
        <v>2</v>
      </c>
      <c r="AH91" s="370">
        <v>2</v>
      </c>
      <c r="AI91" s="370">
        <f t="shared" si="33"/>
        <v>4</v>
      </c>
      <c r="AJ91" s="370">
        <v>3</v>
      </c>
      <c r="AK91" s="370">
        <v>2</v>
      </c>
      <c r="AL91" s="370">
        <f t="shared" si="34"/>
        <v>5</v>
      </c>
      <c r="AM91" s="370">
        <v>2</v>
      </c>
      <c r="AN91" s="370">
        <v>1</v>
      </c>
      <c r="AO91" s="370">
        <f t="shared" si="35"/>
        <v>3</v>
      </c>
      <c r="AP91" s="370">
        <v>0</v>
      </c>
      <c r="AQ91" s="370">
        <v>1</v>
      </c>
      <c r="AR91" s="370">
        <f t="shared" si="36"/>
        <v>1</v>
      </c>
      <c r="AS91" s="370">
        <v>0</v>
      </c>
      <c r="AT91" s="370">
        <v>0</v>
      </c>
      <c r="AU91" s="370">
        <f t="shared" si="37"/>
        <v>0</v>
      </c>
      <c r="AV91" s="370">
        <v>0</v>
      </c>
      <c r="AW91" s="370">
        <v>0</v>
      </c>
      <c r="AX91" s="370">
        <f t="shared" si="38"/>
        <v>0</v>
      </c>
      <c r="AY91" s="370">
        <v>0</v>
      </c>
      <c r="AZ91" s="370">
        <v>0</v>
      </c>
      <c r="BA91" s="370">
        <f t="shared" si="39"/>
        <v>0</v>
      </c>
      <c r="BB91" s="370">
        <v>0</v>
      </c>
      <c r="BC91" s="370">
        <v>0</v>
      </c>
      <c r="BD91" s="370">
        <f t="shared" si="40"/>
        <v>0</v>
      </c>
      <c r="BE91" s="370">
        <v>0</v>
      </c>
      <c r="BF91" s="370">
        <v>0</v>
      </c>
      <c r="BG91" s="370">
        <f t="shared" si="41"/>
        <v>0</v>
      </c>
      <c r="BH91" s="370">
        <v>0</v>
      </c>
      <c r="BI91" s="370">
        <v>0</v>
      </c>
      <c r="BJ91" s="370">
        <v>0</v>
      </c>
      <c r="BK91" s="370">
        <v>0</v>
      </c>
      <c r="BL91" s="370">
        <v>1</v>
      </c>
      <c r="BM91" s="370">
        <v>0</v>
      </c>
      <c r="BN91" s="370">
        <v>0</v>
      </c>
      <c r="BO91" s="370">
        <v>1</v>
      </c>
      <c r="BP91" s="370">
        <v>0</v>
      </c>
      <c r="BQ91" s="370">
        <v>0</v>
      </c>
      <c r="BR91" s="370">
        <v>0</v>
      </c>
      <c r="BS91" s="370">
        <v>0</v>
      </c>
      <c r="BT91" s="370">
        <v>1</v>
      </c>
      <c r="BU91" s="370">
        <v>1</v>
      </c>
      <c r="BV91" s="370">
        <v>2</v>
      </c>
      <c r="BW91" s="370">
        <v>0</v>
      </c>
      <c r="BX91" s="370">
        <v>0</v>
      </c>
      <c r="BY91" s="370">
        <v>0</v>
      </c>
      <c r="BZ91" s="370">
        <v>1</v>
      </c>
      <c r="CA91" s="370">
        <v>1</v>
      </c>
      <c r="CB91" s="370">
        <v>2</v>
      </c>
      <c r="CC91" s="370">
        <v>0</v>
      </c>
      <c r="CD91" s="370">
        <v>0</v>
      </c>
      <c r="CE91" s="370">
        <v>0</v>
      </c>
    </row>
    <row r="92" spans="1:83" s="371" customFormat="1" hidden="1">
      <c r="A92" s="370">
        <f t="shared" si="42"/>
        <v>80</v>
      </c>
      <c r="B92" s="370" t="s">
        <v>704</v>
      </c>
      <c r="C92" s="370" t="s">
        <v>705</v>
      </c>
      <c r="D92" s="370" t="s">
        <v>1514</v>
      </c>
      <c r="E92" s="370" t="s">
        <v>706</v>
      </c>
      <c r="F92" s="370" t="s">
        <v>88</v>
      </c>
      <c r="G92" s="370" t="s">
        <v>126</v>
      </c>
      <c r="H92" s="370" t="s">
        <v>615</v>
      </c>
      <c r="I92" s="370" t="s">
        <v>615</v>
      </c>
      <c r="J92" s="370">
        <v>2</v>
      </c>
      <c r="K92" s="370" t="s">
        <v>2410</v>
      </c>
      <c r="L92" s="370">
        <v>37347</v>
      </c>
      <c r="M92" s="370" t="s">
        <v>2415</v>
      </c>
      <c r="N92" s="370">
        <v>1000</v>
      </c>
      <c r="O92" s="370">
        <v>1</v>
      </c>
      <c r="P92" s="370">
        <v>0</v>
      </c>
      <c r="Q92" s="370">
        <f t="shared" si="27"/>
        <v>1</v>
      </c>
      <c r="R92" s="370">
        <v>0</v>
      </c>
      <c r="S92" s="370">
        <v>3</v>
      </c>
      <c r="T92" s="370">
        <f t="shared" si="28"/>
        <v>3</v>
      </c>
      <c r="U92" s="370">
        <v>5</v>
      </c>
      <c r="V92" s="370">
        <v>4</v>
      </c>
      <c r="W92" s="370">
        <f t="shared" si="29"/>
        <v>9</v>
      </c>
      <c r="X92" s="370">
        <v>6</v>
      </c>
      <c r="Y92" s="370">
        <v>9</v>
      </c>
      <c r="Z92" s="370">
        <f t="shared" si="30"/>
        <v>15</v>
      </c>
      <c r="AA92" s="370">
        <v>5</v>
      </c>
      <c r="AB92" s="370">
        <v>13</v>
      </c>
      <c r="AC92" s="370">
        <f t="shared" si="31"/>
        <v>18</v>
      </c>
      <c r="AD92" s="370">
        <v>4</v>
      </c>
      <c r="AE92" s="370">
        <v>7</v>
      </c>
      <c r="AF92" s="370">
        <f t="shared" si="32"/>
        <v>11</v>
      </c>
      <c r="AG92" s="370">
        <v>7</v>
      </c>
      <c r="AH92" s="370">
        <v>9</v>
      </c>
      <c r="AI92" s="370">
        <f t="shared" si="33"/>
        <v>16</v>
      </c>
      <c r="AJ92" s="370">
        <v>6</v>
      </c>
      <c r="AK92" s="370">
        <v>2</v>
      </c>
      <c r="AL92" s="370">
        <f t="shared" si="34"/>
        <v>8</v>
      </c>
      <c r="AM92" s="370">
        <v>3</v>
      </c>
      <c r="AN92" s="370">
        <v>0</v>
      </c>
      <c r="AO92" s="370">
        <f t="shared" si="35"/>
        <v>3</v>
      </c>
      <c r="AP92" s="370">
        <v>4</v>
      </c>
      <c r="AQ92" s="370">
        <v>0</v>
      </c>
      <c r="AR92" s="370">
        <f t="shared" si="36"/>
        <v>4</v>
      </c>
      <c r="AS92" s="370">
        <v>0</v>
      </c>
      <c r="AT92" s="370">
        <v>1</v>
      </c>
      <c r="AU92" s="370">
        <f t="shared" si="37"/>
        <v>1</v>
      </c>
      <c r="AV92" s="370">
        <v>0</v>
      </c>
      <c r="AW92" s="370">
        <v>0</v>
      </c>
      <c r="AX92" s="370">
        <f t="shared" si="38"/>
        <v>0</v>
      </c>
      <c r="AY92" s="370">
        <v>0</v>
      </c>
      <c r="AZ92" s="370">
        <v>0</v>
      </c>
      <c r="BA92" s="370">
        <f t="shared" si="39"/>
        <v>0</v>
      </c>
      <c r="BB92" s="370">
        <v>0</v>
      </c>
      <c r="BC92" s="370">
        <v>0</v>
      </c>
      <c r="BD92" s="370">
        <f t="shared" si="40"/>
        <v>0</v>
      </c>
      <c r="BE92" s="370">
        <v>0</v>
      </c>
      <c r="BF92" s="370">
        <v>0</v>
      </c>
      <c r="BG92" s="370">
        <f t="shared" si="41"/>
        <v>0</v>
      </c>
      <c r="BH92" s="370">
        <v>0</v>
      </c>
      <c r="BI92" s="370">
        <v>0</v>
      </c>
      <c r="BJ92" s="370">
        <v>0</v>
      </c>
      <c r="BK92" s="370">
        <v>0</v>
      </c>
      <c r="BL92" s="370">
        <v>0</v>
      </c>
      <c r="BM92" s="370">
        <v>0</v>
      </c>
      <c r="BN92" s="370">
        <v>0</v>
      </c>
      <c r="BO92" s="370">
        <v>0</v>
      </c>
      <c r="BP92" s="370">
        <v>0</v>
      </c>
      <c r="BQ92" s="370">
        <v>0</v>
      </c>
      <c r="BR92" s="370">
        <v>0</v>
      </c>
      <c r="BS92" s="370">
        <v>0</v>
      </c>
      <c r="BT92" s="370">
        <v>0</v>
      </c>
      <c r="BU92" s="370">
        <v>0</v>
      </c>
      <c r="BV92" s="370">
        <v>0</v>
      </c>
      <c r="BW92" s="370">
        <v>0</v>
      </c>
      <c r="BX92" s="370">
        <v>0</v>
      </c>
      <c r="BY92" s="370">
        <v>0</v>
      </c>
      <c r="BZ92" s="370">
        <v>0</v>
      </c>
      <c r="CA92" s="370">
        <v>0</v>
      </c>
      <c r="CB92" s="370">
        <v>0</v>
      </c>
      <c r="CC92" s="370">
        <v>0</v>
      </c>
      <c r="CD92" s="370">
        <v>0</v>
      </c>
      <c r="CE92" s="370">
        <v>0</v>
      </c>
    </row>
    <row r="93" spans="1:83" s="371" customFormat="1" hidden="1">
      <c r="A93" s="370">
        <f t="shared" si="42"/>
        <v>81</v>
      </c>
      <c r="B93" s="370" t="s">
        <v>686</v>
      </c>
      <c r="C93" s="370" t="s">
        <v>687</v>
      </c>
      <c r="D93" s="370" t="s">
        <v>2438</v>
      </c>
      <c r="E93" s="370" t="s">
        <v>307</v>
      </c>
      <c r="F93" s="370" t="s">
        <v>88</v>
      </c>
      <c r="G93" s="370" t="s">
        <v>126</v>
      </c>
      <c r="H93" s="370" t="s">
        <v>615</v>
      </c>
      <c r="I93" s="370" t="s">
        <v>615</v>
      </c>
      <c r="J93" s="370">
        <v>2</v>
      </c>
      <c r="K93" s="370" t="s">
        <v>2421</v>
      </c>
      <c r="L93" s="370">
        <v>39448</v>
      </c>
      <c r="M93" s="370" t="s">
        <v>2419</v>
      </c>
      <c r="N93" s="370">
        <v>0</v>
      </c>
      <c r="O93" s="370">
        <v>0</v>
      </c>
      <c r="P93" s="370">
        <v>1</v>
      </c>
      <c r="Q93" s="370">
        <f t="shared" si="27"/>
        <v>1</v>
      </c>
      <c r="R93" s="370">
        <v>8</v>
      </c>
      <c r="S93" s="370">
        <v>5</v>
      </c>
      <c r="T93" s="370">
        <f t="shared" si="28"/>
        <v>13</v>
      </c>
      <c r="U93" s="370">
        <v>13</v>
      </c>
      <c r="V93" s="370">
        <v>8</v>
      </c>
      <c r="W93" s="370">
        <f t="shared" si="29"/>
        <v>21</v>
      </c>
      <c r="X93" s="370">
        <v>8</v>
      </c>
      <c r="Y93" s="370">
        <v>6</v>
      </c>
      <c r="Z93" s="370">
        <f t="shared" si="30"/>
        <v>14</v>
      </c>
      <c r="AA93" s="370">
        <v>15</v>
      </c>
      <c r="AB93" s="370">
        <v>5</v>
      </c>
      <c r="AC93" s="370">
        <f t="shared" si="31"/>
        <v>20</v>
      </c>
      <c r="AD93" s="370">
        <v>11</v>
      </c>
      <c r="AE93" s="370">
        <v>11</v>
      </c>
      <c r="AF93" s="370">
        <f t="shared" si="32"/>
        <v>22</v>
      </c>
      <c r="AG93" s="370">
        <v>5</v>
      </c>
      <c r="AH93" s="370">
        <v>8</v>
      </c>
      <c r="AI93" s="370">
        <f t="shared" si="33"/>
        <v>13</v>
      </c>
      <c r="AJ93" s="370">
        <v>3</v>
      </c>
      <c r="AK93" s="370">
        <v>3</v>
      </c>
      <c r="AL93" s="370">
        <f t="shared" si="34"/>
        <v>6</v>
      </c>
      <c r="AM93" s="370">
        <v>0</v>
      </c>
      <c r="AN93" s="370">
        <v>1</v>
      </c>
      <c r="AO93" s="370">
        <f t="shared" si="35"/>
        <v>1</v>
      </c>
      <c r="AP93" s="370">
        <v>0</v>
      </c>
      <c r="AQ93" s="370">
        <v>0</v>
      </c>
      <c r="AR93" s="370">
        <f t="shared" si="36"/>
        <v>0</v>
      </c>
      <c r="AS93" s="370">
        <v>0</v>
      </c>
      <c r="AT93" s="370">
        <v>0</v>
      </c>
      <c r="AU93" s="370">
        <f t="shared" si="37"/>
        <v>0</v>
      </c>
      <c r="AV93" s="370">
        <v>0</v>
      </c>
      <c r="AW93" s="370">
        <v>0</v>
      </c>
      <c r="AX93" s="370">
        <f t="shared" si="38"/>
        <v>0</v>
      </c>
      <c r="AY93" s="370">
        <v>0</v>
      </c>
      <c r="AZ93" s="370">
        <v>0</v>
      </c>
      <c r="BA93" s="370">
        <f t="shared" si="39"/>
        <v>0</v>
      </c>
      <c r="BB93" s="370">
        <v>0</v>
      </c>
      <c r="BC93" s="370">
        <v>0</v>
      </c>
      <c r="BD93" s="370">
        <f t="shared" si="40"/>
        <v>0</v>
      </c>
      <c r="BE93" s="370">
        <v>0</v>
      </c>
      <c r="BF93" s="370">
        <v>0</v>
      </c>
      <c r="BG93" s="370">
        <f t="shared" si="41"/>
        <v>0</v>
      </c>
      <c r="BH93" s="370">
        <v>0</v>
      </c>
      <c r="BI93" s="370">
        <v>0</v>
      </c>
      <c r="BJ93" s="370">
        <v>0</v>
      </c>
      <c r="BK93" s="370">
        <v>0</v>
      </c>
      <c r="BL93" s="370">
        <v>0</v>
      </c>
      <c r="BM93" s="370">
        <v>0</v>
      </c>
      <c r="BN93" s="370">
        <v>0</v>
      </c>
      <c r="BO93" s="370">
        <v>0</v>
      </c>
      <c r="BP93" s="370">
        <v>0</v>
      </c>
      <c r="BQ93" s="370">
        <v>0</v>
      </c>
      <c r="BR93" s="370">
        <v>0</v>
      </c>
      <c r="BS93" s="370">
        <v>0</v>
      </c>
      <c r="BT93" s="370">
        <v>0</v>
      </c>
      <c r="BU93" s="370">
        <v>0</v>
      </c>
      <c r="BV93" s="370">
        <v>0</v>
      </c>
      <c r="BW93" s="370">
        <v>0</v>
      </c>
      <c r="BX93" s="370">
        <v>0</v>
      </c>
      <c r="BY93" s="370">
        <v>0</v>
      </c>
      <c r="BZ93" s="370">
        <v>0</v>
      </c>
      <c r="CA93" s="370">
        <v>0</v>
      </c>
      <c r="CB93" s="370">
        <v>0</v>
      </c>
      <c r="CC93" s="370">
        <v>0</v>
      </c>
      <c r="CD93" s="370">
        <v>0</v>
      </c>
      <c r="CE93" s="370">
        <v>0</v>
      </c>
    </row>
    <row r="94" spans="1:83" s="371" customFormat="1" hidden="1">
      <c r="A94" s="370">
        <f t="shared" si="42"/>
        <v>82</v>
      </c>
      <c r="B94" s="370" t="s">
        <v>683</v>
      </c>
      <c r="C94" s="370" t="s">
        <v>684</v>
      </c>
      <c r="D94" s="370" t="s">
        <v>1518</v>
      </c>
      <c r="E94" s="370" t="s">
        <v>685</v>
      </c>
      <c r="F94" s="370" t="s">
        <v>88</v>
      </c>
      <c r="G94" s="370" t="s">
        <v>126</v>
      </c>
      <c r="H94" s="370" t="s">
        <v>615</v>
      </c>
      <c r="I94" s="370" t="s">
        <v>615</v>
      </c>
      <c r="J94" s="370">
        <v>2</v>
      </c>
      <c r="K94" s="370" t="s">
        <v>2421</v>
      </c>
      <c r="L94" s="370">
        <v>27395</v>
      </c>
      <c r="M94" s="370" t="s">
        <v>2409</v>
      </c>
      <c r="N94" s="370">
        <v>1300</v>
      </c>
      <c r="O94" s="370">
        <v>0</v>
      </c>
      <c r="P94" s="370">
        <v>0</v>
      </c>
      <c r="Q94" s="370">
        <f t="shared" si="27"/>
        <v>0</v>
      </c>
      <c r="R94" s="370">
        <v>0</v>
      </c>
      <c r="S94" s="370">
        <v>2</v>
      </c>
      <c r="T94" s="370">
        <f t="shared" si="28"/>
        <v>2</v>
      </c>
      <c r="U94" s="370">
        <v>7</v>
      </c>
      <c r="V94" s="370">
        <v>14</v>
      </c>
      <c r="W94" s="370">
        <f t="shared" si="29"/>
        <v>21</v>
      </c>
      <c r="X94" s="370">
        <v>5</v>
      </c>
      <c r="Y94" s="370">
        <v>11</v>
      </c>
      <c r="Z94" s="370">
        <f t="shared" si="30"/>
        <v>16</v>
      </c>
      <c r="AA94" s="370">
        <v>10</v>
      </c>
      <c r="AB94" s="370">
        <v>7</v>
      </c>
      <c r="AC94" s="370">
        <f t="shared" si="31"/>
        <v>17</v>
      </c>
      <c r="AD94" s="370">
        <v>10</v>
      </c>
      <c r="AE94" s="370">
        <v>6</v>
      </c>
      <c r="AF94" s="370">
        <f t="shared" si="32"/>
        <v>16</v>
      </c>
      <c r="AG94" s="370">
        <v>11</v>
      </c>
      <c r="AH94" s="370">
        <v>3</v>
      </c>
      <c r="AI94" s="370">
        <f t="shared" si="33"/>
        <v>14</v>
      </c>
      <c r="AJ94" s="370">
        <v>3</v>
      </c>
      <c r="AK94" s="370">
        <v>5</v>
      </c>
      <c r="AL94" s="370">
        <f t="shared" si="34"/>
        <v>8</v>
      </c>
      <c r="AM94" s="370">
        <v>1</v>
      </c>
      <c r="AN94" s="370">
        <v>1</v>
      </c>
      <c r="AO94" s="370">
        <f t="shared" si="35"/>
        <v>2</v>
      </c>
      <c r="AP94" s="370">
        <v>0</v>
      </c>
      <c r="AQ94" s="370">
        <v>0</v>
      </c>
      <c r="AR94" s="370">
        <f t="shared" si="36"/>
        <v>0</v>
      </c>
      <c r="AS94" s="370">
        <v>0</v>
      </c>
      <c r="AT94" s="370">
        <v>0</v>
      </c>
      <c r="AU94" s="370">
        <f t="shared" si="37"/>
        <v>0</v>
      </c>
      <c r="AV94" s="370">
        <v>1</v>
      </c>
      <c r="AW94" s="370">
        <v>0</v>
      </c>
      <c r="AX94" s="370">
        <f t="shared" si="38"/>
        <v>1</v>
      </c>
      <c r="AY94" s="370">
        <v>0</v>
      </c>
      <c r="AZ94" s="370">
        <v>0</v>
      </c>
      <c r="BA94" s="370">
        <f t="shared" si="39"/>
        <v>0</v>
      </c>
      <c r="BB94" s="370">
        <v>0</v>
      </c>
      <c r="BC94" s="370">
        <v>0</v>
      </c>
      <c r="BD94" s="370">
        <f t="shared" si="40"/>
        <v>0</v>
      </c>
      <c r="BE94" s="370">
        <v>0</v>
      </c>
      <c r="BF94" s="370">
        <v>0</v>
      </c>
      <c r="BG94" s="370">
        <f t="shared" si="41"/>
        <v>0</v>
      </c>
      <c r="BH94" s="370">
        <v>0</v>
      </c>
      <c r="BI94" s="370">
        <v>0</v>
      </c>
      <c r="BJ94" s="370">
        <v>0</v>
      </c>
      <c r="BK94" s="370">
        <v>0</v>
      </c>
      <c r="BL94" s="370">
        <v>0</v>
      </c>
      <c r="BM94" s="370">
        <v>0</v>
      </c>
      <c r="BN94" s="370">
        <v>0</v>
      </c>
      <c r="BO94" s="370">
        <v>0</v>
      </c>
      <c r="BP94" s="370">
        <v>0</v>
      </c>
      <c r="BQ94" s="370">
        <v>0</v>
      </c>
      <c r="BR94" s="370">
        <v>0</v>
      </c>
      <c r="BS94" s="370">
        <v>0</v>
      </c>
      <c r="BT94" s="370">
        <v>0</v>
      </c>
      <c r="BU94" s="370">
        <v>0</v>
      </c>
      <c r="BV94" s="370">
        <v>0</v>
      </c>
      <c r="BW94" s="370">
        <v>0</v>
      </c>
      <c r="BX94" s="370">
        <v>0</v>
      </c>
      <c r="BY94" s="370">
        <v>0</v>
      </c>
      <c r="BZ94" s="370">
        <v>0</v>
      </c>
      <c r="CA94" s="370">
        <v>0</v>
      </c>
      <c r="CB94" s="370">
        <v>0</v>
      </c>
      <c r="CC94" s="370">
        <v>0</v>
      </c>
      <c r="CD94" s="370">
        <v>0</v>
      </c>
      <c r="CE94" s="370">
        <v>0</v>
      </c>
    </row>
    <row r="95" spans="1:83" s="371" customFormat="1" hidden="1">
      <c r="A95" s="370">
        <f t="shared" si="42"/>
        <v>83</v>
      </c>
      <c r="B95" s="370" t="s">
        <v>707</v>
      </c>
      <c r="C95" s="370" t="s">
        <v>708</v>
      </c>
      <c r="D95" s="370" t="s">
        <v>1519</v>
      </c>
      <c r="E95" s="370" t="s">
        <v>701</v>
      </c>
      <c r="F95" s="370" t="s">
        <v>88</v>
      </c>
      <c r="G95" s="370" t="s">
        <v>126</v>
      </c>
      <c r="H95" s="370" t="s">
        <v>615</v>
      </c>
      <c r="I95" s="370" t="s">
        <v>615</v>
      </c>
      <c r="J95" s="370">
        <v>2</v>
      </c>
      <c r="K95" s="370" t="s">
        <v>2410</v>
      </c>
      <c r="L95" s="370">
        <v>3654</v>
      </c>
      <c r="M95" s="370" t="s">
        <v>2419</v>
      </c>
      <c r="N95" s="370">
        <v>0</v>
      </c>
      <c r="O95" s="370">
        <v>0</v>
      </c>
      <c r="P95" s="370">
        <v>0</v>
      </c>
      <c r="Q95" s="370">
        <f t="shared" si="27"/>
        <v>0</v>
      </c>
      <c r="R95" s="370">
        <v>1</v>
      </c>
      <c r="S95" s="370">
        <v>2</v>
      </c>
      <c r="T95" s="370">
        <f t="shared" si="28"/>
        <v>3</v>
      </c>
      <c r="U95" s="370">
        <v>1</v>
      </c>
      <c r="V95" s="370">
        <v>1</v>
      </c>
      <c r="W95" s="370">
        <f t="shared" si="29"/>
        <v>2</v>
      </c>
      <c r="X95" s="370">
        <v>2</v>
      </c>
      <c r="Y95" s="370">
        <v>3</v>
      </c>
      <c r="Z95" s="370">
        <f t="shared" si="30"/>
        <v>5</v>
      </c>
      <c r="AA95" s="370">
        <v>3</v>
      </c>
      <c r="AB95" s="370">
        <v>4</v>
      </c>
      <c r="AC95" s="370">
        <f t="shared" si="31"/>
        <v>7</v>
      </c>
      <c r="AD95" s="370">
        <v>4</v>
      </c>
      <c r="AE95" s="370">
        <v>1</v>
      </c>
      <c r="AF95" s="370">
        <f t="shared" si="32"/>
        <v>5</v>
      </c>
      <c r="AG95" s="370">
        <v>0</v>
      </c>
      <c r="AH95" s="370">
        <v>1</v>
      </c>
      <c r="AI95" s="370">
        <f t="shared" si="33"/>
        <v>1</v>
      </c>
      <c r="AJ95" s="370">
        <v>0</v>
      </c>
      <c r="AK95" s="370">
        <v>1</v>
      </c>
      <c r="AL95" s="370">
        <f t="shared" si="34"/>
        <v>1</v>
      </c>
      <c r="AM95" s="370">
        <v>1</v>
      </c>
      <c r="AN95" s="370">
        <v>0</v>
      </c>
      <c r="AO95" s="370">
        <f t="shared" si="35"/>
        <v>1</v>
      </c>
      <c r="AP95" s="370">
        <v>0</v>
      </c>
      <c r="AQ95" s="370">
        <v>0</v>
      </c>
      <c r="AR95" s="370">
        <f t="shared" si="36"/>
        <v>0</v>
      </c>
      <c r="AS95" s="370">
        <v>0</v>
      </c>
      <c r="AT95" s="370">
        <v>0</v>
      </c>
      <c r="AU95" s="370">
        <f t="shared" si="37"/>
        <v>0</v>
      </c>
      <c r="AV95" s="370">
        <v>0</v>
      </c>
      <c r="AW95" s="370">
        <v>0</v>
      </c>
      <c r="AX95" s="370">
        <f t="shared" si="38"/>
        <v>0</v>
      </c>
      <c r="AY95" s="370">
        <v>0</v>
      </c>
      <c r="AZ95" s="370">
        <v>0</v>
      </c>
      <c r="BA95" s="370">
        <f t="shared" si="39"/>
        <v>0</v>
      </c>
      <c r="BB95" s="370">
        <v>0</v>
      </c>
      <c r="BC95" s="370">
        <v>0</v>
      </c>
      <c r="BD95" s="370">
        <f t="shared" si="40"/>
        <v>0</v>
      </c>
      <c r="BE95" s="370">
        <v>0</v>
      </c>
      <c r="BF95" s="370">
        <v>0</v>
      </c>
      <c r="BG95" s="370">
        <f t="shared" si="41"/>
        <v>0</v>
      </c>
      <c r="BH95" s="370">
        <v>0</v>
      </c>
      <c r="BI95" s="370">
        <v>0</v>
      </c>
      <c r="BJ95" s="370">
        <v>0</v>
      </c>
      <c r="BK95" s="370">
        <v>0</v>
      </c>
      <c r="BL95" s="370">
        <v>0</v>
      </c>
      <c r="BM95" s="370">
        <v>0</v>
      </c>
      <c r="BN95" s="370">
        <v>0</v>
      </c>
      <c r="BO95" s="370">
        <v>0</v>
      </c>
      <c r="BP95" s="370">
        <v>0</v>
      </c>
      <c r="BQ95" s="370">
        <v>0</v>
      </c>
      <c r="BR95" s="370">
        <v>0</v>
      </c>
      <c r="BS95" s="370">
        <v>0</v>
      </c>
      <c r="BT95" s="370">
        <v>0</v>
      </c>
      <c r="BU95" s="370">
        <v>0</v>
      </c>
      <c r="BV95" s="370">
        <v>0</v>
      </c>
      <c r="BW95" s="370">
        <v>0</v>
      </c>
      <c r="BX95" s="370">
        <v>1</v>
      </c>
      <c r="BY95" s="370">
        <v>1</v>
      </c>
      <c r="BZ95" s="370">
        <v>0</v>
      </c>
      <c r="CA95" s="370">
        <v>0</v>
      </c>
      <c r="CB95" s="370">
        <v>0</v>
      </c>
      <c r="CC95" s="370">
        <v>0</v>
      </c>
      <c r="CD95" s="370">
        <v>1</v>
      </c>
      <c r="CE95" s="370">
        <v>1</v>
      </c>
    </row>
    <row r="96" spans="1:83" s="371" customFormat="1" hidden="1">
      <c r="A96" s="370">
        <f t="shared" si="42"/>
        <v>84</v>
      </c>
      <c r="B96" s="370" t="s">
        <v>697</v>
      </c>
      <c r="C96" s="370" t="s">
        <v>698</v>
      </c>
      <c r="D96" s="370" t="s">
        <v>2439</v>
      </c>
      <c r="E96" s="370" t="s">
        <v>311</v>
      </c>
      <c r="F96" s="370" t="s">
        <v>88</v>
      </c>
      <c r="G96" s="370" t="s">
        <v>126</v>
      </c>
      <c r="H96" s="370" t="s">
        <v>615</v>
      </c>
      <c r="I96" s="370" t="s">
        <v>615</v>
      </c>
      <c r="J96" s="370">
        <v>2</v>
      </c>
      <c r="K96" s="370" t="s">
        <v>2410</v>
      </c>
      <c r="L96" s="370">
        <v>14610</v>
      </c>
      <c r="M96" s="370" t="s">
        <v>2409</v>
      </c>
      <c r="N96" s="370">
        <v>1500</v>
      </c>
      <c r="O96" s="370">
        <v>0</v>
      </c>
      <c r="P96" s="370">
        <v>0</v>
      </c>
      <c r="Q96" s="370">
        <f t="shared" si="27"/>
        <v>0</v>
      </c>
      <c r="R96" s="370">
        <v>11</v>
      </c>
      <c r="S96" s="370">
        <v>11</v>
      </c>
      <c r="T96" s="370">
        <f t="shared" si="28"/>
        <v>22</v>
      </c>
      <c r="U96" s="370">
        <v>12</v>
      </c>
      <c r="V96" s="370">
        <v>15</v>
      </c>
      <c r="W96" s="370">
        <f t="shared" si="29"/>
        <v>27</v>
      </c>
      <c r="X96" s="370">
        <v>17</v>
      </c>
      <c r="Y96" s="370">
        <v>13</v>
      </c>
      <c r="Z96" s="370">
        <f t="shared" si="30"/>
        <v>30</v>
      </c>
      <c r="AA96" s="370">
        <v>23</v>
      </c>
      <c r="AB96" s="370">
        <v>18</v>
      </c>
      <c r="AC96" s="370">
        <f t="shared" si="31"/>
        <v>41</v>
      </c>
      <c r="AD96" s="370">
        <v>14</v>
      </c>
      <c r="AE96" s="370">
        <v>25</v>
      </c>
      <c r="AF96" s="370">
        <f t="shared" si="32"/>
        <v>39</v>
      </c>
      <c r="AG96" s="370">
        <v>22</v>
      </c>
      <c r="AH96" s="370">
        <v>12</v>
      </c>
      <c r="AI96" s="370">
        <f t="shared" si="33"/>
        <v>34</v>
      </c>
      <c r="AJ96" s="370">
        <v>7</v>
      </c>
      <c r="AK96" s="370">
        <v>6</v>
      </c>
      <c r="AL96" s="370">
        <f t="shared" si="34"/>
        <v>13</v>
      </c>
      <c r="AM96" s="370">
        <v>1</v>
      </c>
      <c r="AN96" s="370">
        <v>0</v>
      </c>
      <c r="AO96" s="370">
        <f t="shared" si="35"/>
        <v>1</v>
      </c>
      <c r="AP96" s="370">
        <v>1</v>
      </c>
      <c r="AQ96" s="370">
        <v>0</v>
      </c>
      <c r="AR96" s="370">
        <f t="shared" si="36"/>
        <v>1</v>
      </c>
      <c r="AS96" s="370">
        <v>1</v>
      </c>
      <c r="AT96" s="370">
        <v>0</v>
      </c>
      <c r="AU96" s="370">
        <f t="shared" si="37"/>
        <v>1</v>
      </c>
      <c r="AV96" s="370">
        <v>0</v>
      </c>
      <c r="AW96" s="370">
        <v>0</v>
      </c>
      <c r="AX96" s="370">
        <f t="shared" si="38"/>
        <v>0</v>
      </c>
      <c r="AY96" s="370">
        <v>0</v>
      </c>
      <c r="AZ96" s="370">
        <v>0</v>
      </c>
      <c r="BA96" s="370">
        <f t="shared" si="39"/>
        <v>0</v>
      </c>
      <c r="BB96" s="370">
        <v>0</v>
      </c>
      <c r="BC96" s="370">
        <v>0</v>
      </c>
      <c r="BD96" s="370">
        <f t="shared" si="40"/>
        <v>0</v>
      </c>
      <c r="BE96" s="370">
        <v>0</v>
      </c>
      <c r="BF96" s="370">
        <v>0</v>
      </c>
      <c r="BG96" s="370">
        <f t="shared" si="41"/>
        <v>0</v>
      </c>
      <c r="BH96" s="370">
        <v>0</v>
      </c>
      <c r="BI96" s="370">
        <v>0</v>
      </c>
      <c r="BJ96" s="370">
        <v>0</v>
      </c>
      <c r="BK96" s="370">
        <v>0</v>
      </c>
      <c r="BL96" s="370">
        <v>0</v>
      </c>
      <c r="BM96" s="370">
        <v>0</v>
      </c>
      <c r="BN96" s="370">
        <v>0</v>
      </c>
      <c r="BO96" s="370">
        <v>0</v>
      </c>
      <c r="BP96" s="370">
        <v>0</v>
      </c>
      <c r="BQ96" s="370">
        <v>0</v>
      </c>
      <c r="BR96" s="370">
        <v>0</v>
      </c>
      <c r="BS96" s="370">
        <v>0</v>
      </c>
      <c r="BT96" s="370">
        <v>0</v>
      </c>
      <c r="BU96" s="370">
        <v>0</v>
      </c>
      <c r="BV96" s="370">
        <v>0</v>
      </c>
      <c r="BW96" s="370">
        <v>0</v>
      </c>
      <c r="BX96" s="370">
        <v>0</v>
      </c>
      <c r="BY96" s="370">
        <v>0</v>
      </c>
      <c r="BZ96" s="370">
        <v>0</v>
      </c>
      <c r="CA96" s="370">
        <v>0</v>
      </c>
      <c r="CB96" s="370">
        <v>0</v>
      </c>
      <c r="CC96" s="370">
        <v>0</v>
      </c>
      <c r="CD96" s="370">
        <v>0</v>
      </c>
      <c r="CE96" s="370">
        <v>0</v>
      </c>
    </row>
    <row r="97" spans="1:83" s="371" customFormat="1" hidden="1">
      <c r="A97" s="370">
        <f t="shared" si="42"/>
        <v>85</v>
      </c>
      <c r="B97" s="370" t="s">
        <v>694</v>
      </c>
      <c r="C97" s="370" t="s">
        <v>695</v>
      </c>
      <c r="D97" s="370" t="s">
        <v>696</v>
      </c>
      <c r="E97" s="370" t="s">
        <v>696</v>
      </c>
      <c r="F97" s="370" t="s">
        <v>88</v>
      </c>
      <c r="G97" s="370" t="s">
        <v>126</v>
      </c>
      <c r="H97" s="370" t="s">
        <v>615</v>
      </c>
      <c r="I97" s="370" t="s">
        <v>615</v>
      </c>
      <c r="J97" s="370">
        <v>2</v>
      </c>
      <c r="K97" s="370" t="s">
        <v>2410</v>
      </c>
      <c r="L97" s="370">
        <v>30142</v>
      </c>
      <c r="M97" s="370" t="s">
        <v>2409</v>
      </c>
      <c r="N97" s="370">
        <v>900</v>
      </c>
      <c r="O97" s="370">
        <v>0</v>
      </c>
      <c r="P97" s="370">
        <v>0</v>
      </c>
      <c r="Q97" s="370">
        <f t="shared" si="27"/>
        <v>0</v>
      </c>
      <c r="R97" s="370">
        <v>10</v>
      </c>
      <c r="S97" s="370">
        <v>10</v>
      </c>
      <c r="T97" s="370">
        <f t="shared" si="28"/>
        <v>20</v>
      </c>
      <c r="U97" s="370">
        <v>23</v>
      </c>
      <c r="V97" s="370">
        <v>16</v>
      </c>
      <c r="W97" s="370">
        <f t="shared" si="29"/>
        <v>39</v>
      </c>
      <c r="X97" s="370">
        <v>15</v>
      </c>
      <c r="Y97" s="370">
        <v>10</v>
      </c>
      <c r="Z97" s="370">
        <f t="shared" si="30"/>
        <v>25</v>
      </c>
      <c r="AA97" s="370">
        <v>15</v>
      </c>
      <c r="AB97" s="370">
        <v>21</v>
      </c>
      <c r="AC97" s="370">
        <f t="shared" si="31"/>
        <v>36</v>
      </c>
      <c r="AD97" s="370">
        <v>18</v>
      </c>
      <c r="AE97" s="370">
        <v>22</v>
      </c>
      <c r="AF97" s="370">
        <f t="shared" si="32"/>
        <v>40</v>
      </c>
      <c r="AG97" s="370">
        <v>18</v>
      </c>
      <c r="AH97" s="370">
        <v>10</v>
      </c>
      <c r="AI97" s="370">
        <f t="shared" si="33"/>
        <v>28</v>
      </c>
      <c r="AJ97" s="370">
        <v>7</v>
      </c>
      <c r="AK97" s="370">
        <v>4</v>
      </c>
      <c r="AL97" s="370">
        <f t="shared" si="34"/>
        <v>11</v>
      </c>
      <c r="AM97" s="370">
        <v>3</v>
      </c>
      <c r="AN97" s="370">
        <v>0</v>
      </c>
      <c r="AO97" s="370">
        <f t="shared" si="35"/>
        <v>3</v>
      </c>
      <c r="AP97" s="370">
        <v>1</v>
      </c>
      <c r="AQ97" s="370">
        <v>1</v>
      </c>
      <c r="AR97" s="370">
        <f t="shared" si="36"/>
        <v>2</v>
      </c>
      <c r="AS97" s="370">
        <v>0</v>
      </c>
      <c r="AT97" s="370">
        <v>0</v>
      </c>
      <c r="AU97" s="370">
        <f t="shared" si="37"/>
        <v>0</v>
      </c>
      <c r="AV97" s="370">
        <v>0</v>
      </c>
      <c r="AW97" s="370">
        <v>0</v>
      </c>
      <c r="AX97" s="370">
        <f t="shared" si="38"/>
        <v>0</v>
      </c>
      <c r="AY97" s="370">
        <v>0</v>
      </c>
      <c r="AZ97" s="370">
        <v>0</v>
      </c>
      <c r="BA97" s="370">
        <f t="shared" si="39"/>
        <v>0</v>
      </c>
      <c r="BB97" s="370">
        <v>0</v>
      </c>
      <c r="BC97" s="370">
        <v>0</v>
      </c>
      <c r="BD97" s="370">
        <f t="shared" si="40"/>
        <v>0</v>
      </c>
      <c r="BE97" s="370">
        <v>0</v>
      </c>
      <c r="BF97" s="370">
        <v>0</v>
      </c>
      <c r="BG97" s="370">
        <f t="shared" si="41"/>
        <v>0</v>
      </c>
      <c r="BH97" s="370">
        <v>0</v>
      </c>
      <c r="BI97" s="370">
        <v>0</v>
      </c>
      <c r="BJ97" s="370">
        <v>0</v>
      </c>
      <c r="BK97" s="370">
        <v>0</v>
      </c>
      <c r="BL97" s="370">
        <v>0</v>
      </c>
      <c r="BM97" s="370">
        <v>0</v>
      </c>
      <c r="BN97" s="370">
        <v>0</v>
      </c>
      <c r="BO97" s="370">
        <v>0</v>
      </c>
      <c r="BP97" s="370">
        <v>0</v>
      </c>
      <c r="BQ97" s="370">
        <v>0</v>
      </c>
      <c r="BR97" s="370">
        <v>0</v>
      </c>
      <c r="BS97" s="370">
        <v>0</v>
      </c>
      <c r="BT97" s="370">
        <v>0</v>
      </c>
      <c r="BU97" s="370">
        <v>0</v>
      </c>
      <c r="BV97" s="370">
        <v>0</v>
      </c>
      <c r="BW97" s="370">
        <v>0</v>
      </c>
      <c r="BX97" s="370">
        <v>0</v>
      </c>
      <c r="BY97" s="370">
        <v>0</v>
      </c>
      <c r="BZ97" s="370">
        <v>0</v>
      </c>
      <c r="CA97" s="370">
        <v>0</v>
      </c>
      <c r="CB97" s="370">
        <v>0</v>
      </c>
      <c r="CC97" s="370">
        <v>0</v>
      </c>
      <c r="CD97" s="370">
        <v>0</v>
      </c>
      <c r="CE97" s="370">
        <v>0</v>
      </c>
    </row>
    <row r="98" spans="1:83" s="371" customFormat="1" ht="24.75" customHeight="1">
      <c r="A98" s="370">
        <v>4</v>
      </c>
      <c r="B98" s="370"/>
      <c r="C98" s="370" t="str">
        <f>F98</f>
        <v>Kec. Cermin Nan Gedang</v>
      </c>
      <c r="D98" s="370"/>
      <c r="E98" s="370"/>
      <c r="F98" s="370" t="str">
        <f>F97</f>
        <v>Kec. Cermin Nan Gedang</v>
      </c>
      <c r="G98" s="370"/>
      <c r="H98" s="370"/>
      <c r="I98" s="370"/>
      <c r="J98" s="370"/>
      <c r="K98" s="370"/>
      <c r="L98" s="370"/>
      <c r="M98" s="370"/>
      <c r="N98" s="370"/>
      <c r="O98" s="370">
        <f t="shared" ref="O98:BL98" si="45">SUM(O82:O97)</f>
        <v>5</v>
      </c>
      <c r="P98" s="370">
        <f t="shared" si="45"/>
        <v>3</v>
      </c>
      <c r="Q98" s="370">
        <f t="shared" si="45"/>
        <v>8</v>
      </c>
      <c r="R98" s="370">
        <f t="shared" si="45"/>
        <v>94</v>
      </c>
      <c r="S98" s="370">
        <f t="shared" si="45"/>
        <v>97</v>
      </c>
      <c r="T98" s="370">
        <f t="shared" si="45"/>
        <v>191</v>
      </c>
      <c r="U98" s="370">
        <f t="shared" si="45"/>
        <v>143</v>
      </c>
      <c r="V98" s="370">
        <f t="shared" si="45"/>
        <v>123</v>
      </c>
      <c r="W98" s="370">
        <f t="shared" si="45"/>
        <v>266</v>
      </c>
      <c r="X98" s="370">
        <f t="shared" si="45"/>
        <v>122</v>
      </c>
      <c r="Y98" s="370">
        <f t="shared" si="45"/>
        <v>109</v>
      </c>
      <c r="Z98" s="370">
        <f t="shared" si="45"/>
        <v>231</v>
      </c>
      <c r="AA98" s="370">
        <f t="shared" si="45"/>
        <v>154</v>
      </c>
      <c r="AB98" s="370">
        <f t="shared" si="45"/>
        <v>168</v>
      </c>
      <c r="AC98" s="370">
        <f t="shared" si="45"/>
        <v>322</v>
      </c>
      <c r="AD98" s="370">
        <f t="shared" si="45"/>
        <v>154</v>
      </c>
      <c r="AE98" s="370">
        <f t="shared" si="45"/>
        <v>149</v>
      </c>
      <c r="AF98" s="370">
        <f t="shared" si="45"/>
        <v>303</v>
      </c>
      <c r="AG98" s="370">
        <f t="shared" si="45"/>
        <v>152</v>
      </c>
      <c r="AH98" s="370">
        <f t="shared" si="45"/>
        <v>135</v>
      </c>
      <c r="AI98" s="370">
        <f t="shared" si="45"/>
        <v>287</v>
      </c>
      <c r="AJ98" s="370">
        <f t="shared" si="45"/>
        <v>52</v>
      </c>
      <c r="AK98" s="370">
        <f t="shared" si="45"/>
        <v>40</v>
      </c>
      <c r="AL98" s="370">
        <f t="shared" si="45"/>
        <v>92</v>
      </c>
      <c r="AM98" s="370">
        <f t="shared" si="45"/>
        <v>22</v>
      </c>
      <c r="AN98" s="370">
        <f t="shared" si="45"/>
        <v>10</v>
      </c>
      <c r="AO98" s="370">
        <f t="shared" si="45"/>
        <v>32</v>
      </c>
      <c r="AP98" s="370">
        <f t="shared" si="45"/>
        <v>8</v>
      </c>
      <c r="AQ98" s="370">
        <f t="shared" si="45"/>
        <v>4</v>
      </c>
      <c r="AR98" s="370">
        <f t="shared" si="45"/>
        <v>12</v>
      </c>
      <c r="AS98" s="370">
        <f t="shared" si="45"/>
        <v>1</v>
      </c>
      <c r="AT98" s="370">
        <f t="shared" si="45"/>
        <v>1</v>
      </c>
      <c r="AU98" s="370">
        <f t="shared" si="45"/>
        <v>2</v>
      </c>
      <c r="AV98" s="370">
        <f t="shared" si="45"/>
        <v>1</v>
      </c>
      <c r="AW98" s="370">
        <f t="shared" si="45"/>
        <v>0</v>
      </c>
      <c r="AX98" s="370">
        <f t="shared" si="45"/>
        <v>1</v>
      </c>
      <c r="AY98" s="370">
        <f t="shared" si="45"/>
        <v>0</v>
      </c>
      <c r="AZ98" s="370">
        <f t="shared" si="45"/>
        <v>0</v>
      </c>
      <c r="BA98" s="370">
        <f t="shared" si="45"/>
        <v>0</v>
      </c>
      <c r="BB98" s="370">
        <f t="shared" si="45"/>
        <v>0</v>
      </c>
      <c r="BC98" s="370">
        <f t="shared" si="45"/>
        <v>0</v>
      </c>
      <c r="BD98" s="370">
        <f t="shared" si="45"/>
        <v>0</v>
      </c>
      <c r="BE98" s="370">
        <f t="shared" si="45"/>
        <v>0</v>
      </c>
      <c r="BF98" s="370">
        <f t="shared" si="45"/>
        <v>0</v>
      </c>
      <c r="BG98" s="370">
        <f t="shared" si="45"/>
        <v>0</v>
      </c>
      <c r="BH98" s="370">
        <f t="shared" si="45"/>
        <v>1</v>
      </c>
      <c r="BI98" s="370">
        <f t="shared" si="45"/>
        <v>2</v>
      </c>
      <c r="BJ98" s="370">
        <f t="shared" si="45"/>
        <v>0</v>
      </c>
      <c r="BK98" s="370">
        <f t="shared" si="45"/>
        <v>0</v>
      </c>
      <c r="BL98" s="370">
        <f t="shared" si="45"/>
        <v>1</v>
      </c>
      <c r="BM98" s="370">
        <f t="shared" ref="BM98:BS98" si="46">SUM(BM82:BM97)</f>
        <v>0</v>
      </c>
      <c r="BN98" s="370">
        <f t="shared" si="46"/>
        <v>0</v>
      </c>
      <c r="BO98" s="370">
        <f t="shared" si="46"/>
        <v>1</v>
      </c>
      <c r="BP98" s="370">
        <f t="shared" si="46"/>
        <v>0</v>
      </c>
      <c r="BQ98" s="370">
        <f t="shared" si="46"/>
        <v>0</v>
      </c>
      <c r="BR98" s="370">
        <f t="shared" si="46"/>
        <v>0</v>
      </c>
      <c r="BS98" s="370">
        <f t="shared" si="46"/>
        <v>0</v>
      </c>
      <c r="BT98" s="370">
        <v>2</v>
      </c>
      <c r="BU98" s="370">
        <v>3</v>
      </c>
      <c r="BV98" s="370">
        <v>5</v>
      </c>
      <c r="BW98" s="370">
        <v>0</v>
      </c>
      <c r="BX98" s="370">
        <v>1</v>
      </c>
      <c r="BY98" s="370">
        <v>1</v>
      </c>
      <c r="BZ98" s="370">
        <v>0</v>
      </c>
      <c r="CA98" s="370">
        <v>0</v>
      </c>
      <c r="CB98" s="370">
        <f>SUM(BZ98:CA98)</f>
        <v>0</v>
      </c>
      <c r="CC98" s="370">
        <v>0</v>
      </c>
      <c r="CD98" s="370">
        <v>0</v>
      </c>
      <c r="CE98" s="370">
        <f>SUM(CC98:CD98)</f>
        <v>0</v>
      </c>
    </row>
    <row r="99" spans="1:83" s="371" customFormat="1" hidden="1">
      <c r="A99" s="370">
        <f>A97+1</f>
        <v>86</v>
      </c>
      <c r="B99" s="370" t="s">
        <v>751</v>
      </c>
      <c r="C99" s="370" t="s">
        <v>752</v>
      </c>
      <c r="D99" s="370" t="s">
        <v>753</v>
      </c>
      <c r="E99" s="370" t="s">
        <v>753</v>
      </c>
      <c r="F99" s="370" t="s">
        <v>82</v>
      </c>
      <c r="G99" s="370" t="s">
        <v>126</v>
      </c>
      <c r="H99" s="370" t="s">
        <v>615</v>
      </c>
      <c r="I99" s="370" t="s">
        <v>615</v>
      </c>
      <c r="J99" s="370">
        <v>2</v>
      </c>
      <c r="K99" s="370" t="s">
        <v>2440</v>
      </c>
      <c r="L99" s="370" t="s">
        <v>615</v>
      </c>
      <c r="M99" s="370" t="s">
        <v>1376</v>
      </c>
      <c r="N99" s="370">
        <v>150</v>
      </c>
      <c r="O99" s="370">
        <v>1</v>
      </c>
      <c r="P99" s="370">
        <v>0</v>
      </c>
      <c r="Q99" s="370">
        <f t="shared" si="27"/>
        <v>1</v>
      </c>
      <c r="R99" s="370">
        <v>4</v>
      </c>
      <c r="S99" s="370">
        <v>2</v>
      </c>
      <c r="T99" s="370">
        <f t="shared" si="28"/>
        <v>6</v>
      </c>
      <c r="U99" s="370">
        <v>7</v>
      </c>
      <c r="V99" s="370">
        <v>10</v>
      </c>
      <c r="W99" s="370">
        <f t="shared" si="29"/>
        <v>17</v>
      </c>
      <c r="X99" s="370">
        <v>3</v>
      </c>
      <c r="Y99" s="370">
        <v>2</v>
      </c>
      <c r="Z99" s="370">
        <f t="shared" si="30"/>
        <v>5</v>
      </c>
      <c r="AA99" s="370">
        <v>2</v>
      </c>
      <c r="AB99" s="370">
        <v>2</v>
      </c>
      <c r="AC99" s="370">
        <f t="shared" si="31"/>
        <v>4</v>
      </c>
      <c r="AD99" s="370">
        <v>2</v>
      </c>
      <c r="AE99" s="370">
        <v>5</v>
      </c>
      <c r="AF99" s="370">
        <f t="shared" si="32"/>
        <v>7</v>
      </c>
      <c r="AG99" s="370">
        <v>2</v>
      </c>
      <c r="AH99" s="370">
        <v>1</v>
      </c>
      <c r="AI99" s="370">
        <f t="shared" si="33"/>
        <v>3</v>
      </c>
      <c r="AJ99" s="370">
        <v>2</v>
      </c>
      <c r="AK99" s="370">
        <v>3</v>
      </c>
      <c r="AL99" s="370">
        <f t="shared" si="34"/>
        <v>5</v>
      </c>
      <c r="AM99" s="370">
        <v>2</v>
      </c>
      <c r="AN99" s="370">
        <v>1</v>
      </c>
      <c r="AO99" s="370">
        <f t="shared" si="35"/>
        <v>3</v>
      </c>
      <c r="AP99" s="370">
        <v>1</v>
      </c>
      <c r="AQ99" s="370">
        <v>0</v>
      </c>
      <c r="AR99" s="370">
        <f t="shared" si="36"/>
        <v>1</v>
      </c>
      <c r="AS99" s="370">
        <v>0</v>
      </c>
      <c r="AT99" s="370">
        <v>0</v>
      </c>
      <c r="AU99" s="370">
        <f t="shared" si="37"/>
        <v>0</v>
      </c>
      <c r="AV99" s="370">
        <v>1</v>
      </c>
      <c r="AW99" s="370">
        <v>0</v>
      </c>
      <c r="AX99" s="370">
        <f t="shared" si="38"/>
        <v>1</v>
      </c>
      <c r="AY99" s="370">
        <v>0</v>
      </c>
      <c r="AZ99" s="370">
        <v>0</v>
      </c>
      <c r="BA99" s="370">
        <f t="shared" si="39"/>
        <v>0</v>
      </c>
      <c r="BB99" s="370">
        <v>0</v>
      </c>
      <c r="BC99" s="370">
        <v>0</v>
      </c>
      <c r="BD99" s="370">
        <f t="shared" si="40"/>
        <v>0</v>
      </c>
      <c r="BE99" s="370">
        <v>0</v>
      </c>
      <c r="BF99" s="370">
        <v>0</v>
      </c>
      <c r="BG99" s="370">
        <f t="shared" si="41"/>
        <v>0</v>
      </c>
      <c r="BH99" s="370">
        <v>2</v>
      </c>
      <c r="BI99" s="370">
        <v>1</v>
      </c>
      <c r="BJ99" s="370">
        <v>0</v>
      </c>
      <c r="BK99" s="370">
        <v>0</v>
      </c>
      <c r="BL99" s="370">
        <v>1</v>
      </c>
      <c r="BM99" s="370">
        <v>0</v>
      </c>
      <c r="BN99" s="370">
        <v>0</v>
      </c>
      <c r="BO99" s="370">
        <v>0</v>
      </c>
      <c r="BP99" s="370">
        <v>0</v>
      </c>
      <c r="BQ99" s="370">
        <v>0</v>
      </c>
      <c r="BR99" s="370">
        <v>0</v>
      </c>
      <c r="BS99" s="370">
        <v>0</v>
      </c>
      <c r="BT99" s="370">
        <v>3</v>
      </c>
      <c r="BU99" s="370">
        <v>1</v>
      </c>
      <c r="BV99" s="370">
        <v>4</v>
      </c>
      <c r="BW99" s="370">
        <v>0</v>
      </c>
      <c r="BX99" s="370">
        <v>0</v>
      </c>
      <c r="BY99" s="370">
        <v>0</v>
      </c>
      <c r="BZ99" s="370">
        <v>3</v>
      </c>
      <c r="CA99" s="370">
        <v>3</v>
      </c>
      <c r="CB99" s="370">
        <v>4</v>
      </c>
      <c r="CC99" s="370">
        <v>0</v>
      </c>
      <c r="CD99" s="370">
        <v>0</v>
      </c>
      <c r="CE99" s="370">
        <v>0</v>
      </c>
    </row>
    <row r="100" spans="1:83" s="371" customFormat="1" hidden="1">
      <c r="A100" s="370">
        <f t="shared" si="42"/>
        <v>87</v>
      </c>
      <c r="B100" s="370" t="s">
        <v>740</v>
      </c>
      <c r="C100" s="370" t="s">
        <v>741</v>
      </c>
      <c r="D100" s="370" t="s">
        <v>1529</v>
      </c>
      <c r="E100" s="370" t="s">
        <v>742</v>
      </c>
      <c r="F100" s="370" t="s">
        <v>82</v>
      </c>
      <c r="G100" s="370" t="s">
        <v>126</v>
      </c>
      <c r="H100" s="370" t="s">
        <v>615</v>
      </c>
      <c r="I100" s="370" t="s">
        <v>615</v>
      </c>
      <c r="J100" s="370">
        <v>2</v>
      </c>
      <c r="K100" s="370" t="s">
        <v>2410</v>
      </c>
      <c r="L100" s="370">
        <v>30024</v>
      </c>
      <c r="M100" s="370" t="s">
        <v>2409</v>
      </c>
      <c r="N100" s="370">
        <v>1300</v>
      </c>
      <c r="O100" s="370">
        <v>2</v>
      </c>
      <c r="P100" s="370">
        <v>1</v>
      </c>
      <c r="Q100" s="370">
        <f t="shared" si="27"/>
        <v>3</v>
      </c>
      <c r="R100" s="370">
        <v>7</v>
      </c>
      <c r="S100" s="370">
        <v>6</v>
      </c>
      <c r="T100" s="370">
        <f t="shared" si="28"/>
        <v>13</v>
      </c>
      <c r="U100" s="370">
        <v>10</v>
      </c>
      <c r="V100" s="370">
        <v>8</v>
      </c>
      <c r="W100" s="370">
        <f t="shared" si="29"/>
        <v>18</v>
      </c>
      <c r="X100" s="370">
        <v>7</v>
      </c>
      <c r="Y100" s="370">
        <v>9</v>
      </c>
      <c r="Z100" s="370">
        <f t="shared" si="30"/>
        <v>16</v>
      </c>
      <c r="AA100" s="370">
        <v>11</v>
      </c>
      <c r="AB100" s="370">
        <v>11</v>
      </c>
      <c r="AC100" s="370">
        <f t="shared" si="31"/>
        <v>22</v>
      </c>
      <c r="AD100" s="370">
        <v>6</v>
      </c>
      <c r="AE100" s="370">
        <v>3</v>
      </c>
      <c r="AF100" s="370">
        <f t="shared" si="32"/>
        <v>9</v>
      </c>
      <c r="AG100" s="370">
        <v>7</v>
      </c>
      <c r="AH100" s="370">
        <v>5</v>
      </c>
      <c r="AI100" s="370">
        <f t="shared" si="33"/>
        <v>12</v>
      </c>
      <c r="AJ100" s="370">
        <v>3</v>
      </c>
      <c r="AK100" s="370">
        <v>1</v>
      </c>
      <c r="AL100" s="370">
        <f t="shared" si="34"/>
        <v>4</v>
      </c>
      <c r="AM100" s="370">
        <v>0</v>
      </c>
      <c r="AN100" s="370">
        <v>0</v>
      </c>
      <c r="AO100" s="370">
        <f t="shared" si="35"/>
        <v>0</v>
      </c>
      <c r="AP100" s="370">
        <v>0</v>
      </c>
      <c r="AQ100" s="370">
        <v>0</v>
      </c>
      <c r="AR100" s="370">
        <f t="shared" si="36"/>
        <v>0</v>
      </c>
      <c r="AS100" s="370">
        <v>0</v>
      </c>
      <c r="AT100" s="370">
        <v>0</v>
      </c>
      <c r="AU100" s="370">
        <f t="shared" si="37"/>
        <v>0</v>
      </c>
      <c r="AV100" s="370">
        <v>0</v>
      </c>
      <c r="AW100" s="370">
        <v>0</v>
      </c>
      <c r="AX100" s="370">
        <f t="shared" si="38"/>
        <v>0</v>
      </c>
      <c r="AY100" s="370">
        <v>0</v>
      </c>
      <c r="AZ100" s="370">
        <v>0</v>
      </c>
      <c r="BA100" s="370">
        <f t="shared" si="39"/>
        <v>0</v>
      </c>
      <c r="BB100" s="370">
        <v>0</v>
      </c>
      <c r="BC100" s="370">
        <v>0</v>
      </c>
      <c r="BD100" s="370">
        <f t="shared" si="40"/>
        <v>0</v>
      </c>
      <c r="BE100" s="370">
        <v>0</v>
      </c>
      <c r="BF100" s="370">
        <v>0</v>
      </c>
      <c r="BG100" s="370">
        <f t="shared" si="41"/>
        <v>0</v>
      </c>
      <c r="BH100" s="370">
        <v>0</v>
      </c>
      <c r="BI100" s="370">
        <v>0</v>
      </c>
      <c r="BJ100" s="370">
        <v>0</v>
      </c>
      <c r="BK100" s="370">
        <v>0</v>
      </c>
      <c r="BL100" s="370">
        <v>0</v>
      </c>
      <c r="BM100" s="370">
        <v>0</v>
      </c>
      <c r="BN100" s="370">
        <v>0</v>
      </c>
      <c r="BO100" s="370">
        <v>0</v>
      </c>
      <c r="BP100" s="370">
        <v>0</v>
      </c>
      <c r="BQ100" s="370">
        <v>0</v>
      </c>
      <c r="BR100" s="370">
        <v>0</v>
      </c>
      <c r="BS100" s="370">
        <v>0</v>
      </c>
      <c r="BT100" s="370">
        <v>0</v>
      </c>
      <c r="BU100" s="370">
        <v>0</v>
      </c>
      <c r="BV100" s="370">
        <v>0</v>
      </c>
      <c r="BW100" s="370">
        <v>1</v>
      </c>
      <c r="BX100" s="370">
        <v>0</v>
      </c>
      <c r="BY100" s="370">
        <v>1</v>
      </c>
      <c r="BZ100" s="370">
        <v>0</v>
      </c>
      <c r="CA100" s="370">
        <v>0</v>
      </c>
      <c r="CB100" s="370">
        <v>0</v>
      </c>
      <c r="CC100" s="370">
        <v>1</v>
      </c>
      <c r="CD100" s="370">
        <v>0</v>
      </c>
      <c r="CE100" s="370">
        <v>1</v>
      </c>
    </row>
    <row r="101" spans="1:83" s="371" customFormat="1" hidden="1">
      <c r="A101" s="370">
        <f t="shared" si="42"/>
        <v>88</v>
      </c>
      <c r="B101" s="370" t="s">
        <v>748</v>
      </c>
      <c r="C101" s="370" t="s">
        <v>749</v>
      </c>
      <c r="D101" s="370" t="s">
        <v>1539</v>
      </c>
      <c r="E101" s="370" t="s">
        <v>750</v>
      </c>
      <c r="F101" s="370" t="s">
        <v>82</v>
      </c>
      <c r="G101" s="370" t="s">
        <v>126</v>
      </c>
      <c r="H101" s="370" t="s">
        <v>615</v>
      </c>
      <c r="I101" s="370" t="s">
        <v>615</v>
      </c>
      <c r="J101" s="370">
        <v>2</v>
      </c>
      <c r="K101" s="370" t="s">
        <v>2410</v>
      </c>
      <c r="L101" s="370">
        <v>30042</v>
      </c>
      <c r="M101" s="370" t="s">
        <v>2419</v>
      </c>
      <c r="N101" s="370">
        <v>0</v>
      </c>
      <c r="O101" s="370">
        <v>0</v>
      </c>
      <c r="P101" s="370">
        <v>0</v>
      </c>
      <c r="Q101" s="370">
        <f t="shared" si="27"/>
        <v>0</v>
      </c>
      <c r="R101" s="370">
        <v>2</v>
      </c>
      <c r="S101" s="370">
        <v>1</v>
      </c>
      <c r="T101" s="370">
        <f t="shared" si="28"/>
        <v>3</v>
      </c>
      <c r="U101" s="370">
        <v>4</v>
      </c>
      <c r="V101" s="370">
        <v>3</v>
      </c>
      <c r="W101" s="370">
        <f t="shared" si="29"/>
        <v>7</v>
      </c>
      <c r="X101" s="370">
        <v>3</v>
      </c>
      <c r="Y101" s="370">
        <v>3</v>
      </c>
      <c r="Z101" s="370">
        <f t="shared" si="30"/>
        <v>6</v>
      </c>
      <c r="AA101" s="370">
        <v>2</v>
      </c>
      <c r="AB101" s="370">
        <v>2</v>
      </c>
      <c r="AC101" s="370">
        <f t="shared" si="31"/>
        <v>4</v>
      </c>
      <c r="AD101" s="370">
        <v>3</v>
      </c>
      <c r="AE101" s="370">
        <v>2</v>
      </c>
      <c r="AF101" s="370">
        <f t="shared" si="32"/>
        <v>5</v>
      </c>
      <c r="AG101" s="370">
        <v>2</v>
      </c>
      <c r="AH101" s="370">
        <v>2</v>
      </c>
      <c r="AI101" s="370">
        <f t="shared" si="33"/>
        <v>4</v>
      </c>
      <c r="AJ101" s="370">
        <v>1</v>
      </c>
      <c r="AK101" s="370">
        <v>3</v>
      </c>
      <c r="AL101" s="370">
        <f t="shared" si="34"/>
        <v>4</v>
      </c>
      <c r="AM101" s="370">
        <v>2</v>
      </c>
      <c r="AN101" s="370">
        <v>0</v>
      </c>
      <c r="AO101" s="370">
        <f t="shared" si="35"/>
        <v>2</v>
      </c>
      <c r="AP101" s="370">
        <v>0</v>
      </c>
      <c r="AQ101" s="370">
        <v>0</v>
      </c>
      <c r="AR101" s="370">
        <f t="shared" si="36"/>
        <v>0</v>
      </c>
      <c r="AS101" s="370">
        <v>0</v>
      </c>
      <c r="AT101" s="370">
        <v>0</v>
      </c>
      <c r="AU101" s="370">
        <f t="shared" si="37"/>
        <v>0</v>
      </c>
      <c r="AV101" s="370">
        <v>0</v>
      </c>
      <c r="AW101" s="370">
        <v>0</v>
      </c>
      <c r="AX101" s="370">
        <f t="shared" si="38"/>
        <v>0</v>
      </c>
      <c r="AY101" s="370">
        <v>0</v>
      </c>
      <c r="AZ101" s="370">
        <v>0</v>
      </c>
      <c r="BA101" s="370">
        <f t="shared" si="39"/>
        <v>0</v>
      </c>
      <c r="BB101" s="370">
        <v>0</v>
      </c>
      <c r="BC101" s="370">
        <v>0</v>
      </c>
      <c r="BD101" s="370">
        <f t="shared" si="40"/>
        <v>0</v>
      </c>
      <c r="BE101" s="370">
        <v>0</v>
      </c>
      <c r="BF101" s="370">
        <v>0</v>
      </c>
      <c r="BG101" s="370">
        <f t="shared" si="41"/>
        <v>0</v>
      </c>
      <c r="BH101" s="370">
        <v>0</v>
      </c>
      <c r="BI101" s="370">
        <v>0</v>
      </c>
      <c r="BJ101" s="370">
        <v>0</v>
      </c>
      <c r="BK101" s="370">
        <v>0</v>
      </c>
      <c r="BL101" s="370">
        <v>0</v>
      </c>
      <c r="BM101" s="370">
        <v>0</v>
      </c>
      <c r="BN101" s="370">
        <v>0</v>
      </c>
      <c r="BO101" s="370">
        <v>0</v>
      </c>
      <c r="BP101" s="370">
        <v>0</v>
      </c>
      <c r="BQ101" s="370">
        <v>0</v>
      </c>
      <c r="BR101" s="370">
        <v>0</v>
      </c>
      <c r="BS101" s="370">
        <v>0</v>
      </c>
      <c r="BT101" s="370">
        <v>0</v>
      </c>
      <c r="BU101" s="370">
        <v>0</v>
      </c>
      <c r="BV101" s="370">
        <v>0</v>
      </c>
      <c r="BW101" s="370">
        <v>0</v>
      </c>
      <c r="BX101" s="370">
        <v>0</v>
      </c>
      <c r="BY101" s="370">
        <v>0</v>
      </c>
      <c r="BZ101" s="370">
        <v>0</v>
      </c>
      <c r="CA101" s="370">
        <v>0</v>
      </c>
      <c r="CB101" s="370">
        <v>0</v>
      </c>
      <c r="CC101" s="370">
        <v>0</v>
      </c>
      <c r="CD101" s="370">
        <v>0</v>
      </c>
      <c r="CE101" s="370">
        <v>0</v>
      </c>
    </row>
    <row r="102" spans="1:83" s="371" customFormat="1" hidden="1">
      <c r="A102" s="370">
        <f t="shared" si="42"/>
        <v>89</v>
      </c>
      <c r="B102" s="370" t="s">
        <v>730</v>
      </c>
      <c r="C102" s="370" t="s">
        <v>731</v>
      </c>
      <c r="D102" s="370" t="s">
        <v>1537</v>
      </c>
      <c r="E102" s="370" t="s">
        <v>284</v>
      </c>
      <c r="F102" s="370" t="s">
        <v>82</v>
      </c>
      <c r="G102" s="370" t="s">
        <v>126</v>
      </c>
      <c r="H102" s="370" t="s">
        <v>615</v>
      </c>
      <c r="I102" s="370" t="s">
        <v>615</v>
      </c>
      <c r="J102" s="370">
        <v>2</v>
      </c>
      <c r="K102" s="370" t="s">
        <v>2410</v>
      </c>
      <c r="L102" s="370">
        <v>26846</v>
      </c>
      <c r="M102" s="370" t="s">
        <v>2409</v>
      </c>
      <c r="N102" s="370">
        <v>250</v>
      </c>
      <c r="O102" s="370">
        <v>1</v>
      </c>
      <c r="P102" s="370">
        <v>0</v>
      </c>
      <c r="Q102" s="370">
        <f t="shared" si="27"/>
        <v>1</v>
      </c>
      <c r="R102" s="370">
        <v>22</v>
      </c>
      <c r="S102" s="370">
        <v>12</v>
      </c>
      <c r="T102" s="370">
        <f t="shared" si="28"/>
        <v>34</v>
      </c>
      <c r="U102" s="370">
        <v>14</v>
      </c>
      <c r="V102" s="370">
        <v>25</v>
      </c>
      <c r="W102" s="370">
        <f t="shared" si="29"/>
        <v>39</v>
      </c>
      <c r="X102" s="370">
        <v>11</v>
      </c>
      <c r="Y102" s="370">
        <v>14</v>
      </c>
      <c r="Z102" s="370">
        <f t="shared" si="30"/>
        <v>25</v>
      </c>
      <c r="AA102" s="370">
        <v>27</v>
      </c>
      <c r="AB102" s="370">
        <v>9</v>
      </c>
      <c r="AC102" s="370">
        <f t="shared" si="31"/>
        <v>36</v>
      </c>
      <c r="AD102" s="370">
        <v>18</v>
      </c>
      <c r="AE102" s="370">
        <v>11</v>
      </c>
      <c r="AF102" s="370">
        <f t="shared" si="32"/>
        <v>29</v>
      </c>
      <c r="AG102" s="370">
        <v>9</v>
      </c>
      <c r="AH102" s="370">
        <v>14</v>
      </c>
      <c r="AI102" s="370">
        <f t="shared" si="33"/>
        <v>23</v>
      </c>
      <c r="AJ102" s="370">
        <v>8</v>
      </c>
      <c r="AK102" s="370">
        <v>7</v>
      </c>
      <c r="AL102" s="370">
        <f t="shared" si="34"/>
        <v>15</v>
      </c>
      <c r="AM102" s="370">
        <v>2</v>
      </c>
      <c r="AN102" s="370">
        <v>1</v>
      </c>
      <c r="AO102" s="370">
        <f t="shared" si="35"/>
        <v>3</v>
      </c>
      <c r="AP102" s="370">
        <v>0</v>
      </c>
      <c r="AQ102" s="370">
        <v>0</v>
      </c>
      <c r="AR102" s="370">
        <f t="shared" si="36"/>
        <v>0</v>
      </c>
      <c r="AS102" s="370">
        <v>0</v>
      </c>
      <c r="AT102" s="370">
        <v>0</v>
      </c>
      <c r="AU102" s="370">
        <f t="shared" si="37"/>
        <v>0</v>
      </c>
      <c r="AV102" s="370">
        <v>0</v>
      </c>
      <c r="AW102" s="370">
        <v>0</v>
      </c>
      <c r="AX102" s="370">
        <f t="shared" si="38"/>
        <v>0</v>
      </c>
      <c r="AY102" s="370">
        <v>0</v>
      </c>
      <c r="AZ102" s="370">
        <v>0</v>
      </c>
      <c r="BA102" s="370">
        <f t="shared" si="39"/>
        <v>0</v>
      </c>
      <c r="BB102" s="370">
        <v>0</v>
      </c>
      <c r="BC102" s="370">
        <v>0</v>
      </c>
      <c r="BD102" s="370">
        <f t="shared" si="40"/>
        <v>0</v>
      </c>
      <c r="BE102" s="370">
        <v>0</v>
      </c>
      <c r="BF102" s="370">
        <v>0</v>
      </c>
      <c r="BG102" s="370">
        <f t="shared" si="41"/>
        <v>0</v>
      </c>
      <c r="BH102" s="370">
        <v>0</v>
      </c>
      <c r="BI102" s="370">
        <v>0</v>
      </c>
      <c r="BJ102" s="370">
        <v>0</v>
      </c>
      <c r="BK102" s="370">
        <v>0</v>
      </c>
      <c r="BL102" s="370">
        <v>0</v>
      </c>
      <c r="BM102" s="370">
        <v>0</v>
      </c>
      <c r="BN102" s="370">
        <v>0</v>
      </c>
      <c r="BO102" s="370">
        <v>0</v>
      </c>
      <c r="BP102" s="370">
        <v>0</v>
      </c>
      <c r="BQ102" s="370">
        <v>0</v>
      </c>
      <c r="BR102" s="370">
        <v>0</v>
      </c>
      <c r="BS102" s="370">
        <v>0</v>
      </c>
      <c r="BT102" s="370">
        <v>0</v>
      </c>
      <c r="BU102" s="370">
        <v>0</v>
      </c>
      <c r="BV102" s="370">
        <v>0</v>
      </c>
      <c r="BW102" s="370">
        <v>0</v>
      </c>
      <c r="BX102" s="370">
        <v>0</v>
      </c>
      <c r="BY102" s="370">
        <v>0</v>
      </c>
      <c r="BZ102" s="370">
        <v>0</v>
      </c>
      <c r="CA102" s="370">
        <v>0</v>
      </c>
      <c r="CB102" s="370">
        <v>0</v>
      </c>
      <c r="CC102" s="370">
        <v>0</v>
      </c>
      <c r="CD102" s="370">
        <v>0</v>
      </c>
      <c r="CE102" s="370">
        <v>0</v>
      </c>
    </row>
    <row r="103" spans="1:83" s="371" customFormat="1" hidden="1">
      <c r="A103" s="370">
        <f t="shared" si="42"/>
        <v>90</v>
      </c>
      <c r="B103" s="370" t="s">
        <v>777</v>
      </c>
      <c r="C103" s="370" t="s">
        <v>778</v>
      </c>
      <c r="D103" s="370" t="s">
        <v>1554</v>
      </c>
      <c r="E103" s="370" t="s">
        <v>729</v>
      </c>
      <c r="F103" s="370" t="s">
        <v>82</v>
      </c>
      <c r="G103" s="370" t="s">
        <v>126</v>
      </c>
      <c r="H103" s="370" t="s">
        <v>615</v>
      </c>
      <c r="I103" s="370" t="s">
        <v>615</v>
      </c>
      <c r="J103" s="370">
        <v>2</v>
      </c>
      <c r="K103" s="370" t="s">
        <v>2441</v>
      </c>
      <c r="L103" s="370">
        <v>25020</v>
      </c>
      <c r="M103" s="370" t="s">
        <v>1376</v>
      </c>
      <c r="N103" s="370">
        <v>1500</v>
      </c>
      <c r="O103" s="370">
        <v>0</v>
      </c>
      <c r="P103" s="370">
        <v>0</v>
      </c>
      <c r="Q103" s="370">
        <f t="shared" si="27"/>
        <v>0</v>
      </c>
      <c r="R103" s="370">
        <v>8</v>
      </c>
      <c r="S103" s="370">
        <v>3</v>
      </c>
      <c r="T103" s="370">
        <f t="shared" si="28"/>
        <v>11</v>
      </c>
      <c r="U103" s="370">
        <v>3</v>
      </c>
      <c r="V103" s="370">
        <v>3</v>
      </c>
      <c r="W103" s="370">
        <f t="shared" si="29"/>
        <v>6</v>
      </c>
      <c r="X103" s="370">
        <v>2</v>
      </c>
      <c r="Y103" s="370">
        <v>2</v>
      </c>
      <c r="Z103" s="370">
        <f t="shared" si="30"/>
        <v>4</v>
      </c>
      <c r="AA103" s="370">
        <v>5</v>
      </c>
      <c r="AB103" s="370">
        <v>3</v>
      </c>
      <c r="AC103" s="370">
        <f t="shared" si="31"/>
        <v>8</v>
      </c>
      <c r="AD103" s="370">
        <v>0</v>
      </c>
      <c r="AE103" s="370">
        <v>3</v>
      </c>
      <c r="AF103" s="370">
        <f t="shared" si="32"/>
        <v>3</v>
      </c>
      <c r="AG103" s="370">
        <v>5</v>
      </c>
      <c r="AH103" s="370">
        <v>2</v>
      </c>
      <c r="AI103" s="370">
        <f t="shared" si="33"/>
        <v>7</v>
      </c>
      <c r="AJ103" s="370">
        <v>4</v>
      </c>
      <c r="AK103" s="370">
        <v>5</v>
      </c>
      <c r="AL103" s="370">
        <f t="shared" si="34"/>
        <v>9</v>
      </c>
      <c r="AM103" s="370">
        <v>0</v>
      </c>
      <c r="AN103" s="370">
        <v>1</v>
      </c>
      <c r="AO103" s="370">
        <f t="shared" si="35"/>
        <v>1</v>
      </c>
      <c r="AP103" s="370">
        <v>0</v>
      </c>
      <c r="AQ103" s="370">
        <v>1</v>
      </c>
      <c r="AR103" s="370">
        <f t="shared" si="36"/>
        <v>1</v>
      </c>
      <c r="AS103" s="370">
        <v>0</v>
      </c>
      <c r="AT103" s="370">
        <v>0</v>
      </c>
      <c r="AU103" s="370">
        <f t="shared" si="37"/>
        <v>0</v>
      </c>
      <c r="AV103" s="370">
        <v>0</v>
      </c>
      <c r="AW103" s="370">
        <v>0</v>
      </c>
      <c r="AX103" s="370">
        <f t="shared" si="38"/>
        <v>0</v>
      </c>
      <c r="AY103" s="370">
        <v>0</v>
      </c>
      <c r="AZ103" s="370">
        <v>0</v>
      </c>
      <c r="BA103" s="370">
        <f t="shared" si="39"/>
        <v>0</v>
      </c>
      <c r="BB103" s="370">
        <v>0</v>
      </c>
      <c r="BC103" s="370">
        <v>0</v>
      </c>
      <c r="BD103" s="370">
        <f t="shared" si="40"/>
        <v>0</v>
      </c>
      <c r="BE103" s="370">
        <v>0</v>
      </c>
      <c r="BF103" s="370">
        <v>0</v>
      </c>
      <c r="BG103" s="370">
        <f t="shared" si="41"/>
        <v>0</v>
      </c>
      <c r="BH103" s="370">
        <v>0</v>
      </c>
      <c r="BI103" s="370">
        <v>0</v>
      </c>
      <c r="BJ103" s="370">
        <v>0</v>
      </c>
      <c r="BK103" s="370">
        <v>0</v>
      </c>
      <c r="BL103" s="370">
        <v>0</v>
      </c>
      <c r="BM103" s="370">
        <v>0</v>
      </c>
      <c r="BN103" s="370">
        <v>0</v>
      </c>
      <c r="BO103" s="370">
        <v>0</v>
      </c>
      <c r="BP103" s="370">
        <v>0</v>
      </c>
      <c r="BQ103" s="370">
        <v>0</v>
      </c>
      <c r="BR103" s="370">
        <v>0</v>
      </c>
      <c r="BS103" s="370">
        <v>0</v>
      </c>
      <c r="BT103" s="370">
        <v>0</v>
      </c>
      <c r="BU103" s="370">
        <v>0</v>
      </c>
      <c r="BV103" s="370">
        <v>0</v>
      </c>
      <c r="BW103" s="370">
        <v>0</v>
      </c>
      <c r="BX103" s="370">
        <v>0</v>
      </c>
      <c r="BY103" s="370">
        <v>0</v>
      </c>
      <c r="BZ103" s="370">
        <v>0</v>
      </c>
      <c r="CA103" s="370">
        <v>0</v>
      </c>
      <c r="CB103" s="370">
        <v>0</v>
      </c>
      <c r="CC103" s="370">
        <v>0</v>
      </c>
      <c r="CD103" s="370">
        <v>0</v>
      </c>
      <c r="CE103" s="370">
        <v>0</v>
      </c>
    </row>
    <row r="104" spans="1:83" s="371" customFormat="1" hidden="1">
      <c r="A104" s="370">
        <f t="shared" si="42"/>
        <v>91</v>
      </c>
      <c r="B104" s="370" t="s">
        <v>721</v>
      </c>
      <c r="C104" s="370" t="s">
        <v>722</v>
      </c>
      <c r="D104" s="370" t="s">
        <v>1532</v>
      </c>
      <c r="E104" s="370" t="s">
        <v>723</v>
      </c>
      <c r="F104" s="370" t="s">
        <v>82</v>
      </c>
      <c r="G104" s="370" t="s">
        <v>126</v>
      </c>
      <c r="H104" s="370" t="s">
        <v>615</v>
      </c>
      <c r="I104" s="370" t="s">
        <v>615</v>
      </c>
      <c r="J104" s="370">
        <v>2</v>
      </c>
      <c r="K104" s="370" t="s">
        <v>2432</v>
      </c>
      <c r="L104" s="370">
        <v>29037</v>
      </c>
      <c r="M104" s="370" t="s">
        <v>2409</v>
      </c>
      <c r="N104" s="370">
        <v>900</v>
      </c>
      <c r="O104" s="370">
        <v>0</v>
      </c>
      <c r="P104" s="370">
        <v>0</v>
      </c>
      <c r="Q104" s="370">
        <f t="shared" si="27"/>
        <v>0</v>
      </c>
      <c r="R104" s="370">
        <v>8</v>
      </c>
      <c r="S104" s="370">
        <v>6</v>
      </c>
      <c r="T104" s="370">
        <f t="shared" si="28"/>
        <v>14</v>
      </c>
      <c r="U104" s="370">
        <v>14</v>
      </c>
      <c r="V104" s="370">
        <v>9</v>
      </c>
      <c r="W104" s="370">
        <f t="shared" si="29"/>
        <v>23</v>
      </c>
      <c r="X104" s="370">
        <v>8</v>
      </c>
      <c r="Y104" s="370">
        <v>12</v>
      </c>
      <c r="Z104" s="370">
        <f t="shared" si="30"/>
        <v>20</v>
      </c>
      <c r="AA104" s="370">
        <v>13</v>
      </c>
      <c r="AB104" s="370">
        <v>8</v>
      </c>
      <c r="AC104" s="370">
        <f t="shared" si="31"/>
        <v>21</v>
      </c>
      <c r="AD104" s="370">
        <v>7</v>
      </c>
      <c r="AE104" s="370">
        <v>5</v>
      </c>
      <c r="AF104" s="370">
        <f t="shared" si="32"/>
        <v>12</v>
      </c>
      <c r="AG104" s="370">
        <v>14</v>
      </c>
      <c r="AH104" s="370">
        <v>7</v>
      </c>
      <c r="AI104" s="370">
        <f t="shared" si="33"/>
        <v>21</v>
      </c>
      <c r="AJ104" s="370">
        <v>6</v>
      </c>
      <c r="AK104" s="370">
        <v>2</v>
      </c>
      <c r="AL104" s="370">
        <f t="shared" si="34"/>
        <v>8</v>
      </c>
      <c r="AM104" s="370">
        <v>1</v>
      </c>
      <c r="AN104" s="370">
        <v>0</v>
      </c>
      <c r="AO104" s="370">
        <f t="shared" si="35"/>
        <v>1</v>
      </c>
      <c r="AP104" s="370">
        <v>0</v>
      </c>
      <c r="AQ104" s="370">
        <v>0</v>
      </c>
      <c r="AR104" s="370">
        <f t="shared" si="36"/>
        <v>0</v>
      </c>
      <c r="AS104" s="370">
        <v>0</v>
      </c>
      <c r="AT104" s="370">
        <v>0</v>
      </c>
      <c r="AU104" s="370">
        <f t="shared" si="37"/>
        <v>0</v>
      </c>
      <c r="AV104" s="370">
        <v>0</v>
      </c>
      <c r="AW104" s="370">
        <v>0</v>
      </c>
      <c r="AX104" s="370">
        <f t="shared" si="38"/>
        <v>0</v>
      </c>
      <c r="AY104" s="370">
        <v>0</v>
      </c>
      <c r="AZ104" s="370">
        <v>0</v>
      </c>
      <c r="BA104" s="370">
        <f t="shared" si="39"/>
        <v>0</v>
      </c>
      <c r="BB104" s="370">
        <v>0</v>
      </c>
      <c r="BC104" s="370">
        <v>0</v>
      </c>
      <c r="BD104" s="370">
        <f t="shared" si="40"/>
        <v>0</v>
      </c>
      <c r="BE104" s="370">
        <v>0</v>
      </c>
      <c r="BF104" s="370">
        <v>0</v>
      </c>
      <c r="BG104" s="370">
        <f t="shared" si="41"/>
        <v>0</v>
      </c>
      <c r="BH104" s="370">
        <v>6</v>
      </c>
      <c r="BI104" s="370">
        <v>2</v>
      </c>
      <c r="BJ104" s="370">
        <v>1</v>
      </c>
      <c r="BK104" s="370">
        <v>0</v>
      </c>
      <c r="BL104" s="370">
        <v>0</v>
      </c>
      <c r="BM104" s="370">
        <v>0</v>
      </c>
      <c r="BN104" s="370">
        <v>0</v>
      </c>
      <c r="BO104" s="370">
        <v>0</v>
      </c>
      <c r="BP104" s="370">
        <v>0</v>
      </c>
      <c r="BQ104" s="370">
        <v>0</v>
      </c>
      <c r="BR104" s="370">
        <v>0</v>
      </c>
      <c r="BS104" s="370">
        <v>0</v>
      </c>
      <c r="BT104" s="370">
        <v>7</v>
      </c>
      <c r="BU104" s="370">
        <v>2</v>
      </c>
      <c r="BV104" s="370">
        <v>9</v>
      </c>
      <c r="BW104" s="370">
        <v>0</v>
      </c>
      <c r="BX104" s="370">
        <v>0</v>
      </c>
      <c r="BY104" s="370">
        <v>0</v>
      </c>
      <c r="BZ104" s="370">
        <v>7</v>
      </c>
      <c r="CA104" s="370">
        <v>7</v>
      </c>
      <c r="CB104" s="370">
        <v>9</v>
      </c>
      <c r="CC104" s="370">
        <v>0</v>
      </c>
      <c r="CD104" s="370">
        <v>0</v>
      </c>
      <c r="CE104" s="370">
        <v>0</v>
      </c>
    </row>
    <row r="105" spans="1:83" s="371" customFormat="1" hidden="1">
      <c r="A105" s="370">
        <f t="shared" si="42"/>
        <v>92</v>
      </c>
      <c r="B105" s="370" t="s">
        <v>757</v>
      </c>
      <c r="C105" s="370" t="s">
        <v>758</v>
      </c>
      <c r="D105" s="370" t="s">
        <v>1547</v>
      </c>
      <c r="E105" s="370" t="s">
        <v>753</v>
      </c>
      <c r="F105" s="370" t="s">
        <v>82</v>
      </c>
      <c r="G105" s="370" t="s">
        <v>126</v>
      </c>
      <c r="H105" s="370" t="s">
        <v>615</v>
      </c>
      <c r="I105" s="370" t="s">
        <v>615</v>
      </c>
      <c r="J105" s="370">
        <v>2</v>
      </c>
      <c r="K105" s="370" t="s">
        <v>2442</v>
      </c>
      <c r="L105" s="370">
        <v>32509</v>
      </c>
      <c r="M105" s="370" t="s">
        <v>2419</v>
      </c>
      <c r="N105" s="370">
        <v>0</v>
      </c>
      <c r="O105" s="370">
        <v>0</v>
      </c>
      <c r="P105" s="370">
        <v>0</v>
      </c>
      <c r="Q105" s="370">
        <f t="shared" si="27"/>
        <v>0</v>
      </c>
      <c r="R105" s="370">
        <v>5</v>
      </c>
      <c r="S105" s="370">
        <v>1</v>
      </c>
      <c r="T105" s="370">
        <f t="shared" si="28"/>
        <v>6</v>
      </c>
      <c r="U105" s="370">
        <v>1</v>
      </c>
      <c r="V105" s="370">
        <v>3</v>
      </c>
      <c r="W105" s="370">
        <f t="shared" si="29"/>
        <v>4</v>
      </c>
      <c r="X105" s="370">
        <v>2</v>
      </c>
      <c r="Y105" s="370">
        <v>2</v>
      </c>
      <c r="Z105" s="370">
        <f t="shared" si="30"/>
        <v>4</v>
      </c>
      <c r="AA105" s="370">
        <v>2</v>
      </c>
      <c r="AB105" s="370">
        <v>4</v>
      </c>
      <c r="AC105" s="370">
        <f t="shared" si="31"/>
        <v>6</v>
      </c>
      <c r="AD105" s="370">
        <v>4</v>
      </c>
      <c r="AE105" s="370">
        <v>2</v>
      </c>
      <c r="AF105" s="370">
        <f t="shared" si="32"/>
        <v>6</v>
      </c>
      <c r="AG105" s="370">
        <v>5</v>
      </c>
      <c r="AH105" s="370">
        <v>1</v>
      </c>
      <c r="AI105" s="370">
        <f t="shared" si="33"/>
        <v>6</v>
      </c>
      <c r="AJ105" s="370">
        <v>3</v>
      </c>
      <c r="AK105" s="370">
        <v>0</v>
      </c>
      <c r="AL105" s="370">
        <f t="shared" si="34"/>
        <v>3</v>
      </c>
      <c r="AM105" s="370">
        <v>0</v>
      </c>
      <c r="AN105" s="370">
        <v>0</v>
      </c>
      <c r="AO105" s="370">
        <f t="shared" si="35"/>
        <v>0</v>
      </c>
      <c r="AP105" s="370">
        <v>0</v>
      </c>
      <c r="AQ105" s="370">
        <v>0</v>
      </c>
      <c r="AR105" s="370">
        <f t="shared" si="36"/>
        <v>0</v>
      </c>
      <c r="AS105" s="370">
        <v>0</v>
      </c>
      <c r="AT105" s="370">
        <v>0</v>
      </c>
      <c r="AU105" s="370">
        <f t="shared" si="37"/>
        <v>0</v>
      </c>
      <c r="AV105" s="370">
        <v>0</v>
      </c>
      <c r="AW105" s="370">
        <v>0</v>
      </c>
      <c r="AX105" s="370">
        <f t="shared" si="38"/>
        <v>0</v>
      </c>
      <c r="AY105" s="370">
        <v>0</v>
      </c>
      <c r="AZ105" s="370">
        <v>0</v>
      </c>
      <c r="BA105" s="370">
        <f t="shared" si="39"/>
        <v>0</v>
      </c>
      <c r="BB105" s="370">
        <v>0</v>
      </c>
      <c r="BC105" s="370">
        <v>0</v>
      </c>
      <c r="BD105" s="370">
        <f t="shared" si="40"/>
        <v>0</v>
      </c>
      <c r="BE105" s="370">
        <v>0</v>
      </c>
      <c r="BF105" s="370">
        <v>0</v>
      </c>
      <c r="BG105" s="370">
        <f t="shared" si="41"/>
        <v>0</v>
      </c>
      <c r="BH105" s="370">
        <v>0</v>
      </c>
      <c r="BI105" s="370">
        <v>0</v>
      </c>
      <c r="BJ105" s="370">
        <v>0</v>
      </c>
      <c r="BK105" s="370">
        <v>0</v>
      </c>
      <c r="BL105" s="370">
        <v>0</v>
      </c>
      <c r="BM105" s="370">
        <v>0</v>
      </c>
      <c r="BN105" s="370">
        <v>0</v>
      </c>
      <c r="BO105" s="370">
        <v>0</v>
      </c>
      <c r="BP105" s="370">
        <v>0</v>
      </c>
      <c r="BQ105" s="370">
        <v>0</v>
      </c>
      <c r="BR105" s="370">
        <v>0</v>
      </c>
      <c r="BS105" s="370">
        <v>0</v>
      </c>
      <c r="BT105" s="370">
        <v>0</v>
      </c>
      <c r="BU105" s="370">
        <v>0</v>
      </c>
      <c r="BV105" s="370">
        <v>0</v>
      </c>
      <c r="BW105" s="370">
        <v>0</v>
      </c>
      <c r="BX105" s="370">
        <v>0</v>
      </c>
      <c r="BY105" s="370">
        <v>0</v>
      </c>
      <c r="BZ105" s="370">
        <v>0</v>
      </c>
      <c r="CA105" s="370">
        <v>0</v>
      </c>
      <c r="CB105" s="370">
        <v>0</v>
      </c>
      <c r="CC105" s="370">
        <v>0</v>
      </c>
      <c r="CD105" s="370">
        <v>0</v>
      </c>
      <c r="CE105" s="370">
        <v>0</v>
      </c>
    </row>
    <row r="106" spans="1:83" s="371" customFormat="1" hidden="1">
      <c r="A106" s="370">
        <f t="shared" si="42"/>
        <v>93</v>
      </c>
      <c r="B106" s="370" t="s">
        <v>743</v>
      </c>
      <c r="C106" s="370" t="s">
        <v>744</v>
      </c>
      <c r="D106" s="370" t="s">
        <v>1531</v>
      </c>
      <c r="E106" s="370" t="s">
        <v>745</v>
      </c>
      <c r="F106" s="370" t="s">
        <v>82</v>
      </c>
      <c r="G106" s="370" t="s">
        <v>126</v>
      </c>
      <c r="H106" s="370" t="s">
        <v>615</v>
      </c>
      <c r="I106" s="370" t="s">
        <v>615</v>
      </c>
      <c r="J106" s="370">
        <v>2</v>
      </c>
      <c r="K106" s="370" t="s">
        <v>2410</v>
      </c>
      <c r="L106" s="370">
        <v>29646</v>
      </c>
      <c r="M106" s="370" t="s">
        <v>2409</v>
      </c>
      <c r="N106" s="370">
        <v>1000</v>
      </c>
      <c r="O106" s="370">
        <v>0</v>
      </c>
      <c r="P106" s="370">
        <v>0</v>
      </c>
      <c r="Q106" s="370">
        <f t="shared" si="27"/>
        <v>0</v>
      </c>
      <c r="R106" s="370">
        <v>8</v>
      </c>
      <c r="S106" s="370">
        <v>8</v>
      </c>
      <c r="T106" s="370">
        <f t="shared" si="28"/>
        <v>16</v>
      </c>
      <c r="U106" s="370">
        <v>11</v>
      </c>
      <c r="V106" s="370">
        <v>5</v>
      </c>
      <c r="W106" s="370">
        <f t="shared" si="29"/>
        <v>16</v>
      </c>
      <c r="X106" s="370">
        <v>6</v>
      </c>
      <c r="Y106" s="370">
        <v>3</v>
      </c>
      <c r="Z106" s="370">
        <f t="shared" si="30"/>
        <v>9</v>
      </c>
      <c r="AA106" s="370">
        <v>6</v>
      </c>
      <c r="AB106" s="370">
        <v>8</v>
      </c>
      <c r="AC106" s="370">
        <f t="shared" si="31"/>
        <v>14</v>
      </c>
      <c r="AD106" s="370">
        <v>10</v>
      </c>
      <c r="AE106" s="370">
        <v>7</v>
      </c>
      <c r="AF106" s="370">
        <f t="shared" si="32"/>
        <v>17</v>
      </c>
      <c r="AG106" s="370">
        <v>4</v>
      </c>
      <c r="AH106" s="370">
        <v>4</v>
      </c>
      <c r="AI106" s="370">
        <f t="shared" si="33"/>
        <v>8</v>
      </c>
      <c r="AJ106" s="370">
        <v>2</v>
      </c>
      <c r="AK106" s="370">
        <v>1</v>
      </c>
      <c r="AL106" s="370">
        <f t="shared" si="34"/>
        <v>3</v>
      </c>
      <c r="AM106" s="370">
        <v>0</v>
      </c>
      <c r="AN106" s="370">
        <v>0</v>
      </c>
      <c r="AO106" s="370">
        <f t="shared" si="35"/>
        <v>0</v>
      </c>
      <c r="AP106" s="370">
        <v>0</v>
      </c>
      <c r="AQ106" s="370">
        <v>0</v>
      </c>
      <c r="AR106" s="370">
        <f t="shared" si="36"/>
        <v>0</v>
      </c>
      <c r="AS106" s="370">
        <v>0</v>
      </c>
      <c r="AT106" s="370">
        <v>1</v>
      </c>
      <c r="AU106" s="370">
        <f t="shared" si="37"/>
        <v>1</v>
      </c>
      <c r="AV106" s="370">
        <v>0</v>
      </c>
      <c r="AW106" s="370">
        <v>0</v>
      </c>
      <c r="AX106" s="370">
        <f t="shared" si="38"/>
        <v>0</v>
      </c>
      <c r="AY106" s="370">
        <v>0</v>
      </c>
      <c r="AZ106" s="370">
        <v>0</v>
      </c>
      <c r="BA106" s="370">
        <f t="shared" si="39"/>
        <v>0</v>
      </c>
      <c r="BB106" s="370">
        <v>0</v>
      </c>
      <c r="BC106" s="370">
        <v>0</v>
      </c>
      <c r="BD106" s="370">
        <f t="shared" si="40"/>
        <v>0</v>
      </c>
      <c r="BE106" s="370">
        <v>0</v>
      </c>
      <c r="BF106" s="370">
        <v>0</v>
      </c>
      <c r="BG106" s="370">
        <f t="shared" si="41"/>
        <v>0</v>
      </c>
      <c r="BH106" s="370">
        <v>0</v>
      </c>
      <c r="BI106" s="370">
        <v>0</v>
      </c>
      <c r="BJ106" s="370">
        <v>0</v>
      </c>
      <c r="BK106" s="370">
        <v>0</v>
      </c>
      <c r="BL106" s="370">
        <v>0</v>
      </c>
      <c r="BM106" s="370">
        <v>0</v>
      </c>
      <c r="BN106" s="370">
        <v>0</v>
      </c>
      <c r="BO106" s="370">
        <v>0</v>
      </c>
      <c r="BP106" s="370">
        <v>0</v>
      </c>
      <c r="BQ106" s="370">
        <v>0</v>
      </c>
      <c r="BR106" s="370">
        <v>0</v>
      </c>
      <c r="BS106" s="370">
        <v>0</v>
      </c>
      <c r="BT106" s="370">
        <v>0</v>
      </c>
      <c r="BU106" s="370">
        <v>0</v>
      </c>
      <c r="BV106" s="370">
        <v>0</v>
      </c>
      <c r="BW106" s="370">
        <v>0</v>
      </c>
      <c r="BX106" s="370">
        <v>0</v>
      </c>
      <c r="BY106" s="370">
        <v>0</v>
      </c>
      <c r="BZ106" s="370">
        <v>0</v>
      </c>
      <c r="CA106" s="370">
        <v>0</v>
      </c>
      <c r="CB106" s="370">
        <v>0</v>
      </c>
      <c r="CC106" s="370">
        <v>0</v>
      </c>
      <c r="CD106" s="370">
        <v>0</v>
      </c>
      <c r="CE106" s="370">
        <v>0</v>
      </c>
    </row>
    <row r="107" spans="1:83" s="371" customFormat="1" hidden="1">
      <c r="A107" s="370">
        <f t="shared" si="42"/>
        <v>94</v>
      </c>
      <c r="B107" s="370" t="s">
        <v>779</v>
      </c>
      <c r="C107" s="370" t="s">
        <v>780</v>
      </c>
      <c r="D107" s="370" t="s">
        <v>1548</v>
      </c>
      <c r="E107" s="370" t="s">
        <v>781</v>
      </c>
      <c r="F107" s="370" t="s">
        <v>82</v>
      </c>
      <c r="G107" s="370" t="s">
        <v>126</v>
      </c>
      <c r="H107" s="370" t="s">
        <v>615</v>
      </c>
      <c r="I107" s="370" t="s">
        <v>615</v>
      </c>
      <c r="J107" s="370">
        <v>2</v>
      </c>
      <c r="K107" s="370" t="s">
        <v>2443</v>
      </c>
      <c r="L107" s="370">
        <v>30011</v>
      </c>
      <c r="M107" s="370" t="s">
        <v>2419</v>
      </c>
      <c r="N107" s="370">
        <v>0</v>
      </c>
      <c r="O107" s="370">
        <v>0</v>
      </c>
      <c r="P107" s="370">
        <v>0</v>
      </c>
      <c r="Q107" s="370">
        <f t="shared" si="27"/>
        <v>0</v>
      </c>
      <c r="R107" s="370">
        <v>6</v>
      </c>
      <c r="S107" s="370">
        <v>6</v>
      </c>
      <c r="T107" s="370">
        <f t="shared" si="28"/>
        <v>12</v>
      </c>
      <c r="U107" s="370">
        <v>4</v>
      </c>
      <c r="V107" s="370">
        <v>3</v>
      </c>
      <c r="W107" s="370">
        <f t="shared" si="29"/>
        <v>7</v>
      </c>
      <c r="X107" s="370">
        <v>7</v>
      </c>
      <c r="Y107" s="370">
        <v>7</v>
      </c>
      <c r="Z107" s="370">
        <f t="shared" si="30"/>
        <v>14</v>
      </c>
      <c r="AA107" s="370">
        <v>9</v>
      </c>
      <c r="AB107" s="370">
        <v>5</v>
      </c>
      <c r="AC107" s="370">
        <f t="shared" si="31"/>
        <v>14</v>
      </c>
      <c r="AD107" s="370">
        <v>7</v>
      </c>
      <c r="AE107" s="370">
        <v>3</v>
      </c>
      <c r="AF107" s="370">
        <f t="shared" si="32"/>
        <v>10</v>
      </c>
      <c r="AG107" s="370">
        <v>8</v>
      </c>
      <c r="AH107" s="370">
        <v>5</v>
      </c>
      <c r="AI107" s="370">
        <f t="shared" si="33"/>
        <v>13</v>
      </c>
      <c r="AJ107" s="370">
        <v>3</v>
      </c>
      <c r="AK107" s="370">
        <v>5</v>
      </c>
      <c r="AL107" s="370">
        <f t="shared" si="34"/>
        <v>8</v>
      </c>
      <c r="AM107" s="370">
        <v>3</v>
      </c>
      <c r="AN107" s="370">
        <v>2</v>
      </c>
      <c r="AO107" s="370">
        <f t="shared" si="35"/>
        <v>5</v>
      </c>
      <c r="AP107" s="370">
        <v>1</v>
      </c>
      <c r="AQ107" s="370">
        <v>0</v>
      </c>
      <c r="AR107" s="370">
        <f t="shared" si="36"/>
        <v>1</v>
      </c>
      <c r="AS107" s="370">
        <v>0</v>
      </c>
      <c r="AT107" s="370">
        <v>0</v>
      </c>
      <c r="AU107" s="370">
        <f t="shared" si="37"/>
        <v>0</v>
      </c>
      <c r="AV107" s="370">
        <v>0</v>
      </c>
      <c r="AW107" s="370">
        <v>0</v>
      </c>
      <c r="AX107" s="370">
        <f t="shared" si="38"/>
        <v>0</v>
      </c>
      <c r="AY107" s="370">
        <v>0</v>
      </c>
      <c r="AZ107" s="370">
        <v>0</v>
      </c>
      <c r="BA107" s="370">
        <f t="shared" si="39"/>
        <v>0</v>
      </c>
      <c r="BB107" s="370">
        <v>0</v>
      </c>
      <c r="BC107" s="370">
        <v>0</v>
      </c>
      <c r="BD107" s="370">
        <f t="shared" si="40"/>
        <v>0</v>
      </c>
      <c r="BE107" s="370">
        <v>0</v>
      </c>
      <c r="BF107" s="370">
        <v>0</v>
      </c>
      <c r="BG107" s="370">
        <f t="shared" si="41"/>
        <v>0</v>
      </c>
      <c r="BH107" s="370">
        <v>2</v>
      </c>
      <c r="BI107" s="370">
        <v>0</v>
      </c>
      <c r="BJ107" s="370">
        <v>0</v>
      </c>
      <c r="BK107" s="370">
        <v>0</v>
      </c>
      <c r="BL107" s="370">
        <v>0</v>
      </c>
      <c r="BM107" s="370">
        <v>0</v>
      </c>
      <c r="BN107" s="370">
        <v>0</v>
      </c>
      <c r="BO107" s="370">
        <v>1</v>
      </c>
      <c r="BP107" s="370">
        <v>0</v>
      </c>
      <c r="BQ107" s="370">
        <v>0</v>
      </c>
      <c r="BR107" s="370">
        <v>0</v>
      </c>
      <c r="BS107" s="370">
        <v>0</v>
      </c>
      <c r="BT107" s="370">
        <v>2</v>
      </c>
      <c r="BU107" s="370">
        <v>1</v>
      </c>
      <c r="BV107" s="370">
        <v>3</v>
      </c>
      <c r="BW107" s="370">
        <v>0</v>
      </c>
      <c r="BX107" s="370">
        <v>0</v>
      </c>
      <c r="BY107" s="370">
        <v>0</v>
      </c>
      <c r="BZ107" s="370">
        <v>2</v>
      </c>
      <c r="CA107" s="370">
        <v>2</v>
      </c>
      <c r="CB107" s="370">
        <v>3</v>
      </c>
      <c r="CC107" s="370">
        <v>0</v>
      </c>
      <c r="CD107" s="370">
        <v>0</v>
      </c>
      <c r="CE107" s="370">
        <v>0</v>
      </c>
    </row>
    <row r="108" spans="1:83" s="371" customFormat="1" hidden="1">
      <c r="A108" s="370">
        <f t="shared" si="42"/>
        <v>95</v>
      </c>
      <c r="B108" s="370" t="s">
        <v>789</v>
      </c>
      <c r="C108" s="370" t="s">
        <v>790</v>
      </c>
      <c r="D108" s="370" t="s">
        <v>1533</v>
      </c>
      <c r="E108" s="370" t="s">
        <v>791</v>
      </c>
      <c r="F108" s="370" t="s">
        <v>82</v>
      </c>
      <c r="G108" s="370" t="s">
        <v>126</v>
      </c>
      <c r="H108" s="370" t="s">
        <v>615</v>
      </c>
      <c r="I108" s="370" t="s">
        <v>615</v>
      </c>
      <c r="J108" s="370">
        <v>2</v>
      </c>
      <c r="K108" s="370" t="s">
        <v>2424</v>
      </c>
      <c r="L108" s="370">
        <v>29952</v>
      </c>
      <c r="M108" s="370" t="s">
        <v>2409</v>
      </c>
      <c r="N108" s="370">
        <v>900</v>
      </c>
      <c r="O108" s="370">
        <v>0</v>
      </c>
      <c r="P108" s="370">
        <v>1</v>
      </c>
      <c r="Q108" s="370">
        <f t="shared" si="27"/>
        <v>1</v>
      </c>
      <c r="R108" s="370">
        <v>3</v>
      </c>
      <c r="S108" s="370">
        <v>10</v>
      </c>
      <c r="T108" s="370">
        <f t="shared" si="28"/>
        <v>13</v>
      </c>
      <c r="U108" s="370">
        <v>17</v>
      </c>
      <c r="V108" s="370">
        <v>14</v>
      </c>
      <c r="W108" s="370">
        <f t="shared" si="29"/>
        <v>31</v>
      </c>
      <c r="X108" s="370">
        <v>13</v>
      </c>
      <c r="Y108" s="370">
        <v>9</v>
      </c>
      <c r="Z108" s="370">
        <f t="shared" si="30"/>
        <v>22</v>
      </c>
      <c r="AA108" s="370">
        <v>14</v>
      </c>
      <c r="AB108" s="370">
        <v>12</v>
      </c>
      <c r="AC108" s="370">
        <f t="shared" si="31"/>
        <v>26</v>
      </c>
      <c r="AD108" s="370">
        <v>15</v>
      </c>
      <c r="AE108" s="370">
        <v>6</v>
      </c>
      <c r="AF108" s="370">
        <f t="shared" si="32"/>
        <v>21</v>
      </c>
      <c r="AG108" s="370">
        <v>15</v>
      </c>
      <c r="AH108" s="370">
        <v>8</v>
      </c>
      <c r="AI108" s="370">
        <f t="shared" si="33"/>
        <v>23</v>
      </c>
      <c r="AJ108" s="370">
        <v>7</v>
      </c>
      <c r="AK108" s="370">
        <v>1</v>
      </c>
      <c r="AL108" s="370">
        <f t="shared" si="34"/>
        <v>8</v>
      </c>
      <c r="AM108" s="370">
        <v>1</v>
      </c>
      <c r="AN108" s="370">
        <v>0</v>
      </c>
      <c r="AO108" s="370">
        <f t="shared" si="35"/>
        <v>1</v>
      </c>
      <c r="AP108" s="370">
        <v>1</v>
      </c>
      <c r="AQ108" s="370">
        <v>0</v>
      </c>
      <c r="AR108" s="370">
        <f t="shared" si="36"/>
        <v>1</v>
      </c>
      <c r="AS108" s="370">
        <v>0</v>
      </c>
      <c r="AT108" s="370">
        <v>0</v>
      </c>
      <c r="AU108" s="370">
        <f t="shared" si="37"/>
        <v>0</v>
      </c>
      <c r="AV108" s="370">
        <v>0</v>
      </c>
      <c r="AW108" s="370">
        <v>0</v>
      </c>
      <c r="AX108" s="370">
        <f t="shared" si="38"/>
        <v>0</v>
      </c>
      <c r="AY108" s="370">
        <v>0</v>
      </c>
      <c r="AZ108" s="370">
        <v>0</v>
      </c>
      <c r="BA108" s="370">
        <f t="shared" si="39"/>
        <v>0</v>
      </c>
      <c r="BB108" s="370">
        <v>0</v>
      </c>
      <c r="BC108" s="370">
        <v>0</v>
      </c>
      <c r="BD108" s="370">
        <f t="shared" si="40"/>
        <v>0</v>
      </c>
      <c r="BE108" s="370">
        <v>0</v>
      </c>
      <c r="BF108" s="370">
        <v>0</v>
      </c>
      <c r="BG108" s="370">
        <f t="shared" si="41"/>
        <v>0</v>
      </c>
      <c r="BH108" s="370">
        <v>0</v>
      </c>
      <c r="BI108" s="370">
        <v>0</v>
      </c>
      <c r="BJ108" s="370">
        <v>0</v>
      </c>
      <c r="BK108" s="370">
        <v>0</v>
      </c>
      <c r="BL108" s="370">
        <v>0</v>
      </c>
      <c r="BM108" s="370">
        <v>0</v>
      </c>
      <c r="BN108" s="370">
        <v>0</v>
      </c>
      <c r="BO108" s="370">
        <v>0</v>
      </c>
      <c r="BP108" s="370">
        <v>0</v>
      </c>
      <c r="BQ108" s="370">
        <v>0</v>
      </c>
      <c r="BR108" s="370">
        <v>0</v>
      </c>
      <c r="BS108" s="370">
        <v>0</v>
      </c>
      <c r="BT108" s="370">
        <v>0</v>
      </c>
      <c r="BU108" s="370">
        <v>0</v>
      </c>
      <c r="BV108" s="370">
        <v>0</v>
      </c>
      <c r="BW108" s="370">
        <v>0</v>
      </c>
      <c r="BX108" s="370">
        <v>0</v>
      </c>
      <c r="BY108" s="370">
        <v>0</v>
      </c>
      <c r="BZ108" s="370">
        <v>0</v>
      </c>
      <c r="CA108" s="370">
        <v>0</v>
      </c>
      <c r="CB108" s="370">
        <v>0</v>
      </c>
      <c r="CC108" s="370">
        <v>0</v>
      </c>
      <c r="CD108" s="370">
        <v>0</v>
      </c>
      <c r="CE108" s="370">
        <v>0</v>
      </c>
    </row>
    <row r="109" spans="1:83" s="371" customFormat="1" hidden="1">
      <c r="A109" s="370">
        <f t="shared" si="42"/>
        <v>96</v>
      </c>
      <c r="B109" s="370" t="s">
        <v>759</v>
      </c>
      <c r="C109" s="370" t="s">
        <v>760</v>
      </c>
      <c r="D109" s="370" t="s">
        <v>1553</v>
      </c>
      <c r="E109" s="370" t="s">
        <v>723</v>
      </c>
      <c r="F109" s="370" t="s">
        <v>82</v>
      </c>
      <c r="G109" s="370" t="s">
        <v>126</v>
      </c>
      <c r="H109" s="370" t="s">
        <v>615</v>
      </c>
      <c r="I109" s="370" t="s">
        <v>615</v>
      </c>
      <c r="J109" s="370">
        <v>2</v>
      </c>
      <c r="K109" s="370" t="s">
        <v>2410</v>
      </c>
      <c r="L109" s="370">
        <v>30376</v>
      </c>
      <c r="M109" s="370" t="s">
        <v>2409</v>
      </c>
      <c r="N109" s="370">
        <v>900</v>
      </c>
      <c r="O109" s="370">
        <v>0</v>
      </c>
      <c r="P109" s="370">
        <v>0</v>
      </c>
      <c r="Q109" s="370">
        <f t="shared" si="27"/>
        <v>0</v>
      </c>
      <c r="R109" s="370">
        <v>3</v>
      </c>
      <c r="S109" s="370">
        <v>5</v>
      </c>
      <c r="T109" s="370">
        <f t="shared" si="28"/>
        <v>8</v>
      </c>
      <c r="U109" s="370">
        <v>7</v>
      </c>
      <c r="V109" s="370">
        <v>6</v>
      </c>
      <c r="W109" s="370">
        <f t="shared" si="29"/>
        <v>13</v>
      </c>
      <c r="X109" s="370">
        <v>7</v>
      </c>
      <c r="Y109" s="370">
        <v>5</v>
      </c>
      <c r="Z109" s="370">
        <f t="shared" si="30"/>
        <v>12</v>
      </c>
      <c r="AA109" s="370">
        <v>4</v>
      </c>
      <c r="AB109" s="370">
        <v>3</v>
      </c>
      <c r="AC109" s="370">
        <f t="shared" si="31"/>
        <v>7</v>
      </c>
      <c r="AD109" s="370">
        <v>3</v>
      </c>
      <c r="AE109" s="370">
        <v>3</v>
      </c>
      <c r="AF109" s="370">
        <f t="shared" si="32"/>
        <v>6</v>
      </c>
      <c r="AG109" s="370">
        <v>4</v>
      </c>
      <c r="AH109" s="370">
        <v>1</v>
      </c>
      <c r="AI109" s="370">
        <f t="shared" si="33"/>
        <v>5</v>
      </c>
      <c r="AJ109" s="370">
        <v>1</v>
      </c>
      <c r="AK109" s="370">
        <v>0</v>
      </c>
      <c r="AL109" s="370">
        <f t="shared" si="34"/>
        <v>1</v>
      </c>
      <c r="AM109" s="370">
        <v>0</v>
      </c>
      <c r="AN109" s="370">
        <v>0</v>
      </c>
      <c r="AO109" s="370">
        <f t="shared" si="35"/>
        <v>0</v>
      </c>
      <c r="AP109" s="370">
        <v>0</v>
      </c>
      <c r="AQ109" s="370">
        <v>0</v>
      </c>
      <c r="AR109" s="370">
        <f t="shared" si="36"/>
        <v>0</v>
      </c>
      <c r="AS109" s="370">
        <v>0</v>
      </c>
      <c r="AT109" s="370">
        <v>0</v>
      </c>
      <c r="AU109" s="370">
        <f t="shared" si="37"/>
        <v>0</v>
      </c>
      <c r="AV109" s="370">
        <v>0</v>
      </c>
      <c r="AW109" s="370">
        <v>0</v>
      </c>
      <c r="AX109" s="370">
        <f t="shared" si="38"/>
        <v>0</v>
      </c>
      <c r="AY109" s="370">
        <v>0</v>
      </c>
      <c r="AZ109" s="370">
        <v>0</v>
      </c>
      <c r="BA109" s="370">
        <f t="shared" si="39"/>
        <v>0</v>
      </c>
      <c r="BB109" s="370">
        <v>0</v>
      </c>
      <c r="BC109" s="370">
        <v>0</v>
      </c>
      <c r="BD109" s="370">
        <f t="shared" si="40"/>
        <v>0</v>
      </c>
      <c r="BE109" s="370">
        <v>0</v>
      </c>
      <c r="BF109" s="370">
        <v>0</v>
      </c>
      <c r="BG109" s="370">
        <f t="shared" si="41"/>
        <v>0</v>
      </c>
      <c r="BH109" s="370">
        <v>0</v>
      </c>
      <c r="BI109" s="370">
        <v>0</v>
      </c>
      <c r="BJ109" s="370">
        <v>0</v>
      </c>
      <c r="BK109" s="370">
        <v>0</v>
      </c>
      <c r="BL109" s="370">
        <v>0</v>
      </c>
      <c r="BM109" s="370">
        <v>0</v>
      </c>
      <c r="BN109" s="370">
        <v>0</v>
      </c>
      <c r="BO109" s="370">
        <v>0</v>
      </c>
      <c r="BP109" s="370">
        <v>0</v>
      </c>
      <c r="BQ109" s="370">
        <v>0</v>
      </c>
      <c r="BR109" s="370">
        <v>0</v>
      </c>
      <c r="BS109" s="370">
        <v>0</v>
      </c>
      <c r="BT109" s="370">
        <v>0</v>
      </c>
      <c r="BU109" s="370">
        <v>0</v>
      </c>
      <c r="BV109" s="370">
        <v>0</v>
      </c>
      <c r="BW109" s="370">
        <v>0</v>
      </c>
      <c r="BX109" s="370">
        <v>0</v>
      </c>
      <c r="BY109" s="370">
        <v>0</v>
      </c>
      <c r="BZ109" s="370">
        <v>0</v>
      </c>
      <c r="CA109" s="370">
        <v>0</v>
      </c>
      <c r="CB109" s="370">
        <v>0</v>
      </c>
      <c r="CC109" s="370">
        <v>0</v>
      </c>
      <c r="CD109" s="370">
        <v>0</v>
      </c>
      <c r="CE109" s="370">
        <v>0</v>
      </c>
    </row>
    <row r="110" spans="1:83" s="371" customFormat="1" hidden="1">
      <c r="A110" s="370">
        <f t="shared" si="42"/>
        <v>97</v>
      </c>
      <c r="B110" s="370" t="s">
        <v>784</v>
      </c>
      <c r="C110" s="370" t="s">
        <v>785</v>
      </c>
      <c r="D110" s="370" t="s">
        <v>1525</v>
      </c>
      <c r="E110" s="370" t="s">
        <v>729</v>
      </c>
      <c r="F110" s="370" t="s">
        <v>82</v>
      </c>
      <c r="G110" s="370" t="s">
        <v>126</v>
      </c>
      <c r="H110" s="370" t="s">
        <v>615</v>
      </c>
      <c r="I110" s="370" t="s">
        <v>615</v>
      </c>
      <c r="J110" s="370">
        <v>2</v>
      </c>
      <c r="K110" s="370" t="s">
        <v>2410</v>
      </c>
      <c r="L110" s="370">
        <v>29726</v>
      </c>
      <c r="M110" s="370" t="s">
        <v>2419</v>
      </c>
      <c r="N110" s="370">
        <v>0</v>
      </c>
      <c r="O110" s="370">
        <v>0</v>
      </c>
      <c r="P110" s="370">
        <v>0</v>
      </c>
      <c r="Q110" s="370">
        <f t="shared" si="27"/>
        <v>0</v>
      </c>
      <c r="R110" s="370">
        <v>2</v>
      </c>
      <c r="S110" s="370">
        <v>1</v>
      </c>
      <c r="T110" s="370">
        <f t="shared" si="28"/>
        <v>3</v>
      </c>
      <c r="U110" s="370">
        <v>2</v>
      </c>
      <c r="V110" s="370">
        <v>0</v>
      </c>
      <c r="W110" s="370">
        <f t="shared" si="29"/>
        <v>2</v>
      </c>
      <c r="X110" s="370">
        <v>4</v>
      </c>
      <c r="Y110" s="370">
        <v>1</v>
      </c>
      <c r="Z110" s="370">
        <f t="shared" si="30"/>
        <v>5</v>
      </c>
      <c r="AA110" s="370">
        <v>5</v>
      </c>
      <c r="AB110" s="370">
        <v>5</v>
      </c>
      <c r="AC110" s="370">
        <f t="shared" si="31"/>
        <v>10</v>
      </c>
      <c r="AD110" s="370">
        <v>1</v>
      </c>
      <c r="AE110" s="370">
        <v>5</v>
      </c>
      <c r="AF110" s="370">
        <f t="shared" si="32"/>
        <v>6</v>
      </c>
      <c r="AG110" s="370">
        <v>2</v>
      </c>
      <c r="AH110" s="370">
        <v>4</v>
      </c>
      <c r="AI110" s="370">
        <f t="shared" si="33"/>
        <v>6</v>
      </c>
      <c r="AJ110" s="370">
        <v>6</v>
      </c>
      <c r="AK110" s="370">
        <v>0</v>
      </c>
      <c r="AL110" s="370">
        <f t="shared" si="34"/>
        <v>6</v>
      </c>
      <c r="AM110" s="370">
        <v>2</v>
      </c>
      <c r="AN110" s="370">
        <v>3</v>
      </c>
      <c r="AO110" s="370">
        <f t="shared" si="35"/>
        <v>5</v>
      </c>
      <c r="AP110" s="370">
        <v>1</v>
      </c>
      <c r="AQ110" s="370">
        <v>0</v>
      </c>
      <c r="AR110" s="370">
        <f t="shared" si="36"/>
        <v>1</v>
      </c>
      <c r="AS110" s="370">
        <v>0</v>
      </c>
      <c r="AT110" s="370">
        <v>0</v>
      </c>
      <c r="AU110" s="370">
        <f t="shared" si="37"/>
        <v>0</v>
      </c>
      <c r="AV110" s="370">
        <v>0</v>
      </c>
      <c r="AW110" s="370">
        <v>0</v>
      </c>
      <c r="AX110" s="370">
        <f t="shared" si="38"/>
        <v>0</v>
      </c>
      <c r="AY110" s="370">
        <v>0</v>
      </c>
      <c r="AZ110" s="370">
        <v>0</v>
      </c>
      <c r="BA110" s="370">
        <f t="shared" si="39"/>
        <v>0</v>
      </c>
      <c r="BB110" s="370">
        <v>0</v>
      </c>
      <c r="BC110" s="370">
        <v>0</v>
      </c>
      <c r="BD110" s="370">
        <f t="shared" si="40"/>
        <v>0</v>
      </c>
      <c r="BE110" s="370">
        <v>0</v>
      </c>
      <c r="BF110" s="370">
        <v>0</v>
      </c>
      <c r="BG110" s="370">
        <f t="shared" si="41"/>
        <v>0</v>
      </c>
      <c r="BH110" s="370">
        <v>2</v>
      </c>
      <c r="BI110" s="370">
        <v>0</v>
      </c>
      <c r="BJ110" s="370">
        <v>2</v>
      </c>
      <c r="BK110" s="370">
        <v>0</v>
      </c>
      <c r="BL110" s="370">
        <v>0</v>
      </c>
      <c r="BM110" s="370">
        <v>0</v>
      </c>
      <c r="BN110" s="370">
        <v>0</v>
      </c>
      <c r="BO110" s="370">
        <v>0</v>
      </c>
      <c r="BP110" s="370">
        <v>0</v>
      </c>
      <c r="BQ110" s="370">
        <v>0</v>
      </c>
      <c r="BR110" s="370">
        <v>0</v>
      </c>
      <c r="BS110" s="370">
        <v>0</v>
      </c>
      <c r="BT110" s="370">
        <v>4</v>
      </c>
      <c r="BU110" s="370">
        <v>0</v>
      </c>
      <c r="BV110" s="370">
        <v>4</v>
      </c>
      <c r="BW110" s="370">
        <v>7</v>
      </c>
      <c r="BX110" s="370">
        <v>2</v>
      </c>
      <c r="BY110" s="370">
        <v>9</v>
      </c>
      <c r="BZ110" s="370">
        <v>4</v>
      </c>
      <c r="CA110" s="370">
        <v>4</v>
      </c>
      <c r="CB110" s="370">
        <v>4</v>
      </c>
      <c r="CC110" s="370">
        <v>7</v>
      </c>
      <c r="CD110" s="370">
        <v>2</v>
      </c>
      <c r="CE110" s="370">
        <v>9</v>
      </c>
    </row>
    <row r="111" spans="1:83" s="371" customFormat="1" hidden="1">
      <c r="A111" s="370">
        <f t="shared" si="42"/>
        <v>98</v>
      </c>
      <c r="B111" s="370" t="s">
        <v>769</v>
      </c>
      <c r="C111" s="370" t="s">
        <v>770</v>
      </c>
      <c r="D111" s="370" t="s">
        <v>1541</v>
      </c>
      <c r="E111" s="370" t="s">
        <v>289</v>
      </c>
      <c r="F111" s="370" t="s">
        <v>82</v>
      </c>
      <c r="G111" s="370" t="s">
        <v>126</v>
      </c>
      <c r="H111" s="370" t="s">
        <v>615</v>
      </c>
      <c r="I111" s="370" t="s">
        <v>615</v>
      </c>
      <c r="J111" s="370">
        <v>2</v>
      </c>
      <c r="K111" s="370" t="s">
        <v>2410</v>
      </c>
      <c r="L111" s="370">
        <v>31107</v>
      </c>
      <c r="M111" s="370" t="s">
        <v>2419</v>
      </c>
      <c r="N111" s="370">
        <v>0</v>
      </c>
      <c r="O111" s="370">
        <v>0</v>
      </c>
      <c r="P111" s="370">
        <v>0</v>
      </c>
      <c r="Q111" s="370">
        <f t="shared" si="27"/>
        <v>0</v>
      </c>
      <c r="R111" s="370">
        <v>6</v>
      </c>
      <c r="S111" s="370">
        <v>7</v>
      </c>
      <c r="T111" s="370">
        <f t="shared" si="28"/>
        <v>13</v>
      </c>
      <c r="U111" s="370">
        <v>5</v>
      </c>
      <c r="V111" s="370">
        <v>4</v>
      </c>
      <c r="W111" s="370">
        <f t="shared" si="29"/>
        <v>9</v>
      </c>
      <c r="X111" s="370">
        <v>2</v>
      </c>
      <c r="Y111" s="370">
        <v>1</v>
      </c>
      <c r="Z111" s="370">
        <f t="shared" si="30"/>
        <v>3</v>
      </c>
      <c r="AA111" s="370">
        <v>2</v>
      </c>
      <c r="AB111" s="370">
        <v>3</v>
      </c>
      <c r="AC111" s="370">
        <f t="shared" si="31"/>
        <v>5</v>
      </c>
      <c r="AD111" s="370">
        <v>3</v>
      </c>
      <c r="AE111" s="370">
        <v>2</v>
      </c>
      <c r="AF111" s="370">
        <f t="shared" si="32"/>
        <v>5</v>
      </c>
      <c r="AG111" s="370">
        <v>5</v>
      </c>
      <c r="AH111" s="370">
        <v>2</v>
      </c>
      <c r="AI111" s="370">
        <f t="shared" si="33"/>
        <v>7</v>
      </c>
      <c r="AJ111" s="370">
        <v>2</v>
      </c>
      <c r="AK111" s="370">
        <v>0</v>
      </c>
      <c r="AL111" s="370">
        <f t="shared" si="34"/>
        <v>2</v>
      </c>
      <c r="AM111" s="370">
        <v>0</v>
      </c>
      <c r="AN111" s="370">
        <v>1</v>
      </c>
      <c r="AO111" s="370">
        <f t="shared" si="35"/>
        <v>1</v>
      </c>
      <c r="AP111" s="370">
        <v>1</v>
      </c>
      <c r="AQ111" s="370">
        <v>0</v>
      </c>
      <c r="AR111" s="370">
        <f t="shared" si="36"/>
        <v>1</v>
      </c>
      <c r="AS111" s="370">
        <v>0</v>
      </c>
      <c r="AT111" s="370">
        <v>0</v>
      </c>
      <c r="AU111" s="370">
        <f t="shared" si="37"/>
        <v>0</v>
      </c>
      <c r="AV111" s="370">
        <v>0</v>
      </c>
      <c r="AW111" s="370">
        <v>0</v>
      </c>
      <c r="AX111" s="370">
        <f t="shared" si="38"/>
        <v>0</v>
      </c>
      <c r="AY111" s="370">
        <v>0</v>
      </c>
      <c r="AZ111" s="370">
        <v>0</v>
      </c>
      <c r="BA111" s="370">
        <f t="shared" si="39"/>
        <v>0</v>
      </c>
      <c r="BB111" s="370">
        <v>0</v>
      </c>
      <c r="BC111" s="370">
        <v>0</v>
      </c>
      <c r="BD111" s="370">
        <f t="shared" si="40"/>
        <v>0</v>
      </c>
      <c r="BE111" s="370">
        <v>0</v>
      </c>
      <c r="BF111" s="370">
        <v>0</v>
      </c>
      <c r="BG111" s="370">
        <f t="shared" si="41"/>
        <v>0</v>
      </c>
      <c r="BH111" s="370">
        <v>0</v>
      </c>
      <c r="BI111" s="370">
        <v>0</v>
      </c>
      <c r="BJ111" s="370">
        <v>0</v>
      </c>
      <c r="BK111" s="370">
        <v>0</v>
      </c>
      <c r="BL111" s="370">
        <v>0</v>
      </c>
      <c r="BM111" s="370">
        <v>0</v>
      </c>
      <c r="BN111" s="370">
        <v>0</v>
      </c>
      <c r="BO111" s="370">
        <v>0</v>
      </c>
      <c r="BP111" s="370">
        <v>0</v>
      </c>
      <c r="BQ111" s="370">
        <v>0</v>
      </c>
      <c r="BR111" s="370">
        <v>0</v>
      </c>
      <c r="BS111" s="370">
        <v>0</v>
      </c>
      <c r="BT111" s="370">
        <v>0</v>
      </c>
      <c r="BU111" s="370">
        <v>0</v>
      </c>
      <c r="BV111" s="370">
        <v>0</v>
      </c>
      <c r="BW111" s="370">
        <v>0</v>
      </c>
      <c r="BX111" s="370">
        <v>0</v>
      </c>
      <c r="BY111" s="370">
        <v>0</v>
      </c>
      <c r="BZ111" s="370">
        <v>0</v>
      </c>
      <c r="CA111" s="370">
        <v>0</v>
      </c>
      <c r="CB111" s="370">
        <v>0</v>
      </c>
      <c r="CC111" s="370">
        <v>0</v>
      </c>
      <c r="CD111" s="370">
        <v>0</v>
      </c>
      <c r="CE111" s="370">
        <v>0</v>
      </c>
    </row>
    <row r="112" spans="1:83" s="371" customFormat="1" hidden="1">
      <c r="A112" s="370">
        <f t="shared" si="42"/>
        <v>99</v>
      </c>
      <c r="B112" s="370" t="s">
        <v>761</v>
      </c>
      <c r="C112" s="370" t="s">
        <v>762</v>
      </c>
      <c r="D112" s="370" t="s">
        <v>1534</v>
      </c>
      <c r="E112" s="370" t="s">
        <v>763</v>
      </c>
      <c r="F112" s="370" t="s">
        <v>82</v>
      </c>
      <c r="G112" s="370" t="s">
        <v>126</v>
      </c>
      <c r="H112" s="370" t="s">
        <v>615</v>
      </c>
      <c r="I112" s="370" t="s">
        <v>615</v>
      </c>
      <c r="J112" s="370">
        <v>2</v>
      </c>
      <c r="K112" s="370" t="s">
        <v>2410</v>
      </c>
      <c r="L112" s="370">
        <v>14245</v>
      </c>
      <c r="M112" s="370" t="s">
        <v>2409</v>
      </c>
      <c r="N112" s="370">
        <v>900</v>
      </c>
      <c r="O112" s="370">
        <v>0</v>
      </c>
      <c r="P112" s="370">
        <v>0</v>
      </c>
      <c r="Q112" s="370">
        <f t="shared" si="27"/>
        <v>0</v>
      </c>
      <c r="R112" s="370">
        <v>2</v>
      </c>
      <c r="S112" s="370">
        <v>4</v>
      </c>
      <c r="T112" s="370">
        <f t="shared" si="28"/>
        <v>6</v>
      </c>
      <c r="U112" s="370">
        <v>6</v>
      </c>
      <c r="V112" s="370">
        <v>8</v>
      </c>
      <c r="W112" s="370">
        <f t="shared" si="29"/>
        <v>14</v>
      </c>
      <c r="X112" s="370">
        <v>6</v>
      </c>
      <c r="Y112" s="370">
        <v>6</v>
      </c>
      <c r="Z112" s="370">
        <f t="shared" si="30"/>
        <v>12</v>
      </c>
      <c r="AA112" s="370">
        <v>3</v>
      </c>
      <c r="AB112" s="370">
        <v>4</v>
      </c>
      <c r="AC112" s="370">
        <f t="shared" si="31"/>
        <v>7</v>
      </c>
      <c r="AD112" s="370">
        <v>5</v>
      </c>
      <c r="AE112" s="370">
        <v>6</v>
      </c>
      <c r="AF112" s="370">
        <f t="shared" si="32"/>
        <v>11</v>
      </c>
      <c r="AG112" s="370">
        <v>7</v>
      </c>
      <c r="AH112" s="370">
        <v>6</v>
      </c>
      <c r="AI112" s="370">
        <f t="shared" si="33"/>
        <v>13</v>
      </c>
      <c r="AJ112" s="370">
        <v>8</v>
      </c>
      <c r="AK112" s="370">
        <v>3</v>
      </c>
      <c r="AL112" s="370">
        <f t="shared" si="34"/>
        <v>11</v>
      </c>
      <c r="AM112" s="370">
        <v>0</v>
      </c>
      <c r="AN112" s="370">
        <v>0</v>
      </c>
      <c r="AO112" s="370">
        <f t="shared" si="35"/>
        <v>0</v>
      </c>
      <c r="AP112" s="370">
        <v>0</v>
      </c>
      <c r="AQ112" s="370">
        <v>0</v>
      </c>
      <c r="AR112" s="370">
        <f t="shared" si="36"/>
        <v>0</v>
      </c>
      <c r="AS112" s="370">
        <v>0</v>
      </c>
      <c r="AT112" s="370">
        <v>1</v>
      </c>
      <c r="AU112" s="370">
        <f t="shared" si="37"/>
        <v>1</v>
      </c>
      <c r="AV112" s="370">
        <v>0</v>
      </c>
      <c r="AW112" s="370">
        <v>0</v>
      </c>
      <c r="AX112" s="370">
        <f t="shared" si="38"/>
        <v>0</v>
      </c>
      <c r="AY112" s="370">
        <v>0</v>
      </c>
      <c r="AZ112" s="370">
        <v>0</v>
      </c>
      <c r="BA112" s="370">
        <f t="shared" si="39"/>
        <v>0</v>
      </c>
      <c r="BB112" s="370">
        <v>0</v>
      </c>
      <c r="BC112" s="370">
        <v>0</v>
      </c>
      <c r="BD112" s="370">
        <f t="shared" si="40"/>
        <v>0</v>
      </c>
      <c r="BE112" s="370">
        <v>0</v>
      </c>
      <c r="BF112" s="370">
        <v>0</v>
      </c>
      <c r="BG112" s="370">
        <f t="shared" si="41"/>
        <v>0</v>
      </c>
      <c r="BH112" s="370">
        <v>0</v>
      </c>
      <c r="BI112" s="370">
        <v>0</v>
      </c>
      <c r="BJ112" s="370">
        <v>0</v>
      </c>
      <c r="BK112" s="370">
        <v>0</v>
      </c>
      <c r="BL112" s="370">
        <v>0</v>
      </c>
      <c r="BM112" s="370">
        <v>0</v>
      </c>
      <c r="BN112" s="370">
        <v>0</v>
      </c>
      <c r="BO112" s="370">
        <v>0</v>
      </c>
      <c r="BP112" s="370">
        <v>0</v>
      </c>
      <c r="BQ112" s="370">
        <v>0</v>
      </c>
      <c r="BR112" s="370">
        <v>0</v>
      </c>
      <c r="BS112" s="370">
        <v>0</v>
      </c>
      <c r="BT112" s="370">
        <v>0</v>
      </c>
      <c r="BU112" s="370">
        <v>0</v>
      </c>
      <c r="BV112" s="370">
        <v>0</v>
      </c>
      <c r="BW112" s="370">
        <v>0</v>
      </c>
      <c r="BX112" s="370">
        <v>0</v>
      </c>
      <c r="BY112" s="370">
        <v>0</v>
      </c>
      <c r="BZ112" s="370">
        <v>0</v>
      </c>
      <c r="CA112" s="370">
        <v>0</v>
      </c>
      <c r="CB112" s="370">
        <v>0</v>
      </c>
      <c r="CC112" s="370">
        <v>0</v>
      </c>
      <c r="CD112" s="370">
        <v>0</v>
      </c>
      <c r="CE112" s="370">
        <v>0</v>
      </c>
    </row>
    <row r="113" spans="1:83" s="371" customFormat="1" hidden="1">
      <c r="A113" s="370">
        <f t="shared" si="42"/>
        <v>100</v>
      </c>
      <c r="B113" s="370" t="s">
        <v>782</v>
      </c>
      <c r="C113" s="370" t="s">
        <v>783</v>
      </c>
      <c r="D113" s="370" t="s">
        <v>1550</v>
      </c>
      <c r="E113" s="370" t="s">
        <v>756</v>
      </c>
      <c r="F113" s="370" t="s">
        <v>82</v>
      </c>
      <c r="G113" s="370" t="s">
        <v>126</v>
      </c>
      <c r="H113" s="370" t="s">
        <v>615</v>
      </c>
      <c r="I113" s="370" t="s">
        <v>615</v>
      </c>
      <c r="J113" s="370">
        <v>2</v>
      </c>
      <c r="K113" s="370" t="s">
        <v>2410</v>
      </c>
      <c r="L113" s="370">
        <v>18264</v>
      </c>
      <c r="M113" s="370" t="s">
        <v>2419</v>
      </c>
      <c r="N113" s="370">
        <v>0</v>
      </c>
      <c r="O113" s="370">
        <v>0</v>
      </c>
      <c r="P113" s="370">
        <v>0</v>
      </c>
      <c r="Q113" s="370">
        <f t="shared" si="27"/>
        <v>0</v>
      </c>
      <c r="R113" s="370">
        <v>3</v>
      </c>
      <c r="S113" s="370">
        <v>4</v>
      </c>
      <c r="T113" s="370">
        <f t="shared" si="28"/>
        <v>7</v>
      </c>
      <c r="U113" s="370">
        <v>8</v>
      </c>
      <c r="V113" s="370">
        <v>3</v>
      </c>
      <c r="W113" s="370">
        <f t="shared" si="29"/>
        <v>11</v>
      </c>
      <c r="X113" s="370">
        <v>3</v>
      </c>
      <c r="Y113" s="370">
        <v>7</v>
      </c>
      <c r="Z113" s="370">
        <f t="shared" si="30"/>
        <v>10</v>
      </c>
      <c r="AA113" s="370">
        <v>3</v>
      </c>
      <c r="AB113" s="370">
        <v>7</v>
      </c>
      <c r="AC113" s="370">
        <f t="shared" si="31"/>
        <v>10</v>
      </c>
      <c r="AD113" s="370">
        <v>2</v>
      </c>
      <c r="AE113" s="370">
        <v>2</v>
      </c>
      <c r="AF113" s="370">
        <f t="shared" si="32"/>
        <v>4</v>
      </c>
      <c r="AG113" s="370">
        <v>7</v>
      </c>
      <c r="AH113" s="370">
        <v>3</v>
      </c>
      <c r="AI113" s="370">
        <f t="shared" si="33"/>
        <v>10</v>
      </c>
      <c r="AJ113" s="370">
        <v>4</v>
      </c>
      <c r="AK113" s="370">
        <v>0</v>
      </c>
      <c r="AL113" s="370">
        <f t="shared" si="34"/>
        <v>4</v>
      </c>
      <c r="AM113" s="370">
        <v>1</v>
      </c>
      <c r="AN113" s="370">
        <v>0</v>
      </c>
      <c r="AO113" s="370">
        <f t="shared" si="35"/>
        <v>1</v>
      </c>
      <c r="AP113" s="370">
        <v>0</v>
      </c>
      <c r="AQ113" s="370">
        <v>0</v>
      </c>
      <c r="AR113" s="370">
        <f t="shared" si="36"/>
        <v>0</v>
      </c>
      <c r="AS113" s="370">
        <v>1</v>
      </c>
      <c r="AT113" s="370">
        <v>0</v>
      </c>
      <c r="AU113" s="370">
        <f t="shared" si="37"/>
        <v>1</v>
      </c>
      <c r="AV113" s="370">
        <v>0</v>
      </c>
      <c r="AW113" s="370">
        <v>0</v>
      </c>
      <c r="AX113" s="370">
        <f t="shared" si="38"/>
        <v>0</v>
      </c>
      <c r="AY113" s="370">
        <v>0</v>
      </c>
      <c r="AZ113" s="370">
        <v>0</v>
      </c>
      <c r="BA113" s="370">
        <f t="shared" si="39"/>
        <v>0</v>
      </c>
      <c r="BB113" s="370">
        <v>0</v>
      </c>
      <c r="BC113" s="370">
        <v>0</v>
      </c>
      <c r="BD113" s="370">
        <f t="shared" si="40"/>
        <v>0</v>
      </c>
      <c r="BE113" s="370">
        <v>0</v>
      </c>
      <c r="BF113" s="370">
        <v>0</v>
      </c>
      <c r="BG113" s="370">
        <f t="shared" si="41"/>
        <v>0</v>
      </c>
      <c r="BH113" s="370">
        <v>0</v>
      </c>
      <c r="BI113" s="370">
        <v>0</v>
      </c>
      <c r="BJ113" s="370">
        <v>0</v>
      </c>
      <c r="BK113" s="370">
        <v>0</v>
      </c>
      <c r="BL113" s="370">
        <v>0</v>
      </c>
      <c r="BM113" s="370">
        <v>0</v>
      </c>
      <c r="BN113" s="370">
        <v>0</v>
      </c>
      <c r="BO113" s="370">
        <v>0</v>
      </c>
      <c r="BP113" s="370">
        <v>0</v>
      </c>
      <c r="BQ113" s="370">
        <v>0</v>
      </c>
      <c r="BR113" s="370">
        <v>0</v>
      </c>
      <c r="BS113" s="370">
        <v>0</v>
      </c>
      <c r="BT113" s="370">
        <v>0</v>
      </c>
      <c r="BU113" s="370">
        <v>0</v>
      </c>
      <c r="BV113" s="370">
        <v>0</v>
      </c>
      <c r="BW113" s="370">
        <v>0</v>
      </c>
      <c r="BX113" s="370">
        <v>0</v>
      </c>
      <c r="BY113" s="370">
        <v>0</v>
      </c>
      <c r="BZ113" s="370">
        <v>0</v>
      </c>
      <c r="CA113" s="370">
        <v>0</v>
      </c>
      <c r="CB113" s="370">
        <v>0</v>
      </c>
      <c r="CC113" s="370">
        <v>0</v>
      </c>
      <c r="CD113" s="370">
        <v>0</v>
      </c>
      <c r="CE113" s="370">
        <v>0</v>
      </c>
    </row>
    <row r="114" spans="1:83" s="371" customFormat="1" hidden="1">
      <c r="A114" s="370">
        <f t="shared" si="42"/>
        <v>101</v>
      </c>
      <c r="B114" s="370" t="s">
        <v>724</v>
      </c>
      <c r="C114" s="370" t="s">
        <v>725</v>
      </c>
      <c r="D114" s="370" t="s">
        <v>351</v>
      </c>
      <c r="E114" s="370" t="s">
        <v>726</v>
      </c>
      <c r="F114" s="370" t="s">
        <v>82</v>
      </c>
      <c r="G114" s="370" t="s">
        <v>126</v>
      </c>
      <c r="H114" s="370" t="s">
        <v>615</v>
      </c>
      <c r="I114" s="370" t="s">
        <v>615</v>
      </c>
      <c r="J114" s="370">
        <v>2</v>
      </c>
      <c r="K114" s="370" t="s">
        <v>2410</v>
      </c>
      <c r="L114" s="370">
        <v>27395</v>
      </c>
      <c r="M114" s="370" t="s">
        <v>2409</v>
      </c>
      <c r="N114" s="370">
        <v>1300</v>
      </c>
      <c r="O114" s="370">
        <v>0</v>
      </c>
      <c r="P114" s="370">
        <v>0</v>
      </c>
      <c r="Q114" s="370">
        <f t="shared" si="27"/>
        <v>0</v>
      </c>
      <c r="R114" s="370">
        <v>4</v>
      </c>
      <c r="S114" s="370">
        <v>10</v>
      </c>
      <c r="T114" s="370">
        <f t="shared" si="28"/>
        <v>14</v>
      </c>
      <c r="U114" s="370">
        <v>10</v>
      </c>
      <c r="V114" s="370">
        <v>10</v>
      </c>
      <c r="W114" s="370">
        <f t="shared" si="29"/>
        <v>20</v>
      </c>
      <c r="X114" s="370">
        <v>12</v>
      </c>
      <c r="Y114" s="370">
        <v>14</v>
      </c>
      <c r="Z114" s="370">
        <f t="shared" si="30"/>
        <v>26</v>
      </c>
      <c r="AA114" s="370">
        <v>9</v>
      </c>
      <c r="AB114" s="370">
        <v>9</v>
      </c>
      <c r="AC114" s="370">
        <f t="shared" si="31"/>
        <v>18</v>
      </c>
      <c r="AD114" s="370">
        <v>9</v>
      </c>
      <c r="AE114" s="370">
        <v>7</v>
      </c>
      <c r="AF114" s="370">
        <f t="shared" si="32"/>
        <v>16</v>
      </c>
      <c r="AG114" s="370">
        <v>18</v>
      </c>
      <c r="AH114" s="370">
        <v>6</v>
      </c>
      <c r="AI114" s="370">
        <f t="shared" si="33"/>
        <v>24</v>
      </c>
      <c r="AJ114" s="370">
        <v>2</v>
      </c>
      <c r="AK114" s="370">
        <v>0</v>
      </c>
      <c r="AL114" s="370">
        <f t="shared" si="34"/>
        <v>2</v>
      </c>
      <c r="AM114" s="370">
        <v>0</v>
      </c>
      <c r="AN114" s="370">
        <v>0</v>
      </c>
      <c r="AO114" s="370">
        <f t="shared" si="35"/>
        <v>0</v>
      </c>
      <c r="AP114" s="370">
        <v>0</v>
      </c>
      <c r="AQ114" s="370">
        <v>0</v>
      </c>
      <c r="AR114" s="370">
        <f t="shared" si="36"/>
        <v>0</v>
      </c>
      <c r="AS114" s="370">
        <v>0</v>
      </c>
      <c r="AT114" s="370">
        <v>0</v>
      </c>
      <c r="AU114" s="370">
        <f t="shared" si="37"/>
        <v>0</v>
      </c>
      <c r="AV114" s="370">
        <v>0</v>
      </c>
      <c r="AW114" s="370">
        <v>0</v>
      </c>
      <c r="AX114" s="370">
        <f t="shared" si="38"/>
        <v>0</v>
      </c>
      <c r="AY114" s="370">
        <v>0</v>
      </c>
      <c r="AZ114" s="370">
        <v>0</v>
      </c>
      <c r="BA114" s="370">
        <f t="shared" si="39"/>
        <v>0</v>
      </c>
      <c r="BB114" s="370">
        <v>0</v>
      </c>
      <c r="BC114" s="370">
        <v>0</v>
      </c>
      <c r="BD114" s="370">
        <f t="shared" si="40"/>
        <v>0</v>
      </c>
      <c r="BE114" s="370">
        <v>0</v>
      </c>
      <c r="BF114" s="370">
        <v>0</v>
      </c>
      <c r="BG114" s="370">
        <f t="shared" si="41"/>
        <v>0</v>
      </c>
      <c r="BH114" s="370">
        <v>0</v>
      </c>
      <c r="BI114" s="370">
        <v>0</v>
      </c>
      <c r="BJ114" s="370">
        <v>0</v>
      </c>
      <c r="BK114" s="370">
        <v>0</v>
      </c>
      <c r="BL114" s="370">
        <v>0</v>
      </c>
      <c r="BM114" s="370">
        <v>0</v>
      </c>
      <c r="BN114" s="370">
        <v>0</v>
      </c>
      <c r="BO114" s="370">
        <v>0</v>
      </c>
      <c r="BP114" s="370">
        <v>0</v>
      </c>
      <c r="BQ114" s="370">
        <v>0</v>
      </c>
      <c r="BR114" s="370">
        <v>0</v>
      </c>
      <c r="BS114" s="370">
        <v>0</v>
      </c>
      <c r="BT114" s="370">
        <v>0</v>
      </c>
      <c r="BU114" s="370">
        <v>0</v>
      </c>
      <c r="BV114" s="370">
        <v>0</v>
      </c>
      <c r="BW114" s="370">
        <v>0</v>
      </c>
      <c r="BX114" s="370">
        <v>0</v>
      </c>
      <c r="BY114" s="370">
        <v>0</v>
      </c>
      <c r="BZ114" s="370">
        <v>0</v>
      </c>
      <c r="CA114" s="370">
        <v>0</v>
      </c>
      <c r="CB114" s="370">
        <v>0</v>
      </c>
      <c r="CC114" s="370">
        <v>0</v>
      </c>
      <c r="CD114" s="370">
        <v>0</v>
      </c>
      <c r="CE114" s="370">
        <v>0</v>
      </c>
    </row>
    <row r="115" spans="1:83" s="371" customFormat="1" hidden="1">
      <c r="A115" s="370">
        <f t="shared" si="42"/>
        <v>102</v>
      </c>
      <c r="B115" s="370" t="s">
        <v>732</v>
      </c>
      <c r="C115" s="370" t="s">
        <v>733</v>
      </c>
      <c r="D115" s="370" t="s">
        <v>2444</v>
      </c>
      <c r="E115" s="370" t="s">
        <v>734</v>
      </c>
      <c r="F115" s="370" t="s">
        <v>82</v>
      </c>
      <c r="G115" s="370" t="s">
        <v>126</v>
      </c>
      <c r="H115" s="370" t="s">
        <v>615</v>
      </c>
      <c r="I115" s="370" t="s">
        <v>615</v>
      </c>
      <c r="J115" s="370">
        <v>2</v>
      </c>
      <c r="K115" s="370" t="s">
        <v>615</v>
      </c>
      <c r="L115" s="370">
        <v>30011</v>
      </c>
      <c r="M115" s="370" t="s">
        <v>2409</v>
      </c>
      <c r="N115" s="370">
        <v>900</v>
      </c>
      <c r="O115" s="370">
        <v>0</v>
      </c>
      <c r="P115" s="370">
        <v>2</v>
      </c>
      <c r="Q115" s="370">
        <f t="shared" si="27"/>
        <v>2</v>
      </c>
      <c r="R115" s="370">
        <v>12</v>
      </c>
      <c r="S115" s="370">
        <v>17</v>
      </c>
      <c r="T115" s="370">
        <f t="shared" si="28"/>
        <v>29</v>
      </c>
      <c r="U115" s="370">
        <v>13</v>
      </c>
      <c r="V115" s="370">
        <v>9</v>
      </c>
      <c r="W115" s="370">
        <f t="shared" si="29"/>
        <v>22</v>
      </c>
      <c r="X115" s="370">
        <v>15</v>
      </c>
      <c r="Y115" s="370">
        <v>16</v>
      </c>
      <c r="Z115" s="370">
        <f t="shared" si="30"/>
        <v>31</v>
      </c>
      <c r="AA115" s="370">
        <v>16</v>
      </c>
      <c r="AB115" s="370">
        <v>15</v>
      </c>
      <c r="AC115" s="370">
        <f t="shared" si="31"/>
        <v>31</v>
      </c>
      <c r="AD115" s="370">
        <v>8</v>
      </c>
      <c r="AE115" s="370">
        <v>5</v>
      </c>
      <c r="AF115" s="370">
        <f t="shared" si="32"/>
        <v>13</v>
      </c>
      <c r="AG115" s="370">
        <v>19</v>
      </c>
      <c r="AH115" s="370">
        <v>16</v>
      </c>
      <c r="AI115" s="370">
        <f t="shared" si="33"/>
        <v>35</v>
      </c>
      <c r="AJ115" s="370">
        <v>7</v>
      </c>
      <c r="AK115" s="370">
        <v>3</v>
      </c>
      <c r="AL115" s="370">
        <f t="shared" si="34"/>
        <v>10</v>
      </c>
      <c r="AM115" s="370">
        <v>0</v>
      </c>
      <c r="AN115" s="370">
        <v>1</v>
      </c>
      <c r="AO115" s="370">
        <f t="shared" si="35"/>
        <v>1</v>
      </c>
      <c r="AP115" s="370">
        <v>2</v>
      </c>
      <c r="AQ115" s="370">
        <v>0</v>
      </c>
      <c r="AR115" s="370">
        <f t="shared" si="36"/>
        <v>2</v>
      </c>
      <c r="AS115" s="370">
        <v>0</v>
      </c>
      <c r="AT115" s="370">
        <v>0</v>
      </c>
      <c r="AU115" s="370">
        <f t="shared" si="37"/>
        <v>0</v>
      </c>
      <c r="AV115" s="370">
        <v>0</v>
      </c>
      <c r="AW115" s="370">
        <v>0</v>
      </c>
      <c r="AX115" s="370">
        <f t="shared" si="38"/>
        <v>0</v>
      </c>
      <c r="AY115" s="370">
        <v>0</v>
      </c>
      <c r="AZ115" s="370">
        <v>0</v>
      </c>
      <c r="BA115" s="370">
        <f t="shared" si="39"/>
        <v>0</v>
      </c>
      <c r="BB115" s="370">
        <v>0</v>
      </c>
      <c r="BC115" s="370">
        <v>0</v>
      </c>
      <c r="BD115" s="370">
        <f t="shared" si="40"/>
        <v>0</v>
      </c>
      <c r="BE115" s="370">
        <v>0</v>
      </c>
      <c r="BF115" s="370">
        <v>0</v>
      </c>
      <c r="BG115" s="370">
        <f t="shared" si="41"/>
        <v>0</v>
      </c>
      <c r="BH115" s="370">
        <v>0</v>
      </c>
      <c r="BI115" s="370">
        <v>0</v>
      </c>
      <c r="BJ115" s="370">
        <v>0</v>
      </c>
      <c r="BK115" s="370">
        <v>0</v>
      </c>
      <c r="BL115" s="370">
        <v>0</v>
      </c>
      <c r="BM115" s="370">
        <v>0</v>
      </c>
      <c r="BN115" s="370">
        <v>0</v>
      </c>
      <c r="BO115" s="370">
        <v>0</v>
      </c>
      <c r="BP115" s="370">
        <v>0</v>
      </c>
      <c r="BQ115" s="370">
        <v>0</v>
      </c>
      <c r="BR115" s="370">
        <v>0</v>
      </c>
      <c r="BS115" s="370">
        <v>0</v>
      </c>
      <c r="BT115" s="370">
        <v>0</v>
      </c>
      <c r="BU115" s="370">
        <v>0</v>
      </c>
      <c r="BV115" s="370">
        <v>0</v>
      </c>
      <c r="BW115" s="370">
        <v>0</v>
      </c>
      <c r="BX115" s="370">
        <v>0</v>
      </c>
      <c r="BY115" s="370">
        <v>0</v>
      </c>
      <c r="BZ115" s="370">
        <v>0</v>
      </c>
      <c r="CA115" s="370">
        <v>0</v>
      </c>
      <c r="CB115" s="370">
        <v>0</v>
      </c>
      <c r="CC115" s="370">
        <v>0</v>
      </c>
      <c r="CD115" s="370">
        <v>0</v>
      </c>
      <c r="CE115" s="370">
        <v>0</v>
      </c>
    </row>
    <row r="116" spans="1:83" s="371" customFormat="1" hidden="1">
      <c r="A116" s="370">
        <f t="shared" si="42"/>
        <v>103</v>
      </c>
      <c r="B116" s="370" t="s">
        <v>727</v>
      </c>
      <c r="C116" s="370" t="s">
        <v>728</v>
      </c>
      <c r="D116" s="370" t="s">
        <v>2445</v>
      </c>
      <c r="E116" s="370" t="s">
        <v>729</v>
      </c>
      <c r="F116" s="370" t="s">
        <v>82</v>
      </c>
      <c r="G116" s="370" t="s">
        <v>126</v>
      </c>
      <c r="H116" s="370" t="s">
        <v>615</v>
      </c>
      <c r="I116" s="370" t="s">
        <v>615</v>
      </c>
      <c r="J116" s="370">
        <v>2</v>
      </c>
      <c r="K116" s="370" t="s">
        <v>2421</v>
      </c>
      <c r="L116" s="370">
        <v>29427</v>
      </c>
      <c r="M116" s="370" t="s">
        <v>2419</v>
      </c>
      <c r="N116" s="370">
        <v>0</v>
      </c>
      <c r="O116" s="370">
        <v>0</v>
      </c>
      <c r="P116" s="370">
        <v>0</v>
      </c>
      <c r="Q116" s="370">
        <f t="shared" si="27"/>
        <v>0</v>
      </c>
      <c r="R116" s="370">
        <v>3</v>
      </c>
      <c r="S116" s="370">
        <v>2</v>
      </c>
      <c r="T116" s="370">
        <f t="shared" si="28"/>
        <v>5</v>
      </c>
      <c r="U116" s="370">
        <v>2</v>
      </c>
      <c r="V116" s="370">
        <v>2</v>
      </c>
      <c r="W116" s="370">
        <f t="shared" si="29"/>
        <v>4</v>
      </c>
      <c r="X116" s="370">
        <v>2</v>
      </c>
      <c r="Y116" s="370">
        <v>2</v>
      </c>
      <c r="Z116" s="370">
        <f t="shared" si="30"/>
        <v>4</v>
      </c>
      <c r="AA116" s="370">
        <v>2</v>
      </c>
      <c r="AB116" s="370">
        <v>3</v>
      </c>
      <c r="AC116" s="370">
        <f t="shared" si="31"/>
        <v>5</v>
      </c>
      <c r="AD116" s="370">
        <v>7</v>
      </c>
      <c r="AE116" s="370">
        <v>5</v>
      </c>
      <c r="AF116" s="370">
        <f t="shared" si="32"/>
        <v>12</v>
      </c>
      <c r="AG116" s="370">
        <v>3</v>
      </c>
      <c r="AH116" s="370">
        <v>0</v>
      </c>
      <c r="AI116" s="370">
        <f t="shared" si="33"/>
        <v>3</v>
      </c>
      <c r="AJ116" s="370">
        <v>4</v>
      </c>
      <c r="AK116" s="370">
        <v>2</v>
      </c>
      <c r="AL116" s="370">
        <f t="shared" si="34"/>
        <v>6</v>
      </c>
      <c r="AM116" s="370">
        <v>0</v>
      </c>
      <c r="AN116" s="370">
        <v>0</v>
      </c>
      <c r="AO116" s="370">
        <f t="shared" si="35"/>
        <v>0</v>
      </c>
      <c r="AP116" s="370">
        <v>0</v>
      </c>
      <c r="AQ116" s="370">
        <v>0</v>
      </c>
      <c r="AR116" s="370">
        <f t="shared" si="36"/>
        <v>0</v>
      </c>
      <c r="AS116" s="370">
        <v>0</v>
      </c>
      <c r="AT116" s="370">
        <v>0</v>
      </c>
      <c r="AU116" s="370">
        <f t="shared" si="37"/>
        <v>0</v>
      </c>
      <c r="AV116" s="370">
        <v>0</v>
      </c>
      <c r="AW116" s="370">
        <v>0</v>
      </c>
      <c r="AX116" s="370">
        <f t="shared" si="38"/>
        <v>0</v>
      </c>
      <c r="AY116" s="370">
        <v>0</v>
      </c>
      <c r="AZ116" s="370">
        <v>0</v>
      </c>
      <c r="BA116" s="370">
        <f t="shared" si="39"/>
        <v>0</v>
      </c>
      <c r="BB116" s="370">
        <v>0</v>
      </c>
      <c r="BC116" s="370">
        <v>0</v>
      </c>
      <c r="BD116" s="370">
        <f t="shared" si="40"/>
        <v>0</v>
      </c>
      <c r="BE116" s="370">
        <v>0</v>
      </c>
      <c r="BF116" s="370">
        <v>0</v>
      </c>
      <c r="BG116" s="370">
        <f t="shared" si="41"/>
        <v>0</v>
      </c>
      <c r="BH116" s="370">
        <v>0</v>
      </c>
      <c r="BI116" s="370">
        <v>0</v>
      </c>
      <c r="BJ116" s="370">
        <v>0</v>
      </c>
      <c r="BK116" s="370">
        <v>0</v>
      </c>
      <c r="BL116" s="370">
        <v>0</v>
      </c>
      <c r="BM116" s="370">
        <v>0</v>
      </c>
      <c r="BN116" s="370">
        <v>0</v>
      </c>
      <c r="BO116" s="370">
        <v>0</v>
      </c>
      <c r="BP116" s="370">
        <v>0</v>
      </c>
      <c r="BQ116" s="370">
        <v>0</v>
      </c>
      <c r="BR116" s="370">
        <v>0</v>
      </c>
      <c r="BS116" s="370">
        <v>0</v>
      </c>
      <c r="BT116" s="370">
        <v>0</v>
      </c>
      <c r="BU116" s="370">
        <v>0</v>
      </c>
      <c r="BV116" s="370">
        <v>0</v>
      </c>
      <c r="BW116" s="370">
        <v>0</v>
      </c>
      <c r="BX116" s="370">
        <v>0</v>
      </c>
      <c r="BY116" s="370">
        <v>0</v>
      </c>
      <c r="BZ116" s="370">
        <v>0</v>
      </c>
      <c r="CA116" s="370">
        <v>0</v>
      </c>
      <c r="CB116" s="370">
        <v>0</v>
      </c>
      <c r="CC116" s="370">
        <v>0</v>
      </c>
      <c r="CD116" s="370">
        <v>0</v>
      </c>
      <c r="CE116" s="370">
        <v>0</v>
      </c>
    </row>
    <row r="117" spans="1:83" s="371" customFormat="1" hidden="1">
      <c r="A117" s="370">
        <f t="shared" si="42"/>
        <v>104</v>
      </c>
      <c r="B117" s="370" t="s">
        <v>774</v>
      </c>
      <c r="C117" s="370" t="s">
        <v>775</v>
      </c>
      <c r="D117" s="370" t="s">
        <v>2446</v>
      </c>
      <c r="E117" s="370" t="s">
        <v>776</v>
      </c>
      <c r="F117" s="370" t="s">
        <v>82</v>
      </c>
      <c r="G117" s="370" t="s">
        <v>126</v>
      </c>
      <c r="H117" s="370" t="s">
        <v>615</v>
      </c>
      <c r="I117" s="370" t="s">
        <v>615</v>
      </c>
      <c r="J117" s="370">
        <v>2</v>
      </c>
      <c r="K117" s="370" t="s">
        <v>2421</v>
      </c>
      <c r="L117" s="370">
        <v>29646</v>
      </c>
      <c r="M117" s="370" t="s">
        <v>2409</v>
      </c>
      <c r="N117" s="370">
        <v>1300</v>
      </c>
      <c r="O117" s="370">
        <v>0</v>
      </c>
      <c r="P117" s="370">
        <v>0</v>
      </c>
      <c r="Q117" s="370">
        <f t="shared" si="27"/>
        <v>0</v>
      </c>
      <c r="R117" s="370">
        <v>13</v>
      </c>
      <c r="S117" s="370">
        <v>11</v>
      </c>
      <c r="T117" s="370">
        <f t="shared" si="28"/>
        <v>24</v>
      </c>
      <c r="U117" s="370">
        <v>15</v>
      </c>
      <c r="V117" s="370">
        <v>16</v>
      </c>
      <c r="W117" s="370">
        <f t="shared" si="29"/>
        <v>31</v>
      </c>
      <c r="X117" s="370">
        <v>15</v>
      </c>
      <c r="Y117" s="370">
        <v>18</v>
      </c>
      <c r="Z117" s="370">
        <f t="shared" si="30"/>
        <v>33</v>
      </c>
      <c r="AA117" s="370">
        <v>18</v>
      </c>
      <c r="AB117" s="370">
        <v>14</v>
      </c>
      <c r="AC117" s="370">
        <f t="shared" si="31"/>
        <v>32</v>
      </c>
      <c r="AD117" s="370">
        <v>15</v>
      </c>
      <c r="AE117" s="370">
        <v>16</v>
      </c>
      <c r="AF117" s="370">
        <f t="shared" si="32"/>
        <v>31</v>
      </c>
      <c r="AG117" s="370">
        <v>8</v>
      </c>
      <c r="AH117" s="370">
        <v>16</v>
      </c>
      <c r="AI117" s="370">
        <f t="shared" si="33"/>
        <v>24</v>
      </c>
      <c r="AJ117" s="370">
        <v>10</v>
      </c>
      <c r="AK117" s="370">
        <v>7</v>
      </c>
      <c r="AL117" s="370">
        <f t="shared" si="34"/>
        <v>17</v>
      </c>
      <c r="AM117" s="370">
        <v>4</v>
      </c>
      <c r="AN117" s="370">
        <v>1</v>
      </c>
      <c r="AO117" s="370">
        <f t="shared" si="35"/>
        <v>5</v>
      </c>
      <c r="AP117" s="370">
        <v>1</v>
      </c>
      <c r="AQ117" s="370">
        <v>0</v>
      </c>
      <c r="AR117" s="370">
        <f t="shared" si="36"/>
        <v>1</v>
      </c>
      <c r="AS117" s="370">
        <v>0</v>
      </c>
      <c r="AT117" s="370">
        <v>1</v>
      </c>
      <c r="AU117" s="370">
        <f t="shared" si="37"/>
        <v>1</v>
      </c>
      <c r="AV117" s="370">
        <v>0</v>
      </c>
      <c r="AW117" s="370">
        <v>0</v>
      </c>
      <c r="AX117" s="370">
        <f t="shared" si="38"/>
        <v>0</v>
      </c>
      <c r="AY117" s="370">
        <v>0</v>
      </c>
      <c r="AZ117" s="370">
        <v>0</v>
      </c>
      <c r="BA117" s="370">
        <f t="shared" si="39"/>
        <v>0</v>
      </c>
      <c r="BB117" s="370">
        <v>0</v>
      </c>
      <c r="BC117" s="370">
        <v>0</v>
      </c>
      <c r="BD117" s="370">
        <f t="shared" si="40"/>
        <v>0</v>
      </c>
      <c r="BE117" s="370">
        <v>0</v>
      </c>
      <c r="BF117" s="370">
        <v>0</v>
      </c>
      <c r="BG117" s="370">
        <f t="shared" si="41"/>
        <v>0</v>
      </c>
      <c r="BH117" s="370">
        <v>0</v>
      </c>
      <c r="BI117" s="370">
        <v>0</v>
      </c>
      <c r="BJ117" s="370">
        <v>0</v>
      </c>
      <c r="BK117" s="370">
        <v>0</v>
      </c>
      <c r="BL117" s="370">
        <v>0</v>
      </c>
      <c r="BM117" s="370">
        <v>0</v>
      </c>
      <c r="BN117" s="370">
        <v>0</v>
      </c>
      <c r="BO117" s="370">
        <v>0</v>
      </c>
      <c r="BP117" s="370">
        <v>0</v>
      </c>
      <c r="BQ117" s="370">
        <v>0</v>
      </c>
      <c r="BR117" s="370">
        <v>0</v>
      </c>
      <c r="BS117" s="370">
        <v>0</v>
      </c>
      <c r="BT117" s="370">
        <v>0</v>
      </c>
      <c r="BU117" s="370">
        <v>0</v>
      </c>
      <c r="BV117" s="370">
        <v>0</v>
      </c>
      <c r="BW117" s="370">
        <v>0</v>
      </c>
      <c r="BX117" s="370">
        <v>0</v>
      </c>
      <c r="BY117" s="370">
        <v>0</v>
      </c>
      <c r="BZ117" s="370">
        <v>0</v>
      </c>
      <c r="CA117" s="370">
        <v>0</v>
      </c>
      <c r="CB117" s="370">
        <v>0</v>
      </c>
      <c r="CC117" s="370">
        <v>0</v>
      </c>
      <c r="CD117" s="370">
        <v>0</v>
      </c>
      <c r="CE117" s="370">
        <v>0</v>
      </c>
    </row>
    <row r="118" spans="1:83" s="371" customFormat="1" hidden="1">
      <c r="A118" s="370">
        <f t="shared" si="42"/>
        <v>105</v>
      </c>
      <c r="B118" s="370" t="s">
        <v>738</v>
      </c>
      <c r="C118" s="370" t="s">
        <v>739</v>
      </c>
      <c r="D118" s="370" t="s">
        <v>1188</v>
      </c>
      <c r="E118" s="370" t="s">
        <v>289</v>
      </c>
      <c r="F118" s="370" t="s">
        <v>82</v>
      </c>
      <c r="G118" s="370" t="s">
        <v>126</v>
      </c>
      <c r="H118" s="370" t="s">
        <v>615</v>
      </c>
      <c r="I118" s="370" t="s">
        <v>615</v>
      </c>
      <c r="J118" s="370">
        <v>2</v>
      </c>
      <c r="K118" s="370" t="s">
        <v>2410</v>
      </c>
      <c r="L118" s="370">
        <v>13885</v>
      </c>
      <c r="M118" s="370" t="s">
        <v>2419</v>
      </c>
      <c r="N118" s="370">
        <v>0</v>
      </c>
      <c r="O118" s="370">
        <v>0</v>
      </c>
      <c r="P118" s="370">
        <v>0</v>
      </c>
      <c r="Q118" s="370">
        <f t="shared" si="27"/>
        <v>0</v>
      </c>
      <c r="R118" s="370">
        <v>5</v>
      </c>
      <c r="S118" s="370">
        <v>8</v>
      </c>
      <c r="T118" s="370">
        <f t="shared" si="28"/>
        <v>13</v>
      </c>
      <c r="U118" s="370">
        <v>5</v>
      </c>
      <c r="V118" s="370">
        <v>8</v>
      </c>
      <c r="W118" s="370">
        <f t="shared" si="29"/>
        <v>13</v>
      </c>
      <c r="X118" s="370">
        <v>3</v>
      </c>
      <c r="Y118" s="370">
        <v>5</v>
      </c>
      <c r="Z118" s="370">
        <f t="shared" si="30"/>
        <v>8</v>
      </c>
      <c r="AA118" s="370">
        <v>4</v>
      </c>
      <c r="AB118" s="370">
        <v>4</v>
      </c>
      <c r="AC118" s="370">
        <f t="shared" si="31"/>
        <v>8</v>
      </c>
      <c r="AD118" s="370">
        <v>5</v>
      </c>
      <c r="AE118" s="370">
        <v>7</v>
      </c>
      <c r="AF118" s="370">
        <f t="shared" si="32"/>
        <v>12</v>
      </c>
      <c r="AG118" s="370">
        <v>6</v>
      </c>
      <c r="AH118" s="370">
        <v>1</v>
      </c>
      <c r="AI118" s="370">
        <f t="shared" si="33"/>
        <v>7</v>
      </c>
      <c r="AJ118" s="370">
        <v>8</v>
      </c>
      <c r="AK118" s="370">
        <v>2</v>
      </c>
      <c r="AL118" s="370">
        <f t="shared" si="34"/>
        <v>10</v>
      </c>
      <c r="AM118" s="370">
        <v>5</v>
      </c>
      <c r="AN118" s="370">
        <v>4</v>
      </c>
      <c r="AO118" s="370">
        <f t="shared" si="35"/>
        <v>9</v>
      </c>
      <c r="AP118" s="370">
        <v>0</v>
      </c>
      <c r="AQ118" s="370">
        <v>1</v>
      </c>
      <c r="AR118" s="370">
        <f t="shared" si="36"/>
        <v>1</v>
      </c>
      <c r="AS118" s="370">
        <v>0</v>
      </c>
      <c r="AT118" s="370">
        <v>0</v>
      </c>
      <c r="AU118" s="370">
        <f t="shared" si="37"/>
        <v>0</v>
      </c>
      <c r="AV118" s="370">
        <v>0</v>
      </c>
      <c r="AW118" s="370">
        <v>0</v>
      </c>
      <c r="AX118" s="370">
        <f t="shared" si="38"/>
        <v>0</v>
      </c>
      <c r="AY118" s="370">
        <v>0</v>
      </c>
      <c r="AZ118" s="370">
        <v>0</v>
      </c>
      <c r="BA118" s="370">
        <f t="shared" si="39"/>
        <v>0</v>
      </c>
      <c r="BB118" s="370">
        <v>0</v>
      </c>
      <c r="BC118" s="370">
        <v>0</v>
      </c>
      <c r="BD118" s="370">
        <f t="shared" si="40"/>
        <v>0</v>
      </c>
      <c r="BE118" s="370">
        <v>0</v>
      </c>
      <c r="BF118" s="370">
        <v>0</v>
      </c>
      <c r="BG118" s="370">
        <f t="shared" si="41"/>
        <v>0</v>
      </c>
      <c r="BH118" s="370">
        <v>0</v>
      </c>
      <c r="BI118" s="370">
        <v>0</v>
      </c>
      <c r="BJ118" s="370">
        <v>0</v>
      </c>
      <c r="BK118" s="370">
        <v>0</v>
      </c>
      <c r="BL118" s="370">
        <v>0</v>
      </c>
      <c r="BM118" s="370">
        <v>0</v>
      </c>
      <c r="BN118" s="370">
        <v>0</v>
      </c>
      <c r="BO118" s="370">
        <v>0</v>
      </c>
      <c r="BP118" s="370">
        <v>1</v>
      </c>
      <c r="BQ118" s="370">
        <v>0</v>
      </c>
      <c r="BR118" s="370">
        <v>0</v>
      </c>
      <c r="BS118" s="370">
        <v>0</v>
      </c>
      <c r="BT118" s="370">
        <v>1</v>
      </c>
      <c r="BU118" s="370">
        <v>0</v>
      </c>
      <c r="BV118" s="370">
        <v>1</v>
      </c>
      <c r="BW118" s="370">
        <v>0</v>
      </c>
      <c r="BX118" s="370">
        <v>0</v>
      </c>
      <c r="BY118" s="370">
        <v>0</v>
      </c>
      <c r="BZ118" s="370">
        <v>1</v>
      </c>
      <c r="CA118" s="370">
        <v>1</v>
      </c>
      <c r="CB118" s="370">
        <v>1</v>
      </c>
      <c r="CC118" s="370">
        <v>0</v>
      </c>
      <c r="CD118" s="370">
        <v>0</v>
      </c>
      <c r="CE118" s="370">
        <v>0</v>
      </c>
    </row>
    <row r="119" spans="1:83" s="371" customFormat="1" hidden="1">
      <c r="A119" s="370">
        <f t="shared" si="42"/>
        <v>106</v>
      </c>
      <c r="B119" s="370" t="s">
        <v>735</v>
      </c>
      <c r="C119" s="370" t="s">
        <v>736</v>
      </c>
      <c r="D119" s="370" t="s">
        <v>2447</v>
      </c>
      <c r="E119" s="370" t="s">
        <v>737</v>
      </c>
      <c r="F119" s="370" t="s">
        <v>82</v>
      </c>
      <c r="G119" s="370" t="s">
        <v>126</v>
      </c>
      <c r="H119" s="370" t="s">
        <v>615</v>
      </c>
      <c r="I119" s="370" t="s">
        <v>615</v>
      </c>
      <c r="J119" s="370">
        <v>2</v>
      </c>
      <c r="K119" s="370" t="s">
        <v>615</v>
      </c>
      <c r="L119" s="370">
        <v>30133</v>
      </c>
      <c r="M119" s="370" t="s">
        <v>2415</v>
      </c>
      <c r="N119" s="370">
        <v>2500</v>
      </c>
      <c r="O119" s="370">
        <v>0</v>
      </c>
      <c r="P119" s="370">
        <v>0</v>
      </c>
      <c r="Q119" s="370">
        <f t="shared" si="27"/>
        <v>0</v>
      </c>
      <c r="R119" s="370">
        <v>1</v>
      </c>
      <c r="S119" s="370">
        <v>1</v>
      </c>
      <c r="T119" s="370">
        <f t="shared" si="28"/>
        <v>2</v>
      </c>
      <c r="U119" s="370">
        <v>1</v>
      </c>
      <c r="V119" s="370">
        <v>1</v>
      </c>
      <c r="W119" s="370">
        <f t="shared" si="29"/>
        <v>2</v>
      </c>
      <c r="X119" s="370">
        <v>5</v>
      </c>
      <c r="Y119" s="370">
        <v>1</v>
      </c>
      <c r="Z119" s="370">
        <f t="shared" si="30"/>
        <v>6</v>
      </c>
      <c r="AA119" s="370">
        <v>0</v>
      </c>
      <c r="AB119" s="370">
        <v>3</v>
      </c>
      <c r="AC119" s="370">
        <f t="shared" si="31"/>
        <v>3</v>
      </c>
      <c r="AD119" s="370">
        <v>0</v>
      </c>
      <c r="AE119" s="370">
        <v>0</v>
      </c>
      <c r="AF119" s="370">
        <f t="shared" si="32"/>
        <v>0</v>
      </c>
      <c r="AG119" s="370">
        <v>1</v>
      </c>
      <c r="AH119" s="370">
        <v>0</v>
      </c>
      <c r="AI119" s="370">
        <f t="shared" si="33"/>
        <v>1</v>
      </c>
      <c r="AJ119" s="370">
        <v>1</v>
      </c>
      <c r="AK119" s="370">
        <v>2</v>
      </c>
      <c r="AL119" s="370">
        <f t="shared" si="34"/>
        <v>3</v>
      </c>
      <c r="AM119" s="370">
        <v>1</v>
      </c>
      <c r="AN119" s="370">
        <v>0</v>
      </c>
      <c r="AO119" s="370">
        <f t="shared" si="35"/>
        <v>1</v>
      </c>
      <c r="AP119" s="370">
        <v>0</v>
      </c>
      <c r="AQ119" s="370">
        <v>0</v>
      </c>
      <c r="AR119" s="370">
        <f t="shared" si="36"/>
        <v>0</v>
      </c>
      <c r="AS119" s="370">
        <v>0</v>
      </c>
      <c r="AT119" s="370">
        <v>0</v>
      </c>
      <c r="AU119" s="370">
        <f t="shared" si="37"/>
        <v>0</v>
      </c>
      <c r="AV119" s="370">
        <v>0</v>
      </c>
      <c r="AW119" s="370">
        <v>0</v>
      </c>
      <c r="AX119" s="370">
        <f t="shared" si="38"/>
        <v>0</v>
      </c>
      <c r="AY119" s="370">
        <v>0</v>
      </c>
      <c r="AZ119" s="370">
        <v>0</v>
      </c>
      <c r="BA119" s="370">
        <f t="shared" si="39"/>
        <v>0</v>
      </c>
      <c r="BB119" s="370">
        <v>0</v>
      </c>
      <c r="BC119" s="370">
        <v>0</v>
      </c>
      <c r="BD119" s="370">
        <f t="shared" si="40"/>
        <v>0</v>
      </c>
      <c r="BE119" s="370">
        <v>0</v>
      </c>
      <c r="BF119" s="370">
        <v>0</v>
      </c>
      <c r="BG119" s="370">
        <f t="shared" si="41"/>
        <v>0</v>
      </c>
      <c r="BH119" s="370">
        <v>0</v>
      </c>
      <c r="BI119" s="370">
        <v>0</v>
      </c>
      <c r="BJ119" s="370">
        <v>0</v>
      </c>
      <c r="BK119" s="370">
        <v>0</v>
      </c>
      <c r="BL119" s="370">
        <v>0</v>
      </c>
      <c r="BM119" s="370">
        <v>0</v>
      </c>
      <c r="BN119" s="370">
        <v>0</v>
      </c>
      <c r="BO119" s="370">
        <v>0</v>
      </c>
      <c r="BP119" s="370">
        <v>0</v>
      </c>
      <c r="BQ119" s="370">
        <v>0</v>
      </c>
      <c r="BR119" s="370">
        <v>0</v>
      </c>
      <c r="BS119" s="370">
        <v>0</v>
      </c>
      <c r="BT119" s="370">
        <v>0</v>
      </c>
      <c r="BU119" s="370">
        <v>0</v>
      </c>
      <c r="BV119" s="370">
        <v>0</v>
      </c>
      <c r="BW119" s="370">
        <v>0</v>
      </c>
      <c r="BX119" s="370">
        <v>0</v>
      </c>
      <c r="BY119" s="370">
        <v>0</v>
      </c>
      <c r="BZ119" s="370">
        <v>0</v>
      </c>
      <c r="CA119" s="370">
        <v>0</v>
      </c>
      <c r="CB119" s="370">
        <v>0</v>
      </c>
      <c r="CC119" s="370">
        <v>0</v>
      </c>
      <c r="CD119" s="370">
        <v>0</v>
      </c>
      <c r="CE119" s="370">
        <v>0</v>
      </c>
    </row>
    <row r="120" spans="1:83" s="371" customFormat="1" hidden="1">
      <c r="A120" s="370">
        <f t="shared" si="42"/>
        <v>107</v>
      </c>
      <c r="B120" s="370" t="s">
        <v>746</v>
      </c>
      <c r="C120" s="370" t="s">
        <v>747</v>
      </c>
      <c r="D120" s="370" t="s">
        <v>1512</v>
      </c>
      <c r="E120" s="370" t="s">
        <v>701</v>
      </c>
      <c r="F120" s="370" t="s">
        <v>82</v>
      </c>
      <c r="G120" s="370" t="s">
        <v>126</v>
      </c>
      <c r="H120" s="370" t="s">
        <v>615</v>
      </c>
      <c r="I120" s="370" t="s">
        <v>615</v>
      </c>
      <c r="J120" s="370">
        <v>2</v>
      </c>
      <c r="K120" s="370" t="s">
        <v>2448</v>
      </c>
      <c r="L120" s="370">
        <v>37227</v>
      </c>
      <c r="M120" s="370" t="s">
        <v>2415</v>
      </c>
      <c r="N120" s="370">
        <v>220</v>
      </c>
      <c r="O120" s="370">
        <v>1</v>
      </c>
      <c r="P120" s="370">
        <v>0</v>
      </c>
      <c r="Q120" s="370">
        <f t="shared" si="27"/>
        <v>1</v>
      </c>
      <c r="R120" s="370">
        <v>3</v>
      </c>
      <c r="S120" s="370">
        <v>0</v>
      </c>
      <c r="T120" s="370">
        <f t="shared" si="28"/>
        <v>3</v>
      </c>
      <c r="U120" s="370">
        <v>5</v>
      </c>
      <c r="V120" s="370">
        <v>6</v>
      </c>
      <c r="W120" s="370">
        <f t="shared" si="29"/>
        <v>11</v>
      </c>
      <c r="X120" s="370">
        <v>2</v>
      </c>
      <c r="Y120" s="370">
        <v>2</v>
      </c>
      <c r="Z120" s="370">
        <f t="shared" si="30"/>
        <v>4</v>
      </c>
      <c r="AA120" s="370">
        <v>4</v>
      </c>
      <c r="AB120" s="370">
        <v>2</v>
      </c>
      <c r="AC120" s="370">
        <f t="shared" si="31"/>
        <v>6</v>
      </c>
      <c r="AD120" s="370">
        <v>6</v>
      </c>
      <c r="AE120" s="370">
        <v>5</v>
      </c>
      <c r="AF120" s="370">
        <f t="shared" si="32"/>
        <v>11</v>
      </c>
      <c r="AG120" s="370">
        <v>8</v>
      </c>
      <c r="AH120" s="370">
        <v>11</v>
      </c>
      <c r="AI120" s="370">
        <f t="shared" si="33"/>
        <v>19</v>
      </c>
      <c r="AJ120" s="370">
        <v>3</v>
      </c>
      <c r="AK120" s="370">
        <v>3</v>
      </c>
      <c r="AL120" s="370">
        <f t="shared" si="34"/>
        <v>6</v>
      </c>
      <c r="AM120" s="370">
        <v>1</v>
      </c>
      <c r="AN120" s="370">
        <v>0</v>
      </c>
      <c r="AO120" s="370">
        <f t="shared" si="35"/>
        <v>1</v>
      </c>
      <c r="AP120" s="370">
        <v>0</v>
      </c>
      <c r="AQ120" s="370">
        <v>0</v>
      </c>
      <c r="AR120" s="370">
        <f t="shared" si="36"/>
        <v>0</v>
      </c>
      <c r="AS120" s="370">
        <v>0</v>
      </c>
      <c r="AT120" s="370">
        <v>0</v>
      </c>
      <c r="AU120" s="370">
        <f t="shared" si="37"/>
        <v>0</v>
      </c>
      <c r="AV120" s="370">
        <v>0</v>
      </c>
      <c r="AW120" s="370">
        <v>0</v>
      </c>
      <c r="AX120" s="370">
        <f t="shared" si="38"/>
        <v>0</v>
      </c>
      <c r="AY120" s="370">
        <v>0</v>
      </c>
      <c r="AZ120" s="370">
        <v>0</v>
      </c>
      <c r="BA120" s="370">
        <f t="shared" si="39"/>
        <v>0</v>
      </c>
      <c r="BB120" s="370">
        <v>0</v>
      </c>
      <c r="BC120" s="370">
        <v>0</v>
      </c>
      <c r="BD120" s="370">
        <f t="shared" si="40"/>
        <v>0</v>
      </c>
      <c r="BE120" s="370">
        <v>0</v>
      </c>
      <c r="BF120" s="370">
        <v>0</v>
      </c>
      <c r="BG120" s="370">
        <f t="shared" si="41"/>
        <v>0</v>
      </c>
      <c r="BH120" s="370">
        <v>0</v>
      </c>
      <c r="BI120" s="370">
        <v>0</v>
      </c>
      <c r="BJ120" s="370">
        <v>0</v>
      </c>
      <c r="BK120" s="370">
        <v>0</v>
      </c>
      <c r="BL120" s="370">
        <v>0</v>
      </c>
      <c r="BM120" s="370">
        <v>0</v>
      </c>
      <c r="BN120" s="370">
        <v>0</v>
      </c>
      <c r="BO120" s="370">
        <v>0</v>
      </c>
      <c r="BP120" s="370">
        <v>0</v>
      </c>
      <c r="BQ120" s="370">
        <v>0</v>
      </c>
      <c r="BR120" s="370">
        <v>0</v>
      </c>
      <c r="BS120" s="370">
        <v>0</v>
      </c>
      <c r="BT120" s="370">
        <v>0</v>
      </c>
      <c r="BU120" s="370">
        <v>0</v>
      </c>
      <c r="BV120" s="370">
        <v>0</v>
      </c>
      <c r="BW120" s="370">
        <v>0</v>
      </c>
      <c r="BX120" s="370">
        <v>0</v>
      </c>
      <c r="BY120" s="370">
        <v>0</v>
      </c>
      <c r="BZ120" s="370">
        <v>0</v>
      </c>
      <c r="CA120" s="370">
        <v>0</v>
      </c>
      <c r="CB120" s="370">
        <v>0</v>
      </c>
      <c r="CC120" s="370">
        <v>0</v>
      </c>
      <c r="CD120" s="370">
        <v>0</v>
      </c>
      <c r="CE120" s="370">
        <v>0</v>
      </c>
    </row>
    <row r="121" spans="1:83" s="371" customFormat="1" hidden="1">
      <c r="A121" s="370">
        <f t="shared" si="42"/>
        <v>108</v>
      </c>
      <c r="B121" s="370" t="s">
        <v>771</v>
      </c>
      <c r="C121" s="370" t="s">
        <v>772</v>
      </c>
      <c r="D121" s="370" t="s">
        <v>1542</v>
      </c>
      <c r="E121" s="370" t="s">
        <v>773</v>
      </c>
      <c r="F121" s="370" t="s">
        <v>82</v>
      </c>
      <c r="G121" s="370" t="s">
        <v>126</v>
      </c>
      <c r="H121" s="370" t="s">
        <v>615</v>
      </c>
      <c r="I121" s="370" t="s">
        <v>615</v>
      </c>
      <c r="J121" s="370">
        <v>2</v>
      </c>
      <c r="K121" s="370" t="s">
        <v>2410</v>
      </c>
      <c r="L121" s="370">
        <v>39135</v>
      </c>
      <c r="M121" s="370" t="s">
        <v>2419</v>
      </c>
      <c r="N121" s="370">
        <v>0</v>
      </c>
      <c r="O121" s="370">
        <v>1</v>
      </c>
      <c r="P121" s="370">
        <v>1</v>
      </c>
      <c r="Q121" s="370">
        <f t="shared" si="27"/>
        <v>2</v>
      </c>
      <c r="R121" s="370">
        <v>4</v>
      </c>
      <c r="S121" s="370">
        <v>11</v>
      </c>
      <c r="T121" s="370">
        <f t="shared" si="28"/>
        <v>15</v>
      </c>
      <c r="U121" s="370">
        <v>5</v>
      </c>
      <c r="V121" s="370">
        <v>2</v>
      </c>
      <c r="W121" s="370">
        <f t="shared" si="29"/>
        <v>7</v>
      </c>
      <c r="X121" s="370">
        <v>7</v>
      </c>
      <c r="Y121" s="370">
        <v>5</v>
      </c>
      <c r="Z121" s="370">
        <f t="shared" si="30"/>
        <v>12</v>
      </c>
      <c r="AA121" s="370">
        <v>7</v>
      </c>
      <c r="AB121" s="370">
        <v>9</v>
      </c>
      <c r="AC121" s="370">
        <f t="shared" si="31"/>
        <v>16</v>
      </c>
      <c r="AD121" s="370">
        <v>15</v>
      </c>
      <c r="AE121" s="370">
        <v>9</v>
      </c>
      <c r="AF121" s="370">
        <f t="shared" si="32"/>
        <v>24</v>
      </c>
      <c r="AG121" s="370">
        <v>13</v>
      </c>
      <c r="AH121" s="370">
        <v>9</v>
      </c>
      <c r="AI121" s="370">
        <f t="shared" si="33"/>
        <v>22</v>
      </c>
      <c r="AJ121" s="370">
        <v>6</v>
      </c>
      <c r="AK121" s="370">
        <v>6</v>
      </c>
      <c r="AL121" s="370">
        <f t="shared" si="34"/>
        <v>12</v>
      </c>
      <c r="AM121" s="370">
        <v>8</v>
      </c>
      <c r="AN121" s="370">
        <v>3</v>
      </c>
      <c r="AO121" s="370">
        <f t="shared" si="35"/>
        <v>11</v>
      </c>
      <c r="AP121" s="370">
        <v>2</v>
      </c>
      <c r="AQ121" s="370">
        <v>2</v>
      </c>
      <c r="AR121" s="370">
        <f t="shared" si="36"/>
        <v>4</v>
      </c>
      <c r="AS121" s="370">
        <v>1</v>
      </c>
      <c r="AT121" s="370">
        <v>2</v>
      </c>
      <c r="AU121" s="370">
        <f t="shared" si="37"/>
        <v>3</v>
      </c>
      <c r="AV121" s="370">
        <v>0</v>
      </c>
      <c r="AW121" s="370">
        <v>0</v>
      </c>
      <c r="AX121" s="370">
        <f t="shared" si="38"/>
        <v>0</v>
      </c>
      <c r="AY121" s="370">
        <v>1</v>
      </c>
      <c r="AZ121" s="370">
        <v>1</v>
      </c>
      <c r="BA121" s="370">
        <f t="shared" si="39"/>
        <v>2</v>
      </c>
      <c r="BB121" s="370">
        <v>0</v>
      </c>
      <c r="BC121" s="370">
        <v>0</v>
      </c>
      <c r="BD121" s="370">
        <f t="shared" si="40"/>
        <v>0</v>
      </c>
      <c r="BE121" s="370">
        <v>0</v>
      </c>
      <c r="BF121" s="370">
        <v>0</v>
      </c>
      <c r="BG121" s="370">
        <f t="shared" si="41"/>
        <v>0</v>
      </c>
      <c r="BH121" s="370">
        <v>0</v>
      </c>
      <c r="BI121" s="370">
        <v>0</v>
      </c>
      <c r="BJ121" s="370">
        <v>0</v>
      </c>
      <c r="BK121" s="370">
        <v>0</v>
      </c>
      <c r="BL121" s="370">
        <v>0</v>
      </c>
      <c r="BM121" s="370">
        <v>0</v>
      </c>
      <c r="BN121" s="370">
        <v>0</v>
      </c>
      <c r="BO121" s="370">
        <v>0</v>
      </c>
      <c r="BP121" s="370">
        <v>0</v>
      </c>
      <c r="BQ121" s="370">
        <v>0</v>
      </c>
      <c r="BR121" s="370">
        <v>0</v>
      </c>
      <c r="BS121" s="370">
        <v>0</v>
      </c>
      <c r="BT121" s="370">
        <v>0</v>
      </c>
      <c r="BU121" s="370">
        <v>0</v>
      </c>
      <c r="BV121" s="370">
        <v>0</v>
      </c>
      <c r="BW121" s="370">
        <v>0</v>
      </c>
      <c r="BX121" s="370">
        <v>0</v>
      </c>
      <c r="BY121" s="370">
        <v>0</v>
      </c>
      <c r="BZ121" s="370">
        <v>0</v>
      </c>
      <c r="CA121" s="370">
        <v>0</v>
      </c>
      <c r="CB121" s="370">
        <v>0</v>
      </c>
      <c r="CC121" s="370">
        <v>0</v>
      </c>
      <c r="CD121" s="370">
        <v>0</v>
      </c>
      <c r="CE121" s="370">
        <v>0</v>
      </c>
    </row>
    <row r="122" spans="1:83" s="371" customFormat="1" hidden="1">
      <c r="A122" s="370">
        <f t="shared" si="42"/>
        <v>109</v>
      </c>
      <c r="B122" s="370" t="s">
        <v>766</v>
      </c>
      <c r="C122" s="370" t="s">
        <v>767</v>
      </c>
      <c r="D122" s="370" t="s">
        <v>768</v>
      </c>
      <c r="E122" s="370" t="s">
        <v>768</v>
      </c>
      <c r="F122" s="370" t="s">
        <v>82</v>
      </c>
      <c r="G122" s="370" t="s">
        <v>126</v>
      </c>
      <c r="H122" s="370" t="s">
        <v>615</v>
      </c>
      <c r="I122" s="370" t="s">
        <v>615</v>
      </c>
      <c r="J122" s="370">
        <v>2</v>
      </c>
      <c r="K122" s="370" t="s">
        <v>2421</v>
      </c>
      <c r="L122" s="370">
        <v>25750</v>
      </c>
      <c r="M122" s="370" t="s">
        <v>2419</v>
      </c>
      <c r="N122" s="370">
        <v>0</v>
      </c>
      <c r="O122" s="370">
        <v>0</v>
      </c>
      <c r="P122" s="370">
        <v>0</v>
      </c>
      <c r="Q122" s="370">
        <f t="shared" si="27"/>
        <v>0</v>
      </c>
      <c r="R122" s="370">
        <v>3</v>
      </c>
      <c r="S122" s="370">
        <v>6</v>
      </c>
      <c r="T122" s="370">
        <f t="shared" si="28"/>
        <v>9</v>
      </c>
      <c r="U122" s="370">
        <v>10</v>
      </c>
      <c r="V122" s="370">
        <v>8</v>
      </c>
      <c r="W122" s="370">
        <f t="shared" si="29"/>
        <v>18</v>
      </c>
      <c r="X122" s="370">
        <v>11</v>
      </c>
      <c r="Y122" s="370">
        <v>10</v>
      </c>
      <c r="Z122" s="370">
        <f t="shared" si="30"/>
        <v>21</v>
      </c>
      <c r="AA122" s="370">
        <v>8</v>
      </c>
      <c r="AB122" s="370">
        <v>7</v>
      </c>
      <c r="AC122" s="370">
        <f t="shared" si="31"/>
        <v>15</v>
      </c>
      <c r="AD122" s="370">
        <v>10</v>
      </c>
      <c r="AE122" s="370">
        <v>3</v>
      </c>
      <c r="AF122" s="370">
        <f t="shared" si="32"/>
        <v>13</v>
      </c>
      <c r="AG122" s="370">
        <v>15</v>
      </c>
      <c r="AH122" s="370">
        <v>5</v>
      </c>
      <c r="AI122" s="370">
        <f t="shared" si="33"/>
        <v>20</v>
      </c>
      <c r="AJ122" s="370">
        <v>3</v>
      </c>
      <c r="AK122" s="370">
        <v>3</v>
      </c>
      <c r="AL122" s="370">
        <f t="shared" si="34"/>
        <v>6</v>
      </c>
      <c r="AM122" s="370">
        <v>1</v>
      </c>
      <c r="AN122" s="370">
        <v>2</v>
      </c>
      <c r="AO122" s="370">
        <f t="shared" si="35"/>
        <v>3</v>
      </c>
      <c r="AP122" s="370">
        <v>2</v>
      </c>
      <c r="AQ122" s="370">
        <v>0</v>
      </c>
      <c r="AR122" s="370">
        <f t="shared" si="36"/>
        <v>2</v>
      </c>
      <c r="AS122" s="370">
        <v>0</v>
      </c>
      <c r="AT122" s="370">
        <v>0</v>
      </c>
      <c r="AU122" s="370">
        <f t="shared" si="37"/>
        <v>0</v>
      </c>
      <c r="AV122" s="370">
        <v>1</v>
      </c>
      <c r="AW122" s="370">
        <v>1</v>
      </c>
      <c r="AX122" s="370">
        <f t="shared" si="38"/>
        <v>2</v>
      </c>
      <c r="AY122" s="370">
        <v>0</v>
      </c>
      <c r="AZ122" s="370">
        <v>0</v>
      </c>
      <c r="BA122" s="370">
        <f t="shared" si="39"/>
        <v>0</v>
      </c>
      <c r="BB122" s="370">
        <v>0</v>
      </c>
      <c r="BC122" s="370">
        <v>0</v>
      </c>
      <c r="BD122" s="370">
        <f t="shared" si="40"/>
        <v>0</v>
      </c>
      <c r="BE122" s="370">
        <v>0</v>
      </c>
      <c r="BF122" s="370">
        <v>0</v>
      </c>
      <c r="BG122" s="370">
        <f t="shared" si="41"/>
        <v>0</v>
      </c>
      <c r="BH122" s="370">
        <v>11</v>
      </c>
      <c r="BI122" s="370">
        <v>4</v>
      </c>
      <c r="BJ122" s="370">
        <v>3</v>
      </c>
      <c r="BK122" s="370">
        <v>4</v>
      </c>
      <c r="BL122" s="370">
        <v>2</v>
      </c>
      <c r="BM122" s="370">
        <v>0</v>
      </c>
      <c r="BN122" s="370">
        <v>0</v>
      </c>
      <c r="BO122" s="370">
        <v>0</v>
      </c>
      <c r="BP122" s="370">
        <v>0</v>
      </c>
      <c r="BQ122" s="370">
        <v>0</v>
      </c>
      <c r="BR122" s="370">
        <v>0</v>
      </c>
      <c r="BS122" s="370">
        <v>0</v>
      </c>
      <c r="BT122" s="370">
        <v>16</v>
      </c>
      <c r="BU122" s="370">
        <v>8</v>
      </c>
      <c r="BV122" s="370">
        <v>24</v>
      </c>
      <c r="BW122" s="370">
        <v>0</v>
      </c>
      <c r="BX122" s="370">
        <v>0</v>
      </c>
      <c r="BY122" s="370">
        <v>0</v>
      </c>
      <c r="BZ122" s="370">
        <v>16</v>
      </c>
      <c r="CA122" s="370">
        <v>16</v>
      </c>
      <c r="CB122" s="370">
        <v>24</v>
      </c>
      <c r="CC122" s="370">
        <v>0</v>
      </c>
      <c r="CD122" s="370">
        <v>0</v>
      </c>
      <c r="CE122" s="370">
        <v>0</v>
      </c>
    </row>
    <row r="123" spans="1:83" s="371" customFormat="1" hidden="1">
      <c r="A123" s="370">
        <f t="shared" si="42"/>
        <v>110</v>
      </c>
      <c r="B123" s="370" t="s">
        <v>786</v>
      </c>
      <c r="C123" s="370" t="s">
        <v>787</v>
      </c>
      <c r="D123" s="370" t="s">
        <v>1526</v>
      </c>
      <c r="E123" s="370" t="s">
        <v>753</v>
      </c>
      <c r="F123" s="370" t="s">
        <v>82</v>
      </c>
      <c r="G123" s="370" t="s">
        <v>126</v>
      </c>
      <c r="H123" s="370" t="s">
        <v>615</v>
      </c>
      <c r="I123" s="370" t="s">
        <v>615</v>
      </c>
      <c r="J123" s="370">
        <v>2</v>
      </c>
      <c r="K123" s="370" t="s">
        <v>2410</v>
      </c>
      <c r="L123" s="370">
        <v>3654</v>
      </c>
      <c r="M123" s="370" t="s">
        <v>1376</v>
      </c>
      <c r="N123" s="370">
        <v>1000</v>
      </c>
      <c r="O123" s="370">
        <v>0</v>
      </c>
      <c r="P123" s="370">
        <v>1</v>
      </c>
      <c r="Q123" s="370">
        <f t="shared" si="27"/>
        <v>1</v>
      </c>
      <c r="R123" s="370">
        <v>3</v>
      </c>
      <c r="S123" s="370">
        <v>3</v>
      </c>
      <c r="T123" s="370">
        <f t="shared" si="28"/>
        <v>6</v>
      </c>
      <c r="U123" s="370">
        <v>3</v>
      </c>
      <c r="V123" s="370">
        <v>1</v>
      </c>
      <c r="W123" s="370">
        <f t="shared" si="29"/>
        <v>4</v>
      </c>
      <c r="X123" s="370">
        <v>3</v>
      </c>
      <c r="Y123" s="370">
        <v>3</v>
      </c>
      <c r="Z123" s="370">
        <f t="shared" si="30"/>
        <v>6</v>
      </c>
      <c r="AA123" s="370">
        <v>0</v>
      </c>
      <c r="AB123" s="370">
        <v>0</v>
      </c>
      <c r="AC123" s="370">
        <f t="shared" si="31"/>
        <v>0</v>
      </c>
      <c r="AD123" s="370">
        <v>2</v>
      </c>
      <c r="AE123" s="370">
        <v>5</v>
      </c>
      <c r="AF123" s="370">
        <f t="shared" si="32"/>
        <v>7</v>
      </c>
      <c r="AG123" s="370">
        <v>3</v>
      </c>
      <c r="AH123" s="370">
        <v>6</v>
      </c>
      <c r="AI123" s="370">
        <f t="shared" si="33"/>
        <v>9</v>
      </c>
      <c r="AJ123" s="370">
        <v>1</v>
      </c>
      <c r="AK123" s="370">
        <v>2</v>
      </c>
      <c r="AL123" s="370">
        <f t="shared" si="34"/>
        <v>3</v>
      </c>
      <c r="AM123" s="370">
        <v>0</v>
      </c>
      <c r="AN123" s="370">
        <v>0</v>
      </c>
      <c r="AO123" s="370">
        <f t="shared" si="35"/>
        <v>0</v>
      </c>
      <c r="AP123" s="370">
        <v>0</v>
      </c>
      <c r="AQ123" s="370">
        <v>1</v>
      </c>
      <c r="AR123" s="370">
        <f t="shared" si="36"/>
        <v>1</v>
      </c>
      <c r="AS123" s="370">
        <v>0</v>
      </c>
      <c r="AT123" s="370">
        <v>0</v>
      </c>
      <c r="AU123" s="370">
        <f t="shared" si="37"/>
        <v>0</v>
      </c>
      <c r="AV123" s="370">
        <v>1</v>
      </c>
      <c r="AW123" s="370">
        <v>0</v>
      </c>
      <c r="AX123" s="370">
        <f t="shared" si="38"/>
        <v>1</v>
      </c>
      <c r="AY123" s="370">
        <v>0</v>
      </c>
      <c r="AZ123" s="370">
        <v>0</v>
      </c>
      <c r="BA123" s="370">
        <f t="shared" si="39"/>
        <v>0</v>
      </c>
      <c r="BB123" s="370">
        <v>0</v>
      </c>
      <c r="BC123" s="370">
        <v>0</v>
      </c>
      <c r="BD123" s="370">
        <f t="shared" si="40"/>
        <v>0</v>
      </c>
      <c r="BE123" s="370">
        <v>0</v>
      </c>
      <c r="BF123" s="370">
        <v>0</v>
      </c>
      <c r="BG123" s="370">
        <f t="shared" si="41"/>
        <v>0</v>
      </c>
      <c r="BH123" s="370">
        <v>0</v>
      </c>
      <c r="BI123" s="370">
        <v>0</v>
      </c>
      <c r="BJ123" s="370">
        <v>0</v>
      </c>
      <c r="BK123" s="370">
        <v>0</v>
      </c>
      <c r="BL123" s="370">
        <v>0</v>
      </c>
      <c r="BM123" s="370">
        <v>0</v>
      </c>
      <c r="BN123" s="370">
        <v>0</v>
      </c>
      <c r="BO123" s="370">
        <v>0</v>
      </c>
      <c r="BP123" s="370">
        <v>0</v>
      </c>
      <c r="BQ123" s="370">
        <v>0</v>
      </c>
      <c r="BR123" s="370">
        <v>0</v>
      </c>
      <c r="BS123" s="370">
        <v>0</v>
      </c>
      <c r="BT123" s="370">
        <v>0</v>
      </c>
      <c r="BU123" s="370">
        <v>0</v>
      </c>
      <c r="BV123" s="370">
        <v>0</v>
      </c>
      <c r="BW123" s="370">
        <v>0</v>
      </c>
      <c r="BX123" s="370">
        <v>0</v>
      </c>
      <c r="BY123" s="370">
        <v>0</v>
      </c>
      <c r="BZ123" s="370">
        <v>0</v>
      </c>
      <c r="CA123" s="370">
        <v>0</v>
      </c>
      <c r="CB123" s="370">
        <v>0</v>
      </c>
      <c r="CC123" s="370">
        <v>0</v>
      </c>
      <c r="CD123" s="370">
        <v>0</v>
      </c>
      <c r="CE123" s="370">
        <v>0</v>
      </c>
    </row>
    <row r="124" spans="1:83" s="371" customFormat="1" hidden="1">
      <c r="A124" s="370">
        <f t="shared" si="42"/>
        <v>111</v>
      </c>
      <c r="B124" s="370" t="s">
        <v>764</v>
      </c>
      <c r="C124" s="370" t="s">
        <v>765</v>
      </c>
      <c r="D124" s="370" t="s">
        <v>2449</v>
      </c>
      <c r="E124" s="370" t="s">
        <v>756</v>
      </c>
      <c r="F124" s="370" t="s">
        <v>82</v>
      </c>
      <c r="G124" s="370" t="s">
        <v>126</v>
      </c>
      <c r="H124" s="370" t="s">
        <v>615</v>
      </c>
      <c r="I124" s="370" t="s">
        <v>615</v>
      </c>
      <c r="J124" s="370">
        <v>2</v>
      </c>
      <c r="K124" s="370" t="s">
        <v>2410</v>
      </c>
      <c r="L124" s="370">
        <v>28856</v>
      </c>
      <c r="M124" s="370" t="s">
        <v>2409</v>
      </c>
      <c r="N124" s="370">
        <v>1300</v>
      </c>
      <c r="O124" s="370">
        <v>0</v>
      </c>
      <c r="P124" s="370">
        <v>1</v>
      </c>
      <c r="Q124" s="370">
        <f t="shared" si="27"/>
        <v>1</v>
      </c>
      <c r="R124" s="370">
        <v>13</v>
      </c>
      <c r="S124" s="370">
        <v>14</v>
      </c>
      <c r="T124" s="370">
        <f t="shared" si="28"/>
        <v>27</v>
      </c>
      <c r="U124" s="370">
        <v>13</v>
      </c>
      <c r="V124" s="370">
        <v>11</v>
      </c>
      <c r="W124" s="370">
        <f t="shared" si="29"/>
        <v>24</v>
      </c>
      <c r="X124" s="370">
        <v>18</v>
      </c>
      <c r="Y124" s="370">
        <v>24</v>
      </c>
      <c r="Z124" s="370">
        <f t="shared" si="30"/>
        <v>42</v>
      </c>
      <c r="AA124" s="370">
        <v>17</v>
      </c>
      <c r="AB124" s="370">
        <v>11</v>
      </c>
      <c r="AC124" s="370">
        <f t="shared" si="31"/>
        <v>28</v>
      </c>
      <c r="AD124" s="370">
        <v>14</v>
      </c>
      <c r="AE124" s="370">
        <v>13</v>
      </c>
      <c r="AF124" s="370">
        <f t="shared" si="32"/>
        <v>27</v>
      </c>
      <c r="AG124" s="370">
        <v>15</v>
      </c>
      <c r="AH124" s="370">
        <v>14</v>
      </c>
      <c r="AI124" s="370">
        <f t="shared" si="33"/>
        <v>29</v>
      </c>
      <c r="AJ124" s="370">
        <v>3</v>
      </c>
      <c r="AK124" s="370">
        <v>2</v>
      </c>
      <c r="AL124" s="370">
        <f t="shared" si="34"/>
        <v>5</v>
      </c>
      <c r="AM124" s="370">
        <v>0</v>
      </c>
      <c r="AN124" s="370">
        <v>0</v>
      </c>
      <c r="AO124" s="370">
        <f t="shared" si="35"/>
        <v>0</v>
      </c>
      <c r="AP124" s="370">
        <v>0</v>
      </c>
      <c r="AQ124" s="370">
        <v>0</v>
      </c>
      <c r="AR124" s="370">
        <f t="shared" si="36"/>
        <v>0</v>
      </c>
      <c r="AS124" s="370">
        <v>0</v>
      </c>
      <c r="AT124" s="370">
        <v>0</v>
      </c>
      <c r="AU124" s="370">
        <f t="shared" si="37"/>
        <v>0</v>
      </c>
      <c r="AV124" s="370">
        <v>0</v>
      </c>
      <c r="AW124" s="370">
        <v>0</v>
      </c>
      <c r="AX124" s="370">
        <f t="shared" si="38"/>
        <v>0</v>
      </c>
      <c r="AY124" s="370">
        <v>0</v>
      </c>
      <c r="AZ124" s="370">
        <v>0</v>
      </c>
      <c r="BA124" s="370">
        <f t="shared" si="39"/>
        <v>0</v>
      </c>
      <c r="BB124" s="370">
        <v>0</v>
      </c>
      <c r="BC124" s="370">
        <v>0</v>
      </c>
      <c r="BD124" s="370">
        <f t="shared" si="40"/>
        <v>0</v>
      </c>
      <c r="BE124" s="370">
        <v>0</v>
      </c>
      <c r="BF124" s="370">
        <v>0</v>
      </c>
      <c r="BG124" s="370">
        <f t="shared" si="41"/>
        <v>0</v>
      </c>
      <c r="BH124" s="370">
        <v>0</v>
      </c>
      <c r="BI124" s="370">
        <v>0</v>
      </c>
      <c r="BJ124" s="370">
        <v>0</v>
      </c>
      <c r="BK124" s="370">
        <v>0</v>
      </c>
      <c r="BL124" s="370">
        <v>0</v>
      </c>
      <c r="BM124" s="370">
        <v>0</v>
      </c>
      <c r="BN124" s="370">
        <v>0</v>
      </c>
      <c r="BO124" s="370">
        <v>0</v>
      </c>
      <c r="BP124" s="370">
        <v>0</v>
      </c>
      <c r="BQ124" s="370">
        <v>0</v>
      </c>
      <c r="BR124" s="370">
        <v>0</v>
      </c>
      <c r="BS124" s="370">
        <v>0</v>
      </c>
      <c r="BT124" s="370">
        <v>0</v>
      </c>
      <c r="BU124" s="370">
        <v>0</v>
      </c>
      <c r="BV124" s="370">
        <v>0</v>
      </c>
      <c r="BW124" s="370">
        <v>0</v>
      </c>
      <c r="BX124" s="370">
        <v>0</v>
      </c>
      <c r="BY124" s="370">
        <v>0</v>
      </c>
      <c r="BZ124" s="370">
        <v>0</v>
      </c>
      <c r="CA124" s="370">
        <v>0</v>
      </c>
      <c r="CB124" s="370">
        <v>0</v>
      </c>
      <c r="CC124" s="370">
        <v>0</v>
      </c>
      <c r="CD124" s="370">
        <v>0</v>
      </c>
      <c r="CE124" s="370">
        <v>0</v>
      </c>
    </row>
    <row r="125" spans="1:83" s="371" customFormat="1" hidden="1">
      <c r="A125" s="370">
        <f t="shared" si="42"/>
        <v>112</v>
      </c>
      <c r="B125" s="370" t="s">
        <v>754</v>
      </c>
      <c r="C125" s="370" t="s">
        <v>755</v>
      </c>
      <c r="D125" s="370" t="s">
        <v>1544</v>
      </c>
      <c r="E125" s="370" t="s">
        <v>756</v>
      </c>
      <c r="F125" s="370" t="s">
        <v>82</v>
      </c>
      <c r="G125" s="370" t="s">
        <v>126</v>
      </c>
      <c r="H125" s="370" t="s">
        <v>615</v>
      </c>
      <c r="I125" s="370" t="s">
        <v>615</v>
      </c>
      <c r="J125" s="370">
        <v>2</v>
      </c>
      <c r="K125" s="370" t="s">
        <v>2410</v>
      </c>
      <c r="L125" s="370">
        <v>30011</v>
      </c>
      <c r="M125" s="370" t="s">
        <v>2409</v>
      </c>
      <c r="N125" s="370">
        <v>1500</v>
      </c>
      <c r="O125" s="370">
        <v>0</v>
      </c>
      <c r="P125" s="370">
        <v>0</v>
      </c>
      <c r="Q125" s="370">
        <f t="shared" si="27"/>
        <v>0</v>
      </c>
      <c r="R125" s="370">
        <v>9</v>
      </c>
      <c r="S125" s="370">
        <v>7</v>
      </c>
      <c r="T125" s="370">
        <f t="shared" si="28"/>
        <v>16</v>
      </c>
      <c r="U125" s="370">
        <v>7</v>
      </c>
      <c r="V125" s="370">
        <v>9</v>
      </c>
      <c r="W125" s="370">
        <f t="shared" si="29"/>
        <v>16</v>
      </c>
      <c r="X125" s="370">
        <v>10</v>
      </c>
      <c r="Y125" s="370">
        <v>7</v>
      </c>
      <c r="Z125" s="370">
        <f t="shared" si="30"/>
        <v>17</v>
      </c>
      <c r="AA125" s="370">
        <v>7</v>
      </c>
      <c r="AB125" s="370">
        <v>8</v>
      </c>
      <c r="AC125" s="370">
        <f t="shared" si="31"/>
        <v>15</v>
      </c>
      <c r="AD125" s="370">
        <v>10</v>
      </c>
      <c r="AE125" s="370">
        <v>4</v>
      </c>
      <c r="AF125" s="370">
        <f t="shared" si="32"/>
        <v>14</v>
      </c>
      <c r="AG125" s="370">
        <v>11</v>
      </c>
      <c r="AH125" s="370">
        <v>8</v>
      </c>
      <c r="AI125" s="370">
        <f t="shared" si="33"/>
        <v>19</v>
      </c>
      <c r="AJ125" s="370">
        <v>5</v>
      </c>
      <c r="AK125" s="370">
        <v>3</v>
      </c>
      <c r="AL125" s="370">
        <f t="shared" si="34"/>
        <v>8</v>
      </c>
      <c r="AM125" s="370">
        <v>1</v>
      </c>
      <c r="AN125" s="370">
        <v>0</v>
      </c>
      <c r="AO125" s="370">
        <f t="shared" si="35"/>
        <v>1</v>
      </c>
      <c r="AP125" s="370">
        <v>1</v>
      </c>
      <c r="AQ125" s="370">
        <v>0</v>
      </c>
      <c r="AR125" s="370">
        <f t="shared" si="36"/>
        <v>1</v>
      </c>
      <c r="AS125" s="370">
        <v>0</v>
      </c>
      <c r="AT125" s="370">
        <v>0</v>
      </c>
      <c r="AU125" s="370">
        <f t="shared" si="37"/>
        <v>0</v>
      </c>
      <c r="AV125" s="370">
        <v>0</v>
      </c>
      <c r="AW125" s="370">
        <v>0</v>
      </c>
      <c r="AX125" s="370">
        <f t="shared" si="38"/>
        <v>0</v>
      </c>
      <c r="AY125" s="370">
        <v>0</v>
      </c>
      <c r="AZ125" s="370">
        <v>0</v>
      </c>
      <c r="BA125" s="370">
        <f t="shared" si="39"/>
        <v>0</v>
      </c>
      <c r="BB125" s="370">
        <v>0</v>
      </c>
      <c r="BC125" s="370">
        <v>0</v>
      </c>
      <c r="BD125" s="370">
        <f t="shared" si="40"/>
        <v>0</v>
      </c>
      <c r="BE125" s="370">
        <v>0</v>
      </c>
      <c r="BF125" s="370">
        <v>0</v>
      </c>
      <c r="BG125" s="370">
        <f t="shared" si="41"/>
        <v>0</v>
      </c>
      <c r="BH125" s="370">
        <v>0</v>
      </c>
      <c r="BI125" s="370">
        <v>0</v>
      </c>
      <c r="BJ125" s="370">
        <v>0</v>
      </c>
      <c r="BK125" s="370">
        <v>0</v>
      </c>
      <c r="BL125" s="370">
        <v>0</v>
      </c>
      <c r="BM125" s="370">
        <v>0</v>
      </c>
      <c r="BN125" s="370">
        <v>0</v>
      </c>
      <c r="BO125" s="370">
        <v>0</v>
      </c>
      <c r="BP125" s="370">
        <v>0</v>
      </c>
      <c r="BQ125" s="370">
        <v>0</v>
      </c>
      <c r="BR125" s="370">
        <v>0</v>
      </c>
      <c r="BS125" s="370">
        <v>0</v>
      </c>
      <c r="BT125" s="370">
        <v>0</v>
      </c>
      <c r="BU125" s="370">
        <v>0</v>
      </c>
      <c r="BV125" s="370">
        <v>0</v>
      </c>
      <c r="BW125" s="370">
        <v>0</v>
      </c>
      <c r="BX125" s="370">
        <v>0</v>
      </c>
      <c r="BY125" s="370">
        <v>0</v>
      </c>
      <c r="BZ125" s="370">
        <v>0</v>
      </c>
      <c r="CA125" s="370">
        <v>0</v>
      </c>
      <c r="CB125" s="370">
        <v>0</v>
      </c>
      <c r="CC125" s="370">
        <v>0</v>
      </c>
      <c r="CD125" s="370">
        <v>0</v>
      </c>
      <c r="CE125" s="370">
        <v>0</v>
      </c>
    </row>
    <row r="126" spans="1:83" s="371" customFormat="1" ht="24.75" customHeight="1">
      <c r="A126" s="370">
        <v>5</v>
      </c>
      <c r="B126" s="370"/>
      <c r="C126" s="370" t="str">
        <f>F126</f>
        <v>Kec. Limun</v>
      </c>
      <c r="D126" s="370"/>
      <c r="E126" s="370"/>
      <c r="F126" s="370" t="str">
        <f>F125</f>
        <v>Kec. Limun</v>
      </c>
      <c r="G126" s="370"/>
      <c r="H126" s="370"/>
      <c r="I126" s="370"/>
      <c r="J126" s="370"/>
      <c r="K126" s="370"/>
      <c r="L126" s="370"/>
      <c r="M126" s="370"/>
      <c r="N126" s="370"/>
      <c r="O126" s="370">
        <f t="shared" ref="O126:BK126" si="47">SUM(O99:O125)</f>
        <v>6</v>
      </c>
      <c r="P126" s="370">
        <f t="shared" si="47"/>
        <v>7</v>
      </c>
      <c r="Q126" s="370">
        <f t="shared" si="47"/>
        <v>13</v>
      </c>
      <c r="R126" s="370">
        <f t="shared" si="47"/>
        <v>162</v>
      </c>
      <c r="S126" s="370">
        <f t="shared" si="47"/>
        <v>166</v>
      </c>
      <c r="T126" s="370">
        <f t="shared" si="47"/>
        <v>328</v>
      </c>
      <c r="U126" s="370">
        <f t="shared" si="47"/>
        <v>202</v>
      </c>
      <c r="V126" s="370">
        <f t="shared" si="47"/>
        <v>187</v>
      </c>
      <c r="W126" s="370">
        <f t="shared" si="47"/>
        <v>389</v>
      </c>
      <c r="X126" s="370">
        <f t="shared" si="47"/>
        <v>187</v>
      </c>
      <c r="Y126" s="370">
        <f t="shared" si="47"/>
        <v>190</v>
      </c>
      <c r="Z126" s="370">
        <f t="shared" si="47"/>
        <v>377</v>
      </c>
      <c r="AA126" s="370">
        <f t="shared" si="47"/>
        <v>200</v>
      </c>
      <c r="AB126" s="370">
        <f t="shared" si="47"/>
        <v>171</v>
      </c>
      <c r="AC126" s="370">
        <f t="shared" si="47"/>
        <v>371</v>
      </c>
      <c r="AD126" s="370">
        <f t="shared" si="47"/>
        <v>187</v>
      </c>
      <c r="AE126" s="370">
        <f t="shared" si="47"/>
        <v>144</v>
      </c>
      <c r="AF126" s="370">
        <f t="shared" si="47"/>
        <v>331</v>
      </c>
      <c r="AG126" s="370">
        <f t="shared" si="47"/>
        <v>216</v>
      </c>
      <c r="AH126" s="370">
        <f t="shared" si="47"/>
        <v>157</v>
      </c>
      <c r="AI126" s="370">
        <f t="shared" si="47"/>
        <v>373</v>
      </c>
      <c r="AJ126" s="370">
        <f t="shared" si="47"/>
        <v>113</v>
      </c>
      <c r="AK126" s="370">
        <f t="shared" si="47"/>
        <v>66</v>
      </c>
      <c r="AL126" s="370">
        <f t="shared" si="47"/>
        <v>179</v>
      </c>
      <c r="AM126" s="370">
        <f t="shared" si="47"/>
        <v>35</v>
      </c>
      <c r="AN126" s="370">
        <f t="shared" si="47"/>
        <v>20</v>
      </c>
      <c r="AO126" s="370">
        <f t="shared" si="47"/>
        <v>55</v>
      </c>
      <c r="AP126" s="370">
        <f t="shared" si="47"/>
        <v>13</v>
      </c>
      <c r="AQ126" s="370">
        <f t="shared" si="47"/>
        <v>5</v>
      </c>
      <c r="AR126" s="370">
        <f t="shared" si="47"/>
        <v>18</v>
      </c>
      <c r="AS126" s="370">
        <f t="shared" si="47"/>
        <v>2</v>
      </c>
      <c r="AT126" s="370">
        <f t="shared" si="47"/>
        <v>5</v>
      </c>
      <c r="AU126" s="370">
        <f t="shared" si="47"/>
        <v>7</v>
      </c>
      <c r="AV126" s="370">
        <f t="shared" si="47"/>
        <v>3</v>
      </c>
      <c r="AW126" s="370">
        <f t="shared" si="47"/>
        <v>1</v>
      </c>
      <c r="AX126" s="370">
        <f t="shared" si="47"/>
        <v>4</v>
      </c>
      <c r="AY126" s="370">
        <f t="shared" si="47"/>
        <v>1</v>
      </c>
      <c r="AZ126" s="370">
        <f t="shared" si="47"/>
        <v>1</v>
      </c>
      <c r="BA126" s="370">
        <f t="shared" si="47"/>
        <v>2</v>
      </c>
      <c r="BB126" s="370">
        <f t="shared" si="47"/>
        <v>0</v>
      </c>
      <c r="BC126" s="370">
        <f t="shared" si="47"/>
        <v>0</v>
      </c>
      <c r="BD126" s="370">
        <f t="shared" si="47"/>
        <v>0</v>
      </c>
      <c r="BE126" s="370">
        <f t="shared" si="47"/>
        <v>0</v>
      </c>
      <c r="BF126" s="370">
        <f t="shared" si="47"/>
        <v>0</v>
      </c>
      <c r="BG126" s="370">
        <f t="shared" si="47"/>
        <v>0</v>
      </c>
      <c r="BH126" s="370">
        <f t="shared" si="47"/>
        <v>23</v>
      </c>
      <c r="BI126" s="370">
        <f t="shared" si="47"/>
        <v>7</v>
      </c>
      <c r="BJ126" s="370">
        <f t="shared" si="47"/>
        <v>6</v>
      </c>
      <c r="BK126" s="370">
        <f t="shared" si="47"/>
        <v>4</v>
      </c>
      <c r="BL126" s="370">
        <f t="shared" ref="BL126:BS126" si="48">SUM(BL99:BL125)</f>
        <v>3</v>
      </c>
      <c r="BM126" s="370">
        <f t="shared" si="48"/>
        <v>0</v>
      </c>
      <c r="BN126" s="370">
        <f t="shared" si="48"/>
        <v>0</v>
      </c>
      <c r="BO126" s="370">
        <f t="shared" si="48"/>
        <v>1</v>
      </c>
      <c r="BP126" s="370">
        <f t="shared" si="48"/>
        <v>1</v>
      </c>
      <c r="BQ126" s="370">
        <f t="shared" si="48"/>
        <v>0</v>
      </c>
      <c r="BR126" s="370">
        <f t="shared" si="48"/>
        <v>0</v>
      </c>
      <c r="BS126" s="370">
        <f t="shared" si="48"/>
        <v>0</v>
      </c>
      <c r="BT126" s="370">
        <v>33</v>
      </c>
      <c r="BU126" s="370">
        <v>12</v>
      </c>
      <c r="BV126" s="370">
        <v>45</v>
      </c>
      <c r="BW126" s="370">
        <v>8</v>
      </c>
      <c r="BX126" s="370">
        <v>2</v>
      </c>
      <c r="BY126" s="370">
        <v>10</v>
      </c>
      <c r="BZ126" s="370">
        <v>2</v>
      </c>
      <c r="CA126" s="370">
        <v>0</v>
      </c>
      <c r="CB126" s="370">
        <f>SUM(BZ126:CA126)</f>
        <v>2</v>
      </c>
      <c r="CC126" s="370">
        <v>0</v>
      </c>
      <c r="CD126" s="370">
        <v>0</v>
      </c>
      <c r="CE126" s="370">
        <f>SUM(CC126:CD126)</f>
        <v>0</v>
      </c>
    </row>
    <row r="127" spans="1:83" s="371" customFormat="1" hidden="1">
      <c r="A127" s="370">
        <f>A125+1</f>
        <v>113</v>
      </c>
      <c r="B127" s="370" t="s">
        <v>812</v>
      </c>
      <c r="C127" s="370" t="s">
        <v>813</v>
      </c>
      <c r="D127" s="370" t="s">
        <v>2450</v>
      </c>
      <c r="E127" s="370" t="s">
        <v>814</v>
      </c>
      <c r="F127" s="370" t="s">
        <v>89</v>
      </c>
      <c r="G127" s="370" t="s">
        <v>126</v>
      </c>
      <c r="H127" s="370" t="s">
        <v>615</v>
      </c>
      <c r="I127" s="370" t="s">
        <v>615</v>
      </c>
      <c r="J127" s="370">
        <v>2</v>
      </c>
      <c r="K127" s="370" t="s">
        <v>2451</v>
      </c>
      <c r="L127" s="370">
        <v>41302</v>
      </c>
      <c r="M127" s="370" t="s">
        <v>2409</v>
      </c>
      <c r="N127" s="370">
        <v>1300</v>
      </c>
      <c r="O127" s="370">
        <v>0</v>
      </c>
      <c r="P127" s="370">
        <v>0</v>
      </c>
      <c r="Q127" s="370">
        <f t="shared" si="27"/>
        <v>0</v>
      </c>
      <c r="R127" s="370">
        <v>4</v>
      </c>
      <c r="S127" s="370">
        <v>5</v>
      </c>
      <c r="T127" s="370">
        <f t="shared" si="28"/>
        <v>9</v>
      </c>
      <c r="U127" s="370">
        <v>9</v>
      </c>
      <c r="V127" s="370">
        <v>12</v>
      </c>
      <c r="W127" s="370">
        <f t="shared" si="29"/>
        <v>21</v>
      </c>
      <c r="X127" s="370">
        <v>4</v>
      </c>
      <c r="Y127" s="370">
        <v>9</v>
      </c>
      <c r="Z127" s="370">
        <f t="shared" si="30"/>
        <v>13</v>
      </c>
      <c r="AA127" s="370">
        <v>4</v>
      </c>
      <c r="AB127" s="370">
        <v>8</v>
      </c>
      <c r="AC127" s="370">
        <f t="shared" si="31"/>
        <v>12</v>
      </c>
      <c r="AD127" s="370">
        <v>6</v>
      </c>
      <c r="AE127" s="370">
        <v>8</v>
      </c>
      <c r="AF127" s="370">
        <f t="shared" si="32"/>
        <v>14</v>
      </c>
      <c r="AG127" s="370">
        <v>4</v>
      </c>
      <c r="AH127" s="370">
        <v>2</v>
      </c>
      <c r="AI127" s="370">
        <f t="shared" si="33"/>
        <v>6</v>
      </c>
      <c r="AJ127" s="370">
        <v>5</v>
      </c>
      <c r="AK127" s="370">
        <v>2</v>
      </c>
      <c r="AL127" s="370">
        <f t="shared" si="34"/>
        <v>7</v>
      </c>
      <c r="AM127" s="370">
        <v>0</v>
      </c>
      <c r="AN127" s="370">
        <v>1</v>
      </c>
      <c r="AO127" s="370">
        <f t="shared" si="35"/>
        <v>1</v>
      </c>
      <c r="AP127" s="370">
        <v>1</v>
      </c>
      <c r="AQ127" s="370">
        <v>1</v>
      </c>
      <c r="AR127" s="370">
        <f t="shared" si="36"/>
        <v>2</v>
      </c>
      <c r="AS127" s="370">
        <v>0</v>
      </c>
      <c r="AT127" s="370">
        <v>0</v>
      </c>
      <c r="AU127" s="370">
        <f t="shared" si="37"/>
        <v>0</v>
      </c>
      <c r="AV127" s="370">
        <v>0</v>
      </c>
      <c r="AW127" s="370">
        <v>0</v>
      </c>
      <c r="AX127" s="370">
        <f t="shared" si="38"/>
        <v>0</v>
      </c>
      <c r="AY127" s="370">
        <v>0</v>
      </c>
      <c r="AZ127" s="370">
        <v>0</v>
      </c>
      <c r="BA127" s="370">
        <f t="shared" si="39"/>
        <v>0</v>
      </c>
      <c r="BB127" s="370">
        <v>0</v>
      </c>
      <c r="BC127" s="370">
        <v>0</v>
      </c>
      <c r="BD127" s="370">
        <f t="shared" si="40"/>
        <v>0</v>
      </c>
      <c r="BE127" s="370">
        <v>0</v>
      </c>
      <c r="BF127" s="370">
        <v>0</v>
      </c>
      <c r="BG127" s="370">
        <f t="shared" si="41"/>
        <v>0</v>
      </c>
      <c r="BH127" s="370">
        <v>0</v>
      </c>
      <c r="BI127" s="370">
        <v>0</v>
      </c>
      <c r="BJ127" s="370">
        <v>0</v>
      </c>
      <c r="BK127" s="370">
        <v>0</v>
      </c>
      <c r="BL127" s="370">
        <v>0</v>
      </c>
      <c r="BM127" s="370">
        <v>0</v>
      </c>
      <c r="BN127" s="370">
        <v>0</v>
      </c>
      <c r="BO127" s="370">
        <v>0</v>
      </c>
      <c r="BP127" s="370">
        <v>0</v>
      </c>
      <c r="BQ127" s="370">
        <v>0</v>
      </c>
      <c r="BR127" s="370">
        <v>0</v>
      </c>
      <c r="BS127" s="370">
        <v>0</v>
      </c>
      <c r="BT127" s="370">
        <v>0</v>
      </c>
      <c r="BU127" s="370">
        <v>0</v>
      </c>
      <c r="BV127" s="370">
        <v>0</v>
      </c>
      <c r="BW127" s="370">
        <v>0</v>
      </c>
      <c r="BX127" s="370">
        <v>5</v>
      </c>
      <c r="BY127" s="370">
        <v>5</v>
      </c>
      <c r="BZ127" s="370">
        <v>0</v>
      </c>
      <c r="CA127" s="370">
        <v>0</v>
      </c>
      <c r="CB127" s="370">
        <v>0</v>
      </c>
      <c r="CC127" s="370">
        <v>0</v>
      </c>
      <c r="CD127" s="370">
        <v>5</v>
      </c>
      <c r="CE127" s="370">
        <v>5</v>
      </c>
    </row>
    <row r="128" spans="1:83" s="371" customFormat="1" hidden="1">
      <c r="A128" s="370">
        <f t="shared" si="42"/>
        <v>114</v>
      </c>
      <c r="B128" s="370" t="s">
        <v>862</v>
      </c>
      <c r="C128" s="370" t="s">
        <v>863</v>
      </c>
      <c r="D128" s="370" t="s">
        <v>1581</v>
      </c>
      <c r="E128" s="370" t="s">
        <v>864</v>
      </c>
      <c r="F128" s="370" t="s">
        <v>89</v>
      </c>
      <c r="G128" s="370" t="s">
        <v>126</v>
      </c>
      <c r="H128" s="370" t="s">
        <v>615</v>
      </c>
      <c r="I128" s="370" t="s">
        <v>615</v>
      </c>
      <c r="J128" s="370">
        <v>2</v>
      </c>
      <c r="K128" s="370" t="s">
        <v>2410</v>
      </c>
      <c r="L128" s="370">
        <v>14154</v>
      </c>
      <c r="M128" s="370" t="s">
        <v>2409</v>
      </c>
      <c r="N128" s="370">
        <v>900</v>
      </c>
      <c r="O128" s="370">
        <v>0</v>
      </c>
      <c r="P128" s="370">
        <v>0</v>
      </c>
      <c r="Q128" s="370">
        <f t="shared" si="27"/>
        <v>0</v>
      </c>
      <c r="R128" s="370">
        <v>7</v>
      </c>
      <c r="S128" s="370">
        <v>8</v>
      </c>
      <c r="T128" s="370">
        <f t="shared" si="28"/>
        <v>15</v>
      </c>
      <c r="U128" s="370">
        <v>7</v>
      </c>
      <c r="V128" s="370">
        <v>7</v>
      </c>
      <c r="W128" s="370">
        <f t="shared" si="29"/>
        <v>14</v>
      </c>
      <c r="X128" s="370">
        <v>5</v>
      </c>
      <c r="Y128" s="370">
        <v>4</v>
      </c>
      <c r="Z128" s="370">
        <f t="shared" si="30"/>
        <v>9</v>
      </c>
      <c r="AA128" s="370">
        <v>8</v>
      </c>
      <c r="AB128" s="370">
        <v>6</v>
      </c>
      <c r="AC128" s="370">
        <f t="shared" si="31"/>
        <v>14</v>
      </c>
      <c r="AD128" s="370">
        <v>6</v>
      </c>
      <c r="AE128" s="370">
        <v>8</v>
      </c>
      <c r="AF128" s="370">
        <f t="shared" si="32"/>
        <v>14</v>
      </c>
      <c r="AG128" s="370">
        <v>7</v>
      </c>
      <c r="AH128" s="370">
        <v>9</v>
      </c>
      <c r="AI128" s="370">
        <f t="shared" si="33"/>
        <v>16</v>
      </c>
      <c r="AJ128" s="370">
        <v>2</v>
      </c>
      <c r="AK128" s="370">
        <v>0</v>
      </c>
      <c r="AL128" s="370">
        <f t="shared" si="34"/>
        <v>2</v>
      </c>
      <c r="AM128" s="370">
        <v>1</v>
      </c>
      <c r="AN128" s="370">
        <v>1</v>
      </c>
      <c r="AO128" s="370">
        <f t="shared" si="35"/>
        <v>2</v>
      </c>
      <c r="AP128" s="370">
        <v>0</v>
      </c>
      <c r="AQ128" s="370">
        <v>0</v>
      </c>
      <c r="AR128" s="370">
        <f t="shared" si="36"/>
        <v>0</v>
      </c>
      <c r="AS128" s="370">
        <v>0</v>
      </c>
      <c r="AT128" s="370">
        <v>0</v>
      </c>
      <c r="AU128" s="370">
        <f t="shared" si="37"/>
        <v>0</v>
      </c>
      <c r="AV128" s="370">
        <v>0</v>
      </c>
      <c r="AW128" s="370">
        <v>0</v>
      </c>
      <c r="AX128" s="370">
        <f t="shared" si="38"/>
        <v>0</v>
      </c>
      <c r="AY128" s="370">
        <v>0</v>
      </c>
      <c r="AZ128" s="370">
        <v>0</v>
      </c>
      <c r="BA128" s="370">
        <f t="shared" si="39"/>
        <v>0</v>
      </c>
      <c r="BB128" s="370">
        <v>0</v>
      </c>
      <c r="BC128" s="370">
        <v>0</v>
      </c>
      <c r="BD128" s="370">
        <f t="shared" si="40"/>
        <v>0</v>
      </c>
      <c r="BE128" s="370">
        <v>0</v>
      </c>
      <c r="BF128" s="370">
        <v>0</v>
      </c>
      <c r="BG128" s="370">
        <f t="shared" si="41"/>
        <v>0</v>
      </c>
      <c r="BH128" s="370">
        <v>1</v>
      </c>
      <c r="BI128" s="370">
        <v>0</v>
      </c>
      <c r="BJ128" s="370">
        <v>0</v>
      </c>
      <c r="BK128" s="370">
        <v>0</v>
      </c>
      <c r="BL128" s="370">
        <v>0</v>
      </c>
      <c r="BM128" s="370">
        <v>0</v>
      </c>
      <c r="BN128" s="370">
        <v>0</v>
      </c>
      <c r="BO128" s="370">
        <v>0</v>
      </c>
      <c r="BP128" s="370">
        <v>0</v>
      </c>
      <c r="BQ128" s="370">
        <v>0</v>
      </c>
      <c r="BR128" s="370">
        <v>0</v>
      </c>
      <c r="BS128" s="370">
        <v>0</v>
      </c>
      <c r="BT128" s="370">
        <v>1</v>
      </c>
      <c r="BU128" s="370">
        <v>0</v>
      </c>
      <c r="BV128" s="370">
        <v>1</v>
      </c>
      <c r="BW128" s="370">
        <v>0</v>
      </c>
      <c r="BX128" s="370">
        <v>0</v>
      </c>
      <c r="BY128" s="370">
        <v>0</v>
      </c>
      <c r="BZ128" s="370">
        <v>1</v>
      </c>
      <c r="CA128" s="370">
        <v>1</v>
      </c>
      <c r="CB128" s="370">
        <v>1</v>
      </c>
      <c r="CC128" s="370">
        <v>0</v>
      </c>
      <c r="CD128" s="370">
        <v>0</v>
      </c>
      <c r="CE128" s="370">
        <v>0</v>
      </c>
    </row>
    <row r="129" spans="1:83" s="371" customFormat="1" hidden="1">
      <c r="A129" s="370">
        <f t="shared" si="42"/>
        <v>115</v>
      </c>
      <c r="B129" s="370" t="s">
        <v>865</v>
      </c>
      <c r="C129" s="370" t="s">
        <v>866</v>
      </c>
      <c r="D129" s="370" t="s">
        <v>848</v>
      </c>
      <c r="E129" s="370" t="s">
        <v>848</v>
      </c>
      <c r="F129" s="370" t="s">
        <v>89</v>
      </c>
      <c r="G129" s="370" t="s">
        <v>126</v>
      </c>
      <c r="H129" s="370" t="s">
        <v>615</v>
      </c>
      <c r="I129" s="370" t="s">
        <v>615</v>
      </c>
      <c r="J129" s="370">
        <v>2</v>
      </c>
      <c r="K129" s="370" t="s">
        <v>2410</v>
      </c>
      <c r="L129" s="370">
        <v>21162</v>
      </c>
      <c r="M129" s="370" t="s">
        <v>2409</v>
      </c>
      <c r="N129" s="370">
        <v>450</v>
      </c>
      <c r="O129" s="370">
        <v>0</v>
      </c>
      <c r="P129" s="370">
        <v>0</v>
      </c>
      <c r="Q129" s="370">
        <f t="shared" si="27"/>
        <v>0</v>
      </c>
      <c r="R129" s="370">
        <v>11</v>
      </c>
      <c r="S129" s="370">
        <v>11</v>
      </c>
      <c r="T129" s="370">
        <f t="shared" si="28"/>
        <v>22</v>
      </c>
      <c r="U129" s="370">
        <v>9</v>
      </c>
      <c r="V129" s="370">
        <v>15</v>
      </c>
      <c r="W129" s="370">
        <f t="shared" si="29"/>
        <v>24</v>
      </c>
      <c r="X129" s="370">
        <v>12</v>
      </c>
      <c r="Y129" s="370">
        <v>9</v>
      </c>
      <c r="Z129" s="370">
        <f t="shared" si="30"/>
        <v>21</v>
      </c>
      <c r="AA129" s="370">
        <v>8</v>
      </c>
      <c r="AB129" s="370">
        <v>17</v>
      </c>
      <c r="AC129" s="370">
        <f t="shared" si="31"/>
        <v>25</v>
      </c>
      <c r="AD129" s="370">
        <v>9</v>
      </c>
      <c r="AE129" s="370">
        <v>10</v>
      </c>
      <c r="AF129" s="370">
        <f t="shared" si="32"/>
        <v>19</v>
      </c>
      <c r="AG129" s="370">
        <v>6</v>
      </c>
      <c r="AH129" s="370">
        <v>6</v>
      </c>
      <c r="AI129" s="370">
        <f t="shared" si="33"/>
        <v>12</v>
      </c>
      <c r="AJ129" s="370">
        <v>6</v>
      </c>
      <c r="AK129" s="370">
        <v>3</v>
      </c>
      <c r="AL129" s="370">
        <f t="shared" si="34"/>
        <v>9</v>
      </c>
      <c r="AM129" s="370">
        <v>7</v>
      </c>
      <c r="AN129" s="370">
        <v>1</v>
      </c>
      <c r="AO129" s="370">
        <f t="shared" si="35"/>
        <v>8</v>
      </c>
      <c r="AP129" s="370">
        <v>1</v>
      </c>
      <c r="AQ129" s="370">
        <v>0</v>
      </c>
      <c r="AR129" s="370">
        <f t="shared" si="36"/>
        <v>1</v>
      </c>
      <c r="AS129" s="370">
        <v>0</v>
      </c>
      <c r="AT129" s="370">
        <v>0</v>
      </c>
      <c r="AU129" s="370">
        <f t="shared" si="37"/>
        <v>0</v>
      </c>
      <c r="AV129" s="370">
        <v>0</v>
      </c>
      <c r="AW129" s="370">
        <v>0</v>
      </c>
      <c r="AX129" s="370">
        <f t="shared" si="38"/>
        <v>0</v>
      </c>
      <c r="AY129" s="370">
        <v>0</v>
      </c>
      <c r="AZ129" s="370">
        <v>0</v>
      </c>
      <c r="BA129" s="370">
        <f t="shared" si="39"/>
        <v>0</v>
      </c>
      <c r="BB129" s="370">
        <v>0</v>
      </c>
      <c r="BC129" s="370">
        <v>1</v>
      </c>
      <c r="BD129" s="370">
        <f t="shared" si="40"/>
        <v>1</v>
      </c>
      <c r="BE129" s="370">
        <v>0</v>
      </c>
      <c r="BF129" s="370">
        <v>0</v>
      </c>
      <c r="BG129" s="370">
        <f t="shared" si="41"/>
        <v>0</v>
      </c>
      <c r="BH129" s="370">
        <v>0</v>
      </c>
      <c r="BI129" s="370">
        <v>1</v>
      </c>
      <c r="BJ129" s="370">
        <v>0</v>
      </c>
      <c r="BK129" s="370">
        <v>0</v>
      </c>
      <c r="BL129" s="370">
        <v>0</v>
      </c>
      <c r="BM129" s="370">
        <v>0</v>
      </c>
      <c r="BN129" s="370">
        <v>0</v>
      </c>
      <c r="BO129" s="370">
        <v>0</v>
      </c>
      <c r="BP129" s="370">
        <v>0</v>
      </c>
      <c r="BQ129" s="370">
        <v>0</v>
      </c>
      <c r="BR129" s="370">
        <v>0</v>
      </c>
      <c r="BS129" s="370">
        <v>0</v>
      </c>
      <c r="BT129" s="370">
        <v>0</v>
      </c>
      <c r="BU129" s="370">
        <v>1</v>
      </c>
      <c r="BV129" s="370">
        <v>1</v>
      </c>
      <c r="BW129" s="370">
        <v>0</v>
      </c>
      <c r="BX129" s="370">
        <v>0</v>
      </c>
      <c r="BY129" s="370">
        <v>0</v>
      </c>
      <c r="BZ129" s="370">
        <v>0</v>
      </c>
      <c r="CA129" s="370">
        <v>0</v>
      </c>
      <c r="CB129" s="370">
        <v>1</v>
      </c>
      <c r="CC129" s="370">
        <v>0</v>
      </c>
      <c r="CD129" s="370">
        <v>0</v>
      </c>
      <c r="CE129" s="370">
        <v>0</v>
      </c>
    </row>
    <row r="130" spans="1:83" s="371" customFormat="1" hidden="1">
      <c r="A130" s="370">
        <f t="shared" si="42"/>
        <v>116</v>
      </c>
      <c r="B130" s="370" t="s">
        <v>854</v>
      </c>
      <c r="C130" s="370" t="s">
        <v>855</v>
      </c>
      <c r="D130" s="370" t="s">
        <v>1586</v>
      </c>
      <c r="E130" s="370" t="s">
        <v>856</v>
      </c>
      <c r="F130" s="370" t="s">
        <v>89</v>
      </c>
      <c r="G130" s="370" t="s">
        <v>126</v>
      </c>
      <c r="H130" s="370" t="s">
        <v>615</v>
      </c>
      <c r="I130" s="370" t="s">
        <v>615</v>
      </c>
      <c r="J130" s="370">
        <v>2</v>
      </c>
      <c r="K130" s="370" t="s">
        <v>2452</v>
      </c>
      <c r="L130" s="370">
        <v>21186</v>
      </c>
      <c r="M130" s="370" t="s">
        <v>2409</v>
      </c>
      <c r="N130" s="370">
        <v>900</v>
      </c>
      <c r="O130" s="370">
        <v>0</v>
      </c>
      <c r="P130" s="370">
        <v>0</v>
      </c>
      <c r="Q130" s="370">
        <f t="shared" si="27"/>
        <v>0</v>
      </c>
      <c r="R130" s="370">
        <v>13</v>
      </c>
      <c r="S130" s="370">
        <v>8</v>
      </c>
      <c r="T130" s="370">
        <f t="shared" si="28"/>
        <v>21</v>
      </c>
      <c r="U130" s="370">
        <v>21</v>
      </c>
      <c r="V130" s="370">
        <v>17</v>
      </c>
      <c r="W130" s="370">
        <f t="shared" si="29"/>
        <v>38</v>
      </c>
      <c r="X130" s="370">
        <v>25</v>
      </c>
      <c r="Y130" s="370">
        <v>25</v>
      </c>
      <c r="Z130" s="370">
        <f t="shared" si="30"/>
        <v>50</v>
      </c>
      <c r="AA130" s="370">
        <v>30</v>
      </c>
      <c r="AB130" s="370">
        <v>25</v>
      </c>
      <c r="AC130" s="370">
        <f t="shared" si="31"/>
        <v>55</v>
      </c>
      <c r="AD130" s="370">
        <v>25</v>
      </c>
      <c r="AE130" s="370">
        <v>26</v>
      </c>
      <c r="AF130" s="370">
        <f t="shared" si="32"/>
        <v>51</v>
      </c>
      <c r="AG130" s="370">
        <v>25</v>
      </c>
      <c r="AH130" s="370">
        <v>31</v>
      </c>
      <c r="AI130" s="370">
        <f t="shared" si="33"/>
        <v>56</v>
      </c>
      <c r="AJ130" s="370">
        <v>10</v>
      </c>
      <c r="AK130" s="370">
        <v>3</v>
      </c>
      <c r="AL130" s="370">
        <f t="shared" si="34"/>
        <v>13</v>
      </c>
      <c r="AM130" s="370">
        <v>5</v>
      </c>
      <c r="AN130" s="370">
        <v>1</v>
      </c>
      <c r="AO130" s="370">
        <f t="shared" si="35"/>
        <v>6</v>
      </c>
      <c r="AP130" s="370">
        <v>0</v>
      </c>
      <c r="AQ130" s="370">
        <v>0</v>
      </c>
      <c r="AR130" s="370">
        <f t="shared" si="36"/>
        <v>0</v>
      </c>
      <c r="AS130" s="370">
        <v>0</v>
      </c>
      <c r="AT130" s="370">
        <v>0</v>
      </c>
      <c r="AU130" s="370">
        <f t="shared" si="37"/>
        <v>0</v>
      </c>
      <c r="AV130" s="370">
        <v>0</v>
      </c>
      <c r="AW130" s="370">
        <v>0</v>
      </c>
      <c r="AX130" s="370">
        <f t="shared" si="38"/>
        <v>0</v>
      </c>
      <c r="AY130" s="370">
        <v>0</v>
      </c>
      <c r="AZ130" s="370">
        <v>0</v>
      </c>
      <c r="BA130" s="370">
        <f t="shared" si="39"/>
        <v>0</v>
      </c>
      <c r="BB130" s="370">
        <v>0</v>
      </c>
      <c r="BC130" s="370">
        <v>0</v>
      </c>
      <c r="BD130" s="370">
        <f t="shared" si="40"/>
        <v>0</v>
      </c>
      <c r="BE130" s="370">
        <v>0</v>
      </c>
      <c r="BF130" s="370">
        <v>0</v>
      </c>
      <c r="BG130" s="370">
        <f t="shared" si="41"/>
        <v>0</v>
      </c>
      <c r="BH130" s="370">
        <v>0</v>
      </c>
      <c r="BI130" s="370">
        <v>0</v>
      </c>
      <c r="BJ130" s="370">
        <v>0</v>
      </c>
      <c r="BK130" s="370">
        <v>0</v>
      </c>
      <c r="BL130" s="370">
        <v>0</v>
      </c>
      <c r="BM130" s="370">
        <v>0</v>
      </c>
      <c r="BN130" s="370">
        <v>0</v>
      </c>
      <c r="BO130" s="370">
        <v>0</v>
      </c>
      <c r="BP130" s="370">
        <v>0</v>
      </c>
      <c r="BQ130" s="370">
        <v>0</v>
      </c>
      <c r="BR130" s="370">
        <v>0</v>
      </c>
      <c r="BS130" s="370">
        <v>0</v>
      </c>
      <c r="BT130" s="370">
        <v>0</v>
      </c>
      <c r="BU130" s="370">
        <v>0</v>
      </c>
      <c r="BV130" s="370">
        <v>0</v>
      </c>
      <c r="BW130" s="370">
        <v>0</v>
      </c>
      <c r="BX130" s="370">
        <v>0</v>
      </c>
      <c r="BY130" s="370">
        <v>0</v>
      </c>
      <c r="BZ130" s="370">
        <v>0</v>
      </c>
      <c r="CA130" s="370">
        <v>0</v>
      </c>
      <c r="CB130" s="370">
        <v>0</v>
      </c>
      <c r="CC130" s="370">
        <v>0</v>
      </c>
      <c r="CD130" s="370">
        <v>0</v>
      </c>
      <c r="CE130" s="370">
        <v>0</v>
      </c>
    </row>
    <row r="131" spans="1:83" s="371" customFormat="1" hidden="1">
      <c r="A131" s="370">
        <f t="shared" si="42"/>
        <v>117</v>
      </c>
      <c r="B131" s="370" t="s">
        <v>876</v>
      </c>
      <c r="C131" s="370" t="s">
        <v>877</v>
      </c>
      <c r="D131" s="370" t="s">
        <v>1568</v>
      </c>
      <c r="E131" s="370" t="s">
        <v>878</v>
      </c>
      <c r="F131" s="370" t="s">
        <v>89</v>
      </c>
      <c r="G131" s="370" t="s">
        <v>126</v>
      </c>
      <c r="H131" s="370" t="s">
        <v>615</v>
      </c>
      <c r="I131" s="370" t="s">
        <v>615</v>
      </c>
      <c r="J131" s="370">
        <v>2</v>
      </c>
      <c r="K131" s="370" t="s">
        <v>2453</v>
      </c>
      <c r="L131" s="370">
        <v>14135</v>
      </c>
      <c r="M131" s="370" t="s">
        <v>2409</v>
      </c>
      <c r="N131" s="370">
        <v>1300</v>
      </c>
      <c r="O131" s="370">
        <v>0</v>
      </c>
      <c r="P131" s="370">
        <v>1</v>
      </c>
      <c r="Q131" s="370">
        <f t="shared" si="27"/>
        <v>1</v>
      </c>
      <c r="R131" s="370">
        <v>4</v>
      </c>
      <c r="S131" s="370">
        <v>5</v>
      </c>
      <c r="T131" s="370">
        <f t="shared" si="28"/>
        <v>9</v>
      </c>
      <c r="U131" s="370">
        <v>9</v>
      </c>
      <c r="V131" s="370">
        <v>3</v>
      </c>
      <c r="W131" s="370">
        <f t="shared" si="29"/>
        <v>12</v>
      </c>
      <c r="X131" s="370">
        <v>6</v>
      </c>
      <c r="Y131" s="370">
        <v>5</v>
      </c>
      <c r="Z131" s="370">
        <f t="shared" si="30"/>
        <v>11</v>
      </c>
      <c r="AA131" s="370">
        <v>9</v>
      </c>
      <c r="AB131" s="370">
        <v>7</v>
      </c>
      <c r="AC131" s="370">
        <f t="shared" si="31"/>
        <v>16</v>
      </c>
      <c r="AD131" s="370">
        <v>9</v>
      </c>
      <c r="AE131" s="370">
        <v>8</v>
      </c>
      <c r="AF131" s="370">
        <f t="shared" si="32"/>
        <v>17</v>
      </c>
      <c r="AG131" s="370">
        <v>7</v>
      </c>
      <c r="AH131" s="370">
        <v>7</v>
      </c>
      <c r="AI131" s="370">
        <f t="shared" si="33"/>
        <v>14</v>
      </c>
      <c r="AJ131" s="370">
        <v>3</v>
      </c>
      <c r="AK131" s="370">
        <v>3</v>
      </c>
      <c r="AL131" s="370">
        <f t="shared" si="34"/>
        <v>6</v>
      </c>
      <c r="AM131" s="370">
        <v>0</v>
      </c>
      <c r="AN131" s="370">
        <v>1</v>
      </c>
      <c r="AO131" s="370">
        <f t="shared" si="35"/>
        <v>1</v>
      </c>
      <c r="AP131" s="370">
        <v>0</v>
      </c>
      <c r="AQ131" s="370">
        <v>1</v>
      </c>
      <c r="AR131" s="370">
        <f t="shared" si="36"/>
        <v>1</v>
      </c>
      <c r="AS131" s="370">
        <v>0</v>
      </c>
      <c r="AT131" s="370">
        <v>0</v>
      </c>
      <c r="AU131" s="370">
        <f t="shared" si="37"/>
        <v>0</v>
      </c>
      <c r="AV131" s="370">
        <v>0</v>
      </c>
      <c r="AW131" s="370">
        <v>0</v>
      </c>
      <c r="AX131" s="370">
        <f t="shared" si="38"/>
        <v>0</v>
      </c>
      <c r="AY131" s="370">
        <v>0</v>
      </c>
      <c r="AZ131" s="370">
        <v>0</v>
      </c>
      <c r="BA131" s="370">
        <f t="shared" si="39"/>
        <v>0</v>
      </c>
      <c r="BB131" s="370">
        <v>0</v>
      </c>
      <c r="BC131" s="370">
        <v>0</v>
      </c>
      <c r="BD131" s="370">
        <f t="shared" si="40"/>
        <v>0</v>
      </c>
      <c r="BE131" s="370">
        <v>0</v>
      </c>
      <c r="BF131" s="370">
        <v>0</v>
      </c>
      <c r="BG131" s="370">
        <f t="shared" si="41"/>
        <v>0</v>
      </c>
      <c r="BH131" s="370">
        <v>0</v>
      </c>
      <c r="BI131" s="370">
        <v>0</v>
      </c>
      <c r="BJ131" s="370">
        <v>0</v>
      </c>
      <c r="BK131" s="370">
        <v>0</v>
      </c>
      <c r="BL131" s="370">
        <v>0</v>
      </c>
      <c r="BM131" s="370">
        <v>0</v>
      </c>
      <c r="BN131" s="370">
        <v>0</v>
      </c>
      <c r="BO131" s="370">
        <v>0</v>
      </c>
      <c r="BP131" s="370">
        <v>0</v>
      </c>
      <c r="BQ131" s="370">
        <v>0</v>
      </c>
      <c r="BR131" s="370">
        <v>0</v>
      </c>
      <c r="BS131" s="370">
        <v>0</v>
      </c>
      <c r="BT131" s="370">
        <v>0</v>
      </c>
      <c r="BU131" s="370">
        <v>0</v>
      </c>
      <c r="BV131" s="370">
        <v>0</v>
      </c>
      <c r="BW131" s="370">
        <v>0</v>
      </c>
      <c r="BX131" s="370">
        <v>0</v>
      </c>
      <c r="BY131" s="370">
        <v>0</v>
      </c>
      <c r="BZ131" s="370">
        <v>0</v>
      </c>
      <c r="CA131" s="370">
        <v>0</v>
      </c>
      <c r="CB131" s="370">
        <v>0</v>
      </c>
      <c r="CC131" s="370">
        <v>0</v>
      </c>
      <c r="CD131" s="370">
        <v>0</v>
      </c>
      <c r="CE131" s="370">
        <v>0</v>
      </c>
    </row>
    <row r="132" spans="1:83" s="371" customFormat="1" hidden="1">
      <c r="A132" s="370">
        <f t="shared" si="42"/>
        <v>118</v>
      </c>
      <c r="B132" s="370" t="s">
        <v>886</v>
      </c>
      <c r="C132" s="370" t="s">
        <v>887</v>
      </c>
      <c r="D132" s="370" t="s">
        <v>1583</v>
      </c>
      <c r="E132" s="370" t="s">
        <v>888</v>
      </c>
      <c r="F132" s="370" t="s">
        <v>89</v>
      </c>
      <c r="G132" s="370" t="s">
        <v>126</v>
      </c>
      <c r="H132" s="370" t="s">
        <v>615</v>
      </c>
      <c r="I132" s="370" t="s">
        <v>615</v>
      </c>
      <c r="J132" s="370">
        <v>2</v>
      </c>
      <c r="K132" s="370" t="s">
        <v>2410</v>
      </c>
      <c r="L132" s="370">
        <v>28399</v>
      </c>
      <c r="M132" s="370" t="s">
        <v>2409</v>
      </c>
      <c r="N132" s="370">
        <v>900</v>
      </c>
      <c r="O132" s="370">
        <v>0</v>
      </c>
      <c r="P132" s="370">
        <v>0</v>
      </c>
      <c r="Q132" s="370">
        <f t="shared" si="27"/>
        <v>0</v>
      </c>
      <c r="R132" s="370">
        <v>13</v>
      </c>
      <c r="S132" s="370">
        <v>7</v>
      </c>
      <c r="T132" s="370">
        <f t="shared" si="28"/>
        <v>20</v>
      </c>
      <c r="U132" s="370">
        <v>6</v>
      </c>
      <c r="V132" s="370">
        <v>11</v>
      </c>
      <c r="W132" s="370">
        <f t="shared" si="29"/>
        <v>17</v>
      </c>
      <c r="X132" s="370">
        <v>15</v>
      </c>
      <c r="Y132" s="370">
        <v>17</v>
      </c>
      <c r="Z132" s="370">
        <f t="shared" si="30"/>
        <v>32</v>
      </c>
      <c r="AA132" s="370">
        <v>12</v>
      </c>
      <c r="AB132" s="370">
        <v>11</v>
      </c>
      <c r="AC132" s="370">
        <f t="shared" si="31"/>
        <v>23</v>
      </c>
      <c r="AD132" s="370">
        <v>11</v>
      </c>
      <c r="AE132" s="370">
        <v>7</v>
      </c>
      <c r="AF132" s="370">
        <f t="shared" si="32"/>
        <v>18</v>
      </c>
      <c r="AG132" s="370">
        <v>7</v>
      </c>
      <c r="AH132" s="370">
        <v>5</v>
      </c>
      <c r="AI132" s="370">
        <f t="shared" si="33"/>
        <v>12</v>
      </c>
      <c r="AJ132" s="370">
        <v>5</v>
      </c>
      <c r="AK132" s="370">
        <v>1</v>
      </c>
      <c r="AL132" s="370">
        <f t="shared" si="34"/>
        <v>6</v>
      </c>
      <c r="AM132" s="370">
        <v>0</v>
      </c>
      <c r="AN132" s="370">
        <v>0</v>
      </c>
      <c r="AO132" s="370">
        <f t="shared" si="35"/>
        <v>0</v>
      </c>
      <c r="AP132" s="370">
        <v>0</v>
      </c>
      <c r="AQ132" s="370">
        <v>0</v>
      </c>
      <c r="AR132" s="370">
        <f t="shared" si="36"/>
        <v>0</v>
      </c>
      <c r="AS132" s="370">
        <v>0</v>
      </c>
      <c r="AT132" s="370">
        <v>0</v>
      </c>
      <c r="AU132" s="370">
        <f t="shared" si="37"/>
        <v>0</v>
      </c>
      <c r="AV132" s="370">
        <v>0</v>
      </c>
      <c r="AW132" s="370">
        <v>0</v>
      </c>
      <c r="AX132" s="370">
        <f t="shared" si="38"/>
        <v>0</v>
      </c>
      <c r="AY132" s="370">
        <v>0</v>
      </c>
      <c r="AZ132" s="370">
        <v>0</v>
      </c>
      <c r="BA132" s="370">
        <f t="shared" si="39"/>
        <v>0</v>
      </c>
      <c r="BB132" s="370">
        <v>0</v>
      </c>
      <c r="BC132" s="370">
        <v>0</v>
      </c>
      <c r="BD132" s="370">
        <f t="shared" si="40"/>
        <v>0</v>
      </c>
      <c r="BE132" s="370">
        <v>0</v>
      </c>
      <c r="BF132" s="370">
        <v>0</v>
      </c>
      <c r="BG132" s="370">
        <f t="shared" si="41"/>
        <v>0</v>
      </c>
      <c r="BH132" s="370">
        <v>0</v>
      </c>
      <c r="BI132" s="370">
        <v>0</v>
      </c>
      <c r="BJ132" s="370">
        <v>0</v>
      </c>
      <c r="BK132" s="370">
        <v>0</v>
      </c>
      <c r="BL132" s="370">
        <v>0</v>
      </c>
      <c r="BM132" s="370">
        <v>0</v>
      </c>
      <c r="BN132" s="370">
        <v>0</v>
      </c>
      <c r="BO132" s="370">
        <v>0</v>
      </c>
      <c r="BP132" s="370">
        <v>0</v>
      </c>
      <c r="BQ132" s="370">
        <v>0</v>
      </c>
      <c r="BR132" s="370">
        <v>0</v>
      </c>
      <c r="BS132" s="370">
        <v>0</v>
      </c>
      <c r="BT132" s="370">
        <v>0</v>
      </c>
      <c r="BU132" s="370">
        <v>0</v>
      </c>
      <c r="BV132" s="370">
        <v>0</v>
      </c>
      <c r="BW132" s="370">
        <v>0</v>
      </c>
      <c r="BX132" s="370">
        <v>0</v>
      </c>
      <c r="BY132" s="370">
        <v>0</v>
      </c>
      <c r="BZ132" s="370">
        <v>0</v>
      </c>
      <c r="CA132" s="370">
        <v>0</v>
      </c>
      <c r="CB132" s="370">
        <v>0</v>
      </c>
      <c r="CC132" s="370">
        <v>0</v>
      </c>
      <c r="CD132" s="370">
        <v>0</v>
      </c>
      <c r="CE132" s="370">
        <v>0</v>
      </c>
    </row>
    <row r="133" spans="1:83" s="371" customFormat="1" hidden="1">
      <c r="A133" s="370">
        <f t="shared" si="42"/>
        <v>119</v>
      </c>
      <c r="B133" s="370" t="s">
        <v>846</v>
      </c>
      <c r="C133" s="370" t="s">
        <v>847</v>
      </c>
      <c r="D133" s="370" t="s">
        <v>848</v>
      </c>
      <c r="E133" s="370" t="s">
        <v>848</v>
      </c>
      <c r="F133" s="370" t="s">
        <v>89</v>
      </c>
      <c r="G133" s="370" t="s">
        <v>126</v>
      </c>
      <c r="H133" s="370" t="s">
        <v>615</v>
      </c>
      <c r="I133" s="370" t="s">
        <v>615</v>
      </c>
      <c r="J133" s="370">
        <v>2</v>
      </c>
      <c r="K133" s="370" t="s">
        <v>2410</v>
      </c>
      <c r="L133" s="370">
        <v>29221</v>
      </c>
      <c r="M133" s="370" t="s">
        <v>2409</v>
      </c>
      <c r="N133" s="370">
        <v>900</v>
      </c>
      <c r="O133" s="370">
        <v>0</v>
      </c>
      <c r="P133" s="370">
        <v>0</v>
      </c>
      <c r="Q133" s="370">
        <f t="shared" si="27"/>
        <v>0</v>
      </c>
      <c r="R133" s="370">
        <v>3</v>
      </c>
      <c r="S133" s="370">
        <v>11</v>
      </c>
      <c r="T133" s="370">
        <f t="shared" si="28"/>
        <v>14</v>
      </c>
      <c r="U133" s="370">
        <v>3</v>
      </c>
      <c r="V133" s="370">
        <v>6</v>
      </c>
      <c r="W133" s="370">
        <f t="shared" si="29"/>
        <v>9</v>
      </c>
      <c r="X133" s="370">
        <v>13</v>
      </c>
      <c r="Y133" s="370">
        <v>10</v>
      </c>
      <c r="Z133" s="370">
        <f t="shared" si="30"/>
        <v>23</v>
      </c>
      <c r="AA133" s="370">
        <v>11</v>
      </c>
      <c r="AB133" s="370">
        <v>0</v>
      </c>
      <c r="AC133" s="370">
        <f t="shared" si="31"/>
        <v>11</v>
      </c>
      <c r="AD133" s="370">
        <v>11</v>
      </c>
      <c r="AE133" s="370">
        <v>9</v>
      </c>
      <c r="AF133" s="370">
        <f t="shared" si="32"/>
        <v>20</v>
      </c>
      <c r="AG133" s="370">
        <v>6</v>
      </c>
      <c r="AH133" s="370">
        <v>6</v>
      </c>
      <c r="AI133" s="370">
        <f t="shared" si="33"/>
        <v>12</v>
      </c>
      <c r="AJ133" s="370">
        <v>4</v>
      </c>
      <c r="AK133" s="370">
        <v>1</v>
      </c>
      <c r="AL133" s="370">
        <f t="shared" si="34"/>
        <v>5</v>
      </c>
      <c r="AM133" s="370">
        <v>1</v>
      </c>
      <c r="AN133" s="370">
        <v>0</v>
      </c>
      <c r="AO133" s="370">
        <f t="shared" si="35"/>
        <v>1</v>
      </c>
      <c r="AP133" s="370">
        <v>0</v>
      </c>
      <c r="AQ133" s="370">
        <v>0</v>
      </c>
      <c r="AR133" s="370">
        <f t="shared" si="36"/>
        <v>0</v>
      </c>
      <c r="AS133" s="370">
        <v>2</v>
      </c>
      <c r="AT133" s="370">
        <v>0</v>
      </c>
      <c r="AU133" s="370">
        <f t="shared" si="37"/>
        <v>2</v>
      </c>
      <c r="AV133" s="370">
        <v>0</v>
      </c>
      <c r="AW133" s="370">
        <v>0</v>
      </c>
      <c r="AX133" s="370">
        <f t="shared" si="38"/>
        <v>0</v>
      </c>
      <c r="AY133" s="370">
        <v>0</v>
      </c>
      <c r="AZ133" s="370">
        <v>0</v>
      </c>
      <c r="BA133" s="370">
        <f t="shared" si="39"/>
        <v>0</v>
      </c>
      <c r="BB133" s="370">
        <v>0</v>
      </c>
      <c r="BC133" s="370">
        <v>0</v>
      </c>
      <c r="BD133" s="370">
        <f t="shared" si="40"/>
        <v>0</v>
      </c>
      <c r="BE133" s="370">
        <v>0</v>
      </c>
      <c r="BF133" s="370">
        <v>0</v>
      </c>
      <c r="BG133" s="370">
        <f t="shared" si="41"/>
        <v>0</v>
      </c>
      <c r="BH133" s="370">
        <v>1</v>
      </c>
      <c r="BI133" s="370">
        <v>0</v>
      </c>
      <c r="BJ133" s="370">
        <v>0</v>
      </c>
      <c r="BK133" s="370">
        <v>0</v>
      </c>
      <c r="BL133" s="370">
        <v>0</v>
      </c>
      <c r="BM133" s="370">
        <v>0</v>
      </c>
      <c r="BN133" s="370">
        <v>0</v>
      </c>
      <c r="BO133" s="370">
        <v>0</v>
      </c>
      <c r="BP133" s="370">
        <v>0</v>
      </c>
      <c r="BQ133" s="370">
        <v>0</v>
      </c>
      <c r="BR133" s="370">
        <v>0</v>
      </c>
      <c r="BS133" s="370">
        <v>0</v>
      </c>
      <c r="BT133" s="370">
        <v>1</v>
      </c>
      <c r="BU133" s="370">
        <v>0</v>
      </c>
      <c r="BV133" s="370">
        <v>1</v>
      </c>
      <c r="BW133" s="370">
        <v>0</v>
      </c>
      <c r="BX133" s="370">
        <v>0</v>
      </c>
      <c r="BY133" s="370">
        <v>0</v>
      </c>
      <c r="BZ133" s="370">
        <v>1</v>
      </c>
      <c r="CA133" s="370">
        <v>1</v>
      </c>
      <c r="CB133" s="370">
        <v>1</v>
      </c>
      <c r="CC133" s="370">
        <v>0</v>
      </c>
      <c r="CD133" s="370">
        <v>0</v>
      </c>
      <c r="CE133" s="370">
        <v>0</v>
      </c>
    </row>
    <row r="134" spans="1:83" s="371" customFormat="1" hidden="1">
      <c r="A134" s="370">
        <f t="shared" si="42"/>
        <v>120</v>
      </c>
      <c r="B134" s="370" t="s">
        <v>792</v>
      </c>
      <c r="C134" s="370" t="s">
        <v>793</v>
      </c>
      <c r="D134" s="370" t="s">
        <v>1556</v>
      </c>
      <c r="E134" s="370" t="s">
        <v>794</v>
      </c>
      <c r="F134" s="370" t="s">
        <v>89</v>
      </c>
      <c r="G134" s="370" t="s">
        <v>126</v>
      </c>
      <c r="H134" s="370" t="s">
        <v>615</v>
      </c>
      <c r="I134" s="370" t="s">
        <v>615</v>
      </c>
      <c r="J134" s="370">
        <v>2</v>
      </c>
      <c r="K134" s="370" t="s">
        <v>2454</v>
      </c>
      <c r="L134" s="370">
        <v>29312</v>
      </c>
      <c r="M134" s="370" t="s">
        <v>2409</v>
      </c>
      <c r="N134" s="370">
        <v>900</v>
      </c>
      <c r="O134" s="370">
        <v>0</v>
      </c>
      <c r="P134" s="370">
        <v>0</v>
      </c>
      <c r="Q134" s="370">
        <f t="shared" si="27"/>
        <v>0</v>
      </c>
      <c r="R134" s="370">
        <v>15</v>
      </c>
      <c r="S134" s="370">
        <v>14</v>
      </c>
      <c r="T134" s="370">
        <f t="shared" si="28"/>
        <v>29</v>
      </c>
      <c r="U134" s="370">
        <v>17</v>
      </c>
      <c r="V134" s="370">
        <v>13</v>
      </c>
      <c r="W134" s="370">
        <f t="shared" si="29"/>
        <v>30</v>
      </c>
      <c r="X134" s="370">
        <v>20</v>
      </c>
      <c r="Y134" s="370">
        <v>23</v>
      </c>
      <c r="Z134" s="370">
        <f t="shared" si="30"/>
        <v>43</v>
      </c>
      <c r="AA134" s="370">
        <v>19</v>
      </c>
      <c r="AB134" s="370">
        <v>16</v>
      </c>
      <c r="AC134" s="370">
        <f t="shared" si="31"/>
        <v>35</v>
      </c>
      <c r="AD134" s="370">
        <v>15</v>
      </c>
      <c r="AE134" s="370">
        <v>18</v>
      </c>
      <c r="AF134" s="370">
        <f t="shared" si="32"/>
        <v>33</v>
      </c>
      <c r="AG134" s="370">
        <v>13</v>
      </c>
      <c r="AH134" s="370">
        <v>16</v>
      </c>
      <c r="AI134" s="370">
        <f t="shared" si="33"/>
        <v>29</v>
      </c>
      <c r="AJ134" s="370">
        <v>4</v>
      </c>
      <c r="AK134" s="370">
        <v>4</v>
      </c>
      <c r="AL134" s="370">
        <f t="shared" si="34"/>
        <v>8</v>
      </c>
      <c r="AM134" s="370">
        <v>2</v>
      </c>
      <c r="AN134" s="370">
        <v>0</v>
      </c>
      <c r="AO134" s="370">
        <f t="shared" si="35"/>
        <v>2</v>
      </c>
      <c r="AP134" s="370">
        <v>1</v>
      </c>
      <c r="AQ134" s="370">
        <v>0</v>
      </c>
      <c r="AR134" s="370">
        <f t="shared" si="36"/>
        <v>1</v>
      </c>
      <c r="AS134" s="370">
        <v>0</v>
      </c>
      <c r="AT134" s="370">
        <v>0</v>
      </c>
      <c r="AU134" s="370">
        <f t="shared" si="37"/>
        <v>0</v>
      </c>
      <c r="AV134" s="370">
        <v>0</v>
      </c>
      <c r="AW134" s="370">
        <v>0</v>
      </c>
      <c r="AX134" s="370">
        <f t="shared" si="38"/>
        <v>0</v>
      </c>
      <c r="AY134" s="370">
        <v>0</v>
      </c>
      <c r="AZ134" s="370">
        <v>0</v>
      </c>
      <c r="BA134" s="370">
        <f t="shared" si="39"/>
        <v>0</v>
      </c>
      <c r="BB134" s="370">
        <v>0</v>
      </c>
      <c r="BC134" s="370">
        <v>0</v>
      </c>
      <c r="BD134" s="370">
        <f t="shared" si="40"/>
        <v>0</v>
      </c>
      <c r="BE134" s="370">
        <v>0</v>
      </c>
      <c r="BF134" s="370">
        <v>0</v>
      </c>
      <c r="BG134" s="370">
        <f t="shared" si="41"/>
        <v>0</v>
      </c>
      <c r="BH134" s="370">
        <v>0</v>
      </c>
      <c r="BI134" s="370">
        <v>0</v>
      </c>
      <c r="BJ134" s="370">
        <v>0</v>
      </c>
      <c r="BK134" s="370">
        <v>0</v>
      </c>
      <c r="BL134" s="370">
        <v>0</v>
      </c>
      <c r="BM134" s="370">
        <v>0</v>
      </c>
      <c r="BN134" s="370">
        <v>0</v>
      </c>
      <c r="BO134" s="370">
        <v>0</v>
      </c>
      <c r="BP134" s="370">
        <v>0</v>
      </c>
      <c r="BQ134" s="370">
        <v>0</v>
      </c>
      <c r="BR134" s="370">
        <v>0</v>
      </c>
      <c r="BS134" s="370">
        <v>0</v>
      </c>
      <c r="BT134" s="370">
        <v>0</v>
      </c>
      <c r="BU134" s="370">
        <v>0</v>
      </c>
      <c r="BV134" s="370">
        <v>0</v>
      </c>
      <c r="BW134" s="370">
        <v>0</v>
      </c>
      <c r="BX134" s="370">
        <v>0</v>
      </c>
      <c r="BY134" s="370">
        <v>0</v>
      </c>
      <c r="BZ134" s="370">
        <v>0</v>
      </c>
      <c r="CA134" s="370">
        <v>0</v>
      </c>
      <c r="CB134" s="370">
        <v>0</v>
      </c>
      <c r="CC134" s="370">
        <v>0</v>
      </c>
      <c r="CD134" s="370">
        <v>0</v>
      </c>
      <c r="CE134" s="370">
        <v>0</v>
      </c>
    </row>
    <row r="135" spans="1:83" s="371" customFormat="1" hidden="1">
      <c r="A135" s="370">
        <f t="shared" si="42"/>
        <v>121</v>
      </c>
      <c r="B135" s="370" t="s">
        <v>832</v>
      </c>
      <c r="C135" s="370" t="s">
        <v>833</v>
      </c>
      <c r="D135" s="370" t="s">
        <v>1566</v>
      </c>
      <c r="E135" s="370" t="s">
        <v>834</v>
      </c>
      <c r="F135" s="370" t="s">
        <v>89</v>
      </c>
      <c r="G135" s="370" t="s">
        <v>126</v>
      </c>
      <c r="H135" s="370" t="s">
        <v>615</v>
      </c>
      <c r="I135" s="370" t="s">
        <v>615</v>
      </c>
      <c r="J135" s="370">
        <v>2</v>
      </c>
      <c r="K135" s="370" t="s">
        <v>2410</v>
      </c>
      <c r="L135" s="370">
        <v>29693</v>
      </c>
      <c r="M135" s="370" t="s">
        <v>2409</v>
      </c>
      <c r="N135" s="370">
        <v>1300</v>
      </c>
      <c r="O135" s="370">
        <v>0</v>
      </c>
      <c r="P135" s="370">
        <v>0</v>
      </c>
      <c r="Q135" s="370">
        <f t="shared" si="27"/>
        <v>0</v>
      </c>
      <c r="R135" s="370">
        <v>10</v>
      </c>
      <c r="S135" s="370">
        <v>7</v>
      </c>
      <c r="T135" s="370">
        <f t="shared" si="28"/>
        <v>17</v>
      </c>
      <c r="U135" s="370">
        <v>3</v>
      </c>
      <c r="V135" s="370">
        <v>14</v>
      </c>
      <c r="W135" s="370">
        <f t="shared" si="29"/>
        <v>17</v>
      </c>
      <c r="X135" s="370">
        <v>7</v>
      </c>
      <c r="Y135" s="370">
        <v>5</v>
      </c>
      <c r="Z135" s="370">
        <f t="shared" si="30"/>
        <v>12</v>
      </c>
      <c r="AA135" s="370">
        <v>9</v>
      </c>
      <c r="AB135" s="370">
        <v>11</v>
      </c>
      <c r="AC135" s="370">
        <f t="shared" si="31"/>
        <v>20</v>
      </c>
      <c r="AD135" s="370">
        <v>9</v>
      </c>
      <c r="AE135" s="370">
        <v>6</v>
      </c>
      <c r="AF135" s="370">
        <f t="shared" si="32"/>
        <v>15</v>
      </c>
      <c r="AG135" s="370">
        <v>6</v>
      </c>
      <c r="AH135" s="370">
        <v>5</v>
      </c>
      <c r="AI135" s="370">
        <f t="shared" si="33"/>
        <v>11</v>
      </c>
      <c r="AJ135" s="370">
        <v>1</v>
      </c>
      <c r="AK135" s="370">
        <v>1</v>
      </c>
      <c r="AL135" s="370">
        <f t="shared" si="34"/>
        <v>2</v>
      </c>
      <c r="AM135" s="370">
        <v>1</v>
      </c>
      <c r="AN135" s="370">
        <v>0</v>
      </c>
      <c r="AO135" s="370">
        <f t="shared" si="35"/>
        <v>1</v>
      </c>
      <c r="AP135" s="370">
        <v>0</v>
      </c>
      <c r="AQ135" s="370">
        <v>0</v>
      </c>
      <c r="AR135" s="370">
        <f t="shared" si="36"/>
        <v>0</v>
      </c>
      <c r="AS135" s="370">
        <v>0</v>
      </c>
      <c r="AT135" s="370">
        <v>0</v>
      </c>
      <c r="AU135" s="370">
        <f t="shared" si="37"/>
        <v>0</v>
      </c>
      <c r="AV135" s="370">
        <v>0</v>
      </c>
      <c r="AW135" s="370">
        <v>0</v>
      </c>
      <c r="AX135" s="370">
        <f t="shared" si="38"/>
        <v>0</v>
      </c>
      <c r="AY135" s="370">
        <v>0</v>
      </c>
      <c r="AZ135" s="370">
        <v>0</v>
      </c>
      <c r="BA135" s="370">
        <f t="shared" si="39"/>
        <v>0</v>
      </c>
      <c r="BB135" s="370">
        <v>0</v>
      </c>
      <c r="BC135" s="370">
        <v>0</v>
      </c>
      <c r="BD135" s="370">
        <f t="shared" si="40"/>
        <v>0</v>
      </c>
      <c r="BE135" s="370">
        <v>0</v>
      </c>
      <c r="BF135" s="370">
        <v>0</v>
      </c>
      <c r="BG135" s="370">
        <f t="shared" si="41"/>
        <v>0</v>
      </c>
      <c r="BH135" s="370">
        <v>0</v>
      </c>
      <c r="BI135" s="370">
        <v>0</v>
      </c>
      <c r="BJ135" s="370">
        <v>0</v>
      </c>
      <c r="BK135" s="370">
        <v>0</v>
      </c>
      <c r="BL135" s="370">
        <v>0</v>
      </c>
      <c r="BM135" s="370">
        <v>0</v>
      </c>
      <c r="BN135" s="370">
        <v>0</v>
      </c>
      <c r="BO135" s="370">
        <v>0</v>
      </c>
      <c r="BP135" s="370">
        <v>0</v>
      </c>
      <c r="BQ135" s="370">
        <v>0</v>
      </c>
      <c r="BR135" s="370">
        <v>0</v>
      </c>
      <c r="BS135" s="370">
        <v>0</v>
      </c>
      <c r="BT135" s="370">
        <v>0</v>
      </c>
      <c r="BU135" s="370">
        <v>0</v>
      </c>
      <c r="BV135" s="370">
        <v>0</v>
      </c>
      <c r="BW135" s="370">
        <v>0</v>
      </c>
      <c r="BX135" s="370">
        <v>0</v>
      </c>
      <c r="BY135" s="370">
        <v>0</v>
      </c>
      <c r="BZ135" s="370">
        <v>0</v>
      </c>
      <c r="CA135" s="370">
        <v>0</v>
      </c>
      <c r="CB135" s="370">
        <v>0</v>
      </c>
      <c r="CC135" s="370">
        <v>0</v>
      </c>
      <c r="CD135" s="370">
        <v>0</v>
      </c>
      <c r="CE135" s="370">
        <v>0</v>
      </c>
    </row>
    <row r="136" spans="1:83" s="371" customFormat="1" hidden="1">
      <c r="A136" s="370">
        <f t="shared" si="42"/>
        <v>122</v>
      </c>
      <c r="B136" s="370" t="s">
        <v>820</v>
      </c>
      <c r="C136" s="370" t="s">
        <v>821</v>
      </c>
      <c r="D136" s="370" t="s">
        <v>822</v>
      </c>
      <c r="E136" s="370" t="s">
        <v>822</v>
      </c>
      <c r="F136" s="370" t="s">
        <v>89</v>
      </c>
      <c r="G136" s="370" t="s">
        <v>126</v>
      </c>
      <c r="H136" s="370" t="s">
        <v>615</v>
      </c>
      <c r="I136" s="370" t="s">
        <v>615</v>
      </c>
      <c r="J136" s="370">
        <v>2</v>
      </c>
      <c r="K136" s="370" t="s">
        <v>2455</v>
      </c>
      <c r="L136" s="370">
        <v>31572</v>
      </c>
      <c r="M136" s="370" t="s">
        <v>2409</v>
      </c>
      <c r="N136" s="370">
        <v>1300</v>
      </c>
      <c r="O136" s="370">
        <v>0</v>
      </c>
      <c r="P136" s="370">
        <v>0</v>
      </c>
      <c r="Q136" s="370">
        <f t="shared" si="27"/>
        <v>0</v>
      </c>
      <c r="R136" s="370">
        <v>10</v>
      </c>
      <c r="S136" s="370">
        <v>4</v>
      </c>
      <c r="T136" s="370">
        <f t="shared" si="28"/>
        <v>14</v>
      </c>
      <c r="U136" s="370">
        <v>7</v>
      </c>
      <c r="V136" s="370">
        <v>9</v>
      </c>
      <c r="W136" s="370">
        <f t="shared" si="29"/>
        <v>16</v>
      </c>
      <c r="X136" s="370">
        <v>6</v>
      </c>
      <c r="Y136" s="370">
        <v>11</v>
      </c>
      <c r="Z136" s="370">
        <f t="shared" si="30"/>
        <v>17</v>
      </c>
      <c r="AA136" s="370">
        <v>5</v>
      </c>
      <c r="AB136" s="370">
        <v>10</v>
      </c>
      <c r="AC136" s="370">
        <f t="shared" si="31"/>
        <v>15</v>
      </c>
      <c r="AD136" s="370">
        <v>9</v>
      </c>
      <c r="AE136" s="370">
        <v>5</v>
      </c>
      <c r="AF136" s="370">
        <f t="shared" si="32"/>
        <v>14</v>
      </c>
      <c r="AG136" s="370">
        <v>9</v>
      </c>
      <c r="AH136" s="370">
        <v>5</v>
      </c>
      <c r="AI136" s="370">
        <f t="shared" si="33"/>
        <v>14</v>
      </c>
      <c r="AJ136" s="370">
        <v>3</v>
      </c>
      <c r="AK136" s="370">
        <v>3</v>
      </c>
      <c r="AL136" s="370">
        <f t="shared" si="34"/>
        <v>6</v>
      </c>
      <c r="AM136" s="370">
        <v>2</v>
      </c>
      <c r="AN136" s="370">
        <v>0</v>
      </c>
      <c r="AO136" s="370">
        <f t="shared" si="35"/>
        <v>2</v>
      </c>
      <c r="AP136" s="370">
        <v>1</v>
      </c>
      <c r="AQ136" s="370">
        <v>0</v>
      </c>
      <c r="AR136" s="370">
        <f t="shared" si="36"/>
        <v>1</v>
      </c>
      <c r="AS136" s="370">
        <v>0</v>
      </c>
      <c r="AT136" s="370">
        <v>0</v>
      </c>
      <c r="AU136" s="370">
        <f t="shared" si="37"/>
        <v>0</v>
      </c>
      <c r="AV136" s="370">
        <v>0</v>
      </c>
      <c r="AW136" s="370">
        <v>0</v>
      </c>
      <c r="AX136" s="370">
        <f t="shared" si="38"/>
        <v>0</v>
      </c>
      <c r="AY136" s="370">
        <v>0</v>
      </c>
      <c r="AZ136" s="370">
        <v>0</v>
      </c>
      <c r="BA136" s="370">
        <f t="shared" si="39"/>
        <v>0</v>
      </c>
      <c r="BB136" s="370">
        <v>0</v>
      </c>
      <c r="BC136" s="370">
        <v>0</v>
      </c>
      <c r="BD136" s="370">
        <f t="shared" si="40"/>
        <v>0</v>
      </c>
      <c r="BE136" s="370">
        <v>0</v>
      </c>
      <c r="BF136" s="370">
        <v>0</v>
      </c>
      <c r="BG136" s="370">
        <f t="shared" si="41"/>
        <v>0</v>
      </c>
      <c r="BH136" s="370">
        <v>0</v>
      </c>
      <c r="BI136" s="370">
        <v>0</v>
      </c>
      <c r="BJ136" s="370">
        <v>0</v>
      </c>
      <c r="BK136" s="370">
        <v>0</v>
      </c>
      <c r="BL136" s="370">
        <v>0</v>
      </c>
      <c r="BM136" s="370">
        <v>0</v>
      </c>
      <c r="BN136" s="370">
        <v>0</v>
      </c>
      <c r="BO136" s="370">
        <v>0</v>
      </c>
      <c r="BP136" s="370">
        <v>0</v>
      </c>
      <c r="BQ136" s="370">
        <v>0</v>
      </c>
      <c r="BR136" s="370">
        <v>0</v>
      </c>
      <c r="BS136" s="370">
        <v>0</v>
      </c>
      <c r="BT136" s="370">
        <v>0</v>
      </c>
      <c r="BU136" s="370">
        <v>0</v>
      </c>
      <c r="BV136" s="370">
        <v>0</v>
      </c>
      <c r="BW136" s="370">
        <v>0</v>
      </c>
      <c r="BX136" s="370">
        <v>0</v>
      </c>
      <c r="BY136" s="370">
        <v>0</v>
      </c>
      <c r="BZ136" s="370">
        <v>0</v>
      </c>
      <c r="CA136" s="370">
        <v>0</v>
      </c>
      <c r="CB136" s="370">
        <v>0</v>
      </c>
      <c r="CC136" s="370">
        <v>0</v>
      </c>
      <c r="CD136" s="370">
        <v>0</v>
      </c>
      <c r="CE136" s="370">
        <v>0</v>
      </c>
    </row>
    <row r="137" spans="1:83" s="371" customFormat="1" hidden="1">
      <c r="A137" s="370">
        <f t="shared" si="42"/>
        <v>123</v>
      </c>
      <c r="B137" s="370" t="s">
        <v>829</v>
      </c>
      <c r="C137" s="370" t="s">
        <v>830</v>
      </c>
      <c r="D137" s="370" t="s">
        <v>2456</v>
      </c>
      <c r="E137" s="370" t="s">
        <v>831</v>
      </c>
      <c r="F137" s="370" t="s">
        <v>89</v>
      </c>
      <c r="G137" s="370" t="s">
        <v>126</v>
      </c>
      <c r="H137" s="370" t="s">
        <v>615</v>
      </c>
      <c r="I137" s="370" t="s">
        <v>615</v>
      </c>
      <c r="J137" s="370">
        <v>2</v>
      </c>
      <c r="K137" s="370" t="s">
        <v>2410</v>
      </c>
      <c r="L137" s="370">
        <v>31503</v>
      </c>
      <c r="M137" s="370" t="s">
        <v>2419</v>
      </c>
      <c r="N137" s="370">
        <v>0</v>
      </c>
      <c r="O137" s="370">
        <v>0</v>
      </c>
      <c r="P137" s="370">
        <v>0</v>
      </c>
      <c r="Q137" s="370">
        <f t="shared" si="27"/>
        <v>0</v>
      </c>
      <c r="R137" s="370">
        <v>2</v>
      </c>
      <c r="S137" s="370">
        <v>0</v>
      </c>
      <c r="T137" s="370">
        <f t="shared" si="28"/>
        <v>2</v>
      </c>
      <c r="U137" s="370">
        <v>2</v>
      </c>
      <c r="V137" s="370">
        <v>3</v>
      </c>
      <c r="W137" s="370">
        <f t="shared" si="29"/>
        <v>5</v>
      </c>
      <c r="X137" s="370">
        <v>5</v>
      </c>
      <c r="Y137" s="370">
        <v>6</v>
      </c>
      <c r="Z137" s="370">
        <f t="shared" si="30"/>
        <v>11</v>
      </c>
      <c r="AA137" s="370">
        <v>7</v>
      </c>
      <c r="AB137" s="370">
        <v>3</v>
      </c>
      <c r="AC137" s="370">
        <f t="shared" si="31"/>
        <v>10</v>
      </c>
      <c r="AD137" s="370">
        <v>4</v>
      </c>
      <c r="AE137" s="370">
        <v>1</v>
      </c>
      <c r="AF137" s="370">
        <f t="shared" si="32"/>
        <v>5</v>
      </c>
      <c r="AG137" s="370">
        <v>2</v>
      </c>
      <c r="AH137" s="370">
        <v>3</v>
      </c>
      <c r="AI137" s="370">
        <f t="shared" si="33"/>
        <v>5</v>
      </c>
      <c r="AJ137" s="370">
        <v>1</v>
      </c>
      <c r="AK137" s="370">
        <v>1</v>
      </c>
      <c r="AL137" s="370">
        <f t="shared" si="34"/>
        <v>2</v>
      </c>
      <c r="AM137" s="370">
        <v>0</v>
      </c>
      <c r="AN137" s="370">
        <v>0</v>
      </c>
      <c r="AO137" s="370">
        <f t="shared" si="35"/>
        <v>0</v>
      </c>
      <c r="AP137" s="370">
        <v>0</v>
      </c>
      <c r="AQ137" s="370">
        <v>0</v>
      </c>
      <c r="AR137" s="370">
        <f t="shared" si="36"/>
        <v>0</v>
      </c>
      <c r="AS137" s="370">
        <v>0</v>
      </c>
      <c r="AT137" s="370">
        <v>0</v>
      </c>
      <c r="AU137" s="370">
        <f t="shared" si="37"/>
        <v>0</v>
      </c>
      <c r="AV137" s="370">
        <v>0</v>
      </c>
      <c r="AW137" s="370">
        <v>0</v>
      </c>
      <c r="AX137" s="370">
        <f t="shared" si="38"/>
        <v>0</v>
      </c>
      <c r="AY137" s="370">
        <v>0</v>
      </c>
      <c r="AZ137" s="370">
        <v>0</v>
      </c>
      <c r="BA137" s="370">
        <f t="shared" si="39"/>
        <v>0</v>
      </c>
      <c r="BB137" s="370">
        <v>0</v>
      </c>
      <c r="BC137" s="370">
        <v>0</v>
      </c>
      <c r="BD137" s="370">
        <f t="shared" si="40"/>
        <v>0</v>
      </c>
      <c r="BE137" s="370">
        <v>0</v>
      </c>
      <c r="BF137" s="370">
        <v>0</v>
      </c>
      <c r="BG137" s="370">
        <f t="shared" si="41"/>
        <v>0</v>
      </c>
      <c r="BH137" s="370">
        <v>0</v>
      </c>
      <c r="BI137" s="370">
        <v>0</v>
      </c>
      <c r="BJ137" s="370">
        <v>0</v>
      </c>
      <c r="BK137" s="370">
        <v>0</v>
      </c>
      <c r="BL137" s="370">
        <v>0</v>
      </c>
      <c r="BM137" s="370">
        <v>0</v>
      </c>
      <c r="BN137" s="370">
        <v>0</v>
      </c>
      <c r="BO137" s="370">
        <v>0</v>
      </c>
      <c r="BP137" s="370">
        <v>0</v>
      </c>
      <c r="BQ137" s="370">
        <v>0</v>
      </c>
      <c r="BR137" s="370">
        <v>0</v>
      </c>
      <c r="BS137" s="370">
        <v>0</v>
      </c>
      <c r="BT137" s="370">
        <v>0</v>
      </c>
      <c r="BU137" s="370">
        <v>0</v>
      </c>
      <c r="BV137" s="370">
        <v>0</v>
      </c>
      <c r="BW137" s="370">
        <v>0</v>
      </c>
      <c r="BX137" s="370">
        <v>0</v>
      </c>
      <c r="BY137" s="370">
        <v>0</v>
      </c>
      <c r="BZ137" s="370">
        <v>0</v>
      </c>
      <c r="CA137" s="370">
        <v>0</v>
      </c>
      <c r="CB137" s="370">
        <v>0</v>
      </c>
      <c r="CC137" s="370">
        <v>0</v>
      </c>
      <c r="CD137" s="370">
        <v>0</v>
      </c>
      <c r="CE137" s="370">
        <v>0</v>
      </c>
    </row>
    <row r="138" spans="1:83" s="371" customFormat="1" hidden="1">
      <c r="A138" s="370">
        <f t="shared" si="42"/>
        <v>124</v>
      </c>
      <c r="B138" s="370" t="s">
        <v>817</v>
      </c>
      <c r="C138" s="370" t="s">
        <v>818</v>
      </c>
      <c r="D138" s="370" t="s">
        <v>1574</v>
      </c>
      <c r="E138" s="370" t="s">
        <v>819</v>
      </c>
      <c r="F138" s="370" t="s">
        <v>89</v>
      </c>
      <c r="G138" s="370" t="s">
        <v>126</v>
      </c>
      <c r="H138" s="370" t="s">
        <v>615</v>
      </c>
      <c r="I138" s="370" t="s">
        <v>615</v>
      </c>
      <c r="J138" s="370">
        <v>2</v>
      </c>
      <c r="K138" s="370" t="s">
        <v>2457</v>
      </c>
      <c r="L138" s="370">
        <v>31517</v>
      </c>
      <c r="M138" s="370" t="s">
        <v>2419</v>
      </c>
      <c r="N138" s="370">
        <v>0</v>
      </c>
      <c r="O138" s="370">
        <v>0</v>
      </c>
      <c r="P138" s="370">
        <v>0</v>
      </c>
      <c r="Q138" s="370">
        <f t="shared" si="27"/>
        <v>0</v>
      </c>
      <c r="R138" s="370">
        <v>4</v>
      </c>
      <c r="S138" s="370">
        <v>2</v>
      </c>
      <c r="T138" s="370">
        <f t="shared" si="28"/>
        <v>6</v>
      </c>
      <c r="U138" s="370">
        <v>7</v>
      </c>
      <c r="V138" s="370">
        <v>5</v>
      </c>
      <c r="W138" s="370">
        <f t="shared" si="29"/>
        <v>12</v>
      </c>
      <c r="X138" s="370">
        <v>0</v>
      </c>
      <c r="Y138" s="370">
        <v>4</v>
      </c>
      <c r="Z138" s="370">
        <f t="shared" si="30"/>
        <v>4</v>
      </c>
      <c r="AA138" s="370">
        <v>4</v>
      </c>
      <c r="AB138" s="370">
        <v>3</v>
      </c>
      <c r="AC138" s="370">
        <f t="shared" si="31"/>
        <v>7</v>
      </c>
      <c r="AD138" s="370">
        <v>1</v>
      </c>
      <c r="AE138" s="370">
        <v>4</v>
      </c>
      <c r="AF138" s="370">
        <f t="shared" si="32"/>
        <v>5</v>
      </c>
      <c r="AG138" s="370">
        <v>5</v>
      </c>
      <c r="AH138" s="370">
        <v>4</v>
      </c>
      <c r="AI138" s="370">
        <f t="shared" si="33"/>
        <v>9</v>
      </c>
      <c r="AJ138" s="370">
        <v>0</v>
      </c>
      <c r="AK138" s="370">
        <v>1</v>
      </c>
      <c r="AL138" s="370">
        <f t="shared" si="34"/>
        <v>1</v>
      </c>
      <c r="AM138" s="370">
        <v>0</v>
      </c>
      <c r="AN138" s="370">
        <v>0</v>
      </c>
      <c r="AO138" s="370">
        <f t="shared" si="35"/>
        <v>0</v>
      </c>
      <c r="AP138" s="370">
        <v>0</v>
      </c>
      <c r="AQ138" s="370">
        <v>1</v>
      </c>
      <c r="AR138" s="370">
        <f t="shared" si="36"/>
        <v>1</v>
      </c>
      <c r="AS138" s="370">
        <v>0</v>
      </c>
      <c r="AT138" s="370">
        <v>0</v>
      </c>
      <c r="AU138" s="370">
        <f t="shared" si="37"/>
        <v>0</v>
      </c>
      <c r="AV138" s="370">
        <v>0</v>
      </c>
      <c r="AW138" s="370">
        <v>0</v>
      </c>
      <c r="AX138" s="370">
        <f t="shared" si="38"/>
        <v>0</v>
      </c>
      <c r="AY138" s="370">
        <v>0</v>
      </c>
      <c r="AZ138" s="370">
        <v>0</v>
      </c>
      <c r="BA138" s="370">
        <f t="shared" si="39"/>
        <v>0</v>
      </c>
      <c r="BB138" s="370">
        <v>0</v>
      </c>
      <c r="BC138" s="370">
        <v>0</v>
      </c>
      <c r="BD138" s="370">
        <f t="shared" si="40"/>
        <v>0</v>
      </c>
      <c r="BE138" s="370">
        <v>0</v>
      </c>
      <c r="BF138" s="370">
        <v>0</v>
      </c>
      <c r="BG138" s="370">
        <f t="shared" si="41"/>
        <v>0</v>
      </c>
      <c r="BH138" s="370">
        <v>0</v>
      </c>
      <c r="BI138" s="370">
        <v>0</v>
      </c>
      <c r="BJ138" s="370">
        <v>0</v>
      </c>
      <c r="BK138" s="370">
        <v>0</v>
      </c>
      <c r="BL138" s="370">
        <v>0</v>
      </c>
      <c r="BM138" s="370">
        <v>0</v>
      </c>
      <c r="BN138" s="370">
        <v>0</v>
      </c>
      <c r="BO138" s="370">
        <v>0</v>
      </c>
      <c r="BP138" s="370">
        <v>0</v>
      </c>
      <c r="BQ138" s="370">
        <v>0</v>
      </c>
      <c r="BR138" s="370">
        <v>0</v>
      </c>
      <c r="BS138" s="370">
        <v>0</v>
      </c>
      <c r="BT138" s="370">
        <v>0</v>
      </c>
      <c r="BU138" s="370">
        <v>0</v>
      </c>
      <c r="BV138" s="370">
        <v>0</v>
      </c>
      <c r="BW138" s="370">
        <v>1</v>
      </c>
      <c r="BX138" s="370">
        <v>0</v>
      </c>
      <c r="BY138" s="370">
        <v>1</v>
      </c>
      <c r="BZ138" s="370">
        <v>0</v>
      </c>
      <c r="CA138" s="370">
        <v>0</v>
      </c>
      <c r="CB138" s="370">
        <v>0</v>
      </c>
      <c r="CC138" s="370">
        <v>1</v>
      </c>
      <c r="CD138" s="370">
        <v>0</v>
      </c>
      <c r="CE138" s="370">
        <v>1</v>
      </c>
    </row>
    <row r="139" spans="1:83" s="371" customFormat="1" hidden="1">
      <c r="A139" s="370">
        <f t="shared" ref="A139:A202" si="49">A138+1</f>
        <v>125</v>
      </c>
      <c r="B139" s="370" t="s">
        <v>835</v>
      </c>
      <c r="C139" s="370" t="s">
        <v>836</v>
      </c>
      <c r="D139" s="370" t="s">
        <v>1559</v>
      </c>
      <c r="E139" s="370" t="s">
        <v>825</v>
      </c>
      <c r="F139" s="370" t="s">
        <v>89</v>
      </c>
      <c r="G139" s="370" t="s">
        <v>126</v>
      </c>
      <c r="H139" s="370" t="s">
        <v>615</v>
      </c>
      <c r="I139" s="370" t="s">
        <v>615</v>
      </c>
      <c r="J139" s="370">
        <v>2</v>
      </c>
      <c r="K139" s="370" t="s">
        <v>2410</v>
      </c>
      <c r="L139" s="370">
        <v>31778</v>
      </c>
      <c r="M139" s="370" t="s">
        <v>2419</v>
      </c>
      <c r="N139" s="370">
        <v>0</v>
      </c>
      <c r="O139" s="370">
        <v>0</v>
      </c>
      <c r="P139" s="370">
        <v>1</v>
      </c>
      <c r="Q139" s="370">
        <f t="shared" si="27"/>
        <v>1</v>
      </c>
      <c r="R139" s="370">
        <v>11</v>
      </c>
      <c r="S139" s="370">
        <v>9</v>
      </c>
      <c r="T139" s="370">
        <f t="shared" si="28"/>
        <v>20</v>
      </c>
      <c r="U139" s="370">
        <v>12</v>
      </c>
      <c r="V139" s="370">
        <v>12</v>
      </c>
      <c r="W139" s="370">
        <f t="shared" si="29"/>
        <v>24</v>
      </c>
      <c r="X139" s="370">
        <v>25</v>
      </c>
      <c r="Y139" s="370">
        <v>12</v>
      </c>
      <c r="Z139" s="370">
        <f t="shared" si="30"/>
        <v>37</v>
      </c>
      <c r="AA139" s="370">
        <v>13</v>
      </c>
      <c r="AB139" s="370">
        <v>15</v>
      </c>
      <c r="AC139" s="370">
        <f t="shared" si="31"/>
        <v>28</v>
      </c>
      <c r="AD139" s="370">
        <v>16</v>
      </c>
      <c r="AE139" s="370">
        <v>13</v>
      </c>
      <c r="AF139" s="370">
        <f t="shared" si="32"/>
        <v>29</v>
      </c>
      <c r="AG139" s="370">
        <v>19</v>
      </c>
      <c r="AH139" s="370">
        <v>14</v>
      </c>
      <c r="AI139" s="370">
        <f t="shared" si="33"/>
        <v>33</v>
      </c>
      <c r="AJ139" s="370">
        <v>7</v>
      </c>
      <c r="AK139" s="370">
        <v>2</v>
      </c>
      <c r="AL139" s="370">
        <f t="shared" si="34"/>
        <v>9</v>
      </c>
      <c r="AM139" s="370">
        <v>2</v>
      </c>
      <c r="AN139" s="370">
        <v>0</v>
      </c>
      <c r="AO139" s="370">
        <f t="shared" si="35"/>
        <v>2</v>
      </c>
      <c r="AP139" s="370">
        <v>0</v>
      </c>
      <c r="AQ139" s="370">
        <v>0</v>
      </c>
      <c r="AR139" s="370">
        <f t="shared" si="36"/>
        <v>0</v>
      </c>
      <c r="AS139" s="370">
        <v>0</v>
      </c>
      <c r="AT139" s="370">
        <v>0</v>
      </c>
      <c r="AU139" s="370">
        <f t="shared" si="37"/>
        <v>0</v>
      </c>
      <c r="AV139" s="370">
        <v>0</v>
      </c>
      <c r="AW139" s="370">
        <v>0</v>
      </c>
      <c r="AX139" s="370">
        <f t="shared" si="38"/>
        <v>0</v>
      </c>
      <c r="AY139" s="370">
        <v>0</v>
      </c>
      <c r="AZ139" s="370">
        <v>0</v>
      </c>
      <c r="BA139" s="370">
        <f t="shared" si="39"/>
        <v>0</v>
      </c>
      <c r="BB139" s="370">
        <v>0</v>
      </c>
      <c r="BC139" s="370">
        <v>0</v>
      </c>
      <c r="BD139" s="370">
        <f t="shared" si="40"/>
        <v>0</v>
      </c>
      <c r="BE139" s="370">
        <v>0</v>
      </c>
      <c r="BF139" s="370">
        <v>0</v>
      </c>
      <c r="BG139" s="370">
        <f t="shared" si="41"/>
        <v>0</v>
      </c>
      <c r="BH139" s="370">
        <v>2</v>
      </c>
      <c r="BI139" s="370">
        <v>1</v>
      </c>
      <c r="BJ139" s="370">
        <v>0</v>
      </c>
      <c r="BK139" s="370">
        <v>0</v>
      </c>
      <c r="BL139" s="370">
        <v>0</v>
      </c>
      <c r="BM139" s="370">
        <v>0</v>
      </c>
      <c r="BN139" s="370">
        <v>0</v>
      </c>
      <c r="BO139" s="370">
        <v>0</v>
      </c>
      <c r="BP139" s="370">
        <v>0</v>
      </c>
      <c r="BQ139" s="370">
        <v>0</v>
      </c>
      <c r="BR139" s="370">
        <v>0</v>
      </c>
      <c r="BS139" s="370">
        <v>0</v>
      </c>
      <c r="BT139" s="370">
        <v>2</v>
      </c>
      <c r="BU139" s="370">
        <v>1</v>
      </c>
      <c r="BV139" s="370">
        <v>3</v>
      </c>
      <c r="BW139" s="370">
        <v>1</v>
      </c>
      <c r="BX139" s="370">
        <v>0</v>
      </c>
      <c r="BY139" s="370">
        <v>1</v>
      </c>
      <c r="BZ139" s="370">
        <v>2</v>
      </c>
      <c r="CA139" s="370">
        <v>2</v>
      </c>
      <c r="CB139" s="370">
        <v>3</v>
      </c>
      <c r="CC139" s="370">
        <v>1</v>
      </c>
      <c r="CD139" s="370">
        <v>0</v>
      </c>
      <c r="CE139" s="370">
        <v>1</v>
      </c>
    </row>
    <row r="140" spans="1:83" s="371" customFormat="1" hidden="1">
      <c r="A140" s="370">
        <f t="shared" si="49"/>
        <v>126</v>
      </c>
      <c r="B140" s="370" t="s">
        <v>823</v>
      </c>
      <c r="C140" s="370" t="s">
        <v>824</v>
      </c>
      <c r="D140" s="370" t="s">
        <v>1562</v>
      </c>
      <c r="E140" s="370" t="s">
        <v>825</v>
      </c>
      <c r="F140" s="370" t="s">
        <v>89</v>
      </c>
      <c r="G140" s="370" t="s">
        <v>126</v>
      </c>
      <c r="H140" s="370" t="s">
        <v>615</v>
      </c>
      <c r="I140" s="370" t="s">
        <v>615</v>
      </c>
      <c r="J140" s="370">
        <v>2</v>
      </c>
      <c r="K140" s="370" t="s">
        <v>2410</v>
      </c>
      <c r="L140" s="370">
        <v>33055</v>
      </c>
      <c r="M140" s="370" t="s">
        <v>2419</v>
      </c>
      <c r="N140" s="370">
        <v>0</v>
      </c>
      <c r="O140" s="370">
        <v>0</v>
      </c>
      <c r="P140" s="370">
        <v>0</v>
      </c>
      <c r="Q140" s="370">
        <f t="shared" ref="Q140:Q205" si="50">SUM(O140:P140)</f>
        <v>0</v>
      </c>
      <c r="R140" s="370">
        <v>4</v>
      </c>
      <c r="S140" s="370">
        <v>6</v>
      </c>
      <c r="T140" s="370">
        <f t="shared" ref="T140:T205" si="51">SUM(R140:S140)</f>
        <v>10</v>
      </c>
      <c r="U140" s="370">
        <v>2</v>
      </c>
      <c r="V140" s="370">
        <v>4</v>
      </c>
      <c r="W140" s="370">
        <f t="shared" ref="W140:W205" si="52">SUM(U140:V140)</f>
        <v>6</v>
      </c>
      <c r="X140" s="370">
        <v>5</v>
      </c>
      <c r="Y140" s="370">
        <v>7</v>
      </c>
      <c r="Z140" s="370">
        <f t="shared" ref="Z140:Z205" si="53">SUM(X140:Y140)</f>
        <v>12</v>
      </c>
      <c r="AA140" s="370">
        <v>11</v>
      </c>
      <c r="AB140" s="370">
        <v>4</v>
      </c>
      <c r="AC140" s="370">
        <f t="shared" ref="AC140:AC205" si="54">SUM(AA140:AB140)</f>
        <v>15</v>
      </c>
      <c r="AD140" s="370">
        <v>5</v>
      </c>
      <c r="AE140" s="370">
        <v>4</v>
      </c>
      <c r="AF140" s="370">
        <f t="shared" ref="AF140:AF205" si="55">SUM(AD140:AE140)</f>
        <v>9</v>
      </c>
      <c r="AG140" s="370">
        <v>6</v>
      </c>
      <c r="AH140" s="370">
        <v>4</v>
      </c>
      <c r="AI140" s="370">
        <f t="shared" ref="AI140:AI205" si="56">SUM(AG140:AH140)</f>
        <v>10</v>
      </c>
      <c r="AJ140" s="370">
        <v>3</v>
      </c>
      <c r="AK140" s="370">
        <v>2</v>
      </c>
      <c r="AL140" s="370">
        <f t="shared" ref="AL140:AL205" si="57">SUM(AJ140:AK140)</f>
        <v>5</v>
      </c>
      <c r="AM140" s="370">
        <v>2</v>
      </c>
      <c r="AN140" s="370">
        <v>2</v>
      </c>
      <c r="AO140" s="370">
        <f t="shared" ref="AO140:AO205" si="58">SUM(AM140:AN140)</f>
        <v>4</v>
      </c>
      <c r="AP140" s="370">
        <v>0</v>
      </c>
      <c r="AQ140" s="370">
        <v>0</v>
      </c>
      <c r="AR140" s="370">
        <f t="shared" ref="AR140:AR205" si="59">SUM(AP140:AQ140)</f>
        <v>0</v>
      </c>
      <c r="AS140" s="370">
        <v>1</v>
      </c>
      <c r="AT140" s="370">
        <v>0</v>
      </c>
      <c r="AU140" s="370">
        <f t="shared" ref="AU140:AU205" si="60">SUM(AS140:AT140)</f>
        <v>1</v>
      </c>
      <c r="AV140" s="370">
        <v>0</v>
      </c>
      <c r="AW140" s="370">
        <v>0</v>
      </c>
      <c r="AX140" s="370">
        <f t="shared" ref="AX140:AX205" si="61">SUM(AV140:AW140)</f>
        <v>0</v>
      </c>
      <c r="AY140" s="370">
        <v>0</v>
      </c>
      <c r="AZ140" s="370">
        <v>0</v>
      </c>
      <c r="BA140" s="370">
        <f t="shared" ref="BA140:BA205" si="62">SUM(AY140:AZ140)</f>
        <v>0</v>
      </c>
      <c r="BB140" s="370">
        <v>0</v>
      </c>
      <c r="BC140" s="370">
        <v>0</v>
      </c>
      <c r="BD140" s="370">
        <f t="shared" ref="BD140:BD205" si="63">SUM(BB140:BC140)</f>
        <v>0</v>
      </c>
      <c r="BE140" s="370">
        <v>0</v>
      </c>
      <c r="BF140" s="370">
        <v>0</v>
      </c>
      <c r="BG140" s="370">
        <f t="shared" ref="BG140:BG205" si="64">SUM(BE140:BF140)</f>
        <v>0</v>
      </c>
      <c r="BH140" s="370">
        <v>0</v>
      </c>
      <c r="BI140" s="370">
        <v>1</v>
      </c>
      <c r="BJ140" s="370">
        <v>1</v>
      </c>
      <c r="BK140" s="370">
        <v>0</v>
      </c>
      <c r="BL140" s="370">
        <v>0</v>
      </c>
      <c r="BM140" s="370">
        <v>0</v>
      </c>
      <c r="BN140" s="370">
        <v>0</v>
      </c>
      <c r="BO140" s="370">
        <v>0</v>
      </c>
      <c r="BP140" s="370">
        <v>0</v>
      </c>
      <c r="BQ140" s="370">
        <v>0</v>
      </c>
      <c r="BR140" s="370">
        <v>0</v>
      </c>
      <c r="BS140" s="370">
        <v>0</v>
      </c>
      <c r="BT140" s="370">
        <v>1</v>
      </c>
      <c r="BU140" s="370">
        <v>1</v>
      </c>
      <c r="BV140" s="370">
        <v>2</v>
      </c>
      <c r="BW140" s="370">
        <v>0</v>
      </c>
      <c r="BX140" s="370">
        <v>0</v>
      </c>
      <c r="BY140" s="370">
        <v>0</v>
      </c>
      <c r="BZ140" s="370">
        <v>1</v>
      </c>
      <c r="CA140" s="370">
        <v>1</v>
      </c>
      <c r="CB140" s="370">
        <v>2</v>
      </c>
      <c r="CC140" s="370">
        <v>0</v>
      </c>
      <c r="CD140" s="370">
        <v>0</v>
      </c>
      <c r="CE140" s="370">
        <v>0</v>
      </c>
    </row>
    <row r="141" spans="1:83" s="371" customFormat="1" hidden="1">
      <c r="A141" s="370">
        <f t="shared" si="49"/>
        <v>127</v>
      </c>
      <c r="B141" s="370" t="s">
        <v>804</v>
      </c>
      <c r="C141" s="370" t="s">
        <v>805</v>
      </c>
      <c r="D141" s="370" t="s">
        <v>331</v>
      </c>
      <c r="E141" s="370" t="s">
        <v>806</v>
      </c>
      <c r="F141" s="370" t="s">
        <v>89</v>
      </c>
      <c r="G141" s="370" t="s">
        <v>126</v>
      </c>
      <c r="H141" s="370" t="s">
        <v>615</v>
      </c>
      <c r="I141" s="370" t="s">
        <v>615</v>
      </c>
      <c r="J141" s="370">
        <v>2</v>
      </c>
      <c r="K141" s="370" t="s">
        <v>2458</v>
      </c>
      <c r="L141" s="370">
        <v>32933</v>
      </c>
      <c r="M141" s="370" t="s">
        <v>2419</v>
      </c>
      <c r="N141" s="370">
        <v>0</v>
      </c>
      <c r="O141" s="370">
        <v>0</v>
      </c>
      <c r="P141" s="370">
        <v>0</v>
      </c>
      <c r="Q141" s="370">
        <f t="shared" si="50"/>
        <v>0</v>
      </c>
      <c r="R141" s="370">
        <v>6</v>
      </c>
      <c r="S141" s="370">
        <v>3</v>
      </c>
      <c r="T141" s="370">
        <f t="shared" si="51"/>
        <v>9</v>
      </c>
      <c r="U141" s="370">
        <v>10</v>
      </c>
      <c r="V141" s="370">
        <v>10</v>
      </c>
      <c r="W141" s="370">
        <f t="shared" si="52"/>
        <v>20</v>
      </c>
      <c r="X141" s="370">
        <v>6</v>
      </c>
      <c r="Y141" s="370">
        <v>4</v>
      </c>
      <c r="Z141" s="370">
        <f t="shared" si="53"/>
        <v>10</v>
      </c>
      <c r="AA141" s="370">
        <v>10</v>
      </c>
      <c r="AB141" s="370">
        <v>4</v>
      </c>
      <c r="AC141" s="370">
        <f t="shared" si="54"/>
        <v>14</v>
      </c>
      <c r="AD141" s="370">
        <v>11</v>
      </c>
      <c r="AE141" s="370">
        <v>9</v>
      </c>
      <c r="AF141" s="370">
        <f t="shared" si="55"/>
        <v>20</v>
      </c>
      <c r="AG141" s="370">
        <v>7</v>
      </c>
      <c r="AH141" s="370">
        <v>8</v>
      </c>
      <c r="AI141" s="370">
        <f t="shared" si="56"/>
        <v>15</v>
      </c>
      <c r="AJ141" s="370">
        <v>6</v>
      </c>
      <c r="AK141" s="370">
        <v>4</v>
      </c>
      <c r="AL141" s="370">
        <f t="shared" si="57"/>
        <v>10</v>
      </c>
      <c r="AM141" s="370">
        <v>0</v>
      </c>
      <c r="AN141" s="370">
        <v>1</v>
      </c>
      <c r="AO141" s="370">
        <f t="shared" si="58"/>
        <v>1</v>
      </c>
      <c r="AP141" s="370">
        <v>0</v>
      </c>
      <c r="AQ141" s="370">
        <v>0</v>
      </c>
      <c r="AR141" s="370">
        <f t="shared" si="59"/>
        <v>0</v>
      </c>
      <c r="AS141" s="370">
        <v>0</v>
      </c>
      <c r="AT141" s="370">
        <v>0</v>
      </c>
      <c r="AU141" s="370">
        <f t="shared" si="60"/>
        <v>0</v>
      </c>
      <c r="AV141" s="370">
        <v>0</v>
      </c>
      <c r="AW141" s="370">
        <v>0</v>
      </c>
      <c r="AX141" s="370">
        <f t="shared" si="61"/>
        <v>0</v>
      </c>
      <c r="AY141" s="370">
        <v>0</v>
      </c>
      <c r="AZ141" s="370">
        <v>0</v>
      </c>
      <c r="BA141" s="370">
        <f t="shared" si="62"/>
        <v>0</v>
      </c>
      <c r="BB141" s="370">
        <v>0</v>
      </c>
      <c r="BC141" s="370">
        <v>0</v>
      </c>
      <c r="BD141" s="370">
        <f t="shared" si="63"/>
        <v>0</v>
      </c>
      <c r="BE141" s="370">
        <v>0</v>
      </c>
      <c r="BF141" s="370">
        <v>0</v>
      </c>
      <c r="BG141" s="370">
        <f t="shared" si="64"/>
        <v>0</v>
      </c>
      <c r="BH141" s="370">
        <v>0</v>
      </c>
      <c r="BI141" s="370">
        <v>0</v>
      </c>
      <c r="BJ141" s="370">
        <v>0</v>
      </c>
      <c r="BK141" s="370">
        <v>0</v>
      </c>
      <c r="BL141" s="370">
        <v>0</v>
      </c>
      <c r="BM141" s="370">
        <v>0</v>
      </c>
      <c r="BN141" s="370">
        <v>0</v>
      </c>
      <c r="BO141" s="370">
        <v>0</v>
      </c>
      <c r="BP141" s="370">
        <v>0</v>
      </c>
      <c r="BQ141" s="370">
        <v>0</v>
      </c>
      <c r="BR141" s="370">
        <v>0</v>
      </c>
      <c r="BS141" s="370">
        <v>0</v>
      </c>
      <c r="BT141" s="370">
        <v>0</v>
      </c>
      <c r="BU141" s="370">
        <v>0</v>
      </c>
      <c r="BV141" s="370">
        <v>0</v>
      </c>
      <c r="BW141" s="370">
        <v>0</v>
      </c>
      <c r="BX141" s="370">
        <v>0</v>
      </c>
      <c r="BY141" s="370">
        <v>0</v>
      </c>
      <c r="BZ141" s="370">
        <v>0</v>
      </c>
      <c r="CA141" s="370">
        <v>0</v>
      </c>
      <c r="CB141" s="370">
        <v>0</v>
      </c>
      <c r="CC141" s="370">
        <v>0</v>
      </c>
      <c r="CD141" s="370">
        <v>0</v>
      </c>
      <c r="CE141" s="370">
        <v>0</v>
      </c>
    </row>
    <row r="142" spans="1:83" s="371" customFormat="1" hidden="1">
      <c r="A142" s="370">
        <f t="shared" si="49"/>
        <v>128</v>
      </c>
      <c r="B142" s="370" t="s">
        <v>839</v>
      </c>
      <c r="C142" s="370" t="s">
        <v>840</v>
      </c>
      <c r="D142" s="370" t="s">
        <v>1561</v>
      </c>
      <c r="E142" s="370" t="s">
        <v>841</v>
      </c>
      <c r="F142" s="370" t="s">
        <v>89</v>
      </c>
      <c r="G142" s="370" t="s">
        <v>126</v>
      </c>
      <c r="H142" s="370" t="s">
        <v>615</v>
      </c>
      <c r="I142" s="370" t="s">
        <v>615</v>
      </c>
      <c r="J142" s="370">
        <v>2</v>
      </c>
      <c r="K142" s="370" t="s">
        <v>2408</v>
      </c>
      <c r="L142" s="370">
        <v>33301</v>
      </c>
      <c r="M142" s="370" t="s">
        <v>2419</v>
      </c>
      <c r="N142" s="370">
        <v>0</v>
      </c>
      <c r="O142" s="370">
        <v>0</v>
      </c>
      <c r="P142" s="370">
        <v>2</v>
      </c>
      <c r="Q142" s="370">
        <f t="shared" si="50"/>
        <v>2</v>
      </c>
      <c r="R142" s="370">
        <v>11</v>
      </c>
      <c r="S142" s="370">
        <v>8</v>
      </c>
      <c r="T142" s="370">
        <f t="shared" si="51"/>
        <v>19</v>
      </c>
      <c r="U142" s="370">
        <v>15</v>
      </c>
      <c r="V142" s="370">
        <v>14</v>
      </c>
      <c r="W142" s="370">
        <f t="shared" si="52"/>
        <v>29</v>
      </c>
      <c r="X142" s="370">
        <v>25</v>
      </c>
      <c r="Y142" s="370">
        <v>10</v>
      </c>
      <c r="Z142" s="370">
        <f t="shared" si="53"/>
        <v>35</v>
      </c>
      <c r="AA142" s="370">
        <v>15</v>
      </c>
      <c r="AB142" s="370">
        <v>13</v>
      </c>
      <c r="AC142" s="370">
        <f t="shared" si="54"/>
        <v>28</v>
      </c>
      <c r="AD142" s="370">
        <v>17</v>
      </c>
      <c r="AE142" s="370">
        <v>17</v>
      </c>
      <c r="AF142" s="370">
        <f t="shared" si="55"/>
        <v>34</v>
      </c>
      <c r="AG142" s="370">
        <v>22</v>
      </c>
      <c r="AH142" s="370">
        <v>15</v>
      </c>
      <c r="AI142" s="370">
        <f t="shared" si="56"/>
        <v>37</v>
      </c>
      <c r="AJ142" s="370">
        <v>10</v>
      </c>
      <c r="AK142" s="370">
        <v>6</v>
      </c>
      <c r="AL142" s="370">
        <f t="shared" si="57"/>
        <v>16</v>
      </c>
      <c r="AM142" s="370">
        <v>1</v>
      </c>
      <c r="AN142" s="370">
        <v>3</v>
      </c>
      <c r="AO142" s="370">
        <f t="shared" si="58"/>
        <v>4</v>
      </c>
      <c r="AP142" s="370">
        <v>0</v>
      </c>
      <c r="AQ142" s="370">
        <v>0</v>
      </c>
      <c r="AR142" s="370">
        <f t="shared" si="59"/>
        <v>0</v>
      </c>
      <c r="AS142" s="370">
        <v>0</v>
      </c>
      <c r="AT142" s="370">
        <v>0</v>
      </c>
      <c r="AU142" s="370">
        <f t="shared" si="60"/>
        <v>0</v>
      </c>
      <c r="AV142" s="370">
        <v>0</v>
      </c>
      <c r="AW142" s="370">
        <v>0</v>
      </c>
      <c r="AX142" s="370">
        <f t="shared" si="61"/>
        <v>0</v>
      </c>
      <c r="AY142" s="370">
        <v>0</v>
      </c>
      <c r="AZ142" s="370">
        <v>0</v>
      </c>
      <c r="BA142" s="370">
        <f t="shared" si="62"/>
        <v>0</v>
      </c>
      <c r="BB142" s="370">
        <v>0</v>
      </c>
      <c r="BC142" s="370">
        <v>0</v>
      </c>
      <c r="BD142" s="370">
        <f t="shared" si="63"/>
        <v>0</v>
      </c>
      <c r="BE142" s="370">
        <v>0</v>
      </c>
      <c r="BF142" s="370">
        <v>0</v>
      </c>
      <c r="BG142" s="370">
        <f t="shared" si="64"/>
        <v>0</v>
      </c>
      <c r="BH142" s="370">
        <v>0</v>
      </c>
      <c r="BI142" s="370">
        <v>0</v>
      </c>
      <c r="BJ142" s="370">
        <v>0</v>
      </c>
      <c r="BK142" s="370">
        <v>0</v>
      </c>
      <c r="BL142" s="370">
        <v>0</v>
      </c>
      <c r="BM142" s="370">
        <v>0</v>
      </c>
      <c r="BN142" s="370">
        <v>0</v>
      </c>
      <c r="BO142" s="370">
        <v>0</v>
      </c>
      <c r="BP142" s="370">
        <v>0</v>
      </c>
      <c r="BQ142" s="370">
        <v>0</v>
      </c>
      <c r="BR142" s="370">
        <v>0</v>
      </c>
      <c r="BS142" s="370">
        <v>0</v>
      </c>
      <c r="BT142" s="370">
        <v>0</v>
      </c>
      <c r="BU142" s="370">
        <v>0</v>
      </c>
      <c r="BV142" s="370">
        <v>0</v>
      </c>
      <c r="BW142" s="370">
        <v>0</v>
      </c>
      <c r="BX142" s="370">
        <v>0</v>
      </c>
      <c r="BY142" s="370">
        <v>0</v>
      </c>
      <c r="BZ142" s="370">
        <v>0</v>
      </c>
      <c r="CA142" s="370">
        <v>0</v>
      </c>
      <c r="CB142" s="370">
        <v>0</v>
      </c>
      <c r="CC142" s="370">
        <v>0</v>
      </c>
      <c r="CD142" s="370">
        <v>0</v>
      </c>
      <c r="CE142" s="370">
        <v>0</v>
      </c>
    </row>
    <row r="143" spans="1:83" s="371" customFormat="1" hidden="1">
      <c r="A143" s="370">
        <f t="shared" si="49"/>
        <v>129</v>
      </c>
      <c r="B143" s="370" t="s">
        <v>857</v>
      </c>
      <c r="C143" s="370" t="s">
        <v>858</v>
      </c>
      <c r="D143" s="370" t="s">
        <v>1573</v>
      </c>
      <c r="E143" s="370" t="s">
        <v>822</v>
      </c>
      <c r="F143" s="370" t="s">
        <v>89</v>
      </c>
      <c r="G143" s="370" t="s">
        <v>126</v>
      </c>
      <c r="H143" s="370" t="s">
        <v>615</v>
      </c>
      <c r="I143" s="370" t="s">
        <v>615</v>
      </c>
      <c r="J143" s="370">
        <v>2</v>
      </c>
      <c r="K143" s="370" t="s">
        <v>2459</v>
      </c>
      <c r="L143" s="370">
        <v>33604</v>
      </c>
      <c r="M143" s="370" t="s">
        <v>2409</v>
      </c>
      <c r="N143" s="370">
        <v>1300</v>
      </c>
      <c r="O143" s="370">
        <v>0</v>
      </c>
      <c r="P143" s="370">
        <v>0</v>
      </c>
      <c r="Q143" s="370">
        <f t="shared" si="50"/>
        <v>0</v>
      </c>
      <c r="R143" s="370">
        <v>5</v>
      </c>
      <c r="S143" s="370">
        <v>9</v>
      </c>
      <c r="T143" s="370">
        <f t="shared" si="51"/>
        <v>14</v>
      </c>
      <c r="U143" s="370">
        <v>6</v>
      </c>
      <c r="V143" s="370">
        <v>13</v>
      </c>
      <c r="W143" s="370">
        <f t="shared" si="52"/>
        <v>19</v>
      </c>
      <c r="X143" s="370">
        <v>18</v>
      </c>
      <c r="Y143" s="370">
        <v>15</v>
      </c>
      <c r="Z143" s="370">
        <f t="shared" si="53"/>
        <v>33</v>
      </c>
      <c r="AA143" s="370">
        <v>16</v>
      </c>
      <c r="AB143" s="370">
        <v>8</v>
      </c>
      <c r="AC143" s="370">
        <f t="shared" si="54"/>
        <v>24</v>
      </c>
      <c r="AD143" s="370">
        <v>12</v>
      </c>
      <c r="AE143" s="370">
        <v>8</v>
      </c>
      <c r="AF143" s="370">
        <f t="shared" si="55"/>
        <v>20</v>
      </c>
      <c r="AG143" s="370">
        <v>9</v>
      </c>
      <c r="AH143" s="370">
        <v>11</v>
      </c>
      <c r="AI143" s="370">
        <f t="shared" si="56"/>
        <v>20</v>
      </c>
      <c r="AJ143" s="370">
        <v>8</v>
      </c>
      <c r="AK143" s="370">
        <v>5</v>
      </c>
      <c r="AL143" s="370">
        <f t="shared" si="57"/>
        <v>13</v>
      </c>
      <c r="AM143" s="370">
        <v>2</v>
      </c>
      <c r="AN143" s="370">
        <v>3</v>
      </c>
      <c r="AO143" s="370">
        <f t="shared" si="58"/>
        <v>5</v>
      </c>
      <c r="AP143" s="370">
        <v>0</v>
      </c>
      <c r="AQ143" s="370">
        <v>0</v>
      </c>
      <c r="AR143" s="370">
        <f t="shared" si="59"/>
        <v>0</v>
      </c>
      <c r="AS143" s="370">
        <v>0</v>
      </c>
      <c r="AT143" s="370">
        <v>0</v>
      </c>
      <c r="AU143" s="370">
        <f t="shared" si="60"/>
        <v>0</v>
      </c>
      <c r="AV143" s="370">
        <v>0</v>
      </c>
      <c r="AW143" s="370">
        <v>0</v>
      </c>
      <c r="AX143" s="370">
        <f t="shared" si="61"/>
        <v>0</v>
      </c>
      <c r="AY143" s="370">
        <v>0</v>
      </c>
      <c r="AZ143" s="370">
        <v>0</v>
      </c>
      <c r="BA143" s="370">
        <f t="shared" si="62"/>
        <v>0</v>
      </c>
      <c r="BB143" s="370">
        <v>0</v>
      </c>
      <c r="BC143" s="370">
        <v>0</v>
      </c>
      <c r="BD143" s="370">
        <f t="shared" si="63"/>
        <v>0</v>
      </c>
      <c r="BE143" s="370">
        <v>0</v>
      </c>
      <c r="BF143" s="370">
        <v>0</v>
      </c>
      <c r="BG143" s="370">
        <f t="shared" si="64"/>
        <v>0</v>
      </c>
      <c r="BH143" s="370">
        <v>2</v>
      </c>
      <c r="BI143" s="370">
        <v>0</v>
      </c>
      <c r="BJ143" s="370">
        <v>0</v>
      </c>
      <c r="BK143" s="370">
        <v>0</v>
      </c>
      <c r="BL143" s="370">
        <v>0</v>
      </c>
      <c r="BM143" s="370">
        <v>0</v>
      </c>
      <c r="BN143" s="370">
        <v>0</v>
      </c>
      <c r="BO143" s="370">
        <v>0</v>
      </c>
      <c r="BP143" s="370">
        <v>0</v>
      </c>
      <c r="BQ143" s="370">
        <v>0</v>
      </c>
      <c r="BR143" s="370">
        <v>0</v>
      </c>
      <c r="BS143" s="370">
        <v>0</v>
      </c>
      <c r="BT143" s="370">
        <v>2</v>
      </c>
      <c r="BU143" s="370">
        <v>0</v>
      </c>
      <c r="BV143" s="370">
        <v>2</v>
      </c>
      <c r="BW143" s="370">
        <v>0</v>
      </c>
      <c r="BX143" s="370">
        <v>0</v>
      </c>
      <c r="BY143" s="370">
        <v>0</v>
      </c>
      <c r="BZ143" s="370">
        <v>2</v>
      </c>
      <c r="CA143" s="370">
        <v>2</v>
      </c>
      <c r="CB143" s="370">
        <v>2</v>
      </c>
      <c r="CC143" s="370">
        <v>0</v>
      </c>
      <c r="CD143" s="370">
        <v>0</v>
      </c>
      <c r="CE143" s="370">
        <v>0</v>
      </c>
    </row>
    <row r="144" spans="1:83" s="371" customFormat="1" hidden="1">
      <c r="A144" s="370">
        <f t="shared" si="49"/>
        <v>130</v>
      </c>
      <c r="B144" s="370" t="s">
        <v>889</v>
      </c>
      <c r="C144" s="370" t="s">
        <v>890</v>
      </c>
      <c r="D144" s="370" t="s">
        <v>1585</v>
      </c>
      <c r="E144" s="370" t="s">
        <v>806</v>
      </c>
      <c r="F144" s="370" t="s">
        <v>89</v>
      </c>
      <c r="G144" s="370" t="s">
        <v>126</v>
      </c>
      <c r="H144" s="370" t="s">
        <v>615</v>
      </c>
      <c r="I144" s="370" t="s">
        <v>615</v>
      </c>
      <c r="J144" s="370">
        <v>2</v>
      </c>
      <c r="K144" s="370" t="s">
        <v>2410</v>
      </c>
      <c r="L144" s="370">
        <v>34564</v>
      </c>
      <c r="M144" s="370" t="s">
        <v>2419</v>
      </c>
      <c r="N144" s="370">
        <v>0</v>
      </c>
      <c r="O144" s="370">
        <v>0</v>
      </c>
      <c r="P144" s="370">
        <v>0</v>
      </c>
      <c r="Q144" s="370">
        <f t="shared" si="50"/>
        <v>0</v>
      </c>
      <c r="R144" s="370">
        <v>10</v>
      </c>
      <c r="S144" s="370">
        <v>5</v>
      </c>
      <c r="T144" s="370">
        <f t="shared" si="51"/>
        <v>15</v>
      </c>
      <c r="U144" s="370">
        <v>12</v>
      </c>
      <c r="V144" s="370">
        <v>6</v>
      </c>
      <c r="W144" s="370">
        <f t="shared" si="52"/>
        <v>18</v>
      </c>
      <c r="X144" s="370">
        <v>11</v>
      </c>
      <c r="Y144" s="370">
        <v>10</v>
      </c>
      <c r="Z144" s="370">
        <f t="shared" si="53"/>
        <v>21</v>
      </c>
      <c r="AA144" s="370">
        <v>8</v>
      </c>
      <c r="AB144" s="370">
        <v>6</v>
      </c>
      <c r="AC144" s="370">
        <f t="shared" si="54"/>
        <v>14</v>
      </c>
      <c r="AD144" s="370">
        <v>10</v>
      </c>
      <c r="AE144" s="370">
        <v>6</v>
      </c>
      <c r="AF144" s="370">
        <f t="shared" si="55"/>
        <v>16</v>
      </c>
      <c r="AG144" s="370">
        <v>4</v>
      </c>
      <c r="AH144" s="370">
        <v>10</v>
      </c>
      <c r="AI144" s="370">
        <f t="shared" si="56"/>
        <v>14</v>
      </c>
      <c r="AJ144" s="370">
        <v>11</v>
      </c>
      <c r="AK144" s="370">
        <v>3</v>
      </c>
      <c r="AL144" s="370">
        <f t="shared" si="57"/>
        <v>14</v>
      </c>
      <c r="AM144" s="370">
        <v>0</v>
      </c>
      <c r="AN144" s="370">
        <v>1</v>
      </c>
      <c r="AO144" s="370">
        <f t="shared" si="58"/>
        <v>1</v>
      </c>
      <c r="AP144" s="370">
        <v>0</v>
      </c>
      <c r="AQ144" s="370">
        <v>0</v>
      </c>
      <c r="AR144" s="370">
        <f t="shared" si="59"/>
        <v>0</v>
      </c>
      <c r="AS144" s="370">
        <v>1</v>
      </c>
      <c r="AT144" s="370">
        <v>0</v>
      </c>
      <c r="AU144" s="370">
        <f t="shared" si="60"/>
        <v>1</v>
      </c>
      <c r="AV144" s="370">
        <v>0</v>
      </c>
      <c r="AW144" s="370">
        <v>0</v>
      </c>
      <c r="AX144" s="370">
        <f t="shared" si="61"/>
        <v>0</v>
      </c>
      <c r="AY144" s="370">
        <v>0</v>
      </c>
      <c r="AZ144" s="370">
        <v>0</v>
      </c>
      <c r="BA144" s="370">
        <f t="shared" si="62"/>
        <v>0</v>
      </c>
      <c r="BB144" s="370">
        <v>0</v>
      </c>
      <c r="BC144" s="370">
        <v>0</v>
      </c>
      <c r="BD144" s="370">
        <f t="shared" si="63"/>
        <v>0</v>
      </c>
      <c r="BE144" s="370">
        <v>0</v>
      </c>
      <c r="BF144" s="370">
        <v>0</v>
      </c>
      <c r="BG144" s="370">
        <f t="shared" si="64"/>
        <v>0</v>
      </c>
      <c r="BH144" s="370">
        <v>0</v>
      </c>
      <c r="BI144" s="370">
        <v>0</v>
      </c>
      <c r="BJ144" s="370">
        <v>0</v>
      </c>
      <c r="BK144" s="370">
        <v>0</v>
      </c>
      <c r="BL144" s="370">
        <v>0</v>
      </c>
      <c r="BM144" s="370">
        <v>0</v>
      </c>
      <c r="BN144" s="370">
        <v>0</v>
      </c>
      <c r="BO144" s="370">
        <v>0</v>
      </c>
      <c r="BP144" s="370">
        <v>0</v>
      </c>
      <c r="BQ144" s="370">
        <v>0</v>
      </c>
      <c r="BR144" s="370">
        <v>0</v>
      </c>
      <c r="BS144" s="370">
        <v>0</v>
      </c>
      <c r="BT144" s="370">
        <v>0</v>
      </c>
      <c r="BU144" s="370">
        <v>0</v>
      </c>
      <c r="BV144" s="370">
        <v>0</v>
      </c>
      <c r="BW144" s="370">
        <v>0</v>
      </c>
      <c r="BX144" s="370">
        <v>0</v>
      </c>
      <c r="BY144" s="370">
        <v>0</v>
      </c>
      <c r="BZ144" s="370">
        <v>0</v>
      </c>
      <c r="CA144" s="370">
        <v>0</v>
      </c>
      <c r="CB144" s="370">
        <v>0</v>
      </c>
      <c r="CC144" s="370">
        <v>0</v>
      </c>
      <c r="CD144" s="370">
        <v>0</v>
      </c>
      <c r="CE144" s="370">
        <v>0</v>
      </c>
    </row>
    <row r="145" spans="1:83" s="371" customFormat="1" hidden="1">
      <c r="A145" s="370">
        <f t="shared" si="49"/>
        <v>131</v>
      </c>
      <c r="B145" s="370" t="s">
        <v>852</v>
      </c>
      <c r="C145" s="370" t="s">
        <v>853</v>
      </c>
      <c r="D145" s="370" t="s">
        <v>1584</v>
      </c>
      <c r="E145" s="370" t="s">
        <v>800</v>
      </c>
      <c r="F145" s="370" t="s">
        <v>89</v>
      </c>
      <c r="G145" s="370" t="s">
        <v>126</v>
      </c>
      <c r="H145" s="370" t="s">
        <v>615</v>
      </c>
      <c r="I145" s="370" t="s">
        <v>615</v>
      </c>
      <c r="J145" s="370">
        <v>2</v>
      </c>
      <c r="K145" s="370" t="s">
        <v>2410</v>
      </c>
      <c r="L145" s="370">
        <v>34335</v>
      </c>
      <c r="M145" s="370" t="s">
        <v>2419</v>
      </c>
      <c r="N145" s="370">
        <v>0</v>
      </c>
      <c r="O145" s="370">
        <v>0</v>
      </c>
      <c r="P145" s="370">
        <v>0</v>
      </c>
      <c r="Q145" s="370">
        <f t="shared" si="50"/>
        <v>0</v>
      </c>
      <c r="R145" s="370">
        <v>2</v>
      </c>
      <c r="S145" s="370">
        <v>10</v>
      </c>
      <c r="T145" s="370">
        <f t="shared" si="51"/>
        <v>12</v>
      </c>
      <c r="U145" s="370">
        <v>7</v>
      </c>
      <c r="V145" s="370">
        <v>5</v>
      </c>
      <c r="W145" s="370">
        <f t="shared" si="52"/>
        <v>12</v>
      </c>
      <c r="X145" s="370">
        <v>9</v>
      </c>
      <c r="Y145" s="370">
        <v>7</v>
      </c>
      <c r="Z145" s="370">
        <f t="shared" si="53"/>
        <v>16</v>
      </c>
      <c r="AA145" s="370">
        <v>15</v>
      </c>
      <c r="AB145" s="370">
        <v>8</v>
      </c>
      <c r="AC145" s="370">
        <f t="shared" si="54"/>
        <v>23</v>
      </c>
      <c r="AD145" s="370">
        <v>10</v>
      </c>
      <c r="AE145" s="370">
        <v>11</v>
      </c>
      <c r="AF145" s="370">
        <f t="shared" si="55"/>
        <v>21</v>
      </c>
      <c r="AG145" s="370">
        <v>7</v>
      </c>
      <c r="AH145" s="370">
        <v>13</v>
      </c>
      <c r="AI145" s="370">
        <f t="shared" si="56"/>
        <v>20</v>
      </c>
      <c r="AJ145" s="370">
        <v>8</v>
      </c>
      <c r="AK145" s="370">
        <v>1</v>
      </c>
      <c r="AL145" s="370">
        <f t="shared" si="57"/>
        <v>9</v>
      </c>
      <c r="AM145" s="370">
        <v>4</v>
      </c>
      <c r="AN145" s="370">
        <v>1</v>
      </c>
      <c r="AO145" s="370">
        <f t="shared" si="58"/>
        <v>5</v>
      </c>
      <c r="AP145" s="370">
        <v>0</v>
      </c>
      <c r="AQ145" s="370">
        <v>0</v>
      </c>
      <c r="AR145" s="370">
        <f t="shared" si="59"/>
        <v>0</v>
      </c>
      <c r="AS145" s="370">
        <v>0</v>
      </c>
      <c r="AT145" s="370">
        <v>0</v>
      </c>
      <c r="AU145" s="370">
        <f t="shared" si="60"/>
        <v>0</v>
      </c>
      <c r="AV145" s="370">
        <v>1</v>
      </c>
      <c r="AW145" s="370">
        <v>0</v>
      </c>
      <c r="AX145" s="370">
        <f t="shared" si="61"/>
        <v>1</v>
      </c>
      <c r="AY145" s="370">
        <v>0</v>
      </c>
      <c r="AZ145" s="370">
        <v>0</v>
      </c>
      <c r="BA145" s="370">
        <f t="shared" si="62"/>
        <v>0</v>
      </c>
      <c r="BB145" s="370">
        <v>0</v>
      </c>
      <c r="BC145" s="370">
        <v>0</v>
      </c>
      <c r="BD145" s="370">
        <f t="shared" si="63"/>
        <v>0</v>
      </c>
      <c r="BE145" s="370">
        <v>0</v>
      </c>
      <c r="BF145" s="370">
        <v>0</v>
      </c>
      <c r="BG145" s="370">
        <f t="shared" si="64"/>
        <v>0</v>
      </c>
      <c r="BH145" s="370">
        <v>0</v>
      </c>
      <c r="BI145" s="370">
        <v>0</v>
      </c>
      <c r="BJ145" s="370">
        <v>0</v>
      </c>
      <c r="BK145" s="370">
        <v>0</v>
      </c>
      <c r="BL145" s="370">
        <v>0</v>
      </c>
      <c r="BM145" s="370">
        <v>0</v>
      </c>
      <c r="BN145" s="370">
        <v>0</v>
      </c>
      <c r="BO145" s="370">
        <v>0</v>
      </c>
      <c r="BP145" s="370">
        <v>0</v>
      </c>
      <c r="BQ145" s="370">
        <v>0</v>
      </c>
      <c r="BR145" s="370">
        <v>0</v>
      </c>
      <c r="BS145" s="370">
        <v>0</v>
      </c>
      <c r="BT145" s="370">
        <v>0</v>
      </c>
      <c r="BU145" s="370">
        <v>0</v>
      </c>
      <c r="BV145" s="370">
        <v>0</v>
      </c>
      <c r="BW145" s="370">
        <v>0</v>
      </c>
      <c r="BX145" s="370">
        <v>0</v>
      </c>
      <c r="BY145" s="370">
        <v>0</v>
      </c>
      <c r="BZ145" s="370">
        <v>0</v>
      </c>
      <c r="CA145" s="370">
        <v>0</v>
      </c>
      <c r="CB145" s="370">
        <v>0</v>
      </c>
      <c r="CC145" s="370">
        <v>0</v>
      </c>
      <c r="CD145" s="370">
        <v>0</v>
      </c>
      <c r="CE145" s="370">
        <v>0</v>
      </c>
    </row>
    <row r="146" spans="1:83" s="371" customFormat="1" hidden="1">
      <c r="A146" s="370">
        <f t="shared" si="49"/>
        <v>132</v>
      </c>
      <c r="B146" s="370" t="s">
        <v>801</v>
      </c>
      <c r="C146" s="370" t="s">
        <v>802</v>
      </c>
      <c r="D146" s="370" t="s">
        <v>803</v>
      </c>
      <c r="E146" s="370" t="s">
        <v>803</v>
      </c>
      <c r="F146" s="370" t="s">
        <v>89</v>
      </c>
      <c r="G146" s="370" t="s">
        <v>126</v>
      </c>
      <c r="H146" s="370" t="s">
        <v>615</v>
      </c>
      <c r="I146" s="370" t="s">
        <v>615</v>
      </c>
      <c r="J146" s="370">
        <v>2</v>
      </c>
      <c r="K146" s="370" t="s">
        <v>2460</v>
      </c>
      <c r="L146" s="370">
        <v>34516</v>
      </c>
      <c r="M146" s="370" t="s">
        <v>2419</v>
      </c>
      <c r="N146" s="370">
        <v>0</v>
      </c>
      <c r="O146" s="370">
        <v>0</v>
      </c>
      <c r="P146" s="370">
        <v>0</v>
      </c>
      <c r="Q146" s="370">
        <f t="shared" si="50"/>
        <v>0</v>
      </c>
      <c r="R146" s="370">
        <v>6</v>
      </c>
      <c r="S146" s="370">
        <v>1</v>
      </c>
      <c r="T146" s="370">
        <f t="shared" si="51"/>
        <v>7</v>
      </c>
      <c r="U146" s="370">
        <v>13</v>
      </c>
      <c r="V146" s="370">
        <v>10</v>
      </c>
      <c r="W146" s="370">
        <f t="shared" si="52"/>
        <v>23</v>
      </c>
      <c r="X146" s="370">
        <v>13</v>
      </c>
      <c r="Y146" s="370">
        <v>10</v>
      </c>
      <c r="Z146" s="370">
        <f t="shared" si="53"/>
        <v>23</v>
      </c>
      <c r="AA146" s="370">
        <v>12</v>
      </c>
      <c r="AB146" s="370">
        <v>14</v>
      </c>
      <c r="AC146" s="370">
        <f t="shared" si="54"/>
        <v>26</v>
      </c>
      <c r="AD146" s="370">
        <v>6</v>
      </c>
      <c r="AE146" s="370">
        <v>7</v>
      </c>
      <c r="AF146" s="370">
        <f t="shared" si="55"/>
        <v>13</v>
      </c>
      <c r="AG146" s="370">
        <v>6</v>
      </c>
      <c r="AH146" s="370">
        <v>15</v>
      </c>
      <c r="AI146" s="370">
        <f t="shared" si="56"/>
        <v>21</v>
      </c>
      <c r="AJ146" s="370">
        <v>7</v>
      </c>
      <c r="AK146" s="370">
        <v>2</v>
      </c>
      <c r="AL146" s="370">
        <f t="shared" si="57"/>
        <v>9</v>
      </c>
      <c r="AM146" s="370">
        <v>0</v>
      </c>
      <c r="AN146" s="370">
        <v>0</v>
      </c>
      <c r="AO146" s="370">
        <f t="shared" si="58"/>
        <v>0</v>
      </c>
      <c r="AP146" s="370">
        <v>0</v>
      </c>
      <c r="AQ146" s="370">
        <v>0</v>
      </c>
      <c r="AR146" s="370">
        <f t="shared" si="59"/>
        <v>0</v>
      </c>
      <c r="AS146" s="370">
        <v>0</v>
      </c>
      <c r="AT146" s="370">
        <v>0</v>
      </c>
      <c r="AU146" s="370">
        <f t="shared" si="60"/>
        <v>0</v>
      </c>
      <c r="AV146" s="370">
        <v>0</v>
      </c>
      <c r="AW146" s="370">
        <v>0</v>
      </c>
      <c r="AX146" s="370">
        <f t="shared" si="61"/>
        <v>0</v>
      </c>
      <c r="AY146" s="370">
        <v>0</v>
      </c>
      <c r="AZ146" s="370">
        <v>0</v>
      </c>
      <c r="BA146" s="370">
        <f t="shared" si="62"/>
        <v>0</v>
      </c>
      <c r="BB146" s="370">
        <v>0</v>
      </c>
      <c r="BC146" s="370">
        <v>0</v>
      </c>
      <c r="BD146" s="370">
        <f t="shared" si="63"/>
        <v>0</v>
      </c>
      <c r="BE146" s="370">
        <v>0</v>
      </c>
      <c r="BF146" s="370">
        <v>0</v>
      </c>
      <c r="BG146" s="370">
        <f t="shared" si="64"/>
        <v>0</v>
      </c>
      <c r="BH146" s="370">
        <v>0</v>
      </c>
      <c r="BI146" s="370">
        <v>0</v>
      </c>
      <c r="BJ146" s="370">
        <v>0</v>
      </c>
      <c r="BK146" s="370">
        <v>0</v>
      </c>
      <c r="BL146" s="370">
        <v>0</v>
      </c>
      <c r="BM146" s="370">
        <v>0</v>
      </c>
      <c r="BN146" s="370">
        <v>0</v>
      </c>
      <c r="BO146" s="370">
        <v>0</v>
      </c>
      <c r="BP146" s="370">
        <v>0</v>
      </c>
      <c r="BQ146" s="370">
        <v>0</v>
      </c>
      <c r="BR146" s="370">
        <v>0</v>
      </c>
      <c r="BS146" s="370">
        <v>0</v>
      </c>
      <c r="BT146" s="370">
        <v>0</v>
      </c>
      <c r="BU146" s="370">
        <v>0</v>
      </c>
      <c r="BV146" s="370">
        <v>0</v>
      </c>
      <c r="BW146" s="370">
        <v>0</v>
      </c>
      <c r="BX146" s="370">
        <v>0</v>
      </c>
      <c r="BY146" s="370">
        <v>0</v>
      </c>
      <c r="BZ146" s="370">
        <v>0</v>
      </c>
      <c r="CA146" s="370">
        <v>0</v>
      </c>
      <c r="CB146" s="370">
        <v>0</v>
      </c>
      <c r="CC146" s="370">
        <v>0</v>
      </c>
      <c r="CD146" s="370">
        <v>0</v>
      </c>
      <c r="CE146" s="370">
        <v>0</v>
      </c>
    </row>
    <row r="147" spans="1:83" s="371" customFormat="1" hidden="1">
      <c r="A147" s="370">
        <f t="shared" si="49"/>
        <v>133</v>
      </c>
      <c r="B147" s="370" t="s">
        <v>807</v>
      </c>
      <c r="C147" s="370" t="s">
        <v>808</v>
      </c>
      <c r="D147" s="370" t="s">
        <v>1567</v>
      </c>
      <c r="E147" s="370" t="s">
        <v>341</v>
      </c>
      <c r="F147" s="370" t="s">
        <v>89</v>
      </c>
      <c r="G147" s="370" t="s">
        <v>126</v>
      </c>
      <c r="H147" s="370" t="s">
        <v>615</v>
      </c>
      <c r="I147" s="370" t="s">
        <v>615</v>
      </c>
      <c r="J147" s="370">
        <v>2</v>
      </c>
      <c r="K147" s="370" t="s">
        <v>2461</v>
      </c>
      <c r="L147" s="370">
        <v>36951</v>
      </c>
      <c r="M147" s="370" t="s">
        <v>2409</v>
      </c>
      <c r="N147" s="370">
        <v>900</v>
      </c>
      <c r="O147" s="370">
        <v>0</v>
      </c>
      <c r="P147" s="370">
        <v>0</v>
      </c>
      <c r="Q147" s="370">
        <f t="shared" si="50"/>
        <v>0</v>
      </c>
      <c r="R147" s="370">
        <v>7</v>
      </c>
      <c r="S147" s="370">
        <v>10</v>
      </c>
      <c r="T147" s="370">
        <f t="shared" si="51"/>
        <v>17</v>
      </c>
      <c r="U147" s="370">
        <v>11</v>
      </c>
      <c r="V147" s="370">
        <v>8</v>
      </c>
      <c r="W147" s="370">
        <f t="shared" si="52"/>
        <v>19</v>
      </c>
      <c r="X147" s="370">
        <v>9</v>
      </c>
      <c r="Y147" s="370">
        <v>7</v>
      </c>
      <c r="Z147" s="370">
        <f t="shared" si="53"/>
        <v>16</v>
      </c>
      <c r="AA147" s="370">
        <v>8</v>
      </c>
      <c r="AB147" s="370">
        <v>14</v>
      </c>
      <c r="AC147" s="370">
        <f t="shared" si="54"/>
        <v>22</v>
      </c>
      <c r="AD147" s="370">
        <v>9</v>
      </c>
      <c r="AE147" s="370">
        <v>5</v>
      </c>
      <c r="AF147" s="370">
        <f t="shared" si="55"/>
        <v>14</v>
      </c>
      <c r="AG147" s="370">
        <v>9</v>
      </c>
      <c r="AH147" s="370">
        <v>5</v>
      </c>
      <c r="AI147" s="370">
        <f t="shared" si="56"/>
        <v>14</v>
      </c>
      <c r="AJ147" s="370">
        <v>3</v>
      </c>
      <c r="AK147" s="370">
        <v>7</v>
      </c>
      <c r="AL147" s="370">
        <f t="shared" si="57"/>
        <v>10</v>
      </c>
      <c r="AM147" s="370">
        <v>4</v>
      </c>
      <c r="AN147" s="370">
        <v>4</v>
      </c>
      <c r="AO147" s="370">
        <f t="shared" si="58"/>
        <v>8</v>
      </c>
      <c r="AP147" s="370">
        <v>0</v>
      </c>
      <c r="AQ147" s="370">
        <v>1</v>
      </c>
      <c r="AR147" s="370">
        <f t="shared" si="59"/>
        <v>1</v>
      </c>
      <c r="AS147" s="370">
        <v>0</v>
      </c>
      <c r="AT147" s="370">
        <v>0</v>
      </c>
      <c r="AU147" s="370">
        <f t="shared" si="60"/>
        <v>0</v>
      </c>
      <c r="AV147" s="370">
        <v>1</v>
      </c>
      <c r="AW147" s="370">
        <v>0</v>
      </c>
      <c r="AX147" s="370">
        <f t="shared" si="61"/>
        <v>1</v>
      </c>
      <c r="AY147" s="370">
        <v>0</v>
      </c>
      <c r="AZ147" s="370">
        <v>0</v>
      </c>
      <c r="BA147" s="370">
        <f t="shared" si="62"/>
        <v>0</v>
      </c>
      <c r="BB147" s="370">
        <v>0</v>
      </c>
      <c r="BC147" s="370">
        <v>0</v>
      </c>
      <c r="BD147" s="370">
        <f t="shared" si="63"/>
        <v>0</v>
      </c>
      <c r="BE147" s="370">
        <v>0</v>
      </c>
      <c r="BF147" s="370">
        <v>0</v>
      </c>
      <c r="BG147" s="370">
        <f t="shared" si="64"/>
        <v>0</v>
      </c>
      <c r="BH147" s="370">
        <v>2</v>
      </c>
      <c r="BI147" s="370">
        <v>1</v>
      </c>
      <c r="BJ147" s="370">
        <v>2</v>
      </c>
      <c r="BK147" s="370">
        <v>2</v>
      </c>
      <c r="BL147" s="370">
        <v>0</v>
      </c>
      <c r="BM147" s="370">
        <v>0</v>
      </c>
      <c r="BN147" s="370">
        <v>0</v>
      </c>
      <c r="BO147" s="370">
        <v>0</v>
      </c>
      <c r="BP147" s="370">
        <v>0</v>
      </c>
      <c r="BQ147" s="370">
        <v>0</v>
      </c>
      <c r="BR147" s="370">
        <v>0</v>
      </c>
      <c r="BS147" s="370">
        <v>0</v>
      </c>
      <c r="BT147" s="370">
        <v>4</v>
      </c>
      <c r="BU147" s="370">
        <v>3</v>
      </c>
      <c r="BV147" s="370">
        <v>7</v>
      </c>
      <c r="BW147" s="370">
        <v>0</v>
      </c>
      <c r="BX147" s="370">
        <v>0</v>
      </c>
      <c r="BY147" s="370">
        <v>0</v>
      </c>
      <c r="BZ147" s="370">
        <v>4</v>
      </c>
      <c r="CA147" s="370">
        <v>4</v>
      </c>
      <c r="CB147" s="370">
        <v>7</v>
      </c>
      <c r="CC147" s="370">
        <v>0</v>
      </c>
      <c r="CD147" s="370">
        <v>0</v>
      </c>
      <c r="CE147" s="370">
        <v>0</v>
      </c>
    </row>
    <row r="148" spans="1:83" s="371" customFormat="1" hidden="1">
      <c r="A148" s="370">
        <f t="shared" si="49"/>
        <v>134</v>
      </c>
      <c r="B148" s="370" t="s">
        <v>873</v>
      </c>
      <c r="C148" s="370" t="s">
        <v>874</v>
      </c>
      <c r="D148" s="370" t="s">
        <v>1558</v>
      </c>
      <c r="E148" s="370" t="s">
        <v>875</v>
      </c>
      <c r="F148" s="370" t="s">
        <v>89</v>
      </c>
      <c r="G148" s="370" t="s">
        <v>126</v>
      </c>
      <c r="H148" s="370" t="s">
        <v>615</v>
      </c>
      <c r="I148" s="370" t="s">
        <v>615</v>
      </c>
      <c r="J148" s="370">
        <v>2</v>
      </c>
      <c r="K148" s="370" t="s">
        <v>2410</v>
      </c>
      <c r="L148" s="370">
        <v>40360</v>
      </c>
      <c r="M148" s="370" t="s">
        <v>2419</v>
      </c>
      <c r="N148" s="370">
        <v>0</v>
      </c>
      <c r="O148" s="370">
        <v>0</v>
      </c>
      <c r="P148" s="370">
        <v>0</v>
      </c>
      <c r="Q148" s="370">
        <f t="shared" si="50"/>
        <v>0</v>
      </c>
      <c r="R148" s="370">
        <v>1</v>
      </c>
      <c r="S148" s="370">
        <v>0</v>
      </c>
      <c r="T148" s="370">
        <f t="shared" si="51"/>
        <v>1</v>
      </c>
      <c r="U148" s="370">
        <v>5</v>
      </c>
      <c r="V148" s="370">
        <v>0</v>
      </c>
      <c r="W148" s="370">
        <f t="shared" si="52"/>
        <v>5</v>
      </c>
      <c r="X148" s="370">
        <v>6</v>
      </c>
      <c r="Y148" s="370">
        <v>2</v>
      </c>
      <c r="Z148" s="370">
        <f t="shared" si="53"/>
        <v>8</v>
      </c>
      <c r="AA148" s="370">
        <v>6</v>
      </c>
      <c r="AB148" s="370">
        <v>2</v>
      </c>
      <c r="AC148" s="370">
        <f t="shared" si="54"/>
        <v>8</v>
      </c>
      <c r="AD148" s="370">
        <v>4</v>
      </c>
      <c r="AE148" s="370">
        <v>0</v>
      </c>
      <c r="AF148" s="370">
        <f t="shared" si="55"/>
        <v>4</v>
      </c>
      <c r="AG148" s="370">
        <v>4</v>
      </c>
      <c r="AH148" s="370">
        <v>1</v>
      </c>
      <c r="AI148" s="370">
        <f t="shared" si="56"/>
        <v>5</v>
      </c>
      <c r="AJ148" s="370">
        <v>0</v>
      </c>
      <c r="AK148" s="370">
        <v>2</v>
      </c>
      <c r="AL148" s="370">
        <f t="shared" si="57"/>
        <v>2</v>
      </c>
      <c r="AM148" s="370">
        <v>1</v>
      </c>
      <c r="AN148" s="370">
        <v>1</v>
      </c>
      <c r="AO148" s="370">
        <f t="shared" si="58"/>
        <v>2</v>
      </c>
      <c r="AP148" s="370">
        <v>0</v>
      </c>
      <c r="AQ148" s="370">
        <v>0</v>
      </c>
      <c r="AR148" s="370">
        <f t="shared" si="59"/>
        <v>0</v>
      </c>
      <c r="AS148" s="370">
        <v>0</v>
      </c>
      <c r="AT148" s="370">
        <v>0</v>
      </c>
      <c r="AU148" s="370">
        <f t="shared" si="60"/>
        <v>0</v>
      </c>
      <c r="AV148" s="370">
        <v>0</v>
      </c>
      <c r="AW148" s="370">
        <v>0</v>
      </c>
      <c r="AX148" s="370">
        <f t="shared" si="61"/>
        <v>0</v>
      </c>
      <c r="AY148" s="370">
        <v>0</v>
      </c>
      <c r="AZ148" s="370">
        <v>0</v>
      </c>
      <c r="BA148" s="370">
        <f t="shared" si="62"/>
        <v>0</v>
      </c>
      <c r="BB148" s="370">
        <v>0</v>
      </c>
      <c r="BC148" s="370">
        <v>0</v>
      </c>
      <c r="BD148" s="370">
        <f t="shared" si="63"/>
        <v>0</v>
      </c>
      <c r="BE148" s="370">
        <v>0</v>
      </c>
      <c r="BF148" s="370">
        <v>0</v>
      </c>
      <c r="BG148" s="370">
        <f t="shared" si="64"/>
        <v>0</v>
      </c>
      <c r="BH148" s="370">
        <v>3</v>
      </c>
      <c r="BI148" s="370">
        <v>0</v>
      </c>
      <c r="BJ148" s="370">
        <v>0</v>
      </c>
      <c r="BK148" s="370">
        <v>0</v>
      </c>
      <c r="BL148" s="370">
        <v>0</v>
      </c>
      <c r="BM148" s="370">
        <v>0</v>
      </c>
      <c r="BN148" s="370">
        <v>0</v>
      </c>
      <c r="BO148" s="370">
        <v>0</v>
      </c>
      <c r="BP148" s="370">
        <v>0</v>
      </c>
      <c r="BQ148" s="370">
        <v>0</v>
      </c>
      <c r="BR148" s="370">
        <v>0</v>
      </c>
      <c r="BS148" s="370">
        <v>0</v>
      </c>
      <c r="BT148" s="370">
        <v>3</v>
      </c>
      <c r="BU148" s="370">
        <v>0</v>
      </c>
      <c r="BV148" s="370">
        <v>3</v>
      </c>
      <c r="BW148" s="370">
        <v>0</v>
      </c>
      <c r="BX148" s="370">
        <v>0</v>
      </c>
      <c r="BY148" s="370">
        <v>0</v>
      </c>
      <c r="BZ148" s="370">
        <v>3</v>
      </c>
      <c r="CA148" s="370">
        <v>3</v>
      </c>
      <c r="CB148" s="370">
        <v>3</v>
      </c>
      <c r="CC148" s="370">
        <v>0</v>
      </c>
      <c r="CD148" s="370">
        <v>0</v>
      </c>
      <c r="CE148" s="370">
        <v>0</v>
      </c>
    </row>
    <row r="149" spans="1:83" s="371" customFormat="1" hidden="1">
      <c r="A149" s="370">
        <f t="shared" si="49"/>
        <v>135</v>
      </c>
      <c r="B149" s="370" t="s">
        <v>881</v>
      </c>
      <c r="C149" s="370" t="s">
        <v>882</v>
      </c>
      <c r="D149" s="370" t="s">
        <v>819</v>
      </c>
      <c r="E149" s="370" t="s">
        <v>883</v>
      </c>
      <c r="F149" s="370" t="s">
        <v>89</v>
      </c>
      <c r="G149" s="370" t="s">
        <v>126</v>
      </c>
      <c r="H149" s="370" t="s">
        <v>615</v>
      </c>
      <c r="I149" s="370" t="s">
        <v>615</v>
      </c>
      <c r="J149" s="370">
        <v>2</v>
      </c>
      <c r="K149" s="370" t="s">
        <v>2462</v>
      </c>
      <c r="L149" s="370">
        <v>30498</v>
      </c>
      <c r="M149" s="370" t="s">
        <v>2409</v>
      </c>
      <c r="N149" s="370">
        <v>900</v>
      </c>
      <c r="O149" s="370">
        <v>0</v>
      </c>
      <c r="P149" s="370">
        <v>0</v>
      </c>
      <c r="Q149" s="370">
        <f t="shared" si="50"/>
        <v>0</v>
      </c>
      <c r="R149" s="370">
        <v>3</v>
      </c>
      <c r="S149" s="370">
        <v>7</v>
      </c>
      <c r="T149" s="370">
        <f t="shared" si="51"/>
        <v>10</v>
      </c>
      <c r="U149" s="370">
        <v>7</v>
      </c>
      <c r="V149" s="370">
        <v>6</v>
      </c>
      <c r="W149" s="370">
        <f t="shared" si="52"/>
        <v>13</v>
      </c>
      <c r="X149" s="370">
        <v>7</v>
      </c>
      <c r="Y149" s="370">
        <v>7</v>
      </c>
      <c r="Z149" s="370">
        <f t="shared" si="53"/>
        <v>14</v>
      </c>
      <c r="AA149" s="370">
        <v>7</v>
      </c>
      <c r="AB149" s="370">
        <v>6</v>
      </c>
      <c r="AC149" s="370">
        <f t="shared" si="54"/>
        <v>13</v>
      </c>
      <c r="AD149" s="370">
        <v>6</v>
      </c>
      <c r="AE149" s="370">
        <v>6</v>
      </c>
      <c r="AF149" s="370">
        <f t="shared" si="55"/>
        <v>12</v>
      </c>
      <c r="AG149" s="370">
        <v>6</v>
      </c>
      <c r="AH149" s="370">
        <v>7</v>
      </c>
      <c r="AI149" s="370">
        <f t="shared" si="56"/>
        <v>13</v>
      </c>
      <c r="AJ149" s="370">
        <v>1</v>
      </c>
      <c r="AK149" s="370">
        <v>2</v>
      </c>
      <c r="AL149" s="370">
        <f t="shared" si="57"/>
        <v>3</v>
      </c>
      <c r="AM149" s="370">
        <v>3</v>
      </c>
      <c r="AN149" s="370">
        <v>0</v>
      </c>
      <c r="AO149" s="370">
        <f t="shared" si="58"/>
        <v>3</v>
      </c>
      <c r="AP149" s="370">
        <v>1</v>
      </c>
      <c r="AQ149" s="370">
        <v>0</v>
      </c>
      <c r="AR149" s="370">
        <f t="shared" si="59"/>
        <v>1</v>
      </c>
      <c r="AS149" s="370">
        <v>0</v>
      </c>
      <c r="AT149" s="370">
        <v>0</v>
      </c>
      <c r="AU149" s="370">
        <f t="shared" si="60"/>
        <v>0</v>
      </c>
      <c r="AV149" s="370">
        <v>0</v>
      </c>
      <c r="AW149" s="370">
        <v>0</v>
      </c>
      <c r="AX149" s="370">
        <f t="shared" si="61"/>
        <v>0</v>
      </c>
      <c r="AY149" s="370">
        <v>0</v>
      </c>
      <c r="AZ149" s="370">
        <v>0</v>
      </c>
      <c r="BA149" s="370">
        <f t="shared" si="62"/>
        <v>0</v>
      </c>
      <c r="BB149" s="370">
        <v>0</v>
      </c>
      <c r="BC149" s="370">
        <v>0</v>
      </c>
      <c r="BD149" s="370">
        <f t="shared" si="63"/>
        <v>0</v>
      </c>
      <c r="BE149" s="370">
        <v>0</v>
      </c>
      <c r="BF149" s="370">
        <v>0</v>
      </c>
      <c r="BG149" s="370">
        <f t="shared" si="64"/>
        <v>0</v>
      </c>
      <c r="BH149" s="370">
        <v>0</v>
      </c>
      <c r="BI149" s="370">
        <v>0</v>
      </c>
      <c r="BJ149" s="370">
        <v>0</v>
      </c>
      <c r="BK149" s="370">
        <v>0</v>
      </c>
      <c r="BL149" s="370">
        <v>0</v>
      </c>
      <c r="BM149" s="370">
        <v>0</v>
      </c>
      <c r="BN149" s="370">
        <v>0</v>
      </c>
      <c r="BO149" s="370">
        <v>0</v>
      </c>
      <c r="BP149" s="370">
        <v>0</v>
      </c>
      <c r="BQ149" s="370">
        <v>0</v>
      </c>
      <c r="BR149" s="370">
        <v>0</v>
      </c>
      <c r="BS149" s="370">
        <v>0</v>
      </c>
      <c r="BT149" s="370">
        <v>0</v>
      </c>
      <c r="BU149" s="370">
        <v>0</v>
      </c>
      <c r="BV149" s="370">
        <v>0</v>
      </c>
      <c r="BW149" s="370">
        <v>0</v>
      </c>
      <c r="BX149" s="370">
        <v>0</v>
      </c>
      <c r="BY149" s="370">
        <v>0</v>
      </c>
      <c r="BZ149" s="370">
        <v>0</v>
      </c>
      <c r="CA149" s="370">
        <v>0</v>
      </c>
      <c r="CB149" s="370">
        <v>0</v>
      </c>
      <c r="CC149" s="370">
        <v>0</v>
      </c>
      <c r="CD149" s="370">
        <v>0</v>
      </c>
      <c r="CE149" s="370">
        <v>0</v>
      </c>
    </row>
    <row r="150" spans="1:83" s="371" customFormat="1" hidden="1">
      <c r="A150" s="370">
        <f t="shared" si="49"/>
        <v>136</v>
      </c>
      <c r="B150" s="370" t="s">
        <v>842</v>
      </c>
      <c r="C150" s="370" t="s">
        <v>843</v>
      </c>
      <c r="D150" s="370" t="s">
        <v>1571</v>
      </c>
      <c r="E150" s="370" t="s">
        <v>338</v>
      </c>
      <c r="F150" s="370" t="s">
        <v>89</v>
      </c>
      <c r="G150" s="370" t="s">
        <v>126</v>
      </c>
      <c r="H150" s="370" t="s">
        <v>615</v>
      </c>
      <c r="I150" s="370" t="s">
        <v>615</v>
      </c>
      <c r="J150" s="370">
        <v>2</v>
      </c>
      <c r="K150" s="370" t="s">
        <v>2463</v>
      </c>
      <c r="L150" s="370">
        <v>24998</v>
      </c>
      <c r="M150" s="370" t="s">
        <v>2409</v>
      </c>
      <c r="N150" s="370">
        <v>900</v>
      </c>
      <c r="O150" s="370">
        <v>0</v>
      </c>
      <c r="P150" s="370">
        <v>0</v>
      </c>
      <c r="Q150" s="370">
        <f t="shared" si="50"/>
        <v>0</v>
      </c>
      <c r="R150" s="370">
        <v>7</v>
      </c>
      <c r="S150" s="370">
        <v>4</v>
      </c>
      <c r="T150" s="370">
        <f t="shared" si="51"/>
        <v>11</v>
      </c>
      <c r="U150" s="370">
        <v>3</v>
      </c>
      <c r="V150" s="370">
        <v>7</v>
      </c>
      <c r="W150" s="370">
        <f t="shared" si="52"/>
        <v>10</v>
      </c>
      <c r="X150" s="370">
        <v>6</v>
      </c>
      <c r="Y150" s="370">
        <v>7</v>
      </c>
      <c r="Z150" s="370">
        <f t="shared" si="53"/>
        <v>13</v>
      </c>
      <c r="AA150" s="370">
        <v>6</v>
      </c>
      <c r="AB150" s="370">
        <v>7</v>
      </c>
      <c r="AC150" s="370">
        <f t="shared" si="54"/>
        <v>13</v>
      </c>
      <c r="AD150" s="370">
        <v>7</v>
      </c>
      <c r="AE150" s="370">
        <v>4</v>
      </c>
      <c r="AF150" s="370">
        <f t="shared" si="55"/>
        <v>11</v>
      </c>
      <c r="AG150" s="370">
        <v>3</v>
      </c>
      <c r="AH150" s="370">
        <v>6</v>
      </c>
      <c r="AI150" s="370">
        <f t="shared" si="56"/>
        <v>9</v>
      </c>
      <c r="AJ150" s="370">
        <v>1</v>
      </c>
      <c r="AK150" s="370">
        <v>2</v>
      </c>
      <c r="AL150" s="370">
        <f t="shared" si="57"/>
        <v>3</v>
      </c>
      <c r="AM150" s="370">
        <v>2</v>
      </c>
      <c r="AN150" s="370">
        <v>0</v>
      </c>
      <c r="AO150" s="370">
        <f t="shared" si="58"/>
        <v>2</v>
      </c>
      <c r="AP150" s="370">
        <v>0</v>
      </c>
      <c r="AQ150" s="370">
        <v>0</v>
      </c>
      <c r="AR150" s="370">
        <f t="shared" si="59"/>
        <v>0</v>
      </c>
      <c r="AS150" s="370">
        <v>0</v>
      </c>
      <c r="AT150" s="370">
        <v>0</v>
      </c>
      <c r="AU150" s="370">
        <f t="shared" si="60"/>
        <v>0</v>
      </c>
      <c r="AV150" s="370">
        <v>0</v>
      </c>
      <c r="AW150" s="370">
        <v>0</v>
      </c>
      <c r="AX150" s="370">
        <f t="shared" si="61"/>
        <v>0</v>
      </c>
      <c r="AY150" s="370">
        <v>0</v>
      </c>
      <c r="AZ150" s="370">
        <v>0</v>
      </c>
      <c r="BA150" s="370">
        <f t="shared" si="62"/>
        <v>0</v>
      </c>
      <c r="BB150" s="370">
        <v>0</v>
      </c>
      <c r="BC150" s="370">
        <v>0</v>
      </c>
      <c r="BD150" s="370">
        <f t="shared" si="63"/>
        <v>0</v>
      </c>
      <c r="BE150" s="370">
        <v>0</v>
      </c>
      <c r="BF150" s="370">
        <v>0</v>
      </c>
      <c r="BG150" s="370">
        <f t="shared" si="64"/>
        <v>0</v>
      </c>
      <c r="BH150" s="370">
        <v>0</v>
      </c>
      <c r="BI150" s="370">
        <v>1</v>
      </c>
      <c r="BJ150" s="370">
        <v>1</v>
      </c>
      <c r="BK150" s="370">
        <v>0</v>
      </c>
      <c r="BL150" s="370">
        <v>0</v>
      </c>
      <c r="BM150" s="370">
        <v>0</v>
      </c>
      <c r="BN150" s="370">
        <v>2</v>
      </c>
      <c r="BO150" s="370">
        <v>0</v>
      </c>
      <c r="BP150" s="370">
        <v>0</v>
      </c>
      <c r="BQ150" s="370">
        <v>0</v>
      </c>
      <c r="BR150" s="370">
        <v>0</v>
      </c>
      <c r="BS150" s="370">
        <v>0</v>
      </c>
      <c r="BT150" s="370">
        <v>3</v>
      </c>
      <c r="BU150" s="370">
        <v>1</v>
      </c>
      <c r="BV150" s="370">
        <v>4</v>
      </c>
      <c r="BW150" s="370">
        <v>0</v>
      </c>
      <c r="BX150" s="370">
        <v>0</v>
      </c>
      <c r="BY150" s="370">
        <v>0</v>
      </c>
      <c r="BZ150" s="370">
        <v>3</v>
      </c>
      <c r="CA150" s="370">
        <v>3</v>
      </c>
      <c r="CB150" s="370">
        <v>4</v>
      </c>
      <c r="CC150" s="370">
        <v>0</v>
      </c>
      <c r="CD150" s="370">
        <v>0</v>
      </c>
      <c r="CE150" s="370">
        <v>0</v>
      </c>
    </row>
    <row r="151" spans="1:83" s="371" customFormat="1" hidden="1">
      <c r="A151" s="370">
        <f t="shared" si="49"/>
        <v>137</v>
      </c>
      <c r="B151" s="370" t="s">
        <v>884</v>
      </c>
      <c r="C151" s="370" t="s">
        <v>885</v>
      </c>
      <c r="D151" s="370" t="s">
        <v>864</v>
      </c>
      <c r="E151" s="370" t="s">
        <v>864</v>
      </c>
      <c r="F151" s="370" t="s">
        <v>89</v>
      </c>
      <c r="G151" s="370" t="s">
        <v>126</v>
      </c>
      <c r="H151" s="370" t="s">
        <v>615</v>
      </c>
      <c r="I151" s="370" t="s">
        <v>615</v>
      </c>
      <c r="J151" s="370">
        <v>2</v>
      </c>
      <c r="K151" s="370" t="s">
        <v>2410</v>
      </c>
      <c r="L151" s="370">
        <v>27499</v>
      </c>
      <c r="M151" s="370" t="s">
        <v>2409</v>
      </c>
      <c r="N151" s="370">
        <v>900</v>
      </c>
      <c r="O151" s="370">
        <v>0</v>
      </c>
      <c r="P151" s="370">
        <v>0</v>
      </c>
      <c r="Q151" s="370">
        <f t="shared" si="50"/>
        <v>0</v>
      </c>
      <c r="R151" s="370">
        <v>6</v>
      </c>
      <c r="S151" s="370">
        <v>12</v>
      </c>
      <c r="T151" s="370">
        <f t="shared" si="51"/>
        <v>18</v>
      </c>
      <c r="U151" s="370">
        <v>11</v>
      </c>
      <c r="V151" s="370">
        <v>11</v>
      </c>
      <c r="W151" s="370">
        <f t="shared" si="52"/>
        <v>22</v>
      </c>
      <c r="X151" s="370">
        <v>13</v>
      </c>
      <c r="Y151" s="370">
        <v>9</v>
      </c>
      <c r="Z151" s="370">
        <f t="shared" si="53"/>
        <v>22</v>
      </c>
      <c r="AA151" s="370">
        <v>5</v>
      </c>
      <c r="AB151" s="370">
        <v>4</v>
      </c>
      <c r="AC151" s="370">
        <f t="shared" si="54"/>
        <v>9</v>
      </c>
      <c r="AD151" s="370">
        <v>8</v>
      </c>
      <c r="AE151" s="370">
        <v>8</v>
      </c>
      <c r="AF151" s="370">
        <f t="shared" si="55"/>
        <v>16</v>
      </c>
      <c r="AG151" s="370">
        <v>5</v>
      </c>
      <c r="AH151" s="370">
        <v>8</v>
      </c>
      <c r="AI151" s="370">
        <f t="shared" si="56"/>
        <v>13</v>
      </c>
      <c r="AJ151" s="370">
        <v>4</v>
      </c>
      <c r="AK151" s="370">
        <v>1</v>
      </c>
      <c r="AL151" s="370">
        <f t="shared" si="57"/>
        <v>5</v>
      </c>
      <c r="AM151" s="370">
        <v>0</v>
      </c>
      <c r="AN151" s="370">
        <v>0</v>
      </c>
      <c r="AO151" s="370">
        <f t="shared" si="58"/>
        <v>0</v>
      </c>
      <c r="AP151" s="370">
        <v>1</v>
      </c>
      <c r="AQ151" s="370">
        <v>0</v>
      </c>
      <c r="AR151" s="370">
        <f t="shared" si="59"/>
        <v>1</v>
      </c>
      <c r="AS151" s="370">
        <v>0</v>
      </c>
      <c r="AT151" s="370">
        <v>0</v>
      </c>
      <c r="AU151" s="370">
        <f t="shared" si="60"/>
        <v>0</v>
      </c>
      <c r="AV151" s="370">
        <v>0</v>
      </c>
      <c r="AW151" s="370">
        <v>0</v>
      </c>
      <c r="AX151" s="370">
        <f t="shared" si="61"/>
        <v>0</v>
      </c>
      <c r="AY151" s="370">
        <v>0</v>
      </c>
      <c r="AZ151" s="370">
        <v>0</v>
      </c>
      <c r="BA151" s="370">
        <f t="shared" si="62"/>
        <v>0</v>
      </c>
      <c r="BB151" s="370">
        <v>0</v>
      </c>
      <c r="BC151" s="370">
        <v>0</v>
      </c>
      <c r="BD151" s="370">
        <f t="shared" si="63"/>
        <v>0</v>
      </c>
      <c r="BE151" s="370">
        <v>0</v>
      </c>
      <c r="BF151" s="370">
        <v>0</v>
      </c>
      <c r="BG151" s="370">
        <f t="shared" si="64"/>
        <v>0</v>
      </c>
      <c r="BH151" s="370">
        <v>0</v>
      </c>
      <c r="BI151" s="370">
        <v>0</v>
      </c>
      <c r="BJ151" s="370">
        <v>0</v>
      </c>
      <c r="BK151" s="370">
        <v>0</v>
      </c>
      <c r="BL151" s="370">
        <v>0</v>
      </c>
      <c r="BM151" s="370">
        <v>0</v>
      </c>
      <c r="BN151" s="370">
        <v>0</v>
      </c>
      <c r="BO151" s="370">
        <v>0</v>
      </c>
      <c r="BP151" s="370">
        <v>0</v>
      </c>
      <c r="BQ151" s="370">
        <v>0</v>
      </c>
      <c r="BR151" s="370">
        <v>0</v>
      </c>
      <c r="BS151" s="370">
        <v>0</v>
      </c>
      <c r="BT151" s="370">
        <v>0</v>
      </c>
      <c r="BU151" s="370">
        <v>0</v>
      </c>
      <c r="BV151" s="370">
        <v>0</v>
      </c>
      <c r="BW151" s="370">
        <v>0</v>
      </c>
      <c r="BX151" s="370">
        <v>0</v>
      </c>
      <c r="BY151" s="370">
        <v>0</v>
      </c>
      <c r="BZ151" s="370">
        <v>0</v>
      </c>
      <c r="CA151" s="370">
        <v>0</v>
      </c>
      <c r="CB151" s="370">
        <v>0</v>
      </c>
      <c r="CC151" s="370">
        <v>0</v>
      </c>
      <c r="CD151" s="370">
        <v>0</v>
      </c>
      <c r="CE151" s="370">
        <v>0</v>
      </c>
    </row>
    <row r="152" spans="1:83" s="371" customFormat="1" hidden="1">
      <c r="A152" s="370">
        <f t="shared" si="49"/>
        <v>138</v>
      </c>
      <c r="B152" s="370" t="s">
        <v>870</v>
      </c>
      <c r="C152" s="370" t="s">
        <v>871</v>
      </c>
      <c r="D152" s="370" t="s">
        <v>1565</v>
      </c>
      <c r="E152" s="370" t="s">
        <v>872</v>
      </c>
      <c r="F152" s="370" t="s">
        <v>89</v>
      </c>
      <c r="G152" s="370" t="s">
        <v>126</v>
      </c>
      <c r="H152" s="370" t="s">
        <v>615</v>
      </c>
      <c r="I152" s="370" t="s">
        <v>615</v>
      </c>
      <c r="J152" s="370">
        <v>2</v>
      </c>
      <c r="K152" s="370" t="s">
        <v>615</v>
      </c>
      <c r="L152" s="370">
        <v>27760</v>
      </c>
      <c r="M152" s="370" t="s">
        <v>2409</v>
      </c>
      <c r="N152" s="370">
        <v>450</v>
      </c>
      <c r="O152" s="370">
        <v>0</v>
      </c>
      <c r="P152" s="370">
        <v>0</v>
      </c>
      <c r="Q152" s="370">
        <f t="shared" si="50"/>
        <v>0</v>
      </c>
      <c r="R152" s="370">
        <v>7</v>
      </c>
      <c r="S152" s="370">
        <v>14</v>
      </c>
      <c r="T152" s="370">
        <f t="shared" si="51"/>
        <v>21</v>
      </c>
      <c r="U152" s="370">
        <v>16</v>
      </c>
      <c r="V152" s="370">
        <v>21</v>
      </c>
      <c r="W152" s="370">
        <f t="shared" si="52"/>
        <v>37</v>
      </c>
      <c r="X152" s="370">
        <v>10</v>
      </c>
      <c r="Y152" s="370">
        <v>10</v>
      </c>
      <c r="Z152" s="370">
        <f t="shared" si="53"/>
        <v>20</v>
      </c>
      <c r="AA152" s="370">
        <v>15</v>
      </c>
      <c r="AB152" s="370">
        <v>7</v>
      </c>
      <c r="AC152" s="370">
        <f t="shared" si="54"/>
        <v>22</v>
      </c>
      <c r="AD152" s="370">
        <v>8</v>
      </c>
      <c r="AE152" s="370">
        <v>8</v>
      </c>
      <c r="AF152" s="370">
        <f t="shared" si="55"/>
        <v>16</v>
      </c>
      <c r="AG152" s="370">
        <v>15</v>
      </c>
      <c r="AH152" s="370">
        <v>11</v>
      </c>
      <c r="AI152" s="370">
        <f t="shared" si="56"/>
        <v>26</v>
      </c>
      <c r="AJ152" s="370">
        <v>4</v>
      </c>
      <c r="AK152" s="370">
        <v>7</v>
      </c>
      <c r="AL152" s="370">
        <f t="shared" si="57"/>
        <v>11</v>
      </c>
      <c r="AM152" s="370">
        <v>7</v>
      </c>
      <c r="AN152" s="370">
        <v>2</v>
      </c>
      <c r="AO152" s="370">
        <f t="shared" si="58"/>
        <v>9</v>
      </c>
      <c r="AP152" s="370">
        <v>1</v>
      </c>
      <c r="AQ152" s="370">
        <v>0</v>
      </c>
      <c r="AR152" s="370">
        <f t="shared" si="59"/>
        <v>1</v>
      </c>
      <c r="AS152" s="370">
        <v>1</v>
      </c>
      <c r="AT152" s="370">
        <v>1</v>
      </c>
      <c r="AU152" s="370">
        <f t="shared" si="60"/>
        <v>2</v>
      </c>
      <c r="AV152" s="370">
        <v>0</v>
      </c>
      <c r="AW152" s="370">
        <v>0</v>
      </c>
      <c r="AX152" s="370">
        <f t="shared" si="61"/>
        <v>0</v>
      </c>
      <c r="AY152" s="370">
        <v>0</v>
      </c>
      <c r="AZ152" s="370">
        <v>0</v>
      </c>
      <c r="BA152" s="370">
        <f t="shared" si="62"/>
        <v>0</v>
      </c>
      <c r="BB152" s="370">
        <v>0</v>
      </c>
      <c r="BC152" s="370">
        <v>0</v>
      </c>
      <c r="BD152" s="370">
        <f t="shared" si="63"/>
        <v>0</v>
      </c>
      <c r="BE152" s="370">
        <v>0</v>
      </c>
      <c r="BF152" s="370">
        <v>0</v>
      </c>
      <c r="BG152" s="370">
        <f t="shared" si="64"/>
        <v>0</v>
      </c>
      <c r="BH152" s="370">
        <v>0</v>
      </c>
      <c r="BI152" s="370">
        <v>0</v>
      </c>
      <c r="BJ152" s="370">
        <v>1</v>
      </c>
      <c r="BK152" s="370">
        <v>0</v>
      </c>
      <c r="BL152" s="370">
        <v>0</v>
      </c>
      <c r="BM152" s="370">
        <v>0</v>
      </c>
      <c r="BN152" s="370">
        <v>0</v>
      </c>
      <c r="BO152" s="370">
        <v>0</v>
      </c>
      <c r="BP152" s="370">
        <v>0</v>
      </c>
      <c r="BQ152" s="370">
        <v>0</v>
      </c>
      <c r="BR152" s="370">
        <v>0</v>
      </c>
      <c r="BS152" s="370">
        <v>1</v>
      </c>
      <c r="BT152" s="370">
        <v>1</v>
      </c>
      <c r="BU152" s="370">
        <v>1</v>
      </c>
      <c r="BV152" s="370">
        <v>2</v>
      </c>
      <c r="BW152" s="370">
        <v>0</v>
      </c>
      <c r="BX152" s="370">
        <v>0</v>
      </c>
      <c r="BY152" s="370">
        <v>0</v>
      </c>
      <c r="BZ152" s="370">
        <v>1</v>
      </c>
      <c r="CA152" s="370">
        <v>1</v>
      </c>
      <c r="CB152" s="370">
        <v>2</v>
      </c>
      <c r="CC152" s="370">
        <v>0</v>
      </c>
      <c r="CD152" s="370">
        <v>0</v>
      </c>
      <c r="CE152" s="370">
        <v>0</v>
      </c>
    </row>
    <row r="153" spans="1:83" s="371" customFormat="1" hidden="1">
      <c r="A153" s="370">
        <f t="shared" si="49"/>
        <v>139</v>
      </c>
      <c r="B153" s="370" t="s">
        <v>815</v>
      </c>
      <c r="C153" s="370" t="s">
        <v>816</v>
      </c>
      <c r="D153" s="370" t="s">
        <v>1572</v>
      </c>
      <c r="E153" s="370" t="s">
        <v>338</v>
      </c>
      <c r="F153" s="370" t="s">
        <v>89</v>
      </c>
      <c r="G153" s="370" t="s">
        <v>126</v>
      </c>
      <c r="H153" s="370" t="s">
        <v>615</v>
      </c>
      <c r="I153" s="370" t="s">
        <v>615</v>
      </c>
      <c r="J153" s="370">
        <v>2</v>
      </c>
      <c r="K153" s="370" t="s">
        <v>2410</v>
      </c>
      <c r="L153" s="370">
        <v>28491</v>
      </c>
      <c r="M153" s="370" t="s">
        <v>2409</v>
      </c>
      <c r="N153" s="370">
        <v>900</v>
      </c>
      <c r="O153" s="370">
        <v>0</v>
      </c>
      <c r="P153" s="370">
        <v>0</v>
      </c>
      <c r="Q153" s="370">
        <f t="shared" si="50"/>
        <v>0</v>
      </c>
      <c r="R153" s="370">
        <v>3</v>
      </c>
      <c r="S153" s="370">
        <v>8</v>
      </c>
      <c r="T153" s="370">
        <f t="shared" si="51"/>
        <v>11</v>
      </c>
      <c r="U153" s="370">
        <v>14</v>
      </c>
      <c r="V153" s="370">
        <v>11</v>
      </c>
      <c r="W153" s="370">
        <f t="shared" si="52"/>
        <v>25</v>
      </c>
      <c r="X153" s="370">
        <v>7</v>
      </c>
      <c r="Y153" s="370">
        <v>7</v>
      </c>
      <c r="Z153" s="370">
        <f t="shared" si="53"/>
        <v>14</v>
      </c>
      <c r="AA153" s="370">
        <v>11</v>
      </c>
      <c r="AB153" s="370">
        <v>14</v>
      </c>
      <c r="AC153" s="370">
        <f t="shared" si="54"/>
        <v>25</v>
      </c>
      <c r="AD153" s="370">
        <v>5</v>
      </c>
      <c r="AE153" s="370">
        <v>9</v>
      </c>
      <c r="AF153" s="370">
        <f t="shared" si="55"/>
        <v>14</v>
      </c>
      <c r="AG153" s="370">
        <v>13</v>
      </c>
      <c r="AH153" s="370">
        <v>6</v>
      </c>
      <c r="AI153" s="370">
        <f t="shared" si="56"/>
        <v>19</v>
      </c>
      <c r="AJ153" s="370">
        <v>3</v>
      </c>
      <c r="AK153" s="370">
        <v>2</v>
      </c>
      <c r="AL153" s="370">
        <f t="shared" si="57"/>
        <v>5</v>
      </c>
      <c r="AM153" s="370">
        <v>0</v>
      </c>
      <c r="AN153" s="370">
        <v>0</v>
      </c>
      <c r="AO153" s="370">
        <f t="shared" si="58"/>
        <v>0</v>
      </c>
      <c r="AP153" s="370">
        <v>0</v>
      </c>
      <c r="AQ153" s="370">
        <v>0</v>
      </c>
      <c r="AR153" s="370">
        <f t="shared" si="59"/>
        <v>0</v>
      </c>
      <c r="AS153" s="370">
        <v>0</v>
      </c>
      <c r="AT153" s="370">
        <v>0</v>
      </c>
      <c r="AU153" s="370">
        <f t="shared" si="60"/>
        <v>0</v>
      </c>
      <c r="AV153" s="370">
        <v>0</v>
      </c>
      <c r="AW153" s="370">
        <v>0</v>
      </c>
      <c r="AX153" s="370">
        <f t="shared" si="61"/>
        <v>0</v>
      </c>
      <c r="AY153" s="370">
        <v>0</v>
      </c>
      <c r="AZ153" s="370">
        <v>0</v>
      </c>
      <c r="BA153" s="370">
        <f t="shared" si="62"/>
        <v>0</v>
      </c>
      <c r="BB153" s="370">
        <v>0</v>
      </c>
      <c r="BC153" s="370">
        <v>0</v>
      </c>
      <c r="BD153" s="370">
        <f t="shared" si="63"/>
        <v>0</v>
      </c>
      <c r="BE153" s="370">
        <v>0</v>
      </c>
      <c r="BF153" s="370">
        <v>0</v>
      </c>
      <c r="BG153" s="370">
        <f t="shared" si="64"/>
        <v>0</v>
      </c>
      <c r="BH153" s="370">
        <v>0</v>
      </c>
      <c r="BI153" s="370">
        <v>0</v>
      </c>
      <c r="BJ153" s="370">
        <v>0</v>
      </c>
      <c r="BK153" s="370">
        <v>0</v>
      </c>
      <c r="BL153" s="370">
        <v>0</v>
      </c>
      <c r="BM153" s="370">
        <v>0</v>
      </c>
      <c r="BN153" s="370">
        <v>0</v>
      </c>
      <c r="BO153" s="370">
        <v>0</v>
      </c>
      <c r="BP153" s="370">
        <v>0</v>
      </c>
      <c r="BQ153" s="370">
        <v>0</v>
      </c>
      <c r="BR153" s="370">
        <v>0</v>
      </c>
      <c r="BS153" s="370">
        <v>0</v>
      </c>
      <c r="BT153" s="370">
        <v>0</v>
      </c>
      <c r="BU153" s="370">
        <v>0</v>
      </c>
      <c r="BV153" s="370">
        <v>0</v>
      </c>
      <c r="BW153" s="370">
        <v>0</v>
      </c>
      <c r="BX153" s="370">
        <v>0</v>
      </c>
      <c r="BY153" s="370">
        <v>0</v>
      </c>
      <c r="BZ153" s="370">
        <v>0</v>
      </c>
      <c r="CA153" s="370">
        <v>0</v>
      </c>
      <c r="CB153" s="370">
        <v>0</v>
      </c>
      <c r="CC153" s="370">
        <v>0</v>
      </c>
      <c r="CD153" s="370">
        <v>0</v>
      </c>
      <c r="CE153" s="370">
        <v>0</v>
      </c>
    </row>
    <row r="154" spans="1:83" s="371" customFormat="1" hidden="1">
      <c r="A154" s="370">
        <f t="shared" si="49"/>
        <v>140</v>
      </c>
      <c r="B154" s="370" t="s">
        <v>826</v>
      </c>
      <c r="C154" s="370" t="s">
        <v>827</v>
      </c>
      <c r="D154" s="370" t="s">
        <v>869</v>
      </c>
      <c r="E154" s="370" t="s">
        <v>828</v>
      </c>
      <c r="F154" s="370" t="s">
        <v>89</v>
      </c>
      <c r="G154" s="370" t="s">
        <v>126</v>
      </c>
      <c r="H154" s="370" t="s">
        <v>615</v>
      </c>
      <c r="I154" s="370" t="s">
        <v>615</v>
      </c>
      <c r="J154" s="370">
        <v>2</v>
      </c>
      <c r="K154" s="370" t="s">
        <v>2464</v>
      </c>
      <c r="L154" s="370">
        <v>35261</v>
      </c>
      <c r="M154" s="370" t="s">
        <v>2409</v>
      </c>
      <c r="N154" s="370">
        <v>1300</v>
      </c>
      <c r="O154" s="370">
        <v>0</v>
      </c>
      <c r="P154" s="370">
        <v>1</v>
      </c>
      <c r="Q154" s="370">
        <f t="shared" si="50"/>
        <v>1</v>
      </c>
      <c r="R154" s="370">
        <v>8</v>
      </c>
      <c r="S154" s="370">
        <v>13</v>
      </c>
      <c r="T154" s="370">
        <f t="shared" si="51"/>
        <v>21</v>
      </c>
      <c r="U154" s="370">
        <v>22</v>
      </c>
      <c r="V154" s="370">
        <v>26</v>
      </c>
      <c r="W154" s="370">
        <f t="shared" si="52"/>
        <v>48</v>
      </c>
      <c r="X154" s="370">
        <v>31</v>
      </c>
      <c r="Y154" s="370">
        <v>31</v>
      </c>
      <c r="Z154" s="370">
        <f t="shared" si="53"/>
        <v>62</v>
      </c>
      <c r="AA154" s="370">
        <v>28</v>
      </c>
      <c r="AB154" s="370">
        <v>29</v>
      </c>
      <c r="AC154" s="370">
        <f t="shared" si="54"/>
        <v>57</v>
      </c>
      <c r="AD154" s="370">
        <v>15</v>
      </c>
      <c r="AE154" s="370">
        <v>15</v>
      </c>
      <c r="AF154" s="370">
        <f t="shared" si="55"/>
        <v>30</v>
      </c>
      <c r="AG154" s="370">
        <v>12</v>
      </c>
      <c r="AH154" s="370">
        <v>15</v>
      </c>
      <c r="AI154" s="370">
        <f t="shared" si="56"/>
        <v>27</v>
      </c>
      <c r="AJ154" s="370">
        <v>9</v>
      </c>
      <c r="AK154" s="370">
        <v>9</v>
      </c>
      <c r="AL154" s="370">
        <f t="shared" si="57"/>
        <v>18</v>
      </c>
      <c r="AM154" s="370">
        <v>5</v>
      </c>
      <c r="AN154" s="370">
        <v>4</v>
      </c>
      <c r="AO154" s="370">
        <f t="shared" si="58"/>
        <v>9</v>
      </c>
      <c r="AP154" s="370">
        <v>0</v>
      </c>
      <c r="AQ154" s="370">
        <v>0</v>
      </c>
      <c r="AR154" s="370">
        <f t="shared" si="59"/>
        <v>0</v>
      </c>
      <c r="AS154" s="370">
        <v>1</v>
      </c>
      <c r="AT154" s="370">
        <v>1</v>
      </c>
      <c r="AU154" s="370">
        <f t="shared" si="60"/>
        <v>2</v>
      </c>
      <c r="AV154" s="370">
        <v>0</v>
      </c>
      <c r="AW154" s="370">
        <v>1</v>
      </c>
      <c r="AX154" s="370">
        <f t="shared" si="61"/>
        <v>1</v>
      </c>
      <c r="AY154" s="370">
        <v>0</v>
      </c>
      <c r="AZ154" s="370">
        <v>0</v>
      </c>
      <c r="BA154" s="370">
        <f t="shared" si="62"/>
        <v>0</v>
      </c>
      <c r="BB154" s="370">
        <v>0</v>
      </c>
      <c r="BC154" s="370">
        <v>0</v>
      </c>
      <c r="BD154" s="370">
        <f t="shared" si="63"/>
        <v>0</v>
      </c>
      <c r="BE154" s="370">
        <v>0</v>
      </c>
      <c r="BF154" s="370">
        <v>0</v>
      </c>
      <c r="BG154" s="370">
        <f t="shared" si="64"/>
        <v>0</v>
      </c>
      <c r="BH154" s="370">
        <v>0</v>
      </c>
      <c r="BI154" s="370">
        <v>0</v>
      </c>
      <c r="BJ154" s="370">
        <v>0</v>
      </c>
      <c r="BK154" s="370">
        <v>0</v>
      </c>
      <c r="BL154" s="370">
        <v>0</v>
      </c>
      <c r="BM154" s="370">
        <v>0</v>
      </c>
      <c r="BN154" s="370">
        <v>0</v>
      </c>
      <c r="BO154" s="370">
        <v>0</v>
      </c>
      <c r="BP154" s="370">
        <v>0</v>
      </c>
      <c r="BQ154" s="370">
        <v>0</v>
      </c>
      <c r="BR154" s="370">
        <v>0</v>
      </c>
      <c r="BS154" s="370">
        <v>0</v>
      </c>
      <c r="BT154" s="370">
        <v>0</v>
      </c>
      <c r="BU154" s="370">
        <v>0</v>
      </c>
      <c r="BV154" s="370">
        <v>0</v>
      </c>
      <c r="BW154" s="370">
        <v>0</v>
      </c>
      <c r="BX154" s="370">
        <v>0</v>
      </c>
      <c r="BY154" s="370">
        <v>0</v>
      </c>
      <c r="BZ154" s="370">
        <v>0</v>
      </c>
      <c r="CA154" s="370">
        <v>0</v>
      </c>
      <c r="CB154" s="370">
        <v>0</v>
      </c>
      <c r="CC154" s="370">
        <v>0</v>
      </c>
      <c r="CD154" s="370">
        <v>0</v>
      </c>
      <c r="CE154" s="370">
        <v>0</v>
      </c>
    </row>
    <row r="155" spans="1:83" s="371" customFormat="1" hidden="1">
      <c r="A155" s="370">
        <f t="shared" si="49"/>
        <v>141</v>
      </c>
      <c r="B155" s="370" t="s">
        <v>795</v>
      </c>
      <c r="C155" s="370" t="s">
        <v>796</v>
      </c>
      <c r="D155" s="370" t="s">
        <v>1557</v>
      </c>
      <c r="E155" s="370" t="s">
        <v>797</v>
      </c>
      <c r="F155" s="370" t="s">
        <v>89</v>
      </c>
      <c r="G155" s="370" t="s">
        <v>126</v>
      </c>
      <c r="H155" s="370" t="s">
        <v>615</v>
      </c>
      <c r="I155" s="370" t="s">
        <v>615</v>
      </c>
      <c r="J155" s="370">
        <v>2</v>
      </c>
      <c r="K155" s="370" t="s">
        <v>2421</v>
      </c>
      <c r="L155" s="370">
        <v>30112</v>
      </c>
      <c r="M155" s="370" t="s">
        <v>2409</v>
      </c>
      <c r="N155" s="370">
        <v>900</v>
      </c>
      <c r="O155" s="370">
        <v>0</v>
      </c>
      <c r="P155" s="370">
        <v>0</v>
      </c>
      <c r="Q155" s="370">
        <f t="shared" si="50"/>
        <v>0</v>
      </c>
      <c r="R155" s="370">
        <v>2</v>
      </c>
      <c r="S155" s="370">
        <v>7</v>
      </c>
      <c r="T155" s="370">
        <f t="shared" si="51"/>
        <v>9</v>
      </c>
      <c r="U155" s="370">
        <v>11</v>
      </c>
      <c r="V155" s="370">
        <v>9</v>
      </c>
      <c r="W155" s="370">
        <f t="shared" si="52"/>
        <v>20</v>
      </c>
      <c r="X155" s="370">
        <v>7</v>
      </c>
      <c r="Y155" s="370">
        <v>8</v>
      </c>
      <c r="Z155" s="370">
        <f t="shared" si="53"/>
        <v>15</v>
      </c>
      <c r="AA155" s="370">
        <v>5</v>
      </c>
      <c r="AB155" s="370">
        <v>9</v>
      </c>
      <c r="AC155" s="370">
        <f t="shared" si="54"/>
        <v>14</v>
      </c>
      <c r="AD155" s="370">
        <v>12</v>
      </c>
      <c r="AE155" s="370">
        <v>8</v>
      </c>
      <c r="AF155" s="370">
        <f t="shared" si="55"/>
        <v>20</v>
      </c>
      <c r="AG155" s="370">
        <v>6</v>
      </c>
      <c r="AH155" s="370">
        <v>9</v>
      </c>
      <c r="AI155" s="370">
        <f t="shared" si="56"/>
        <v>15</v>
      </c>
      <c r="AJ155" s="370">
        <v>6</v>
      </c>
      <c r="AK155" s="370">
        <v>1</v>
      </c>
      <c r="AL155" s="370">
        <f t="shared" si="57"/>
        <v>7</v>
      </c>
      <c r="AM155" s="370">
        <v>3</v>
      </c>
      <c r="AN155" s="370">
        <v>0</v>
      </c>
      <c r="AO155" s="370">
        <f t="shared" si="58"/>
        <v>3</v>
      </c>
      <c r="AP155" s="370">
        <v>1</v>
      </c>
      <c r="AQ155" s="370">
        <v>0</v>
      </c>
      <c r="AR155" s="370">
        <f t="shared" si="59"/>
        <v>1</v>
      </c>
      <c r="AS155" s="370">
        <v>0</v>
      </c>
      <c r="AT155" s="370">
        <v>0</v>
      </c>
      <c r="AU155" s="370">
        <f t="shared" si="60"/>
        <v>0</v>
      </c>
      <c r="AV155" s="370">
        <v>0</v>
      </c>
      <c r="AW155" s="370">
        <v>0</v>
      </c>
      <c r="AX155" s="370">
        <f t="shared" si="61"/>
        <v>0</v>
      </c>
      <c r="AY155" s="370">
        <v>0</v>
      </c>
      <c r="AZ155" s="370">
        <v>0</v>
      </c>
      <c r="BA155" s="370">
        <f t="shared" si="62"/>
        <v>0</v>
      </c>
      <c r="BB155" s="370">
        <v>0</v>
      </c>
      <c r="BC155" s="370">
        <v>0</v>
      </c>
      <c r="BD155" s="370">
        <f t="shared" si="63"/>
        <v>0</v>
      </c>
      <c r="BE155" s="370">
        <v>0</v>
      </c>
      <c r="BF155" s="370">
        <v>0</v>
      </c>
      <c r="BG155" s="370">
        <f t="shared" si="64"/>
        <v>0</v>
      </c>
      <c r="BH155" s="370">
        <v>0</v>
      </c>
      <c r="BI155" s="370">
        <v>0</v>
      </c>
      <c r="BJ155" s="370">
        <v>0</v>
      </c>
      <c r="BK155" s="370">
        <v>0</v>
      </c>
      <c r="BL155" s="370">
        <v>0</v>
      </c>
      <c r="BM155" s="370">
        <v>0</v>
      </c>
      <c r="BN155" s="370">
        <v>0</v>
      </c>
      <c r="BO155" s="370">
        <v>0</v>
      </c>
      <c r="BP155" s="370">
        <v>0</v>
      </c>
      <c r="BQ155" s="370">
        <v>0</v>
      </c>
      <c r="BR155" s="370">
        <v>0</v>
      </c>
      <c r="BS155" s="370">
        <v>0</v>
      </c>
      <c r="BT155" s="370">
        <v>0</v>
      </c>
      <c r="BU155" s="370">
        <v>0</v>
      </c>
      <c r="BV155" s="370">
        <v>0</v>
      </c>
      <c r="BW155" s="370">
        <v>0</v>
      </c>
      <c r="BX155" s="370">
        <v>0</v>
      </c>
      <c r="BY155" s="370">
        <v>0</v>
      </c>
      <c r="BZ155" s="370">
        <v>0</v>
      </c>
      <c r="CA155" s="370">
        <v>0</v>
      </c>
      <c r="CB155" s="370">
        <v>0</v>
      </c>
      <c r="CC155" s="370">
        <v>0</v>
      </c>
      <c r="CD155" s="370">
        <v>0</v>
      </c>
      <c r="CE155" s="370">
        <v>0</v>
      </c>
    </row>
    <row r="156" spans="1:83" s="371" customFormat="1" hidden="1">
      <c r="A156" s="370">
        <f t="shared" si="49"/>
        <v>142</v>
      </c>
      <c r="B156" s="370" t="s">
        <v>798</v>
      </c>
      <c r="C156" s="370" t="s">
        <v>799</v>
      </c>
      <c r="D156" s="370" t="s">
        <v>1564</v>
      </c>
      <c r="E156" s="370" t="s">
        <v>800</v>
      </c>
      <c r="F156" s="370" t="s">
        <v>89</v>
      </c>
      <c r="G156" s="370" t="s">
        <v>126</v>
      </c>
      <c r="H156" s="370" t="s">
        <v>615</v>
      </c>
      <c r="I156" s="370" t="s">
        <v>615</v>
      </c>
      <c r="J156" s="370">
        <v>2</v>
      </c>
      <c r="K156" s="370" t="s">
        <v>2410</v>
      </c>
      <c r="L156" s="370">
        <v>31413</v>
      </c>
      <c r="M156" s="370" t="s">
        <v>2409</v>
      </c>
      <c r="N156" s="370">
        <v>900</v>
      </c>
      <c r="O156" s="370">
        <v>0</v>
      </c>
      <c r="P156" s="370">
        <v>0</v>
      </c>
      <c r="Q156" s="370">
        <f t="shared" si="50"/>
        <v>0</v>
      </c>
      <c r="R156" s="370">
        <v>5</v>
      </c>
      <c r="S156" s="370">
        <v>6</v>
      </c>
      <c r="T156" s="370">
        <f t="shared" si="51"/>
        <v>11</v>
      </c>
      <c r="U156" s="370">
        <v>9</v>
      </c>
      <c r="V156" s="370">
        <v>8</v>
      </c>
      <c r="W156" s="370">
        <f t="shared" si="52"/>
        <v>17</v>
      </c>
      <c r="X156" s="370">
        <v>15</v>
      </c>
      <c r="Y156" s="370">
        <v>10</v>
      </c>
      <c r="Z156" s="370">
        <f t="shared" si="53"/>
        <v>25</v>
      </c>
      <c r="AA156" s="370">
        <v>15</v>
      </c>
      <c r="AB156" s="370">
        <v>7</v>
      </c>
      <c r="AC156" s="370">
        <f t="shared" si="54"/>
        <v>22</v>
      </c>
      <c r="AD156" s="370">
        <v>8</v>
      </c>
      <c r="AE156" s="370">
        <v>13</v>
      </c>
      <c r="AF156" s="370">
        <f t="shared" si="55"/>
        <v>21</v>
      </c>
      <c r="AG156" s="370">
        <v>13</v>
      </c>
      <c r="AH156" s="370">
        <v>12</v>
      </c>
      <c r="AI156" s="370">
        <f t="shared" si="56"/>
        <v>25</v>
      </c>
      <c r="AJ156" s="370">
        <v>6</v>
      </c>
      <c r="AK156" s="370">
        <v>4</v>
      </c>
      <c r="AL156" s="370">
        <f t="shared" si="57"/>
        <v>10</v>
      </c>
      <c r="AM156" s="370">
        <v>3</v>
      </c>
      <c r="AN156" s="370">
        <v>1</v>
      </c>
      <c r="AO156" s="370">
        <f t="shared" si="58"/>
        <v>4</v>
      </c>
      <c r="AP156" s="370">
        <v>0</v>
      </c>
      <c r="AQ156" s="370">
        <v>0</v>
      </c>
      <c r="AR156" s="370">
        <f t="shared" si="59"/>
        <v>0</v>
      </c>
      <c r="AS156" s="370">
        <v>0</v>
      </c>
      <c r="AT156" s="370">
        <v>1</v>
      </c>
      <c r="AU156" s="370">
        <f t="shared" si="60"/>
        <v>1</v>
      </c>
      <c r="AV156" s="370">
        <v>0</v>
      </c>
      <c r="AW156" s="370">
        <v>0</v>
      </c>
      <c r="AX156" s="370">
        <f t="shared" si="61"/>
        <v>0</v>
      </c>
      <c r="AY156" s="370">
        <v>0</v>
      </c>
      <c r="AZ156" s="370">
        <v>0</v>
      </c>
      <c r="BA156" s="370">
        <f t="shared" si="62"/>
        <v>0</v>
      </c>
      <c r="BB156" s="370">
        <v>0</v>
      </c>
      <c r="BC156" s="370">
        <v>0</v>
      </c>
      <c r="BD156" s="370">
        <f t="shared" si="63"/>
        <v>0</v>
      </c>
      <c r="BE156" s="370">
        <v>0</v>
      </c>
      <c r="BF156" s="370">
        <v>0</v>
      </c>
      <c r="BG156" s="370">
        <f t="shared" si="64"/>
        <v>0</v>
      </c>
      <c r="BH156" s="370">
        <v>2</v>
      </c>
      <c r="BI156" s="370">
        <v>1</v>
      </c>
      <c r="BJ156" s="370">
        <v>4</v>
      </c>
      <c r="BK156" s="370">
        <v>0</v>
      </c>
      <c r="BL156" s="370">
        <v>0</v>
      </c>
      <c r="BM156" s="370">
        <v>2</v>
      </c>
      <c r="BN156" s="370">
        <v>2</v>
      </c>
      <c r="BO156" s="370">
        <v>1</v>
      </c>
      <c r="BP156" s="370">
        <v>2</v>
      </c>
      <c r="BQ156" s="370">
        <v>2</v>
      </c>
      <c r="BR156" s="370">
        <v>0</v>
      </c>
      <c r="BS156" s="370">
        <v>0</v>
      </c>
      <c r="BT156" s="370">
        <v>10</v>
      </c>
      <c r="BU156" s="370">
        <v>6</v>
      </c>
      <c r="BV156" s="370">
        <v>16</v>
      </c>
      <c r="BW156" s="370">
        <v>1</v>
      </c>
      <c r="BX156" s="370">
        <v>0</v>
      </c>
      <c r="BY156" s="370">
        <v>1</v>
      </c>
      <c r="BZ156" s="370">
        <v>10</v>
      </c>
      <c r="CA156" s="370">
        <v>10</v>
      </c>
      <c r="CB156" s="370">
        <v>16</v>
      </c>
      <c r="CC156" s="370">
        <v>1</v>
      </c>
      <c r="CD156" s="370">
        <v>0</v>
      </c>
      <c r="CE156" s="370">
        <v>1</v>
      </c>
    </row>
    <row r="157" spans="1:83" s="371" customFormat="1" hidden="1">
      <c r="A157" s="370">
        <f t="shared" si="49"/>
        <v>143</v>
      </c>
      <c r="B157" s="370" t="s">
        <v>859</v>
      </c>
      <c r="C157" s="370" t="s">
        <v>860</v>
      </c>
      <c r="D157" s="370" t="s">
        <v>1576</v>
      </c>
      <c r="E157" s="370" t="s">
        <v>861</v>
      </c>
      <c r="F157" s="370" t="s">
        <v>89</v>
      </c>
      <c r="G157" s="370" t="s">
        <v>126</v>
      </c>
      <c r="H157" s="370" t="s">
        <v>615</v>
      </c>
      <c r="I157" s="370" t="s">
        <v>615</v>
      </c>
      <c r="J157" s="370">
        <v>2</v>
      </c>
      <c r="K157" s="370" t="s">
        <v>2410</v>
      </c>
      <c r="L157" s="370">
        <v>31413</v>
      </c>
      <c r="M157" s="370" t="s">
        <v>2409</v>
      </c>
      <c r="N157" s="370">
        <v>1300</v>
      </c>
      <c r="O157" s="370">
        <v>1</v>
      </c>
      <c r="P157" s="370">
        <v>0</v>
      </c>
      <c r="Q157" s="370">
        <f t="shared" si="50"/>
        <v>1</v>
      </c>
      <c r="R157" s="370">
        <v>4</v>
      </c>
      <c r="S157" s="370">
        <v>10</v>
      </c>
      <c r="T157" s="370">
        <f t="shared" si="51"/>
        <v>14</v>
      </c>
      <c r="U157" s="370">
        <v>5</v>
      </c>
      <c r="V157" s="370">
        <v>7</v>
      </c>
      <c r="W157" s="370">
        <f t="shared" si="52"/>
        <v>12</v>
      </c>
      <c r="X157" s="370">
        <v>13</v>
      </c>
      <c r="Y157" s="370">
        <v>6</v>
      </c>
      <c r="Z157" s="370">
        <f t="shared" si="53"/>
        <v>19</v>
      </c>
      <c r="AA157" s="370">
        <v>7</v>
      </c>
      <c r="AB157" s="370">
        <v>3</v>
      </c>
      <c r="AC157" s="370">
        <f t="shared" si="54"/>
        <v>10</v>
      </c>
      <c r="AD157" s="370">
        <v>5</v>
      </c>
      <c r="AE157" s="370">
        <v>8</v>
      </c>
      <c r="AF157" s="370">
        <f t="shared" si="55"/>
        <v>13</v>
      </c>
      <c r="AG157" s="370">
        <v>3</v>
      </c>
      <c r="AH157" s="370">
        <v>1</v>
      </c>
      <c r="AI157" s="370">
        <f t="shared" si="56"/>
        <v>4</v>
      </c>
      <c r="AJ157" s="370">
        <v>1</v>
      </c>
      <c r="AK157" s="370">
        <v>0</v>
      </c>
      <c r="AL157" s="370">
        <f t="shared" si="57"/>
        <v>1</v>
      </c>
      <c r="AM157" s="370">
        <v>1</v>
      </c>
      <c r="AN157" s="370">
        <v>0</v>
      </c>
      <c r="AO157" s="370">
        <f t="shared" si="58"/>
        <v>1</v>
      </c>
      <c r="AP157" s="370">
        <v>0</v>
      </c>
      <c r="AQ157" s="370">
        <v>0</v>
      </c>
      <c r="AR157" s="370">
        <f t="shared" si="59"/>
        <v>0</v>
      </c>
      <c r="AS157" s="370">
        <v>0</v>
      </c>
      <c r="AT157" s="370">
        <v>0</v>
      </c>
      <c r="AU157" s="370">
        <f t="shared" si="60"/>
        <v>0</v>
      </c>
      <c r="AV157" s="370">
        <v>0</v>
      </c>
      <c r="AW157" s="370">
        <v>0</v>
      </c>
      <c r="AX157" s="370">
        <f t="shared" si="61"/>
        <v>0</v>
      </c>
      <c r="AY157" s="370">
        <v>0</v>
      </c>
      <c r="AZ157" s="370">
        <v>0</v>
      </c>
      <c r="BA157" s="370">
        <f t="shared" si="62"/>
        <v>0</v>
      </c>
      <c r="BB157" s="370">
        <v>0</v>
      </c>
      <c r="BC157" s="370">
        <v>0</v>
      </c>
      <c r="BD157" s="370">
        <f t="shared" si="63"/>
        <v>0</v>
      </c>
      <c r="BE157" s="370">
        <v>0</v>
      </c>
      <c r="BF157" s="370">
        <v>0</v>
      </c>
      <c r="BG157" s="370">
        <f t="shared" si="64"/>
        <v>0</v>
      </c>
      <c r="BH157" s="370">
        <v>0</v>
      </c>
      <c r="BI157" s="370">
        <v>0</v>
      </c>
      <c r="BJ157" s="370">
        <v>0</v>
      </c>
      <c r="BK157" s="370">
        <v>0</v>
      </c>
      <c r="BL157" s="370">
        <v>0</v>
      </c>
      <c r="BM157" s="370">
        <v>0</v>
      </c>
      <c r="BN157" s="370">
        <v>0</v>
      </c>
      <c r="BO157" s="370">
        <v>0</v>
      </c>
      <c r="BP157" s="370">
        <v>0</v>
      </c>
      <c r="BQ157" s="370">
        <v>0</v>
      </c>
      <c r="BR157" s="370">
        <v>0</v>
      </c>
      <c r="BS157" s="370">
        <v>0</v>
      </c>
      <c r="BT157" s="370">
        <v>0</v>
      </c>
      <c r="BU157" s="370">
        <v>0</v>
      </c>
      <c r="BV157" s="370">
        <v>0</v>
      </c>
      <c r="BW157" s="370">
        <v>0</v>
      </c>
      <c r="BX157" s="370">
        <v>0</v>
      </c>
      <c r="BY157" s="370">
        <v>0</v>
      </c>
      <c r="BZ157" s="370">
        <v>0</v>
      </c>
      <c r="CA157" s="370">
        <v>0</v>
      </c>
      <c r="CB157" s="370">
        <v>0</v>
      </c>
      <c r="CC157" s="370">
        <v>0</v>
      </c>
      <c r="CD157" s="370">
        <v>0</v>
      </c>
      <c r="CE157" s="370">
        <v>0</v>
      </c>
    </row>
    <row r="158" spans="1:83" s="371" customFormat="1" hidden="1">
      <c r="A158" s="370">
        <f t="shared" si="49"/>
        <v>144</v>
      </c>
      <c r="B158" s="370" t="s">
        <v>879</v>
      </c>
      <c r="C158" s="370" t="s">
        <v>880</v>
      </c>
      <c r="D158" s="370" t="s">
        <v>2465</v>
      </c>
      <c r="E158" s="370" t="s">
        <v>331</v>
      </c>
      <c r="F158" s="370" t="s">
        <v>89</v>
      </c>
      <c r="G158" s="370" t="s">
        <v>126</v>
      </c>
      <c r="H158" s="370" t="s">
        <v>615</v>
      </c>
      <c r="I158" s="370" t="s">
        <v>615</v>
      </c>
      <c r="J158" s="370">
        <v>2</v>
      </c>
      <c r="K158" s="370" t="s">
        <v>2410</v>
      </c>
      <c r="L158" s="370">
        <v>3654</v>
      </c>
      <c r="M158" s="370" t="s">
        <v>2419</v>
      </c>
      <c r="N158" s="370">
        <v>0</v>
      </c>
      <c r="O158" s="370">
        <v>0</v>
      </c>
      <c r="P158" s="370">
        <v>0</v>
      </c>
      <c r="Q158" s="370">
        <f t="shared" si="50"/>
        <v>0</v>
      </c>
      <c r="R158" s="370">
        <v>7</v>
      </c>
      <c r="S158" s="370">
        <v>6</v>
      </c>
      <c r="T158" s="370">
        <f t="shared" si="51"/>
        <v>13</v>
      </c>
      <c r="U158" s="370">
        <v>7</v>
      </c>
      <c r="V158" s="370">
        <v>7</v>
      </c>
      <c r="W158" s="370">
        <f t="shared" si="52"/>
        <v>14</v>
      </c>
      <c r="X158" s="370">
        <v>3</v>
      </c>
      <c r="Y158" s="370">
        <v>8</v>
      </c>
      <c r="Z158" s="370">
        <f t="shared" si="53"/>
        <v>11</v>
      </c>
      <c r="AA158" s="370">
        <v>7</v>
      </c>
      <c r="AB158" s="370">
        <v>5</v>
      </c>
      <c r="AC158" s="370">
        <f t="shared" si="54"/>
        <v>12</v>
      </c>
      <c r="AD158" s="370">
        <v>7</v>
      </c>
      <c r="AE158" s="370">
        <v>6</v>
      </c>
      <c r="AF158" s="370">
        <f t="shared" si="55"/>
        <v>13</v>
      </c>
      <c r="AG158" s="370">
        <v>9</v>
      </c>
      <c r="AH158" s="370">
        <v>3</v>
      </c>
      <c r="AI158" s="370">
        <f t="shared" si="56"/>
        <v>12</v>
      </c>
      <c r="AJ158" s="370">
        <v>10</v>
      </c>
      <c r="AK158" s="370">
        <v>3</v>
      </c>
      <c r="AL158" s="370">
        <f t="shared" si="57"/>
        <v>13</v>
      </c>
      <c r="AM158" s="370">
        <v>2</v>
      </c>
      <c r="AN158" s="370">
        <v>2</v>
      </c>
      <c r="AO158" s="370">
        <f t="shared" si="58"/>
        <v>4</v>
      </c>
      <c r="AP158" s="370">
        <v>0</v>
      </c>
      <c r="AQ158" s="370">
        <v>1</v>
      </c>
      <c r="AR158" s="370">
        <f t="shared" si="59"/>
        <v>1</v>
      </c>
      <c r="AS158" s="370">
        <v>0</v>
      </c>
      <c r="AT158" s="370">
        <v>0</v>
      </c>
      <c r="AU158" s="370">
        <f t="shared" si="60"/>
        <v>0</v>
      </c>
      <c r="AV158" s="370">
        <v>0</v>
      </c>
      <c r="AW158" s="370">
        <v>0</v>
      </c>
      <c r="AX158" s="370">
        <f t="shared" si="61"/>
        <v>0</v>
      </c>
      <c r="AY158" s="370">
        <v>0</v>
      </c>
      <c r="AZ158" s="370">
        <v>0</v>
      </c>
      <c r="BA158" s="370">
        <f t="shared" si="62"/>
        <v>0</v>
      </c>
      <c r="BB158" s="370">
        <v>0</v>
      </c>
      <c r="BC158" s="370">
        <v>0</v>
      </c>
      <c r="BD158" s="370">
        <f t="shared" si="63"/>
        <v>0</v>
      </c>
      <c r="BE158" s="370">
        <v>0</v>
      </c>
      <c r="BF158" s="370">
        <v>0</v>
      </c>
      <c r="BG158" s="370">
        <f t="shared" si="64"/>
        <v>0</v>
      </c>
      <c r="BH158" s="370">
        <v>0</v>
      </c>
      <c r="BI158" s="370">
        <v>0</v>
      </c>
      <c r="BJ158" s="370">
        <v>0</v>
      </c>
      <c r="BK158" s="370">
        <v>0</v>
      </c>
      <c r="BL158" s="370">
        <v>0</v>
      </c>
      <c r="BM158" s="370">
        <v>0</v>
      </c>
      <c r="BN158" s="370">
        <v>0</v>
      </c>
      <c r="BO158" s="370">
        <v>0</v>
      </c>
      <c r="BP158" s="370">
        <v>0</v>
      </c>
      <c r="BQ158" s="370">
        <v>0</v>
      </c>
      <c r="BR158" s="370">
        <v>0</v>
      </c>
      <c r="BS158" s="370">
        <v>1</v>
      </c>
      <c r="BT158" s="370">
        <v>0</v>
      </c>
      <c r="BU158" s="370">
        <v>1</v>
      </c>
      <c r="BV158" s="370">
        <v>1</v>
      </c>
      <c r="BW158" s="370">
        <v>0</v>
      </c>
      <c r="BX158" s="370">
        <v>0</v>
      </c>
      <c r="BY158" s="370">
        <v>0</v>
      </c>
      <c r="BZ158" s="370">
        <v>0</v>
      </c>
      <c r="CA158" s="370">
        <v>0</v>
      </c>
      <c r="CB158" s="370">
        <v>1</v>
      </c>
      <c r="CC158" s="370">
        <v>0</v>
      </c>
      <c r="CD158" s="370">
        <v>0</v>
      </c>
      <c r="CE158" s="370">
        <v>0</v>
      </c>
    </row>
    <row r="159" spans="1:83" s="371" customFormat="1" hidden="1">
      <c r="A159" s="370">
        <f t="shared" si="49"/>
        <v>145</v>
      </c>
      <c r="B159" s="370" t="s">
        <v>849</v>
      </c>
      <c r="C159" s="370" t="s">
        <v>850</v>
      </c>
      <c r="D159" s="370" t="s">
        <v>1578</v>
      </c>
      <c r="E159" s="370" t="s">
        <v>851</v>
      </c>
      <c r="F159" s="370" t="s">
        <v>89</v>
      </c>
      <c r="G159" s="370" t="s">
        <v>126</v>
      </c>
      <c r="H159" s="370" t="s">
        <v>615</v>
      </c>
      <c r="I159" s="370" t="s">
        <v>615</v>
      </c>
      <c r="J159" s="370">
        <v>2</v>
      </c>
      <c r="K159" s="370" t="s">
        <v>2466</v>
      </c>
      <c r="L159" s="370">
        <v>3654</v>
      </c>
      <c r="M159" s="370" t="s">
        <v>2409</v>
      </c>
      <c r="N159" s="370">
        <v>900</v>
      </c>
      <c r="O159" s="370">
        <v>0</v>
      </c>
      <c r="P159" s="370">
        <v>1</v>
      </c>
      <c r="Q159" s="370">
        <f t="shared" si="50"/>
        <v>1</v>
      </c>
      <c r="R159" s="370">
        <v>11</v>
      </c>
      <c r="S159" s="370">
        <v>7</v>
      </c>
      <c r="T159" s="370">
        <f t="shared" si="51"/>
        <v>18</v>
      </c>
      <c r="U159" s="370">
        <v>11</v>
      </c>
      <c r="V159" s="370">
        <v>6</v>
      </c>
      <c r="W159" s="370">
        <f t="shared" si="52"/>
        <v>17</v>
      </c>
      <c r="X159" s="370">
        <v>7</v>
      </c>
      <c r="Y159" s="370">
        <v>5</v>
      </c>
      <c r="Z159" s="370">
        <f t="shared" si="53"/>
        <v>12</v>
      </c>
      <c r="AA159" s="370">
        <v>5</v>
      </c>
      <c r="AB159" s="370">
        <v>6</v>
      </c>
      <c r="AC159" s="370">
        <f t="shared" si="54"/>
        <v>11</v>
      </c>
      <c r="AD159" s="370">
        <v>10</v>
      </c>
      <c r="AE159" s="370">
        <v>5</v>
      </c>
      <c r="AF159" s="370">
        <f t="shared" si="55"/>
        <v>15</v>
      </c>
      <c r="AG159" s="370">
        <v>5</v>
      </c>
      <c r="AH159" s="370">
        <v>8</v>
      </c>
      <c r="AI159" s="370">
        <f t="shared" si="56"/>
        <v>13</v>
      </c>
      <c r="AJ159" s="370">
        <v>6</v>
      </c>
      <c r="AK159" s="370">
        <v>1</v>
      </c>
      <c r="AL159" s="370">
        <f t="shared" si="57"/>
        <v>7</v>
      </c>
      <c r="AM159" s="370">
        <v>1</v>
      </c>
      <c r="AN159" s="370">
        <v>0</v>
      </c>
      <c r="AO159" s="370">
        <f t="shared" si="58"/>
        <v>1</v>
      </c>
      <c r="AP159" s="370">
        <v>0</v>
      </c>
      <c r="AQ159" s="370">
        <v>0</v>
      </c>
      <c r="AR159" s="370">
        <f t="shared" si="59"/>
        <v>0</v>
      </c>
      <c r="AS159" s="370">
        <v>0</v>
      </c>
      <c r="AT159" s="370">
        <v>0</v>
      </c>
      <c r="AU159" s="370">
        <f t="shared" si="60"/>
        <v>0</v>
      </c>
      <c r="AV159" s="370">
        <v>0</v>
      </c>
      <c r="AW159" s="370">
        <v>0</v>
      </c>
      <c r="AX159" s="370">
        <f t="shared" si="61"/>
        <v>0</v>
      </c>
      <c r="AY159" s="370">
        <v>0</v>
      </c>
      <c r="AZ159" s="370">
        <v>0</v>
      </c>
      <c r="BA159" s="370">
        <f t="shared" si="62"/>
        <v>0</v>
      </c>
      <c r="BB159" s="370">
        <v>0</v>
      </c>
      <c r="BC159" s="370">
        <v>0</v>
      </c>
      <c r="BD159" s="370">
        <f t="shared" si="63"/>
        <v>0</v>
      </c>
      <c r="BE159" s="370">
        <v>0</v>
      </c>
      <c r="BF159" s="370">
        <v>0</v>
      </c>
      <c r="BG159" s="370">
        <f t="shared" si="64"/>
        <v>0</v>
      </c>
      <c r="BH159" s="370">
        <v>3</v>
      </c>
      <c r="BI159" s="370">
        <v>0</v>
      </c>
      <c r="BJ159" s="370">
        <v>0</v>
      </c>
      <c r="BK159" s="370">
        <v>0</v>
      </c>
      <c r="BL159" s="370">
        <v>0</v>
      </c>
      <c r="BM159" s="370">
        <v>0</v>
      </c>
      <c r="BN159" s="370">
        <v>0</v>
      </c>
      <c r="BO159" s="370">
        <v>0</v>
      </c>
      <c r="BP159" s="370">
        <v>0</v>
      </c>
      <c r="BQ159" s="370">
        <v>0</v>
      </c>
      <c r="BR159" s="370">
        <v>0</v>
      </c>
      <c r="BS159" s="370">
        <v>0</v>
      </c>
      <c r="BT159" s="370">
        <v>3</v>
      </c>
      <c r="BU159" s="370">
        <v>0</v>
      </c>
      <c r="BV159" s="370">
        <v>3</v>
      </c>
      <c r="BW159" s="370">
        <v>0</v>
      </c>
      <c r="BX159" s="370">
        <v>0</v>
      </c>
      <c r="BY159" s="370">
        <v>0</v>
      </c>
      <c r="BZ159" s="370">
        <v>3</v>
      </c>
      <c r="CA159" s="370">
        <v>3</v>
      </c>
      <c r="CB159" s="370">
        <v>3</v>
      </c>
      <c r="CC159" s="370">
        <v>0</v>
      </c>
      <c r="CD159" s="370">
        <v>0</v>
      </c>
      <c r="CE159" s="370">
        <v>0</v>
      </c>
    </row>
    <row r="160" spans="1:83" s="371" customFormat="1" hidden="1">
      <c r="A160" s="370">
        <f t="shared" si="49"/>
        <v>146</v>
      </c>
      <c r="B160" s="370" t="s">
        <v>837</v>
      </c>
      <c r="C160" s="370" t="s">
        <v>838</v>
      </c>
      <c r="D160" s="370" t="s">
        <v>838</v>
      </c>
      <c r="E160" s="370" t="s">
        <v>822</v>
      </c>
      <c r="F160" s="370" t="s">
        <v>89</v>
      </c>
      <c r="G160" s="370" t="s">
        <v>126</v>
      </c>
      <c r="H160" s="370" t="s">
        <v>615</v>
      </c>
      <c r="I160" s="370" t="s">
        <v>615</v>
      </c>
      <c r="J160" s="370">
        <v>2</v>
      </c>
      <c r="K160" s="370" t="s">
        <v>2467</v>
      </c>
      <c r="L160" s="370">
        <v>42250</v>
      </c>
      <c r="M160" s="370" t="s">
        <v>2419</v>
      </c>
      <c r="N160" s="370">
        <v>0</v>
      </c>
      <c r="O160" s="370">
        <v>0</v>
      </c>
      <c r="P160" s="370">
        <v>0</v>
      </c>
      <c r="Q160" s="370">
        <f t="shared" si="50"/>
        <v>0</v>
      </c>
      <c r="R160" s="370">
        <v>0</v>
      </c>
      <c r="S160" s="370">
        <v>5</v>
      </c>
      <c r="T160" s="370">
        <f t="shared" si="51"/>
        <v>5</v>
      </c>
      <c r="U160" s="370">
        <v>5</v>
      </c>
      <c r="V160" s="370">
        <v>8</v>
      </c>
      <c r="W160" s="370">
        <f t="shared" si="52"/>
        <v>13</v>
      </c>
      <c r="X160" s="370">
        <v>5</v>
      </c>
      <c r="Y160" s="370">
        <v>7</v>
      </c>
      <c r="Z160" s="370">
        <f t="shared" si="53"/>
        <v>12</v>
      </c>
      <c r="AA160" s="370">
        <v>9</v>
      </c>
      <c r="AB160" s="370">
        <v>8</v>
      </c>
      <c r="AC160" s="370">
        <f t="shared" si="54"/>
        <v>17</v>
      </c>
      <c r="AD160" s="370">
        <v>3</v>
      </c>
      <c r="AE160" s="370">
        <v>5</v>
      </c>
      <c r="AF160" s="370">
        <f t="shared" si="55"/>
        <v>8</v>
      </c>
      <c r="AG160" s="370">
        <v>6</v>
      </c>
      <c r="AH160" s="370">
        <v>5</v>
      </c>
      <c r="AI160" s="370">
        <f t="shared" si="56"/>
        <v>11</v>
      </c>
      <c r="AJ160" s="370">
        <v>8</v>
      </c>
      <c r="AK160" s="370">
        <v>7</v>
      </c>
      <c r="AL160" s="370">
        <f t="shared" si="57"/>
        <v>15</v>
      </c>
      <c r="AM160" s="370">
        <v>3</v>
      </c>
      <c r="AN160" s="370">
        <v>0</v>
      </c>
      <c r="AO160" s="370">
        <f t="shared" si="58"/>
        <v>3</v>
      </c>
      <c r="AP160" s="370">
        <v>1</v>
      </c>
      <c r="AQ160" s="370">
        <v>0</v>
      </c>
      <c r="AR160" s="370">
        <f t="shared" si="59"/>
        <v>1</v>
      </c>
      <c r="AS160" s="370">
        <v>0</v>
      </c>
      <c r="AT160" s="370">
        <v>0</v>
      </c>
      <c r="AU160" s="370">
        <f t="shared" si="60"/>
        <v>0</v>
      </c>
      <c r="AV160" s="370">
        <v>0</v>
      </c>
      <c r="AW160" s="370">
        <v>0</v>
      </c>
      <c r="AX160" s="370">
        <f t="shared" si="61"/>
        <v>0</v>
      </c>
      <c r="AY160" s="370">
        <v>0</v>
      </c>
      <c r="AZ160" s="370">
        <v>0</v>
      </c>
      <c r="BA160" s="370">
        <f t="shared" si="62"/>
        <v>0</v>
      </c>
      <c r="BB160" s="370">
        <v>0</v>
      </c>
      <c r="BC160" s="370">
        <v>0</v>
      </c>
      <c r="BD160" s="370">
        <f t="shared" si="63"/>
        <v>0</v>
      </c>
      <c r="BE160" s="370">
        <v>0</v>
      </c>
      <c r="BF160" s="370">
        <v>0</v>
      </c>
      <c r="BG160" s="370">
        <f t="shared" si="64"/>
        <v>0</v>
      </c>
      <c r="BH160" s="370">
        <v>1</v>
      </c>
      <c r="BI160" s="370">
        <v>1</v>
      </c>
      <c r="BJ160" s="370">
        <v>0</v>
      </c>
      <c r="BK160" s="370">
        <v>0</v>
      </c>
      <c r="BL160" s="370">
        <v>0</v>
      </c>
      <c r="BM160" s="370">
        <v>0</v>
      </c>
      <c r="BN160" s="370">
        <v>0</v>
      </c>
      <c r="BO160" s="370">
        <v>0</v>
      </c>
      <c r="BP160" s="370">
        <v>0</v>
      </c>
      <c r="BQ160" s="370">
        <v>0</v>
      </c>
      <c r="BR160" s="370">
        <v>0</v>
      </c>
      <c r="BS160" s="370">
        <v>0</v>
      </c>
      <c r="BT160" s="370">
        <v>1</v>
      </c>
      <c r="BU160" s="370">
        <v>1</v>
      </c>
      <c r="BV160" s="370">
        <v>2</v>
      </c>
      <c r="BW160" s="370">
        <v>0</v>
      </c>
      <c r="BX160" s="370">
        <v>0</v>
      </c>
      <c r="BY160" s="370">
        <v>0</v>
      </c>
      <c r="BZ160" s="370">
        <v>1</v>
      </c>
      <c r="CA160" s="370">
        <v>1</v>
      </c>
      <c r="CB160" s="370">
        <v>2</v>
      </c>
      <c r="CC160" s="370">
        <v>0</v>
      </c>
      <c r="CD160" s="370">
        <v>0</v>
      </c>
      <c r="CE160" s="370">
        <v>0</v>
      </c>
    </row>
    <row r="161" spans="1:83" s="371" customFormat="1" hidden="1">
      <c r="A161" s="370">
        <f t="shared" si="49"/>
        <v>147</v>
      </c>
      <c r="B161" s="370" t="s">
        <v>844</v>
      </c>
      <c r="C161" s="370" t="s">
        <v>845</v>
      </c>
      <c r="D161" s="370" t="s">
        <v>803</v>
      </c>
      <c r="E161" s="370" t="s">
        <v>803</v>
      </c>
      <c r="F161" s="370" t="s">
        <v>89</v>
      </c>
      <c r="G161" s="370" t="s">
        <v>126</v>
      </c>
      <c r="H161" s="370" t="s">
        <v>615</v>
      </c>
      <c r="I161" s="370" t="s">
        <v>615</v>
      </c>
      <c r="J161" s="370">
        <v>2</v>
      </c>
      <c r="K161" s="370" t="s">
        <v>2468</v>
      </c>
      <c r="L161" s="370">
        <v>41487</v>
      </c>
      <c r="M161" s="370" t="s">
        <v>2419</v>
      </c>
      <c r="N161" s="370">
        <v>0</v>
      </c>
      <c r="O161" s="370">
        <v>0</v>
      </c>
      <c r="P161" s="370">
        <v>0</v>
      </c>
      <c r="Q161" s="370">
        <f t="shared" si="50"/>
        <v>0</v>
      </c>
      <c r="R161" s="370">
        <v>6</v>
      </c>
      <c r="S161" s="370">
        <v>9</v>
      </c>
      <c r="T161" s="370">
        <f t="shared" si="51"/>
        <v>15</v>
      </c>
      <c r="U161" s="370">
        <v>5</v>
      </c>
      <c r="V161" s="370">
        <v>14</v>
      </c>
      <c r="W161" s="370">
        <f t="shared" si="52"/>
        <v>19</v>
      </c>
      <c r="X161" s="370">
        <v>15</v>
      </c>
      <c r="Y161" s="370">
        <v>8</v>
      </c>
      <c r="Z161" s="370">
        <f t="shared" si="53"/>
        <v>23</v>
      </c>
      <c r="AA161" s="370">
        <v>16</v>
      </c>
      <c r="AB161" s="370">
        <v>8</v>
      </c>
      <c r="AC161" s="370">
        <f t="shared" si="54"/>
        <v>24</v>
      </c>
      <c r="AD161" s="370">
        <v>11</v>
      </c>
      <c r="AE161" s="370">
        <v>14</v>
      </c>
      <c r="AF161" s="370">
        <f t="shared" si="55"/>
        <v>25</v>
      </c>
      <c r="AG161" s="370">
        <v>10</v>
      </c>
      <c r="AH161" s="370">
        <v>10</v>
      </c>
      <c r="AI161" s="370">
        <f t="shared" si="56"/>
        <v>20</v>
      </c>
      <c r="AJ161" s="370">
        <v>10</v>
      </c>
      <c r="AK161" s="370">
        <v>3</v>
      </c>
      <c r="AL161" s="370">
        <f t="shared" si="57"/>
        <v>13</v>
      </c>
      <c r="AM161" s="370">
        <v>4</v>
      </c>
      <c r="AN161" s="370">
        <v>1</v>
      </c>
      <c r="AO161" s="370">
        <f t="shared" si="58"/>
        <v>5</v>
      </c>
      <c r="AP161" s="370">
        <v>2</v>
      </c>
      <c r="AQ161" s="370">
        <v>1</v>
      </c>
      <c r="AR161" s="370">
        <f t="shared" si="59"/>
        <v>3</v>
      </c>
      <c r="AS161" s="370">
        <v>0</v>
      </c>
      <c r="AT161" s="370">
        <v>0</v>
      </c>
      <c r="AU161" s="370">
        <f t="shared" si="60"/>
        <v>0</v>
      </c>
      <c r="AV161" s="370">
        <v>0</v>
      </c>
      <c r="AW161" s="370">
        <v>0</v>
      </c>
      <c r="AX161" s="370">
        <f t="shared" si="61"/>
        <v>0</v>
      </c>
      <c r="AY161" s="370">
        <v>0</v>
      </c>
      <c r="AZ161" s="370">
        <v>0</v>
      </c>
      <c r="BA161" s="370">
        <f t="shared" si="62"/>
        <v>0</v>
      </c>
      <c r="BB161" s="370">
        <v>0</v>
      </c>
      <c r="BC161" s="370">
        <v>0</v>
      </c>
      <c r="BD161" s="370">
        <f t="shared" si="63"/>
        <v>0</v>
      </c>
      <c r="BE161" s="370">
        <v>0</v>
      </c>
      <c r="BF161" s="370">
        <v>0</v>
      </c>
      <c r="BG161" s="370">
        <f t="shared" si="64"/>
        <v>0</v>
      </c>
      <c r="BH161" s="370">
        <v>0</v>
      </c>
      <c r="BI161" s="370">
        <v>0</v>
      </c>
      <c r="BJ161" s="370">
        <v>0</v>
      </c>
      <c r="BK161" s="370">
        <v>0</v>
      </c>
      <c r="BL161" s="370">
        <v>0</v>
      </c>
      <c r="BM161" s="370">
        <v>0</v>
      </c>
      <c r="BN161" s="370">
        <v>0</v>
      </c>
      <c r="BO161" s="370">
        <v>0</v>
      </c>
      <c r="BP161" s="370">
        <v>0</v>
      </c>
      <c r="BQ161" s="370">
        <v>0</v>
      </c>
      <c r="BR161" s="370">
        <v>0</v>
      </c>
      <c r="BS161" s="370">
        <v>0</v>
      </c>
      <c r="BT161" s="370">
        <v>0</v>
      </c>
      <c r="BU161" s="370">
        <v>0</v>
      </c>
      <c r="BV161" s="370">
        <v>0</v>
      </c>
      <c r="BW161" s="370">
        <v>0</v>
      </c>
      <c r="BX161" s="370">
        <v>0</v>
      </c>
      <c r="BY161" s="370">
        <v>0</v>
      </c>
      <c r="BZ161" s="370">
        <v>0</v>
      </c>
      <c r="CA161" s="370">
        <v>0</v>
      </c>
      <c r="CB161" s="370">
        <v>0</v>
      </c>
      <c r="CC161" s="370">
        <v>0</v>
      </c>
      <c r="CD161" s="370">
        <v>0</v>
      </c>
      <c r="CE161" s="370">
        <v>0</v>
      </c>
    </row>
    <row r="162" spans="1:83" s="371" customFormat="1" hidden="1">
      <c r="A162" s="370">
        <f t="shared" si="49"/>
        <v>148</v>
      </c>
      <c r="B162" s="370" t="s">
        <v>867</v>
      </c>
      <c r="C162" s="370" t="s">
        <v>868</v>
      </c>
      <c r="D162" s="370" t="s">
        <v>2469</v>
      </c>
      <c r="E162" s="370" t="s">
        <v>869</v>
      </c>
      <c r="F162" s="370" t="s">
        <v>89</v>
      </c>
      <c r="G162" s="370" t="s">
        <v>126</v>
      </c>
      <c r="H162" s="370" t="s">
        <v>615</v>
      </c>
      <c r="I162" s="370" t="s">
        <v>615</v>
      </c>
      <c r="J162" s="370">
        <v>2</v>
      </c>
      <c r="K162" s="370" t="s">
        <v>2470</v>
      </c>
      <c r="L162" s="370" t="s">
        <v>615</v>
      </c>
      <c r="M162" s="370" t="s">
        <v>2419</v>
      </c>
      <c r="N162" s="370">
        <v>0</v>
      </c>
      <c r="O162" s="370">
        <v>0</v>
      </c>
      <c r="P162" s="370">
        <v>0</v>
      </c>
      <c r="Q162" s="370">
        <f t="shared" si="50"/>
        <v>0</v>
      </c>
      <c r="R162" s="370">
        <v>8</v>
      </c>
      <c r="S162" s="370">
        <v>2</v>
      </c>
      <c r="T162" s="370">
        <f t="shared" si="51"/>
        <v>10</v>
      </c>
      <c r="U162" s="370">
        <v>27</v>
      </c>
      <c r="V162" s="370">
        <v>21</v>
      </c>
      <c r="W162" s="370">
        <f t="shared" si="52"/>
        <v>48</v>
      </c>
      <c r="X162" s="370">
        <v>16</v>
      </c>
      <c r="Y162" s="370">
        <v>16</v>
      </c>
      <c r="Z162" s="370">
        <f t="shared" si="53"/>
        <v>32</v>
      </c>
      <c r="AA162" s="370">
        <v>6</v>
      </c>
      <c r="AB162" s="370">
        <v>13</v>
      </c>
      <c r="AC162" s="370">
        <f t="shared" si="54"/>
        <v>19</v>
      </c>
      <c r="AD162" s="370">
        <v>19</v>
      </c>
      <c r="AE162" s="370">
        <v>15</v>
      </c>
      <c r="AF162" s="370">
        <f t="shared" si="55"/>
        <v>34</v>
      </c>
      <c r="AG162" s="370">
        <v>19</v>
      </c>
      <c r="AH162" s="370">
        <v>7</v>
      </c>
      <c r="AI162" s="370">
        <f t="shared" si="56"/>
        <v>26</v>
      </c>
      <c r="AJ162" s="370">
        <v>7</v>
      </c>
      <c r="AK162" s="370">
        <v>6</v>
      </c>
      <c r="AL162" s="370">
        <f t="shared" si="57"/>
        <v>13</v>
      </c>
      <c r="AM162" s="370">
        <v>4</v>
      </c>
      <c r="AN162" s="370">
        <v>3</v>
      </c>
      <c r="AO162" s="370">
        <f t="shared" si="58"/>
        <v>7</v>
      </c>
      <c r="AP162" s="370">
        <v>2</v>
      </c>
      <c r="AQ162" s="370">
        <v>0</v>
      </c>
      <c r="AR162" s="370">
        <f t="shared" si="59"/>
        <v>2</v>
      </c>
      <c r="AS162" s="370">
        <v>0</v>
      </c>
      <c r="AT162" s="370">
        <v>1</v>
      </c>
      <c r="AU162" s="370">
        <f t="shared" si="60"/>
        <v>1</v>
      </c>
      <c r="AV162" s="370">
        <v>0</v>
      </c>
      <c r="AW162" s="370">
        <v>0</v>
      </c>
      <c r="AX162" s="370">
        <f t="shared" si="61"/>
        <v>0</v>
      </c>
      <c r="AY162" s="370">
        <v>0</v>
      </c>
      <c r="AZ162" s="370">
        <v>0</v>
      </c>
      <c r="BA162" s="370">
        <f t="shared" si="62"/>
        <v>0</v>
      </c>
      <c r="BB162" s="370">
        <v>0</v>
      </c>
      <c r="BC162" s="370">
        <v>0</v>
      </c>
      <c r="BD162" s="370">
        <f t="shared" si="63"/>
        <v>0</v>
      </c>
      <c r="BE162" s="370">
        <v>0</v>
      </c>
      <c r="BF162" s="370">
        <v>0</v>
      </c>
      <c r="BG162" s="370">
        <f t="shared" si="64"/>
        <v>0</v>
      </c>
      <c r="BH162" s="370">
        <v>0</v>
      </c>
      <c r="BI162" s="370">
        <v>0</v>
      </c>
      <c r="BJ162" s="370">
        <v>0</v>
      </c>
      <c r="BK162" s="370">
        <v>0</v>
      </c>
      <c r="BL162" s="370">
        <v>0</v>
      </c>
      <c r="BM162" s="370">
        <v>0</v>
      </c>
      <c r="BN162" s="370">
        <v>0</v>
      </c>
      <c r="BO162" s="370">
        <v>0</v>
      </c>
      <c r="BP162" s="370">
        <v>0</v>
      </c>
      <c r="BQ162" s="370">
        <v>0</v>
      </c>
      <c r="BR162" s="370">
        <v>0</v>
      </c>
      <c r="BS162" s="370">
        <v>0</v>
      </c>
      <c r="BT162" s="370">
        <v>0</v>
      </c>
      <c r="BU162" s="370">
        <v>0</v>
      </c>
      <c r="BV162" s="370">
        <v>0</v>
      </c>
      <c r="BW162" s="370">
        <v>0</v>
      </c>
      <c r="BX162" s="370">
        <v>0</v>
      </c>
      <c r="BY162" s="370">
        <v>0</v>
      </c>
      <c r="BZ162" s="370">
        <v>0</v>
      </c>
      <c r="CA162" s="370">
        <v>0</v>
      </c>
      <c r="CB162" s="370">
        <v>0</v>
      </c>
      <c r="CC162" s="370">
        <v>0</v>
      </c>
      <c r="CD162" s="370">
        <v>0</v>
      </c>
      <c r="CE162" s="370">
        <v>0</v>
      </c>
    </row>
    <row r="163" spans="1:83" s="371" customFormat="1" hidden="1">
      <c r="A163" s="370">
        <f t="shared" si="49"/>
        <v>149</v>
      </c>
      <c r="B163" s="370" t="s">
        <v>809</v>
      </c>
      <c r="C163" s="370" t="s">
        <v>810</v>
      </c>
      <c r="D163" s="370" t="s">
        <v>2471</v>
      </c>
      <c r="E163" s="370" t="s">
        <v>811</v>
      </c>
      <c r="F163" s="370" t="s">
        <v>89</v>
      </c>
      <c r="G163" s="370" t="s">
        <v>126</v>
      </c>
      <c r="H163" s="370" t="s">
        <v>615</v>
      </c>
      <c r="I163" s="370" t="s">
        <v>615</v>
      </c>
      <c r="J163" s="370">
        <v>2</v>
      </c>
      <c r="K163" s="370" t="s">
        <v>2472</v>
      </c>
      <c r="L163" s="370">
        <v>42261</v>
      </c>
      <c r="M163" s="370" t="s">
        <v>2419</v>
      </c>
      <c r="N163" s="370">
        <v>0</v>
      </c>
      <c r="O163" s="370">
        <v>0</v>
      </c>
      <c r="P163" s="370">
        <v>1</v>
      </c>
      <c r="Q163" s="370">
        <f t="shared" si="50"/>
        <v>1</v>
      </c>
      <c r="R163" s="370">
        <v>2</v>
      </c>
      <c r="S163" s="370">
        <v>4</v>
      </c>
      <c r="T163" s="370">
        <f t="shared" si="51"/>
        <v>6</v>
      </c>
      <c r="U163" s="370">
        <v>8</v>
      </c>
      <c r="V163" s="370">
        <v>5</v>
      </c>
      <c r="W163" s="370">
        <f t="shared" si="52"/>
        <v>13</v>
      </c>
      <c r="X163" s="370">
        <v>6</v>
      </c>
      <c r="Y163" s="370">
        <v>2</v>
      </c>
      <c r="Z163" s="370">
        <f t="shared" si="53"/>
        <v>8</v>
      </c>
      <c r="AA163" s="370">
        <v>3</v>
      </c>
      <c r="AB163" s="370">
        <v>9</v>
      </c>
      <c r="AC163" s="370">
        <f t="shared" si="54"/>
        <v>12</v>
      </c>
      <c r="AD163" s="370">
        <v>4</v>
      </c>
      <c r="AE163" s="370">
        <v>1</v>
      </c>
      <c r="AF163" s="370">
        <f t="shared" si="55"/>
        <v>5</v>
      </c>
      <c r="AG163" s="370">
        <v>1</v>
      </c>
      <c r="AH163" s="370">
        <v>1</v>
      </c>
      <c r="AI163" s="370">
        <f t="shared" si="56"/>
        <v>2</v>
      </c>
      <c r="AJ163" s="370">
        <v>0</v>
      </c>
      <c r="AK163" s="370">
        <v>0</v>
      </c>
      <c r="AL163" s="370">
        <f t="shared" si="57"/>
        <v>0</v>
      </c>
      <c r="AM163" s="370">
        <v>0</v>
      </c>
      <c r="AN163" s="370">
        <v>0</v>
      </c>
      <c r="AO163" s="370">
        <f t="shared" si="58"/>
        <v>0</v>
      </c>
      <c r="AP163" s="370">
        <v>0</v>
      </c>
      <c r="AQ163" s="370">
        <v>0</v>
      </c>
      <c r="AR163" s="370">
        <f t="shared" si="59"/>
        <v>0</v>
      </c>
      <c r="AS163" s="370">
        <v>0</v>
      </c>
      <c r="AT163" s="370">
        <v>0</v>
      </c>
      <c r="AU163" s="370">
        <f t="shared" si="60"/>
        <v>0</v>
      </c>
      <c r="AV163" s="370">
        <v>0</v>
      </c>
      <c r="AW163" s="370">
        <v>0</v>
      </c>
      <c r="AX163" s="370">
        <f t="shared" si="61"/>
        <v>0</v>
      </c>
      <c r="AY163" s="370">
        <v>0</v>
      </c>
      <c r="AZ163" s="370">
        <v>0</v>
      </c>
      <c r="BA163" s="370">
        <f t="shared" si="62"/>
        <v>0</v>
      </c>
      <c r="BB163" s="370">
        <v>0</v>
      </c>
      <c r="BC163" s="370">
        <v>0</v>
      </c>
      <c r="BD163" s="370">
        <f t="shared" si="63"/>
        <v>0</v>
      </c>
      <c r="BE163" s="370">
        <v>0</v>
      </c>
      <c r="BF163" s="370">
        <v>0</v>
      </c>
      <c r="BG163" s="370">
        <f t="shared" si="64"/>
        <v>0</v>
      </c>
      <c r="BH163" s="370">
        <v>1</v>
      </c>
      <c r="BI163" s="370">
        <v>0</v>
      </c>
      <c r="BJ163" s="370">
        <v>0</v>
      </c>
      <c r="BK163" s="370">
        <v>0</v>
      </c>
      <c r="BL163" s="370">
        <v>0</v>
      </c>
      <c r="BM163" s="370">
        <v>0</v>
      </c>
      <c r="BN163" s="370">
        <v>0</v>
      </c>
      <c r="BO163" s="370">
        <v>0</v>
      </c>
      <c r="BP163" s="370">
        <v>0</v>
      </c>
      <c r="BQ163" s="370">
        <v>0</v>
      </c>
      <c r="BR163" s="370">
        <v>0</v>
      </c>
      <c r="BS163" s="370">
        <v>0</v>
      </c>
      <c r="BT163" s="370">
        <v>1</v>
      </c>
      <c r="BU163" s="370">
        <v>0</v>
      </c>
      <c r="BV163" s="370">
        <v>1</v>
      </c>
      <c r="BW163" s="370">
        <v>0</v>
      </c>
      <c r="BX163" s="370">
        <v>0</v>
      </c>
      <c r="BY163" s="370">
        <v>0</v>
      </c>
      <c r="BZ163" s="370">
        <v>1</v>
      </c>
      <c r="CA163" s="370">
        <v>1</v>
      </c>
      <c r="CB163" s="370">
        <v>1</v>
      </c>
      <c r="CC163" s="370">
        <v>0</v>
      </c>
      <c r="CD163" s="370">
        <v>0</v>
      </c>
      <c r="CE163" s="370">
        <v>0</v>
      </c>
    </row>
    <row r="164" spans="1:83" s="371" customFormat="1" ht="24.75" customHeight="1">
      <c r="A164" s="370">
        <v>6</v>
      </c>
      <c r="B164" s="370"/>
      <c r="C164" s="370" t="str">
        <f>F164</f>
        <v>Kec. Mandiangin</v>
      </c>
      <c r="D164" s="370"/>
      <c r="E164" s="370"/>
      <c r="F164" s="370" t="str">
        <f>F163</f>
        <v>Kec. Mandiangin</v>
      </c>
      <c r="G164" s="370"/>
      <c r="H164" s="370"/>
      <c r="I164" s="370"/>
      <c r="J164" s="370"/>
      <c r="K164" s="370"/>
      <c r="L164" s="370"/>
      <c r="M164" s="370"/>
      <c r="N164" s="370"/>
      <c r="O164" s="370">
        <f t="shared" ref="O164:BK164" si="65">SUM(O127:O163)</f>
        <v>1</v>
      </c>
      <c r="P164" s="370">
        <f t="shared" si="65"/>
        <v>7</v>
      </c>
      <c r="Q164" s="370">
        <f t="shared" si="65"/>
        <v>8</v>
      </c>
      <c r="R164" s="370">
        <f t="shared" si="65"/>
        <v>238</v>
      </c>
      <c r="S164" s="370">
        <f t="shared" si="65"/>
        <v>257</v>
      </c>
      <c r="T164" s="370">
        <f t="shared" si="65"/>
        <v>495</v>
      </c>
      <c r="U164" s="370">
        <f t="shared" si="65"/>
        <v>354</v>
      </c>
      <c r="V164" s="370">
        <f t="shared" si="65"/>
        <v>364</v>
      </c>
      <c r="W164" s="370">
        <f t="shared" si="65"/>
        <v>718</v>
      </c>
      <c r="X164" s="370">
        <f t="shared" si="65"/>
        <v>406</v>
      </c>
      <c r="Y164" s="370">
        <f t="shared" si="65"/>
        <v>353</v>
      </c>
      <c r="Z164" s="370">
        <f t="shared" si="65"/>
        <v>759</v>
      </c>
      <c r="AA164" s="370">
        <f t="shared" si="65"/>
        <v>385</v>
      </c>
      <c r="AB164" s="370">
        <f t="shared" si="65"/>
        <v>340</v>
      </c>
      <c r="AC164" s="370">
        <f t="shared" si="65"/>
        <v>725</v>
      </c>
      <c r="AD164" s="370">
        <f t="shared" si="65"/>
        <v>343</v>
      </c>
      <c r="AE164" s="370">
        <f t="shared" si="65"/>
        <v>315</v>
      </c>
      <c r="AF164" s="370">
        <f t="shared" si="65"/>
        <v>658</v>
      </c>
      <c r="AG164" s="370">
        <f t="shared" si="65"/>
        <v>316</v>
      </c>
      <c r="AH164" s="370">
        <f t="shared" si="65"/>
        <v>304</v>
      </c>
      <c r="AI164" s="370">
        <f t="shared" si="65"/>
        <v>620</v>
      </c>
      <c r="AJ164" s="370">
        <f t="shared" si="65"/>
        <v>183</v>
      </c>
      <c r="AK164" s="370">
        <f t="shared" si="65"/>
        <v>105</v>
      </c>
      <c r="AL164" s="370">
        <f t="shared" si="65"/>
        <v>288</v>
      </c>
      <c r="AM164" s="370">
        <f t="shared" si="65"/>
        <v>73</v>
      </c>
      <c r="AN164" s="370">
        <f t="shared" si="65"/>
        <v>34</v>
      </c>
      <c r="AO164" s="370">
        <f t="shared" si="65"/>
        <v>107</v>
      </c>
      <c r="AP164" s="370">
        <f t="shared" si="65"/>
        <v>13</v>
      </c>
      <c r="AQ164" s="370">
        <f t="shared" si="65"/>
        <v>6</v>
      </c>
      <c r="AR164" s="370">
        <f t="shared" si="65"/>
        <v>19</v>
      </c>
      <c r="AS164" s="370">
        <f t="shared" si="65"/>
        <v>6</v>
      </c>
      <c r="AT164" s="370">
        <f t="shared" si="65"/>
        <v>4</v>
      </c>
      <c r="AU164" s="370">
        <f t="shared" si="65"/>
        <v>10</v>
      </c>
      <c r="AV164" s="370">
        <f t="shared" si="65"/>
        <v>2</v>
      </c>
      <c r="AW164" s="370">
        <f t="shared" si="65"/>
        <v>1</v>
      </c>
      <c r="AX164" s="370">
        <f t="shared" si="65"/>
        <v>3</v>
      </c>
      <c r="AY164" s="370">
        <f t="shared" si="65"/>
        <v>0</v>
      </c>
      <c r="AZ164" s="370">
        <f t="shared" si="65"/>
        <v>0</v>
      </c>
      <c r="BA164" s="370">
        <f t="shared" si="65"/>
        <v>0</v>
      </c>
      <c r="BB164" s="370">
        <f t="shared" si="65"/>
        <v>0</v>
      </c>
      <c r="BC164" s="370">
        <f t="shared" si="65"/>
        <v>1</v>
      </c>
      <c r="BD164" s="370">
        <f t="shared" si="65"/>
        <v>1</v>
      </c>
      <c r="BE164" s="370">
        <f t="shared" si="65"/>
        <v>0</v>
      </c>
      <c r="BF164" s="370">
        <f t="shared" si="65"/>
        <v>0</v>
      </c>
      <c r="BG164" s="370">
        <f t="shared" si="65"/>
        <v>0</v>
      </c>
      <c r="BH164" s="370">
        <f t="shared" si="65"/>
        <v>18</v>
      </c>
      <c r="BI164" s="370">
        <f t="shared" si="65"/>
        <v>7</v>
      </c>
      <c r="BJ164" s="370">
        <f t="shared" si="65"/>
        <v>9</v>
      </c>
      <c r="BK164" s="370">
        <f t="shared" si="65"/>
        <v>2</v>
      </c>
      <c r="BL164" s="370">
        <f t="shared" ref="BL164:BS164" si="66">SUM(BL127:BL163)</f>
        <v>0</v>
      </c>
      <c r="BM164" s="370">
        <f t="shared" si="66"/>
        <v>2</v>
      </c>
      <c r="BN164" s="370">
        <f t="shared" si="66"/>
        <v>4</v>
      </c>
      <c r="BO164" s="370">
        <f t="shared" si="66"/>
        <v>1</v>
      </c>
      <c r="BP164" s="370">
        <f t="shared" si="66"/>
        <v>2</v>
      </c>
      <c r="BQ164" s="370">
        <f t="shared" si="66"/>
        <v>2</v>
      </c>
      <c r="BR164" s="370">
        <f t="shared" si="66"/>
        <v>0</v>
      </c>
      <c r="BS164" s="370">
        <f t="shared" si="66"/>
        <v>2</v>
      </c>
      <c r="BT164" s="370">
        <v>33</v>
      </c>
      <c r="BU164" s="370">
        <v>16</v>
      </c>
      <c r="BV164" s="370">
        <v>49</v>
      </c>
      <c r="BW164" s="370">
        <v>3</v>
      </c>
      <c r="BX164" s="370">
        <v>5</v>
      </c>
      <c r="BY164" s="370">
        <v>8</v>
      </c>
      <c r="BZ164" s="370">
        <v>0</v>
      </c>
      <c r="CA164" s="370">
        <v>0</v>
      </c>
      <c r="CB164" s="370">
        <f>SUM(BZ164:CA164)</f>
        <v>0</v>
      </c>
      <c r="CC164" s="370">
        <v>1</v>
      </c>
      <c r="CD164" s="370">
        <v>1</v>
      </c>
      <c r="CE164" s="370">
        <f>SUM(CC164:CD164)</f>
        <v>2</v>
      </c>
    </row>
    <row r="165" spans="1:83" s="371" customFormat="1" hidden="1">
      <c r="A165" s="370">
        <f>A163+1</f>
        <v>150</v>
      </c>
      <c r="B165" s="370" t="s">
        <v>924</v>
      </c>
      <c r="C165" s="370" t="s">
        <v>925</v>
      </c>
      <c r="D165" s="370" t="s">
        <v>1599</v>
      </c>
      <c r="E165" s="370" t="s">
        <v>926</v>
      </c>
      <c r="F165" s="370" t="s">
        <v>83</v>
      </c>
      <c r="G165" s="370" t="s">
        <v>126</v>
      </c>
      <c r="H165" s="370" t="s">
        <v>615</v>
      </c>
      <c r="I165" s="370" t="s">
        <v>615</v>
      </c>
      <c r="J165" s="370">
        <v>2</v>
      </c>
      <c r="K165" s="370" t="s">
        <v>2410</v>
      </c>
      <c r="L165" s="370">
        <v>27030</v>
      </c>
      <c r="M165" s="370" t="s">
        <v>2409</v>
      </c>
      <c r="N165" s="370">
        <v>450</v>
      </c>
      <c r="O165" s="370">
        <v>0</v>
      </c>
      <c r="P165" s="370">
        <v>0</v>
      </c>
      <c r="Q165" s="370">
        <f t="shared" si="50"/>
        <v>0</v>
      </c>
      <c r="R165" s="370">
        <v>8</v>
      </c>
      <c r="S165" s="370">
        <v>13</v>
      </c>
      <c r="T165" s="370">
        <f t="shared" si="51"/>
        <v>21</v>
      </c>
      <c r="U165" s="370">
        <v>18</v>
      </c>
      <c r="V165" s="370">
        <v>13</v>
      </c>
      <c r="W165" s="370">
        <f t="shared" si="52"/>
        <v>31</v>
      </c>
      <c r="X165" s="370">
        <v>18</v>
      </c>
      <c r="Y165" s="370">
        <v>10</v>
      </c>
      <c r="Z165" s="370">
        <f t="shared" si="53"/>
        <v>28</v>
      </c>
      <c r="AA165" s="370">
        <v>19</v>
      </c>
      <c r="AB165" s="370">
        <v>7</v>
      </c>
      <c r="AC165" s="370">
        <f t="shared" si="54"/>
        <v>26</v>
      </c>
      <c r="AD165" s="370">
        <v>19</v>
      </c>
      <c r="AE165" s="370">
        <v>15</v>
      </c>
      <c r="AF165" s="370">
        <f t="shared" si="55"/>
        <v>34</v>
      </c>
      <c r="AG165" s="370">
        <v>29</v>
      </c>
      <c r="AH165" s="370">
        <v>24</v>
      </c>
      <c r="AI165" s="370">
        <f t="shared" si="56"/>
        <v>53</v>
      </c>
      <c r="AJ165" s="370">
        <v>4</v>
      </c>
      <c r="AK165" s="370">
        <v>3</v>
      </c>
      <c r="AL165" s="370">
        <f t="shared" si="57"/>
        <v>7</v>
      </c>
      <c r="AM165" s="370">
        <v>2</v>
      </c>
      <c r="AN165" s="370">
        <v>0</v>
      </c>
      <c r="AO165" s="370">
        <f t="shared" si="58"/>
        <v>2</v>
      </c>
      <c r="AP165" s="370">
        <v>0</v>
      </c>
      <c r="AQ165" s="370">
        <v>1</v>
      </c>
      <c r="AR165" s="370">
        <f t="shared" si="59"/>
        <v>1</v>
      </c>
      <c r="AS165" s="370">
        <v>0</v>
      </c>
      <c r="AT165" s="370">
        <v>0</v>
      </c>
      <c r="AU165" s="370">
        <f t="shared" si="60"/>
        <v>0</v>
      </c>
      <c r="AV165" s="370">
        <v>0</v>
      </c>
      <c r="AW165" s="370">
        <v>0</v>
      </c>
      <c r="AX165" s="370">
        <f t="shared" si="61"/>
        <v>0</v>
      </c>
      <c r="AY165" s="370">
        <v>0</v>
      </c>
      <c r="AZ165" s="370">
        <v>0</v>
      </c>
      <c r="BA165" s="370">
        <f t="shared" si="62"/>
        <v>0</v>
      </c>
      <c r="BB165" s="370">
        <v>0</v>
      </c>
      <c r="BC165" s="370">
        <v>0</v>
      </c>
      <c r="BD165" s="370">
        <f t="shared" si="63"/>
        <v>0</v>
      </c>
      <c r="BE165" s="370">
        <v>0</v>
      </c>
      <c r="BF165" s="370">
        <v>0</v>
      </c>
      <c r="BG165" s="370">
        <f t="shared" si="64"/>
        <v>0</v>
      </c>
      <c r="BH165" s="370">
        <v>0</v>
      </c>
      <c r="BI165" s="370">
        <v>0</v>
      </c>
      <c r="BJ165" s="370">
        <v>0</v>
      </c>
      <c r="BK165" s="370">
        <v>0</v>
      </c>
      <c r="BL165" s="370">
        <v>0</v>
      </c>
      <c r="BM165" s="370">
        <v>0</v>
      </c>
      <c r="BN165" s="370">
        <v>0</v>
      </c>
      <c r="BO165" s="370">
        <v>0</v>
      </c>
      <c r="BP165" s="370">
        <v>3</v>
      </c>
      <c r="BQ165" s="370">
        <v>3</v>
      </c>
      <c r="BR165" s="370">
        <v>0</v>
      </c>
      <c r="BS165" s="370">
        <v>0</v>
      </c>
      <c r="BT165" s="370">
        <v>3</v>
      </c>
      <c r="BU165" s="370">
        <v>3</v>
      </c>
      <c r="BV165" s="370">
        <v>6</v>
      </c>
      <c r="BW165" s="370">
        <v>0</v>
      </c>
      <c r="BX165" s="370">
        <v>0</v>
      </c>
      <c r="BY165" s="370">
        <v>0</v>
      </c>
      <c r="BZ165" s="370">
        <v>3</v>
      </c>
      <c r="CA165" s="370">
        <v>3</v>
      </c>
      <c r="CB165" s="370">
        <v>6</v>
      </c>
      <c r="CC165" s="370">
        <v>0</v>
      </c>
      <c r="CD165" s="370">
        <v>0</v>
      </c>
      <c r="CE165" s="370">
        <v>0</v>
      </c>
    </row>
    <row r="166" spans="1:83" s="371" customFormat="1" hidden="1">
      <c r="A166" s="370">
        <f t="shared" si="49"/>
        <v>151</v>
      </c>
      <c r="B166" s="370" t="s">
        <v>927</v>
      </c>
      <c r="C166" s="370" t="s">
        <v>928</v>
      </c>
      <c r="D166" s="370" t="s">
        <v>1596</v>
      </c>
      <c r="E166" s="370" t="s">
        <v>929</v>
      </c>
      <c r="F166" s="370" t="s">
        <v>83</v>
      </c>
      <c r="G166" s="370" t="s">
        <v>126</v>
      </c>
      <c r="H166" s="370" t="s">
        <v>615</v>
      </c>
      <c r="I166" s="370" t="s">
        <v>615</v>
      </c>
      <c r="J166" s="370">
        <v>2</v>
      </c>
      <c r="K166" s="370" t="s">
        <v>2473</v>
      </c>
      <c r="L166" s="370">
        <v>23561</v>
      </c>
      <c r="M166" s="370" t="s">
        <v>2409</v>
      </c>
      <c r="N166" s="370">
        <v>900</v>
      </c>
      <c r="O166" s="370">
        <v>0</v>
      </c>
      <c r="P166" s="370">
        <v>1</v>
      </c>
      <c r="Q166" s="370">
        <f t="shared" si="50"/>
        <v>1</v>
      </c>
      <c r="R166" s="370">
        <v>11</v>
      </c>
      <c r="S166" s="370">
        <v>10</v>
      </c>
      <c r="T166" s="370">
        <f t="shared" si="51"/>
        <v>21</v>
      </c>
      <c r="U166" s="370">
        <v>23</v>
      </c>
      <c r="V166" s="370">
        <v>13</v>
      </c>
      <c r="W166" s="370">
        <f t="shared" si="52"/>
        <v>36</v>
      </c>
      <c r="X166" s="370">
        <v>18</v>
      </c>
      <c r="Y166" s="370">
        <v>21</v>
      </c>
      <c r="Z166" s="370">
        <f t="shared" si="53"/>
        <v>39</v>
      </c>
      <c r="AA166" s="370">
        <v>5</v>
      </c>
      <c r="AB166" s="370">
        <v>3</v>
      </c>
      <c r="AC166" s="370">
        <f t="shared" si="54"/>
        <v>8</v>
      </c>
      <c r="AD166" s="370">
        <v>8</v>
      </c>
      <c r="AE166" s="370">
        <v>8</v>
      </c>
      <c r="AF166" s="370">
        <f t="shared" si="55"/>
        <v>16</v>
      </c>
      <c r="AG166" s="370">
        <v>6</v>
      </c>
      <c r="AH166" s="370">
        <v>5</v>
      </c>
      <c r="AI166" s="370">
        <f t="shared" si="56"/>
        <v>11</v>
      </c>
      <c r="AJ166" s="370">
        <v>9</v>
      </c>
      <c r="AK166" s="370">
        <v>7</v>
      </c>
      <c r="AL166" s="370">
        <f t="shared" si="57"/>
        <v>16</v>
      </c>
      <c r="AM166" s="370">
        <v>8</v>
      </c>
      <c r="AN166" s="370">
        <v>7</v>
      </c>
      <c r="AO166" s="370">
        <f t="shared" si="58"/>
        <v>15</v>
      </c>
      <c r="AP166" s="370">
        <v>2</v>
      </c>
      <c r="AQ166" s="370">
        <v>1</v>
      </c>
      <c r="AR166" s="370">
        <f t="shared" si="59"/>
        <v>3</v>
      </c>
      <c r="AS166" s="370">
        <v>4</v>
      </c>
      <c r="AT166" s="370">
        <v>3</v>
      </c>
      <c r="AU166" s="370">
        <f t="shared" si="60"/>
        <v>7</v>
      </c>
      <c r="AV166" s="370">
        <v>1</v>
      </c>
      <c r="AW166" s="370">
        <v>1</v>
      </c>
      <c r="AX166" s="370">
        <f t="shared" si="61"/>
        <v>2</v>
      </c>
      <c r="AY166" s="370">
        <v>0</v>
      </c>
      <c r="AZ166" s="370">
        <v>0</v>
      </c>
      <c r="BA166" s="370">
        <f t="shared" si="62"/>
        <v>0</v>
      </c>
      <c r="BB166" s="370">
        <v>0</v>
      </c>
      <c r="BC166" s="370">
        <v>0</v>
      </c>
      <c r="BD166" s="370">
        <f t="shared" si="63"/>
        <v>0</v>
      </c>
      <c r="BE166" s="370">
        <v>0</v>
      </c>
      <c r="BF166" s="370">
        <v>0</v>
      </c>
      <c r="BG166" s="370">
        <f t="shared" si="64"/>
        <v>0</v>
      </c>
      <c r="BH166" s="370">
        <v>4</v>
      </c>
      <c r="BI166" s="370">
        <v>0</v>
      </c>
      <c r="BJ166" s="370">
        <v>1</v>
      </c>
      <c r="BK166" s="370">
        <v>0</v>
      </c>
      <c r="BL166" s="370">
        <v>0</v>
      </c>
      <c r="BM166" s="370">
        <v>0</v>
      </c>
      <c r="BN166" s="370">
        <v>0</v>
      </c>
      <c r="BO166" s="370">
        <v>0</v>
      </c>
      <c r="BP166" s="370">
        <v>0</v>
      </c>
      <c r="BQ166" s="370">
        <v>0</v>
      </c>
      <c r="BR166" s="370">
        <v>0</v>
      </c>
      <c r="BS166" s="370">
        <v>0</v>
      </c>
      <c r="BT166" s="370">
        <v>5</v>
      </c>
      <c r="BU166" s="370">
        <v>0</v>
      </c>
      <c r="BV166" s="370">
        <v>5</v>
      </c>
      <c r="BW166" s="370">
        <v>4</v>
      </c>
      <c r="BX166" s="370">
        <v>0</v>
      </c>
      <c r="BY166" s="370">
        <v>4</v>
      </c>
      <c r="BZ166" s="370">
        <v>5</v>
      </c>
      <c r="CA166" s="370">
        <v>5</v>
      </c>
      <c r="CB166" s="370">
        <v>5</v>
      </c>
      <c r="CC166" s="370">
        <v>4</v>
      </c>
      <c r="CD166" s="370">
        <v>0</v>
      </c>
      <c r="CE166" s="370">
        <v>4</v>
      </c>
    </row>
    <row r="167" spans="1:83" s="371" customFormat="1" hidden="1">
      <c r="A167" s="370">
        <f t="shared" si="49"/>
        <v>152</v>
      </c>
      <c r="B167" s="370" t="s">
        <v>932</v>
      </c>
      <c r="C167" s="370" t="s">
        <v>933</v>
      </c>
      <c r="D167" s="370" t="s">
        <v>1605</v>
      </c>
      <c r="E167" s="370" t="s">
        <v>371</v>
      </c>
      <c r="F167" s="370" t="s">
        <v>83</v>
      </c>
      <c r="G167" s="370" t="s">
        <v>126</v>
      </c>
      <c r="H167" s="370" t="s">
        <v>615</v>
      </c>
      <c r="I167" s="370" t="s">
        <v>615</v>
      </c>
      <c r="J167" s="370">
        <v>2</v>
      </c>
      <c r="K167" s="370" t="s">
        <v>2410</v>
      </c>
      <c r="L167" s="370">
        <v>27760</v>
      </c>
      <c r="M167" s="370" t="s">
        <v>2409</v>
      </c>
      <c r="N167" s="370">
        <v>450</v>
      </c>
      <c r="O167" s="370">
        <v>0</v>
      </c>
      <c r="P167" s="370">
        <v>0</v>
      </c>
      <c r="Q167" s="370">
        <f t="shared" si="50"/>
        <v>0</v>
      </c>
      <c r="R167" s="370">
        <v>9</v>
      </c>
      <c r="S167" s="370">
        <v>19</v>
      </c>
      <c r="T167" s="370">
        <f t="shared" si="51"/>
        <v>28</v>
      </c>
      <c r="U167" s="370">
        <v>12</v>
      </c>
      <c r="V167" s="370">
        <v>13</v>
      </c>
      <c r="W167" s="370">
        <f t="shared" si="52"/>
        <v>25</v>
      </c>
      <c r="X167" s="370">
        <v>14</v>
      </c>
      <c r="Y167" s="370">
        <v>9</v>
      </c>
      <c r="Z167" s="370">
        <f t="shared" si="53"/>
        <v>23</v>
      </c>
      <c r="AA167" s="370">
        <v>10</v>
      </c>
      <c r="AB167" s="370">
        <v>9</v>
      </c>
      <c r="AC167" s="370">
        <f t="shared" si="54"/>
        <v>19</v>
      </c>
      <c r="AD167" s="370">
        <v>8</v>
      </c>
      <c r="AE167" s="370">
        <v>10</v>
      </c>
      <c r="AF167" s="370">
        <f t="shared" si="55"/>
        <v>18</v>
      </c>
      <c r="AG167" s="370">
        <v>16</v>
      </c>
      <c r="AH167" s="370">
        <v>14</v>
      </c>
      <c r="AI167" s="370">
        <f t="shared" si="56"/>
        <v>30</v>
      </c>
      <c r="AJ167" s="370">
        <v>9</v>
      </c>
      <c r="AK167" s="370">
        <v>2</v>
      </c>
      <c r="AL167" s="370">
        <f t="shared" si="57"/>
        <v>11</v>
      </c>
      <c r="AM167" s="370">
        <v>10</v>
      </c>
      <c r="AN167" s="370">
        <v>1</v>
      </c>
      <c r="AO167" s="370">
        <f t="shared" si="58"/>
        <v>11</v>
      </c>
      <c r="AP167" s="370">
        <v>1</v>
      </c>
      <c r="AQ167" s="370">
        <v>1</v>
      </c>
      <c r="AR167" s="370">
        <f t="shared" si="59"/>
        <v>2</v>
      </c>
      <c r="AS167" s="370">
        <v>0</v>
      </c>
      <c r="AT167" s="370">
        <v>0</v>
      </c>
      <c r="AU167" s="370">
        <f t="shared" si="60"/>
        <v>0</v>
      </c>
      <c r="AV167" s="370">
        <v>0</v>
      </c>
      <c r="AW167" s="370">
        <v>0</v>
      </c>
      <c r="AX167" s="370">
        <f t="shared" si="61"/>
        <v>0</v>
      </c>
      <c r="AY167" s="370">
        <v>1</v>
      </c>
      <c r="AZ167" s="370">
        <v>0</v>
      </c>
      <c r="BA167" s="370">
        <f t="shared" si="62"/>
        <v>1</v>
      </c>
      <c r="BB167" s="370">
        <v>0</v>
      </c>
      <c r="BC167" s="370">
        <v>0</v>
      </c>
      <c r="BD167" s="370">
        <f t="shared" si="63"/>
        <v>0</v>
      </c>
      <c r="BE167" s="370">
        <v>0</v>
      </c>
      <c r="BF167" s="370">
        <v>0</v>
      </c>
      <c r="BG167" s="370">
        <f t="shared" si="64"/>
        <v>0</v>
      </c>
      <c r="BH167" s="370">
        <v>0</v>
      </c>
      <c r="BI167" s="370">
        <v>0</v>
      </c>
      <c r="BJ167" s="370">
        <v>0</v>
      </c>
      <c r="BK167" s="370">
        <v>0</v>
      </c>
      <c r="BL167" s="370">
        <v>0</v>
      </c>
      <c r="BM167" s="370">
        <v>0</v>
      </c>
      <c r="BN167" s="370">
        <v>0</v>
      </c>
      <c r="BO167" s="370">
        <v>0</v>
      </c>
      <c r="BP167" s="370">
        <v>7</v>
      </c>
      <c r="BQ167" s="370">
        <v>1</v>
      </c>
      <c r="BR167" s="370">
        <v>0</v>
      </c>
      <c r="BS167" s="370">
        <v>0</v>
      </c>
      <c r="BT167" s="370">
        <v>7</v>
      </c>
      <c r="BU167" s="370">
        <v>1</v>
      </c>
      <c r="BV167" s="370">
        <v>8</v>
      </c>
      <c r="BW167" s="370">
        <v>1</v>
      </c>
      <c r="BX167" s="370">
        <v>3</v>
      </c>
      <c r="BY167" s="370">
        <v>4</v>
      </c>
      <c r="BZ167" s="370">
        <v>7</v>
      </c>
      <c r="CA167" s="370">
        <v>7</v>
      </c>
      <c r="CB167" s="370">
        <v>8</v>
      </c>
      <c r="CC167" s="370">
        <v>1</v>
      </c>
      <c r="CD167" s="370">
        <v>3</v>
      </c>
      <c r="CE167" s="370">
        <v>4</v>
      </c>
    </row>
    <row r="168" spans="1:83" s="371" customFormat="1" hidden="1">
      <c r="A168" s="370">
        <f t="shared" si="49"/>
        <v>153</v>
      </c>
      <c r="B168" s="370" t="s">
        <v>915</v>
      </c>
      <c r="C168" s="370" t="s">
        <v>916</v>
      </c>
      <c r="D168" s="370" t="s">
        <v>1601</v>
      </c>
      <c r="E168" s="370" t="s">
        <v>917</v>
      </c>
      <c r="F168" s="370" t="s">
        <v>83</v>
      </c>
      <c r="G168" s="370" t="s">
        <v>126</v>
      </c>
      <c r="H168" s="370" t="s">
        <v>615</v>
      </c>
      <c r="I168" s="370" t="s">
        <v>615</v>
      </c>
      <c r="J168" s="370">
        <v>2</v>
      </c>
      <c r="K168" s="370" t="s">
        <v>2410</v>
      </c>
      <c r="L168" s="370">
        <v>27760</v>
      </c>
      <c r="M168" s="370" t="s">
        <v>2409</v>
      </c>
      <c r="N168" s="370">
        <v>900</v>
      </c>
      <c r="O168" s="370">
        <v>2</v>
      </c>
      <c r="P168" s="370">
        <v>0</v>
      </c>
      <c r="Q168" s="370">
        <f t="shared" si="50"/>
        <v>2</v>
      </c>
      <c r="R168" s="370">
        <v>17</v>
      </c>
      <c r="S168" s="370">
        <v>21</v>
      </c>
      <c r="T168" s="370">
        <f t="shared" si="51"/>
        <v>38</v>
      </c>
      <c r="U168" s="370">
        <v>28</v>
      </c>
      <c r="V168" s="370">
        <v>25</v>
      </c>
      <c r="W168" s="370">
        <f t="shared" si="52"/>
        <v>53</v>
      </c>
      <c r="X168" s="370">
        <v>22</v>
      </c>
      <c r="Y168" s="370">
        <v>24</v>
      </c>
      <c r="Z168" s="370">
        <f t="shared" si="53"/>
        <v>46</v>
      </c>
      <c r="AA168" s="370">
        <v>24</v>
      </c>
      <c r="AB168" s="370">
        <v>19</v>
      </c>
      <c r="AC168" s="370">
        <f t="shared" si="54"/>
        <v>43</v>
      </c>
      <c r="AD168" s="370">
        <v>18</v>
      </c>
      <c r="AE168" s="370">
        <v>27</v>
      </c>
      <c r="AF168" s="370">
        <f t="shared" si="55"/>
        <v>45</v>
      </c>
      <c r="AG168" s="370">
        <v>22</v>
      </c>
      <c r="AH168" s="370">
        <v>17</v>
      </c>
      <c r="AI168" s="370">
        <f t="shared" si="56"/>
        <v>39</v>
      </c>
      <c r="AJ168" s="370">
        <v>10</v>
      </c>
      <c r="AK168" s="370">
        <v>6</v>
      </c>
      <c r="AL168" s="370">
        <f t="shared" si="57"/>
        <v>16</v>
      </c>
      <c r="AM168" s="370">
        <v>1</v>
      </c>
      <c r="AN168" s="370">
        <v>2</v>
      </c>
      <c r="AO168" s="370">
        <f t="shared" si="58"/>
        <v>3</v>
      </c>
      <c r="AP168" s="370">
        <v>1</v>
      </c>
      <c r="AQ168" s="370">
        <v>0</v>
      </c>
      <c r="AR168" s="370">
        <f t="shared" si="59"/>
        <v>1</v>
      </c>
      <c r="AS168" s="370">
        <v>0</v>
      </c>
      <c r="AT168" s="370">
        <v>0</v>
      </c>
      <c r="AU168" s="370">
        <f t="shared" si="60"/>
        <v>0</v>
      </c>
      <c r="AV168" s="370">
        <v>0</v>
      </c>
      <c r="AW168" s="370">
        <v>0</v>
      </c>
      <c r="AX168" s="370">
        <f t="shared" si="61"/>
        <v>0</v>
      </c>
      <c r="AY168" s="370">
        <v>0</v>
      </c>
      <c r="AZ168" s="370">
        <v>0</v>
      </c>
      <c r="BA168" s="370">
        <f t="shared" si="62"/>
        <v>0</v>
      </c>
      <c r="BB168" s="370">
        <v>0</v>
      </c>
      <c r="BC168" s="370">
        <v>0</v>
      </c>
      <c r="BD168" s="370">
        <f t="shared" si="63"/>
        <v>0</v>
      </c>
      <c r="BE168" s="370">
        <v>0</v>
      </c>
      <c r="BF168" s="370">
        <v>0</v>
      </c>
      <c r="BG168" s="370">
        <f t="shared" si="64"/>
        <v>0</v>
      </c>
      <c r="BH168" s="370">
        <v>5</v>
      </c>
      <c r="BI168" s="370">
        <v>1</v>
      </c>
      <c r="BJ168" s="370">
        <v>0</v>
      </c>
      <c r="BK168" s="370">
        <v>1</v>
      </c>
      <c r="BL168" s="370">
        <v>1</v>
      </c>
      <c r="BM168" s="370">
        <v>1</v>
      </c>
      <c r="BN168" s="370">
        <v>0</v>
      </c>
      <c r="BO168" s="370">
        <v>0</v>
      </c>
      <c r="BP168" s="370">
        <v>0</v>
      </c>
      <c r="BQ168" s="370">
        <v>0</v>
      </c>
      <c r="BR168" s="370">
        <v>0</v>
      </c>
      <c r="BS168" s="370">
        <v>0</v>
      </c>
      <c r="BT168" s="370">
        <v>6</v>
      </c>
      <c r="BU168" s="370">
        <v>3</v>
      </c>
      <c r="BV168" s="370">
        <v>9</v>
      </c>
      <c r="BW168" s="370">
        <v>0</v>
      </c>
      <c r="BX168" s="370">
        <v>0</v>
      </c>
      <c r="BY168" s="370">
        <v>0</v>
      </c>
      <c r="BZ168" s="370">
        <v>6</v>
      </c>
      <c r="CA168" s="370">
        <v>6</v>
      </c>
      <c r="CB168" s="370">
        <v>9</v>
      </c>
      <c r="CC168" s="370">
        <v>0</v>
      </c>
      <c r="CD168" s="370">
        <v>0</v>
      </c>
      <c r="CE168" s="370">
        <v>0</v>
      </c>
    </row>
    <row r="169" spans="1:83" s="371" customFormat="1" hidden="1">
      <c r="A169" s="370">
        <f t="shared" si="49"/>
        <v>154</v>
      </c>
      <c r="B169" s="370" t="s">
        <v>935</v>
      </c>
      <c r="C169" s="370" t="s">
        <v>936</v>
      </c>
      <c r="D169" s="370" t="s">
        <v>1600</v>
      </c>
      <c r="E169" s="370" t="s">
        <v>937</v>
      </c>
      <c r="F169" s="370" t="s">
        <v>83</v>
      </c>
      <c r="G169" s="370" t="s">
        <v>126</v>
      </c>
      <c r="H169" s="370" t="s">
        <v>615</v>
      </c>
      <c r="I169" s="370" t="s">
        <v>615</v>
      </c>
      <c r="J169" s="370">
        <v>2</v>
      </c>
      <c r="K169" s="370" t="s">
        <v>2410</v>
      </c>
      <c r="L169" s="370">
        <v>27030</v>
      </c>
      <c r="M169" s="370" t="s">
        <v>2409</v>
      </c>
      <c r="N169" s="370">
        <v>900</v>
      </c>
      <c r="O169" s="370">
        <v>0</v>
      </c>
      <c r="P169" s="370">
        <v>0</v>
      </c>
      <c r="Q169" s="370">
        <f t="shared" si="50"/>
        <v>0</v>
      </c>
      <c r="R169" s="370">
        <v>18</v>
      </c>
      <c r="S169" s="370">
        <v>20</v>
      </c>
      <c r="T169" s="370">
        <f t="shared" si="51"/>
        <v>38</v>
      </c>
      <c r="U169" s="370">
        <v>26</v>
      </c>
      <c r="V169" s="370">
        <v>21</v>
      </c>
      <c r="W169" s="370">
        <f t="shared" si="52"/>
        <v>47</v>
      </c>
      <c r="X169" s="370">
        <v>28</v>
      </c>
      <c r="Y169" s="370">
        <v>20</v>
      </c>
      <c r="Z169" s="370">
        <f t="shared" si="53"/>
        <v>48</v>
      </c>
      <c r="AA169" s="370">
        <v>31</v>
      </c>
      <c r="AB169" s="370">
        <v>27</v>
      </c>
      <c r="AC169" s="370">
        <f t="shared" si="54"/>
        <v>58</v>
      </c>
      <c r="AD169" s="370">
        <v>23</v>
      </c>
      <c r="AE169" s="370">
        <v>22</v>
      </c>
      <c r="AF169" s="370">
        <f t="shared" si="55"/>
        <v>45</v>
      </c>
      <c r="AG169" s="370">
        <v>29</v>
      </c>
      <c r="AH169" s="370">
        <v>21</v>
      </c>
      <c r="AI169" s="370">
        <f t="shared" si="56"/>
        <v>50</v>
      </c>
      <c r="AJ169" s="370">
        <v>16</v>
      </c>
      <c r="AK169" s="370">
        <v>12</v>
      </c>
      <c r="AL169" s="370">
        <f t="shared" si="57"/>
        <v>28</v>
      </c>
      <c r="AM169" s="370">
        <v>6</v>
      </c>
      <c r="AN169" s="370">
        <v>3</v>
      </c>
      <c r="AO169" s="370">
        <f t="shared" si="58"/>
        <v>9</v>
      </c>
      <c r="AP169" s="370">
        <v>0</v>
      </c>
      <c r="AQ169" s="370">
        <v>1</v>
      </c>
      <c r="AR169" s="370">
        <f t="shared" si="59"/>
        <v>1</v>
      </c>
      <c r="AS169" s="370">
        <v>2</v>
      </c>
      <c r="AT169" s="370">
        <v>1</v>
      </c>
      <c r="AU169" s="370">
        <f t="shared" si="60"/>
        <v>3</v>
      </c>
      <c r="AV169" s="370">
        <v>0</v>
      </c>
      <c r="AW169" s="370">
        <v>0</v>
      </c>
      <c r="AX169" s="370">
        <f t="shared" si="61"/>
        <v>0</v>
      </c>
      <c r="AY169" s="370">
        <v>0</v>
      </c>
      <c r="AZ169" s="370">
        <v>0</v>
      </c>
      <c r="BA169" s="370">
        <f t="shared" si="62"/>
        <v>0</v>
      </c>
      <c r="BB169" s="370">
        <v>0</v>
      </c>
      <c r="BC169" s="370">
        <v>0</v>
      </c>
      <c r="BD169" s="370">
        <f t="shared" si="63"/>
        <v>0</v>
      </c>
      <c r="BE169" s="370">
        <v>0</v>
      </c>
      <c r="BF169" s="370">
        <v>0</v>
      </c>
      <c r="BG169" s="370">
        <f t="shared" si="64"/>
        <v>0</v>
      </c>
      <c r="BH169" s="370">
        <v>2</v>
      </c>
      <c r="BI169" s="370">
        <v>0</v>
      </c>
      <c r="BJ169" s="370">
        <v>0</v>
      </c>
      <c r="BK169" s="370">
        <v>4</v>
      </c>
      <c r="BL169" s="370">
        <v>0</v>
      </c>
      <c r="BM169" s="370">
        <v>0</v>
      </c>
      <c r="BN169" s="370">
        <v>0</v>
      </c>
      <c r="BO169" s="370">
        <v>0</v>
      </c>
      <c r="BP169" s="370">
        <v>0</v>
      </c>
      <c r="BQ169" s="370">
        <v>0</v>
      </c>
      <c r="BR169" s="370">
        <v>0</v>
      </c>
      <c r="BS169" s="370">
        <v>0</v>
      </c>
      <c r="BT169" s="370">
        <v>2</v>
      </c>
      <c r="BU169" s="370">
        <v>4</v>
      </c>
      <c r="BV169" s="370">
        <v>6</v>
      </c>
      <c r="BW169" s="370">
        <v>0</v>
      </c>
      <c r="BX169" s="370">
        <v>0</v>
      </c>
      <c r="BY169" s="370">
        <v>0</v>
      </c>
      <c r="BZ169" s="370">
        <v>2</v>
      </c>
      <c r="CA169" s="370">
        <v>2</v>
      </c>
      <c r="CB169" s="370">
        <v>6</v>
      </c>
      <c r="CC169" s="370">
        <v>0</v>
      </c>
      <c r="CD169" s="370">
        <v>0</v>
      </c>
      <c r="CE169" s="370">
        <v>0</v>
      </c>
    </row>
    <row r="170" spans="1:83" s="371" customFormat="1" hidden="1">
      <c r="A170" s="370">
        <f t="shared" si="49"/>
        <v>155</v>
      </c>
      <c r="B170" s="370" t="s">
        <v>903</v>
      </c>
      <c r="C170" s="370" t="s">
        <v>904</v>
      </c>
      <c r="D170" s="370" t="s">
        <v>905</v>
      </c>
      <c r="E170" s="370" t="s">
        <v>905</v>
      </c>
      <c r="F170" s="370" t="s">
        <v>83</v>
      </c>
      <c r="G170" s="370" t="s">
        <v>126</v>
      </c>
      <c r="H170" s="370" t="s">
        <v>615</v>
      </c>
      <c r="I170" s="370" t="s">
        <v>615</v>
      </c>
      <c r="J170" s="370">
        <v>2</v>
      </c>
      <c r="K170" s="370" t="s">
        <v>2474</v>
      </c>
      <c r="L170" s="370">
        <v>28856</v>
      </c>
      <c r="M170" s="370" t="s">
        <v>2419</v>
      </c>
      <c r="N170" s="370">
        <v>0</v>
      </c>
      <c r="O170" s="370">
        <v>0</v>
      </c>
      <c r="P170" s="370">
        <v>0</v>
      </c>
      <c r="Q170" s="370">
        <f t="shared" si="50"/>
        <v>0</v>
      </c>
      <c r="R170" s="370">
        <v>10</v>
      </c>
      <c r="S170" s="370">
        <v>5</v>
      </c>
      <c r="T170" s="370">
        <f t="shared" si="51"/>
        <v>15</v>
      </c>
      <c r="U170" s="370">
        <v>15</v>
      </c>
      <c r="V170" s="370">
        <v>11</v>
      </c>
      <c r="W170" s="370">
        <f t="shared" si="52"/>
        <v>26</v>
      </c>
      <c r="X170" s="370">
        <v>13</v>
      </c>
      <c r="Y170" s="370">
        <v>12</v>
      </c>
      <c r="Z170" s="370">
        <f t="shared" si="53"/>
        <v>25</v>
      </c>
      <c r="AA170" s="370">
        <v>9</v>
      </c>
      <c r="AB170" s="370">
        <v>17</v>
      </c>
      <c r="AC170" s="370">
        <f t="shared" si="54"/>
        <v>26</v>
      </c>
      <c r="AD170" s="370">
        <v>8</v>
      </c>
      <c r="AE170" s="370">
        <v>6</v>
      </c>
      <c r="AF170" s="370">
        <f t="shared" si="55"/>
        <v>14</v>
      </c>
      <c r="AG170" s="370">
        <v>8</v>
      </c>
      <c r="AH170" s="370">
        <v>9</v>
      </c>
      <c r="AI170" s="370">
        <f t="shared" si="56"/>
        <v>17</v>
      </c>
      <c r="AJ170" s="370">
        <v>8</v>
      </c>
      <c r="AK170" s="370">
        <v>5</v>
      </c>
      <c r="AL170" s="370">
        <f t="shared" si="57"/>
        <v>13</v>
      </c>
      <c r="AM170" s="370">
        <v>1</v>
      </c>
      <c r="AN170" s="370">
        <v>1</v>
      </c>
      <c r="AO170" s="370">
        <f t="shared" si="58"/>
        <v>2</v>
      </c>
      <c r="AP170" s="370">
        <v>1</v>
      </c>
      <c r="AQ170" s="370">
        <v>0</v>
      </c>
      <c r="AR170" s="370">
        <f t="shared" si="59"/>
        <v>1</v>
      </c>
      <c r="AS170" s="370">
        <v>0</v>
      </c>
      <c r="AT170" s="370">
        <v>0</v>
      </c>
      <c r="AU170" s="370">
        <f t="shared" si="60"/>
        <v>0</v>
      </c>
      <c r="AV170" s="370">
        <v>0</v>
      </c>
      <c r="AW170" s="370">
        <v>0</v>
      </c>
      <c r="AX170" s="370">
        <f t="shared" si="61"/>
        <v>0</v>
      </c>
      <c r="AY170" s="370">
        <v>0</v>
      </c>
      <c r="AZ170" s="370">
        <v>0</v>
      </c>
      <c r="BA170" s="370">
        <f t="shared" si="62"/>
        <v>0</v>
      </c>
      <c r="BB170" s="370">
        <v>0</v>
      </c>
      <c r="BC170" s="370">
        <v>0</v>
      </c>
      <c r="BD170" s="370">
        <f t="shared" si="63"/>
        <v>0</v>
      </c>
      <c r="BE170" s="370">
        <v>0</v>
      </c>
      <c r="BF170" s="370">
        <v>0</v>
      </c>
      <c r="BG170" s="370">
        <f t="shared" si="64"/>
        <v>0</v>
      </c>
      <c r="BH170" s="370">
        <v>0</v>
      </c>
      <c r="BI170" s="370">
        <v>0</v>
      </c>
      <c r="BJ170" s="370">
        <v>0</v>
      </c>
      <c r="BK170" s="370">
        <v>0</v>
      </c>
      <c r="BL170" s="370">
        <v>0</v>
      </c>
      <c r="BM170" s="370">
        <v>0</v>
      </c>
      <c r="BN170" s="370">
        <v>0</v>
      </c>
      <c r="BO170" s="370">
        <v>0</v>
      </c>
      <c r="BP170" s="370">
        <v>0</v>
      </c>
      <c r="BQ170" s="370">
        <v>0</v>
      </c>
      <c r="BR170" s="370">
        <v>0</v>
      </c>
      <c r="BS170" s="370">
        <v>0</v>
      </c>
      <c r="BT170" s="370">
        <v>0</v>
      </c>
      <c r="BU170" s="370">
        <v>0</v>
      </c>
      <c r="BV170" s="370">
        <v>0</v>
      </c>
      <c r="BW170" s="370">
        <v>0</v>
      </c>
      <c r="BX170" s="370">
        <v>0</v>
      </c>
      <c r="BY170" s="370">
        <v>0</v>
      </c>
      <c r="BZ170" s="370">
        <v>0</v>
      </c>
      <c r="CA170" s="370">
        <v>0</v>
      </c>
      <c r="CB170" s="370">
        <v>0</v>
      </c>
      <c r="CC170" s="370">
        <v>0</v>
      </c>
      <c r="CD170" s="370">
        <v>0</v>
      </c>
      <c r="CE170" s="370">
        <v>0</v>
      </c>
    </row>
    <row r="171" spans="1:83" s="371" customFormat="1" hidden="1">
      <c r="A171" s="370">
        <f t="shared" si="49"/>
        <v>156</v>
      </c>
      <c r="B171" s="370" t="s">
        <v>912</v>
      </c>
      <c r="C171" s="370" t="s">
        <v>913</v>
      </c>
      <c r="D171" s="370" t="s">
        <v>914</v>
      </c>
      <c r="E171" s="370" t="s">
        <v>914</v>
      </c>
      <c r="F171" s="370" t="s">
        <v>83</v>
      </c>
      <c r="G171" s="370" t="s">
        <v>126</v>
      </c>
      <c r="H171" s="370" t="s">
        <v>615</v>
      </c>
      <c r="I171" s="370" t="s">
        <v>615</v>
      </c>
      <c r="J171" s="370">
        <v>2</v>
      </c>
      <c r="K171" s="370" t="s">
        <v>2421</v>
      </c>
      <c r="L171" s="370">
        <v>29952</v>
      </c>
      <c r="M171" s="370" t="s">
        <v>2415</v>
      </c>
      <c r="N171" s="370">
        <v>100</v>
      </c>
      <c r="O171" s="370">
        <v>0</v>
      </c>
      <c r="P171" s="370">
        <v>0</v>
      </c>
      <c r="Q171" s="370">
        <f t="shared" si="50"/>
        <v>0</v>
      </c>
      <c r="R171" s="370">
        <v>11</v>
      </c>
      <c r="S171" s="370">
        <v>14</v>
      </c>
      <c r="T171" s="370">
        <f t="shared" si="51"/>
        <v>25</v>
      </c>
      <c r="U171" s="370">
        <v>12</v>
      </c>
      <c r="V171" s="370">
        <v>14</v>
      </c>
      <c r="W171" s="370">
        <f t="shared" si="52"/>
        <v>26</v>
      </c>
      <c r="X171" s="370">
        <v>13</v>
      </c>
      <c r="Y171" s="370">
        <v>13</v>
      </c>
      <c r="Z171" s="370">
        <f t="shared" si="53"/>
        <v>26</v>
      </c>
      <c r="AA171" s="370">
        <v>14</v>
      </c>
      <c r="AB171" s="370">
        <v>11</v>
      </c>
      <c r="AC171" s="370">
        <f t="shared" si="54"/>
        <v>25</v>
      </c>
      <c r="AD171" s="370">
        <v>8</v>
      </c>
      <c r="AE171" s="370">
        <v>15</v>
      </c>
      <c r="AF171" s="370">
        <f t="shared" si="55"/>
        <v>23</v>
      </c>
      <c r="AG171" s="370">
        <v>9</v>
      </c>
      <c r="AH171" s="370">
        <v>8</v>
      </c>
      <c r="AI171" s="370">
        <f t="shared" si="56"/>
        <v>17</v>
      </c>
      <c r="AJ171" s="370">
        <v>12</v>
      </c>
      <c r="AK171" s="370">
        <v>7</v>
      </c>
      <c r="AL171" s="370">
        <f t="shared" si="57"/>
        <v>19</v>
      </c>
      <c r="AM171" s="370">
        <v>5</v>
      </c>
      <c r="AN171" s="370">
        <v>1</v>
      </c>
      <c r="AO171" s="370">
        <f t="shared" si="58"/>
        <v>6</v>
      </c>
      <c r="AP171" s="370">
        <v>0</v>
      </c>
      <c r="AQ171" s="370">
        <v>2</v>
      </c>
      <c r="AR171" s="370">
        <f t="shared" si="59"/>
        <v>2</v>
      </c>
      <c r="AS171" s="370">
        <v>0</v>
      </c>
      <c r="AT171" s="370">
        <v>1</v>
      </c>
      <c r="AU171" s="370">
        <f t="shared" si="60"/>
        <v>1</v>
      </c>
      <c r="AV171" s="370">
        <v>0</v>
      </c>
      <c r="AW171" s="370">
        <v>1</v>
      </c>
      <c r="AX171" s="370">
        <f t="shared" si="61"/>
        <v>1</v>
      </c>
      <c r="AY171" s="370">
        <v>2</v>
      </c>
      <c r="AZ171" s="370">
        <v>0</v>
      </c>
      <c r="BA171" s="370">
        <f t="shared" si="62"/>
        <v>2</v>
      </c>
      <c r="BB171" s="370">
        <v>0</v>
      </c>
      <c r="BC171" s="370">
        <v>0</v>
      </c>
      <c r="BD171" s="370">
        <f t="shared" si="63"/>
        <v>0</v>
      </c>
      <c r="BE171" s="370">
        <v>0</v>
      </c>
      <c r="BF171" s="370">
        <v>0</v>
      </c>
      <c r="BG171" s="370">
        <f t="shared" si="64"/>
        <v>0</v>
      </c>
      <c r="BH171" s="370">
        <v>0</v>
      </c>
      <c r="BI171" s="370">
        <v>0</v>
      </c>
      <c r="BJ171" s="370">
        <v>0</v>
      </c>
      <c r="BK171" s="370">
        <v>0</v>
      </c>
      <c r="BL171" s="370">
        <v>0</v>
      </c>
      <c r="BM171" s="370">
        <v>0</v>
      </c>
      <c r="BN171" s="370">
        <v>0</v>
      </c>
      <c r="BO171" s="370">
        <v>0</v>
      </c>
      <c r="BP171" s="370">
        <v>3</v>
      </c>
      <c r="BQ171" s="370">
        <v>3</v>
      </c>
      <c r="BR171" s="370">
        <v>0</v>
      </c>
      <c r="BS171" s="370">
        <v>0</v>
      </c>
      <c r="BT171" s="370">
        <v>3</v>
      </c>
      <c r="BU171" s="370">
        <v>3</v>
      </c>
      <c r="BV171" s="370">
        <v>6</v>
      </c>
      <c r="BW171" s="370">
        <v>0</v>
      </c>
      <c r="BX171" s="370">
        <v>0</v>
      </c>
      <c r="BY171" s="370">
        <v>0</v>
      </c>
      <c r="BZ171" s="370">
        <v>3</v>
      </c>
      <c r="CA171" s="370">
        <v>3</v>
      </c>
      <c r="CB171" s="370">
        <v>6</v>
      </c>
      <c r="CC171" s="370">
        <v>0</v>
      </c>
      <c r="CD171" s="370">
        <v>0</v>
      </c>
      <c r="CE171" s="370">
        <v>0</v>
      </c>
    </row>
    <row r="172" spans="1:83" s="371" customFormat="1" hidden="1">
      <c r="A172" s="370">
        <f t="shared" si="49"/>
        <v>157</v>
      </c>
      <c r="B172" s="370" t="s">
        <v>891</v>
      </c>
      <c r="C172" s="370" t="s">
        <v>892</v>
      </c>
      <c r="D172" s="370" t="s">
        <v>1593</v>
      </c>
      <c r="E172" s="370" t="s">
        <v>893</v>
      </c>
      <c r="F172" s="370" t="s">
        <v>83</v>
      </c>
      <c r="G172" s="370" t="s">
        <v>126</v>
      </c>
      <c r="H172" s="370" t="s">
        <v>615</v>
      </c>
      <c r="I172" s="370" t="s">
        <v>615</v>
      </c>
      <c r="J172" s="370">
        <v>2</v>
      </c>
      <c r="K172" s="370" t="s">
        <v>2410</v>
      </c>
      <c r="L172" s="370">
        <v>38535</v>
      </c>
      <c r="M172" s="370" t="s">
        <v>2409</v>
      </c>
      <c r="N172" s="370">
        <v>900</v>
      </c>
      <c r="O172" s="370">
        <v>3</v>
      </c>
      <c r="P172" s="370">
        <v>5</v>
      </c>
      <c r="Q172" s="370">
        <f t="shared" si="50"/>
        <v>8</v>
      </c>
      <c r="R172" s="370">
        <v>10</v>
      </c>
      <c r="S172" s="370">
        <v>7</v>
      </c>
      <c r="T172" s="370">
        <f t="shared" si="51"/>
        <v>17</v>
      </c>
      <c r="U172" s="370">
        <v>15</v>
      </c>
      <c r="V172" s="370">
        <v>11</v>
      </c>
      <c r="W172" s="370">
        <f t="shared" si="52"/>
        <v>26</v>
      </c>
      <c r="X172" s="370">
        <v>14</v>
      </c>
      <c r="Y172" s="370">
        <v>14</v>
      </c>
      <c r="Z172" s="370">
        <f t="shared" si="53"/>
        <v>28</v>
      </c>
      <c r="AA172" s="370">
        <v>13</v>
      </c>
      <c r="AB172" s="370">
        <v>15</v>
      </c>
      <c r="AC172" s="370">
        <f t="shared" si="54"/>
        <v>28</v>
      </c>
      <c r="AD172" s="370">
        <v>12</v>
      </c>
      <c r="AE172" s="370">
        <v>14</v>
      </c>
      <c r="AF172" s="370">
        <f t="shared" si="55"/>
        <v>26</v>
      </c>
      <c r="AG172" s="370">
        <v>3</v>
      </c>
      <c r="AH172" s="370">
        <v>6</v>
      </c>
      <c r="AI172" s="370">
        <f t="shared" si="56"/>
        <v>9</v>
      </c>
      <c r="AJ172" s="370">
        <v>6</v>
      </c>
      <c r="AK172" s="370">
        <v>4</v>
      </c>
      <c r="AL172" s="370">
        <f t="shared" si="57"/>
        <v>10</v>
      </c>
      <c r="AM172" s="370">
        <v>1</v>
      </c>
      <c r="AN172" s="370">
        <v>1</v>
      </c>
      <c r="AO172" s="370">
        <f t="shared" si="58"/>
        <v>2</v>
      </c>
      <c r="AP172" s="370">
        <v>0</v>
      </c>
      <c r="AQ172" s="370">
        <v>0</v>
      </c>
      <c r="AR172" s="370">
        <f t="shared" si="59"/>
        <v>0</v>
      </c>
      <c r="AS172" s="370">
        <v>0</v>
      </c>
      <c r="AT172" s="370">
        <v>0</v>
      </c>
      <c r="AU172" s="370">
        <f t="shared" si="60"/>
        <v>0</v>
      </c>
      <c r="AV172" s="370">
        <v>0</v>
      </c>
      <c r="AW172" s="370">
        <v>0</v>
      </c>
      <c r="AX172" s="370">
        <f t="shared" si="61"/>
        <v>0</v>
      </c>
      <c r="AY172" s="370">
        <v>0</v>
      </c>
      <c r="AZ172" s="370">
        <v>0</v>
      </c>
      <c r="BA172" s="370">
        <f t="shared" si="62"/>
        <v>0</v>
      </c>
      <c r="BB172" s="370">
        <v>0</v>
      </c>
      <c r="BC172" s="370">
        <v>0</v>
      </c>
      <c r="BD172" s="370">
        <f t="shared" si="63"/>
        <v>0</v>
      </c>
      <c r="BE172" s="370">
        <v>0</v>
      </c>
      <c r="BF172" s="370">
        <v>0</v>
      </c>
      <c r="BG172" s="370">
        <f t="shared" si="64"/>
        <v>0</v>
      </c>
      <c r="BH172" s="370">
        <v>2</v>
      </c>
      <c r="BI172" s="370">
        <v>0</v>
      </c>
      <c r="BJ172" s="370">
        <v>0</v>
      </c>
      <c r="BK172" s="370">
        <v>0</v>
      </c>
      <c r="BL172" s="370">
        <v>2</v>
      </c>
      <c r="BM172" s="370">
        <v>0</v>
      </c>
      <c r="BN172" s="370">
        <v>1</v>
      </c>
      <c r="BO172" s="370">
        <v>0</v>
      </c>
      <c r="BP172" s="370">
        <v>1</v>
      </c>
      <c r="BQ172" s="370">
        <v>0</v>
      </c>
      <c r="BR172" s="370">
        <v>0</v>
      </c>
      <c r="BS172" s="370">
        <v>0</v>
      </c>
      <c r="BT172" s="370">
        <v>6</v>
      </c>
      <c r="BU172" s="370">
        <v>0</v>
      </c>
      <c r="BV172" s="370">
        <v>6</v>
      </c>
      <c r="BW172" s="370">
        <v>2</v>
      </c>
      <c r="BX172" s="370">
        <v>1</v>
      </c>
      <c r="BY172" s="370">
        <v>3</v>
      </c>
      <c r="BZ172" s="370">
        <v>6</v>
      </c>
      <c r="CA172" s="370">
        <v>6</v>
      </c>
      <c r="CB172" s="370">
        <v>6</v>
      </c>
      <c r="CC172" s="370">
        <v>2</v>
      </c>
      <c r="CD172" s="370">
        <v>1</v>
      </c>
      <c r="CE172" s="370">
        <v>3</v>
      </c>
    </row>
    <row r="173" spans="1:83" s="371" customFormat="1" hidden="1">
      <c r="A173" s="370">
        <f t="shared" si="49"/>
        <v>158</v>
      </c>
      <c r="B173" s="370" t="s">
        <v>930</v>
      </c>
      <c r="C173" s="370" t="s">
        <v>1604</v>
      </c>
      <c r="D173" s="370" t="s">
        <v>931</v>
      </c>
      <c r="E173" s="370" t="s">
        <v>931</v>
      </c>
      <c r="F173" s="370" t="s">
        <v>83</v>
      </c>
      <c r="G173" s="370" t="s">
        <v>126</v>
      </c>
      <c r="H173" s="370" t="s">
        <v>615</v>
      </c>
      <c r="I173" s="370" t="s">
        <v>615</v>
      </c>
      <c r="J173" s="370">
        <v>2</v>
      </c>
      <c r="K173" s="370" t="s">
        <v>2410</v>
      </c>
      <c r="L173" s="370">
        <v>39650</v>
      </c>
      <c r="M173" s="370" t="s">
        <v>2419</v>
      </c>
      <c r="N173" s="370">
        <v>0</v>
      </c>
      <c r="O173" s="370">
        <v>0</v>
      </c>
      <c r="P173" s="370">
        <v>0</v>
      </c>
      <c r="Q173" s="370">
        <f t="shared" si="50"/>
        <v>0</v>
      </c>
      <c r="R173" s="370">
        <v>7</v>
      </c>
      <c r="S173" s="370">
        <v>4</v>
      </c>
      <c r="T173" s="370">
        <f t="shared" si="51"/>
        <v>11</v>
      </c>
      <c r="U173" s="370">
        <v>8</v>
      </c>
      <c r="V173" s="370">
        <v>5</v>
      </c>
      <c r="W173" s="370">
        <f t="shared" si="52"/>
        <v>13</v>
      </c>
      <c r="X173" s="370">
        <v>5</v>
      </c>
      <c r="Y173" s="370">
        <v>5</v>
      </c>
      <c r="Z173" s="370">
        <f t="shared" si="53"/>
        <v>10</v>
      </c>
      <c r="AA173" s="370">
        <v>14</v>
      </c>
      <c r="AB173" s="370">
        <v>5</v>
      </c>
      <c r="AC173" s="370">
        <f t="shared" si="54"/>
        <v>19</v>
      </c>
      <c r="AD173" s="370">
        <v>9</v>
      </c>
      <c r="AE173" s="370">
        <v>6</v>
      </c>
      <c r="AF173" s="370">
        <f t="shared" si="55"/>
        <v>15</v>
      </c>
      <c r="AG173" s="370">
        <v>4</v>
      </c>
      <c r="AH173" s="370">
        <v>5</v>
      </c>
      <c r="AI173" s="370">
        <f t="shared" si="56"/>
        <v>9</v>
      </c>
      <c r="AJ173" s="370">
        <v>9</v>
      </c>
      <c r="AK173" s="370">
        <v>1</v>
      </c>
      <c r="AL173" s="370">
        <f t="shared" si="57"/>
        <v>10</v>
      </c>
      <c r="AM173" s="370">
        <v>7</v>
      </c>
      <c r="AN173" s="370">
        <v>1</v>
      </c>
      <c r="AO173" s="370">
        <f t="shared" si="58"/>
        <v>8</v>
      </c>
      <c r="AP173" s="370">
        <v>4</v>
      </c>
      <c r="AQ173" s="370">
        <v>1</v>
      </c>
      <c r="AR173" s="370">
        <f t="shared" si="59"/>
        <v>5</v>
      </c>
      <c r="AS173" s="370">
        <v>1</v>
      </c>
      <c r="AT173" s="370">
        <v>1</v>
      </c>
      <c r="AU173" s="370">
        <f t="shared" si="60"/>
        <v>2</v>
      </c>
      <c r="AV173" s="370">
        <v>0</v>
      </c>
      <c r="AW173" s="370">
        <v>0</v>
      </c>
      <c r="AX173" s="370">
        <f t="shared" si="61"/>
        <v>0</v>
      </c>
      <c r="AY173" s="370">
        <v>0</v>
      </c>
      <c r="AZ173" s="370">
        <v>0</v>
      </c>
      <c r="BA173" s="370">
        <f t="shared" si="62"/>
        <v>0</v>
      </c>
      <c r="BB173" s="370">
        <v>0</v>
      </c>
      <c r="BC173" s="370">
        <v>0</v>
      </c>
      <c r="BD173" s="370">
        <f t="shared" si="63"/>
        <v>0</v>
      </c>
      <c r="BE173" s="370">
        <v>0</v>
      </c>
      <c r="BF173" s="370">
        <v>0</v>
      </c>
      <c r="BG173" s="370">
        <f t="shared" si="64"/>
        <v>0</v>
      </c>
      <c r="BH173" s="370">
        <v>4</v>
      </c>
      <c r="BI173" s="370">
        <v>1</v>
      </c>
      <c r="BJ173" s="370">
        <v>2</v>
      </c>
      <c r="BK173" s="370">
        <v>1</v>
      </c>
      <c r="BL173" s="370">
        <v>1</v>
      </c>
      <c r="BM173" s="370">
        <v>1</v>
      </c>
      <c r="BN173" s="370">
        <v>1</v>
      </c>
      <c r="BO173" s="370">
        <v>0</v>
      </c>
      <c r="BP173" s="370">
        <v>0</v>
      </c>
      <c r="BQ173" s="370">
        <v>1</v>
      </c>
      <c r="BR173" s="370">
        <v>0</v>
      </c>
      <c r="BS173" s="370">
        <v>0</v>
      </c>
      <c r="BT173" s="370">
        <v>8</v>
      </c>
      <c r="BU173" s="370">
        <v>4</v>
      </c>
      <c r="BV173" s="370">
        <v>12</v>
      </c>
      <c r="BW173" s="370">
        <v>0</v>
      </c>
      <c r="BX173" s="370">
        <v>0</v>
      </c>
      <c r="BY173" s="370">
        <v>0</v>
      </c>
      <c r="BZ173" s="370">
        <v>8</v>
      </c>
      <c r="CA173" s="370">
        <v>8</v>
      </c>
      <c r="CB173" s="370">
        <v>12</v>
      </c>
      <c r="CC173" s="370">
        <v>0</v>
      </c>
      <c r="CD173" s="370">
        <v>0</v>
      </c>
      <c r="CE173" s="370">
        <v>0</v>
      </c>
    </row>
    <row r="174" spans="1:83" s="371" customFormat="1" hidden="1">
      <c r="A174" s="370">
        <f t="shared" si="49"/>
        <v>159</v>
      </c>
      <c r="B174" s="370" t="s">
        <v>906</v>
      </c>
      <c r="C174" s="370" t="s">
        <v>907</v>
      </c>
      <c r="D174" s="370" t="s">
        <v>1602</v>
      </c>
      <c r="E174" s="370" t="s">
        <v>908</v>
      </c>
      <c r="F174" s="370" t="s">
        <v>83</v>
      </c>
      <c r="G174" s="370" t="s">
        <v>126</v>
      </c>
      <c r="H174" s="370" t="s">
        <v>615</v>
      </c>
      <c r="I174" s="370" t="s">
        <v>615</v>
      </c>
      <c r="J174" s="370">
        <v>2</v>
      </c>
      <c r="K174" s="370" t="s">
        <v>2410</v>
      </c>
      <c r="L174" s="370">
        <v>39814</v>
      </c>
      <c r="M174" s="370" t="s">
        <v>2409</v>
      </c>
      <c r="N174" s="370">
        <v>0</v>
      </c>
      <c r="O174" s="370">
        <v>0</v>
      </c>
      <c r="P174" s="370">
        <v>1</v>
      </c>
      <c r="Q174" s="370">
        <f t="shared" si="50"/>
        <v>1</v>
      </c>
      <c r="R174" s="370">
        <v>8</v>
      </c>
      <c r="S174" s="370">
        <v>6</v>
      </c>
      <c r="T174" s="370">
        <f t="shared" si="51"/>
        <v>14</v>
      </c>
      <c r="U174" s="370">
        <v>9</v>
      </c>
      <c r="V174" s="370">
        <v>11</v>
      </c>
      <c r="W174" s="370">
        <f t="shared" si="52"/>
        <v>20</v>
      </c>
      <c r="X174" s="370">
        <v>12</v>
      </c>
      <c r="Y174" s="370">
        <v>5</v>
      </c>
      <c r="Z174" s="370">
        <f t="shared" si="53"/>
        <v>17</v>
      </c>
      <c r="AA174" s="370">
        <v>10</v>
      </c>
      <c r="AB174" s="370">
        <v>8</v>
      </c>
      <c r="AC174" s="370">
        <f t="shared" si="54"/>
        <v>18</v>
      </c>
      <c r="AD174" s="370">
        <v>13</v>
      </c>
      <c r="AE174" s="370">
        <v>12</v>
      </c>
      <c r="AF174" s="370">
        <f t="shared" si="55"/>
        <v>25</v>
      </c>
      <c r="AG174" s="370">
        <v>4</v>
      </c>
      <c r="AH174" s="370">
        <v>6</v>
      </c>
      <c r="AI174" s="370">
        <f t="shared" si="56"/>
        <v>10</v>
      </c>
      <c r="AJ174" s="370">
        <v>2</v>
      </c>
      <c r="AK174" s="370">
        <v>3</v>
      </c>
      <c r="AL174" s="370">
        <f t="shared" si="57"/>
        <v>5</v>
      </c>
      <c r="AM174" s="370">
        <v>1</v>
      </c>
      <c r="AN174" s="370">
        <v>2</v>
      </c>
      <c r="AO174" s="370">
        <f t="shared" si="58"/>
        <v>3</v>
      </c>
      <c r="AP174" s="370">
        <v>0</v>
      </c>
      <c r="AQ174" s="370">
        <v>0</v>
      </c>
      <c r="AR174" s="370">
        <f t="shared" si="59"/>
        <v>0</v>
      </c>
      <c r="AS174" s="370">
        <v>0</v>
      </c>
      <c r="AT174" s="370">
        <v>0</v>
      </c>
      <c r="AU174" s="370">
        <f t="shared" si="60"/>
        <v>0</v>
      </c>
      <c r="AV174" s="370">
        <v>0</v>
      </c>
      <c r="AW174" s="370">
        <v>1</v>
      </c>
      <c r="AX174" s="370">
        <f t="shared" si="61"/>
        <v>1</v>
      </c>
      <c r="AY174" s="370">
        <v>0</v>
      </c>
      <c r="AZ174" s="370">
        <v>0</v>
      </c>
      <c r="BA174" s="370">
        <f t="shared" si="62"/>
        <v>0</v>
      </c>
      <c r="BB174" s="370">
        <v>0</v>
      </c>
      <c r="BC174" s="370">
        <v>0</v>
      </c>
      <c r="BD174" s="370">
        <f t="shared" si="63"/>
        <v>0</v>
      </c>
      <c r="BE174" s="370">
        <v>0</v>
      </c>
      <c r="BF174" s="370">
        <v>0</v>
      </c>
      <c r="BG174" s="370">
        <f t="shared" si="64"/>
        <v>0</v>
      </c>
      <c r="BH174" s="370">
        <v>0</v>
      </c>
      <c r="BI174" s="370">
        <v>0</v>
      </c>
      <c r="BJ174" s="370">
        <v>0</v>
      </c>
      <c r="BK174" s="370">
        <v>0</v>
      </c>
      <c r="BL174" s="370">
        <v>0</v>
      </c>
      <c r="BM174" s="370">
        <v>0</v>
      </c>
      <c r="BN174" s="370">
        <v>0</v>
      </c>
      <c r="BO174" s="370">
        <v>0</v>
      </c>
      <c r="BP174" s="370">
        <v>0</v>
      </c>
      <c r="BQ174" s="370">
        <v>0</v>
      </c>
      <c r="BR174" s="370">
        <v>0</v>
      </c>
      <c r="BS174" s="370">
        <v>0</v>
      </c>
      <c r="BT174" s="370">
        <v>0</v>
      </c>
      <c r="BU174" s="370">
        <v>0</v>
      </c>
      <c r="BV174" s="370">
        <v>0</v>
      </c>
      <c r="BW174" s="370">
        <v>0</v>
      </c>
      <c r="BX174" s="370">
        <v>0</v>
      </c>
      <c r="BY174" s="370">
        <v>0</v>
      </c>
      <c r="BZ174" s="370">
        <v>0</v>
      </c>
      <c r="CA174" s="370">
        <v>0</v>
      </c>
      <c r="CB174" s="370">
        <v>0</v>
      </c>
      <c r="CC174" s="370">
        <v>0</v>
      </c>
      <c r="CD174" s="370">
        <v>0</v>
      </c>
      <c r="CE174" s="370">
        <v>0</v>
      </c>
    </row>
    <row r="175" spans="1:83" s="371" customFormat="1" hidden="1">
      <c r="A175" s="370">
        <f t="shared" si="49"/>
        <v>160</v>
      </c>
      <c r="B175" s="370" t="s">
        <v>897</v>
      </c>
      <c r="C175" s="370" t="s">
        <v>898</v>
      </c>
      <c r="D175" s="370" t="s">
        <v>1597</v>
      </c>
      <c r="E175" s="370" t="s">
        <v>899</v>
      </c>
      <c r="F175" s="370" t="s">
        <v>83</v>
      </c>
      <c r="G175" s="370" t="s">
        <v>126</v>
      </c>
      <c r="H175" s="370" t="s">
        <v>615</v>
      </c>
      <c r="I175" s="370" t="s">
        <v>615</v>
      </c>
      <c r="J175" s="370">
        <v>2</v>
      </c>
      <c r="K175" s="370" t="s">
        <v>2410</v>
      </c>
      <c r="L175" s="370" t="s">
        <v>615</v>
      </c>
      <c r="M175" s="370" t="s">
        <v>2419</v>
      </c>
      <c r="N175" s="370">
        <v>0</v>
      </c>
      <c r="O175" s="370">
        <v>0</v>
      </c>
      <c r="P175" s="370">
        <v>0</v>
      </c>
      <c r="Q175" s="370">
        <f t="shared" si="50"/>
        <v>0</v>
      </c>
      <c r="R175" s="370">
        <v>7</v>
      </c>
      <c r="S175" s="370">
        <v>12</v>
      </c>
      <c r="T175" s="370">
        <f t="shared" si="51"/>
        <v>19</v>
      </c>
      <c r="U175" s="370">
        <v>11</v>
      </c>
      <c r="V175" s="370">
        <v>20</v>
      </c>
      <c r="W175" s="370">
        <f t="shared" si="52"/>
        <v>31</v>
      </c>
      <c r="X175" s="370">
        <v>25</v>
      </c>
      <c r="Y175" s="370">
        <v>17</v>
      </c>
      <c r="Z175" s="370">
        <f t="shared" si="53"/>
        <v>42</v>
      </c>
      <c r="AA175" s="370">
        <v>25</v>
      </c>
      <c r="AB175" s="370">
        <v>16</v>
      </c>
      <c r="AC175" s="370">
        <f t="shared" si="54"/>
        <v>41</v>
      </c>
      <c r="AD175" s="370">
        <v>8</v>
      </c>
      <c r="AE175" s="370">
        <v>10</v>
      </c>
      <c r="AF175" s="370">
        <f t="shared" si="55"/>
        <v>18</v>
      </c>
      <c r="AG175" s="370">
        <v>13</v>
      </c>
      <c r="AH175" s="370">
        <v>13</v>
      </c>
      <c r="AI175" s="370">
        <f t="shared" si="56"/>
        <v>26</v>
      </c>
      <c r="AJ175" s="370">
        <v>5</v>
      </c>
      <c r="AK175" s="370">
        <v>4</v>
      </c>
      <c r="AL175" s="370">
        <f t="shared" si="57"/>
        <v>9</v>
      </c>
      <c r="AM175" s="370">
        <v>1</v>
      </c>
      <c r="AN175" s="370">
        <v>2</v>
      </c>
      <c r="AO175" s="370">
        <f t="shared" si="58"/>
        <v>3</v>
      </c>
      <c r="AP175" s="370">
        <v>1</v>
      </c>
      <c r="AQ175" s="370">
        <v>2</v>
      </c>
      <c r="AR175" s="370">
        <f t="shared" si="59"/>
        <v>3</v>
      </c>
      <c r="AS175" s="370">
        <v>0</v>
      </c>
      <c r="AT175" s="370">
        <v>0</v>
      </c>
      <c r="AU175" s="370">
        <f t="shared" si="60"/>
        <v>0</v>
      </c>
      <c r="AV175" s="370">
        <v>0</v>
      </c>
      <c r="AW175" s="370">
        <v>0</v>
      </c>
      <c r="AX175" s="370">
        <f t="shared" si="61"/>
        <v>0</v>
      </c>
      <c r="AY175" s="370">
        <v>0</v>
      </c>
      <c r="AZ175" s="370">
        <v>0</v>
      </c>
      <c r="BA175" s="370">
        <f t="shared" si="62"/>
        <v>0</v>
      </c>
      <c r="BB175" s="370">
        <v>0</v>
      </c>
      <c r="BC175" s="370">
        <v>0</v>
      </c>
      <c r="BD175" s="370">
        <f t="shared" si="63"/>
        <v>0</v>
      </c>
      <c r="BE175" s="370">
        <v>0</v>
      </c>
      <c r="BF175" s="370">
        <v>0</v>
      </c>
      <c r="BG175" s="370">
        <f t="shared" si="64"/>
        <v>0</v>
      </c>
      <c r="BH175" s="370">
        <v>0</v>
      </c>
      <c r="BI175" s="370">
        <v>0</v>
      </c>
      <c r="BJ175" s="370">
        <v>0</v>
      </c>
      <c r="BK175" s="370">
        <v>0</v>
      </c>
      <c r="BL175" s="370">
        <v>1</v>
      </c>
      <c r="BM175" s="370">
        <v>0</v>
      </c>
      <c r="BN175" s="370">
        <v>1</v>
      </c>
      <c r="BO175" s="370">
        <v>0</v>
      </c>
      <c r="BP175" s="370">
        <v>0</v>
      </c>
      <c r="BQ175" s="370">
        <v>0</v>
      </c>
      <c r="BR175" s="370">
        <v>0</v>
      </c>
      <c r="BS175" s="370">
        <v>0</v>
      </c>
      <c r="BT175" s="370">
        <v>2</v>
      </c>
      <c r="BU175" s="370">
        <v>0</v>
      </c>
      <c r="BV175" s="370">
        <v>2</v>
      </c>
      <c r="BW175" s="370">
        <v>0</v>
      </c>
      <c r="BX175" s="370">
        <v>0</v>
      </c>
      <c r="BY175" s="370">
        <v>0</v>
      </c>
      <c r="BZ175" s="370">
        <v>2</v>
      </c>
      <c r="CA175" s="370">
        <v>2</v>
      </c>
      <c r="CB175" s="370">
        <v>2</v>
      </c>
      <c r="CC175" s="370">
        <v>0</v>
      </c>
      <c r="CD175" s="370">
        <v>0</v>
      </c>
      <c r="CE175" s="370">
        <v>0</v>
      </c>
    </row>
    <row r="176" spans="1:83" s="371" customFormat="1" hidden="1">
      <c r="A176" s="370">
        <f t="shared" si="49"/>
        <v>161</v>
      </c>
      <c r="B176" s="370" t="s">
        <v>909</v>
      </c>
      <c r="C176" s="370" t="s">
        <v>910</v>
      </c>
      <c r="D176" s="370" t="s">
        <v>1603</v>
      </c>
      <c r="E176" s="370" t="s">
        <v>911</v>
      </c>
      <c r="F176" s="370" t="s">
        <v>83</v>
      </c>
      <c r="G176" s="370" t="s">
        <v>126</v>
      </c>
      <c r="H176" s="370" t="s">
        <v>615</v>
      </c>
      <c r="I176" s="370" t="s">
        <v>615</v>
      </c>
      <c r="J176" s="370">
        <v>2</v>
      </c>
      <c r="K176" s="370" t="s">
        <v>2432</v>
      </c>
      <c r="L176" s="370">
        <v>3654</v>
      </c>
      <c r="M176" s="370" t="s">
        <v>2419</v>
      </c>
      <c r="N176" s="370">
        <v>0</v>
      </c>
      <c r="O176" s="370">
        <v>0</v>
      </c>
      <c r="P176" s="370">
        <v>0</v>
      </c>
      <c r="Q176" s="370">
        <f t="shared" si="50"/>
        <v>0</v>
      </c>
      <c r="R176" s="370">
        <v>3</v>
      </c>
      <c r="S176" s="370">
        <v>1</v>
      </c>
      <c r="T176" s="370">
        <f t="shared" si="51"/>
        <v>4</v>
      </c>
      <c r="U176" s="370">
        <v>8</v>
      </c>
      <c r="V176" s="370">
        <v>9</v>
      </c>
      <c r="W176" s="370">
        <f t="shared" si="52"/>
        <v>17</v>
      </c>
      <c r="X176" s="370">
        <v>15</v>
      </c>
      <c r="Y176" s="370">
        <v>20</v>
      </c>
      <c r="Z176" s="370">
        <f t="shared" si="53"/>
        <v>35</v>
      </c>
      <c r="AA176" s="370">
        <v>18</v>
      </c>
      <c r="AB176" s="370">
        <v>11</v>
      </c>
      <c r="AC176" s="370">
        <f t="shared" si="54"/>
        <v>29</v>
      </c>
      <c r="AD176" s="370">
        <v>5</v>
      </c>
      <c r="AE176" s="370">
        <v>5</v>
      </c>
      <c r="AF176" s="370">
        <f t="shared" si="55"/>
        <v>10</v>
      </c>
      <c r="AG176" s="370">
        <v>11</v>
      </c>
      <c r="AH176" s="370">
        <v>11</v>
      </c>
      <c r="AI176" s="370">
        <f t="shared" si="56"/>
        <v>22</v>
      </c>
      <c r="AJ176" s="370">
        <v>17</v>
      </c>
      <c r="AK176" s="370">
        <v>8</v>
      </c>
      <c r="AL176" s="370">
        <f t="shared" si="57"/>
        <v>25</v>
      </c>
      <c r="AM176" s="370">
        <v>11</v>
      </c>
      <c r="AN176" s="370">
        <v>3</v>
      </c>
      <c r="AO176" s="370">
        <f t="shared" si="58"/>
        <v>14</v>
      </c>
      <c r="AP176" s="370">
        <v>6</v>
      </c>
      <c r="AQ176" s="370">
        <v>3</v>
      </c>
      <c r="AR176" s="370">
        <f t="shared" si="59"/>
        <v>9</v>
      </c>
      <c r="AS176" s="370">
        <v>3</v>
      </c>
      <c r="AT176" s="370">
        <v>2</v>
      </c>
      <c r="AU176" s="370">
        <f t="shared" si="60"/>
        <v>5</v>
      </c>
      <c r="AV176" s="370">
        <v>1</v>
      </c>
      <c r="AW176" s="370">
        <v>0</v>
      </c>
      <c r="AX176" s="370">
        <f t="shared" si="61"/>
        <v>1</v>
      </c>
      <c r="AY176" s="370">
        <v>3</v>
      </c>
      <c r="AZ176" s="370">
        <v>1</v>
      </c>
      <c r="BA176" s="370">
        <f t="shared" si="62"/>
        <v>4</v>
      </c>
      <c r="BB176" s="370">
        <v>0</v>
      </c>
      <c r="BC176" s="370">
        <v>0</v>
      </c>
      <c r="BD176" s="370">
        <f t="shared" si="63"/>
        <v>0</v>
      </c>
      <c r="BE176" s="370">
        <v>0</v>
      </c>
      <c r="BF176" s="370">
        <v>0</v>
      </c>
      <c r="BG176" s="370">
        <f t="shared" si="64"/>
        <v>0</v>
      </c>
      <c r="BH176" s="370">
        <v>0</v>
      </c>
      <c r="BI176" s="370">
        <v>0</v>
      </c>
      <c r="BJ176" s="370">
        <v>0</v>
      </c>
      <c r="BK176" s="370">
        <v>0</v>
      </c>
      <c r="BL176" s="370">
        <v>0</v>
      </c>
      <c r="BM176" s="370">
        <v>0</v>
      </c>
      <c r="BN176" s="370">
        <v>0</v>
      </c>
      <c r="BO176" s="370">
        <v>0</v>
      </c>
      <c r="BP176" s="370">
        <v>0</v>
      </c>
      <c r="BQ176" s="370">
        <v>0</v>
      </c>
      <c r="BR176" s="370">
        <v>0</v>
      </c>
      <c r="BS176" s="370">
        <v>0</v>
      </c>
      <c r="BT176" s="370">
        <v>0</v>
      </c>
      <c r="BU176" s="370">
        <v>0</v>
      </c>
      <c r="BV176" s="370">
        <v>0</v>
      </c>
      <c r="BW176" s="370">
        <v>0</v>
      </c>
      <c r="BX176" s="370">
        <v>0</v>
      </c>
      <c r="BY176" s="370">
        <v>0</v>
      </c>
      <c r="BZ176" s="370">
        <v>0</v>
      </c>
      <c r="CA176" s="370">
        <v>0</v>
      </c>
      <c r="CB176" s="370">
        <v>0</v>
      </c>
      <c r="CC176" s="370">
        <v>0</v>
      </c>
      <c r="CD176" s="370">
        <v>0</v>
      </c>
      <c r="CE176" s="370">
        <v>0</v>
      </c>
    </row>
    <row r="177" spans="1:83" s="371" customFormat="1" hidden="1">
      <c r="A177" s="370">
        <f t="shared" si="49"/>
        <v>162</v>
      </c>
      <c r="B177" s="370" t="s">
        <v>900</v>
      </c>
      <c r="C177" s="370" t="s">
        <v>901</v>
      </c>
      <c r="D177" s="370" t="s">
        <v>1598</v>
      </c>
      <c r="E177" s="370" t="s">
        <v>902</v>
      </c>
      <c r="F177" s="370" t="s">
        <v>83</v>
      </c>
      <c r="G177" s="370" t="s">
        <v>126</v>
      </c>
      <c r="H177" s="370" t="s">
        <v>615</v>
      </c>
      <c r="I177" s="370" t="s">
        <v>615</v>
      </c>
      <c r="J177" s="370">
        <v>2</v>
      </c>
      <c r="K177" s="370" t="s">
        <v>2432</v>
      </c>
      <c r="L177" s="370">
        <v>35799</v>
      </c>
      <c r="M177" s="370" t="s">
        <v>2409</v>
      </c>
      <c r="N177" s="370">
        <v>900</v>
      </c>
      <c r="O177" s="370">
        <v>0</v>
      </c>
      <c r="P177" s="370">
        <v>0</v>
      </c>
      <c r="Q177" s="370">
        <f t="shared" si="50"/>
        <v>0</v>
      </c>
      <c r="R177" s="370">
        <v>14</v>
      </c>
      <c r="S177" s="370">
        <v>18</v>
      </c>
      <c r="T177" s="370">
        <f t="shared" si="51"/>
        <v>32</v>
      </c>
      <c r="U177" s="370">
        <v>8</v>
      </c>
      <c r="V177" s="370">
        <v>17</v>
      </c>
      <c r="W177" s="370">
        <f t="shared" si="52"/>
        <v>25</v>
      </c>
      <c r="X177" s="370">
        <v>16</v>
      </c>
      <c r="Y177" s="370">
        <v>21</v>
      </c>
      <c r="Z177" s="370">
        <f t="shared" si="53"/>
        <v>37</v>
      </c>
      <c r="AA177" s="370">
        <v>20</v>
      </c>
      <c r="AB177" s="370">
        <v>21</v>
      </c>
      <c r="AC177" s="370">
        <f t="shared" si="54"/>
        <v>41</v>
      </c>
      <c r="AD177" s="370">
        <v>15</v>
      </c>
      <c r="AE177" s="370">
        <v>13</v>
      </c>
      <c r="AF177" s="370">
        <f t="shared" si="55"/>
        <v>28</v>
      </c>
      <c r="AG177" s="370">
        <v>20</v>
      </c>
      <c r="AH177" s="370">
        <v>25</v>
      </c>
      <c r="AI177" s="370">
        <f t="shared" si="56"/>
        <v>45</v>
      </c>
      <c r="AJ177" s="370">
        <v>9</v>
      </c>
      <c r="AK177" s="370">
        <v>7</v>
      </c>
      <c r="AL177" s="370">
        <f t="shared" si="57"/>
        <v>16</v>
      </c>
      <c r="AM177" s="370">
        <v>7</v>
      </c>
      <c r="AN177" s="370">
        <v>3</v>
      </c>
      <c r="AO177" s="370">
        <f t="shared" si="58"/>
        <v>10</v>
      </c>
      <c r="AP177" s="370">
        <v>1</v>
      </c>
      <c r="AQ177" s="370">
        <v>1</v>
      </c>
      <c r="AR177" s="370">
        <f t="shared" si="59"/>
        <v>2</v>
      </c>
      <c r="AS177" s="370">
        <v>0</v>
      </c>
      <c r="AT177" s="370">
        <v>0</v>
      </c>
      <c r="AU177" s="370">
        <f t="shared" si="60"/>
        <v>0</v>
      </c>
      <c r="AV177" s="370">
        <v>1</v>
      </c>
      <c r="AW177" s="370">
        <v>0</v>
      </c>
      <c r="AX177" s="370">
        <f t="shared" si="61"/>
        <v>1</v>
      </c>
      <c r="AY177" s="370">
        <v>0</v>
      </c>
      <c r="AZ177" s="370">
        <v>0</v>
      </c>
      <c r="BA177" s="370">
        <f t="shared" si="62"/>
        <v>0</v>
      </c>
      <c r="BB177" s="370">
        <v>0</v>
      </c>
      <c r="BC177" s="370">
        <v>0</v>
      </c>
      <c r="BD177" s="370">
        <f t="shared" si="63"/>
        <v>0</v>
      </c>
      <c r="BE177" s="370">
        <v>0</v>
      </c>
      <c r="BF177" s="370">
        <v>0</v>
      </c>
      <c r="BG177" s="370">
        <f t="shared" si="64"/>
        <v>0</v>
      </c>
      <c r="BH177" s="370">
        <v>1</v>
      </c>
      <c r="BI177" s="370">
        <v>0</v>
      </c>
      <c r="BJ177" s="370">
        <v>0</v>
      </c>
      <c r="BK177" s="370">
        <v>1</v>
      </c>
      <c r="BL177" s="370">
        <v>0</v>
      </c>
      <c r="BM177" s="370">
        <v>1</v>
      </c>
      <c r="BN177" s="370">
        <v>0</v>
      </c>
      <c r="BO177" s="370">
        <v>0</v>
      </c>
      <c r="BP177" s="370">
        <v>0</v>
      </c>
      <c r="BQ177" s="370">
        <v>0</v>
      </c>
      <c r="BR177" s="370">
        <v>0</v>
      </c>
      <c r="BS177" s="370">
        <v>0</v>
      </c>
      <c r="BT177" s="370">
        <v>1</v>
      </c>
      <c r="BU177" s="370">
        <v>2</v>
      </c>
      <c r="BV177" s="370">
        <v>3</v>
      </c>
      <c r="BW177" s="370">
        <v>0</v>
      </c>
      <c r="BX177" s="370">
        <v>0</v>
      </c>
      <c r="BY177" s="370">
        <v>0</v>
      </c>
      <c r="BZ177" s="370">
        <v>1</v>
      </c>
      <c r="CA177" s="370">
        <v>1</v>
      </c>
      <c r="CB177" s="370">
        <v>3</v>
      </c>
      <c r="CC177" s="370">
        <v>0</v>
      </c>
      <c r="CD177" s="370">
        <v>0</v>
      </c>
      <c r="CE177" s="370">
        <v>0</v>
      </c>
    </row>
    <row r="178" spans="1:83" s="371" customFormat="1" hidden="1">
      <c r="A178" s="370">
        <f t="shared" si="49"/>
        <v>163</v>
      </c>
      <c r="B178" s="370" t="s">
        <v>921</v>
      </c>
      <c r="C178" s="370" t="s">
        <v>922</v>
      </c>
      <c r="D178" s="370" t="s">
        <v>1592</v>
      </c>
      <c r="E178" s="370" t="s">
        <v>923</v>
      </c>
      <c r="F178" s="370" t="s">
        <v>83</v>
      </c>
      <c r="G178" s="370" t="s">
        <v>126</v>
      </c>
      <c r="H178" s="370" t="s">
        <v>615</v>
      </c>
      <c r="I178" s="370" t="s">
        <v>615</v>
      </c>
      <c r="J178" s="370">
        <v>2</v>
      </c>
      <c r="K178" s="370" t="s">
        <v>2410</v>
      </c>
      <c r="L178" s="370">
        <v>35952</v>
      </c>
      <c r="M178" s="370" t="s">
        <v>2419</v>
      </c>
      <c r="N178" s="370">
        <v>0</v>
      </c>
      <c r="O178" s="370">
        <v>0</v>
      </c>
      <c r="P178" s="370">
        <v>0</v>
      </c>
      <c r="Q178" s="370">
        <f t="shared" si="50"/>
        <v>0</v>
      </c>
      <c r="R178" s="370">
        <v>8</v>
      </c>
      <c r="S178" s="370">
        <v>2</v>
      </c>
      <c r="T178" s="370">
        <f t="shared" si="51"/>
        <v>10</v>
      </c>
      <c r="U178" s="370">
        <v>8</v>
      </c>
      <c r="V178" s="370">
        <v>9</v>
      </c>
      <c r="W178" s="370">
        <f t="shared" si="52"/>
        <v>17</v>
      </c>
      <c r="X178" s="370">
        <v>11</v>
      </c>
      <c r="Y178" s="370">
        <v>16</v>
      </c>
      <c r="Z178" s="370">
        <f t="shared" si="53"/>
        <v>27</v>
      </c>
      <c r="AA178" s="370">
        <v>12</v>
      </c>
      <c r="AB178" s="370">
        <v>9</v>
      </c>
      <c r="AC178" s="370">
        <f t="shared" si="54"/>
        <v>21</v>
      </c>
      <c r="AD178" s="370">
        <v>10</v>
      </c>
      <c r="AE178" s="370">
        <v>10</v>
      </c>
      <c r="AF178" s="370">
        <f t="shared" si="55"/>
        <v>20</v>
      </c>
      <c r="AG178" s="370">
        <v>13</v>
      </c>
      <c r="AH178" s="370">
        <v>11</v>
      </c>
      <c r="AI178" s="370">
        <f t="shared" si="56"/>
        <v>24</v>
      </c>
      <c r="AJ178" s="370">
        <v>5</v>
      </c>
      <c r="AK178" s="370">
        <v>9</v>
      </c>
      <c r="AL178" s="370">
        <f t="shared" si="57"/>
        <v>14</v>
      </c>
      <c r="AM178" s="370">
        <v>4</v>
      </c>
      <c r="AN178" s="370">
        <v>2</v>
      </c>
      <c r="AO178" s="370">
        <f t="shared" si="58"/>
        <v>6</v>
      </c>
      <c r="AP178" s="370">
        <v>1</v>
      </c>
      <c r="AQ178" s="370">
        <v>0</v>
      </c>
      <c r="AR178" s="370">
        <f t="shared" si="59"/>
        <v>1</v>
      </c>
      <c r="AS178" s="370">
        <v>0</v>
      </c>
      <c r="AT178" s="370">
        <v>0</v>
      </c>
      <c r="AU178" s="370">
        <f t="shared" si="60"/>
        <v>0</v>
      </c>
      <c r="AV178" s="370">
        <v>0</v>
      </c>
      <c r="AW178" s="370">
        <v>0</v>
      </c>
      <c r="AX178" s="370">
        <f t="shared" si="61"/>
        <v>0</v>
      </c>
      <c r="AY178" s="370">
        <v>0</v>
      </c>
      <c r="AZ178" s="370">
        <v>0</v>
      </c>
      <c r="BA178" s="370">
        <f t="shared" si="62"/>
        <v>0</v>
      </c>
      <c r="BB178" s="370">
        <v>0</v>
      </c>
      <c r="BC178" s="370">
        <v>0</v>
      </c>
      <c r="BD178" s="370">
        <f t="shared" si="63"/>
        <v>0</v>
      </c>
      <c r="BE178" s="370">
        <v>0</v>
      </c>
      <c r="BF178" s="370">
        <v>0</v>
      </c>
      <c r="BG178" s="370">
        <f t="shared" si="64"/>
        <v>0</v>
      </c>
      <c r="BH178" s="370">
        <v>0</v>
      </c>
      <c r="BI178" s="370">
        <v>0</v>
      </c>
      <c r="BJ178" s="370">
        <v>0</v>
      </c>
      <c r="BK178" s="370">
        <v>0</v>
      </c>
      <c r="BL178" s="370">
        <v>0</v>
      </c>
      <c r="BM178" s="370">
        <v>0</v>
      </c>
      <c r="BN178" s="370">
        <v>0</v>
      </c>
      <c r="BO178" s="370">
        <v>0</v>
      </c>
      <c r="BP178" s="370">
        <v>0</v>
      </c>
      <c r="BQ178" s="370">
        <v>0</v>
      </c>
      <c r="BR178" s="370">
        <v>0</v>
      </c>
      <c r="BS178" s="370">
        <v>0</v>
      </c>
      <c r="BT178" s="370">
        <v>0</v>
      </c>
      <c r="BU178" s="370">
        <v>0</v>
      </c>
      <c r="BV178" s="370">
        <v>0</v>
      </c>
      <c r="BW178" s="370">
        <v>0</v>
      </c>
      <c r="BX178" s="370">
        <v>0</v>
      </c>
      <c r="BY178" s="370">
        <v>0</v>
      </c>
      <c r="BZ178" s="370">
        <v>0</v>
      </c>
      <c r="CA178" s="370">
        <v>0</v>
      </c>
      <c r="CB178" s="370">
        <v>0</v>
      </c>
      <c r="CC178" s="370">
        <v>0</v>
      </c>
      <c r="CD178" s="370">
        <v>0</v>
      </c>
      <c r="CE178" s="370">
        <v>0</v>
      </c>
    </row>
    <row r="179" spans="1:83" s="371" customFormat="1" hidden="1">
      <c r="A179" s="370">
        <f t="shared" si="49"/>
        <v>164</v>
      </c>
      <c r="B179" s="370" t="s">
        <v>934</v>
      </c>
      <c r="C179" s="370" t="s">
        <v>1606</v>
      </c>
      <c r="D179" s="370" t="s">
        <v>1607</v>
      </c>
      <c r="E179" s="370" t="s">
        <v>189</v>
      </c>
      <c r="F179" s="370" t="s">
        <v>83</v>
      </c>
      <c r="G179" s="370" t="s">
        <v>127</v>
      </c>
      <c r="H179" s="370" t="s">
        <v>615</v>
      </c>
      <c r="I179" s="370" t="s">
        <v>615</v>
      </c>
      <c r="J179" s="370">
        <v>2</v>
      </c>
      <c r="K179" s="370" t="s">
        <v>2475</v>
      </c>
      <c r="L179" s="370">
        <v>39616</v>
      </c>
      <c r="M179" s="370" t="s">
        <v>2415</v>
      </c>
      <c r="N179" s="370">
        <v>1200</v>
      </c>
      <c r="O179" s="370">
        <v>2</v>
      </c>
      <c r="P179" s="370">
        <v>0</v>
      </c>
      <c r="Q179" s="370">
        <f t="shared" si="50"/>
        <v>2</v>
      </c>
      <c r="R179" s="370">
        <v>14</v>
      </c>
      <c r="S179" s="370">
        <v>13</v>
      </c>
      <c r="T179" s="370">
        <f t="shared" si="51"/>
        <v>27</v>
      </c>
      <c r="U179" s="370">
        <v>23</v>
      </c>
      <c r="V179" s="370">
        <v>18</v>
      </c>
      <c r="W179" s="370">
        <f t="shared" si="52"/>
        <v>41</v>
      </c>
      <c r="X179" s="370">
        <v>20</v>
      </c>
      <c r="Y179" s="370">
        <v>18</v>
      </c>
      <c r="Z179" s="370">
        <f t="shared" si="53"/>
        <v>38</v>
      </c>
      <c r="AA179" s="370">
        <v>17</v>
      </c>
      <c r="AB179" s="370">
        <v>18</v>
      </c>
      <c r="AC179" s="370">
        <f t="shared" si="54"/>
        <v>35</v>
      </c>
      <c r="AD179" s="370">
        <v>18</v>
      </c>
      <c r="AE179" s="370">
        <v>12</v>
      </c>
      <c r="AF179" s="370">
        <f t="shared" si="55"/>
        <v>30</v>
      </c>
      <c r="AG179" s="370">
        <v>15</v>
      </c>
      <c r="AH179" s="370">
        <v>11</v>
      </c>
      <c r="AI179" s="370">
        <f t="shared" si="56"/>
        <v>26</v>
      </c>
      <c r="AJ179" s="370">
        <v>13</v>
      </c>
      <c r="AK179" s="370">
        <v>5</v>
      </c>
      <c r="AL179" s="370">
        <f t="shared" si="57"/>
        <v>18</v>
      </c>
      <c r="AM179" s="370">
        <v>4</v>
      </c>
      <c r="AN179" s="370">
        <v>1</v>
      </c>
      <c r="AO179" s="370">
        <f t="shared" si="58"/>
        <v>5</v>
      </c>
      <c r="AP179" s="370">
        <v>1</v>
      </c>
      <c r="AQ179" s="370">
        <v>3</v>
      </c>
      <c r="AR179" s="370">
        <f t="shared" si="59"/>
        <v>4</v>
      </c>
      <c r="AS179" s="370">
        <v>1</v>
      </c>
      <c r="AT179" s="370">
        <v>0</v>
      </c>
      <c r="AU179" s="370">
        <f t="shared" si="60"/>
        <v>1</v>
      </c>
      <c r="AV179" s="370">
        <v>0</v>
      </c>
      <c r="AW179" s="370">
        <v>0</v>
      </c>
      <c r="AX179" s="370">
        <f t="shared" si="61"/>
        <v>0</v>
      </c>
      <c r="AY179" s="370">
        <v>0</v>
      </c>
      <c r="AZ179" s="370">
        <v>0</v>
      </c>
      <c r="BA179" s="370">
        <f t="shared" si="62"/>
        <v>0</v>
      </c>
      <c r="BB179" s="370">
        <v>0</v>
      </c>
      <c r="BC179" s="370">
        <v>0</v>
      </c>
      <c r="BD179" s="370">
        <f t="shared" si="63"/>
        <v>0</v>
      </c>
      <c r="BE179" s="370">
        <v>0</v>
      </c>
      <c r="BF179" s="370">
        <v>0</v>
      </c>
      <c r="BG179" s="370">
        <f t="shared" si="64"/>
        <v>0</v>
      </c>
      <c r="BH179" s="370">
        <v>0</v>
      </c>
      <c r="BI179" s="370">
        <v>0</v>
      </c>
      <c r="BJ179" s="370">
        <v>0</v>
      </c>
      <c r="BK179" s="370">
        <v>0</v>
      </c>
      <c r="BL179" s="370">
        <v>0</v>
      </c>
      <c r="BM179" s="370">
        <v>0</v>
      </c>
      <c r="BN179" s="370">
        <v>0</v>
      </c>
      <c r="BO179" s="370">
        <v>0</v>
      </c>
      <c r="BP179" s="370">
        <v>0</v>
      </c>
      <c r="BQ179" s="370">
        <v>0</v>
      </c>
      <c r="BR179" s="370">
        <v>0</v>
      </c>
      <c r="BS179" s="370">
        <v>0</v>
      </c>
      <c r="BT179" s="370">
        <v>0</v>
      </c>
      <c r="BU179" s="370">
        <v>0</v>
      </c>
      <c r="BV179" s="370">
        <v>0</v>
      </c>
      <c r="BW179" s="370">
        <v>0</v>
      </c>
      <c r="BX179" s="370">
        <v>2</v>
      </c>
      <c r="BY179" s="370">
        <v>2</v>
      </c>
      <c r="BZ179" s="370">
        <v>0</v>
      </c>
      <c r="CA179" s="370">
        <v>0</v>
      </c>
      <c r="CB179" s="370">
        <v>0</v>
      </c>
      <c r="CC179" s="370">
        <v>0</v>
      </c>
      <c r="CD179" s="370">
        <v>2</v>
      </c>
      <c r="CE179" s="370">
        <v>2</v>
      </c>
    </row>
    <row r="180" spans="1:83" s="371" customFormat="1" hidden="1">
      <c r="A180" s="370">
        <f t="shared" si="49"/>
        <v>165</v>
      </c>
      <c r="B180" s="370" t="s">
        <v>894</v>
      </c>
      <c r="C180" s="370" t="s">
        <v>895</v>
      </c>
      <c r="D180" s="370" t="s">
        <v>1595</v>
      </c>
      <c r="E180" s="370" t="s">
        <v>896</v>
      </c>
      <c r="F180" s="370" t="s">
        <v>83</v>
      </c>
      <c r="G180" s="370" t="s">
        <v>126</v>
      </c>
      <c r="H180" s="370" t="s">
        <v>615</v>
      </c>
      <c r="I180" s="370" t="s">
        <v>615</v>
      </c>
      <c r="J180" s="370">
        <v>2</v>
      </c>
      <c r="K180" s="370" t="s">
        <v>2410</v>
      </c>
      <c r="L180" s="370">
        <v>29437</v>
      </c>
      <c r="M180" s="370" t="s">
        <v>2419</v>
      </c>
      <c r="N180" s="370">
        <v>0</v>
      </c>
      <c r="O180" s="370">
        <v>0</v>
      </c>
      <c r="P180" s="370">
        <v>0</v>
      </c>
      <c r="Q180" s="370">
        <f t="shared" si="50"/>
        <v>0</v>
      </c>
      <c r="R180" s="370">
        <v>5</v>
      </c>
      <c r="S180" s="370">
        <v>6</v>
      </c>
      <c r="T180" s="370">
        <f t="shared" si="51"/>
        <v>11</v>
      </c>
      <c r="U180" s="370">
        <v>14</v>
      </c>
      <c r="V180" s="370">
        <v>15</v>
      </c>
      <c r="W180" s="370">
        <f t="shared" si="52"/>
        <v>29</v>
      </c>
      <c r="X180" s="370">
        <v>13</v>
      </c>
      <c r="Y180" s="370">
        <v>15</v>
      </c>
      <c r="Z180" s="370">
        <f t="shared" si="53"/>
        <v>28</v>
      </c>
      <c r="AA180" s="370">
        <v>20</v>
      </c>
      <c r="AB180" s="370">
        <v>9</v>
      </c>
      <c r="AC180" s="370">
        <f t="shared" si="54"/>
        <v>29</v>
      </c>
      <c r="AD180" s="370">
        <v>12</v>
      </c>
      <c r="AE180" s="370">
        <v>22</v>
      </c>
      <c r="AF180" s="370">
        <f t="shared" si="55"/>
        <v>34</v>
      </c>
      <c r="AG180" s="370">
        <v>18</v>
      </c>
      <c r="AH180" s="370">
        <v>14</v>
      </c>
      <c r="AI180" s="370">
        <f t="shared" si="56"/>
        <v>32</v>
      </c>
      <c r="AJ180" s="370">
        <v>10</v>
      </c>
      <c r="AK180" s="370">
        <v>6</v>
      </c>
      <c r="AL180" s="370">
        <f t="shared" si="57"/>
        <v>16</v>
      </c>
      <c r="AM180" s="370">
        <v>6</v>
      </c>
      <c r="AN180" s="370">
        <v>3</v>
      </c>
      <c r="AO180" s="370">
        <f t="shared" si="58"/>
        <v>9</v>
      </c>
      <c r="AP180" s="370">
        <v>2</v>
      </c>
      <c r="AQ180" s="370">
        <v>2</v>
      </c>
      <c r="AR180" s="370">
        <f t="shared" si="59"/>
        <v>4</v>
      </c>
      <c r="AS180" s="370">
        <v>0</v>
      </c>
      <c r="AT180" s="370">
        <v>0</v>
      </c>
      <c r="AU180" s="370">
        <f t="shared" si="60"/>
        <v>0</v>
      </c>
      <c r="AV180" s="370">
        <v>0</v>
      </c>
      <c r="AW180" s="370">
        <v>0</v>
      </c>
      <c r="AX180" s="370">
        <f t="shared" si="61"/>
        <v>0</v>
      </c>
      <c r="AY180" s="370">
        <v>0</v>
      </c>
      <c r="AZ180" s="370">
        <v>0</v>
      </c>
      <c r="BA180" s="370">
        <f t="shared" si="62"/>
        <v>0</v>
      </c>
      <c r="BB180" s="370">
        <v>0</v>
      </c>
      <c r="BC180" s="370">
        <v>0</v>
      </c>
      <c r="BD180" s="370">
        <f t="shared" si="63"/>
        <v>0</v>
      </c>
      <c r="BE180" s="370">
        <v>0</v>
      </c>
      <c r="BF180" s="370">
        <v>0</v>
      </c>
      <c r="BG180" s="370">
        <f t="shared" si="64"/>
        <v>0</v>
      </c>
      <c r="BH180" s="370">
        <v>0</v>
      </c>
      <c r="BI180" s="370">
        <v>0</v>
      </c>
      <c r="BJ180" s="370">
        <v>0</v>
      </c>
      <c r="BK180" s="370">
        <v>0</v>
      </c>
      <c r="BL180" s="370">
        <v>0</v>
      </c>
      <c r="BM180" s="370">
        <v>0</v>
      </c>
      <c r="BN180" s="370">
        <v>0</v>
      </c>
      <c r="BO180" s="370">
        <v>0</v>
      </c>
      <c r="BP180" s="370">
        <v>0</v>
      </c>
      <c r="BQ180" s="370">
        <v>0</v>
      </c>
      <c r="BR180" s="370">
        <v>0</v>
      </c>
      <c r="BS180" s="370">
        <v>0</v>
      </c>
      <c r="BT180" s="370">
        <v>0</v>
      </c>
      <c r="BU180" s="370">
        <v>0</v>
      </c>
      <c r="BV180" s="370">
        <v>0</v>
      </c>
      <c r="BW180" s="370">
        <v>0</v>
      </c>
      <c r="BX180" s="370">
        <v>0</v>
      </c>
      <c r="BY180" s="370">
        <v>0</v>
      </c>
      <c r="BZ180" s="370">
        <v>0</v>
      </c>
      <c r="CA180" s="370">
        <v>0</v>
      </c>
      <c r="CB180" s="370">
        <v>0</v>
      </c>
      <c r="CC180" s="370">
        <v>0</v>
      </c>
      <c r="CD180" s="370">
        <v>0</v>
      </c>
      <c r="CE180" s="370">
        <v>0</v>
      </c>
    </row>
    <row r="181" spans="1:83" s="371" customFormat="1" hidden="1">
      <c r="A181" s="370">
        <f t="shared" si="49"/>
        <v>166</v>
      </c>
      <c r="B181" s="370" t="s">
        <v>918</v>
      </c>
      <c r="C181" s="370" t="s">
        <v>919</v>
      </c>
      <c r="D181" s="370" t="s">
        <v>920</v>
      </c>
      <c r="E181" s="370" t="s">
        <v>920</v>
      </c>
      <c r="F181" s="370" t="s">
        <v>83</v>
      </c>
      <c r="G181" s="370" t="s">
        <v>126</v>
      </c>
      <c r="H181" s="370" t="s">
        <v>615</v>
      </c>
      <c r="I181" s="370" t="s">
        <v>615</v>
      </c>
      <c r="J181" s="370">
        <v>2</v>
      </c>
      <c r="K181" s="370" t="s">
        <v>2432</v>
      </c>
      <c r="L181" s="370">
        <v>29281</v>
      </c>
      <c r="M181" s="370" t="s">
        <v>2419</v>
      </c>
      <c r="N181" s="370">
        <v>0</v>
      </c>
      <c r="O181" s="370">
        <v>0</v>
      </c>
      <c r="P181" s="370">
        <v>0</v>
      </c>
      <c r="Q181" s="370">
        <f t="shared" si="50"/>
        <v>0</v>
      </c>
      <c r="R181" s="370">
        <v>0</v>
      </c>
      <c r="S181" s="370">
        <v>0</v>
      </c>
      <c r="T181" s="370">
        <f t="shared" si="51"/>
        <v>0</v>
      </c>
      <c r="U181" s="370">
        <v>5</v>
      </c>
      <c r="V181" s="370">
        <v>4</v>
      </c>
      <c r="W181" s="370">
        <f t="shared" si="52"/>
        <v>9</v>
      </c>
      <c r="X181" s="370">
        <v>11</v>
      </c>
      <c r="Y181" s="370">
        <v>16</v>
      </c>
      <c r="Z181" s="370">
        <f t="shared" si="53"/>
        <v>27</v>
      </c>
      <c r="AA181" s="370">
        <v>10</v>
      </c>
      <c r="AB181" s="370">
        <v>9</v>
      </c>
      <c r="AC181" s="370">
        <f t="shared" si="54"/>
        <v>19</v>
      </c>
      <c r="AD181" s="370">
        <v>3</v>
      </c>
      <c r="AE181" s="370">
        <v>5</v>
      </c>
      <c r="AF181" s="370">
        <f t="shared" si="55"/>
        <v>8</v>
      </c>
      <c r="AG181" s="370">
        <v>10</v>
      </c>
      <c r="AH181" s="370">
        <v>10</v>
      </c>
      <c r="AI181" s="370">
        <f t="shared" si="56"/>
        <v>20</v>
      </c>
      <c r="AJ181" s="370">
        <v>10</v>
      </c>
      <c r="AK181" s="370">
        <v>5</v>
      </c>
      <c r="AL181" s="370">
        <f t="shared" si="57"/>
        <v>15</v>
      </c>
      <c r="AM181" s="370">
        <v>6</v>
      </c>
      <c r="AN181" s="370">
        <v>10</v>
      </c>
      <c r="AO181" s="370">
        <f t="shared" si="58"/>
        <v>16</v>
      </c>
      <c r="AP181" s="370">
        <v>1</v>
      </c>
      <c r="AQ181" s="370">
        <v>2</v>
      </c>
      <c r="AR181" s="370">
        <f t="shared" si="59"/>
        <v>3</v>
      </c>
      <c r="AS181" s="370">
        <v>1</v>
      </c>
      <c r="AT181" s="370">
        <v>2</v>
      </c>
      <c r="AU181" s="370">
        <f t="shared" si="60"/>
        <v>3</v>
      </c>
      <c r="AV181" s="370">
        <v>3</v>
      </c>
      <c r="AW181" s="370">
        <v>8</v>
      </c>
      <c r="AX181" s="370">
        <f t="shared" si="61"/>
        <v>11</v>
      </c>
      <c r="AY181" s="370">
        <v>2</v>
      </c>
      <c r="AZ181" s="370">
        <v>3</v>
      </c>
      <c r="BA181" s="370">
        <f t="shared" si="62"/>
        <v>5</v>
      </c>
      <c r="BB181" s="370">
        <v>0</v>
      </c>
      <c r="BC181" s="370">
        <v>1</v>
      </c>
      <c r="BD181" s="370">
        <f t="shared" si="63"/>
        <v>1</v>
      </c>
      <c r="BE181" s="370">
        <v>1</v>
      </c>
      <c r="BF181" s="370">
        <v>0</v>
      </c>
      <c r="BG181" s="370">
        <f t="shared" si="64"/>
        <v>1</v>
      </c>
      <c r="BH181" s="370">
        <v>0</v>
      </c>
      <c r="BI181" s="370">
        <v>1</v>
      </c>
      <c r="BJ181" s="370">
        <v>0</v>
      </c>
      <c r="BK181" s="370">
        <v>0</v>
      </c>
      <c r="BL181" s="370">
        <v>0</v>
      </c>
      <c r="BM181" s="370">
        <v>0</v>
      </c>
      <c r="BN181" s="370">
        <v>0</v>
      </c>
      <c r="BO181" s="370">
        <v>0</v>
      </c>
      <c r="BP181" s="370">
        <v>0</v>
      </c>
      <c r="BQ181" s="370">
        <v>0</v>
      </c>
      <c r="BR181" s="370">
        <v>0</v>
      </c>
      <c r="BS181" s="370">
        <v>0</v>
      </c>
      <c r="BT181" s="370">
        <v>0</v>
      </c>
      <c r="BU181" s="370">
        <v>1</v>
      </c>
      <c r="BV181" s="370">
        <v>1</v>
      </c>
      <c r="BW181" s="370">
        <v>0</v>
      </c>
      <c r="BX181" s="370">
        <v>0</v>
      </c>
      <c r="BY181" s="370">
        <v>0</v>
      </c>
      <c r="BZ181" s="370">
        <v>0</v>
      </c>
      <c r="CA181" s="370">
        <v>0</v>
      </c>
      <c r="CB181" s="370">
        <v>1</v>
      </c>
      <c r="CC181" s="370">
        <v>0</v>
      </c>
      <c r="CD181" s="370">
        <v>0</v>
      </c>
      <c r="CE181" s="370">
        <v>0</v>
      </c>
    </row>
    <row r="182" spans="1:83" s="371" customFormat="1" ht="24" customHeight="1">
      <c r="A182" s="370">
        <v>7</v>
      </c>
      <c r="B182" s="370"/>
      <c r="C182" s="370" t="str">
        <f>F182</f>
        <v>Kec. Pauh</v>
      </c>
      <c r="D182" s="370"/>
      <c r="E182" s="370"/>
      <c r="F182" s="370" t="str">
        <f>F181</f>
        <v>Kec. Pauh</v>
      </c>
      <c r="G182" s="370"/>
      <c r="H182" s="370"/>
      <c r="I182" s="370"/>
      <c r="J182" s="370"/>
      <c r="K182" s="370"/>
      <c r="L182" s="370"/>
      <c r="M182" s="370"/>
      <c r="N182" s="370"/>
      <c r="O182" s="370">
        <f t="shared" ref="O182:BK182" si="67">SUM(O165:O181)</f>
        <v>7</v>
      </c>
      <c r="P182" s="370">
        <f t="shared" si="67"/>
        <v>7</v>
      </c>
      <c r="Q182" s="370">
        <f t="shared" si="67"/>
        <v>14</v>
      </c>
      <c r="R182" s="370">
        <f t="shared" si="67"/>
        <v>160</v>
      </c>
      <c r="S182" s="370">
        <f t="shared" si="67"/>
        <v>171</v>
      </c>
      <c r="T182" s="370">
        <f t="shared" si="67"/>
        <v>331</v>
      </c>
      <c r="U182" s="370">
        <f t="shared" si="67"/>
        <v>243</v>
      </c>
      <c r="V182" s="370">
        <f t="shared" si="67"/>
        <v>229</v>
      </c>
      <c r="W182" s="370">
        <f t="shared" si="67"/>
        <v>472</v>
      </c>
      <c r="X182" s="370">
        <f t="shared" si="67"/>
        <v>268</v>
      </c>
      <c r="Y182" s="370">
        <f t="shared" si="67"/>
        <v>256</v>
      </c>
      <c r="Z182" s="370">
        <f t="shared" si="67"/>
        <v>524</v>
      </c>
      <c r="AA182" s="370">
        <f t="shared" si="67"/>
        <v>271</v>
      </c>
      <c r="AB182" s="370">
        <f t="shared" si="67"/>
        <v>214</v>
      </c>
      <c r="AC182" s="370">
        <f t="shared" si="67"/>
        <v>485</v>
      </c>
      <c r="AD182" s="370">
        <f t="shared" si="67"/>
        <v>197</v>
      </c>
      <c r="AE182" s="370">
        <f t="shared" si="67"/>
        <v>212</v>
      </c>
      <c r="AF182" s="370">
        <f t="shared" si="67"/>
        <v>409</v>
      </c>
      <c r="AG182" s="370">
        <f t="shared" si="67"/>
        <v>230</v>
      </c>
      <c r="AH182" s="370">
        <f t="shared" si="67"/>
        <v>210</v>
      </c>
      <c r="AI182" s="370">
        <f t="shared" si="67"/>
        <v>440</v>
      </c>
      <c r="AJ182" s="370">
        <f t="shared" si="67"/>
        <v>154</v>
      </c>
      <c r="AK182" s="370">
        <f t="shared" si="67"/>
        <v>94</v>
      </c>
      <c r="AL182" s="370">
        <f t="shared" si="67"/>
        <v>248</v>
      </c>
      <c r="AM182" s="370">
        <f t="shared" si="67"/>
        <v>81</v>
      </c>
      <c r="AN182" s="370">
        <f t="shared" si="67"/>
        <v>43</v>
      </c>
      <c r="AO182" s="370">
        <f t="shared" si="67"/>
        <v>124</v>
      </c>
      <c r="AP182" s="370">
        <f t="shared" si="67"/>
        <v>22</v>
      </c>
      <c r="AQ182" s="370">
        <f t="shared" si="67"/>
        <v>20</v>
      </c>
      <c r="AR182" s="370">
        <f t="shared" si="67"/>
        <v>42</v>
      </c>
      <c r="AS182" s="370">
        <f t="shared" si="67"/>
        <v>12</v>
      </c>
      <c r="AT182" s="370">
        <f t="shared" si="67"/>
        <v>10</v>
      </c>
      <c r="AU182" s="370">
        <f t="shared" si="67"/>
        <v>22</v>
      </c>
      <c r="AV182" s="370">
        <f t="shared" si="67"/>
        <v>6</v>
      </c>
      <c r="AW182" s="370">
        <f t="shared" si="67"/>
        <v>11</v>
      </c>
      <c r="AX182" s="370">
        <f t="shared" si="67"/>
        <v>17</v>
      </c>
      <c r="AY182" s="370">
        <f t="shared" si="67"/>
        <v>8</v>
      </c>
      <c r="AZ182" s="370">
        <f t="shared" si="67"/>
        <v>4</v>
      </c>
      <c r="BA182" s="370">
        <f t="shared" si="67"/>
        <v>12</v>
      </c>
      <c r="BB182" s="370">
        <f t="shared" si="67"/>
        <v>0</v>
      </c>
      <c r="BC182" s="370">
        <f t="shared" si="67"/>
        <v>1</v>
      </c>
      <c r="BD182" s="370">
        <f t="shared" si="67"/>
        <v>1</v>
      </c>
      <c r="BE182" s="370">
        <f t="shared" si="67"/>
        <v>1</v>
      </c>
      <c r="BF182" s="370">
        <f t="shared" si="67"/>
        <v>0</v>
      </c>
      <c r="BG182" s="370">
        <f t="shared" si="67"/>
        <v>1</v>
      </c>
      <c r="BH182" s="370">
        <f t="shared" si="67"/>
        <v>18</v>
      </c>
      <c r="BI182" s="370">
        <f t="shared" si="67"/>
        <v>3</v>
      </c>
      <c r="BJ182" s="370">
        <f t="shared" si="67"/>
        <v>3</v>
      </c>
      <c r="BK182" s="370">
        <f t="shared" si="67"/>
        <v>7</v>
      </c>
      <c r="BL182" s="370">
        <f t="shared" ref="BL182:BS182" si="68">SUM(BL165:BL181)</f>
        <v>5</v>
      </c>
      <c r="BM182" s="370">
        <f t="shared" si="68"/>
        <v>3</v>
      </c>
      <c r="BN182" s="370">
        <f t="shared" si="68"/>
        <v>3</v>
      </c>
      <c r="BO182" s="370">
        <f t="shared" si="68"/>
        <v>0</v>
      </c>
      <c r="BP182" s="370">
        <f t="shared" si="68"/>
        <v>14</v>
      </c>
      <c r="BQ182" s="370">
        <f t="shared" si="68"/>
        <v>8</v>
      </c>
      <c r="BR182" s="370">
        <f t="shared" si="68"/>
        <v>0</v>
      </c>
      <c r="BS182" s="370">
        <f t="shared" si="68"/>
        <v>0</v>
      </c>
      <c r="BT182" s="370">
        <v>43</v>
      </c>
      <c r="BU182" s="370">
        <v>21</v>
      </c>
      <c r="BV182" s="370">
        <v>64</v>
      </c>
      <c r="BW182" s="370">
        <v>7</v>
      </c>
      <c r="BX182" s="370">
        <v>6</v>
      </c>
      <c r="BY182" s="370">
        <v>13</v>
      </c>
      <c r="BZ182" s="370">
        <v>0</v>
      </c>
      <c r="CA182" s="370">
        <v>0</v>
      </c>
      <c r="CB182" s="370">
        <f>SUM(BZ182:CA182)</f>
        <v>0</v>
      </c>
      <c r="CC182" s="370">
        <v>0</v>
      </c>
      <c r="CD182" s="370">
        <v>0</v>
      </c>
      <c r="CE182" s="370">
        <f>SUM(CC182:CD182)</f>
        <v>0</v>
      </c>
    </row>
    <row r="183" spans="1:83" s="371" customFormat="1" hidden="1">
      <c r="A183" s="370">
        <f>A181+1</f>
        <v>167</v>
      </c>
      <c r="B183" s="370" t="s">
        <v>965</v>
      </c>
      <c r="C183" s="370" t="s">
        <v>966</v>
      </c>
      <c r="D183" s="370" t="s">
        <v>323</v>
      </c>
      <c r="E183" s="370" t="s">
        <v>977</v>
      </c>
      <c r="F183" s="370" t="s">
        <v>90</v>
      </c>
      <c r="G183" s="370" t="s">
        <v>126</v>
      </c>
      <c r="H183" s="370" t="s">
        <v>615</v>
      </c>
      <c r="I183" s="370" t="s">
        <v>615</v>
      </c>
      <c r="J183" s="370">
        <v>2</v>
      </c>
      <c r="K183" s="370" t="s">
        <v>2410</v>
      </c>
      <c r="L183" s="370">
        <v>23091</v>
      </c>
      <c r="M183" s="370" t="s">
        <v>2409</v>
      </c>
      <c r="N183" s="370">
        <v>0</v>
      </c>
      <c r="O183" s="370">
        <v>0</v>
      </c>
      <c r="P183" s="370">
        <v>1</v>
      </c>
      <c r="Q183" s="370">
        <f t="shared" si="50"/>
        <v>1</v>
      </c>
      <c r="R183" s="370">
        <v>16</v>
      </c>
      <c r="S183" s="370">
        <v>20</v>
      </c>
      <c r="T183" s="370">
        <f t="shared" si="51"/>
        <v>36</v>
      </c>
      <c r="U183" s="370">
        <v>12</v>
      </c>
      <c r="V183" s="370">
        <v>7</v>
      </c>
      <c r="W183" s="370">
        <f t="shared" si="52"/>
        <v>19</v>
      </c>
      <c r="X183" s="370">
        <v>16</v>
      </c>
      <c r="Y183" s="370">
        <v>16</v>
      </c>
      <c r="Z183" s="370">
        <f t="shared" si="53"/>
        <v>32</v>
      </c>
      <c r="AA183" s="370">
        <v>21</v>
      </c>
      <c r="AB183" s="370">
        <v>13</v>
      </c>
      <c r="AC183" s="370">
        <f t="shared" si="54"/>
        <v>34</v>
      </c>
      <c r="AD183" s="370">
        <v>24</v>
      </c>
      <c r="AE183" s="370">
        <v>17</v>
      </c>
      <c r="AF183" s="370">
        <f t="shared" si="55"/>
        <v>41</v>
      </c>
      <c r="AG183" s="370">
        <v>14</v>
      </c>
      <c r="AH183" s="370">
        <v>13</v>
      </c>
      <c r="AI183" s="370">
        <f t="shared" si="56"/>
        <v>27</v>
      </c>
      <c r="AJ183" s="370">
        <v>6</v>
      </c>
      <c r="AK183" s="370">
        <v>5</v>
      </c>
      <c r="AL183" s="370">
        <f t="shared" si="57"/>
        <v>11</v>
      </c>
      <c r="AM183" s="370">
        <v>3</v>
      </c>
      <c r="AN183" s="370">
        <v>1</v>
      </c>
      <c r="AO183" s="370">
        <f t="shared" si="58"/>
        <v>4</v>
      </c>
      <c r="AP183" s="370">
        <v>0</v>
      </c>
      <c r="AQ183" s="370">
        <v>0</v>
      </c>
      <c r="AR183" s="370">
        <f t="shared" si="59"/>
        <v>0</v>
      </c>
      <c r="AS183" s="370">
        <v>0</v>
      </c>
      <c r="AT183" s="370">
        <v>0</v>
      </c>
      <c r="AU183" s="370">
        <f t="shared" si="60"/>
        <v>0</v>
      </c>
      <c r="AV183" s="370">
        <v>0</v>
      </c>
      <c r="AW183" s="370">
        <v>0</v>
      </c>
      <c r="AX183" s="370">
        <f t="shared" si="61"/>
        <v>0</v>
      </c>
      <c r="AY183" s="370">
        <v>0</v>
      </c>
      <c r="AZ183" s="370">
        <v>0</v>
      </c>
      <c r="BA183" s="370">
        <f t="shared" si="62"/>
        <v>0</v>
      </c>
      <c r="BB183" s="370">
        <v>0</v>
      </c>
      <c r="BC183" s="370">
        <v>0</v>
      </c>
      <c r="BD183" s="370">
        <f t="shared" si="63"/>
        <v>0</v>
      </c>
      <c r="BE183" s="370">
        <v>0</v>
      </c>
      <c r="BF183" s="370">
        <v>0</v>
      </c>
      <c r="BG183" s="370">
        <f t="shared" si="64"/>
        <v>0</v>
      </c>
      <c r="BH183" s="370">
        <v>0</v>
      </c>
      <c r="BI183" s="370">
        <v>0</v>
      </c>
      <c r="BJ183" s="370">
        <v>0</v>
      </c>
      <c r="BK183" s="370">
        <v>0</v>
      </c>
      <c r="BL183" s="370">
        <v>0</v>
      </c>
      <c r="BM183" s="370">
        <v>0</v>
      </c>
      <c r="BN183" s="370">
        <v>0</v>
      </c>
      <c r="BO183" s="370">
        <v>0</v>
      </c>
      <c r="BP183" s="370">
        <v>0</v>
      </c>
      <c r="BQ183" s="370">
        <v>0</v>
      </c>
      <c r="BR183" s="370">
        <v>0</v>
      </c>
      <c r="BS183" s="370">
        <v>0</v>
      </c>
      <c r="BT183" s="370">
        <v>0</v>
      </c>
      <c r="BU183" s="370">
        <v>0</v>
      </c>
      <c r="BV183" s="370">
        <v>0</v>
      </c>
      <c r="BW183" s="370">
        <v>0</v>
      </c>
      <c r="BX183" s="370">
        <v>0</v>
      </c>
      <c r="BY183" s="370">
        <v>0</v>
      </c>
      <c r="BZ183" s="370">
        <v>0</v>
      </c>
      <c r="CA183" s="370">
        <v>0</v>
      </c>
      <c r="CB183" s="370">
        <v>0</v>
      </c>
      <c r="CC183" s="370">
        <v>0</v>
      </c>
      <c r="CD183" s="370">
        <v>0</v>
      </c>
      <c r="CE183" s="370">
        <v>0</v>
      </c>
    </row>
    <row r="184" spans="1:83" s="371" customFormat="1" hidden="1">
      <c r="A184" s="370">
        <f t="shared" si="49"/>
        <v>168</v>
      </c>
      <c r="B184" s="370" t="s">
        <v>938</v>
      </c>
      <c r="C184" s="370" t="s">
        <v>939</v>
      </c>
      <c r="D184" s="370" t="s">
        <v>1614</v>
      </c>
      <c r="E184" s="370" t="s">
        <v>940</v>
      </c>
      <c r="F184" s="370" t="s">
        <v>90</v>
      </c>
      <c r="G184" s="370" t="s">
        <v>126</v>
      </c>
      <c r="H184" s="370" t="s">
        <v>615</v>
      </c>
      <c r="I184" s="370" t="s">
        <v>615</v>
      </c>
      <c r="J184" s="370">
        <v>2</v>
      </c>
      <c r="K184" s="370" t="s">
        <v>2410</v>
      </c>
      <c r="L184" s="370">
        <v>28126</v>
      </c>
      <c r="M184" s="370" t="s">
        <v>2409</v>
      </c>
      <c r="N184" s="370">
        <v>900</v>
      </c>
      <c r="O184" s="370">
        <v>0</v>
      </c>
      <c r="P184" s="370">
        <v>0</v>
      </c>
      <c r="Q184" s="370">
        <f t="shared" si="50"/>
        <v>0</v>
      </c>
      <c r="R184" s="370">
        <v>10</v>
      </c>
      <c r="S184" s="370">
        <v>8</v>
      </c>
      <c r="T184" s="370">
        <f t="shared" si="51"/>
        <v>18</v>
      </c>
      <c r="U184" s="370">
        <v>23</v>
      </c>
      <c r="V184" s="370">
        <v>17</v>
      </c>
      <c r="W184" s="370">
        <f t="shared" si="52"/>
        <v>40</v>
      </c>
      <c r="X184" s="370">
        <v>22</v>
      </c>
      <c r="Y184" s="370">
        <v>19</v>
      </c>
      <c r="Z184" s="370">
        <f t="shared" si="53"/>
        <v>41</v>
      </c>
      <c r="AA184" s="370">
        <v>17</v>
      </c>
      <c r="AB184" s="370">
        <v>18</v>
      </c>
      <c r="AC184" s="370">
        <f t="shared" si="54"/>
        <v>35</v>
      </c>
      <c r="AD184" s="370">
        <v>21</v>
      </c>
      <c r="AE184" s="370">
        <v>15</v>
      </c>
      <c r="AF184" s="370">
        <f t="shared" si="55"/>
        <v>36</v>
      </c>
      <c r="AG184" s="370">
        <v>8</v>
      </c>
      <c r="AH184" s="370">
        <v>17</v>
      </c>
      <c r="AI184" s="370">
        <f t="shared" si="56"/>
        <v>25</v>
      </c>
      <c r="AJ184" s="370">
        <v>14</v>
      </c>
      <c r="AK184" s="370">
        <v>7</v>
      </c>
      <c r="AL184" s="370">
        <f t="shared" si="57"/>
        <v>21</v>
      </c>
      <c r="AM184" s="370">
        <v>3</v>
      </c>
      <c r="AN184" s="370">
        <v>2</v>
      </c>
      <c r="AO184" s="370">
        <f t="shared" si="58"/>
        <v>5</v>
      </c>
      <c r="AP184" s="370">
        <v>2</v>
      </c>
      <c r="AQ184" s="370">
        <v>1</v>
      </c>
      <c r="AR184" s="370">
        <f t="shared" si="59"/>
        <v>3</v>
      </c>
      <c r="AS184" s="370">
        <v>0</v>
      </c>
      <c r="AT184" s="370">
        <v>0</v>
      </c>
      <c r="AU184" s="370">
        <f t="shared" si="60"/>
        <v>0</v>
      </c>
      <c r="AV184" s="370">
        <v>0</v>
      </c>
      <c r="AW184" s="370">
        <v>0</v>
      </c>
      <c r="AX184" s="370">
        <f t="shared" si="61"/>
        <v>0</v>
      </c>
      <c r="AY184" s="370">
        <v>0</v>
      </c>
      <c r="AZ184" s="370">
        <v>0</v>
      </c>
      <c r="BA184" s="370">
        <f t="shared" si="62"/>
        <v>0</v>
      </c>
      <c r="BB184" s="370">
        <v>0</v>
      </c>
      <c r="BC184" s="370">
        <v>0</v>
      </c>
      <c r="BD184" s="370">
        <f t="shared" si="63"/>
        <v>0</v>
      </c>
      <c r="BE184" s="370">
        <v>0</v>
      </c>
      <c r="BF184" s="370">
        <v>0</v>
      </c>
      <c r="BG184" s="370">
        <f t="shared" si="64"/>
        <v>0</v>
      </c>
      <c r="BH184" s="370">
        <v>3</v>
      </c>
      <c r="BI184" s="370">
        <v>0</v>
      </c>
      <c r="BJ184" s="370">
        <v>0</v>
      </c>
      <c r="BK184" s="370">
        <v>0</v>
      </c>
      <c r="BL184" s="370">
        <v>3</v>
      </c>
      <c r="BM184" s="370">
        <v>1</v>
      </c>
      <c r="BN184" s="370">
        <v>0</v>
      </c>
      <c r="BO184" s="370">
        <v>0</v>
      </c>
      <c r="BP184" s="370">
        <v>0</v>
      </c>
      <c r="BQ184" s="370">
        <v>0</v>
      </c>
      <c r="BR184" s="370">
        <v>1</v>
      </c>
      <c r="BS184" s="370">
        <v>0</v>
      </c>
      <c r="BT184" s="370">
        <v>7</v>
      </c>
      <c r="BU184" s="370">
        <v>1</v>
      </c>
      <c r="BV184" s="370">
        <v>8</v>
      </c>
      <c r="BW184" s="370">
        <v>0</v>
      </c>
      <c r="BX184" s="370">
        <v>0</v>
      </c>
      <c r="BY184" s="370">
        <v>0</v>
      </c>
      <c r="BZ184" s="370">
        <v>7</v>
      </c>
      <c r="CA184" s="370">
        <v>7</v>
      </c>
      <c r="CB184" s="370">
        <v>8</v>
      </c>
      <c r="CC184" s="370">
        <v>0</v>
      </c>
      <c r="CD184" s="370">
        <v>0</v>
      </c>
      <c r="CE184" s="370">
        <v>0</v>
      </c>
    </row>
    <row r="185" spans="1:83" s="371" customFormat="1" hidden="1">
      <c r="A185" s="370">
        <f t="shared" si="49"/>
        <v>169</v>
      </c>
      <c r="B185" s="370" t="s">
        <v>978</v>
      </c>
      <c r="C185" s="370" t="s">
        <v>979</v>
      </c>
      <c r="D185" s="370" t="s">
        <v>2476</v>
      </c>
      <c r="E185" s="370" t="s">
        <v>980</v>
      </c>
      <c r="F185" s="370" t="s">
        <v>90</v>
      </c>
      <c r="G185" s="370" t="s">
        <v>126</v>
      </c>
      <c r="H185" s="370" t="s">
        <v>615</v>
      </c>
      <c r="I185" s="370" t="s">
        <v>615</v>
      </c>
      <c r="J185" s="370">
        <v>2</v>
      </c>
      <c r="K185" s="370" t="s">
        <v>2410</v>
      </c>
      <c r="L185" s="370" t="s">
        <v>615</v>
      </c>
      <c r="M185" s="370" t="s">
        <v>2409</v>
      </c>
      <c r="N185" s="370">
        <v>900</v>
      </c>
      <c r="O185" s="370">
        <v>0</v>
      </c>
      <c r="P185" s="370">
        <v>0</v>
      </c>
      <c r="Q185" s="370">
        <f t="shared" si="50"/>
        <v>0</v>
      </c>
      <c r="R185" s="370">
        <v>21</v>
      </c>
      <c r="S185" s="370">
        <v>18</v>
      </c>
      <c r="T185" s="370">
        <f t="shared" si="51"/>
        <v>39</v>
      </c>
      <c r="U185" s="370">
        <v>24</v>
      </c>
      <c r="V185" s="370">
        <v>26</v>
      </c>
      <c r="W185" s="370">
        <f t="shared" si="52"/>
        <v>50</v>
      </c>
      <c r="X185" s="370">
        <v>22</v>
      </c>
      <c r="Y185" s="370">
        <v>28</v>
      </c>
      <c r="Z185" s="370">
        <f t="shared" si="53"/>
        <v>50</v>
      </c>
      <c r="AA185" s="370">
        <v>11</v>
      </c>
      <c r="AB185" s="370">
        <v>22</v>
      </c>
      <c r="AC185" s="370">
        <f t="shared" si="54"/>
        <v>33</v>
      </c>
      <c r="AD185" s="370">
        <v>24</v>
      </c>
      <c r="AE185" s="370">
        <v>27</v>
      </c>
      <c r="AF185" s="370">
        <f t="shared" si="55"/>
        <v>51</v>
      </c>
      <c r="AG185" s="370">
        <v>14</v>
      </c>
      <c r="AH185" s="370">
        <v>21</v>
      </c>
      <c r="AI185" s="370">
        <f t="shared" si="56"/>
        <v>35</v>
      </c>
      <c r="AJ185" s="370">
        <v>14</v>
      </c>
      <c r="AK185" s="370">
        <v>10</v>
      </c>
      <c r="AL185" s="370">
        <f t="shared" si="57"/>
        <v>24</v>
      </c>
      <c r="AM185" s="370">
        <v>1</v>
      </c>
      <c r="AN185" s="370">
        <v>0</v>
      </c>
      <c r="AO185" s="370">
        <f t="shared" si="58"/>
        <v>1</v>
      </c>
      <c r="AP185" s="370">
        <v>0</v>
      </c>
      <c r="AQ185" s="370">
        <v>0</v>
      </c>
      <c r="AR185" s="370">
        <f t="shared" si="59"/>
        <v>0</v>
      </c>
      <c r="AS185" s="370">
        <v>0</v>
      </c>
      <c r="AT185" s="370">
        <v>0</v>
      </c>
      <c r="AU185" s="370">
        <f t="shared" si="60"/>
        <v>0</v>
      </c>
      <c r="AV185" s="370">
        <v>0</v>
      </c>
      <c r="AW185" s="370">
        <v>0</v>
      </c>
      <c r="AX185" s="370">
        <f t="shared" si="61"/>
        <v>0</v>
      </c>
      <c r="AY185" s="370">
        <v>0</v>
      </c>
      <c r="AZ185" s="370">
        <v>0</v>
      </c>
      <c r="BA185" s="370">
        <f t="shared" si="62"/>
        <v>0</v>
      </c>
      <c r="BB185" s="370">
        <v>0</v>
      </c>
      <c r="BC185" s="370">
        <v>0</v>
      </c>
      <c r="BD185" s="370">
        <f t="shared" si="63"/>
        <v>0</v>
      </c>
      <c r="BE185" s="370">
        <v>0</v>
      </c>
      <c r="BF185" s="370">
        <v>0</v>
      </c>
      <c r="BG185" s="370">
        <f t="shared" si="64"/>
        <v>0</v>
      </c>
      <c r="BH185" s="370">
        <v>4</v>
      </c>
      <c r="BI185" s="370">
        <v>1</v>
      </c>
      <c r="BJ185" s="370">
        <v>1</v>
      </c>
      <c r="BK185" s="370">
        <v>1</v>
      </c>
      <c r="BL185" s="370">
        <v>2</v>
      </c>
      <c r="BM185" s="370">
        <v>2</v>
      </c>
      <c r="BN185" s="370">
        <v>0</v>
      </c>
      <c r="BO185" s="370">
        <v>0</v>
      </c>
      <c r="BP185" s="370">
        <v>0</v>
      </c>
      <c r="BQ185" s="370">
        <v>0</v>
      </c>
      <c r="BR185" s="370">
        <v>0</v>
      </c>
      <c r="BS185" s="370">
        <v>0</v>
      </c>
      <c r="BT185" s="370">
        <v>7</v>
      </c>
      <c r="BU185" s="370">
        <v>4</v>
      </c>
      <c r="BV185" s="370">
        <v>11</v>
      </c>
      <c r="BW185" s="370">
        <v>0</v>
      </c>
      <c r="BX185" s="370">
        <v>0</v>
      </c>
      <c r="BY185" s="370">
        <v>0</v>
      </c>
      <c r="BZ185" s="370">
        <v>7</v>
      </c>
      <c r="CA185" s="370">
        <v>7</v>
      </c>
      <c r="CB185" s="370">
        <v>11</v>
      </c>
      <c r="CC185" s="370">
        <v>0</v>
      </c>
      <c r="CD185" s="370">
        <v>0</v>
      </c>
      <c r="CE185" s="370">
        <v>0</v>
      </c>
    </row>
    <row r="186" spans="1:83" s="371" customFormat="1" hidden="1">
      <c r="A186" s="370">
        <f t="shared" si="49"/>
        <v>170</v>
      </c>
      <c r="B186" s="370" t="s">
        <v>984</v>
      </c>
      <c r="C186" s="370" t="s">
        <v>985</v>
      </c>
      <c r="D186" s="370" t="s">
        <v>1620</v>
      </c>
      <c r="E186" s="370" t="s">
        <v>986</v>
      </c>
      <c r="F186" s="370" t="s">
        <v>90</v>
      </c>
      <c r="G186" s="370" t="s">
        <v>126</v>
      </c>
      <c r="H186" s="370" t="s">
        <v>615</v>
      </c>
      <c r="I186" s="370" t="s">
        <v>615</v>
      </c>
      <c r="J186" s="370">
        <v>2</v>
      </c>
      <c r="K186" s="370" t="s">
        <v>2410</v>
      </c>
      <c r="L186" s="370">
        <v>29860</v>
      </c>
      <c r="M186" s="370" t="s">
        <v>2409</v>
      </c>
      <c r="N186" s="370">
        <v>900</v>
      </c>
      <c r="O186" s="370">
        <v>0</v>
      </c>
      <c r="P186" s="370">
        <v>0</v>
      </c>
      <c r="Q186" s="370">
        <f t="shared" si="50"/>
        <v>0</v>
      </c>
      <c r="R186" s="370">
        <v>4</v>
      </c>
      <c r="S186" s="370">
        <v>2</v>
      </c>
      <c r="T186" s="370">
        <f t="shared" si="51"/>
        <v>6</v>
      </c>
      <c r="U186" s="370">
        <v>2</v>
      </c>
      <c r="V186" s="370">
        <v>13</v>
      </c>
      <c r="W186" s="370">
        <f t="shared" si="52"/>
        <v>15</v>
      </c>
      <c r="X186" s="370">
        <v>12</v>
      </c>
      <c r="Y186" s="370">
        <v>16</v>
      </c>
      <c r="Z186" s="370">
        <f t="shared" si="53"/>
        <v>28</v>
      </c>
      <c r="AA186" s="370">
        <v>12</v>
      </c>
      <c r="AB186" s="370">
        <v>4</v>
      </c>
      <c r="AC186" s="370">
        <f t="shared" si="54"/>
        <v>16</v>
      </c>
      <c r="AD186" s="370">
        <v>8</v>
      </c>
      <c r="AE186" s="370">
        <v>11</v>
      </c>
      <c r="AF186" s="370">
        <f t="shared" si="55"/>
        <v>19</v>
      </c>
      <c r="AG186" s="370">
        <v>14</v>
      </c>
      <c r="AH186" s="370">
        <v>12</v>
      </c>
      <c r="AI186" s="370">
        <f t="shared" si="56"/>
        <v>26</v>
      </c>
      <c r="AJ186" s="370">
        <v>12</v>
      </c>
      <c r="AK186" s="370">
        <v>3</v>
      </c>
      <c r="AL186" s="370">
        <f t="shared" si="57"/>
        <v>15</v>
      </c>
      <c r="AM186" s="370">
        <v>2</v>
      </c>
      <c r="AN186" s="370">
        <v>1</v>
      </c>
      <c r="AO186" s="370">
        <f t="shared" si="58"/>
        <v>3</v>
      </c>
      <c r="AP186" s="370">
        <v>1</v>
      </c>
      <c r="AQ186" s="370">
        <v>0</v>
      </c>
      <c r="AR186" s="370">
        <f t="shared" si="59"/>
        <v>1</v>
      </c>
      <c r="AS186" s="370">
        <v>0</v>
      </c>
      <c r="AT186" s="370">
        <v>0</v>
      </c>
      <c r="AU186" s="370">
        <f t="shared" si="60"/>
        <v>0</v>
      </c>
      <c r="AV186" s="370">
        <v>0</v>
      </c>
      <c r="AW186" s="370">
        <v>0</v>
      </c>
      <c r="AX186" s="370">
        <f t="shared" si="61"/>
        <v>0</v>
      </c>
      <c r="AY186" s="370">
        <v>0</v>
      </c>
      <c r="AZ186" s="370">
        <v>0</v>
      </c>
      <c r="BA186" s="370">
        <f t="shared" si="62"/>
        <v>0</v>
      </c>
      <c r="BB186" s="370">
        <v>0</v>
      </c>
      <c r="BC186" s="370">
        <v>0</v>
      </c>
      <c r="BD186" s="370">
        <f t="shared" si="63"/>
        <v>0</v>
      </c>
      <c r="BE186" s="370">
        <v>0</v>
      </c>
      <c r="BF186" s="370">
        <v>0</v>
      </c>
      <c r="BG186" s="370">
        <f t="shared" si="64"/>
        <v>0</v>
      </c>
      <c r="BH186" s="370">
        <v>0</v>
      </c>
      <c r="BI186" s="370">
        <v>0</v>
      </c>
      <c r="BJ186" s="370">
        <v>0</v>
      </c>
      <c r="BK186" s="370">
        <v>0</v>
      </c>
      <c r="BL186" s="370">
        <v>0</v>
      </c>
      <c r="BM186" s="370">
        <v>0</v>
      </c>
      <c r="BN186" s="370">
        <v>0</v>
      </c>
      <c r="BO186" s="370">
        <v>0</v>
      </c>
      <c r="BP186" s="370">
        <v>0</v>
      </c>
      <c r="BQ186" s="370">
        <v>0</v>
      </c>
      <c r="BR186" s="370">
        <v>0</v>
      </c>
      <c r="BS186" s="370">
        <v>0</v>
      </c>
      <c r="BT186" s="370">
        <v>0</v>
      </c>
      <c r="BU186" s="370">
        <v>0</v>
      </c>
      <c r="BV186" s="370">
        <v>0</v>
      </c>
      <c r="BW186" s="370">
        <v>0</v>
      </c>
      <c r="BX186" s="370">
        <v>0</v>
      </c>
      <c r="BY186" s="370">
        <v>0</v>
      </c>
      <c r="BZ186" s="370">
        <v>0</v>
      </c>
      <c r="CA186" s="370">
        <v>0</v>
      </c>
      <c r="CB186" s="370">
        <v>0</v>
      </c>
      <c r="CC186" s="370">
        <v>0</v>
      </c>
      <c r="CD186" s="370">
        <v>0</v>
      </c>
      <c r="CE186" s="370">
        <v>0</v>
      </c>
    </row>
    <row r="187" spans="1:83" s="371" customFormat="1" hidden="1">
      <c r="A187" s="370">
        <f t="shared" si="49"/>
        <v>171</v>
      </c>
      <c r="B187" s="370" t="s">
        <v>970</v>
      </c>
      <c r="C187" s="370" t="s">
        <v>971</v>
      </c>
      <c r="D187" s="370" t="s">
        <v>2477</v>
      </c>
      <c r="E187" s="370" t="s">
        <v>972</v>
      </c>
      <c r="F187" s="370" t="s">
        <v>90</v>
      </c>
      <c r="G187" s="370" t="s">
        <v>126</v>
      </c>
      <c r="H187" s="370" t="s">
        <v>615</v>
      </c>
      <c r="I187" s="370" t="s">
        <v>615</v>
      </c>
      <c r="J187" s="370">
        <v>2</v>
      </c>
      <c r="K187" s="370" t="s">
        <v>2410</v>
      </c>
      <c r="L187" s="370">
        <v>29773</v>
      </c>
      <c r="M187" s="370" t="s">
        <v>2409</v>
      </c>
      <c r="N187" s="370">
        <v>900</v>
      </c>
      <c r="O187" s="370">
        <v>0</v>
      </c>
      <c r="P187" s="370">
        <v>0</v>
      </c>
      <c r="Q187" s="370">
        <f t="shared" si="50"/>
        <v>0</v>
      </c>
      <c r="R187" s="370">
        <v>19</v>
      </c>
      <c r="S187" s="370">
        <v>14</v>
      </c>
      <c r="T187" s="370">
        <f t="shared" si="51"/>
        <v>33</v>
      </c>
      <c r="U187" s="370">
        <v>23</v>
      </c>
      <c r="V187" s="370">
        <v>24</v>
      </c>
      <c r="W187" s="370">
        <f t="shared" si="52"/>
        <v>47</v>
      </c>
      <c r="X187" s="370">
        <v>19</v>
      </c>
      <c r="Y187" s="370">
        <v>19</v>
      </c>
      <c r="Z187" s="370">
        <f t="shared" si="53"/>
        <v>38</v>
      </c>
      <c r="AA187" s="370">
        <v>22</v>
      </c>
      <c r="AB187" s="370">
        <v>30</v>
      </c>
      <c r="AC187" s="370">
        <f t="shared" si="54"/>
        <v>52</v>
      </c>
      <c r="AD187" s="370">
        <v>26</v>
      </c>
      <c r="AE187" s="370">
        <v>20</v>
      </c>
      <c r="AF187" s="370">
        <f t="shared" si="55"/>
        <v>46</v>
      </c>
      <c r="AG187" s="370">
        <v>29</v>
      </c>
      <c r="AH187" s="370">
        <v>25</v>
      </c>
      <c r="AI187" s="370">
        <f t="shared" si="56"/>
        <v>54</v>
      </c>
      <c r="AJ187" s="370">
        <v>2</v>
      </c>
      <c r="AK187" s="370">
        <v>5</v>
      </c>
      <c r="AL187" s="370">
        <f t="shared" si="57"/>
        <v>7</v>
      </c>
      <c r="AM187" s="370">
        <v>3</v>
      </c>
      <c r="AN187" s="370">
        <v>0</v>
      </c>
      <c r="AO187" s="370">
        <f t="shared" si="58"/>
        <v>3</v>
      </c>
      <c r="AP187" s="370">
        <v>0</v>
      </c>
      <c r="AQ187" s="370">
        <v>0</v>
      </c>
      <c r="AR187" s="370">
        <f t="shared" si="59"/>
        <v>0</v>
      </c>
      <c r="AS187" s="370">
        <v>0</v>
      </c>
      <c r="AT187" s="370">
        <v>0</v>
      </c>
      <c r="AU187" s="370">
        <f t="shared" si="60"/>
        <v>0</v>
      </c>
      <c r="AV187" s="370">
        <v>0</v>
      </c>
      <c r="AW187" s="370">
        <v>0</v>
      </c>
      <c r="AX187" s="370">
        <f t="shared" si="61"/>
        <v>0</v>
      </c>
      <c r="AY187" s="370">
        <v>0</v>
      </c>
      <c r="AZ187" s="370">
        <v>0</v>
      </c>
      <c r="BA187" s="370">
        <f t="shared" si="62"/>
        <v>0</v>
      </c>
      <c r="BB187" s="370">
        <v>0</v>
      </c>
      <c r="BC187" s="370">
        <v>0</v>
      </c>
      <c r="BD187" s="370">
        <f t="shared" si="63"/>
        <v>0</v>
      </c>
      <c r="BE187" s="370">
        <v>0</v>
      </c>
      <c r="BF187" s="370">
        <v>0</v>
      </c>
      <c r="BG187" s="370">
        <f t="shared" si="64"/>
        <v>0</v>
      </c>
      <c r="BH187" s="370">
        <v>2</v>
      </c>
      <c r="BI187" s="370">
        <v>1</v>
      </c>
      <c r="BJ187" s="370">
        <v>0</v>
      </c>
      <c r="BK187" s="370">
        <v>0</v>
      </c>
      <c r="BL187" s="370">
        <v>0</v>
      </c>
      <c r="BM187" s="370">
        <v>1</v>
      </c>
      <c r="BN187" s="370">
        <v>0</v>
      </c>
      <c r="BO187" s="370">
        <v>0</v>
      </c>
      <c r="BP187" s="370">
        <v>0</v>
      </c>
      <c r="BQ187" s="370">
        <v>0</v>
      </c>
      <c r="BR187" s="370">
        <v>0</v>
      </c>
      <c r="BS187" s="370">
        <v>0</v>
      </c>
      <c r="BT187" s="370">
        <v>2</v>
      </c>
      <c r="BU187" s="370">
        <v>2</v>
      </c>
      <c r="BV187" s="370">
        <v>4</v>
      </c>
      <c r="BW187" s="370">
        <v>0</v>
      </c>
      <c r="BX187" s="370">
        <v>1</v>
      </c>
      <c r="BY187" s="370">
        <v>1</v>
      </c>
      <c r="BZ187" s="370">
        <v>2</v>
      </c>
      <c r="CA187" s="370">
        <v>2</v>
      </c>
      <c r="CB187" s="370">
        <v>4</v>
      </c>
      <c r="CC187" s="370">
        <v>0</v>
      </c>
      <c r="CD187" s="370">
        <v>1</v>
      </c>
      <c r="CE187" s="370">
        <v>1</v>
      </c>
    </row>
    <row r="188" spans="1:83" s="371" customFormat="1" hidden="1">
      <c r="A188" s="370">
        <f t="shared" si="49"/>
        <v>172</v>
      </c>
      <c r="B188" s="370" t="s">
        <v>956</v>
      </c>
      <c r="C188" s="370" t="s">
        <v>957</v>
      </c>
      <c r="D188" s="370" t="s">
        <v>1618</v>
      </c>
      <c r="E188" s="370" t="s">
        <v>958</v>
      </c>
      <c r="F188" s="370" t="s">
        <v>90</v>
      </c>
      <c r="G188" s="370" t="s">
        <v>126</v>
      </c>
      <c r="H188" s="370" t="s">
        <v>615</v>
      </c>
      <c r="I188" s="370" t="s">
        <v>615</v>
      </c>
      <c r="J188" s="370">
        <v>2</v>
      </c>
      <c r="K188" s="370" t="s">
        <v>2478</v>
      </c>
      <c r="L188" s="370">
        <v>29587</v>
      </c>
      <c r="M188" s="370" t="s">
        <v>2419</v>
      </c>
      <c r="N188" s="370">
        <v>1</v>
      </c>
      <c r="O188" s="370">
        <v>0</v>
      </c>
      <c r="P188" s="370">
        <v>0</v>
      </c>
      <c r="Q188" s="370">
        <f t="shared" si="50"/>
        <v>0</v>
      </c>
      <c r="R188" s="370">
        <v>4</v>
      </c>
      <c r="S188" s="370">
        <v>3</v>
      </c>
      <c r="T188" s="370">
        <f t="shared" si="51"/>
        <v>7</v>
      </c>
      <c r="U188" s="370">
        <v>3</v>
      </c>
      <c r="V188" s="370">
        <v>4</v>
      </c>
      <c r="W188" s="370">
        <f t="shared" si="52"/>
        <v>7</v>
      </c>
      <c r="X188" s="370">
        <v>5</v>
      </c>
      <c r="Y188" s="370">
        <v>6</v>
      </c>
      <c r="Z188" s="370">
        <f t="shared" si="53"/>
        <v>11</v>
      </c>
      <c r="AA188" s="370">
        <v>6</v>
      </c>
      <c r="AB188" s="370">
        <v>3</v>
      </c>
      <c r="AC188" s="370">
        <f t="shared" si="54"/>
        <v>9</v>
      </c>
      <c r="AD188" s="370">
        <v>6</v>
      </c>
      <c r="AE188" s="370">
        <v>7</v>
      </c>
      <c r="AF188" s="370">
        <f t="shared" si="55"/>
        <v>13</v>
      </c>
      <c r="AG188" s="370">
        <v>7</v>
      </c>
      <c r="AH188" s="370">
        <v>3</v>
      </c>
      <c r="AI188" s="370">
        <f t="shared" si="56"/>
        <v>10</v>
      </c>
      <c r="AJ188" s="370">
        <v>3</v>
      </c>
      <c r="AK188" s="370">
        <v>0</v>
      </c>
      <c r="AL188" s="370">
        <f t="shared" si="57"/>
        <v>3</v>
      </c>
      <c r="AM188" s="370">
        <v>0</v>
      </c>
      <c r="AN188" s="370">
        <v>2</v>
      </c>
      <c r="AO188" s="370">
        <f t="shared" si="58"/>
        <v>2</v>
      </c>
      <c r="AP188" s="370">
        <v>0</v>
      </c>
      <c r="AQ188" s="370">
        <v>0</v>
      </c>
      <c r="AR188" s="370">
        <f t="shared" si="59"/>
        <v>0</v>
      </c>
      <c r="AS188" s="370">
        <v>0</v>
      </c>
      <c r="AT188" s="370">
        <v>0</v>
      </c>
      <c r="AU188" s="370">
        <f t="shared" si="60"/>
        <v>0</v>
      </c>
      <c r="AV188" s="370">
        <v>0</v>
      </c>
      <c r="AW188" s="370">
        <v>0</v>
      </c>
      <c r="AX188" s="370">
        <f t="shared" si="61"/>
        <v>0</v>
      </c>
      <c r="AY188" s="370">
        <v>0</v>
      </c>
      <c r="AZ188" s="370">
        <v>0</v>
      </c>
      <c r="BA188" s="370">
        <f t="shared" si="62"/>
        <v>0</v>
      </c>
      <c r="BB188" s="370">
        <v>0</v>
      </c>
      <c r="BC188" s="370">
        <v>0</v>
      </c>
      <c r="BD188" s="370">
        <f t="shared" si="63"/>
        <v>0</v>
      </c>
      <c r="BE188" s="370">
        <v>0</v>
      </c>
      <c r="BF188" s="370">
        <v>0</v>
      </c>
      <c r="BG188" s="370">
        <f t="shared" si="64"/>
        <v>0</v>
      </c>
      <c r="BH188" s="370">
        <v>1</v>
      </c>
      <c r="BI188" s="370">
        <v>0</v>
      </c>
      <c r="BJ188" s="370">
        <v>1</v>
      </c>
      <c r="BK188" s="370">
        <v>1</v>
      </c>
      <c r="BL188" s="370">
        <v>0</v>
      </c>
      <c r="BM188" s="370">
        <v>0</v>
      </c>
      <c r="BN188" s="370">
        <v>0</v>
      </c>
      <c r="BO188" s="370">
        <v>0</v>
      </c>
      <c r="BP188" s="370">
        <v>0</v>
      </c>
      <c r="BQ188" s="370">
        <v>0</v>
      </c>
      <c r="BR188" s="370">
        <v>0</v>
      </c>
      <c r="BS188" s="370">
        <v>0</v>
      </c>
      <c r="BT188" s="370">
        <v>2</v>
      </c>
      <c r="BU188" s="370">
        <v>1</v>
      </c>
      <c r="BV188" s="370">
        <v>3</v>
      </c>
      <c r="BW188" s="370">
        <v>0</v>
      </c>
      <c r="BX188" s="370">
        <v>0</v>
      </c>
      <c r="BY188" s="370">
        <v>0</v>
      </c>
      <c r="BZ188" s="370">
        <v>2</v>
      </c>
      <c r="CA188" s="370">
        <v>2</v>
      </c>
      <c r="CB188" s="370">
        <v>3</v>
      </c>
      <c r="CC188" s="370">
        <v>0</v>
      </c>
      <c r="CD188" s="370">
        <v>0</v>
      </c>
      <c r="CE188" s="370">
        <v>0</v>
      </c>
    </row>
    <row r="189" spans="1:83" s="371" customFormat="1" hidden="1">
      <c r="A189" s="370">
        <f t="shared" si="49"/>
        <v>173</v>
      </c>
      <c r="B189" s="370" t="s">
        <v>947</v>
      </c>
      <c r="C189" s="370" t="s">
        <v>948</v>
      </c>
      <c r="D189" s="370" t="s">
        <v>1610</v>
      </c>
      <c r="E189" s="370" t="s">
        <v>949</v>
      </c>
      <c r="F189" s="370" t="s">
        <v>90</v>
      </c>
      <c r="G189" s="370" t="s">
        <v>126</v>
      </c>
      <c r="H189" s="370" t="s">
        <v>615</v>
      </c>
      <c r="I189" s="370" t="s">
        <v>615</v>
      </c>
      <c r="J189" s="370">
        <v>2</v>
      </c>
      <c r="K189" s="370" t="s">
        <v>2410</v>
      </c>
      <c r="L189" s="370">
        <v>34203</v>
      </c>
      <c r="M189" s="370" t="s">
        <v>2409</v>
      </c>
      <c r="N189" s="370">
        <v>1200</v>
      </c>
      <c r="O189" s="370">
        <v>0</v>
      </c>
      <c r="P189" s="370">
        <v>1</v>
      </c>
      <c r="Q189" s="370">
        <f t="shared" si="50"/>
        <v>1</v>
      </c>
      <c r="R189" s="370">
        <v>8</v>
      </c>
      <c r="S189" s="370">
        <v>9</v>
      </c>
      <c r="T189" s="370">
        <f t="shared" si="51"/>
        <v>17</v>
      </c>
      <c r="U189" s="370">
        <v>12</v>
      </c>
      <c r="V189" s="370">
        <v>13</v>
      </c>
      <c r="W189" s="370">
        <f t="shared" si="52"/>
        <v>25</v>
      </c>
      <c r="X189" s="370">
        <v>4</v>
      </c>
      <c r="Y189" s="370">
        <v>9</v>
      </c>
      <c r="Z189" s="370">
        <f t="shared" si="53"/>
        <v>13</v>
      </c>
      <c r="AA189" s="370">
        <v>6</v>
      </c>
      <c r="AB189" s="370">
        <v>8</v>
      </c>
      <c r="AC189" s="370">
        <f t="shared" si="54"/>
        <v>14</v>
      </c>
      <c r="AD189" s="370">
        <v>11</v>
      </c>
      <c r="AE189" s="370">
        <v>7</v>
      </c>
      <c r="AF189" s="370">
        <f t="shared" si="55"/>
        <v>18</v>
      </c>
      <c r="AG189" s="370">
        <v>10</v>
      </c>
      <c r="AH189" s="370">
        <v>9</v>
      </c>
      <c r="AI189" s="370">
        <f t="shared" si="56"/>
        <v>19</v>
      </c>
      <c r="AJ189" s="370">
        <v>1</v>
      </c>
      <c r="AK189" s="370">
        <v>5</v>
      </c>
      <c r="AL189" s="370">
        <f t="shared" si="57"/>
        <v>6</v>
      </c>
      <c r="AM189" s="370">
        <v>0</v>
      </c>
      <c r="AN189" s="370">
        <v>0</v>
      </c>
      <c r="AO189" s="370">
        <f t="shared" si="58"/>
        <v>0</v>
      </c>
      <c r="AP189" s="370">
        <v>0</v>
      </c>
      <c r="AQ189" s="370">
        <v>0</v>
      </c>
      <c r="AR189" s="370">
        <f t="shared" si="59"/>
        <v>0</v>
      </c>
      <c r="AS189" s="370">
        <v>0</v>
      </c>
      <c r="AT189" s="370">
        <v>0</v>
      </c>
      <c r="AU189" s="370">
        <f t="shared" si="60"/>
        <v>0</v>
      </c>
      <c r="AV189" s="370">
        <v>0</v>
      </c>
      <c r="AW189" s="370">
        <v>0</v>
      </c>
      <c r="AX189" s="370">
        <f t="shared" si="61"/>
        <v>0</v>
      </c>
      <c r="AY189" s="370">
        <v>0</v>
      </c>
      <c r="AZ189" s="370">
        <v>0</v>
      </c>
      <c r="BA189" s="370">
        <f t="shared" si="62"/>
        <v>0</v>
      </c>
      <c r="BB189" s="370">
        <v>0</v>
      </c>
      <c r="BC189" s="370">
        <v>0</v>
      </c>
      <c r="BD189" s="370">
        <f t="shared" si="63"/>
        <v>0</v>
      </c>
      <c r="BE189" s="370">
        <v>0</v>
      </c>
      <c r="BF189" s="370">
        <v>0</v>
      </c>
      <c r="BG189" s="370">
        <f t="shared" si="64"/>
        <v>0</v>
      </c>
      <c r="BH189" s="370">
        <v>4</v>
      </c>
      <c r="BI189" s="370">
        <v>0</v>
      </c>
      <c r="BJ189" s="370">
        <v>0</v>
      </c>
      <c r="BK189" s="370">
        <v>1</v>
      </c>
      <c r="BL189" s="370">
        <v>0</v>
      </c>
      <c r="BM189" s="370">
        <v>0</v>
      </c>
      <c r="BN189" s="370">
        <v>0</v>
      </c>
      <c r="BO189" s="370">
        <v>0</v>
      </c>
      <c r="BP189" s="370">
        <v>0</v>
      </c>
      <c r="BQ189" s="370">
        <v>0</v>
      </c>
      <c r="BR189" s="370">
        <v>0</v>
      </c>
      <c r="BS189" s="370">
        <v>0</v>
      </c>
      <c r="BT189" s="370">
        <v>4</v>
      </c>
      <c r="BU189" s="370">
        <v>1</v>
      </c>
      <c r="BV189" s="370">
        <v>5</v>
      </c>
      <c r="BW189" s="370">
        <v>0</v>
      </c>
      <c r="BX189" s="370">
        <v>0</v>
      </c>
      <c r="BY189" s="370">
        <v>0</v>
      </c>
      <c r="BZ189" s="370">
        <v>4</v>
      </c>
      <c r="CA189" s="370">
        <v>4</v>
      </c>
      <c r="CB189" s="370">
        <v>5</v>
      </c>
      <c r="CC189" s="370">
        <v>0</v>
      </c>
      <c r="CD189" s="370">
        <v>0</v>
      </c>
      <c r="CE189" s="370">
        <v>0</v>
      </c>
    </row>
    <row r="190" spans="1:83" s="371" customFormat="1" hidden="1">
      <c r="A190" s="370">
        <f t="shared" si="49"/>
        <v>174</v>
      </c>
      <c r="B190" s="370" t="s">
        <v>962</v>
      </c>
      <c r="C190" s="370" t="s">
        <v>963</v>
      </c>
      <c r="D190" s="370" t="s">
        <v>2479</v>
      </c>
      <c r="E190" s="370" t="s">
        <v>964</v>
      </c>
      <c r="F190" s="370" t="s">
        <v>90</v>
      </c>
      <c r="G190" s="370" t="s">
        <v>126</v>
      </c>
      <c r="H190" s="370" t="s">
        <v>615</v>
      </c>
      <c r="I190" s="370" t="s">
        <v>615</v>
      </c>
      <c r="J190" s="370">
        <v>2</v>
      </c>
      <c r="K190" s="370" t="s">
        <v>2480</v>
      </c>
      <c r="L190" s="370">
        <v>37622</v>
      </c>
      <c r="M190" s="370" t="s">
        <v>2409</v>
      </c>
      <c r="N190" s="370">
        <v>900</v>
      </c>
      <c r="O190" s="370">
        <v>1</v>
      </c>
      <c r="P190" s="370">
        <v>0</v>
      </c>
      <c r="Q190" s="370">
        <f t="shared" si="50"/>
        <v>1</v>
      </c>
      <c r="R190" s="370">
        <v>10</v>
      </c>
      <c r="S190" s="370">
        <v>11</v>
      </c>
      <c r="T190" s="370">
        <f t="shared" si="51"/>
        <v>21</v>
      </c>
      <c r="U190" s="370">
        <v>3</v>
      </c>
      <c r="V190" s="370">
        <v>4</v>
      </c>
      <c r="W190" s="370">
        <f t="shared" si="52"/>
        <v>7</v>
      </c>
      <c r="X190" s="370">
        <v>13</v>
      </c>
      <c r="Y190" s="370">
        <v>8</v>
      </c>
      <c r="Z190" s="370">
        <f t="shared" si="53"/>
        <v>21</v>
      </c>
      <c r="AA190" s="370">
        <v>4</v>
      </c>
      <c r="AB190" s="370">
        <v>7</v>
      </c>
      <c r="AC190" s="370">
        <f t="shared" si="54"/>
        <v>11</v>
      </c>
      <c r="AD190" s="370">
        <v>13</v>
      </c>
      <c r="AE190" s="370">
        <v>15</v>
      </c>
      <c r="AF190" s="370">
        <f t="shared" si="55"/>
        <v>28</v>
      </c>
      <c r="AG190" s="370">
        <v>11</v>
      </c>
      <c r="AH190" s="370">
        <v>6</v>
      </c>
      <c r="AI190" s="370">
        <f t="shared" si="56"/>
        <v>17</v>
      </c>
      <c r="AJ190" s="370">
        <v>8</v>
      </c>
      <c r="AK190" s="370">
        <v>2</v>
      </c>
      <c r="AL190" s="370">
        <f t="shared" si="57"/>
        <v>10</v>
      </c>
      <c r="AM190" s="370">
        <v>0</v>
      </c>
      <c r="AN190" s="370">
        <v>0</v>
      </c>
      <c r="AO190" s="370">
        <f t="shared" si="58"/>
        <v>0</v>
      </c>
      <c r="AP190" s="370">
        <v>0</v>
      </c>
      <c r="AQ190" s="370">
        <v>0</v>
      </c>
      <c r="AR190" s="370">
        <f t="shared" si="59"/>
        <v>0</v>
      </c>
      <c r="AS190" s="370">
        <v>0</v>
      </c>
      <c r="AT190" s="370">
        <v>0</v>
      </c>
      <c r="AU190" s="370">
        <f t="shared" si="60"/>
        <v>0</v>
      </c>
      <c r="AV190" s="370">
        <v>0</v>
      </c>
      <c r="AW190" s="370">
        <v>0</v>
      </c>
      <c r="AX190" s="370">
        <f t="shared" si="61"/>
        <v>0</v>
      </c>
      <c r="AY190" s="370">
        <v>0</v>
      </c>
      <c r="AZ190" s="370">
        <v>0</v>
      </c>
      <c r="BA190" s="370">
        <f t="shared" si="62"/>
        <v>0</v>
      </c>
      <c r="BB190" s="370">
        <v>0</v>
      </c>
      <c r="BC190" s="370">
        <v>0</v>
      </c>
      <c r="BD190" s="370">
        <f t="shared" si="63"/>
        <v>0</v>
      </c>
      <c r="BE190" s="370">
        <v>0</v>
      </c>
      <c r="BF190" s="370">
        <v>0</v>
      </c>
      <c r="BG190" s="370">
        <f t="shared" si="64"/>
        <v>0</v>
      </c>
      <c r="BH190" s="370">
        <v>1</v>
      </c>
      <c r="BI190" s="370">
        <v>0</v>
      </c>
      <c r="BJ190" s="370">
        <v>0</v>
      </c>
      <c r="BK190" s="370">
        <v>0</v>
      </c>
      <c r="BL190" s="370">
        <v>0</v>
      </c>
      <c r="BM190" s="370">
        <v>1</v>
      </c>
      <c r="BN190" s="370">
        <v>0</v>
      </c>
      <c r="BO190" s="370">
        <v>0</v>
      </c>
      <c r="BP190" s="370">
        <v>0</v>
      </c>
      <c r="BQ190" s="370">
        <v>0</v>
      </c>
      <c r="BR190" s="370">
        <v>0</v>
      </c>
      <c r="BS190" s="370">
        <v>0</v>
      </c>
      <c r="BT190" s="370">
        <v>1</v>
      </c>
      <c r="BU190" s="370">
        <v>1</v>
      </c>
      <c r="BV190" s="370">
        <v>2</v>
      </c>
      <c r="BW190" s="370">
        <v>0</v>
      </c>
      <c r="BX190" s="370">
        <v>0</v>
      </c>
      <c r="BY190" s="370">
        <v>0</v>
      </c>
      <c r="BZ190" s="370">
        <v>1</v>
      </c>
      <c r="CA190" s="370">
        <v>1</v>
      </c>
      <c r="CB190" s="370">
        <v>2</v>
      </c>
      <c r="CC190" s="370">
        <v>0</v>
      </c>
      <c r="CD190" s="370">
        <v>0</v>
      </c>
      <c r="CE190" s="370">
        <v>0</v>
      </c>
    </row>
    <row r="191" spans="1:83" s="371" customFormat="1" hidden="1">
      <c r="A191" s="370">
        <f t="shared" si="49"/>
        <v>175</v>
      </c>
      <c r="B191" s="370" t="s">
        <v>990</v>
      </c>
      <c r="C191" s="370" t="s">
        <v>991</v>
      </c>
      <c r="D191" s="370" t="s">
        <v>992</v>
      </c>
      <c r="E191" s="370" t="s">
        <v>992</v>
      </c>
      <c r="F191" s="370" t="s">
        <v>90</v>
      </c>
      <c r="G191" s="370" t="s">
        <v>126</v>
      </c>
      <c r="H191" s="370" t="s">
        <v>615</v>
      </c>
      <c r="I191" s="370" t="s">
        <v>615</v>
      </c>
      <c r="J191" s="370">
        <v>2</v>
      </c>
      <c r="K191" s="370" t="s">
        <v>2410</v>
      </c>
      <c r="L191" s="370">
        <v>39309</v>
      </c>
      <c r="M191" s="370" t="s">
        <v>2409</v>
      </c>
      <c r="N191" s="370">
        <v>0</v>
      </c>
      <c r="O191" s="370">
        <v>0</v>
      </c>
      <c r="P191" s="370">
        <v>0</v>
      </c>
      <c r="Q191" s="370">
        <f t="shared" si="50"/>
        <v>0</v>
      </c>
      <c r="R191" s="370">
        <v>8</v>
      </c>
      <c r="S191" s="370">
        <v>8</v>
      </c>
      <c r="T191" s="370">
        <f t="shared" si="51"/>
        <v>16</v>
      </c>
      <c r="U191" s="370">
        <v>15</v>
      </c>
      <c r="V191" s="370">
        <v>7</v>
      </c>
      <c r="W191" s="370">
        <f t="shared" si="52"/>
        <v>22</v>
      </c>
      <c r="X191" s="370">
        <v>6</v>
      </c>
      <c r="Y191" s="370">
        <v>11</v>
      </c>
      <c r="Z191" s="370">
        <f t="shared" si="53"/>
        <v>17</v>
      </c>
      <c r="AA191" s="370">
        <v>11</v>
      </c>
      <c r="AB191" s="370">
        <v>9</v>
      </c>
      <c r="AC191" s="370">
        <f t="shared" si="54"/>
        <v>20</v>
      </c>
      <c r="AD191" s="370">
        <v>9</v>
      </c>
      <c r="AE191" s="370">
        <v>10</v>
      </c>
      <c r="AF191" s="370">
        <f t="shared" si="55"/>
        <v>19</v>
      </c>
      <c r="AG191" s="370">
        <v>5</v>
      </c>
      <c r="AH191" s="370">
        <v>5</v>
      </c>
      <c r="AI191" s="370">
        <f t="shared" si="56"/>
        <v>10</v>
      </c>
      <c r="AJ191" s="370">
        <v>0</v>
      </c>
      <c r="AK191" s="370">
        <v>5</v>
      </c>
      <c r="AL191" s="370">
        <f t="shared" si="57"/>
        <v>5</v>
      </c>
      <c r="AM191" s="370">
        <v>0</v>
      </c>
      <c r="AN191" s="370">
        <v>0</v>
      </c>
      <c r="AO191" s="370">
        <f t="shared" si="58"/>
        <v>0</v>
      </c>
      <c r="AP191" s="370">
        <v>0</v>
      </c>
      <c r="AQ191" s="370">
        <v>1</v>
      </c>
      <c r="AR191" s="370">
        <f t="shared" si="59"/>
        <v>1</v>
      </c>
      <c r="AS191" s="370">
        <v>0</v>
      </c>
      <c r="AT191" s="370">
        <v>0</v>
      </c>
      <c r="AU191" s="370">
        <f t="shared" si="60"/>
        <v>0</v>
      </c>
      <c r="AV191" s="370">
        <v>0</v>
      </c>
      <c r="AW191" s="370">
        <v>0</v>
      </c>
      <c r="AX191" s="370">
        <f t="shared" si="61"/>
        <v>0</v>
      </c>
      <c r="AY191" s="370">
        <v>0</v>
      </c>
      <c r="AZ191" s="370">
        <v>0</v>
      </c>
      <c r="BA191" s="370">
        <f t="shared" si="62"/>
        <v>0</v>
      </c>
      <c r="BB191" s="370">
        <v>0</v>
      </c>
      <c r="BC191" s="370">
        <v>0</v>
      </c>
      <c r="BD191" s="370">
        <f t="shared" si="63"/>
        <v>0</v>
      </c>
      <c r="BE191" s="370">
        <v>0</v>
      </c>
      <c r="BF191" s="370">
        <v>0</v>
      </c>
      <c r="BG191" s="370">
        <f t="shared" si="64"/>
        <v>0</v>
      </c>
      <c r="BH191" s="370">
        <v>1</v>
      </c>
      <c r="BI191" s="370">
        <v>0</v>
      </c>
      <c r="BJ191" s="370">
        <v>0</v>
      </c>
      <c r="BK191" s="370">
        <v>0</v>
      </c>
      <c r="BL191" s="370">
        <v>0</v>
      </c>
      <c r="BM191" s="370">
        <v>0</v>
      </c>
      <c r="BN191" s="370">
        <v>0</v>
      </c>
      <c r="BO191" s="370">
        <v>0</v>
      </c>
      <c r="BP191" s="370">
        <v>0</v>
      </c>
      <c r="BQ191" s="370">
        <v>0</v>
      </c>
      <c r="BR191" s="370">
        <v>0</v>
      </c>
      <c r="BS191" s="370">
        <v>0</v>
      </c>
      <c r="BT191" s="370">
        <v>1</v>
      </c>
      <c r="BU191" s="370">
        <v>0</v>
      </c>
      <c r="BV191" s="370">
        <v>1</v>
      </c>
      <c r="BW191" s="370">
        <v>0</v>
      </c>
      <c r="BX191" s="370">
        <v>0</v>
      </c>
      <c r="BY191" s="370">
        <v>0</v>
      </c>
      <c r="BZ191" s="370">
        <v>1</v>
      </c>
      <c r="CA191" s="370">
        <v>1</v>
      </c>
      <c r="CB191" s="370">
        <v>1</v>
      </c>
      <c r="CC191" s="370">
        <v>0</v>
      </c>
      <c r="CD191" s="370">
        <v>0</v>
      </c>
      <c r="CE191" s="370">
        <v>0</v>
      </c>
    </row>
    <row r="192" spans="1:83" s="371" customFormat="1" hidden="1">
      <c r="A192" s="370">
        <f t="shared" si="49"/>
        <v>176</v>
      </c>
      <c r="B192" s="370" t="s">
        <v>941</v>
      </c>
      <c r="C192" s="370" t="s">
        <v>942</v>
      </c>
      <c r="D192" s="370" t="s">
        <v>2481</v>
      </c>
      <c r="E192" s="370" t="s">
        <v>943</v>
      </c>
      <c r="F192" s="370" t="s">
        <v>90</v>
      </c>
      <c r="G192" s="370" t="s">
        <v>126</v>
      </c>
      <c r="H192" s="370" t="s">
        <v>615</v>
      </c>
      <c r="I192" s="370" t="s">
        <v>615</v>
      </c>
      <c r="J192" s="370">
        <v>2</v>
      </c>
      <c r="K192" s="370" t="s">
        <v>2478</v>
      </c>
      <c r="L192" s="370">
        <v>10562</v>
      </c>
      <c r="M192" s="370" t="s">
        <v>2409</v>
      </c>
      <c r="N192" s="370">
        <v>900</v>
      </c>
      <c r="O192" s="370">
        <v>0</v>
      </c>
      <c r="P192" s="370">
        <v>0</v>
      </c>
      <c r="Q192" s="370">
        <f t="shared" si="50"/>
        <v>0</v>
      </c>
      <c r="R192" s="370">
        <v>18</v>
      </c>
      <c r="S192" s="370">
        <v>10</v>
      </c>
      <c r="T192" s="370">
        <f t="shared" si="51"/>
        <v>28</v>
      </c>
      <c r="U192" s="370">
        <v>11</v>
      </c>
      <c r="V192" s="370">
        <v>24</v>
      </c>
      <c r="W192" s="370">
        <f t="shared" si="52"/>
        <v>35</v>
      </c>
      <c r="X192" s="370">
        <v>21</v>
      </c>
      <c r="Y192" s="370">
        <v>15</v>
      </c>
      <c r="Z192" s="370">
        <f t="shared" si="53"/>
        <v>36</v>
      </c>
      <c r="AA192" s="370">
        <v>14</v>
      </c>
      <c r="AB192" s="370">
        <v>14</v>
      </c>
      <c r="AC192" s="370">
        <f t="shared" si="54"/>
        <v>28</v>
      </c>
      <c r="AD192" s="370">
        <v>16</v>
      </c>
      <c r="AE192" s="370">
        <v>10</v>
      </c>
      <c r="AF192" s="370">
        <f t="shared" si="55"/>
        <v>26</v>
      </c>
      <c r="AG192" s="370">
        <v>9</v>
      </c>
      <c r="AH192" s="370">
        <v>16</v>
      </c>
      <c r="AI192" s="370">
        <f t="shared" si="56"/>
        <v>25</v>
      </c>
      <c r="AJ192" s="370">
        <v>1</v>
      </c>
      <c r="AK192" s="370">
        <v>3</v>
      </c>
      <c r="AL192" s="370">
        <f t="shared" si="57"/>
        <v>4</v>
      </c>
      <c r="AM192" s="370">
        <v>0</v>
      </c>
      <c r="AN192" s="370">
        <v>1</v>
      </c>
      <c r="AO192" s="370">
        <f t="shared" si="58"/>
        <v>1</v>
      </c>
      <c r="AP192" s="370">
        <v>1</v>
      </c>
      <c r="AQ192" s="370">
        <v>0</v>
      </c>
      <c r="AR192" s="370">
        <f t="shared" si="59"/>
        <v>1</v>
      </c>
      <c r="AS192" s="370">
        <v>0</v>
      </c>
      <c r="AT192" s="370">
        <v>0</v>
      </c>
      <c r="AU192" s="370">
        <f t="shared" si="60"/>
        <v>0</v>
      </c>
      <c r="AV192" s="370">
        <v>0</v>
      </c>
      <c r="AW192" s="370">
        <v>0</v>
      </c>
      <c r="AX192" s="370">
        <f t="shared" si="61"/>
        <v>0</v>
      </c>
      <c r="AY192" s="370">
        <v>0</v>
      </c>
      <c r="AZ192" s="370">
        <v>0</v>
      </c>
      <c r="BA192" s="370">
        <f t="shared" si="62"/>
        <v>0</v>
      </c>
      <c r="BB192" s="370">
        <v>0</v>
      </c>
      <c r="BC192" s="370">
        <v>0</v>
      </c>
      <c r="BD192" s="370">
        <f t="shared" si="63"/>
        <v>0</v>
      </c>
      <c r="BE192" s="370">
        <v>0</v>
      </c>
      <c r="BF192" s="370">
        <v>0</v>
      </c>
      <c r="BG192" s="370">
        <f t="shared" si="64"/>
        <v>0</v>
      </c>
      <c r="BH192" s="370">
        <v>3</v>
      </c>
      <c r="BI192" s="370">
        <v>0</v>
      </c>
      <c r="BJ192" s="370">
        <v>2</v>
      </c>
      <c r="BK192" s="370">
        <v>3</v>
      </c>
      <c r="BL192" s="370">
        <v>0</v>
      </c>
      <c r="BM192" s="370">
        <v>0</v>
      </c>
      <c r="BN192" s="370">
        <v>0</v>
      </c>
      <c r="BO192" s="370">
        <v>0</v>
      </c>
      <c r="BP192" s="370">
        <v>0</v>
      </c>
      <c r="BQ192" s="370">
        <v>0</v>
      </c>
      <c r="BR192" s="370">
        <v>0</v>
      </c>
      <c r="BS192" s="370">
        <v>0</v>
      </c>
      <c r="BT192" s="370">
        <v>5</v>
      </c>
      <c r="BU192" s="370">
        <v>3</v>
      </c>
      <c r="BV192" s="370">
        <v>8</v>
      </c>
      <c r="BW192" s="370">
        <v>0</v>
      </c>
      <c r="BX192" s="370">
        <v>0</v>
      </c>
      <c r="BY192" s="370">
        <v>0</v>
      </c>
      <c r="BZ192" s="370">
        <v>5</v>
      </c>
      <c r="CA192" s="370">
        <v>5</v>
      </c>
      <c r="CB192" s="370">
        <v>8</v>
      </c>
      <c r="CC192" s="370">
        <v>0</v>
      </c>
      <c r="CD192" s="370">
        <v>0</v>
      </c>
      <c r="CE192" s="370">
        <v>0</v>
      </c>
    </row>
    <row r="193" spans="1:83" s="371" customFormat="1" hidden="1">
      <c r="A193" s="370">
        <f t="shared" si="49"/>
        <v>177</v>
      </c>
      <c r="B193" s="370" t="s">
        <v>993</v>
      </c>
      <c r="C193" s="370" t="s">
        <v>994</v>
      </c>
      <c r="D193" s="370" t="s">
        <v>1616</v>
      </c>
      <c r="E193" s="370" t="s">
        <v>995</v>
      </c>
      <c r="F193" s="370" t="s">
        <v>90</v>
      </c>
      <c r="G193" s="370" t="s">
        <v>126</v>
      </c>
      <c r="H193" s="370" t="s">
        <v>615</v>
      </c>
      <c r="I193" s="370" t="s">
        <v>615</v>
      </c>
      <c r="J193" s="370">
        <v>2</v>
      </c>
      <c r="K193" s="370" t="s">
        <v>2410</v>
      </c>
      <c r="L193" s="370">
        <v>39623</v>
      </c>
      <c r="M193" s="370" t="s">
        <v>2409</v>
      </c>
      <c r="N193" s="370">
        <v>900</v>
      </c>
      <c r="O193" s="370">
        <v>1</v>
      </c>
      <c r="P193" s="370">
        <v>0</v>
      </c>
      <c r="Q193" s="370">
        <f t="shared" si="50"/>
        <v>1</v>
      </c>
      <c r="R193" s="370">
        <v>8</v>
      </c>
      <c r="S193" s="370">
        <v>10</v>
      </c>
      <c r="T193" s="370">
        <f t="shared" si="51"/>
        <v>18</v>
      </c>
      <c r="U193" s="370">
        <v>6</v>
      </c>
      <c r="V193" s="370">
        <v>9</v>
      </c>
      <c r="W193" s="370">
        <f t="shared" si="52"/>
        <v>15</v>
      </c>
      <c r="X193" s="370">
        <v>3</v>
      </c>
      <c r="Y193" s="370">
        <v>7</v>
      </c>
      <c r="Z193" s="370">
        <f t="shared" si="53"/>
        <v>10</v>
      </c>
      <c r="AA193" s="370">
        <v>9</v>
      </c>
      <c r="AB193" s="370">
        <v>11</v>
      </c>
      <c r="AC193" s="370">
        <f t="shared" si="54"/>
        <v>20</v>
      </c>
      <c r="AD193" s="370">
        <v>7</v>
      </c>
      <c r="AE193" s="370">
        <v>8</v>
      </c>
      <c r="AF193" s="370">
        <f t="shared" si="55"/>
        <v>15</v>
      </c>
      <c r="AG193" s="370">
        <v>6</v>
      </c>
      <c r="AH193" s="370">
        <v>5</v>
      </c>
      <c r="AI193" s="370">
        <f t="shared" si="56"/>
        <v>11</v>
      </c>
      <c r="AJ193" s="370">
        <v>4</v>
      </c>
      <c r="AK193" s="370">
        <v>1</v>
      </c>
      <c r="AL193" s="370">
        <f t="shared" si="57"/>
        <v>5</v>
      </c>
      <c r="AM193" s="370">
        <v>0</v>
      </c>
      <c r="AN193" s="370">
        <v>0</v>
      </c>
      <c r="AO193" s="370">
        <f t="shared" si="58"/>
        <v>0</v>
      </c>
      <c r="AP193" s="370">
        <v>0</v>
      </c>
      <c r="AQ193" s="370">
        <v>0</v>
      </c>
      <c r="AR193" s="370">
        <f t="shared" si="59"/>
        <v>0</v>
      </c>
      <c r="AS193" s="370">
        <v>0</v>
      </c>
      <c r="AT193" s="370">
        <v>0</v>
      </c>
      <c r="AU193" s="370">
        <f t="shared" si="60"/>
        <v>0</v>
      </c>
      <c r="AV193" s="370">
        <v>0</v>
      </c>
      <c r="AW193" s="370">
        <v>0</v>
      </c>
      <c r="AX193" s="370">
        <f t="shared" si="61"/>
        <v>0</v>
      </c>
      <c r="AY193" s="370">
        <v>0</v>
      </c>
      <c r="AZ193" s="370">
        <v>0</v>
      </c>
      <c r="BA193" s="370">
        <f t="shared" si="62"/>
        <v>0</v>
      </c>
      <c r="BB193" s="370">
        <v>0</v>
      </c>
      <c r="BC193" s="370">
        <v>0</v>
      </c>
      <c r="BD193" s="370">
        <f t="shared" si="63"/>
        <v>0</v>
      </c>
      <c r="BE193" s="370">
        <v>0</v>
      </c>
      <c r="BF193" s="370">
        <v>0</v>
      </c>
      <c r="BG193" s="370">
        <f t="shared" si="64"/>
        <v>0</v>
      </c>
      <c r="BH193" s="370">
        <v>0</v>
      </c>
      <c r="BI193" s="370">
        <v>0</v>
      </c>
      <c r="BJ193" s="370">
        <v>0</v>
      </c>
      <c r="BK193" s="370">
        <v>0</v>
      </c>
      <c r="BL193" s="370">
        <v>0</v>
      </c>
      <c r="BM193" s="370">
        <v>0</v>
      </c>
      <c r="BN193" s="370">
        <v>0</v>
      </c>
      <c r="BO193" s="370">
        <v>0</v>
      </c>
      <c r="BP193" s="370">
        <v>0</v>
      </c>
      <c r="BQ193" s="370">
        <v>0</v>
      </c>
      <c r="BR193" s="370">
        <v>0</v>
      </c>
      <c r="BS193" s="370">
        <v>0</v>
      </c>
      <c r="BT193" s="370">
        <v>0</v>
      </c>
      <c r="BU193" s="370">
        <v>0</v>
      </c>
      <c r="BV193" s="370">
        <v>0</v>
      </c>
      <c r="BW193" s="370">
        <v>0</v>
      </c>
      <c r="BX193" s="370">
        <v>0</v>
      </c>
      <c r="BY193" s="370">
        <v>0</v>
      </c>
      <c r="BZ193" s="370">
        <v>0</v>
      </c>
      <c r="CA193" s="370">
        <v>0</v>
      </c>
      <c r="CB193" s="370">
        <v>0</v>
      </c>
      <c r="CC193" s="370">
        <v>0</v>
      </c>
      <c r="CD193" s="370">
        <v>0</v>
      </c>
      <c r="CE193" s="370">
        <v>0</v>
      </c>
    </row>
    <row r="194" spans="1:83" s="371" customFormat="1" hidden="1">
      <c r="A194" s="370">
        <f t="shared" si="49"/>
        <v>178</v>
      </c>
      <c r="B194" s="370" t="s">
        <v>959</v>
      </c>
      <c r="C194" s="370" t="s">
        <v>960</v>
      </c>
      <c r="D194" s="370" t="s">
        <v>1612</v>
      </c>
      <c r="E194" s="370" t="s">
        <v>961</v>
      </c>
      <c r="F194" s="370" t="s">
        <v>90</v>
      </c>
      <c r="G194" s="370" t="s">
        <v>126</v>
      </c>
      <c r="H194" s="370" t="s">
        <v>615</v>
      </c>
      <c r="I194" s="370" t="s">
        <v>615</v>
      </c>
      <c r="J194" s="370">
        <v>2</v>
      </c>
      <c r="K194" s="370" t="s">
        <v>2410</v>
      </c>
      <c r="L194" s="370">
        <v>27485</v>
      </c>
      <c r="M194" s="370" t="s">
        <v>2409</v>
      </c>
      <c r="N194" s="370">
        <v>900</v>
      </c>
      <c r="O194" s="370">
        <v>2</v>
      </c>
      <c r="P194" s="370">
        <v>1</v>
      </c>
      <c r="Q194" s="370">
        <f t="shared" si="50"/>
        <v>3</v>
      </c>
      <c r="R194" s="370">
        <v>16</v>
      </c>
      <c r="S194" s="370">
        <v>19</v>
      </c>
      <c r="T194" s="370">
        <f t="shared" si="51"/>
        <v>35</v>
      </c>
      <c r="U194" s="370">
        <v>29</v>
      </c>
      <c r="V194" s="370">
        <v>21</v>
      </c>
      <c r="W194" s="370">
        <f t="shared" si="52"/>
        <v>50</v>
      </c>
      <c r="X194" s="370">
        <v>22</v>
      </c>
      <c r="Y194" s="370">
        <v>20</v>
      </c>
      <c r="Z194" s="370">
        <f t="shared" si="53"/>
        <v>42</v>
      </c>
      <c r="AA194" s="370">
        <v>22</v>
      </c>
      <c r="AB194" s="370">
        <v>23</v>
      </c>
      <c r="AC194" s="370">
        <f t="shared" si="54"/>
        <v>45</v>
      </c>
      <c r="AD194" s="370">
        <v>21</v>
      </c>
      <c r="AE194" s="370">
        <v>19</v>
      </c>
      <c r="AF194" s="370">
        <f t="shared" si="55"/>
        <v>40</v>
      </c>
      <c r="AG194" s="370">
        <v>16</v>
      </c>
      <c r="AH194" s="370">
        <v>16</v>
      </c>
      <c r="AI194" s="370">
        <f t="shared" si="56"/>
        <v>32</v>
      </c>
      <c r="AJ194" s="370">
        <v>5</v>
      </c>
      <c r="AK194" s="370">
        <v>5</v>
      </c>
      <c r="AL194" s="370">
        <f t="shared" si="57"/>
        <v>10</v>
      </c>
      <c r="AM194" s="370">
        <v>4</v>
      </c>
      <c r="AN194" s="370">
        <v>1</v>
      </c>
      <c r="AO194" s="370">
        <f t="shared" si="58"/>
        <v>5</v>
      </c>
      <c r="AP194" s="370">
        <v>0</v>
      </c>
      <c r="AQ194" s="370">
        <v>1</v>
      </c>
      <c r="AR194" s="370">
        <f t="shared" si="59"/>
        <v>1</v>
      </c>
      <c r="AS194" s="370">
        <v>0</v>
      </c>
      <c r="AT194" s="370">
        <v>0</v>
      </c>
      <c r="AU194" s="370">
        <f t="shared" si="60"/>
        <v>0</v>
      </c>
      <c r="AV194" s="370">
        <v>0</v>
      </c>
      <c r="AW194" s="370">
        <v>0</v>
      </c>
      <c r="AX194" s="370">
        <f t="shared" si="61"/>
        <v>0</v>
      </c>
      <c r="AY194" s="370">
        <v>0</v>
      </c>
      <c r="AZ194" s="370">
        <v>0</v>
      </c>
      <c r="BA194" s="370">
        <f t="shared" si="62"/>
        <v>0</v>
      </c>
      <c r="BB194" s="370">
        <v>0</v>
      </c>
      <c r="BC194" s="370">
        <v>0</v>
      </c>
      <c r="BD194" s="370">
        <f t="shared" si="63"/>
        <v>0</v>
      </c>
      <c r="BE194" s="370">
        <v>0</v>
      </c>
      <c r="BF194" s="370">
        <v>0</v>
      </c>
      <c r="BG194" s="370">
        <f t="shared" si="64"/>
        <v>0</v>
      </c>
      <c r="BH194" s="370">
        <v>0</v>
      </c>
      <c r="BI194" s="370">
        <v>0</v>
      </c>
      <c r="BJ194" s="370">
        <v>0</v>
      </c>
      <c r="BK194" s="370">
        <v>0</v>
      </c>
      <c r="BL194" s="370">
        <v>0</v>
      </c>
      <c r="BM194" s="370">
        <v>0</v>
      </c>
      <c r="BN194" s="370">
        <v>0</v>
      </c>
      <c r="BO194" s="370">
        <v>0</v>
      </c>
      <c r="BP194" s="370">
        <v>0</v>
      </c>
      <c r="BQ194" s="370">
        <v>0</v>
      </c>
      <c r="BR194" s="370">
        <v>0</v>
      </c>
      <c r="BS194" s="370">
        <v>0</v>
      </c>
      <c r="BT194" s="370">
        <v>0</v>
      </c>
      <c r="BU194" s="370">
        <v>0</v>
      </c>
      <c r="BV194" s="370">
        <v>0</v>
      </c>
      <c r="BW194" s="370">
        <v>0</v>
      </c>
      <c r="BX194" s="370">
        <v>0</v>
      </c>
      <c r="BY194" s="370">
        <v>0</v>
      </c>
      <c r="BZ194" s="370">
        <v>0</v>
      </c>
      <c r="CA194" s="370">
        <v>0</v>
      </c>
      <c r="CB194" s="370">
        <v>0</v>
      </c>
      <c r="CC194" s="370">
        <v>0</v>
      </c>
      <c r="CD194" s="370">
        <v>0</v>
      </c>
      <c r="CE194" s="370">
        <v>0</v>
      </c>
    </row>
    <row r="195" spans="1:83" s="371" customFormat="1" hidden="1">
      <c r="A195" s="370">
        <f t="shared" si="49"/>
        <v>179</v>
      </c>
      <c r="B195" s="370" t="s">
        <v>996</v>
      </c>
      <c r="C195" s="370" t="s">
        <v>997</v>
      </c>
      <c r="D195" s="370" t="s">
        <v>216</v>
      </c>
      <c r="E195" s="370" t="s">
        <v>216</v>
      </c>
      <c r="F195" s="370" t="s">
        <v>90</v>
      </c>
      <c r="G195" s="370" t="s">
        <v>126</v>
      </c>
      <c r="H195" s="370" t="s">
        <v>615</v>
      </c>
      <c r="I195" s="370" t="s">
        <v>615</v>
      </c>
      <c r="J195" s="370">
        <v>2</v>
      </c>
      <c r="K195" s="370" t="s">
        <v>2410</v>
      </c>
      <c r="L195" s="370" t="s">
        <v>615</v>
      </c>
      <c r="M195" s="370" t="s">
        <v>2409</v>
      </c>
      <c r="N195" s="370">
        <v>90</v>
      </c>
      <c r="O195" s="370">
        <v>0</v>
      </c>
      <c r="P195" s="370">
        <v>0</v>
      </c>
      <c r="Q195" s="370">
        <f t="shared" si="50"/>
        <v>0</v>
      </c>
      <c r="R195" s="370">
        <v>10</v>
      </c>
      <c r="S195" s="370">
        <v>9</v>
      </c>
      <c r="T195" s="370">
        <f t="shared" si="51"/>
        <v>19</v>
      </c>
      <c r="U195" s="370">
        <v>8</v>
      </c>
      <c r="V195" s="370">
        <v>18</v>
      </c>
      <c r="W195" s="370">
        <f t="shared" si="52"/>
        <v>26</v>
      </c>
      <c r="X195" s="370">
        <v>18</v>
      </c>
      <c r="Y195" s="370">
        <v>22</v>
      </c>
      <c r="Z195" s="370">
        <f t="shared" si="53"/>
        <v>40</v>
      </c>
      <c r="AA195" s="370">
        <v>10</v>
      </c>
      <c r="AB195" s="370">
        <v>12</v>
      </c>
      <c r="AC195" s="370">
        <f t="shared" si="54"/>
        <v>22</v>
      </c>
      <c r="AD195" s="370">
        <v>19</v>
      </c>
      <c r="AE195" s="370">
        <v>14</v>
      </c>
      <c r="AF195" s="370">
        <f t="shared" si="55"/>
        <v>33</v>
      </c>
      <c r="AG195" s="370">
        <v>22</v>
      </c>
      <c r="AH195" s="370">
        <v>19</v>
      </c>
      <c r="AI195" s="370">
        <f t="shared" si="56"/>
        <v>41</v>
      </c>
      <c r="AJ195" s="370">
        <v>3</v>
      </c>
      <c r="AK195" s="370">
        <v>3</v>
      </c>
      <c r="AL195" s="370">
        <f t="shared" si="57"/>
        <v>6</v>
      </c>
      <c r="AM195" s="370">
        <v>2</v>
      </c>
      <c r="AN195" s="370">
        <v>4</v>
      </c>
      <c r="AO195" s="370">
        <f t="shared" si="58"/>
        <v>6</v>
      </c>
      <c r="AP195" s="370">
        <v>0</v>
      </c>
      <c r="AQ195" s="370">
        <v>0</v>
      </c>
      <c r="AR195" s="370">
        <f t="shared" si="59"/>
        <v>0</v>
      </c>
      <c r="AS195" s="370">
        <v>0</v>
      </c>
      <c r="AT195" s="370">
        <v>0</v>
      </c>
      <c r="AU195" s="370">
        <f t="shared" si="60"/>
        <v>0</v>
      </c>
      <c r="AV195" s="370">
        <v>0</v>
      </c>
      <c r="AW195" s="370">
        <v>0</v>
      </c>
      <c r="AX195" s="370">
        <f t="shared" si="61"/>
        <v>0</v>
      </c>
      <c r="AY195" s="370">
        <v>0</v>
      </c>
      <c r="AZ195" s="370">
        <v>0</v>
      </c>
      <c r="BA195" s="370">
        <f t="shared" si="62"/>
        <v>0</v>
      </c>
      <c r="BB195" s="370">
        <v>0</v>
      </c>
      <c r="BC195" s="370">
        <v>0</v>
      </c>
      <c r="BD195" s="370">
        <f t="shared" si="63"/>
        <v>0</v>
      </c>
      <c r="BE195" s="370">
        <v>0</v>
      </c>
      <c r="BF195" s="370">
        <v>0</v>
      </c>
      <c r="BG195" s="370">
        <f t="shared" si="64"/>
        <v>0</v>
      </c>
      <c r="BH195" s="370">
        <v>0</v>
      </c>
      <c r="BI195" s="370">
        <v>0</v>
      </c>
      <c r="BJ195" s="370">
        <v>0</v>
      </c>
      <c r="BK195" s="370">
        <v>0</v>
      </c>
      <c r="BL195" s="370">
        <v>0</v>
      </c>
      <c r="BM195" s="370">
        <v>0</v>
      </c>
      <c r="BN195" s="370">
        <v>0</v>
      </c>
      <c r="BO195" s="370">
        <v>0</v>
      </c>
      <c r="BP195" s="370">
        <v>0</v>
      </c>
      <c r="BQ195" s="370">
        <v>0</v>
      </c>
      <c r="BR195" s="370">
        <v>0</v>
      </c>
      <c r="BS195" s="370">
        <v>0</v>
      </c>
      <c r="BT195" s="370">
        <v>0</v>
      </c>
      <c r="BU195" s="370">
        <v>0</v>
      </c>
      <c r="BV195" s="370">
        <v>0</v>
      </c>
      <c r="BW195" s="370">
        <v>0</v>
      </c>
      <c r="BX195" s="370">
        <v>0</v>
      </c>
      <c r="BY195" s="370">
        <v>0</v>
      </c>
      <c r="BZ195" s="370">
        <v>0</v>
      </c>
      <c r="CA195" s="370">
        <v>0</v>
      </c>
      <c r="CB195" s="370">
        <v>0</v>
      </c>
      <c r="CC195" s="370">
        <v>0</v>
      </c>
      <c r="CD195" s="370">
        <v>0</v>
      </c>
      <c r="CE195" s="370">
        <v>0</v>
      </c>
    </row>
    <row r="196" spans="1:83" s="371" customFormat="1" hidden="1">
      <c r="A196" s="370">
        <f t="shared" si="49"/>
        <v>180</v>
      </c>
      <c r="B196" s="370" t="s">
        <v>1000</v>
      </c>
      <c r="C196" s="370" t="s">
        <v>1001</v>
      </c>
      <c r="D196" s="370" t="s">
        <v>1621</v>
      </c>
      <c r="E196" s="370" t="s">
        <v>1002</v>
      </c>
      <c r="F196" s="370" t="s">
        <v>90</v>
      </c>
      <c r="G196" s="370" t="s">
        <v>126</v>
      </c>
      <c r="H196" s="370" t="s">
        <v>615</v>
      </c>
      <c r="I196" s="370" t="s">
        <v>615</v>
      </c>
      <c r="J196" s="370">
        <v>2</v>
      </c>
      <c r="K196" s="370" t="s">
        <v>2410</v>
      </c>
      <c r="L196" s="370">
        <v>28126</v>
      </c>
      <c r="M196" s="370" t="s">
        <v>2409</v>
      </c>
      <c r="N196" s="370">
        <v>900</v>
      </c>
      <c r="O196" s="370">
        <v>0</v>
      </c>
      <c r="P196" s="370">
        <v>0</v>
      </c>
      <c r="Q196" s="370">
        <f t="shared" si="50"/>
        <v>0</v>
      </c>
      <c r="R196" s="370">
        <v>6</v>
      </c>
      <c r="S196" s="370">
        <v>7</v>
      </c>
      <c r="T196" s="370">
        <f t="shared" si="51"/>
        <v>13</v>
      </c>
      <c r="U196" s="370">
        <v>3</v>
      </c>
      <c r="V196" s="370">
        <v>9</v>
      </c>
      <c r="W196" s="370">
        <f t="shared" si="52"/>
        <v>12</v>
      </c>
      <c r="X196" s="370">
        <v>10</v>
      </c>
      <c r="Y196" s="370">
        <v>11</v>
      </c>
      <c r="Z196" s="370">
        <f t="shared" si="53"/>
        <v>21</v>
      </c>
      <c r="AA196" s="370">
        <v>6</v>
      </c>
      <c r="AB196" s="370">
        <v>8</v>
      </c>
      <c r="AC196" s="370">
        <f t="shared" si="54"/>
        <v>14</v>
      </c>
      <c r="AD196" s="370">
        <v>2</v>
      </c>
      <c r="AE196" s="370">
        <v>9</v>
      </c>
      <c r="AF196" s="370">
        <f t="shared" si="55"/>
        <v>11</v>
      </c>
      <c r="AG196" s="370">
        <v>2</v>
      </c>
      <c r="AH196" s="370">
        <v>3</v>
      </c>
      <c r="AI196" s="370">
        <f t="shared" si="56"/>
        <v>5</v>
      </c>
      <c r="AJ196" s="370">
        <v>5</v>
      </c>
      <c r="AK196" s="370">
        <v>5</v>
      </c>
      <c r="AL196" s="370">
        <f t="shared" si="57"/>
        <v>10</v>
      </c>
      <c r="AM196" s="370">
        <v>1</v>
      </c>
      <c r="AN196" s="370">
        <v>0</v>
      </c>
      <c r="AO196" s="370">
        <f t="shared" si="58"/>
        <v>1</v>
      </c>
      <c r="AP196" s="370">
        <v>1</v>
      </c>
      <c r="AQ196" s="370">
        <v>0</v>
      </c>
      <c r="AR196" s="370">
        <f t="shared" si="59"/>
        <v>1</v>
      </c>
      <c r="AS196" s="370">
        <v>0</v>
      </c>
      <c r="AT196" s="370">
        <v>0</v>
      </c>
      <c r="AU196" s="370">
        <f t="shared" si="60"/>
        <v>0</v>
      </c>
      <c r="AV196" s="370">
        <v>0</v>
      </c>
      <c r="AW196" s="370">
        <v>0</v>
      </c>
      <c r="AX196" s="370">
        <f t="shared" si="61"/>
        <v>0</v>
      </c>
      <c r="AY196" s="370">
        <v>0</v>
      </c>
      <c r="AZ196" s="370">
        <v>0</v>
      </c>
      <c r="BA196" s="370">
        <f t="shared" si="62"/>
        <v>0</v>
      </c>
      <c r="BB196" s="370">
        <v>0</v>
      </c>
      <c r="BC196" s="370">
        <v>0</v>
      </c>
      <c r="BD196" s="370">
        <f t="shared" si="63"/>
        <v>0</v>
      </c>
      <c r="BE196" s="370">
        <v>0</v>
      </c>
      <c r="BF196" s="370">
        <v>0</v>
      </c>
      <c r="BG196" s="370">
        <f t="shared" si="64"/>
        <v>0</v>
      </c>
      <c r="BH196" s="370">
        <v>0</v>
      </c>
      <c r="BI196" s="370">
        <v>0</v>
      </c>
      <c r="BJ196" s="370">
        <v>0</v>
      </c>
      <c r="BK196" s="370">
        <v>0</v>
      </c>
      <c r="BL196" s="370">
        <v>0</v>
      </c>
      <c r="BM196" s="370">
        <v>0</v>
      </c>
      <c r="BN196" s="370">
        <v>0</v>
      </c>
      <c r="BO196" s="370">
        <v>0</v>
      </c>
      <c r="BP196" s="370">
        <v>0</v>
      </c>
      <c r="BQ196" s="370">
        <v>0</v>
      </c>
      <c r="BR196" s="370">
        <v>0</v>
      </c>
      <c r="BS196" s="370">
        <v>0</v>
      </c>
      <c r="BT196" s="370">
        <v>0</v>
      </c>
      <c r="BU196" s="370">
        <v>0</v>
      </c>
      <c r="BV196" s="370">
        <v>0</v>
      </c>
      <c r="BW196" s="370">
        <v>0</v>
      </c>
      <c r="BX196" s="370">
        <v>0</v>
      </c>
      <c r="BY196" s="370">
        <v>0</v>
      </c>
      <c r="BZ196" s="370">
        <v>0</v>
      </c>
      <c r="CA196" s="370">
        <v>0</v>
      </c>
      <c r="CB196" s="370">
        <v>0</v>
      </c>
      <c r="CC196" s="370">
        <v>0</v>
      </c>
      <c r="CD196" s="370">
        <v>0</v>
      </c>
      <c r="CE196" s="370">
        <v>0</v>
      </c>
    </row>
    <row r="197" spans="1:83" s="371" customFormat="1" hidden="1">
      <c r="A197" s="370">
        <f t="shared" si="49"/>
        <v>181</v>
      </c>
      <c r="B197" s="370" t="s">
        <v>975</v>
      </c>
      <c r="C197" s="370" t="s">
        <v>976</v>
      </c>
      <c r="D197" s="370" t="s">
        <v>1609</v>
      </c>
      <c r="E197" s="370" t="s">
        <v>977</v>
      </c>
      <c r="F197" s="370" t="s">
        <v>90</v>
      </c>
      <c r="G197" s="370" t="s">
        <v>126</v>
      </c>
      <c r="H197" s="370" t="s">
        <v>615</v>
      </c>
      <c r="I197" s="370" t="s">
        <v>615</v>
      </c>
      <c r="J197" s="370">
        <v>2</v>
      </c>
      <c r="K197" s="370" t="s">
        <v>2410</v>
      </c>
      <c r="L197" s="370">
        <v>28856</v>
      </c>
      <c r="M197" s="370" t="s">
        <v>2409</v>
      </c>
      <c r="N197" s="370">
        <v>900</v>
      </c>
      <c r="O197" s="370">
        <v>0</v>
      </c>
      <c r="P197" s="370">
        <v>0</v>
      </c>
      <c r="Q197" s="370">
        <f t="shared" si="50"/>
        <v>0</v>
      </c>
      <c r="R197" s="370">
        <v>8</v>
      </c>
      <c r="S197" s="370">
        <v>7</v>
      </c>
      <c r="T197" s="370">
        <f t="shared" si="51"/>
        <v>15</v>
      </c>
      <c r="U197" s="370">
        <v>18</v>
      </c>
      <c r="V197" s="370">
        <v>16</v>
      </c>
      <c r="W197" s="370">
        <f t="shared" si="52"/>
        <v>34</v>
      </c>
      <c r="X197" s="370">
        <v>11</v>
      </c>
      <c r="Y197" s="370">
        <v>10</v>
      </c>
      <c r="Z197" s="370">
        <f t="shared" si="53"/>
        <v>21</v>
      </c>
      <c r="AA197" s="370">
        <v>16</v>
      </c>
      <c r="AB197" s="370">
        <v>12</v>
      </c>
      <c r="AC197" s="370">
        <f t="shared" si="54"/>
        <v>28</v>
      </c>
      <c r="AD197" s="370">
        <v>8</v>
      </c>
      <c r="AE197" s="370">
        <v>11</v>
      </c>
      <c r="AF197" s="370">
        <f t="shared" si="55"/>
        <v>19</v>
      </c>
      <c r="AG197" s="370">
        <v>9</v>
      </c>
      <c r="AH197" s="370">
        <v>10</v>
      </c>
      <c r="AI197" s="370">
        <f t="shared" si="56"/>
        <v>19</v>
      </c>
      <c r="AJ197" s="370">
        <v>5</v>
      </c>
      <c r="AK197" s="370">
        <v>2</v>
      </c>
      <c r="AL197" s="370">
        <f t="shared" si="57"/>
        <v>7</v>
      </c>
      <c r="AM197" s="370">
        <v>2</v>
      </c>
      <c r="AN197" s="370">
        <v>0</v>
      </c>
      <c r="AO197" s="370">
        <f t="shared" si="58"/>
        <v>2</v>
      </c>
      <c r="AP197" s="370">
        <v>0</v>
      </c>
      <c r="AQ197" s="370">
        <v>0</v>
      </c>
      <c r="AR197" s="370">
        <f t="shared" si="59"/>
        <v>0</v>
      </c>
      <c r="AS197" s="370">
        <v>0</v>
      </c>
      <c r="AT197" s="370">
        <v>0</v>
      </c>
      <c r="AU197" s="370">
        <f t="shared" si="60"/>
        <v>0</v>
      </c>
      <c r="AV197" s="370">
        <v>0</v>
      </c>
      <c r="AW197" s="370">
        <v>0</v>
      </c>
      <c r="AX197" s="370">
        <f t="shared" si="61"/>
        <v>0</v>
      </c>
      <c r="AY197" s="370">
        <v>0</v>
      </c>
      <c r="AZ197" s="370">
        <v>0</v>
      </c>
      <c r="BA197" s="370">
        <f t="shared" si="62"/>
        <v>0</v>
      </c>
      <c r="BB197" s="370">
        <v>0</v>
      </c>
      <c r="BC197" s="370">
        <v>0</v>
      </c>
      <c r="BD197" s="370">
        <f t="shared" si="63"/>
        <v>0</v>
      </c>
      <c r="BE197" s="370">
        <v>0</v>
      </c>
      <c r="BF197" s="370">
        <v>0</v>
      </c>
      <c r="BG197" s="370">
        <f t="shared" si="64"/>
        <v>0</v>
      </c>
      <c r="BH197" s="370">
        <v>1</v>
      </c>
      <c r="BI197" s="370">
        <v>0</v>
      </c>
      <c r="BJ197" s="370">
        <v>0</v>
      </c>
      <c r="BK197" s="370">
        <v>2</v>
      </c>
      <c r="BL197" s="370">
        <v>0</v>
      </c>
      <c r="BM197" s="370">
        <v>0</v>
      </c>
      <c r="BN197" s="370">
        <v>0</v>
      </c>
      <c r="BO197" s="370">
        <v>0</v>
      </c>
      <c r="BP197" s="370">
        <v>0</v>
      </c>
      <c r="BQ197" s="370">
        <v>0</v>
      </c>
      <c r="BR197" s="370">
        <v>0</v>
      </c>
      <c r="BS197" s="370">
        <v>0</v>
      </c>
      <c r="BT197" s="370">
        <v>1</v>
      </c>
      <c r="BU197" s="370">
        <v>2</v>
      </c>
      <c r="BV197" s="370">
        <v>3</v>
      </c>
      <c r="BW197" s="370">
        <v>0</v>
      </c>
      <c r="BX197" s="370">
        <v>0</v>
      </c>
      <c r="BY197" s="370">
        <v>0</v>
      </c>
      <c r="BZ197" s="370">
        <v>1</v>
      </c>
      <c r="CA197" s="370">
        <v>1</v>
      </c>
      <c r="CB197" s="370">
        <v>3</v>
      </c>
      <c r="CC197" s="370">
        <v>0</v>
      </c>
      <c r="CD197" s="370">
        <v>0</v>
      </c>
      <c r="CE197" s="370">
        <v>0</v>
      </c>
    </row>
    <row r="198" spans="1:83" s="371" customFormat="1" hidden="1">
      <c r="A198" s="370">
        <f t="shared" si="49"/>
        <v>182</v>
      </c>
      <c r="B198" s="370" t="s">
        <v>953</v>
      </c>
      <c r="C198" s="370" t="s">
        <v>954</v>
      </c>
      <c r="D198" s="370" t="s">
        <v>2482</v>
      </c>
      <c r="E198" s="370" t="s">
        <v>955</v>
      </c>
      <c r="F198" s="370" t="s">
        <v>90</v>
      </c>
      <c r="G198" s="370" t="s">
        <v>126</v>
      </c>
      <c r="H198" s="370" t="s">
        <v>615</v>
      </c>
      <c r="I198" s="370" t="s">
        <v>615</v>
      </c>
      <c r="J198" s="370">
        <v>2</v>
      </c>
      <c r="K198" s="370" t="s">
        <v>2410</v>
      </c>
      <c r="L198" s="370" t="s">
        <v>615</v>
      </c>
      <c r="M198" s="370" t="s">
        <v>2409</v>
      </c>
      <c r="N198" s="370">
        <v>900</v>
      </c>
      <c r="O198" s="370">
        <v>0</v>
      </c>
      <c r="P198" s="370">
        <v>1</v>
      </c>
      <c r="Q198" s="370">
        <f t="shared" si="50"/>
        <v>1</v>
      </c>
      <c r="R198" s="370">
        <v>6</v>
      </c>
      <c r="S198" s="370">
        <v>12</v>
      </c>
      <c r="T198" s="370">
        <f t="shared" si="51"/>
        <v>18</v>
      </c>
      <c r="U198" s="370">
        <v>17</v>
      </c>
      <c r="V198" s="370">
        <v>19</v>
      </c>
      <c r="W198" s="370">
        <f t="shared" si="52"/>
        <v>36</v>
      </c>
      <c r="X198" s="370">
        <v>12</v>
      </c>
      <c r="Y198" s="370">
        <v>16</v>
      </c>
      <c r="Z198" s="370">
        <f t="shared" si="53"/>
        <v>28</v>
      </c>
      <c r="AA198" s="370">
        <v>16</v>
      </c>
      <c r="AB198" s="370">
        <v>10</v>
      </c>
      <c r="AC198" s="370">
        <f t="shared" si="54"/>
        <v>26</v>
      </c>
      <c r="AD198" s="370">
        <v>14</v>
      </c>
      <c r="AE198" s="370">
        <v>9</v>
      </c>
      <c r="AF198" s="370">
        <f t="shared" si="55"/>
        <v>23</v>
      </c>
      <c r="AG198" s="370">
        <v>10</v>
      </c>
      <c r="AH198" s="370">
        <v>10</v>
      </c>
      <c r="AI198" s="370">
        <f t="shared" si="56"/>
        <v>20</v>
      </c>
      <c r="AJ198" s="370">
        <v>8</v>
      </c>
      <c r="AK198" s="370">
        <v>8</v>
      </c>
      <c r="AL198" s="370">
        <f t="shared" si="57"/>
        <v>16</v>
      </c>
      <c r="AM198" s="370">
        <v>0</v>
      </c>
      <c r="AN198" s="370">
        <v>0</v>
      </c>
      <c r="AO198" s="370">
        <f t="shared" si="58"/>
        <v>0</v>
      </c>
      <c r="AP198" s="370">
        <v>2</v>
      </c>
      <c r="AQ198" s="370">
        <v>0</v>
      </c>
      <c r="AR198" s="370">
        <f t="shared" si="59"/>
        <v>2</v>
      </c>
      <c r="AS198" s="370">
        <v>0</v>
      </c>
      <c r="AT198" s="370">
        <v>0</v>
      </c>
      <c r="AU198" s="370">
        <f t="shared" si="60"/>
        <v>0</v>
      </c>
      <c r="AV198" s="370">
        <v>0</v>
      </c>
      <c r="AW198" s="370">
        <v>0</v>
      </c>
      <c r="AX198" s="370">
        <f t="shared" si="61"/>
        <v>0</v>
      </c>
      <c r="AY198" s="370">
        <v>0</v>
      </c>
      <c r="AZ198" s="370">
        <v>0</v>
      </c>
      <c r="BA198" s="370">
        <f t="shared" si="62"/>
        <v>0</v>
      </c>
      <c r="BB198" s="370">
        <v>0</v>
      </c>
      <c r="BC198" s="370">
        <v>0</v>
      </c>
      <c r="BD198" s="370">
        <f t="shared" si="63"/>
        <v>0</v>
      </c>
      <c r="BE198" s="370">
        <v>0</v>
      </c>
      <c r="BF198" s="370">
        <v>0</v>
      </c>
      <c r="BG198" s="370">
        <f t="shared" si="64"/>
        <v>0</v>
      </c>
      <c r="BH198" s="370">
        <v>0</v>
      </c>
      <c r="BI198" s="370">
        <v>0</v>
      </c>
      <c r="BJ198" s="370">
        <v>0</v>
      </c>
      <c r="BK198" s="370">
        <v>0</v>
      </c>
      <c r="BL198" s="370">
        <v>0</v>
      </c>
      <c r="BM198" s="370">
        <v>0</v>
      </c>
      <c r="BN198" s="370">
        <v>0</v>
      </c>
      <c r="BO198" s="370">
        <v>0</v>
      </c>
      <c r="BP198" s="370">
        <v>0</v>
      </c>
      <c r="BQ198" s="370">
        <v>0</v>
      </c>
      <c r="BR198" s="370">
        <v>0</v>
      </c>
      <c r="BS198" s="370">
        <v>0</v>
      </c>
      <c r="BT198" s="370">
        <v>0</v>
      </c>
      <c r="BU198" s="370">
        <v>0</v>
      </c>
      <c r="BV198" s="370">
        <v>0</v>
      </c>
      <c r="BW198" s="370">
        <v>0</v>
      </c>
      <c r="BX198" s="370">
        <v>0</v>
      </c>
      <c r="BY198" s="370">
        <v>0</v>
      </c>
      <c r="BZ198" s="370">
        <v>0</v>
      </c>
      <c r="CA198" s="370">
        <v>0</v>
      </c>
      <c r="CB198" s="370">
        <v>0</v>
      </c>
      <c r="CC198" s="370">
        <v>0</v>
      </c>
      <c r="CD198" s="370">
        <v>0</v>
      </c>
      <c r="CE198" s="370">
        <v>0</v>
      </c>
    </row>
    <row r="199" spans="1:83" s="371" customFormat="1" hidden="1">
      <c r="A199" s="370">
        <f t="shared" si="49"/>
        <v>183</v>
      </c>
      <c r="B199" s="370" t="s">
        <v>973</v>
      </c>
      <c r="C199" s="370" t="s">
        <v>974</v>
      </c>
      <c r="D199" s="370" t="s">
        <v>1623</v>
      </c>
      <c r="E199" s="370" t="s">
        <v>952</v>
      </c>
      <c r="F199" s="370" t="s">
        <v>90</v>
      </c>
      <c r="G199" s="370" t="s">
        <v>126</v>
      </c>
      <c r="H199" s="370" t="s">
        <v>615</v>
      </c>
      <c r="I199" s="370" t="s">
        <v>615</v>
      </c>
      <c r="J199" s="370">
        <v>2</v>
      </c>
      <c r="K199" s="370" t="s">
        <v>2410</v>
      </c>
      <c r="L199" s="370">
        <v>29221</v>
      </c>
      <c r="M199" s="370" t="s">
        <v>2409</v>
      </c>
      <c r="N199" s="370">
        <v>900</v>
      </c>
      <c r="O199" s="370">
        <v>0</v>
      </c>
      <c r="P199" s="370">
        <v>0</v>
      </c>
      <c r="Q199" s="370">
        <f t="shared" si="50"/>
        <v>0</v>
      </c>
      <c r="R199" s="370">
        <v>2</v>
      </c>
      <c r="S199" s="370">
        <v>4</v>
      </c>
      <c r="T199" s="370">
        <f t="shared" si="51"/>
        <v>6</v>
      </c>
      <c r="U199" s="370">
        <v>12</v>
      </c>
      <c r="V199" s="370">
        <v>7</v>
      </c>
      <c r="W199" s="370">
        <f t="shared" si="52"/>
        <v>19</v>
      </c>
      <c r="X199" s="370">
        <v>10</v>
      </c>
      <c r="Y199" s="370">
        <v>10</v>
      </c>
      <c r="Z199" s="370">
        <f t="shared" si="53"/>
        <v>20</v>
      </c>
      <c r="AA199" s="370">
        <v>12</v>
      </c>
      <c r="AB199" s="370">
        <v>8</v>
      </c>
      <c r="AC199" s="370">
        <f t="shared" si="54"/>
        <v>20</v>
      </c>
      <c r="AD199" s="370">
        <v>11</v>
      </c>
      <c r="AE199" s="370">
        <v>7</v>
      </c>
      <c r="AF199" s="370">
        <f t="shared" si="55"/>
        <v>18</v>
      </c>
      <c r="AG199" s="370">
        <v>5</v>
      </c>
      <c r="AH199" s="370">
        <v>10</v>
      </c>
      <c r="AI199" s="370">
        <f t="shared" si="56"/>
        <v>15</v>
      </c>
      <c r="AJ199" s="370">
        <v>9</v>
      </c>
      <c r="AK199" s="370">
        <v>8</v>
      </c>
      <c r="AL199" s="370">
        <f t="shared" si="57"/>
        <v>17</v>
      </c>
      <c r="AM199" s="370">
        <v>3</v>
      </c>
      <c r="AN199" s="370">
        <v>2</v>
      </c>
      <c r="AO199" s="370">
        <f t="shared" si="58"/>
        <v>5</v>
      </c>
      <c r="AP199" s="370">
        <v>0</v>
      </c>
      <c r="AQ199" s="370">
        <v>0</v>
      </c>
      <c r="AR199" s="370">
        <f t="shared" si="59"/>
        <v>0</v>
      </c>
      <c r="AS199" s="370">
        <v>0</v>
      </c>
      <c r="AT199" s="370">
        <v>1</v>
      </c>
      <c r="AU199" s="370">
        <f t="shared" si="60"/>
        <v>1</v>
      </c>
      <c r="AV199" s="370">
        <v>0</v>
      </c>
      <c r="AW199" s="370">
        <v>0</v>
      </c>
      <c r="AX199" s="370">
        <f t="shared" si="61"/>
        <v>0</v>
      </c>
      <c r="AY199" s="370">
        <v>0</v>
      </c>
      <c r="AZ199" s="370">
        <v>0</v>
      </c>
      <c r="BA199" s="370">
        <f t="shared" si="62"/>
        <v>0</v>
      </c>
      <c r="BB199" s="370">
        <v>0</v>
      </c>
      <c r="BC199" s="370">
        <v>0</v>
      </c>
      <c r="BD199" s="370">
        <f t="shared" si="63"/>
        <v>0</v>
      </c>
      <c r="BE199" s="370">
        <v>0</v>
      </c>
      <c r="BF199" s="370">
        <v>0</v>
      </c>
      <c r="BG199" s="370">
        <f t="shared" si="64"/>
        <v>0</v>
      </c>
      <c r="BH199" s="370">
        <v>2</v>
      </c>
      <c r="BI199" s="370">
        <v>0</v>
      </c>
      <c r="BJ199" s="370">
        <v>2</v>
      </c>
      <c r="BK199" s="370">
        <v>1</v>
      </c>
      <c r="BL199" s="370">
        <v>1</v>
      </c>
      <c r="BM199" s="370">
        <v>0</v>
      </c>
      <c r="BN199" s="370">
        <v>0</v>
      </c>
      <c r="BO199" s="370">
        <v>0</v>
      </c>
      <c r="BP199" s="370">
        <v>1</v>
      </c>
      <c r="BQ199" s="370">
        <v>3</v>
      </c>
      <c r="BR199" s="370">
        <v>0</v>
      </c>
      <c r="BS199" s="370">
        <v>0</v>
      </c>
      <c r="BT199" s="370">
        <v>6</v>
      </c>
      <c r="BU199" s="370">
        <v>4</v>
      </c>
      <c r="BV199" s="370">
        <v>10</v>
      </c>
      <c r="BW199" s="370">
        <v>0</v>
      </c>
      <c r="BX199" s="370">
        <v>0</v>
      </c>
      <c r="BY199" s="370">
        <v>0</v>
      </c>
      <c r="BZ199" s="370">
        <v>6</v>
      </c>
      <c r="CA199" s="370">
        <v>6</v>
      </c>
      <c r="CB199" s="370">
        <v>10</v>
      </c>
      <c r="CC199" s="370">
        <v>0</v>
      </c>
      <c r="CD199" s="370">
        <v>0</v>
      </c>
      <c r="CE199" s="370">
        <v>0</v>
      </c>
    </row>
    <row r="200" spans="1:83" s="371" customFormat="1" hidden="1">
      <c r="A200" s="370">
        <f t="shared" si="49"/>
        <v>184</v>
      </c>
      <c r="B200" s="370" t="s">
        <v>944</v>
      </c>
      <c r="C200" s="370" t="s">
        <v>945</v>
      </c>
      <c r="D200" s="370" t="s">
        <v>221</v>
      </c>
      <c r="E200" s="370" t="s">
        <v>946</v>
      </c>
      <c r="F200" s="370" t="s">
        <v>90</v>
      </c>
      <c r="G200" s="370" t="s">
        <v>126</v>
      </c>
      <c r="H200" s="370" t="s">
        <v>615</v>
      </c>
      <c r="I200" s="370" t="s">
        <v>615</v>
      </c>
      <c r="J200" s="370">
        <v>2</v>
      </c>
      <c r="K200" s="370" t="s">
        <v>2410</v>
      </c>
      <c r="L200" s="370">
        <v>29587</v>
      </c>
      <c r="M200" s="370" t="s">
        <v>2409</v>
      </c>
      <c r="N200" s="370">
        <v>900</v>
      </c>
      <c r="O200" s="370">
        <v>0</v>
      </c>
      <c r="P200" s="370">
        <v>0</v>
      </c>
      <c r="Q200" s="370">
        <f t="shared" si="50"/>
        <v>0</v>
      </c>
      <c r="R200" s="370">
        <v>29</v>
      </c>
      <c r="S200" s="370">
        <v>24</v>
      </c>
      <c r="T200" s="370">
        <f t="shared" si="51"/>
        <v>53</v>
      </c>
      <c r="U200" s="370">
        <v>41</v>
      </c>
      <c r="V200" s="370">
        <v>26</v>
      </c>
      <c r="W200" s="370">
        <f t="shared" si="52"/>
        <v>67</v>
      </c>
      <c r="X200" s="370">
        <v>22</v>
      </c>
      <c r="Y200" s="370">
        <v>20</v>
      </c>
      <c r="Z200" s="370">
        <f t="shared" si="53"/>
        <v>42</v>
      </c>
      <c r="AA200" s="370">
        <v>38</v>
      </c>
      <c r="AB200" s="370">
        <v>27</v>
      </c>
      <c r="AC200" s="370">
        <f t="shared" si="54"/>
        <v>65</v>
      </c>
      <c r="AD200" s="370">
        <v>24</v>
      </c>
      <c r="AE200" s="370">
        <v>24</v>
      </c>
      <c r="AF200" s="370">
        <f t="shared" si="55"/>
        <v>48</v>
      </c>
      <c r="AG200" s="370">
        <v>25</v>
      </c>
      <c r="AH200" s="370">
        <v>24</v>
      </c>
      <c r="AI200" s="370">
        <f t="shared" si="56"/>
        <v>49</v>
      </c>
      <c r="AJ200" s="370">
        <v>12</v>
      </c>
      <c r="AK200" s="370">
        <v>12</v>
      </c>
      <c r="AL200" s="370">
        <f t="shared" si="57"/>
        <v>24</v>
      </c>
      <c r="AM200" s="370">
        <v>5</v>
      </c>
      <c r="AN200" s="370">
        <v>1</v>
      </c>
      <c r="AO200" s="370">
        <f t="shared" si="58"/>
        <v>6</v>
      </c>
      <c r="AP200" s="370">
        <v>0</v>
      </c>
      <c r="AQ200" s="370">
        <v>0</v>
      </c>
      <c r="AR200" s="370">
        <f t="shared" si="59"/>
        <v>0</v>
      </c>
      <c r="AS200" s="370">
        <v>1</v>
      </c>
      <c r="AT200" s="370">
        <v>2</v>
      </c>
      <c r="AU200" s="370">
        <f t="shared" si="60"/>
        <v>3</v>
      </c>
      <c r="AV200" s="370">
        <v>0</v>
      </c>
      <c r="AW200" s="370">
        <v>0</v>
      </c>
      <c r="AX200" s="370">
        <f t="shared" si="61"/>
        <v>0</v>
      </c>
      <c r="AY200" s="370">
        <v>0</v>
      </c>
      <c r="AZ200" s="370">
        <v>0</v>
      </c>
      <c r="BA200" s="370">
        <f t="shared" si="62"/>
        <v>0</v>
      </c>
      <c r="BB200" s="370">
        <v>0</v>
      </c>
      <c r="BC200" s="370">
        <v>0</v>
      </c>
      <c r="BD200" s="370">
        <f t="shared" si="63"/>
        <v>0</v>
      </c>
      <c r="BE200" s="370">
        <v>0</v>
      </c>
      <c r="BF200" s="370">
        <v>0</v>
      </c>
      <c r="BG200" s="370">
        <f t="shared" si="64"/>
        <v>0</v>
      </c>
      <c r="BH200" s="370">
        <v>7</v>
      </c>
      <c r="BI200" s="370">
        <v>1</v>
      </c>
      <c r="BJ200" s="370">
        <v>0</v>
      </c>
      <c r="BK200" s="370">
        <v>0</v>
      </c>
      <c r="BL200" s="370">
        <v>0</v>
      </c>
      <c r="BM200" s="370">
        <v>0</v>
      </c>
      <c r="BN200" s="370">
        <v>0</v>
      </c>
      <c r="BO200" s="370">
        <v>0</v>
      </c>
      <c r="BP200" s="370">
        <v>0</v>
      </c>
      <c r="BQ200" s="370">
        <v>0</v>
      </c>
      <c r="BR200" s="370">
        <v>0</v>
      </c>
      <c r="BS200" s="370">
        <v>0</v>
      </c>
      <c r="BT200" s="370">
        <v>7</v>
      </c>
      <c r="BU200" s="370">
        <v>1</v>
      </c>
      <c r="BV200" s="370">
        <v>8</v>
      </c>
      <c r="BW200" s="370">
        <v>0</v>
      </c>
      <c r="BX200" s="370">
        <v>0</v>
      </c>
      <c r="BY200" s="370">
        <v>0</v>
      </c>
      <c r="BZ200" s="370">
        <v>7</v>
      </c>
      <c r="CA200" s="370">
        <v>7</v>
      </c>
      <c r="CB200" s="370">
        <v>8</v>
      </c>
      <c r="CC200" s="370">
        <v>0</v>
      </c>
      <c r="CD200" s="370">
        <v>0</v>
      </c>
      <c r="CE200" s="370">
        <v>0</v>
      </c>
    </row>
    <row r="201" spans="1:83" s="371" customFormat="1" hidden="1">
      <c r="A201" s="370">
        <f t="shared" si="49"/>
        <v>185</v>
      </c>
      <c r="B201" s="370" t="s">
        <v>987</v>
      </c>
      <c r="C201" s="370" t="s">
        <v>988</v>
      </c>
      <c r="D201" s="370" t="s">
        <v>1624</v>
      </c>
      <c r="E201" s="370" t="s">
        <v>989</v>
      </c>
      <c r="F201" s="370" t="s">
        <v>90</v>
      </c>
      <c r="G201" s="370" t="s">
        <v>126</v>
      </c>
      <c r="H201" s="370" t="s">
        <v>615</v>
      </c>
      <c r="I201" s="370" t="s">
        <v>615</v>
      </c>
      <c r="J201" s="370">
        <v>2</v>
      </c>
      <c r="K201" s="370" t="s">
        <v>2410</v>
      </c>
      <c r="L201" s="370">
        <v>3654</v>
      </c>
      <c r="M201" s="370" t="s">
        <v>2419</v>
      </c>
      <c r="N201" s="370">
        <v>0</v>
      </c>
      <c r="O201" s="370">
        <v>0</v>
      </c>
      <c r="P201" s="370">
        <v>0</v>
      </c>
      <c r="Q201" s="370">
        <f t="shared" si="50"/>
        <v>0</v>
      </c>
      <c r="R201" s="370">
        <v>3</v>
      </c>
      <c r="S201" s="370">
        <v>4</v>
      </c>
      <c r="T201" s="370">
        <f t="shared" si="51"/>
        <v>7</v>
      </c>
      <c r="U201" s="370">
        <v>6</v>
      </c>
      <c r="V201" s="370">
        <v>11</v>
      </c>
      <c r="W201" s="370">
        <f t="shared" si="52"/>
        <v>17</v>
      </c>
      <c r="X201" s="370">
        <v>9</v>
      </c>
      <c r="Y201" s="370">
        <v>4</v>
      </c>
      <c r="Z201" s="370">
        <f t="shared" si="53"/>
        <v>13</v>
      </c>
      <c r="AA201" s="370">
        <v>7</v>
      </c>
      <c r="AB201" s="370">
        <v>11</v>
      </c>
      <c r="AC201" s="370">
        <f t="shared" si="54"/>
        <v>18</v>
      </c>
      <c r="AD201" s="370">
        <v>5</v>
      </c>
      <c r="AE201" s="370">
        <v>6</v>
      </c>
      <c r="AF201" s="370">
        <f t="shared" si="55"/>
        <v>11</v>
      </c>
      <c r="AG201" s="370">
        <v>5</v>
      </c>
      <c r="AH201" s="370">
        <v>6</v>
      </c>
      <c r="AI201" s="370">
        <f t="shared" si="56"/>
        <v>11</v>
      </c>
      <c r="AJ201" s="370">
        <v>4</v>
      </c>
      <c r="AK201" s="370">
        <v>3</v>
      </c>
      <c r="AL201" s="370">
        <f t="shared" si="57"/>
        <v>7</v>
      </c>
      <c r="AM201" s="370">
        <v>1</v>
      </c>
      <c r="AN201" s="370">
        <v>1</v>
      </c>
      <c r="AO201" s="370">
        <f t="shared" si="58"/>
        <v>2</v>
      </c>
      <c r="AP201" s="370">
        <v>0</v>
      </c>
      <c r="AQ201" s="370">
        <v>0</v>
      </c>
      <c r="AR201" s="370">
        <f t="shared" si="59"/>
        <v>0</v>
      </c>
      <c r="AS201" s="370">
        <v>0</v>
      </c>
      <c r="AT201" s="370">
        <v>0</v>
      </c>
      <c r="AU201" s="370">
        <f t="shared" si="60"/>
        <v>0</v>
      </c>
      <c r="AV201" s="370">
        <v>0</v>
      </c>
      <c r="AW201" s="370">
        <v>0</v>
      </c>
      <c r="AX201" s="370">
        <f t="shared" si="61"/>
        <v>0</v>
      </c>
      <c r="AY201" s="370">
        <v>0</v>
      </c>
      <c r="AZ201" s="370">
        <v>0</v>
      </c>
      <c r="BA201" s="370">
        <f t="shared" si="62"/>
        <v>0</v>
      </c>
      <c r="BB201" s="370">
        <v>0</v>
      </c>
      <c r="BC201" s="370">
        <v>0</v>
      </c>
      <c r="BD201" s="370">
        <f t="shared" si="63"/>
        <v>0</v>
      </c>
      <c r="BE201" s="370">
        <v>0</v>
      </c>
      <c r="BF201" s="370">
        <v>0</v>
      </c>
      <c r="BG201" s="370">
        <f t="shared" si="64"/>
        <v>0</v>
      </c>
      <c r="BH201" s="370">
        <v>0</v>
      </c>
      <c r="BI201" s="370">
        <v>0</v>
      </c>
      <c r="BJ201" s="370">
        <v>0</v>
      </c>
      <c r="BK201" s="370">
        <v>0</v>
      </c>
      <c r="BL201" s="370">
        <v>0</v>
      </c>
      <c r="BM201" s="370">
        <v>0</v>
      </c>
      <c r="BN201" s="370">
        <v>0</v>
      </c>
      <c r="BO201" s="370">
        <v>0</v>
      </c>
      <c r="BP201" s="370">
        <v>0</v>
      </c>
      <c r="BQ201" s="370">
        <v>0</v>
      </c>
      <c r="BR201" s="370">
        <v>0</v>
      </c>
      <c r="BS201" s="370">
        <v>0</v>
      </c>
      <c r="BT201" s="370">
        <v>0</v>
      </c>
      <c r="BU201" s="370">
        <v>0</v>
      </c>
      <c r="BV201" s="370">
        <v>0</v>
      </c>
      <c r="BW201" s="370">
        <v>0</v>
      </c>
      <c r="BX201" s="370">
        <v>0</v>
      </c>
      <c r="BY201" s="370">
        <v>0</v>
      </c>
      <c r="BZ201" s="370">
        <v>0</v>
      </c>
      <c r="CA201" s="370">
        <v>0</v>
      </c>
      <c r="CB201" s="370">
        <v>0</v>
      </c>
      <c r="CC201" s="370">
        <v>0</v>
      </c>
      <c r="CD201" s="370">
        <v>0</v>
      </c>
      <c r="CE201" s="370">
        <v>0</v>
      </c>
    </row>
    <row r="202" spans="1:83" s="371" customFormat="1" hidden="1">
      <c r="A202" s="370">
        <f t="shared" si="49"/>
        <v>186</v>
      </c>
      <c r="B202" s="370" t="s">
        <v>981</v>
      </c>
      <c r="C202" s="370" t="s">
        <v>982</v>
      </c>
      <c r="D202" s="370" t="s">
        <v>219</v>
      </c>
      <c r="E202" s="370" t="s">
        <v>983</v>
      </c>
      <c r="F202" s="370" t="s">
        <v>90</v>
      </c>
      <c r="G202" s="370" t="s">
        <v>126</v>
      </c>
      <c r="H202" s="370" t="s">
        <v>615</v>
      </c>
      <c r="I202" s="370" t="s">
        <v>615</v>
      </c>
      <c r="J202" s="370">
        <v>2</v>
      </c>
      <c r="K202" s="370" t="s">
        <v>2483</v>
      </c>
      <c r="L202" s="370">
        <v>35625</v>
      </c>
      <c r="M202" s="370" t="s">
        <v>2419</v>
      </c>
      <c r="N202" s="370">
        <v>0</v>
      </c>
      <c r="O202" s="370">
        <v>0</v>
      </c>
      <c r="P202" s="370">
        <v>0</v>
      </c>
      <c r="Q202" s="370">
        <f t="shared" si="50"/>
        <v>0</v>
      </c>
      <c r="R202" s="370">
        <v>6</v>
      </c>
      <c r="S202" s="370">
        <v>3</v>
      </c>
      <c r="T202" s="370">
        <f t="shared" si="51"/>
        <v>9</v>
      </c>
      <c r="U202" s="370">
        <v>7</v>
      </c>
      <c r="V202" s="370">
        <v>3</v>
      </c>
      <c r="W202" s="370">
        <f t="shared" si="52"/>
        <v>10</v>
      </c>
      <c r="X202" s="370">
        <v>4</v>
      </c>
      <c r="Y202" s="370">
        <v>7</v>
      </c>
      <c r="Z202" s="370">
        <f t="shared" si="53"/>
        <v>11</v>
      </c>
      <c r="AA202" s="370">
        <v>8</v>
      </c>
      <c r="AB202" s="370">
        <v>8</v>
      </c>
      <c r="AC202" s="370">
        <f t="shared" si="54"/>
        <v>16</v>
      </c>
      <c r="AD202" s="370">
        <v>6</v>
      </c>
      <c r="AE202" s="370">
        <v>9</v>
      </c>
      <c r="AF202" s="370">
        <f t="shared" si="55"/>
        <v>15</v>
      </c>
      <c r="AG202" s="370">
        <v>4</v>
      </c>
      <c r="AH202" s="370">
        <v>9</v>
      </c>
      <c r="AI202" s="370">
        <f t="shared" si="56"/>
        <v>13</v>
      </c>
      <c r="AJ202" s="370">
        <v>4</v>
      </c>
      <c r="AK202" s="370">
        <v>3</v>
      </c>
      <c r="AL202" s="370">
        <f t="shared" si="57"/>
        <v>7</v>
      </c>
      <c r="AM202" s="370">
        <v>2</v>
      </c>
      <c r="AN202" s="370">
        <v>0</v>
      </c>
      <c r="AO202" s="370">
        <f t="shared" si="58"/>
        <v>2</v>
      </c>
      <c r="AP202" s="370">
        <v>0</v>
      </c>
      <c r="AQ202" s="370">
        <v>0</v>
      </c>
      <c r="AR202" s="370">
        <f t="shared" si="59"/>
        <v>0</v>
      </c>
      <c r="AS202" s="370">
        <v>0</v>
      </c>
      <c r="AT202" s="370">
        <v>1</v>
      </c>
      <c r="AU202" s="370">
        <f t="shared" si="60"/>
        <v>1</v>
      </c>
      <c r="AV202" s="370">
        <v>0</v>
      </c>
      <c r="AW202" s="370">
        <v>0</v>
      </c>
      <c r="AX202" s="370">
        <f t="shared" si="61"/>
        <v>0</v>
      </c>
      <c r="AY202" s="370">
        <v>0</v>
      </c>
      <c r="AZ202" s="370">
        <v>0</v>
      </c>
      <c r="BA202" s="370">
        <f t="shared" si="62"/>
        <v>0</v>
      </c>
      <c r="BB202" s="370">
        <v>0</v>
      </c>
      <c r="BC202" s="370">
        <v>0</v>
      </c>
      <c r="BD202" s="370">
        <f t="shared" si="63"/>
        <v>0</v>
      </c>
      <c r="BE202" s="370">
        <v>0</v>
      </c>
      <c r="BF202" s="370">
        <v>0</v>
      </c>
      <c r="BG202" s="370">
        <f t="shared" si="64"/>
        <v>0</v>
      </c>
      <c r="BH202" s="370">
        <v>0</v>
      </c>
      <c r="BI202" s="370">
        <v>0</v>
      </c>
      <c r="BJ202" s="370">
        <v>0</v>
      </c>
      <c r="BK202" s="370">
        <v>0</v>
      </c>
      <c r="BL202" s="370">
        <v>0</v>
      </c>
      <c r="BM202" s="370">
        <v>0</v>
      </c>
      <c r="BN202" s="370">
        <v>0</v>
      </c>
      <c r="BO202" s="370">
        <v>0</v>
      </c>
      <c r="BP202" s="370">
        <v>0</v>
      </c>
      <c r="BQ202" s="370">
        <v>0</v>
      </c>
      <c r="BR202" s="370">
        <v>0</v>
      </c>
      <c r="BS202" s="370">
        <v>0</v>
      </c>
      <c r="BT202" s="370">
        <v>0</v>
      </c>
      <c r="BU202" s="370">
        <v>0</v>
      </c>
      <c r="BV202" s="370">
        <v>0</v>
      </c>
      <c r="BW202" s="370">
        <v>0</v>
      </c>
      <c r="BX202" s="370">
        <v>0</v>
      </c>
      <c r="BY202" s="370">
        <v>0</v>
      </c>
      <c r="BZ202" s="370">
        <v>0</v>
      </c>
      <c r="CA202" s="370">
        <v>0</v>
      </c>
      <c r="CB202" s="370">
        <v>0</v>
      </c>
      <c r="CC202" s="370">
        <v>0</v>
      </c>
      <c r="CD202" s="370">
        <v>0</v>
      </c>
      <c r="CE202" s="370">
        <v>0</v>
      </c>
    </row>
    <row r="203" spans="1:83" s="371" customFormat="1" hidden="1">
      <c r="A203" s="370">
        <f t="shared" ref="A203:A254" si="69">A202+1</f>
        <v>187</v>
      </c>
      <c r="B203" s="370" t="s">
        <v>950</v>
      </c>
      <c r="C203" s="370" t="s">
        <v>951</v>
      </c>
      <c r="D203" s="370" t="s">
        <v>1611</v>
      </c>
      <c r="E203" s="370" t="s">
        <v>952</v>
      </c>
      <c r="F203" s="370" t="s">
        <v>90</v>
      </c>
      <c r="G203" s="370" t="s">
        <v>126</v>
      </c>
      <c r="H203" s="370" t="s">
        <v>615</v>
      </c>
      <c r="I203" s="370" t="s">
        <v>615</v>
      </c>
      <c r="J203" s="370">
        <v>2</v>
      </c>
      <c r="K203" s="370" t="s">
        <v>2484</v>
      </c>
      <c r="L203" s="370">
        <v>38260</v>
      </c>
      <c r="M203" s="370" t="s">
        <v>2409</v>
      </c>
      <c r="N203" s="370">
        <v>900</v>
      </c>
      <c r="O203" s="370">
        <v>0</v>
      </c>
      <c r="P203" s="370">
        <v>0</v>
      </c>
      <c r="Q203" s="370">
        <f t="shared" si="50"/>
        <v>0</v>
      </c>
      <c r="R203" s="370">
        <v>8</v>
      </c>
      <c r="S203" s="370">
        <v>11</v>
      </c>
      <c r="T203" s="370">
        <f t="shared" si="51"/>
        <v>19</v>
      </c>
      <c r="U203" s="370">
        <v>9</v>
      </c>
      <c r="V203" s="370">
        <v>15</v>
      </c>
      <c r="W203" s="370">
        <f t="shared" si="52"/>
        <v>24</v>
      </c>
      <c r="X203" s="370">
        <v>12</v>
      </c>
      <c r="Y203" s="370">
        <v>15</v>
      </c>
      <c r="Z203" s="370">
        <f t="shared" si="53"/>
        <v>27</v>
      </c>
      <c r="AA203" s="370">
        <v>12</v>
      </c>
      <c r="AB203" s="370">
        <v>17</v>
      </c>
      <c r="AC203" s="370">
        <f t="shared" si="54"/>
        <v>29</v>
      </c>
      <c r="AD203" s="370">
        <v>7</v>
      </c>
      <c r="AE203" s="370">
        <v>16</v>
      </c>
      <c r="AF203" s="370">
        <f t="shared" si="55"/>
        <v>23</v>
      </c>
      <c r="AG203" s="370">
        <v>12</v>
      </c>
      <c r="AH203" s="370">
        <v>8</v>
      </c>
      <c r="AI203" s="370">
        <f t="shared" si="56"/>
        <v>20</v>
      </c>
      <c r="AJ203" s="370">
        <v>3</v>
      </c>
      <c r="AK203" s="370">
        <v>3</v>
      </c>
      <c r="AL203" s="370">
        <f t="shared" si="57"/>
        <v>6</v>
      </c>
      <c r="AM203" s="370">
        <v>2</v>
      </c>
      <c r="AN203" s="370">
        <v>1</v>
      </c>
      <c r="AO203" s="370">
        <f t="shared" si="58"/>
        <v>3</v>
      </c>
      <c r="AP203" s="370">
        <v>0</v>
      </c>
      <c r="AQ203" s="370">
        <v>0</v>
      </c>
      <c r="AR203" s="370">
        <f t="shared" si="59"/>
        <v>0</v>
      </c>
      <c r="AS203" s="370">
        <v>0</v>
      </c>
      <c r="AT203" s="370">
        <v>0</v>
      </c>
      <c r="AU203" s="370">
        <f t="shared" si="60"/>
        <v>0</v>
      </c>
      <c r="AV203" s="370">
        <v>0</v>
      </c>
      <c r="AW203" s="370">
        <v>0</v>
      </c>
      <c r="AX203" s="370">
        <f t="shared" si="61"/>
        <v>0</v>
      </c>
      <c r="AY203" s="370">
        <v>0</v>
      </c>
      <c r="AZ203" s="370">
        <v>0</v>
      </c>
      <c r="BA203" s="370">
        <f t="shared" si="62"/>
        <v>0</v>
      </c>
      <c r="BB203" s="370">
        <v>0</v>
      </c>
      <c r="BC203" s="370">
        <v>0</v>
      </c>
      <c r="BD203" s="370">
        <f t="shared" si="63"/>
        <v>0</v>
      </c>
      <c r="BE203" s="370">
        <v>0</v>
      </c>
      <c r="BF203" s="370">
        <v>0</v>
      </c>
      <c r="BG203" s="370">
        <f t="shared" si="64"/>
        <v>0</v>
      </c>
      <c r="BH203" s="370">
        <v>1</v>
      </c>
      <c r="BI203" s="370">
        <v>1</v>
      </c>
      <c r="BJ203" s="370">
        <v>1</v>
      </c>
      <c r="BK203" s="370">
        <v>1</v>
      </c>
      <c r="BL203" s="370">
        <v>2</v>
      </c>
      <c r="BM203" s="370">
        <v>0</v>
      </c>
      <c r="BN203" s="370">
        <v>1</v>
      </c>
      <c r="BO203" s="370">
        <v>0</v>
      </c>
      <c r="BP203" s="370">
        <v>0</v>
      </c>
      <c r="BQ203" s="370">
        <v>0</v>
      </c>
      <c r="BR203" s="370">
        <v>0</v>
      </c>
      <c r="BS203" s="370">
        <v>0</v>
      </c>
      <c r="BT203" s="370">
        <v>5</v>
      </c>
      <c r="BU203" s="370">
        <v>2</v>
      </c>
      <c r="BV203" s="370">
        <v>7</v>
      </c>
      <c r="BW203" s="370">
        <v>0</v>
      </c>
      <c r="BX203" s="370">
        <v>0</v>
      </c>
      <c r="BY203" s="370">
        <v>0</v>
      </c>
      <c r="BZ203" s="370">
        <v>5</v>
      </c>
      <c r="CA203" s="370">
        <v>5</v>
      </c>
      <c r="CB203" s="370">
        <v>7</v>
      </c>
      <c r="CC203" s="370">
        <v>0</v>
      </c>
      <c r="CD203" s="370">
        <v>0</v>
      </c>
      <c r="CE203" s="370">
        <v>0</v>
      </c>
    </row>
    <row r="204" spans="1:83" s="371" customFormat="1" hidden="1">
      <c r="A204" s="370">
        <f t="shared" si="69"/>
        <v>188</v>
      </c>
      <c r="B204" s="370" t="s">
        <v>967</v>
      </c>
      <c r="C204" s="370" t="s">
        <v>968</v>
      </c>
      <c r="D204" s="370" t="s">
        <v>2485</v>
      </c>
      <c r="E204" s="370" t="s">
        <v>969</v>
      </c>
      <c r="F204" s="370" t="s">
        <v>90</v>
      </c>
      <c r="G204" s="370" t="s">
        <v>126</v>
      </c>
      <c r="H204" s="370" t="s">
        <v>615</v>
      </c>
      <c r="I204" s="370" t="s">
        <v>615</v>
      </c>
      <c r="J204" s="370">
        <v>2</v>
      </c>
      <c r="K204" s="370" t="s">
        <v>2486</v>
      </c>
      <c r="L204" s="370">
        <v>42096</v>
      </c>
      <c r="M204" s="370" t="s">
        <v>2409</v>
      </c>
      <c r="N204" s="370">
        <v>900</v>
      </c>
      <c r="O204" s="370">
        <v>0</v>
      </c>
      <c r="P204" s="370">
        <v>0</v>
      </c>
      <c r="Q204" s="370">
        <f t="shared" si="50"/>
        <v>0</v>
      </c>
      <c r="R204" s="370">
        <v>2</v>
      </c>
      <c r="S204" s="370">
        <v>4</v>
      </c>
      <c r="T204" s="370">
        <f t="shared" si="51"/>
        <v>6</v>
      </c>
      <c r="U204" s="370">
        <v>3</v>
      </c>
      <c r="V204" s="370">
        <v>4</v>
      </c>
      <c r="W204" s="370">
        <f t="shared" si="52"/>
        <v>7</v>
      </c>
      <c r="X204" s="370">
        <v>5</v>
      </c>
      <c r="Y204" s="370">
        <v>2</v>
      </c>
      <c r="Z204" s="370">
        <f t="shared" si="53"/>
        <v>7</v>
      </c>
      <c r="AA204" s="370">
        <v>4</v>
      </c>
      <c r="AB204" s="370">
        <v>1</v>
      </c>
      <c r="AC204" s="370">
        <f t="shared" si="54"/>
        <v>5</v>
      </c>
      <c r="AD204" s="370">
        <v>3</v>
      </c>
      <c r="AE204" s="370">
        <v>5</v>
      </c>
      <c r="AF204" s="370">
        <f t="shared" si="55"/>
        <v>8</v>
      </c>
      <c r="AG204" s="370">
        <v>1</v>
      </c>
      <c r="AH204" s="370">
        <v>0</v>
      </c>
      <c r="AI204" s="370">
        <f t="shared" si="56"/>
        <v>1</v>
      </c>
      <c r="AJ204" s="370">
        <v>0</v>
      </c>
      <c r="AK204" s="370">
        <v>0</v>
      </c>
      <c r="AL204" s="370">
        <f t="shared" si="57"/>
        <v>0</v>
      </c>
      <c r="AM204" s="370">
        <v>0</v>
      </c>
      <c r="AN204" s="370">
        <v>0</v>
      </c>
      <c r="AO204" s="370">
        <f t="shared" si="58"/>
        <v>0</v>
      </c>
      <c r="AP204" s="370">
        <v>0</v>
      </c>
      <c r="AQ204" s="370">
        <v>0</v>
      </c>
      <c r="AR204" s="370">
        <f t="shared" si="59"/>
        <v>0</v>
      </c>
      <c r="AS204" s="370">
        <v>0</v>
      </c>
      <c r="AT204" s="370">
        <v>0</v>
      </c>
      <c r="AU204" s="370">
        <f t="shared" si="60"/>
        <v>0</v>
      </c>
      <c r="AV204" s="370">
        <v>0</v>
      </c>
      <c r="AW204" s="370">
        <v>0</v>
      </c>
      <c r="AX204" s="370">
        <f t="shared" si="61"/>
        <v>0</v>
      </c>
      <c r="AY204" s="370">
        <v>0</v>
      </c>
      <c r="AZ204" s="370">
        <v>0</v>
      </c>
      <c r="BA204" s="370">
        <f t="shared" si="62"/>
        <v>0</v>
      </c>
      <c r="BB204" s="370">
        <v>0</v>
      </c>
      <c r="BC204" s="370">
        <v>0</v>
      </c>
      <c r="BD204" s="370">
        <f t="shared" si="63"/>
        <v>0</v>
      </c>
      <c r="BE204" s="370">
        <v>0</v>
      </c>
      <c r="BF204" s="370">
        <v>0</v>
      </c>
      <c r="BG204" s="370">
        <f t="shared" si="64"/>
        <v>0</v>
      </c>
      <c r="BH204" s="370">
        <v>2</v>
      </c>
      <c r="BI204" s="370">
        <v>0</v>
      </c>
      <c r="BJ204" s="370">
        <v>0</v>
      </c>
      <c r="BK204" s="370">
        <v>0</v>
      </c>
      <c r="BL204" s="370">
        <v>0</v>
      </c>
      <c r="BM204" s="370">
        <v>0</v>
      </c>
      <c r="BN204" s="370">
        <v>0</v>
      </c>
      <c r="BO204" s="370">
        <v>0</v>
      </c>
      <c r="BP204" s="370">
        <v>0</v>
      </c>
      <c r="BQ204" s="370">
        <v>0</v>
      </c>
      <c r="BR204" s="370">
        <v>0</v>
      </c>
      <c r="BS204" s="370">
        <v>0</v>
      </c>
      <c r="BT204" s="370">
        <v>2</v>
      </c>
      <c r="BU204" s="370">
        <v>0</v>
      </c>
      <c r="BV204" s="370">
        <v>2</v>
      </c>
      <c r="BW204" s="370">
        <v>0</v>
      </c>
      <c r="BX204" s="370">
        <v>0</v>
      </c>
      <c r="BY204" s="370">
        <v>0</v>
      </c>
      <c r="BZ204" s="370">
        <v>2</v>
      </c>
      <c r="CA204" s="370">
        <v>2</v>
      </c>
      <c r="CB204" s="370">
        <v>2</v>
      </c>
      <c r="CC204" s="370">
        <v>0</v>
      </c>
      <c r="CD204" s="370">
        <v>0</v>
      </c>
      <c r="CE204" s="370">
        <v>0</v>
      </c>
    </row>
    <row r="205" spans="1:83" s="371" customFormat="1" hidden="1">
      <c r="A205" s="370">
        <f t="shared" si="69"/>
        <v>189</v>
      </c>
      <c r="B205" s="370" t="s">
        <v>998</v>
      </c>
      <c r="C205" s="370" t="s">
        <v>999</v>
      </c>
      <c r="D205" s="370" t="s">
        <v>1625</v>
      </c>
      <c r="E205" s="370" t="s">
        <v>952</v>
      </c>
      <c r="F205" s="370" t="s">
        <v>90</v>
      </c>
      <c r="G205" s="370" t="s">
        <v>126</v>
      </c>
      <c r="H205" s="370" t="s">
        <v>615</v>
      </c>
      <c r="I205" s="370" t="s">
        <v>615</v>
      </c>
      <c r="J205" s="370">
        <v>2</v>
      </c>
      <c r="K205" s="370" t="s">
        <v>2487</v>
      </c>
      <c r="L205" s="370">
        <v>41891</v>
      </c>
      <c r="M205" s="370" t="s">
        <v>2409</v>
      </c>
      <c r="N205" s="370">
        <v>900</v>
      </c>
      <c r="O205" s="370">
        <v>0</v>
      </c>
      <c r="P205" s="370">
        <v>0</v>
      </c>
      <c r="Q205" s="370">
        <f t="shared" si="50"/>
        <v>0</v>
      </c>
      <c r="R205" s="370">
        <v>4</v>
      </c>
      <c r="S205" s="370">
        <v>6</v>
      </c>
      <c r="T205" s="370">
        <f t="shared" si="51"/>
        <v>10</v>
      </c>
      <c r="U205" s="370">
        <v>8</v>
      </c>
      <c r="V205" s="370">
        <v>8</v>
      </c>
      <c r="W205" s="370">
        <f t="shared" si="52"/>
        <v>16</v>
      </c>
      <c r="X205" s="370">
        <v>6</v>
      </c>
      <c r="Y205" s="370">
        <v>13</v>
      </c>
      <c r="Z205" s="370">
        <f t="shared" si="53"/>
        <v>19</v>
      </c>
      <c r="AA205" s="370">
        <v>6</v>
      </c>
      <c r="AB205" s="370">
        <v>6</v>
      </c>
      <c r="AC205" s="370">
        <f t="shared" si="54"/>
        <v>12</v>
      </c>
      <c r="AD205" s="370">
        <v>8</v>
      </c>
      <c r="AE205" s="370">
        <v>15</v>
      </c>
      <c r="AF205" s="370">
        <f t="shared" si="55"/>
        <v>23</v>
      </c>
      <c r="AG205" s="370">
        <v>5</v>
      </c>
      <c r="AH205" s="370">
        <v>4</v>
      </c>
      <c r="AI205" s="370">
        <f t="shared" si="56"/>
        <v>9</v>
      </c>
      <c r="AJ205" s="370">
        <v>1</v>
      </c>
      <c r="AK205" s="370">
        <v>0</v>
      </c>
      <c r="AL205" s="370">
        <f t="shared" si="57"/>
        <v>1</v>
      </c>
      <c r="AM205" s="370">
        <v>0</v>
      </c>
      <c r="AN205" s="370">
        <v>0</v>
      </c>
      <c r="AO205" s="370">
        <f t="shared" si="58"/>
        <v>0</v>
      </c>
      <c r="AP205" s="370">
        <v>0</v>
      </c>
      <c r="AQ205" s="370">
        <v>0</v>
      </c>
      <c r="AR205" s="370">
        <f t="shared" si="59"/>
        <v>0</v>
      </c>
      <c r="AS205" s="370">
        <v>0</v>
      </c>
      <c r="AT205" s="370">
        <v>0</v>
      </c>
      <c r="AU205" s="370">
        <f t="shared" si="60"/>
        <v>0</v>
      </c>
      <c r="AV205" s="370">
        <v>0</v>
      </c>
      <c r="AW205" s="370">
        <v>0</v>
      </c>
      <c r="AX205" s="370">
        <f t="shared" si="61"/>
        <v>0</v>
      </c>
      <c r="AY205" s="370">
        <v>0</v>
      </c>
      <c r="AZ205" s="370">
        <v>0</v>
      </c>
      <c r="BA205" s="370">
        <f t="shared" si="62"/>
        <v>0</v>
      </c>
      <c r="BB205" s="370">
        <v>0</v>
      </c>
      <c r="BC205" s="370">
        <v>0</v>
      </c>
      <c r="BD205" s="370">
        <f t="shared" si="63"/>
        <v>0</v>
      </c>
      <c r="BE205" s="370">
        <v>0</v>
      </c>
      <c r="BF205" s="370">
        <v>0</v>
      </c>
      <c r="BG205" s="370">
        <f t="shared" si="64"/>
        <v>0</v>
      </c>
      <c r="BH205" s="370">
        <v>1</v>
      </c>
      <c r="BI205" s="370">
        <v>1</v>
      </c>
      <c r="BJ205" s="370">
        <v>1</v>
      </c>
      <c r="BK205" s="370">
        <v>1</v>
      </c>
      <c r="BL205" s="370">
        <v>1</v>
      </c>
      <c r="BM205" s="370">
        <v>0</v>
      </c>
      <c r="BN205" s="370">
        <v>0</v>
      </c>
      <c r="BO205" s="370">
        <v>0</v>
      </c>
      <c r="BP205" s="370">
        <v>0</v>
      </c>
      <c r="BQ205" s="370">
        <v>0</v>
      </c>
      <c r="BR205" s="370">
        <v>0</v>
      </c>
      <c r="BS205" s="370">
        <v>0</v>
      </c>
      <c r="BT205" s="370">
        <v>3</v>
      </c>
      <c r="BU205" s="370">
        <v>2</v>
      </c>
      <c r="BV205" s="370">
        <v>5</v>
      </c>
      <c r="BW205" s="370">
        <v>0</v>
      </c>
      <c r="BX205" s="370">
        <v>0</v>
      </c>
      <c r="BY205" s="370">
        <v>0</v>
      </c>
      <c r="BZ205" s="370">
        <v>3</v>
      </c>
      <c r="CA205" s="370">
        <v>3</v>
      </c>
      <c r="CB205" s="370">
        <v>5</v>
      </c>
      <c r="CC205" s="370">
        <v>0</v>
      </c>
      <c r="CD205" s="370">
        <v>0</v>
      </c>
      <c r="CE205" s="370">
        <v>0</v>
      </c>
    </row>
    <row r="206" spans="1:83" s="371" customFormat="1" ht="21.75" customHeight="1">
      <c r="A206" s="370">
        <v>8</v>
      </c>
      <c r="B206" s="370"/>
      <c r="C206" s="370" t="str">
        <f>F206</f>
        <v>Kec. Pelawan</v>
      </c>
      <c r="D206" s="370"/>
      <c r="E206" s="370"/>
      <c r="F206" s="370" t="str">
        <f>F205</f>
        <v>Kec. Pelawan</v>
      </c>
      <c r="G206" s="370"/>
      <c r="H206" s="370"/>
      <c r="I206" s="370"/>
      <c r="J206" s="370"/>
      <c r="K206" s="370"/>
      <c r="L206" s="370"/>
      <c r="M206" s="370"/>
      <c r="N206" s="370"/>
      <c r="O206" s="370">
        <f t="shared" ref="O206:BK206" si="70">SUM(O183:O205)</f>
        <v>4</v>
      </c>
      <c r="P206" s="370">
        <f t="shared" si="70"/>
        <v>4</v>
      </c>
      <c r="Q206" s="370">
        <f t="shared" si="70"/>
        <v>8</v>
      </c>
      <c r="R206" s="370">
        <f t="shared" si="70"/>
        <v>226</v>
      </c>
      <c r="S206" s="370">
        <f t="shared" si="70"/>
        <v>223</v>
      </c>
      <c r="T206" s="370">
        <f t="shared" si="70"/>
        <v>449</v>
      </c>
      <c r="U206" s="370">
        <f t="shared" si="70"/>
        <v>295</v>
      </c>
      <c r="V206" s="370">
        <f t="shared" si="70"/>
        <v>305</v>
      </c>
      <c r="W206" s="370">
        <f t="shared" si="70"/>
        <v>600</v>
      </c>
      <c r="X206" s="370">
        <f t="shared" si="70"/>
        <v>284</v>
      </c>
      <c r="Y206" s="370">
        <f t="shared" si="70"/>
        <v>304</v>
      </c>
      <c r="Z206" s="370">
        <f t="shared" si="70"/>
        <v>588</v>
      </c>
      <c r="AA206" s="370">
        <f t="shared" si="70"/>
        <v>290</v>
      </c>
      <c r="AB206" s="370">
        <f t="shared" si="70"/>
        <v>282</v>
      </c>
      <c r="AC206" s="370">
        <f t="shared" si="70"/>
        <v>572</v>
      </c>
      <c r="AD206" s="370">
        <f t="shared" si="70"/>
        <v>293</v>
      </c>
      <c r="AE206" s="370">
        <f t="shared" si="70"/>
        <v>291</v>
      </c>
      <c r="AF206" s="370">
        <f t="shared" si="70"/>
        <v>584</v>
      </c>
      <c r="AG206" s="370">
        <f t="shared" si="70"/>
        <v>243</v>
      </c>
      <c r="AH206" s="370">
        <f t="shared" si="70"/>
        <v>251</v>
      </c>
      <c r="AI206" s="370">
        <f t="shared" si="70"/>
        <v>494</v>
      </c>
      <c r="AJ206" s="370">
        <f t="shared" si="70"/>
        <v>124</v>
      </c>
      <c r="AK206" s="370">
        <f t="shared" si="70"/>
        <v>98</v>
      </c>
      <c r="AL206" s="370">
        <f t="shared" si="70"/>
        <v>222</v>
      </c>
      <c r="AM206" s="370">
        <f t="shared" si="70"/>
        <v>34</v>
      </c>
      <c r="AN206" s="370">
        <f t="shared" si="70"/>
        <v>17</v>
      </c>
      <c r="AO206" s="370">
        <f t="shared" si="70"/>
        <v>51</v>
      </c>
      <c r="AP206" s="370">
        <f t="shared" si="70"/>
        <v>7</v>
      </c>
      <c r="AQ206" s="370">
        <f t="shared" si="70"/>
        <v>3</v>
      </c>
      <c r="AR206" s="370">
        <f t="shared" si="70"/>
        <v>10</v>
      </c>
      <c r="AS206" s="370">
        <f t="shared" si="70"/>
        <v>1</v>
      </c>
      <c r="AT206" s="370">
        <f t="shared" si="70"/>
        <v>4</v>
      </c>
      <c r="AU206" s="370">
        <f t="shared" si="70"/>
        <v>5</v>
      </c>
      <c r="AV206" s="370">
        <f t="shared" si="70"/>
        <v>0</v>
      </c>
      <c r="AW206" s="370">
        <f t="shared" si="70"/>
        <v>0</v>
      </c>
      <c r="AX206" s="370">
        <f t="shared" si="70"/>
        <v>0</v>
      </c>
      <c r="AY206" s="370">
        <f t="shared" si="70"/>
        <v>0</v>
      </c>
      <c r="AZ206" s="370">
        <f t="shared" si="70"/>
        <v>0</v>
      </c>
      <c r="BA206" s="370">
        <f t="shared" si="70"/>
        <v>0</v>
      </c>
      <c r="BB206" s="370">
        <f t="shared" si="70"/>
        <v>0</v>
      </c>
      <c r="BC206" s="370">
        <f t="shared" si="70"/>
        <v>0</v>
      </c>
      <c r="BD206" s="370">
        <f t="shared" si="70"/>
        <v>0</v>
      </c>
      <c r="BE206" s="370">
        <f t="shared" si="70"/>
        <v>0</v>
      </c>
      <c r="BF206" s="370">
        <f t="shared" si="70"/>
        <v>0</v>
      </c>
      <c r="BG206" s="370">
        <f t="shared" si="70"/>
        <v>0</v>
      </c>
      <c r="BH206" s="370">
        <f t="shared" si="70"/>
        <v>33</v>
      </c>
      <c r="BI206" s="370">
        <f t="shared" si="70"/>
        <v>5</v>
      </c>
      <c r="BJ206" s="370">
        <f t="shared" si="70"/>
        <v>8</v>
      </c>
      <c r="BK206" s="370">
        <f t="shared" si="70"/>
        <v>11</v>
      </c>
      <c r="BL206" s="370">
        <f t="shared" ref="BL206:BS206" si="71">SUM(BL183:BL205)</f>
        <v>9</v>
      </c>
      <c r="BM206" s="370">
        <f t="shared" si="71"/>
        <v>5</v>
      </c>
      <c r="BN206" s="370">
        <f t="shared" si="71"/>
        <v>1</v>
      </c>
      <c r="BO206" s="370">
        <f t="shared" si="71"/>
        <v>0</v>
      </c>
      <c r="BP206" s="370">
        <f t="shared" si="71"/>
        <v>1</v>
      </c>
      <c r="BQ206" s="370">
        <f t="shared" si="71"/>
        <v>3</v>
      </c>
      <c r="BR206" s="370">
        <f t="shared" si="71"/>
        <v>1</v>
      </c>
      <c r="BS206" s="370">
        <f t="shared" si="71"/>
        <v>0</v>
      </c>
      <c r="BT206" s="370">
        <v>53</v>
      </c>
      <c r="BU206" s="370">
        <v>24</v>
      </c>
      <c r="BV206" s="370">
        <v>77</v>
      </c>
      <c r="BW206" s="370">
        <v>0</v>
      </c>
      <c r="BX206" s="370">
        <v>1</v>
      </c>
      <c r="BY206" s="370">
        <v>1</v>
      </c>
      <c r="BZ206" s="370">
        <v>0</v>
      </c>
      <c r="CA206" s="370">
        <v>0</v>
      </c>
      <c r="CB206" s="370">
        <f>SUM(BZ206:CA206)</f>
        <v>0</v>
      </c>
      <c r="CC206" s="370">
        <v>0</v>
      </c>
      <c r="CD206" s="370">
        <v>0</v>
      </c>
      <c r="CE206" s="370">
        <f>SUM(CC206:CD206)</f>
        <v>0</v>
      </c>
    </row>
    <row r="207" spans="1:83" s="371" customFormat="1" hidden="1">
      <c r="A207" s="370">
        <f>A205+1</f>
        <v>190</v>
      </c>
      <c r="B207" s="370" t="s">
        <v>1064</v>
      </c>
      <c r="C207" s="370" t="s">
        <v>1065</v>
      </c>
      <c r="D207" s="370" t="s">
        <v>2488</v>
      </c>
      <c r="E207" s="370" t="s">
        <v>1060</v>
      </c>
      <c r="F207" s="370" t="s">
        <v>84</v>
      </c>
      <c r="G207" s="370" t="s">
        <v>127</v>
      </c>
      <c r="H207" s="370" t="s">
        <v>615</v>
      </c>
      <c r="I207" s="370" t="s">
        <v>615</v>
      </c>
      <c r="J207" s="370">
        <v>2</v>
      </c>
      <c r="K207" s="370" t="s">
        <v>2489</v>
      </c>
      <c r="L207" s="370">
        <v>38718</v>
      </c>
      <c r="M207" s="370" t="s">
        <v>2409</v>
      </c>
      <c r="N207" s="370">
        <v>0</v>
      </c>
      <c r="O207" s="370">
        <v>0</v>
      </c>
      <c r="P207" s="370">
        <v>0</v>
      </c>
      <c r="Q207" s="370">
        <f t="shared" ref="Q207:Q254" si="72">SUM(O207:P207)</f>
        <v>0</v>
      </c>
      <c r="R207" s="370">
        <v>2</v>
      </c>
      <c r="S207" s="370">
        <v>4</v>
      </c>
      <c r="T207" s="370">
        <f t="shared" ref="T207:T254" si="73">SUM(R207:S207)</f>
        <v>6</v>
      </c>
      <c r="U207" s="370">
        <v>2</v>
      </c>
      <c r="V207" s="370">
        <v>0</v>
      </c>
      <c r="W207" s="370">
        <f t="shared" ref="W207:W254" si="74">SUM(U207:V207)</f>
        <v>2</v>
      </c>
      <c r="X207" s="370">
        <v>3</v>
      </c>
      <c r="Y207" s="370">
        <v>2</v>
      </c>
      <c r="Z207" s="370">
        <f t="shared" ref="Z207:Z254" si="75">SUM(X207:Y207)</f>
        <v>5</v>
      </c>
      <c r="AA207" s="370">
        <v>1</v>
      </c>
      <c r="AB207" s="370">
        <v>2</v>
      </c>
      <c r="AC207" s="370">
        <f t="shared" ref="AC207:AC254" si="76">SUM(AA207:AB207)</f>
        <v>3</v>
      </c>
      <c r="AD207" s="370">
        <v>0</v>
      </c>
      <c r="AE207" s="370">
        <v>2</v>
      </c>
      <c r="AF207" s="370">
        <f t="shared" ref="AF207:AF254" si="77">SUM(AD207:AE207)</f>
        <v>2</v>
      </c>
      <c r="AG207" s="370">
        <v>9</v>
      </c>
      <c r="AH207" s="370">
        <v>0</v>
      </c>
      <c r="AI207" s="370">
        <f t="shared" ref="AI207:AI254" si="78">SUM(AG207:AH207)</f>
        <v>9</v>
      </c>
      <c r="AJ207" s="370">
        <v>1</v>
      </c>
      <c r="AK207" s="370">
        <v>1</v>
      </c>
      <c r="AL207" s="370">
        <f t="shared" ref="AL207:AL254" si="79">SUM(AJ207:AK207)</f>
        <v>2</v>
      </c>
      <c r="AM207" s="370">
        <v>1</v>
      </c>
      <c r="AN207" s="370">
        <v>1</v>
      </c>
      <c r="AO207" s="370">
        <f t="shared" ref="AO207:AO254" si="80">SUM(AM207:AN207)</f>
        <v>2</v>
      </c>
      <c r="AP207" s="370">
        <v>0</v>
      </c>
      <c r="AQ207" s="370">
        <v>0</v>
      </c>
      <c r="AR207" s="370">
        <f t="shared" ref="AR207:AR254" si="81">SUM(AP207:AQ207)</f>
        <v>0</v>
      </c>
      <c r="AS207" s="370">
        <v>3</v>
      </c>
      <c r="AT207" s="370">
        <v>0</v>
      </c>
      <c r="AU207" s="370">
        <f t="shared" ref="AU207:AU254" si="82">SUM(AS207:AT207)</f>
        <v>3</v>
      </c>
      <c r="AV207" s="370">
        <v>0</v>
      </c>
      <c r="AW207" s="370">
        <v>0</v>
      </c>
      <c r="AX207" s="370">
        <f t="shared" ref="AX207:AX254" si="83">SUM(AV207:AW207)</f>
        <v>0</v>
      </c>
      <c r="AY207" s="370">
        <v>0</v>
      </c>
      <c r="AZ207" s="370">
        <v>0</v>
      </c>
      <c r="BA207" s="370">
        <f t="shared" ref="BA207:BA254" si="84">SUM(AY207:AZ207)</f>
        <v>0</v>
      </c>
      <c r="BB207" s="370">
        <v>0</v>
      </c>
      <c r="BC207" s="370">
        <v>0</v>
      </c>
      <c r="BD207" s="370">
        <f t="shared" ref="BD207:BD254" si="85">SUM(BB207:BC207)</f>
        <v>0</v>
      </c>
      <c r="BE207" s="370">
        <v>0</v>
      </c>
      <c r="BF207" s="370">
        <v>0</v>
      </c>
      <c r="BG207" s="370">
        <f t="shared" ref="BG207:BG254" si="86">SUM(BE207:BF207)</f>
        <v>0</v>
      </c>
      <c r="BH207" s="370">
        <v>0</v>
      </c>
      <c r="BI207" s="370">
        <v>0</v>
      </c>
      <c r="BJ207" s="370">
        <v>0</v>
      </c>
      <c r="BK207" s="370">
        <v>0</v>
      </c>
      <c r="BL207" s="370">
        <v>0</v>
      </c>
      <c r="BM207" s="370">
        <v>0</v>
      </c>
      <c r="BN207" s="370">
        <v>0</v>
      </c>
      <c r="BO207" s="370">
        <v>0</v>
      </c>
      <c r="BP207" s="370">
        <v>0</v>
      </c>
      <c r="BQ207" s="370">
        <v>0</v>
      </c>
      <c r="BR207" s="370">
        <v>0</v>
      </c>
      <c r="BS207" s="370">
        <v>0</v>
      </c>
      <c r="BT207" s="370">
        <v>0</v>
      </c>
      <c r="BU207" s="370">
        <v>0</v>
      </c>
      <c r="BV207" s="370">
        <v>0</v>
      </c>
      <c r="BW207" s="370">
        <v>0</v>
      </c>
      <c r="BX207" s="370">
        <v>0</v>
      </c>
      <c r="BY207" s="370">
        <v>0</v>
      </c>
      <c r="BZ207" s="370">
        <v>0</v>
      </c>
      <c r="CA207" s="370">
        <v>0</v>
      </c>
      <c r="CB207" s="370">
        <v>0</v>
      </c>
      <c r="CC207" s="370">
        <v>0</v>
      </c>
      <c r="CD207" s="370">
        <v>0</v>
      </c>
      <c r="CE207" s="370">
        <v>0</v>
      </c>
    </row>
    <row r="208" spans="1:83" s="371" customFormat="1" hidden="1">
      <c r="A208" s="370">
        <f t="shared" si="69"/>
        <v>191</v>
      </c>
      <c r="B208" s="370" t="s">
        <v>1009</v>
      </c>
      <c r="C208" s="370" t="s">
        <v>1010</v>
      </c>
      <c r="D208" s="370" t="s">
        <v>2490</v>
      </c>
      <c r="E208" s="370" t="s">
        <v>1011</v>
      </c>
      <c r="F208" s="370" t="s">
        <v>84</v>
      </c>
      <c r="G208" s="370" t="s">
        <v>127</v>
      </c>
      <c r="H208" s="370" t="s">
        <v>615</v>
      </c>
      <c r="I208" s="370" t="s">
        <v>615</v>
      </c>
      <c r="J208" s="370">
        <v>2</v>
      </c>
      <c r="K208" s="370" t="s">
        <v>2491</v>
      </c>
      <c r="L208" s="370">
        <v>42131</v>
      </c>
      <c r="M208" s="370" t="s">
        <v>2409</v>
      </c>
      <c r="N208" s="370">
        <v>900</v>
      </c>
      <c r="O208" s="370">
        <v>0</v>
      </c>
      <c r="P208" s="370">
        <v>0</v>
      </c>
      <c r="Q208" s="370">
        <f t="shared" si="72"/>
        <v>0</v>
      </c>
      <c r="R208" s="370">
        <v>20</v>
      </c>
      <c r="S208" s="370">
        <v>22</v>
      </c>
      <c r="T208" s="370">
        <f t="shared" si="73"/>
        <v>42</v>
      </c>
      <c r="U208" s="370">
        <v>19</v>
      </c>
      <c r="V208" s="370">
        <v>13</v>
      </c>
      <c r="W208" s="370">
        <f t="shared" si="74"/>
        <v>32</v>
      </c>
      <c r="X208" s="370">
        <v>12</v>
      </c>
      <c r="Y208" s="370">
        <v>9</v>
      </c>
      <c r="Z208" s="370">
        <f t="shared" si="75"/>
        <v>21</v>
      </c>
      <c r="AA208" s="370">
        <v>2</v>
      </c>
      <c r="AB208" s="370">
        <v>1</v>
      </c>
      <c r="AC208" s="370">
        <f t="shared" si="76"/>
        <v>3</v>
      </c>
      <c r="AD208" s="370">
        <v>0</v>
      </c>
      <c r="AE208" s="370">
        <v>0</v>
      </c>
      <c r="AF208" s="370">
        <f t="shared" si="77"/>
        <v>0</v>
      </c>
      <c r="AG208" s="370">
        <v>1</v>
      </c>
      <c r="AH208" s="370">
        <v>0</v>
      </c>
      <c r="AI208" s="370">
        <f t="shared" si="78"/>
        <v>1</v>
      </c>
      <c r="AJ208" s="370">
        <v>0</v>
      </c>
      <c r="AK208" s="370">
        <v>0</v>
      </c>
      <c r="AL208" s="370">
        <f t="shared" si="79"/>
        <v>0</v>
      </c>
      <c r="AM208" s="370">
        <v>0</v>
      </c>
      <c r="AN208" s="370">
        <v>0</v>
      </c>
      <c r="AO208" s="370">
        <f t="shared" si="80"/>
        <v>0</v>
      </c>
      <c r="AP208" s="370">
        <v>0</v>
      </c>
      <c r="AQ208" s="370">
        <v>0</v>
      </c>
      <c r="AR208" s="370">
        <f t="shared" si="81"/>
        <v>0</v>
      </c>
      <c r="AS208" s="370">
        <v>0</v>
      </c>
      <c r="AT208" s="370">
        <v>0</v>
      </c>
      <c r="AU208" s="370">
        <f t="shared" si="82"/>
        <v>0</v>
      </c>
      <c r="AV208" s="370">
        <v>0</v>
      </c>
      <c r="AW208" s="370">
        <v>0</v>
      </c>
      <c r="AX208" s="370">
        <f t="shared" si="83"/>
        <v>0</v>
      </c>
      <c r="AY208" s="370">
        <v>0</v>
      </c>
      <c r="AZ208" s="370">
        <v>0</v>
      </c>
      <c r="BA208" s="370">
        <f t="shared" si="84"/>
        <v>0</v>
      </c>
      <c r="BB208" s="370">
        <v>0</v>
      </c>
      <c r="BC208" s="370">
        <v>0</v>
      </c>
      <c r="BD208" s="370">
        <f t="shared" si="85"/>
        <v>0</v>
      </c>
      <c r="BE208" s="370">
        <v>0</v>
      </c>
      <c r="BF208" s="370">
        <v>0</v>
      </c>
      <c r="BG208" s="370">
        <f t="shared" si="86"/>
        <v>0</v>
      </c>
      <c r="BH208" s="370">
        <v>0</v>
      </c>
      <c r="BI208" s="370">
        <v>0</v>
      </c>
      <c r="BJ208" s="370">
        <v>0</v>
      </c>
      <c r="BK208" s="370">
        <v>0</v>
      </c>
      <c r="BL208" s="370">
        <v>0</v>
      </c>
      <c r="BM208" s="370">
        <v>0</v>
      </c>
      <c r="BN208" s="370">
        <v>0</v>
      </c>
      <c r="BO208" s="370">
        <v>0</v>
      </c>
      <c r="BP208" s="370">
        <v>0</v>
      </c>
      <c r="BQ208" s="370">
        <v>0</v>
      </c>
      <c r="BR208" s="370">
        <v>0</v>
      </c>
      <c r="BS208" s="370">
        <v>0</v>
      </c>
      <c r="BT208" s="370">
        <v>0</v>
      </c>
      <c r="BU208" s="370">
        <v>0</v>
      </c>
      <c r="BV208" s="370">
        <v>0</v>
      </c>
      <c r="BW208" s="370">
        <v>0</v>
      </c>
      <c r="BX208" s="370">
        <v>0</v>
      </c>
      <c r="BY208" s="370">
        <v>0</v>
      </c>
      <c r="BZ208" s="370">
        <v>0</v>
      </c>
      <c r="CA208" s="370">
        <v>0</v>
      </c>
      <c r="CB208" s="370">
        <v>0</v>
      </c>
      <c r="CC208" s="370">
        <v>0</v>
      </c>
      <c r="CD208" s="370">
        <v>0</v>
      </c>
      <c r="CE208" s="370">
        <v>0</v>
      </c>
    </row>
    <row r="209" spans="1:83" s="371" customFormat="1" hidden="1">
      <c r="A209" s="370">
        <f t="shared" si="69"/>
        <v>192</v>
      </c>
      <c r="B209" s="370" t="s">
        <v>1040</v>
      </c>
      <c r="C209" s="370" t="s">
        <v>1041</v>
      </c>
      <c r="D209" s="370" t="s">
        <v>1643</v>
      </c>
      <c r="E209" s="370" t="s">
        <v>1032</v>
      </c>
      <c r="F209" s="370" t="s">
        <v>84</v>
      </c>
      <c r="G209" s="370" t="s">
        <v>126</v>
      </c>
      <c r="H209" s="370" t="s">
        <v>615</v>
      </c>
      <c r="I209" s="370" t="s">
        <v>615</v>
      </c>
      <c r="J209" s="370">
        <v>2</v>
      </c>
      <c r="K209" s="370" t="s">
        <v>2410</v>
      </c>
      <c r="L209" s="370">
        <v>26807</v>
      </c>
      <c r="M209" s="370" t="s">
        <v>2409</v>
      </c>
      <c r="N209" s="370">
        <v>1300</v>
      </c>
      <c r="O209" s="370">
        <v>0</v>
      </c>
      <c r="P209" s="370">
        <v>0</v>
      </c>
      <c r="Q209" s="370">
        <f t="shared" si="72"/>
        <v>0</v>
      </c>
      <c r="R209" s="370">
        <v>35</v>
      </c>
      <c r="S209" s="370">
        <v>31</v>
      </c>
      <c r="T209" s="370">
        <f t="shared" si="73"/>
        <v>66</v>
      </c>
      <c r="U209" s="370">
        <v>38</v>
      </c>
      <c r="V209" s="370">
        <v>47</v>
      </c>
      <c r="W209" s="370">
        <f t="shared" si="74"/>
        <v>85</v>
      </c>
      <c r="X209" s="370">
        <v>49</v>
      </c>
      <c r="Y209" s="370">
        <v>40</v>
      </c>
      <c r="Z209" s="370">
        <f t="shared" si="75"/>
        <v>89</v>
      </c>
      <c r="AA209" s="370">
        <v>61</v>
      </c>
      <c r="AB209" s="370">
        <v>37</v>
      </c>
      <c r="AC209" s="370">
        <f t="shared" si="76"/>
        <v>98</v>
      </c>
      <c r="AD209" s="370">
        <v>38</v>
      </c>
      <c r="AE209" s="370">
        <v>33</v>
      </c>
      <c r="AF209" s="370">
        <f t="shared" si="77"/>
        <v>71</v>
      </c>
      <c r="AG209" s="370">
        <v>29</v>
      </c>
      <c r="AH209" s="370">
        <v>20</v>
      </c>
      <c r="AI209" s="370">
        <f t="shared" si="78"/>
        <v>49</v>
      </c>
      <c r="AJ209" s="370">
        <v>7</v>
      </c>
      <c r="AK209" s="370">
        <v>4</v>
      </c>
      <c r="AL209" s="370">
        <f t="shared" si="79"/>
        <v>11</v>
      </c>
      <c r="AM209" s="370">
        <v>0</v>
      </c>
      <c r="AN209" s="370">
        <v>1</v>
      </c>
      <c r="AO209" s="370">
        <f t="shared" si="80"/>
        <v>1</v>
      </c>
      <c r="AP209" s="370">
        <v>1</v>
      </c>
      <c r="AQ209" s="370">
        <v>0</v>
      </c>
      <c r="AR209" s="370">
        <f t="shared" si="81"/>
        <v>1</v>
      </c>
      <c r="AS209" s="370">
        <v>0</v>
      </c>
      <c r="AT209" s="370">
        <v>0</v>
      </c>
      <c r="AU209" s="370">
        <f t="shared" si="82"/>
        <v>0</v>
      </c>
      <c r="AV209" s="370">
        <v>0</v>
      </c>
      <c r="AW209" s="370">
        <v>0</v>
      </c>
      <c r="AX209" s="370">
        <f t="shared" si="83"/>
        <v>0</v>
      </c>
      <c r="AY209" s="370">
        <v>0</v>
      </c>
      <c r="AZ209" s="370">
        <v>0</v>
      </c>
      <c r="BA209" s="370">
        <f t="shared" si="84"/>
        <v>0</v>
      </c>
      <c r="BB209" s="370">
        <v>0</v>
      </c>
      <c r="BC209" s="370">
        <v>0</v>
      </c>
      <c r="BD209" s="370">
        <f t="shared" si="85"/>
        <v>0</v>
      </c>
      <c r="BE209" s="370">
        <v>0</v>
      </c>
      <c r="BF209" s="370">
        <v>0</v>
      </c>
      <c r="BG209" s="370">
        <f t="shared" si="86"/>
        <v>0</v>
      </c>
      <c r="BH209" s="370">
        <v>0</v>
      </c>
      <c r="BI209" s="370">
        <v>0</v>
      </c>
      <c r="BJ209" s="370">
        <v>0</v>
      </c>
      <c r="BK209" s="370">
        <v>0</v>
      </c>
      <c r="BL209" s="370">
        <v>0</v>
      </c>
      <c r="BM209" s="370">
        <v>0</v>
      </c>
      <c r="BN209" s="370">
        <v>0</v>
      </c>
      <c r="BO209" s="370">
        <v>0</v>
      </c>
      <c r="BP209" s="370">
        <v>0</v>
      </c>
      <c r="BQ209" s="370">
        <v>0</v>
      </c>
      <c r="BR209" s="370">
        <v>0</v>
      </c>
      <c r="BS209" s="370">
        <v>0</v>
      </c>
      <c r="BT209" s="370">
        <v>0</v>
      </c>
      <c r="BU209" s="370">
        <v>0</v>
      </c>
      <c r="BV209" s="370">
        <v>0</v>
      </c>
      <c r="BW209" s="370">
        <v>0</v>
      </c>
      <c r="BX209" s="370">
        <v>0</v>
      </c>
      <c r="BY209" s="370">
        <v>0</v>
      </c>
      <c r="BZ209" s="370">
        <v>0</v>
      </c>
      <c r="CA209" s="370">
        <v>0</v>
      </c>
      <c r="CB209" s="370">
        <v>0</v>
      </c>
      <c r="CC209" s="370">
        <v>0</v>
      </c>
      <c r="CD209" s="370">
        <v>0</v>
      </c>
      <c r="CE209" s="370">
        <v>0</v>
      </c>
    </row>
    <row r="210" spans="1:83" s="371" customFormat="1" hidden="1">
      <c r="A210" s="370">
        <f t="shared" si="69"/>
        <v>193</v>
      </c>
      <c r="B210" s="370" t="s">
        <v>1030</v>
      </c>
      <c r="C210" s="370" t="s">
        <v>1031</v>
      </c>
      <c r="D210" s="370" t="s">
        <v>1638</v>
      </c>
      <c r="E210" s="370" t="s">
        <v>1032</v>
      </c>
      <c r="F210" s="370" t="s">
        <v>84</v>
      </c>
      <c r="G210" s="370" t="s">
        <v>126</v>
      </c>
      <c r="H210" s="370" t="s">
        <v>615</v>
      </c>
      <c r="I210" s="370" t="s">
        <v>615</v>
      </c>
      <c r="J210" s="370">
        <v>2</v>
      </c>
      <c r="K210" s="370" t="s">
        <v>2492</v>
      </c>
      <c r="L210" s="370">
        <v>3654</v>
      </c>
      <c r="M210" s="370" t="s">
        <v>2409</v>
      </c>
      <c r="N210" s="370">
        <v>1300</v>
      </c>
      <c r="O210" s="370">
        <v>0</v>
      </c>
      <c r="P210" s="370">
        <v>0</v>
      </c>
      <c r="Q210" s="370">
        <f t="shared" si="72"/>
        <v>0</v>
      </c>
      <c r="R210" s="370">
        <v>37</v>
      </c>
      <c r="S210" s="370">
        <v>33</v>
      </c>
      <c r="T210" s="370">
        <f t="shared" si="73"/>
        <v>70</v>
      </c>
      <c r="U210" s="370">
        <v>52</v>
      </c>
      <c r="V210" s="370">
        <v>49</v>
      </c>
      <c r="W210" s="370">
        <f t="shared" si="74"/>
        <v>101</v>
      </c>
      <c r="X210" s="370">
        <v>47</v>
      </c>
      <c r="Y210" s="370">
        <v>41</v>
      </c>
      <c r="Z210" s="370">
        <f t="shared" si="75"/>
        <v>88</v>
      </c>
      <c r="AA210" s="370">
        <v>31</v>
      </c>
      <c r="AB210" s="370">
        <v>56</v>
      </c>
      <c r="AC210" s="370">
        <f t="shared" si="76"/>
        <v>87</v>
      </c>
      <c r="AD210" s="370">
        <v>38</v>
      </c>
      <c r="AE210" s="370">
        <v>49</v>
      </c>
      <c r="AF210" s="370">
        <f t="shared" si="77"/>
        <v>87</v>
      </c>
      <c r="AG210" s="370">
        <v>39</v>
      </c>
      <c r="AH210" s="370">
        <v>36</v>
      </c>
      <c r="AI210" s="370">
        <f t="shared" si="78"/>
        <v>75</v>
      </c>
      <c r="AJ210" s="370">
        <v>10</v>
      </c>
      <c r="AK210" s="370">
        <v>4</v>
      </c>
      <c r="AL210" s="370">
        <f t="shared" si="79"/>
        <v>14</v>
      </c>
      <c r="AM210" s="370">
        <v>0</v>
      </c>
      <c r="AN210" s="370">
        <v>1</v>
      </c>
      <c r="AO210" s="370">
        <f t="shared" si="80"/>
        <v>1</v>
      </c>
      <c r="AP210" s="370">
        <v>0</v>
      </c>
      <c r="AQ210" s="370">
        <v>0</v>
      </c>
      <c r="AR210" s="370">
        <f t="shared" si="81"/>
        <v>0</v>
      </c>
      <c r="AS210" s="370">
        <v>0</v>
      </c>
      <c r="AT210" s="370">
        <v>0</v>
      </c>
      <c r="AU210" s="370">
        <f t="shared" si="82"/>
        <v>0</v>
      </c>
      <c r="AV210" s="370">
        <v>0</v>
      </c>
      <c r="AW210" s="370">
        <v>0</v>
      </c>
      <c r="AX210" s="370">
        <f t="shared" si="83"/>
        <v>0</v>
      </c>
      <c r="AY210" s="370">
        <v>0</v>
      </c>
      <c r="AZ210" s="370">
        <v>0</v>
      </c>
      <c r="BA210" s="370">
        <f t="shared" si="84"/>
        <v>0</v>
      </c>
      <c r="BB210" s="370">
        <v>0</v>
      </c>
      <c r="BC210" s="370">
        <v>0</v>
      </c>
      <c r="BD210" s="370">
        <f t="shared" si="85"/>
        <v>0</v>
      </c>
      <c r="BE210" s="370">
        <v>0</v>
      </c>
      <c r="BF210" s="370">
        <v>0</v>
      </c>
      <c r="BG210" s="370">
        <f t="shared" si="86"/>
        <v>0</v>
      </c>
      <c r="BH210" s="370">
        <v>0</v>
      </c>
      <c r="BI210" s="370">
        <v>0</v>
      </c>
      <c r="BJ210" s="370">
        <v>0</v>
      </c>
      <c r="BK210" s="370">
        <v>0</v>
      </c>
      <c r="BL210" s="370">
        <v>0</v>
      </c>
      <c r="BM210" s="370">
        <v>0</v>
      </c>
      <c r="BN210" s="370">
        <v>0</v>
      </c>
      <c r="BO210" s="370">
        <v>0</v>
      </c>
      <c r="BP210" s="370">
        <v>0</v>
      </c>
      <c r="BQ210" s="370">
        <v>0</v>
      </c>
      <c r="BR210" s="370">
        <v>0</v>
      </c>
      <c r="BS210" s="370">
        <v>0</v>
      </c>
      <c r="BT210" s="370">
        <v>0</v>
      </c>
      <c r="BU210" s="370">
        <v>0</v>
      </c>
      <c r="BV210" s="370">
        <v>0</v>
      </c>
      <c r="BW210" s="370">
        <v>0</v>
      </c>
      <c r="BX210" s="370">
        <v>0</v>
      </c>
      <c r="BY210" s="370">
        <v>0</v>
      </c>
      <c r="BZ210" s="370">
        <v>0</v>
      </c>
      <c r="CA210" s="370">
        <v>0</v>
      </c>
      <c r="CB210" s="370">
        <v>0</v>
      </c>
      <c r="CC210" s="370">
        <v>0</v>
      </c>
      <c r="CD210" s="370">
        <v>0</v>
      </c>
      <c r="CE210" s="370">
        <v>0</v>
      </c>
    </row>
    <row r="211" spans="1:83" s="371" customFormat="1" hidden="1">
      <c r="A211" s="370">
        <f t="shared" si="69"/>
        <v>194</v>
      </c>
      <c r="B211" s="370" t="s">
        <v>1056</v>
      </c>
      <c r="C211" s="370" t="s">
        <v>1057</v>
      </c>
      <c r="D211" s="370" t="s">
        <v>1649</v>
      </c>
      <c r="E211" s="370" t="s">
        <v>1032</v>
      </c>
      <c r="F211" s="370" t="s">
        <v>84</v>
      </c>
      <c r="G211" s="370" t="s">
        <v>126</v>
      </c>
      <c r="H211" s="370" t="s">
        <v>615</v>
      </c>
      <c r="I211" s="370" t="s">
        <v>615</v>
      </c>
      <c r="J211" s="370">
        <v>2</v>
      </c>
      <c r="K211" s="370" t="s">
        <v>2410</v>
      </c>
      <c r="L211" s="370">
        <v>29587</v>
      </c>
      <c r="M211" s="370" t="s">
        <v>2409</v>
      </c>
      <c r="N211" s="370">
        <v>900</v>
      </c>
      <c r="O211" s="370">
        <v>0</v>
      </c>
      <c r="P211" s="370">
        <v>0</v>
      </c>
      <c r="Q211" s="370">
        <f t="shared" si="72"/>
        <v>0</v>
      </c>
      <c r="R211" s="370">
        <v>29</v>
      </c>
      <c r="S211" s="370">
        <v>42</v>
      </c>
      <c r="T211" s="370">
        <f t="shared" si="73"/>
        <v>71</v>
      </c>
      <c r="U211" s="370">
        <v>40</v>
      </c>
      <c r="V211" s="370">
        <v>63</v>
      </c>
      <c r="W211" s="370">
        <f t="shared" si="74"/>
        <v>103</v>
      </c>
      <c r="X211" s="370">
        <v>73</v>
      </c>
      <c r="Y211" s="370">
        <v>63</v>
      </c>
      <c r="Z211" s="370">
        <f t="shared" si="75"/>
        <v>136</v>
      </c>
      <c r="AA211" s="370">
        <v>55</v>
      </c>
      <c r="AB211" s="370">
        <v>52</v>
      </c>
      <c r="AC211" s="370">
        <f t="shared" si="76"/>
        <v>107</v>
      </c>
      <c r="AD211" s="370">
        <v>45</v>
      </c>
      <c r="AE211" s="370">
        <v>41</v>
      </c>
      <c r="AF211" s="370">
        <f t="shared" si="77"/>
        <v>86</v>
      </c>
      <c r="AG211" s="370">
        <v>43</v>
      </c>
      <c r="AH211" s="370">
        <v>45</v>
      </c>
      <c r="AI211" s="370">
        <f t="shared" si="78"/>
        <v>88</v>
      </c>
      <c r="AJ211" s="370">
        <v>3</v>
      </c>
      <c r="AK211" s="370">
        <v>9</v>
      </c>
      <c r="AL211" s="370">
        <f t="shared" si="79"/>
        <v>12</v>
      </c>
      <c r="AM211" s="370">
        <v>0</v>
      </c>
      <c r="AN211" s="370">
        <v>0</v>
      </c>
      <c r="AO211" s="370">
        <f t="shared" si="80"/>
        <v>0</v>
      </c>
      <c r="AP211" s="370">
        <v>1</v>
      </c>
      <c r="AQ211" s="370">
        <v>0</v>
      </c>
      <c r="AR211" s="370">
        <f t="shared" si="81"/>
        <v>1</v>
      </c>
      <c r="AS211" s="370">
        <v>0</v>
      </c>
      <c r="AT211" s="370">
        <v>0</v>
      </c>
      <c r="AU211" s="370">
        <f t="shared" si="82"/>
        <v>0</v>
      </c>
      <c r="AV211" s="370">
        <v>0</v>
      </c>
      <c r="AW211" s="370">
        <v>0</v>
      </c>
      <c r="AX211" s="370">
        <f t="shared" si="83"/>
        <v>0</v>
      </c>
      <c r="AY211" s="370">
        <v>0</v>
      </c>
      <c r="AZ211" s="370">
        <v>0</v>
      </c>
      <c r="BA211" s="370">
        <f t="shared" si="84"/>
        <v>0</v>
      </c>
      <c r="BB211" s="370">
        <v>0</v>
      </c>
      <c r="BC211" s="370">
        <v>0</v>
      </c>
      <c r="BD211" s="370">
        <f t="shared" si="85"/>
        <v>0</v>
      </c>
      <c r="BE211" s="370">
        <v>0</v>
      </c>
      <c r="BF211" s="370">
        <v>0</v>
      </c>
      <c r="BG211" s="370">
        <f t="shared" si="86"/>
        <v>0</v>
      </c>
      <c r="BH211" s="370">
        <v>1</v>
      </c>
      <c r="BI211" s="370">
        <v>0</v>
      </c>
      <c r="BJ211" s="370">
        <v>0</v>
      </c>
      <c r="BK211" s="370">
        <v>0</v>
      </c>
      <c r="BL211" s="370">
        <v>0</v>
      </c>
      <c r="BM211" s="370">
        <v>0</v>
      </c>
      <c r="BN211" s="370">
        <v>0</v>
      </c>
      <c r="BO211" s="370">
        <v>0</v>
      </c>
      <c r="BP211" s="370">
        <v>0</v>
      </c>
      <c r="BQ211" s="370">
        <v>0</v>
      </c>
      <c r="BR211" s="370">
        <v>0</v>
      </c>
      <c r="BS211" s="370">
        <v>0</v>
      </c>
      <c r="BT211" s="370">
        <v>1</v>
      </c>
      <c r="BU211" s="370">
        <v>0</v>
      </c>
      <c r="BV211" s="370">
        <v>1</v>
      </c>
      <c r="BW211" s="370">
        <v>0</v>
      </c>
      <c r="BX211" s="370">
        <v>0</v>
      </c>
      <c r="BY211" s="370">
        <v>0</v>
      </c>
      <c r="BZ211" s="370">
        <v>1</v>
      </c>
      <c r="CA211" s="370">
        <v>1</v>
      </c>
      <c r="CB211" s="370">
        <v>1</v>
      </c>
      <c r="CC211" s="370">
        <v>0</v>
      </c>
      <c r="CD211" s="370">
        <v>0</v>
      </c>
      <c r="CE211" s="370">
        <v>0</v>
      </c>
    </row>
    <row r="212" spans="1:83" s="371" customFormat="1" hidden="1">
      <c r="A212" s="370">
        <f t="shared" si="69"/>
        <v>195</v>
      </c>
      <c r="B212" s="370" t="s">
        <v>1024</v>
      </c>
      <c r="C212" s="370" t="s">
        <v>1025</v>
      </c>
      <c r="D212" s="370" t="s">
        <v>1641</v>
      </c>
      <c r="E212" s="370" t="s">
        <v>1026</v>
      </c>
      <c r="F212" s="370" t="s">
        <v>84</v>
      </c>
      <c r="G212" s="370" t="s">
        <v>126</v>
      </c>
      <c r="H212" s="370" t="s">
        <v>615</v>
      </c>
      <c r="I212" s="370" t="s">
        <v>615</v>
      </c>
      <c r="J212" s="370">
        <v>2</v>
      </c>
      <c r="K212" s="370" t="s">
        <v>2410</v>
      </c>
      <c r="L212" s="370" t="s">
        <v>615</v>
      </c>
      <c r="M212" s="370" t="s">
        <v>2409</v>
      </c>
      <c r="N212" s="370">
        <v>900</v>
      </c>
      <c r="O212" s="370">
        <v>1</v>
      </c>
      <c r="P212" s="370">
        <v>0</v>
      </c>
      <c r="Q212" s="370">
        <f t="shared" si="72"/>
        <v>1</v>
      </c>
      <c r="R212" s="370">
        <v>5</v>
      </c>
      <c r="S212" s="370">
        <v>2</v>
      </c>
      <c r="T212" s="370">
        <f t="shared" si="73"/>
        <v>7</v>
      </c>
      <c r="U212" s="370">
        <v>8</v>
      </c>
      <c r="V212" s="370">
        <v>10</v>
      </c>
      <c r="W212" s="370">
        <f t="shared" si="74"/>
        <v>18</v>
      </c>
      <c r="X212" s="370">
        <v>5</v>
      </c>
      <c r="Y212" s="370">
        <v>7</v>
      </c>
      <c r="Z212" s="370">
        <f t="shared" si="75"/>
        <v>12</v>
      </c>
      <c r="AA212" s="370">
        <v>12</v>
      </c>
      <c r="AB212" s="370">
        <v>5</v>
      </c>
      <c r="AC212" s="370">
        <f t="shared" si="76"/>
        <v>17</v>
      </c>
      <c r="AD212" s="370">
        <v>6</v>
      </c>
      <c r="AE212" s="370">
        <v>11</v>
      </c>
      <c r="AF212" s="370">
        <f t="shared" si="77"/>
        <v>17</v>
      </c>
      <c r="AG212" s="370">
        <v>7</v>
      </c>
      <c r="AH212" s="370">
        <v>8</v>
      </c>
      <c r="AI212" s="370">
        <f t="shared" si="78"/>
        <v>15</v>
      </c>
      <c r="AJ212" s="370">
        <v>1</v>
      </c>
      <c r="AK212" s="370">
        <v>2</v>
      </c>
      <c r="AL212" s="370">
        <f t="shared" si="79"/>
        <v>3</v>
      </c>
      <c r="AM212" s="370">
        <v>2</v>
      </c>
      <c r="AN212" s="370">
        <v>0</v>
      </c>
      <c r="AO212" s="370">
        <f t="shared" si="80"/>
        <v>2</v>
      </c>
      <c r="AP212" s="370">
        <v>1</v>
      </c>
      <c r="AQ212" s="370">
        <v>0</v>
      </c>
      <c r="AR212" s="370">
        <f t="shared" si="81"/>
        <v>1</v>
      </c>
      <c r="AS212" s="370">
        <v>0</v>
      </c>
      <c r="AT212" s="370">
        <v>0</v>
      </c>
      <c r="AU212" s="370">
        <f t="shared" si="82"/>
        <v>0</v>
      </c>
      <c r="AV212" s="370">
        <v>0</v>
      </c>
      <c r="AW212" s="370">
        <v>0</v>
      </c>
      <c r="AX212" s="370">
        <f t="shared" si="83"/>
        <v>0</v>
      </c>
      <c r="AY212" s="370">
        <v>0</v>
      </c>
      <c r="AZ212" s="370">
        <v>0</v>
      </c>
      <c r="BA212" s="370">
        <f t="shared" si="84"/>
        <v>0</v>
      </c>
      <c r="BB212" s="370">
        <v>0</v>
      </c>
      <c r="BC212" s="370">
        <v>0</v>
      </c>
      <c r="BD212" s="370">
        <f t="shared" si="85"/>
        <v>0</v>
      </c>
      <c r="BE212" s="370">
        <v>0</v>
      </c>
      <c r="BF212" s="370">
        <v>0</v>
      </c>
      <c r="BG212" s="370">
        <f t="shared" si="86"/>
        <v>0</v>
      </c>
      <c r="BH212" s="370">
        <v>0</v>
      </c>
      <c r="BI212" s="370">
        <v>0</v>
      </c>
      <c r="BJ212" s="370">
        <v>0</v>
      </c>
      <c r="BK212" s="370">
        <v>0</v>
      </c>
      <c r="BL212" s="370">
        <v>0</v>
      </c>
      <c r="BM212" s="370">
        <v>0</v>
      </c>
      <c r="BN212" s="370">
        <v>0</v>
      </c>
      <c r="BO212" s="370">
        <v>0</v>
      </c>
      <c r="BP212" s="370">
        <v>0</v>
      </c>
      <c r="BQ212" s="370">
        <v>0</v>
      </c>
      <c r="BR212" s="370">
        <v>0</v>
      </c>
      <c r="BS212" s="370">
        <v>0</v>
      </c>
      <c r="BT212" s="370">
        <v>0</v>
      </c>
      <c r="BU212" s="370">
        <v>0</v>
      </c>
      <c r="BV212" s="370">
        <v>0</v>
      </c>
      <c r="BW212" s="370">
        <v>0</v>
      </c>
      <c r="BX212" s="370">
        <v>0</v>
      </c>
      <c r="BY212" s="370">
        <v>0</v>
      </c>
      <c r="BZ212" s="370">
        <v>0</v>
      </c>
      <c r="CA212" s="370">
        <v>0</v>
      </c>
      <c r="CB212" s="370">
        <v>0</v>
      </c>
      <c r="CC212" s="370">
        <v>0</v>
      </c>
      <c r="CD212" s="370">
        <v>0</v>
      </c>
      <c r="CE212" s="370">
        <v>0</v>
      </c>
    </row>
    <row r="213" spans="1:83" s="371" customFormat="1" hidden="1">
      <c r="A213" s="370">
        <f t="shared" si="69"/>
        <v>196</v>
      </c>
      <c r="B213" s="370" t="s">
        <v>1015</v>
      </c>
      <c r="C213" s="370" t="s">
        <v>1016</v>
      </c>
      <c r="D213" s="370" t="s">
        <v>1628</v>
      </c>
      <c r="E213" s="370" t="s">
        <v>1017</v>
      </c>
      <c r="F213" s="370" t="s">
        <v>84</v>
      </c>
      <c r="G213" s="370" t="s">
        <v>126</v>
      </c>
      <c r="H213" s="370" t="s">
        <v>615</v>
      </c>
      <c r="I213" s="370" t="s">
        <v>615</v>
      </c>
      <c r="J213" s="370">
        <v>2</v>
      </c>
      <c r="K213" s="370" t="s">
        <v>2410</v>
      </c>
      <c r="L213" s="370">
        <v>3654</v>
      </c>
      <c r="M213" s="370" t="s">
        <v>2409</v>
      </c>
      <c r="N213" s="370">
        <v>900</v>
      </c>
      <c r="O213" s="370">
        <v>0</v>
      </c>
      <c r="P213" s="370">
        <v>0</v>
      </c>
      <c r="Q213" s="370">
        <f t="shared" si="72"/>
        <v>0</v>
      </c>
      <c r="R213" s="370">
        <v>29</v>
      </c>
      <c r="S213" s="370">
        <v>30</v>
      </c>
      <c r="T213" s="370">
        <f t="shared" si="73"/>
        <v>59</v>
      </c>
      <c r="U213" s="370">
        <v>46</v>
      </c>
      <c r="V213" s="370">
        <v>35</v>
      </c>
      <c r="W213" s="370">
        <f t="shared" si="74"/>
        <v>81</v>
      </c>
      <c r="X213" s="370">
        <v>54</v>
      </c>
      <c r="Y213" s="370">
        <v>39</v>
      </c>
      <c r="Z213" s="370">
        <f t="shared" si="75"/>
        <v>93</v>
      </c>
      <c r="AA213" s="370">
        <v>49</v>
      </c>
      <c r="AB213" s="370">
        <v>35</v>
      </c>
      <c r="AC213" s="370">
        <f t="shared" si="76"/>
        <v>84</v>
      </c>
      <c r="AD213" s="370">
        <v>49</v>
      </c>
      <c r="AE213" s="370">
        <v>26</v>
      </c>
      <c r="AF213" s="370">
        <f t="shared" si="77"/>
        <v>75</v>
      </c>
      <c r="AG213" s="370">
        <v>45</v>
      </c>
      <c r="AH213" s="370">
        <v>39</v>
      </c>
      <c r="AI213" s="370">
        <f t="shared" si="78"/>
        <v>84</v>
      </c>
      <c r="AJ213" s="370">
        <v>11</v>
      </c>
      <c r="AK213" s="370">
        <v>5</v>
      </c>
      <c r="AL213" s="370">
        <f t="shared" si="79"/>
        <v>16</v>
      </c>
      <c r="AM213" s="370">
        <v>0</v>
      </c>
      <c r="AN213" s="370">
        <v>2</v>
      </c>
      <c r="AO213" s="370">
        <f t="shared" si="80"/>
        <v>2</v>
      </c>
      <c r="AP213" s="370">
        <v>0</v>
      </c>
      <c r="AQ213" s="370">
        <v>0</v>
      </c>
      <c r="AR213" s="370">
        <f t="shared" si="81"/>
        <v>0</v>
      </c>
      <c r="AS213" s="370">
        <v>0</v>
      </c>
      <c r="AT213" s="370">
        <v>0</v>
      </c>
      <c r="AU213" s="370">
        <f t="shared" si="82"/>
        <v>0</v>
      </c>
      <c r="AV213" s="370">
        <v>0</v>
      </c>
      <c r="AW213" s="370">
        <v>0</v>
      </c>
      <c r="AX213" s="370">
        <f t="shared" si="83"/>
        <v>0</v>
      </c>
      <c r="AY213" s="370">
        <v>0</v>
      </c>
      <c r="AZ213" s="370">
        <v>0</v>
      </c>
      <c r="BA213" s="370">
        <f t="shared" si="84"/>
        <v>0</v>
      </c>
      <c r="BB213" s="370">
        <v>0</v>
      </c>
      <c r="BC213" s="370">
        <v>0</v>
      </c>
      <c r="BD213" s="370">
        <f t="shared" si="85"/>
        <v>0</v>
      </c>
      <c r="BE213" s="370">
        <v>0</v>
      </c>
      <c r="BF213" s="370">
        <v>0</v>
      </c>
      <c r="BG213" s="370">
        <f t="shared" si="86"/>
        <v>0</v>
      </c>
      <c r="BH213" s="370">
        <v>1</v>
      </c>
      <c r="BI213" s="370">
        <v>0</v>
      </c>
      <c r="BJ213" s="370">
        <v>0</v>
      </c>
      <c r="BK213" s="370">
        <v>0</v>
      </c>
      <c r="BL213" s="370">
        <v>0</v>
      </c>
      <c r="BM213" s="370">
        <v>0</v>
      </c>
      <c r="BN213" s="370">
        <v>0</v>
      </c>
      <c r="BO213" s="370">
        <v>0</v>
      </c>
      <c r="BP213" s="370">
        <v>0</v>
      </c>
      <c r="BQ213" s="370">
        <v>0</v>
      </c>
      <c r="BR213" s="370">
        <v>0</v>
      </c>
      <c r="BS213" s="370">
        <v>0</v>
      </c>
      <c r="BT213" s="370">
        <v>1</v>
      </c>
      <c r="BU213" s="370">
        <v>0</v>
      </c>
      <c r="BV213" s="370">
        <v>1</v>
      </c>
      <c r="BW213" s="370">
        <v>0</v>
      </c>
      <c r="BX213" s="370">
        <v>0</v>
      </c>
      <c r="BY213" s="370">
        <v>0</v>
      </c>
      <c r="BZ213" s="370">
        <v>1</v>
      </c>
      <c r="CA213" s="370">
        <v>1</v>
      </c>
      <c r="CB213" s="370">
        <v>1</v>
      </c>
      <c r="CC213" s="370">
        <v>0</v>
      </c>
      <c r="CD213" s="370">
        <v>0</v>
      </c>
      <c r="CE213" s="370">
        <v>0</v>
      </c>
    </row>
    <row r="214" spans="1:83" s="371" customFormat="1" hidden="1">
      <c r="A214" s="370">
        <f t="shared" si="69"/>
        <v>197</v>
      </c>
      <c r="B214" s="370" t="s">
        <v>1003</v>
      </c>
      <c r="C214" s="370" t="s">
        <v>1004</v>
      </c>
      <c r="D214" s="370" t="s">
        <v>1640</v>
      </c>
      <c r="E214" s="370" t="s">
        <v>1005</v>
      </c>
      <c r="F214" s="370" t="s">
        <v>84</v>
      </c>
      <c r="G214" s="370" t="s">
        <v>126</v>
      </c>
      <c r="H214" s="370" t="s">
        <v>615</v>
      </c>
      <c r="I214" s="370" t="s">
        <v>615</v>
      </c>
      <c r="J214" s="370">
        <v>2</v>
      </c>
      <c r="K214" s="370" t="s">
        <v>2410</v>
      </c>
      <c r="L214" s="370">
        <v>28490</v>
      </c>
      <c r="M214" s="370" t="s">
        <v>2409</v>
      </c>
      <c r="N214" s="370">
        <v>900</v>
      </c>
      <c r="O214" s="370">
        <v>1</v>
      </c>
      <c r="P214" s="370">
        <v>0</v>
      </c>
      <c r="Q214" s="370">
        <f t="shared" si="72"/>
        <v>1</v>
      </c>
      <c r="R214" s="370">
        <v>5</v>
      </c>
      <c r="S214" s="370">
        <v>5</v>
      </c>
      <c r="T214" s="370">
        <f t="shared" si="73"/>
        <v>10</v>
      </c>
      <c r="U214" s="370">
        <v>20</v>
      </c>
      <c r="V214" s="370">
        <v>19</v>
      </c>
      <c r="W214" s="370">
        <f t="shared" si="74"/>
        <v>39</v>
      </c>
      <c r="X214" s="370">
        <v>19</v>
      </c>
      <c r="Y214" s="370">
        <v>19</v>
      </c>
      <c r="Z214" s="370">
        <f t="shared" si="75"/>
        <v>38</v>
      </c>
      <c r="AA214" s="370">
        <v>16</v>
      </c>
      <c r="AB214" s="370">
        <v>18</v>
      </c>
      <c r="AC214" s="370">
        <f t="shared" si="76"/>
        <v>34</v>
      </c>
      <c r="AD214" s="370">
        <v>13</v>
      </c>
      <c r="AE214" s="370">
        <v>19</v>
      </c>
      <c r="AF214" s="370">
        <f t="shared" si="77"/>
        <v>32</v>
      </c>
      <c r="AG214" s="370">
        <v>14</v>
      </c>
      <c r="AH214" s="370">
        <v>13</v>
      </c>
      <c r="AI214" s="370">
        <f t="shared" si="78"/>
        <v>27</v>
      </c>
      <c r="AJ214" s="370">
        <v>9</v>
      </c>
      <c r="AK214" s="370">
        <v>10</v>
      </c>
      <c r="AL214" s="370">
        <f t="shared" si="79"/>
        <v>19</v>
      </c>
      <c r="AM214" s="370">
        <v>1</v>
      </c>
      <c r="AN214" s="370">
        <v>0</v>
      </c>
      <c r="AO214" s="370">
        <f t="shared" si="80"/>
        <v>1</v>
      </c>
      <c r="AP214" s="370">
        <v>0</v>
      </c>
      <c r="AQ214" s="370">
        <v>1</v>
      </c>
      <c r="AR214" s="370">
        <f t="shared" si="81"/>
        <v>1</v>
      </c>
      <c r="AS214" s="370">
        <v>0</v>
      </c>
      <c r="AT214" s="370">
        <v>0</v>
      </c>
      <c r="AU214" s="370">
        <f t="shared" si="82"/>
        <v>0</v>
      </c>
      <c r="AV214" s="370">
        <v>0</v>
      </c>
      <c r="AW214" s="370">
        <v>0</v>
      </c>
      <c r="AX214" s="370">
        <f t="shared" si="83"/>
        <v>0</v>
      </c>
      <c r="AY214" s="370">
        <v>0</v>
      </c>
      <c r="AZ214" s="370">
        <v>0</v>
      </c>
      <c r="BA214" s="370">
        <f t="shared" si="84"/>
        <v>0</v>
      </c>
      <c r="BB214" s="370">
        <v>0</v>
      </c>
      <c r="BC214" s="370">
        <v>0</v>
      </c>
      <c r="BD214" s="370">
        <f t="shared" si="85"/>
        <v>0</v>
      </c>
      <c r="BE214" s="370">
        <v>0</v>
      </c>
      <c r="BF214" s="370">
        <v>0</v>
      </c>
      <c r="BG214" s="370">
        <f t="shared" si="86"/>
        <v>0</v>
      </c>
      <c r="BH214" s="370">
        <v>3</v>
      </c>
      <c r="BI214" s="370">
        <v>2</v>
      </c>
      <c r="BJ214" s="370">
        <v>0</v>
      </c>
      <c r="BK214" s="370">
        <v>0</v>
      </c>
      <c r="BL214" s="370">
        <v>0</v>
      </c>
      <c r="BM214" s="370">
        <v>0</v>
      </c>
      <c r="BN214" s="370">
        <v>0</v>
      </c>
      <c r="BO214" s="370">
        <v>0</v>
      </c>
      <c r="BP214" s="370">
        <v>0</v>
      </c>
      <c r="BQ214" s="370">
        <v>0</v>
      </c>
      <c r="BR214" s="370">
        <v>0</v>
      </c>
      <c r="BS214" s="370">
        <v>0</v>
      </c>
      <c r="BT214" s="370">
        <v>3</v>
      </c>
      <c r="BU214" s="370">
        <v>2</v>
      </c>
      <c r="BV214" s="370">
        <v>5</v>
      </c>
      <c r="BW214" s="370">
        <v>0</v>
      </c>
      <c r="BX214" s="370">
        <v>0</v>
      </c>
      <c r="BY214" s="370">
        <v>0</v>
      </c>
      <c r="BZ214" s="370">
        <v>3</v>
      </c>
      <c r="CA214" s="370">
        <v>3</v>
      </c>
      <c r="CB214" s="370">
        <v>5</v>
      </c>
      <c r="CC214" s="370">
        <v>0</v>
      </c>
      <c r="CD214" s="370">
        <v>0</v>
      </c>
      <c r="CE214" s="370">
        <v>0</v>
      </c>
    </row>
    <row r="215" spans="1:83" s="371" customFormat="1" hidden="1">
      <c r="A215" s="370">
        <f t="shared" si="69"/>
        <v>198</v>
      </c>
      <c r="B215" s="370" t="s">
        <v>1033</v>
      </c>
      <c r="C215" s="370" t="s">
        <v>1034</v>
      </c>
      <c r="D215" s="370" t="s">
        <v>1639</v>
      </c>
      <c r="E215" s="370" t="s">
        <v>1017</v>
      </c>
      <c r="F215" s="370" t="s">
        <v>84</v>
      </c>
      <c r="G215" s="370" t="s">
        <v>126</v>
      </c>
      <c r="H215" s="370" t="s">
        <v>615</v>
      </c>
      <c r="I215" s="370" t="s">
        <v>615</v>
      </c>
      <c r="J215" s="370">
        <v>2</v>
      </c>
      <c r="K215" s="370" t="s">
        <v>2410</v>
      </c>
      <c r="L215" s="370">
        <v>3654</v>
      </c>
      <c r="M215" s="370" t="s">
        <v>2409</v>
      </c>
      <c r="N215" s="370">
        <v>1300</v>
      </c>
      <c r="O215" s="370">
        <v>0</v>
      </c>
      <c r="P215" s="370">
        <v>0</v>
      </c>
      <c r="Q215" s="370">
        <f t="shared" si="72"/>
        <v>0</v>
      </c>
      <c r="R215" s="370">
        <v>35</v>
      </c>
      <c r="S215" s="370">
        <v>35</v>
      </c>
      <c r="T215" s="370">
        <f t="shared" si="73"/>
        <v>70</v>
      </c>
      <c r="U215" s="370">
        <v>46</v>
      </c>
      <c r="V215" s="370">
        <v>60</v>
      </c>
      <c r="W215" s="370">
        <f t="shared" si="74"/>
        <v>106</v>
      </c>
      <c r="X215" s="370">
        <v>51</v>
      </c>
      <c r="Y215" s="370">
        <v>50</v>
      </c>
      <c r="Z215" s="370">
        <f t="shared" si="75"/>
        <v>101</v>
      </c>
      <c r="AA215" s="370">
        <v>39</v>
      </c>
      <c r="AB215" s="370">
        <v>34</v>
      </c>
      <c r="AC215" s="370">
        <f t="shared" si="76"/>
        <v>73</v>
      </c>
      <c r="AD215" s="370">
        <v>22</v>
      </c>
      <c r="AE215" s="370">
        <v>35</v>
      </c>
      <c r="AF215" s="370">
        <f t="shared" si="77"/>
        <v>57</v>
      </c>
      <c r="AG215" s="370">
        <v>21</v>
      </c>
      <c r="AH215" s="370">
        <v>29</v>
      </c>
      <c r="AI215" s="370">
        <f t="shared" si="78"/>
        <v>50</v>
      </c>
      <c r="AJ215" s="370">
        <v>19</v>
      </c>
      <c r="AK215" s="370">
        <v>15</v>
      </c>
      <c r="AL215" s="370">
        <f t="shared" si="79"/>
        <v>34</v>
      </c>
      <c r="AM215" s="370">
        <v>2</v>
      </c>
      <c r="AN215" s="370">
        <v>2</v>
      </c>
      <c r="AO215" s="370">
        <f t="shared" si="80"/>
        <v>4</v>
      </c>
      <c r="AP215" s="370">
        <v>1</v>
      </c>
      <c r="AQ215" s="370">
        <v>0</v>
      </c>
      <c r="AR215" s="370">
        <f t="shared" si="81"/>
        <v>1</v>
      </c>
      <c r="AS215" s="370">
        <v>0</v>
      </c>
      <c r="AT215" s="370">
        <v>0</v>
      </c>
      <c r="AU215" s="370">
        <f t="shared" si="82"/>
        <v>0</v>
      </c>
      <c r="AV215" s="370">
        <v>0</v>
      </c>
      <c r="AW215" s="370">
        <v>0</v>
      </c>
      <c r="AX215" s="370">
        <f t="shared" si="83"/>
        <v>0</v>
      </c>
      <c r="AY215" s="370">
        <v>0</v>
      </c>
      <c r="AZ215" s="370">
        <v>0</v>
      </c>
      <c r="BA215" s="370">
        <f t="shared" si="84"/>
        <v>0</v>
      </c>
      <c r="BB215" s="370">
        <v>0</v>
      </c>
      <c r="BC215" s="370">
        <v>0</v>
      </c>
      <c r="BD215" s="370">
        <f t="shared" si="85"/>
        <v>0</v>
      </c>
      <c r="BE215" s="370">
        <v>0</v>
      </c>
      <c r="BF215" s="370">
        <v>0</v>
      </c>
      <c r="BG215" s="370">
        <f t="shared" si="86"/>
        <v>0</v>
      </c>
      <c r="BH215" s="370">
        <v>2</v>
      </c>
      <c r="BI215" s="370">
        <v>2</v>
      </c>
      <c r="BJ215" s="370">
        <v>0</v>
      </c>
      <c r="BK215" s="370">
        <v>1</v>
      </c>
      <c r="BL215" s="370">
        <v>0</v>
      </c>
      <c r="BM215" s="370">
        <v>0</v>
      </c>
      <c r="BN215" s="370">
        <v>0</v>
      </c>
      <c r="BO215" s="370">
        <v>0</v>
      </c>
      <c r="BP215" s="370">
        <v>0</v>
      </c>
      <c r="BQ215" s="370">
        <v>0</v>
      </c>
      <c r="BR215" s="370">
        <v>0</v>
      </c>
      <c r="BS215" s="370">
        <v>0</v>
      </c>
      <c r="BT215" s="370">
        <v>2</v>
      </c>
      <c r="BU215" s="370">
        <v>3</v>
      </c>
      <c r="BV215" s="370">
        <v>5</v>
      </c>
      <c r="BW215" s="370">
        <v>0</v>
      </c>
      <c r="BX215" s="370">
        <v>0</v>
      </c>
      <c r="BY215" s="370">
        <v>0</v>
      </c>
      <c r="BZ215" s="370">
        <v>2</v>
      </c>
      <c r="CA215" s="370">
        <v>2</v>
      </c>
      <c r="CB215" s="370">
        <v>5</v>
      </c>
      <c r="CC215" s="370">
        <v>0</v>
      </c>
      <c r="CD215" s="370">
        <v>0</v>
      </c>
      <c r="CE215" s="370">
        <v>0</v>
      </c>
    </row>
    <row r="216" spans="1:83" s="371" customFormat="1" hidden="1">
      <c r="A216" s="370">
        <f t="shared" si="69"/>
        <v>199</v>
      </c>
      <c r="B216" s="370" t="s">
        <v>1066</v>
      </c>
      <c r="C216" s="370" t="s">
        <v>1067</v>
      </c>
      <c r="D216" s="370" t="s">
        <v>1641</v>
      </c>
      <c r="E216" s="370" t="s">
        <v>1026</v>
      </c>
      <c r="F216" s="370" t="s">
        <v>84</v>
      </c>
      <c r="G216" s="370" t="s">
        <v>126</v>
      </c>
      <c r="H216" s="370" t="s">
        <v>615</v>
      </c>
      <c r="I216" s="370" t="s">
        <v>615</v>
      </c>
      <c r="J216" s="370">
        <v>2</v>
      </c>
      <c r="K216" s="370" t="s">
        <v>2410</v>
      </c>
      <c r="L216" s="370">
        <v>29952</v>
      </c>
      <c r="M216" s="370" t="s">
        <v>2409</v>
      </c>
      <c r="N216" s="370">
        <v>900</v>
      </c>
      <c r="O216" s="370">
        <v>1</v>
      </c>
      <c r="P216" s="370">
        <v>0</v>
      </c>
      <c r="Q216" s="370">
        <f t="shared" si="72"/>
        <v>1</v>
      </c>
      <c r="R216" s="370">
        <v>25</v>
      </c>
      <c r="S216" s="370">
        <v>13</v>
      </c>
      <c r="T216" s="370">
        <f t="shared" si="73"/>
        <v>38</v>
      </c>
      <c r="U216" s="370">
        <v>24</v>
      </c>
      <c r="V216" s="370">
        <v>27</v>
      </c>
      <c r="W216" s="370">
        <f t="shared" si="74"/>
        <v>51</v>
      </c>
      <c r="X216" s="370">
        <v>18</v>
      </c>
      <c r="Y216" s="370">
        <v>17</v>
      </c>
      <c r="Z216" s="370">
        <f t="shared" si="75"/>
        <v>35</v>
      </c>
      <c r="AA216" s="370">
        <v>19</v>
      </c>
      <c r="AB216" s="370">
        <v>11</v>
      </c>
      <c r="AC216" s="370">
        <f t="shared" si="76"/>
        <v>30</v>
      </c>
      <c r="AD216" s="370">
        <v>15</v>
      </c>
      <c r="AE216" s="370">
        <v>13</v>
      </c>
      <c r="AF216" s="370">
        <f t="shared" si="77"/>
        <v>28</v>
      </c>
      <c r="AG216" s="370">
        <v>15</v>
      </c>
      <c r="AH216" s="370">
        <v>14</v>
      </c>
      <c r="AI216" s="370">
        <f t="shared" si="78"/>
        <v>29</v>
      </c>
      <c r="AJ216" s="370">
        <v>5</v>
      </c>
      <c r="AK216" s="370">
        <v>6</v>
      </c>
      <c r="AL216" s="370">
        <f t="shared" si="79"/>
        <v>11</v>
      </c>
      <c r="AM216" s="370">
        <v>1</v>
      </c>
      <c r="AN216" s="370">
        <v>1</v>
      </c>
      <c r="AO216" s="370">
        <f t="shared" si="80"/>
        <v>2</v>
      </c>
      <c r="AP216" s="370">
        <v>0</v>
      </c>
      <c r="AQ216" s="370">
        <v>0</v>
      </c>
      <c r="AR216" s="370">
        <f t="shared" si="81"/>
        <v>0</v>
      </c>
      <c r="AS216" s="370">
        <v>0</v>
      </c>
      <c r="AT216" s="370">
        <v>0</v>
      </c>
      <c r="AU216" s="370">
        <f t="shared" si="82"/>
        <v>0</v>
      </c>
      <c r="AV216" s="370">
        <v>0</v>
      </c>
      <c r="AW216" s="370">
        <v>0</v>
      </c>
      <c r="AX216" s="370">
        <f t="shared" si="83"/>
        <v>0</v>
      </c>
      <c r="AY216" s="370">
        <v>0</v>
      </c>
      <c r="AZ216" s="370">
        <v>0</v>
      </c>
      <c r="BA216" s="370">
        <f t="shared" si="84"/>
        <v>0</v>
      </c>
      <c r="BB216" s="370">
        <v>0</v>
      </c>
      <c r="BC216" s="370">
        <v>0</v>
      </c>
      <c r="BD216" s="370">
        <f t="shared" si="85"/>
        <v>0</v>
      </c>
      <c r="BE216" s="370">
        <v>0</v>
      </c>
      <c r="BF216" s="370">
        <v>0</v>
      </c>
      <c r="BG216" s="370">
        <f t="shared" si="86"/>
        <v>0</v>
      </c>
      <c r="BH216" s="370">
        <v>1</v>
      </c>
      <c r="BI216" s="370">
        <v>1</v>
      </c>
      <c r="BJ216" s="370">
        <v>0</v>
      </c>
      <c r="BK216" s="370">
        <v>0</v>
      </c>
      <c r="BL216" s="370">
        <v>0</v>
      </c>
      <c r="BM216" s="370">
        <v>0</v>
      </c>
      <c r="BN216" s="370">
        <v>0</v>
      </c>
      <c r="BO216" s="370">
        <v>0</v>
      </c>
      <c r="BP216" s="370">
        <v>0</v>
      </c>
      <c r="BQ216" s="370">
        <v>0</v>
      </c>
      <c r="BR216" s="370">
        <v>0</v>
      </c>
      <c r="BS216" s="370">
        <v>0</v>
      </c>
      <c r="BT216" s="370">
        <v>1</v>
      </c>
      <c r="BU216" s="370">
        <v>1</v>
      </c>
      <c r="BV216" s="370">
        <v>2</v>
      </c>
      <c r="BW216" s="370">
        <v>0</v>
      </c>
      <c r="BX216" s="370">
        <v>0</v>
      </c>
      <c r="BY216" s="370">
        <v>0</v>
      </c>
      <c r="BZ216" s="370">
        <v>1</v>
      </c>
      <c r="CA216" s="370">
        <v>1</v>
      </c>
      <c r="CB216" s="370">
        <v>2</v>
      </c>
      <c r="CC216" s="370">
        <v>0</v>
      </c>
      <c r="CD216" s="370">
        <v>0</v>
      </c>
      <c r="CE216" s="370">
        <v>0</v>
      </c>
    </row>
    <row r="217" spans="1:83" s="371" customFormat="1" hidden="1">
      <c r="A217" s="370">
        <f t="shared" si="69"/>
        <v>200</v>
      </c>
      <c r="B217" s="370" t="s">
        <v>1042</v>
      </c>
      <c r="C217" s="370" t="s">
        <v>1043</v>
      </c>
      <c r="D217" s="370" t="s">
        <v>2493</v>
      </c>
      <c r="E217" s="370" t="s">
        <v>1044</v>
      </c>
      <c r="F217" s="370" t="s">
        <v>84</v>
      </c>
      <c r="G217" s="370" t="s">
        <v>126</v>
      </c>
      <c r="H217" s="370" t="s">
        <v>615</v>
      </c>
      <c r="I217" s="370" t="s">
        <v>615</v>
      </c>
      <c r="J217" s="370">
        <v>2</v>
      </c>
      <c r="K217" s="370" t="s">
        <v>2410</v>
      </c>
      <c r="L217" s="370">
        <v>30013</v>
      </c>
      <c r="M217" s="370" t="s">
        <v>2409</v>
      </c>
      <c r="N217" s="370">
        <v>900</v>
      </c>
      <c r="O217" s="370">
        <v>0</v>
      </c>
      <c r="P217" s="370">
        <v>1</v>
      </c>
      <c r="Q217" s="370">
        <f t="shared" si="72"/>
        <v>1</v>
      </c>
      <c r="R217" s="370">
        <v>14</v>
      </c>
      <c r="S217" s="370">
        <v>15</v>
      </c>
      <c r="T217" s="370">
        <f t="shared" si="73"/>
        <v>29</v>
      </c>
      <c r="U217" s="370">
        <v>14</v>
      </c>
      <c r="V217" s="370">
        <v>8</v>
      </c>
      <c r="W217" s="370">
        <f t="shared" si="74"/>
        <v>22</v>
      </c>
      <c r="X217" s="370">
        <v>16</v>
      </c>
      <c r="Y217" s="370">
        <v>16</v>
      </c>
      <c r="Z217" s="370">
        <f t="shared" si="75"/>
        <v>32</v>
      </c>
      <c r="AA217" s="370">
        <v>18</v>
      </c>
      <c r="AB217" s="370">
        <v>14</v>
      </c>
      <c r="AC217" s="370">
        <f t="shared" si="76"/>
        <v>32</v>
      </c>
      <c r="AD217" s="370">
        <v>15</v>
      </c>
      <c r="AE217" s="370">
        <v>18</v>
      </c>
      <c r="AF217" s="370">
        <f t="shared" si="77"/>
        <v>33</v>
      </c>
      <c r="AG217" s="370">
        <v>9</v>
      </c>
      <c r="AH217" s="370">
        <v>12</v>
      </c>
      <c r="AI217" s="370">
        <f t="shared" si="78"/>
        <v>21</v>
      </c>
      <c r="AJ217" s="370">
        <v>6</v>
      </c>
      <c r="AK217" s="370">
        <v>3</v>
      </c>
      <c r="AL217" s="370">
        <f t="shared" si="79"/>
        <v>9</v>
      </c>
      <c r="AM217" s="370">
        <v>3</v>
      </c>
      <c r="AN217" s="370">
        <v>2</v>
      </c>
      <c r="AO217" s="370">
        <f t="shared" si="80"/>
        <v>5</v>
      </c>
      <c r="AP217" s="370">
        <v>1</v>
      </c>
      <c r="AQ217" s="370">
        <v>0</v>
      </c>
      <c r="AR217" s="370">
        <f t="shared" si="81"/>
        <v>1</v>
      </c>
      <c r="AS217" s="370">
        <v>0</v>
      </c>
      <c r="AT217" s="370">
        <v>0</v>
      </c>
      <c r="AU217" s="370">
        <f t="shared" si="82"/>
        <v>0</v>
      </c>
      <c r="AV217" s="370">
        <v>0</v>
      </c>
      <c r="AW217" s="370">
        <v>0</v>
      </c>
      <c r="AX217" s="370">
        <f t="shared" si="83"/>
        <v>0</v>
      </c>
      <c r="AY217" s="370">
        <v>0</v>
      </c>
      <c r="AZ217" s="370">
        <v>0</v>
      </c>
      <c r="BA217" s="370">
        <f t="shared" si="84"/>
        <v>0</v>
      </c>
      <c r="BB217" s="370">
        <v>0</v>
      </c>
      <c r="BC217" s="370">
        <v>0</v>
      </c>
      <c r="BD217" s="370">
        <f t="shared" si="85"/>
        <v>0</v>
      </c>
      <c r="BE217" s="370">
        <v>0</v>
      </c>
      <c r="BF217" s="370">
        <v>0</v>
      </c>
      <c r="BG217" s="370">
        <f t="shared" si="86"/>
        <v>0</v>
      </c>
      <c r="BH217" s="370">
        <v>1</v>
      </c>
      <c r="BI217" s="370">
        <v>0</v>
      </c>
      <c r="BJ217" s="370">
        <v>0</v>
      </c>
      <c r="BK217" s="370">
        <v>0</v>
      </c>
      <c r="BL217" s="370">
        <v>0</v>
      </c>
      <c r="BM217" s="370">
        <v>0</v>
      </c>
      <c r="BN217" s="370">
        <v>0</v>
      </c>
      <c r="BO217" s="370">
        <v>0</v>
      </c>
      <c r="BP217" s="370">
        <v>0</v>
      </c>
      <c r="BQ217" s="370">
        <v>0</v>
      </c>
      <c r="BR217" s="370">
        <v>0</v>
      </c>
      <c r="BS217" s="370">
        <v>0</v>
      </c>
      <c r="BT217" s="370">
        <v>1</v>
      </c>
      <c r="BU217" s="370">
        <v>0</v>
      </c>
      <c r="BV217" s="370">
        <v>1</v>
      </c>
      <c r="BW217" s="370">
        <v>0</v>
      </c>
      <c r="BX217" s="370">
        <v>0</v>
      </c>
      <c r="BY217" s="370">
        <v>0</v>
      </c>
      <c r="BZ217" s="370">
        <v>1</v>
      </c>
      <c r="CA217" s="370">
        <v>1</v>
      </c>
      <c r="CB217" s="370">
        <v>1</v>
      </c>
      <c r="CC217" s="370">
        <v>0</v>
      </c>
      <c r="CD217" s="370">
        <v>0</v>
      </c>
      <c r="CE217" s="370">
        <v>0</v>
      </c>
    </row>
    <row r="218" spans="1:83" s="371" customFormat="1" hidden="1">
      <c r="A218" s="370">
        <f t="shared" si="69"/>
        <v>201</v>
      </c>
      <c r="B218" s="370" t="s">
        <v>1051</v>
      </c>
      <c r="C218" s="370" t="s">
        <v>1052</v>
      </c>
      <c r="D218" s="370" t="s">
        <v>1642</v>
      </c>
      <c r="E218" s="370" t="s">
        <v>1053</v>
      </c>
      <c r="F218" s="370" t="s">
        <v>84</v>
      </c>
      <c r="G218" s="370" t="s">
        <v>126</v>
      </c>
      <c r="H218" s="370" t="s">
        <v>615</v>
      </c>
      <c r="I218" s="370" t="s">
        <v>615</v>
      </c>
      <c r="J218" s="370">
        <v>2</v>
      </c>
      <c r="K218" s="370" t="s">
        <v>2410</v>
      </c>
      <c r="L218" s="370">
        <v>30022</v>
      </c>
      <c r="M218" s="370" t="s">
        <v>2409</v>
      </c>
      <c r="N218" s="370">
        <v>900</v>
      </c>
      <c r="O218" s="370">
        <v>0</v>
      </c>
      <c r="P218" s="370">
        <v>0</v>
      </c>
      <c r="Q218" s="370">
        <f t="shared" si="72"/>
        <v>0</v>
      </c>
      <c r="R218" s="370">
        <v>6</v>
      </c>
      <c r="S218" s="370">
        <v>6</v>
      </c>
      <c r="T218" s="370">
        <f t="shared" si="73"/>
        <v>12</v>
      </c>
      <c r="U218" s="370">
        <v>11</v>
      </c>
      <c r="V218" s="370">
        <v>5</v>
      </c>
      <c r="W218" s="370">
        <f t="shared" si="74"/>
        <v>16</v>
      </c>
      <c r="X218" s="370">
        <v>9</v>
      </c>
      <c r="Y218" s="370">
        <v>9</v>
      </c>
      <c r="Z218" s="370">
        <f t="shared" si="75"/>
        <v>18</v>
      </c>
      <c r="AA218" s="370">
        <v>10</v>
      </c>
      <c r="AB218" s="370">
        <v>8</v>
      </c>
      <c r="AC218" s="370">
        <f t="shared" si="76"/>
        <v>18</v>
      </c>
      <c r="AD218" s="370">
        <v>13</v>
      </c>
      <c r="AE218" s="370">
        <v>12</v>
      </c>
      <c r="AF218" s="370">
        <f t="shared" si="77"/>
        <v>25</v>
      </c>
      <c r="AG218" s="370">
        <v>12</v>
      </c>
      <c r="AH218" s="370">
        <v>6</v>
      </c>
      <c r="AI218" s="370">
        <f t="shared" si="78"/>
        <v>18</v>
      </c>
      <c r="AJ218" s="370">
        <v>5</v>
      </c>
      <c r="AK218" s="370">
        <v>2</v>
      </c>
      <c r="AL218" s="370">
        <f t="shared" si="79"/>
        <v>7</v>
      </c>
      <c r="AM218" s="370">
        <v>2</v>
      </c>
      <c r="AN218" s="370">
        <v>0</v>
      </c>
      <c r="AO218" s="370">
        <f t="shared" si="80"/>
        <v>2</v>
      </c>
      <c r="AP218" s="370">
        <v>0</v>
      </c>
      <c r="AQ218" s="370">
        <v>0</v>
      </c>
      <c r="AR218" s="370">
        <f t="shared" si="81"/>
        <v>0</v>
      </c>
      <c r="AS218" s="370">
        <v>0</v>
      </c>
      <c r="AT218" s="370">
        <v>0</v>
      </c>
      <c r="AU218" s="370">
        <f t="shared" si="82"/>
        <v>0</v>
      </c>
      <c r="AV218" s="370">
        <v>0</v>
      </c>
      <c r="AW218" s="370">
        <v>0</v>
      </c>
      <c r="AX218" s="370">
        <f t="shared" si="83"/>
        <v>0</v>
      </c>
      <c r="AY218" s="370">
        <v>0</v>
      </c>
      <c r="AZ218" s="370">
        <v>0</v>
      </c>
      <c r="BA218" s="370">
        <f t="shared" si="84"/>
        <v>0</v>
      </c>
      <c r="BB218" s="370">
        <v>0</v>
      </c>
      <c r="BC218" s="370">
        <v>0</v>
      </c>
      <c r="BD218" s="370">
        <f t="shared" si="85"/>
        <v>0</v>
      </c>
      <c r="BE218" s="370">
        <v>0</v>
      </c>
      <c r="BF218" s="370">
        <v>0</v>
      </c>
      <c r="BG218" s="370">
        <f t="shared" si="86"/>
        <v>0</v>
      </c>
      <c r="BH218" s="370">
        <v>1</v>
      </c>
      <c r="BI218" s="370">
        <v>1</v>
      </c>
      <c r="BJ218" s="370">
        <v>0</v>
      </c>
      <c r="BK218" s="370">
        <v>0</v>
      </c>
      <c r="BL218" s="370">
        <v>0</v>
      </c>
      <c r="BM218" s="370">
        <v>0</v>
      </c>
      <c r="BN218" s="370">
        <v>0</v>
      </c>
      <c r="BO218" s="370">
        <v>0</v>
      </c>
      <c r="BP218" s="370">
        <v>0</v>
      </c>
      <c r="BQ218" s="370">
        <v>0</v>
      </c>
      <c r="BR218" s="370">
        <v>0</v>
      </c>
      <c r="BS218" s="370">
        <v>0</v>
      </c>
      <c r="BT218" s="370">
        <v>1</v>
      </c>
      <c r="BU218" s="370">
        <v>1</v>
      </c>
      <c r="BV218" s="370">
        <v>2</v>
      </c>
      <c r="BW218" s="370">
        <v>0</v>
      </c>
      <c r="BX218" s="370">
        <v>0</v>
      </c>
      <c r="BY218" s="370">
        <v>0</v>
      </c>
      <c r="BZ218" s="370">
        <v>1</v>
      </c>
      <c r="CA218" s="370">
        <v>1</v>
      </c>
      <c r="CB218" s="370">
        <v>2</v>
      </c>
      <c r="CC218" s="370">
        <v>0</v>
      </c>
      <c r="CD218" s="370">
        <v>0</v>
      </c>
      <c r="CE218" s="370">
        <v>0</v>
      </c>
    </row>
    <row r="219" spans="1:83" s="371" customFormat="1" hidden="1">
      <c r="A219" s="370">
        <f t="shared" si="69"/>
        <v>202</v>
      </c>
      <c r="B219" s="370" t="s">
        <v>1012</v>
      </c>
      <c r="C219" s="370" t="s">
        <v>1013</v>
      </c>
      <c r="D219" s="370" t="s">
        <v>1641</v>
      </c>
      <c r="E219" s="370" t="s">
        <v>1014</v>
      </c>
      <c r="F219" s="370" t="s">
        <v>84</v>
      </c>
      <c r="G219" s="370" t="s">
        <v>126</v>
      </c>
      <c r="H219" s="370" t="s">
        <v>615</v>
      </c>
      <c r="I219" s="370" t="s">
        <v>615</v>
      </c>
      <c r="J219" s="370">
        <v>2</v>
      </c>
      <c r="K219" s="370" t="s">
        <v>2494</v>
      </c>
      <c r="L219" s="370">
        <v>29952</v>
      </c>
      <c r="M219" s="370" t="s">
        <v>2409</v>
      </c>
      <c r="N219" s="370">
        <v>900</v>
      </c>
      <c r="O219" s="370">
        <v>0</v>
      </c>
      <c r="P219" s="370">
        <v>0</v>
      </c>
      <c r="Q219" s="370">
        <f t="shared" si="72"/>
        <v>0</v>
      </c>
      <c r="R219" s="370">
        <v>10</v>
      </c>
      <c r="S219" s="370">
        <v>7</v>
      </c>
      <c r="T219" s="370">
        <f t="shared" si="73"/>
        <v>17</v>
      </c>
      <c r="U219" s="370">
        <v>14</v>
      </c>
      <c r="V219" s="370">
        <v>17</v>
      </c>
      <c r="W219" s="370">
        <f t="shared" si="74"/>
        <v>31</v>
      </c>
      <c r="X219" s="370">
        <v>17</v>
      </c>
      <c r="Y219" s="370">
        <v>10</v>
      </c>
      <c r="Z219" s="370">
        <f t="shared" si="75"/>
        <v>27</v>
      </c>
      <c r="AA219" s="370">
        <v>11</v>
      </c>
      <c r="AB219" s="370">
        <v>8</v>
      </c>
      <c r="AC219" s="370">
        <f t="shared" si="76"/>
        <v>19</v>
      </c>
      <c r="AD219" s="370">
        <v>8</v>
      </c>
      <c r="AE219" s="370">
        <v>9</v>
      </c>
      <c r="AF219" s="370">
        <f t="shared" si="77"/>
        <v>17</v>
      </c>
      <c r="AG219" s="370">
        <v>5</v>
      </c>
      <c r="AH219" s="370">
        <v>9</v>
      </c>
      <c r="AI219" s="370">
        <f t="shared" si="78"/>
        <v>14</v>
      </c>
      <c r="AJ219" s="370">
        <v>3</v>
      </c>
      <c r="AK219" s="370">
        <v>7</v>
      </c>
      <c r="AL219" s="370">
        <f t="shared" si="79"/>
        <v>10</v>
      </c>
      <c r="AM219" s="370">
        <v>1</v>
      </c>
      <c r="AN219" s="370">
        <v>1</v>
      </c>
      <c r="AO219" s="370">
        <f t="shared" si="80"/>
        <v>2</v>
      </c>
      <c r="AP219" s="370">
        <v>0</v>
      </c>
      <c r="AQ219" s="370">
        <v>0</v>
      </c>
      <c r="AR219" s="370">
        <f t="shared" si="81"/>
        <v>0</v>
      </c>
      <c r="AS219" s="370">
        <v>0</v>
      </c>
      <c r="AT219" s="370">
        <v>0</v>
      </c>
      <c r="AU219" s="370">
        <f t="shared" si="82"/>
        <v>0</v>
      </c>
      <c r="AV219" s="370">
        <v>0</v>
      </c>
      <c r="AW219" s="370">
        <v>0</v>
      </c>
      <c r="AX219" s="370">
        <f t="shared" si="83"/>
        <v>0</v>
      </c>
      <c r="AY219" s="370">
        <v>0</v>
      </c>
      <c r="AZ219" s="370">
        <v>0</v>
      </c>
      <c r="BA219" s="370">
        <f t="shared" si="84"/>
        <v>0</v>
      </c>
      <c r="BB219" s="370">
        <v>0</v>
      </c>
      <c r="BC219" s="370">
        <v>0</v>
      </c>
      <c r="BD219" s="370">
        <f t="shared" si="85"/>
        <v>0</v>
      </c>
      <c r="BE219" s="370">
        <v>0</v>
      </c>
      <c r="BF219" s="370">
        <v>0</v>
      </c>
      <c r="BG219" s="370">
        <f t="shared" si="86"/>
        <v>0</v>
      </c>
      <c r="BH219" s="370">
        <v>4</v>
      </c>
      <c r="BI219" s="370">
        <v>1</v>
      </c>
      <c r="BJ219" s="370">
        <v>1</v>
      </c>
      <c r="BK219" s="370">
        <v>0</v>
      </c>
      <c r="BL219" s="370">
        <v>0</v>
      </c>
      <c r="BM219" s="370">
        <v>0</v>
      </c>
      <c r="BN219" s="370">
        <v>0</v>
      </c>
      <c r="BO219" s="370">
        <v>0</v>
      </c>
      <c r="BP219" s="370">
        <v>0</v>
      </c>
      <c r="BQ219" s="370">
        <v>0</v>
      </c>
      <c r="BR219" s="370">
        <v>0</v>
      </c>
      <c r="BS219" s="370">
        <v>0</v>
      </c>
      <c r="BT219" s="370">
        <v>5</v>
      </c>
      <c r="BU219" s="370">
        <v>1</v>
      </c>
      <c r="BV219" s="370">
        <v>6</v>
      </c>
      <c r="BW219" s="370">
        <v>0</v>
      </c>
      <c r="BX219" s="370">
        <v>0</v>
      </c>
      <c r="BY219" s="370">
        <v>0</v>
      </c>
      <c r="BZ219" s="370">
        <v>5</v>
      </c>
      <c r="CA219" s="370">
        <v>5</v>
      </c>
      <c r="CB219" s="370">
        <v>6</v>
      </c>
      <c r="CC219" s="370">
        <v>0</v>
      </c>
      <c r="CD219" s="370">
        <v>0</v>
      </c>
      <c r="CE219" s="370">
        <v>0</v>
      </c>
    </row>
    <row r="220" spans="1:83" s="371" customFormat="1" hidden="1">
      <c r="A220" s="370">
        <f t="shared" si="69"/>
        <v>203</v>
      </c>
      <c r="B220" s="370" t="s">
        <v>1027</v>
      </c>
      <c r="C220" s="370" t="s">
        <v>1028</v>
      </c>
      <c r="D220" s="370" t="s">
        <v>1635</v>
      </c>
      <c r="E220" s="370" t="s">
        <v>1029</v>
      </c>
      <c r="F220" s="370" t="s">
        <v>84</v>
      </c>
      <c r="G220" s="370" t="s">
        <v>126</v>
      </c>
      <c r="H220" s="370" t="s">
        <v>615</v>
      </c>
      <c r="I220" s="370" t="s">
        <v>615</v>
      </c>
      <c r="J220" s="370">
        <v>2</v>
      </c>
      <c r="K220" s="370" t="s">
        <v>2410</v>
      </c>
      <c r="L220" s="370">
        <v>30166</v>
      </c>
      <c r="M220" s="370" t="s">
        <v>2409</v>
      </c>
      <c r="N220" s="370">
        <v>900</v>
      </c>
      <c r="O220" s="370">
        <v>0</v>
      </c>
      <c r="P220" s="370">
        <v>0</v>
      </c>
      <c r="Q220" s="370">
        <f t="shared" si="72"/>
        <v>0</v>
      </c>
      <c r="R220" s="370">
        <v>12</v>
      </c>
      <c r="S220" s="370">
        <v>13</v>
      </c>
      <c r="T220" s="370">
        <f t="shared" si="73"/>
        <v>25</v>
      </c>
      <c r="U220" s="370">
        <v>6</v>
      </c>
      <c r="V220" s="370">
        <v>12</v>
      </c>
      <c r="W220" s="370">
        <f t="shared" si="74"/>
        <v>18</v>
      </c>
      <c r="X220" s="370">
        <v>12</v>
      </c>
      <c r="Y220" s="370">
        <v>8</v>
      </c>
      <c r="Z220" s="370">
        <f t="shared" si="75"/>
        <v>20</v>
      </c>
      <c r="AA220" s="370">
        <v>9</v>
      </c>
      <c r="AB220" s="370">
        <v>7</v>
      </c>
      <c r="AC220" s="370">
        <f t="shared" si="76"/>
        <v>16</v>
      </c>
      <c r="AD220" s="370">
        <v>9</v>
      </c>
      <c r="AE220" s="370">
        <v>6</v>
      </c>
      <c r="AF220" s="370">
        <f t="shared" si="77"/>
        <v>15</v>
      </c>
      <c r="AG220" s="370">
        <v>8</v>
      </c>
      <c r="AH220" s="370">
        <v>7</v>
      </c>
      <c r="AI220" s="370">
        <f t="shared" si="78"/>
        <v>15</v>
      </c>
      <c r="AJ220" s="370">
        <v>3</v>
      </c>
      <c r="AK220" s="370">
        <v>0</v>
      </c>
      <c r="AL220" s="370">
        <f t="shared" si="79"/>
        <v>3</v>
      </c>
      <c r="AM220" s="370">
        <v>0</v>
      </c>
      <c r="AN220" s="370">
        <v>1</v>
      </c>
      <c r="AO220" s="370">
        <f t="shared" si="80"/>
        <v>1</v>
      </c>
      <c r="AP220" s="370">
        <v>0</v>
      </c>
      <c r="AQ220" s="370">
        <v>0</v>
      </c>
      <c r="AR220" s="370">
        <f t="shared" si="81"/>
        <v>0</v>
      </c>
      <c r="AS220" s="370">
        <v>0</v>
      </c>
      <c r="AT220" s="370">
        <v>0</v>
      </c>
      <c r="AU220" s="370">
        <f t="shared" si="82"/>
        <v>0</v>
      </c>
      <c r="AV220" s="370">
        <v>0</v>
      </c>
      <c r="AW220" s="370">
        <v>0</v>
      </c>
      <c r="AX220" s="370">
        <f t="shared" si="83"/>
        <v>0</v>
      </c>
      <c r="AY220" s="370">
        <v>0</v>
      </c>
      <c r="AZ220" s="370">
        <v>0</v>
      </c>
      <c r="BA220" s="370">
        <f t="shared" si="84"/>
        <v>0</v>
      </c>
      <c r="BB220" s="370">
        <v>0</v>
      </c>
      <c r="BC220" s="370">
        <v>0</v>
      </c>
      <c r="BD220" s="370">
        <f t="shared" si="85"/>
        <v>0</v>
      </c>
      <c r="BE220" s="370">
        <v>0</v>
      </c>
      <c r="BF220" s="370">
        <v>0</v>
      </c>
      <c r="BG220" s="370">
        <f t="shared" si="86"/>
        <v>0</v>
      </c>
      <c r="BH220" s="370">
        <v>0</v>
      </c>
      <c r="BI220" s="370">
        <v>0</v>
      </c>
      <c r="BJ220" s="370">
        <v>0</v>
      </c>
      <c r="BK220" s="370">
        <v>0</v>
      </c>
      <c r="BL220" s="370">
        <v>0</v>
      </c>
      <c r="BM220" s="370">
        <v>0</v>
      </c>
      <c r="BN220" s="370">
        <v>0</v>
      </c>
      <c r="BO220" s="370">
        <v>0</v>
      </c>
      <c r="BP220" s="370">
        <v>0</v>
      </c>
      <c r="BQ220" s="370">
        <v>0</v>
      </c>
      <c r="BR220" s="370">
        <v>0</v>
      </c>
      <c r="BS220" s="370">
        <v>0</v>
      </c>
      <c r="BT220" s="370">
        <v>0</v>
      </c>
      <c r="BU220" s="370">
        <v>0</v>
      </c>
      <c r="BV220" s="370">
        <v>0</v>
      </c>
      <c r="BW220" s="370">
        <v>0</v>
      </c>
      <c r="BX220" s="370">
        <v>0</v>
      </c>
      <c r="BY220" s="370">
        <v>0</v>
      </c>
      <c r="BZ220" s="370">
        <v>0</v>
      </c>
      <c r="CA220" s="370">
        <v>0</v>
      </c>
      <c r="CB220" s="370">
        <v>0</v>
      </c>
      <c r="CC220" s="370">
        <v>0</v>
      </c>
      <c r="CD220" s="370">
        <v>0</v>
      </c>
      <c r="CE220" s="370">
        <v>0</v>
      </c>
    </row>
    <row r="221" spans="1:83" s="371" customFormat="1" hidden="1">
      <c r="A221" s="370">
        <f t="shared" si="69"/>
        <v>204</v>
      </c>
      <c r="B221" s="370" t="s">
        <v>1058</v>
      </c>
      <c r="C221" s="370" t="s">
        <v>1059</v>
      </c>
      <c r="D221" s="370" t="s">
        <v>2495</v>
      </c>
      <c r="E221" s="370" t="s">
        <v>1060</v>
      </c>
      <c r="F221" s="370" t="s">
        <v>84</v>
      </c>
      <c r="G221" s="370" t="s">
        <v>126</v>
      </c>
      <c r="H221" s="370" t="s">
        <v>615</v>
      </c>
      <c r="I221" s="370" t="s">
        <v>615</v>
      </c>
      <c r="J221" s="370">
        <v>2</v>
      </c>
      <c r="K221" s="370" t="s">
        <v>2410</v>
      </c>
      <c r="L221" s="370">
        <v>39539</v>
      </c>
      <c r="M221" s="370" t="s">
        <v>2409</v>
      </c>
      <c r="N221" s="370">
        <v>900</v>
      </c>
      <c r="O221" s="370">
        <v>0</v>
      </c>
      <c r="P221" s="370">
        <v>1</v>
      </c>
      <c r="Q221" s="370">
        <f t="shared" si="72"/>
        <v>1</v>
      </c>
      <c r="R221" s="370">
        <v>9</v>
      </c>
      <c r="S221" s="370">
        <v>12</v>
      </c>
      <c r="T221" s="370">
        <f t="shared" si="73"/>
        <v>21</v>
      </c>
      <c r="U221" s="370">
        <v>16</v>
      </c>
      <c r="V221" s="370">
        <v>3</v>
      </c>
      <c r="W221" s="370">
        <f t="shared" si="74"/>
        <v>19</v>
      </c>
      <c r="X221" s="370">
        <v>18</v>
      </c>
      <c r="Y221" s="370">
        <v>16</v>
      </c>
      <c r="Z221" s="370">
        <f t="shared" si="75"/>
        <v>34</v>
      </c>
      <c r="AA221" s="370">
        <v>12</v>
      </c>
      <c r="AB221" s="370">
        <v>13</v>
      </c>
      <c r="AC221" s="370">
        <f t="shared" si="76"/>
        <v>25</v>
      </c>
      <c r="AD221" s="370">
        <v>11</v>
      </c>
      <c r="AE221" s="370">
        <v>7</v>
      </c>
      <c r="AF221" s="370">
        <f t="shared" si="77"/>
        <v>18</v>
      </c>
      <c r="AG221" s="370">
        <v>18</v>
      </c>
      <c r="AH221" s="370">
        <v>6</v>
      </c>
      <c r="AI221" s="370">
        <f t="shared" si="78"/>
        <v>24</v>
      </c>
      <c r="AJ221" s="370">
        <v>6</v>
      </c>
      <c r="AK221" s="370">
        <v>8</v>
      </c>
      <c r="AL221" s="370">
        <f t="shared" si="79"/>
        <v>14</v>
      </c>
      <c r="AM221" s="370">
        <v>2</v>
      </c>
      <c r="AN221" s="370">
        <v>1</v>
      </c>
      <c r="AO221" s="370">
        <f t="shared" si="80"/>
        <v>3</v>
      </c>
      <c r="AP221" s="370">
        <v>0</v>
      </c>
      <c r="AQ221" s="370">
        <v>1</v>
      </c>
      <c r="AR221" s="370">
        <f t="shared" si="81"/>
        <v>1</v>
      </c>
      <c r="AS221" s="370">
        <v>0</v>
      </c>
      <c r="AT221" s="370">
        <v>0</v>
      </c>
      <c r="AU221" s="370">
        <f t="shared" si="82"/>
        <v>0</v>
      </c>
      <c r="AV221" s="370">
        <v>0</v>
      </c>
      <c r="AW221" s="370">
        <v>0</v>
      </c>
      <c r="AX221" s="370">
        <f t="shared" si="83"/>
        <v>0</v>
      </c>
      <c r="AY221" s="370">
        <v>0</v>
      </c>
      <c r="AZ221" s="370">
        <v>0</v>
      </c>
      <c r="BA221" s="370">
        <f t="shared" si="84"/>
        <v>0</v>
      </c>
      <c r="BB221" s="370">
        <v>0</v>
      </c>
      <c r="BC221" s="370">
        <v>0</v>
      </c>
      <c r="BD221" s="370">
        <f t="shared" si="85"/>
        <v>0</v>
      </c>
      <c r="BE221" s="370">
        <v>0</v>
      </c>
      <c r="BF221" s="370">
        <v>0</v>
      </c>
      <c r="BG221" s="370">
        <f t="shared" si="86"/>
        <v>0</v>
      </c>
      <c r="BH221" s="370">
        <v>1</v>
      </c>
      <c r="BI221" s="370">
        <v>0</v>
      </c>
      <c r="BJ221" s="370">
        <v>0</v>
      </c>
      <c r="BK221" s="370">
        <v>0</v>
      </c>
      <c r="BL221" s="370">
        <v>0</v>
      </c>
      <c r="BM221" s="370">
        <v>0</v>
      </c>
      <c r="BN221" s="370">
        <v>0</v>
      </c>
      <c r="BO221" s="370">
        <v>0</v>
      </c>
      <c r="BP221" s="370">
        <v>0</v>
      </c>
      <c r="BQ221" s="370">
        <v>0</v>
      </c>
      <c r="BR221" s="370">
        <v>0</v>
      </c>
      <c r="BS221" s="370">
        <v>0</v>
      </c>
      <c r="BT221" s="370">
        <v>1</v>
      </c>
      <c r="BU221" s="370">
        <v>0</v>
      </c>
      <c r="BV221" s="370">
        <v>1</v>
      </c>
      <c r="BW221" s="370">
        <v>0</v>
      </c>
      <c r="BX221" s="370">
        <v>0</v>
      </c>
      <c r="BY221" s="370">
        <v>0</v>
      </c>
      <c r="BZ221" s="370">
        <v>1</v>
      </c>
      <c r="CA221" s="370">
        <v>1</v>
      </c>
      <c r="CB221" s="370">
        <v>1</v>
      </c>
      <c r="CC221" s="370">
        <v>0</v>
      </c>
      <c r="CD221" s="370">
        <v>0</v>
      </c>
      <c r="CE221" s="370">
        <v>0</v>
      </c>
    </row>
    <row r="222" spans="1:83" s="371" customFormat="1" hidden="1">
      <c r="A222" s="370">
        <f t="shared" si="69"/>
        <v>205</v>
      </c>
      <c r="B222" s="370" t="s">
        <v>1061</v>
      </c>
      <c r="C222" s="370" t="s">
        <v>1062</v>
      </c>
      <c r="D222" s="370" t="s">
        <v>2496</v>
      </c>
      <c r="E222" s="370" t="s">
        <v>1063</v>
      </c>
      <c r="F222" s="370" t="s">
        <v>84</v>
      </c>
      <c r="G222" s="370" t="s">
        <v>126</v>
      </c>
      <c r="H222" s="370" t="s">
        <v>615</v>
      </c>
      <c r="I222" s="370" t="s">
        <v>615</v>
      </c>
      <c r="J222" s="370">
        <v>2</v>
      </c>
      <c r="K222" s="370" t="s">
        <v>2410</v>
      </c>
      <c r="L222" s="370" t="s">
        <v>615</v>
      </c>
      <c r="M222" s="370" t="s">
        <v>788</v>
      </c>
      <c r="N222" s="370">
        <v>0</v>
      </c>
      <c r="O222" s="370">
        <v>1</v>
      </c>
      <c r="P222" s="370">
        <v>0</v>
      </c>
      <c r="Q222" s="370">
        <f t="shared" si="72"/>
        <v>1</v>
      </c>
      <c r="R222" s="370">
        <v>2</v>
      </c>
      <c r="S222" s="370">
        <v>6</v>
      </c>
      <c r="T222" s="370">
        <f t="shared" si="73"/>
        <v>8</v>
      </c>
      <c r="U222" s="370">
        <v>5</v>
      </c>
      <c r="V222" s="370">
        <v>6</v>
      </c>
      <c r="W222" s="370">
        <f t="shared" si="74"/>
        <v>11</v>
      </c>
      <c r="X222" s="370">
        <v>5</v>
      </c>
      <c r="Y222" s="370">
        <v>4</v>
      </c>
      <c r="Z222" s="370">
        <f t="shared" si="75"/>
        <v>9</v>
      </c>
      <c r="AA222" s="370">
        <v>2</v>
      </c>
      <c r="AB222" s="370">
        <v>3</v>
      </c>
      <c r="AC222" s="370">
        <f t="shared" si="76"/>
        <v>5</v>
      </c>
      <c r="AD222" s="370">
        <v>7</v>
      </c>
      <c r="AE222" s="370">
        <v>11</v>
      </c>
      <c r="AF222" s="370">
        <f t="shared" si="77"/>
        <v>18</v>
      </c>
      <c r="AG222" s="370">
        <v>6</v>
      </c>
      <c r="AH222" s="370">
        <v>2</v>
      </c>
      <c r="AI222" s="370">
        <f t="shared" si="78"/>
        <v>8</v>
      </c>
      <c r="AJ222" s="370">
        <v>1</v>
      </c>
      <c r="AK222" s="370">
        <v>1</v>
      </c>
      <c r="AL222" s="370">
        <f t="shared" si="79"/>
        <v>2</v>
      </c>
      <c r="AM222" s="370">
        <v>0</v>
      </c>
      <c r="AN222" s="370">
        <v>0</v>
      </c>
      <c r="AO222" s="370">
        <f t="shared" si="80"/>
        <v>0</v>
      </c>
      <c r="AP222" s="370">
        <v>0</v>
      </c>
      <c r="AQ222" s="370">
        <v>0</v>
      </c>
      <c r="AR222" s="370">
        <f t="shared" si="81"/>
        <v>0</v>
      </c>
      <c r="AS222" s="370">
        <v>0</v>
      </c>
      <c r="AT222" s="370">
        <v>0</v>
      </c>
      <c r="AU222" s="370">
        <f t="shared" si="82"/>
        <v>0</v>
      </c>
      <c r="AV222" s="370">
        <v>0</v>
      </c>
      <c r="AW222" s="370">
        <v>0</v>
      </c>
      <c r="AX222" s="370">
        <f t="shared" si="83"/>
        <v>0</v>
      </c>
      <c r="AY222" s="370">
        <v>0</v>
      </c>
      <c r="AZ222" s="370">
        <v>0</v>
      </c>
      <c r="BA222" s="370">
        <f t="shared" si="84"/>
        <v>0</v>
      </c>
      <c r="BB222" s="370">
        <v>0</v>
      </c>
      <c r="BC222" s="370">
        <v>0</v>
      </c>
      <c r="BD222" s="370">
        <f t="shared" si="85"/>
        <v>0</v>
      </c>
      <c r="BE222" s="370">
        <v>0</v>
      </c>
      <c r="BF222" s="370">
        <v>0</v>
      </c>
      <c r="BG222" s="370">
        <f t="shared" si="86"/>
        <v>0</v>
      </c>
      <c r="BH222" s="370">
        <v>0</v>
      </c>
      <c r="BI222" s="370">
        <v>1</v>
      </c>
      <c r="BJ222" s="370">
        <v>0</v>
      </c>
      <c r="BK222" s="370">
        <v>1</v>
      </c>
      <c r="BL222" s="370">
        <v>0</v>
      </c>
      <c r="BM222" s="370">
        <v>0</v>
      </c>
      <c r="BN222" s="370">
        <v>0</v>
      </c>
      <c r="BO222" s="370">
        <v>0</v>
      </c>
      <c r="BP222" s="370">
        <v>0</v>
      </c>
      <c r="BQ222" s="370">
        <v>0</v>
      </c>
      <c r="BR222" s="370">
        <v>0</v>
      </c>
      <c r="BS222" s="370">
        <v>0</v>
      </c>
      <c r="BT222" s="370">
        <v>0</v>
      </c>
      <c r="BU222" s="370">
        <v>2</v>
      </c>
      <c r="BV222" s="370">
        <v>2</v>
      </c>
      <c r="BW222" s="370">
        <v>0</v>
      </c>
      <c r="BX222" s="370">
        <v>0</v>
      </c>
      <c r="BY222" s="370">
        <v>0</v>
      </c>
      <c r="BZ222" s="370">
        <v>0</v>
      </c>
      <c r="CA222" s="370">
        <v>0</v>
      </c>
      <c r="CB222" s="370">
        <v>2</v>
      </c>
      <c r="CC222" s="370">
        <v>0</v>
      </c>
      <c r="CD222" s="370">
        <v>0</v>
      </c>
      <c r="CE222" s="370">
        <v>0</v>
      </c>
    </row>
    <row r="223" spans="1:83" s="371" customFormat="1" hidden="1">
      <c r="A223" s="370">
        <f t="shared" si="69"/>
        <v>206</v>
      </c>
      <c r="B223" s="370" t="s">
        <v>1018</v>
      </c>
      <c r="C223" s="370" t="s">
        <v>1019</v>
      </c>
      <c r="D223" s="370" t="s">
        <v>1632</v>
      </c>
      <c r="E223" s="370" t="s">
        <v>1020</v>
      </c>
      <c r="F223" s="370" t="s">
        <v>84</v>
      </c>
      <c r="G223" s="370" t="s">
        <v>126</v>
      </c>
      <c r="H223" s="370" t="s">
        <v>615</v>
      </c>
      <c r="I223" s="370" t="s">
        <v>615</v>
      </c>
      <c r="J223" s="370">
        <v>2</v>
      </c>
      <c r="K223" s="370" t="s">
        <v>2410</v>
      </c>
      <c r="L223" s="370">
        <v>26665</v>
      </c>
      <c r="M223" s="370" t="s">
        <v>2409</v>
      </c>
      <c r="N223" s="370">
        <v>2000</v>
      </c>
      <c r="O223" s="370">
        <v>0</v>
      </c>
      <c r="P223" s="370">
        <v>0</v>
      </c>
      <c r="Q223" s="370">
        <f t="shared" si="72"/>
        <v>0</v>
      </c>
      <c r="R223" s="370">
        <v>19</v>
      </c>
      <c r="S223" s="370">
        <v>17</v>
      </c>
      <c r="T223" s="370">
        <f t="shared" si="73"/>
        <v>36</v>
      </c>
      <c r="U223" s="370">
        <v>22</v>
      </c>
      <c r="V223" s="370">
        <v>34</v>
      </c>
      <c r="W223" s="370">
        <f t="shared" si="74"/>
        <v>56</v>
      </c>
      <c r="X223" s="370">
        <v>29</v>
      </c>
      <c r="Y223" s="370">
        <v>28</v>
      </c>
      <c r="Z223" s="370">
        <f t="shared" si="75"/>
        <v>57</v>
      </c>
      <c r="AA223" s="370">
        <v>20</v>
      </c>
      <c r="AB223" s="370">
        <v>24</v>
      </c>
      <c r="AC223" s="370">
        <f t="shared" si="76"/>
        <v>44</v>
      </c>
      <c r="AD223" s="370">
        <v>32</v>
      </c>
      <c r="AE223" s="370">
        <v>20</v>
      </c>
      <c r="AF223" s="370">
        <f t="shared" si="77"/>
        <v>52</v>
      </c>
      <c r="AG223" s="370">
        <v>7</v>
      </c>
      <c r="AH223" s="370">
        <v>15</v>
      </c>
      <c r="AI223" s="370">
        <f t="shared" si="78"/>
        <v>22</v>
      </c>
      <c r="AJ223" s="370">
        <v>9</v>
      </c>
      <c r="AK223" s="370">
        <v>4</v>
      </c>
      <c r="AL223" s="370">
        <f t="shared" si="79"/>
        <v>13</v>
      </c>
      <c r="AM223" s="370">
        <v>2</v>
      </c>
      <c r="AN223" s="370">
        <v>0</v>
      </c>
      <c r="AO223" s="370">
        <f t="shared" si="80"/>
        <v>2</v>
      </c>
      <c r="AP223" s="370">
        <v>1</v>
      </c>
      <c r="AQ223" s="370">
        <v>0</v>
      </c>
      <c r="AR223" s="370">
        <f t="shared" si="81"/>
        <v>1</v>
      </c>
      <c r="AS223" s="370">
        <v>0</v>
      </c>
      <c r="AT223" s="370">
        <v>0</v>
      </c>
      <c r="AU223" s="370">
        <f t="shared" si="82"/>
        <v>0</v>
      </c>
      <c r="AV223" s="370">
        <v>1</v>
      </c>
      <c r="AW223" s="370">
        <v>0</v>
      </c>
      <c r="AX223" s="370">
        <f t="shared" si="83"/>
        <v>1</v>
      </c>
      <c r="AY223" s="370">
        <v>0</v>
      </c>
      <c r="AZ223" s="370">
        <v>0</v>
      </c>
      <c r="BA223" s="370">
        <f t="shared" si="84"/>
        <v>0</v>
      </c>
      <c r="BB223" s="370">
        <v>0</v>
      </c>
      <c r="BC223" s="370">
        <v>0</v>
      </c>
      <c r="BD223" s="370">
        <f t="shared" si="85"/>
        <v>0</v>
      </c>
      <c r="BE223" s="370">
        <v>0</v>
      </c>
      <c r="BF223" s="370">
        <v>0</v>
      </c>
      <c r="BG223" s="370">
        <f t="shared" si="86"/>
        <v>0</v>
      </c>
      <c r="BH223" s="370">
        <v>1</v>
      </c>
      <c r="BI223" s="370">
        <v>2</v>
      </c>
      <c r="BJ223" s="370">
        <v>0</v>
      </c>
      <c r="BK223" s="370">
        <v>0</v>
      </c>
      <c r="BL223" s="370">
        <v>0</v>
      </c>
      <c r="BM223" s="370">
        <v>0</v>
      </c>
      <c r="BN223" s="370">
        <v>1</v>
      </c>
      <c r="BO223" s="370">
        <v>0</v>
      </c>
      <c r="BP223" s="370">
        <v>0</v>
      </c>
      <c r="BQ223" s="370">
        <v>0</v>
      </c>
      <c r="BR223" s="370">
        <v>0</v>
      </c>
      <c r="BS223" s="370">
        <v>0</v>
      </c>
      <c r="BT223" s="370">
        <v>2</v>
      </c>
      <c r="BU223" s="370">
        <v>2</v>
      </c>
      <c r="BV223" s="370">
        <v>4</v>
      </c>
      <c r="BW223" s="370">
        <v>0</v>
      </c>
      <c r="BX223" s="370">
        <v>0</v>
      </c>
      <c r="BY223" s="370">
        <v>0</v>
      </c>
      <c r="BZ223" s="370">
        <v>2</v>
      </c>
      <c r="CA223" s="370">
        <v>2</v>
      </c>
      <c r="CB223" s="370">
        <v>4</v>
      </c>
      <c r="CC223" s="370">
        <v>0</v>
      </c>
      <c r="CD223" s="370">
        <v>0</v>
      </c>
      <c r="CE223" s="370">
        <v>0</v>
      </c>
    </row>
    <row r="224" spans="1:83" s="371" customFormat="1" hidden="1">
      <c r="A224" s="370">
        <f t="shared" si="69"/>
        <v>207</v>
      </c>
      <c r="B224" s="370" t="s">
        <v>1048</v>
      </c>
      <c r="C224" s="370" t="s">
        <v>1049</v>
      </c>
      <c r="D224" s="370" t="s">
        <v>1637</v>
      </c>
      <c r="E224" s="370" t="s">
        <v>1050</v>
      </c>
      <c r="F224" s="370" t="s">
        <v>84</v>
      </c>
      <c r="G224" s="370" t="s">
        <v>126</v>
      </c>
      <c r="H224" s="370" t="s">
        <v>615</v>
      </c>
      <c r="I224" s="370" t="s">
        <v>615</v>
      </c>
      <c r="J224" s="370">
        <v>2</v>
      </c>
      <c r="K224" s="370" t="s">
        <v>2494</v>
      </c>
      <c r="L224" s="370">
        <v>30317</v>
      </c>
      <c r="M224" s="370" t="s">
        <v>2409</v>
      </c>
      <c r="N224" s="370">
        <v>900</v>
      </c>
      <c r="O224" s="370">
        <v>0</v>
      </c>
      <c r="P224" s="370">
        <v>0</v>
      </c>
      <c r="Q224" s="370">
        <f t="shared" si="72"/>
        <v>0</v>
      </c>
      <c r="R224" s="370">
        <v>11</v>
      </c>
      <c r="S224" s="370">
        <v>17</v>
      </c>
      <c r="T224" s="370">
        <f t="shared" si="73"/>
        <v>28</v>
      </c>
      <c r="U224" s="370">
        <v>25</v>
      </c>
      <c r="V224" s="370">
        <v>21</v>
      </c>
      <c r="W224" s="370">
        <f t="shared" si="74"/>
        <v>46</v>
      </c>
      <c r="X224" s="370">
        <v>26</v>
      </c>
      <c r="Y224" s="370">
        <v>12</v>
      </c>
      <c r="Z224" s="370">
        <f t="shared" si="75"/>
        <v>38</v>
      </c>
      <c r="AA224" s="370">
        <v>26</v>
      </c>
      <c r="AB224" s="370">
        <v>21</v>
      </c>
      <c r="AC224" s="370">
        <f t="shared" si="76"/>
        <v>47</v>
      </c>
      <c r="AD224" s="370">
        <v>26</v>
      </c>
      <c r="AE224" s="370">
        <v>15</v>
      </c>
      <c r="AF224" s="370">
        <f t="shared" si="77"/>
        <v>41</v>
      </c>
      <c r="AG224" s="370">
        <v>17</v>
      </c>
      <c r="AH224" s="370">
        <v>19</v>
      </c>
      <c r="AI224" s="370">
        <f t="shared" si="78"/>
        <v>36</v>
      </c>
      <c r="AJ224" s="370">
        <v>15</v>
      </c>
      <c r="AK224" s="370">
        <v>9</v>
      </c>
      <c r="AL224" s="370">
        <f t="shared" si="79"/>
        <v>24</v>
      </c>
      <c r="AM224" s="370">
        <v>6</v>
      </c>
      <c r="AN224" s="370">
        <v>2</v>
      </c>
      <c r="AO224" s="370">
        <f t="shared" si="80"/>
        <v>8</v>
      </c>
      <c r="AP224" s="370">
        <v>0</v>
      </c>
      <c r="AQ224" s="370">
        <v>1</v>
      </c>
      <c r="AR224" s="370">
        <f t="shared" si="81"/>
        <v>1</v>
      </c>
      <c r="AS224" s="370">
        <v>1</v>
      </c>
      <c r="AT224" s="370">
        <v>0</v>
      </c>
      <c r="AU224" s="370">
        <f t="shared" si="82"/>
        <v>1</v>
      </c>
      <c r="AV224" s="370">
        <v>0</v>
      </c>
      <c r="AW224" s="370">
        <v>0</v>
      </c>
      <c r="AX224" s="370">
        <f t="shared" si="83"/>
        <v>0</v>
      </c>
      <c r="AY224" s="370">
        <v>0</v>
      </c>
      <c r="AZ224" s="370">
        <v>0</v>
      </c>
      <c r="BA224" s="370">
        <f t="shared" si="84"/>
        <v>0</v>
      </c>
      <c r="BB224" s="370">
        <v>0</v>
      </c>
      <c r="BC224" s="370">
        <v>0</v>
      </c>
      <c r="BD224" s="370">
        <f t="shared" si="85"/>
        <v>0</v>
      </c>
      <c r="BE224" s="370">
        <v>0</v>
      </c>
      <c r="BF224" s="370">
        <v>0</v>
      </c>
      <c r="BG224" s="370">
        <f t="shared" si="86"/>
        <v>0</v>
      </c>
      <c r="BH224" s="370">
        <v>0</v>
      </c>
      <c r="BI224" s="370">
        <v>0</v>
      </c>
      <c r="BJ224" s="370">
        <v>0</v>
      </c>
      <c r="BK224" s="370">
        <v>0</v>
      </c>
      <c r="BL224" s="370">
        <v>0</v>
      </c>
      <c r="BM224" s="370">
        <v>0</v>
      </c>
      <c r="BN224" s="370">
        <v>0</v>
      </c>
      <c r="BO224" s="370">
        <v>0</v>
      </c>
      <c r="BP224" s="370">
        <v>0</v>
      </c>
      <c r="BQ224" s="370">
        <v>0</v>
      </c>
      <c r="BR224" s="370">
        <v>0</v>
      </c>
      <c r="BS224" s="370">
        <v>0</v>
      </c>
      <c r="BT224" s="370">
        <v>0</v>
      </c>
      <c r="BU224" s="370">
        <v>0</v>
      </c>
      <c r="BV224" s="370">
        <v>0</v>
      </c>
      <c r="BW224" s="370">
        <v>0</v>
      </c>
      <c r="BX224" s="370">
        <v>0</v>
      </c>
      <c r="BY224" s="370">
        <v>0</v>
      </c>
      <c r="BZ224" s="370">
        <v>0</v>
      </c>
      <c r="CA224" s="370">
        <v>0</v>
      </c>
      <c r="CB224" s="370">
        <v>0</v>
      </c>
      <c r="CC224" s="370">
        <v>0</v>
      </c>
      <c r="CD224" s="370">
        <v>0</v>
      </c>
      <c r="CE224" s="370">
        <v>0</v>
      </c>
    </row>
    <row r="225" spans="1:83" s="371" customFormat="1" hidden="1">
      <c r="A225" s="370">
        <f t="shared" si="69"/>
        <v>208</v>
      </c>
      <c r="B225" s="370" t="s">
        <v>1037</v>
      </c>
      <c r="C225" s="370" t="s">
        <v>1038</v>
      </c>
      <c r="D225" s="370" t="s">
        <v>1644</v>
      </c>
      <c r="E225" s="370" t="s">
        <v>1039</v>
      </c>
      <c r="F225" s="370" t="s">
        <v>84</v>
      </c>
      <c r="G225" s="370" t="s">
        <v>126</v>
      </c>
      <c r="H225" s="370" t="s">
        <v>615</v>
      </c>
      <c r="I225" s="370" t="s">
        <v>615</v>
      </c>
      <c r="J225" s="370">
        <v>2</v>
      </c>
      <c r="K225" s="370" t="s">
        <v>2410</v>
      </c>
      <c r="L225" s="370">
        <v>35431</v>
      </c>
      <c r="M225" s="370" t="s">
        <v>2409</v>
      </c>
      <c r="N225" s="370">
        <v>2200</v>
      </c>
      <c r="O225" s="370">
        <v>0</v>
      </c>
      <c r="P225" s="370">
        <v>1</v>
      </c>
      <c r="Q225" s="370">
        <f t="shared" si="72"/>
        <v>1</v>
      </c>
      <c r="R225" s="370">
        <v>8</v>
      </c>
      <c r="S225" s="370">
        <v>13</v>
      </c>
      <c r="T225" s="370">
        <f t="shared" si="73"/>
        <v>21</v>
      </c>
      <c r="U225" s="370">
        <v>12</v>
      </c>
      <c r="V225" s="370">
        <v>13</v>
      </c>
      <c r="W225" s="370">
        <f t="shared" si="74"/>
        <v>25</v>
      </c>
      <c r="X225" s="370">
        <v>16</v>
      </c>
      <c r="Y225" s="370">
        <v>12</v>
      </c>
      <c r="Z225" s="370">
        <f t="shared" si="75"/>
        <v>28</v>
      </c>
      <c r="AA225" s="370">
        <v>10</v>
      </c>
      <c r="AB225" s="370">
        <v>17</v>
      </c>
      <c r="AC225" s="370">
        <f t="shared" si="76"/>
        <v>27</v>
      </c>
      <c r="AD225" s="370">
        <v>16</v>
      </c>
      <c r="AE225" s="370">
        <v>10</v>
      </c>
      <c r="AF225" s="370">
        <f t="shared" si="77"/>
        <v>26</v>
      </c>
      <c r="AG225" s="370">
        <v>13</v>
      </c>
      <c r="AH225" s="370">
        <v>7</v>
      </c>
      <c r="AI225" s="370">
        <f t="shared" si="78"/>
        <v>20</v>
      </c>
      <c r="AJ225" s="370">
        <v>4</v>
      </c>
      <c r="AK225" s="370">
        <v>1</v>
      </c>
      <c r="AL225" s="370">
        <f t="shared" si="79"/>
        <v>5</v>
      </c>
      <c r="AM225" s="370">
        <v>4</v>
      </c>
      <c r="AN225" s="370">
        <v>4</v>
      </c>
      <c r="AO225" s="370">
        <f t="shared" si="80"/>
        <v>8</v>
      </c>
      <c r="AP225" s="370">
        <v>1</v>
      </c>
      <c r="AQ225" s="370">
        <v>0</v>
      </c>
      <c r="AR225" s="370">
        <f t="shared" si="81"/>
        <v>1</v>
      </c>
      <c r="AS225" s="370">
        <v>0</v>
      </c>
      <c r="AT225" s="370">
        <v>0</v>
      </c>
      <c r="AU225" s="370">
        <f t="shared" si="82"/>
        <v>0</v>
      </c>
      <c r="AV225" s="370">
        <v>0</v>
      </c>
      <c r="AW225" s="370">
        <v>0</v>
      </c>
      <c r="AX225" s="370">
        <f t="shared" si="83"/>
        <v>0</v>
      </c>
      <c r="AY225" s="370">
        <v>0</v>
      </c>
      <c r="AZ225" s="370">
        <v>0</v>
      </c>
      <c r="BA225" s="370">
        <f t="shared" si="84"/>
        <v>0</v>
      </c>
      <c r="BB225" s="370">
        <v>0</v>
      </c>
      <c r="BC225" s="370">
        <v>0</v>
      </c>
      <c r="BD225" s="370">
        <f t="shared" si="85"/>
        <v>0</v>
      </c>
      <c r="BE225" s="370">
        <v>0</v>
      </c>
      <c r="BF225" s="370">
        <v>0</v>
      </c>
      <c r="BG225" s="370">
        <f t="shared" si="86"/>
        <v>0</v>
      </c>
      <c r="BH225" s="370">
        <v>0</v>
      </c>
      <c r="BI225" s="370">
        <v>0</v>
      </c>
      <c r="BJ225" s="370">
        <v>0</v>
      </c>
      <c r="BK225" s="370">
        <v>0</v>
      </c>
      <c r="BL225" s="370">
        <v>0</v>
      </c>
      <c r="BM225" s="370">
        <v>0</v>
      </c>
      <c r="BN225" s="370">
        <v>0</v>
      </c>
      <c r="BO225" s="370">
        <v>0</v>
      </c>
      <c r="BP225" s="370">
        <v>0</v>
      </c>
      <c r="BQ225" s="370">
        <v>0</v>
      </c>
      <c r="BR225" s="370">
        <v>0</v>
      </c>
      <c r="BS225" s="370">
        <v>0</v>
      </c>
      <c r="BT225" s="370">
        <v>0</v>
      </c>
      <c r="BU225" s="370">
        <v>0</v>
      </c>
      <c r="BV225" s="370">
        <v>0</v>
      </c>
      <c r="BW225" s="370">
        <v>0</v>
      </c>
      <c r="BX225" s="370">
        <v>0</v>
      </c>
      <c r="BY225" s="370">
        <v>0</v>
      </c>
      <c r="BZ225" s="370">
        <v>0</v>
      </c>
      <c r="CA225" s="370">
        <v>0</v>
      </c>
      <c r="CB225" s="370">
        <v>0</v>
      </c>
      <c r="CC225" s="370">
        <v>0</v>
      </c>
      <c r="CD225" s="370">
        <v>0</v>
      </c>
      <c r="CE225" s="370">
        <v>0</v>
      </c>
    </row>
    <row r="226" spans="1:83" s="371" customFormat="1" hidden="1">
      <c r="A226" s="370">
        <f t="shared" si="69"/>
        <v>209</v>
      </c>
      <c r="B226" s="370" t="s">
        <v>1021</v>
      </c>
      <c r="C226" s="370" t="s">
        <v>1022</v>
      </c>
      <c r="D226" s="370" t="s">
        <v>1646</v>
      </c>
      <c r="E226" s="370" t="s">
        <v>1023</v>
      </c>
      <c r="F226" s="370" t="s">
        <v>84</v>
      </c>
      <c r="G226" s="370" t="s">
        <v>126</v>
      </c>
      <c r="H226" s="370" t="s">
        <v>615</v>
      </c>
      <c r="I226" s="370" t="s">
        <v>615</v>
      </c>
      <c r="J226" s="370">
        <v>2</v>
      </c>
      <c r="K226" s="370" t="s">
        <v>2410</v>
      </c>
      <c r="L226" s="370">
        <v>29229</v>
      </c>
      <c r="M226" s="370" t="s">
        <v>2409</v>
      </c>
      <c r="N226" s="370">
        <v>900</v>
      </c>
      <c r="O226" s="370">
        <v>0</v>
      </c>
      <c r="P226" s="370">
        <v>1</v>
      </c>
      <c r="Q226" s="370">
        <f t="shared" si="72"/>
        <v>1</v>
      </c>
      <c r="R226" s="370">
        <v>23</v>
      </c>
      <c r="S226" s="370">
        <v>18</v>
      </c>
      <c r="T226" s="370">
        <f t="shared" si="73"/>
        <v>41</v>
      </c>
      <c r="U226" s="370">
        <v>41</v>
      </c>
      <c r="V226" s="370">
        <v>35</v>
      </c>
      <c r="W226" s="370">
        <f t="shared" si="74"/>
        <v>76</v>
      </c>
      <c r="X226" s="370">
        <v>42</v>
      </c>
      <c r="Y226" s="370">
        <v>49</v>
      </c>
      <c r="Z226" s="370">
        <f t="shared" si="75"/>
        <v>91</v>
      </c>
      <c r="AA226" s="370">
        <v>31</v>
      </c>
      <c r="AB226" s="370">
        <v>34</v>
      </c>
      <c r="AC226" s="370">
        <f t="shared" si="76"/>
        <v>65</v>
      </c>
      <c r="AD226" s="370">
        <v>31</v>
      </c>
      <c r="AE226" s="370">
        <v>36</v>
      </c>
      <c r="AF226" s="370">
        <f t="shared" si="77"/>
        <v>67</v>
      </c>
      <c r="AG226" s="370">
        <v>30</v>
      </c>
      <c r="AH226" s="370">
        <v>25</v>
      </c>
      <c r="AI226" s="370">
        <f t="shared" si="78"/>
        <v>55</v>
      </c>
      <c r="AJ226" s="370">
        <v>12</v>
      </c>
      <c r="AK226" s="370">
        <v>14</v>
      </c>
      <c r="AL226" s="370">
        <f t="shared" si="79"/>
        <v>26</v>
      </c>
      <c r="AM226" s="370">
        <v>9</v>
      </c>
      <c r="AN226" s="370">
        <v>1</v>
      </c>
      <c r="AO226" s="370">
        <f t="shared" si="80"/>
        <v>10</v>
      </c>
      <c r="AP226" s="370">
        <v>0</v>
      </c>
      <c r="AQ226" s="370">
        <v>1</v>
      </c>
      <c r="AR226" s="370">
        <f t="shared" si="81"/>
        <v>1</v>
      </c>
      <c r="AS226" s="370">
        <v>1</v>
      </c>
      <c r="AT226" s="370">
        <v>0</v>
      </c>
      <c r="AU226" s="370">
        <f t="shared" si="82"/>
        <v>1</v>
      </c>
      <c r="AV226" s="370">
        <v>0</v>
      </c>
      <c r="AW226" s="370">
        <v>0</v>
      </c>
      <c r="AX226" s="370">
        <f t="shared" si="83"/>
        <v>0</v>
      </c>
      <c r="AY226" s="370">
        <v>0</v>
      </c>
      <c r="AZ226" s="370">
        <v>0</v>
      </c>
      <c r="BA226" s="370">
        <f t="shared" si="84"/>
        <v>0</v>
      </c>
      <c r="BB226" s="370">
        <v>0</v>
      </c>
      <c r="BC226" s="370">
        <v>0</v>
      </c>
      <c r="BD226" s="370">
        <f t="shared" si="85"/>
        <v>0</v>
      </c>
      <c r="BE226" s="370">
        <v>0</v>
      </c>
      <c r="BF226" s="370">
        <v>0</v>
      </c>
      <c r="BG226" s="370">
        <f t="shared" si="86"/>
        <v>0</v>
      </c>
      <c r="BH226" s="370">
        <v>3</v>
      </c>
      <c r="BI226" s="370">
        <v>3</v>
      </c>
      <c r="BJ226" s="370">
        <v>1</v>
      </c>
      <c r="BK226" s="370">
        <v>1</v>
      </c>
      <c r="BL226" s="370">
        <v>0</v>
      </c>
      <c r="BM226" s="370">
        <v>0</v>
      </c>
      <c r="BN226" s="370">
        <v>0</v>
      </c>
      <c r="BO226" s="370">
        <v>0</v>
      </c>
      <c r="BP226" s="370">
        <v>0</v>
      </c>
      <c r="BQ226" s="370">
        <v>0</v>
      </c>
      <c r="BR226" s="370">
        <v>0</v>
      </c>
      <c r="BS226" s="370">
        <v>0</v>
      </c>
      <c r="BT226" s="370">
        <v>4</v>
      </c>
      <c r="BU226" s="370">
        <v>4</v>
      </c>
      <c r="BV226" s="370">
        <v>8</v>
      </c>
      <c r="BW226" s="370">
        <v>0</v>
      </c>
      <c r="BX226" s="370">
        <v>0</v>
      </c>
      <c r="BY226" s="370">
        <v>0</v>
      </c>
      <c r="BZ226" s="370">
        <v>4</v>
      </c>
      <c r="CA226" s="370">
        <v>4</v>
      </c>
      <c r="CB226" s="370">
        <v>8</v>
      </c>
      <c r="CC226" s="370">
        <v>0</v>
      </c>
      <c r="CD226" s="370">
        <v>0</v>
      </c>
      <c r="CE226" s="370">
        <v>0</v>
      </c>
    </row>
    <row r="227" spans="1:83" s="371" customFormat="1" hidden="1">
      <c r="A227" s="370">
        <f t="shared" si="69"/>
        <v>210</v>
      </c>
      <c r="B227" s="370" t="s">
        <v>1071</v>
      </c>
      <c r="C227" s="370" t="s">
        <v>1072</v>
      </c>
      <c r="D227" s="370" t="s">
        <v>1645</v>
      </c>
      <c r="E227" s="370" t="s">
        <v>1063</v>
      </c>
      <c r="F227" s="370" t="s">
        <v>84</v>
      </c>
      <c r="G227" s="370" t="s">
        <v>126</v>
      </c>
      <c r="H227" s="370" t="s">
        <v>615</v>
      </c>
      <c r="I227" s="370" t="s">
        <v>615</v>
      </c>
      <c r="J227" s="370">
        <v>2</v>
      </c>
      <c r="K227" s="370" t="s">
        <v>2410</v>
      </c>
      <c r="L227" s="370">
        <v>28856</v>
      </c>
      <c r="M227" s="370" t="s">
        <v>2409</v>
      </c>
      <c r="N227" s="370">
        <v>1300</v>
      </c>
      <c r="O227" s="370">
        <v>0</v>
      </c>
      <c r="P227" s="370">
        <v>0</v>
      </c>
      <c r="Q227" s="370">
        <f t="shared" si="72"/>
        <v>0</v>
      </c>
      <c r="R227" s="370">
        <v>14</v>
      </c>
      <c r="S227" s="370">
        <v>3</v>
      </c>
      <c r="T227" s="370">
        <f t="shared" si="73"/>
        <v>17</v>
      </c>
      <c r="U227" s="370">
        <v>6</v>
      </c>
      <c r="V227" s="370">
        <v>4</v>
      </c>
      <c r="W227" s="370">
        <f t="shared" si="74"/>
        <v>10</v>
      </c>
      <c r="X227" s="370">
        <v>9</v>
      </c>
      <c r="Y227" s="370">
        <v>5</v>
      </c>
      <c r="Z227" s="370">
        <f t="shared" si="75"/>
        <v>14</v>
      </c>
      <c r="AA227" s="370">
        <v>11</v>
      </c>
      <c r="AB227" s="370">
        <v>11</v>
      </c>
      <c r="AC227" s="370">
        <f t="shared" si="76"/>
        <v>22</v>
      </c>
      <c r="AD227" s="370">
        <v>8</v>
      </c>
      <c r="AE227" s="370">
        <v>7</v>
      </c>
      <c r="AF227" s="370">
        <f t="shared" si="77"/>
        <v>15</v>
      </c>
      <c r="AG227" s="370">
        <v>10</v>
      </c>
      <c r="AH227" s="370">
        <v>10</v>
      </c>
      <c r="AI227" s="370">
        <f t="shared" si="78"/>
        <v>20</v>
      </c>
      <c r="AJ227" s="370">
        <v>4</v>
      </c>
      <c r="AK227" s="370">
        <v>1</v>
      </c>
      <c r="AL227" s="370">
        <f t="shared" si="79"/>
        <v>5</v>
      </c>
      <c r="AM227" s="370">
        <v>1</v>
      </c>
      <c r="AN227" s="370">
        <v>2</v>
      </c>
      <c r="AO227" s="370">
        <f t="shared" si="80"/>
        <v>3</v>
      </c>
      <c r="AP227" s="370">
        <v>0</v>
      </c>
      <c r="AQ227" s="370">
        <v>0</v>
      </c>
      <c r="AR227" s="370">
        <f t="shared" si="81"/>
        <v>0</v>
      </c>
      <c r="AS227" s="370">
        <v>0</v>
      </c>
      <c r="AT227" s="370">
        <v>0</v>
      </c>
      <c r="AU227" s="370">
        <f t="shared" si="82"/>
        <v>0</v>
      </c>
      <c r="AV227" s="370">
        <v>0</v>
      </c>
      <c r="AW227" s="370">
        <v>0</v>
      </c>
      <c r="AX227" s="370">
        <f t="shared" si="83"/>
        <v>0</v>
      </c>
      <c r="AY227" s="370">
        <v>0</v>
      </c>
      <c r="AZ227" s="370">
        <v>0</v>
      </c>
      <c r="BA227" s="370">
        <f t="shared" si="84"/>
        <v>0</v>
      </c>
      <c r="BB227" s="370">
        <v>0</v>
      </c>
      <c r="BC227" s="370">
        <v>0</v>
      </c>
      <c r="BD227" s="370">
        <f t="shared" si="85"/>
        <v>0</v>
      </c>
      <c r="BE227" s="370">
        <v>0</v>
      </c>
      <c r="BF227" s="370">
        <v>0</v>
      </c>
      <c r="BG227" s="370">
        <f t="shared" si="86"/>
        <v>0</v>
      </c>
      <c r="BH227" s="370">
        <v>0</v>
      </c>
      <c r="BI227" s="370">
        <v>0</v>
      </c>
      <c r="BJ227" s="370">
        <v>0</v>
      </c>
      <c r="BK227" s="370">
        <v>0</v>
      </c>
      <c r="BL227" s="370">
        <v>0</v>
      </c>
      <c r="BM227" s="370">
        <v>0</v>
      </c>
      <c r="BN227" s="370">
        <v>0</v>
      </c>
      <c r="BO227" s="370">
        <v>0</v>
      </c>
      <c r="BP227" s="370">
        <v>0</v>
      </c>
      <c r="BQ227" s="370">
        <v>0</v>
      </c>
      <c r="BR227" s="370">
        <v>0</v>
      </c>
      <c r="BS227" s="370">
        <v>0</v>
      </c>
      <c r="BT227" s="370">
        <v>0</v>
      </c>
      <c r="BU227" s="370">
        <v>0</v>
      </c>
      <c r="BV227" s="370">
        <v>0</v>
      </c>
      <c r="BW227" s="370">
        <v>0</v>
      </c>
      <c r="BX227" s="370">
        <v>0</v>
      </c>
      <c r="BY227" s="370">
        <v>0</v>
      </c>
      <c r="BZ227" s="370">
        <v>0</v>
      </c>
      <c r="CA227" s="370">
        <v>0</v>
      </c>
      <c r="CB227" s="370">
        <v>0</v>
      </c>
      <c r="CC227" s="370">
        <v>0</v>
      </c>
      <c r="CD227" s="370">
        <v>0</v>
      </c>
      <c r="CE227" s="370">
        <v>0</v>
      </c>
    </row>
    <row r="228" spans="1:83" s="371" customFormat="1" hidden="1">
      <c r="A228" s="370">
        <f t="shared" si="69"/>
        <v>211</v>
      </c>
      <c r="B228" s="370" t="s">
        <v>1054</v>
      </c>
      <c r="C228" s="370" t="s">
        <v>1055</v>
      </c>
      <c r="D228" s="370" t="s">
        <v>1647</v>
      </c>
      <c r="E228" s="370" t="s">
        <v>1020</v>
      </c>
      <c r="F228" s="370" t="s">
        <v>84</v>
      </c>
      <c r="G228" s="370" t="s">
        <v>126</v>
      </c>
      <c r="H228" s="370" t="s">
        <v>615</v>
      </c>
      <c r="I228" s="370" t="s">
        <v>615</v>
      </c>
      <c r="J228" s="370">
        <v>2</v>
      </c>
      <c r="K228" s="370" t="s">
        <v>2410</v>
      </c>
      <c r="L228" s="370">
        <v>29221</v>
      </c>
      <c r="M228" s="370" t="s">
        <v>2409</v>
      </c>
      <c r="N228" s="370">
        <v>900</v>
      </c>
      <c r="O228" s="370">
        <v>1</v>
      </c>
      <c r="P228" s="370">
        <v>0</v>
      </c>
      <c r="Q228" s="370">
        <f t="shared" si="72"/>
        <v>1</v>
      </c>
      <c r="R228" s="370">
        <v>7</v>
      </c>
      <c r="S228" s="370">
        <v>11</v>
      </c>
      <c r="T228" s="370">
        <f t="shared" si="73"/>
        <v>18</v>
      </c>
      <c r="U228" s="370">
        <v>9</v>
      </c>
      <c r="V228" s="370">
        <v>6</v>
      </c>
      <c r="W228" s="370">
        <f t="shared" si="74"/>
        <v>15</v>
      </c>
      <c r="X228" s="370">
        <v>12</v>
      </c>
      <c r="Y228" s="370">
        <v>9</v>
      </c>
      <c r="Z228" s="370">
        <f t="shared" si="75"/>
        <v>21</v>
      </c>
      <c r="AA228" s="370">
        <v>12</v>
      </c>
      <c r="AB228" s="370">
        <v>11</v>
      </c>
      <c r="AC228" s="370">
        <f t="shared" si="76"/>
        <v>23</v>
      </c>
      <c r="AD228" s="370">
        <v>13</v>
      </c>
      <c r="AE228" s="370">
        <v>11</v>
      </c>
      <c r="AF228" s="370">
        <f t="shared" si="77"/>
        <v>24</v>
      </c>
      <c r="AG228" s="370">
        <v>7</v>
      </c>
      <c r="AH228" s="370">
        <v>12</v>
      </c>
      <c r="AI228" s="370">
        <f t="shared" si="78"/>
        <v>19</v>
      </c>
      <c r="AJ228" s="370">
        <v>4</v>
      </c>
      <c r="AK228" s="370">
        <v>3</v>
      </c>
      <c r="AL228" s="370">
        <f t="shared" si="79"/>
        <v>7</v>
      </c>
      <c r="AM228" s="370">
        <v>1</v>
      </c>
      <c r="AN228" s="370">
        <v>0</v>
      </c>
      <c r="AO228" s="370">
        <f t="shared" si="80"/>
        <v>1</v>
      </c>
      <c r="AP228" s="370">
        <v>0</v>
      </c>
      <c r="AQ228" s="370">
        <v>0</v>
      </c>
      <c r="AR228" s="370">
        <f t="shared" si="81"/>
        <v>0</v>
      </c>
      <c r="AS228" s="370">
        <v>0</v>
      </c>
      <c r="AT228" s="370">
        <v>0</v>
      </c>
      <c r="AU228" s="370">
        <f t="shared" si="82"/>
        <v>0</v>
      </c>
      <c r="AV228" s="370">
        <v>0</v>
      </c>
      <c r="AW228" s="370">
        <v>0</v>
      </c>
      <c r="AX228" s="370">
        <f t="shared" si="83"/>
        <v>0</v>
      </c>
      <c r="AY228" s="370">
        <v>0</v>
      </c>
      <c r="AZ228" s="370">
        <v>0</v>
      </c>
      <c r="BA228" s="370">
        <f t="shared" si="84"/>
        <v>0</v>
      </c>
      <c r="BB228" s="370">
        <v>0</v>
      </c>
      <c r="BC228" s="370">
        <v>0</v>
      </c>
      <c r="BD228" s="370">
        <f t="shared" si="85"/>
        <v>0</v>
      </c>
      <c r="BE228" s="370">
        <v>0</v>
      </c>
      <c r="BF228" s="370">
        <v>0</v>
      </c>
      <c r="BG228" s="370">
        <f t="shared" si="86"/>
        <v>0</v>
      </c>
      <c r="BH228" s="370">
        <v>0</v>
      </c>
      <c r="BI228" s="370">
        <v>0</v>
      </c>
      <c r="BJ228" s="370">
        <v>0</v>
      </c>
      <c r="BK228" s="370">
        <v>0</v>
      </c>
      <c r="BL228" s="370">
        <v>0</v>
      </c>
      <c r="BM228" s="370">
        <v>0</v>
      </c>
      <c r="BN228" s="370">
        <v>0</v>
      </c>
      <c r="BO228" s="370">
        <v>0</v>
      </c>
      <c r="BP228" s="370">
        <v>0</v>
      </c>
      <c r="BQ228" s="370">
        <v>0</v>
      </c>
      <c r="BR228" s="370">
        <v>0</v>
      </c>
      <c r="BS228" s="370">
        <v>0</v>
      </c>
      <c r="BT228" s="370">
        <v>0</v>
      </c>
      <c r="BU228" s="370">
        <v>0</v>
      </c>
      <c r="BV228" s="370">
        <v>0</v>
      </c>
      <c r="BW228" s="370">
        <v>0</v>
      </c>
      <c r="BX228" s="370">
        <v>0</v>
      </c>
      <c r="BY228" s="370">
        <v>0</v>
      </c>
      <c r="BZ228" s="370">
        <v>0</v>
      </c>
      <c r="CA228" s="370">
        <v>0</v>
      </c>
      <c r="CB228" s="370">
        <v>0</v>
      </c>
      <c r="CC228" s="370">
        <v>0</v>
      </c>
      <c r="CD228" s="370">
        <v>0</v>
      </c>
      <c r="CE228" s="370">
        <v>0</v>
      </c>
    </row>
    <row r="229" spans="1:83" s="371" customFormat="1" hidden="1">
      <c r="A229" s="370">
        <f t="shared" si="69"/>
        <v>212</v>
      </c>
      <c r="B229" s="370" t="s">
        <v>1035</v>
      </c>
      <c r="C229" s="370" t="s">
        <v>1036</v>
      </c>
      <c r="D229" s="370" t="s">
        <v>1566</v>
      </c>
      <c r="E229" s="370" t="s">
        <v>181</v>
      </c>
      <c r="F229" s="370" t="s">
        <v>84</v>
      </c>
      <c r="G229" s="370" t="s">
        <v>126</v>
      </c>
      <c r="H229" s="370" t="s">
        <v>615</v>
      </c>
      <c r="I229" s="370" t="s">
        <v>615</v>
      </c>
      <c r="J229" s="370">
        <v>2</v>
      </c>
      <c r="K229" s="370" t="s">
        <v>2410</v>
      </c>
      <c r="L229" s="370">
        <v>29252</v>
      </c>
      <c r="M229" s="370" t="s">
        <v>2409</v>
      </c>
      <c r="N229" s="370">
        <v>1</v>
      </c>
      <c r="O229" s="370">
        <v>0</v>
      </c>
      <c r="P229" s="370">
        <v>0</v>
      </c>
      <c r="Q229" s="370">
        <f t="shared" si="72"/>
        <v>0</v>
      </c>
      <c r="R229" s="370">
        <v>18</v>
      </c>
      <c r="S229" s="370">
        <v>11</v>
      </c>
      <c r="T229" s="370">
        <f t="shared" si="73"/>
        <v>29</v>
      </c>
      <c r="U229" s="370">
        <v>15</v>
      </c>
      <c r="V229" s="370">
        <v>24</v>
      </c>
      <c r="W229" s="370">
        <f t="shared" si="74"/>
        <v>39</v>
      </c>
      <c r="X229" s="370">
        <v>18</v>
      </c>
      <c r="Y229" s="370">
        <v>12</v>
      </c>
      <c r="Z229" s="370">
        <f t="shared" si="75"/>
        <v>30</v>
      </c>
      <c r="AA229" s="370">
        <v>13</v>
      </c>
      <c r="AB229" s="370">
        <v>16</v>
      </c>
      <c r="AC229" s="370">
        <f t="shared" si="76"/>
        <v>29</v>
      </c>
      <c r="AD229" s="370">
        <v>16</v>
      </c>
      <c r="AE229" s="370">
        <v>20</v>
      </c>
      <c r="AF229" s="370">
        <f t="shared" si="77"/>
        <v>36</v>
      </c>
      <c r="AG229" s="370">
        <v>10</v>
      </c>
      <c r="AH229" s="370">
        <v>9</v>
      </c>
      <c r="AI229" s="370">
        <f t="shared" si="78"/>
        <v>19</v>
      </c>
      <c r="AJ229" s="370">
        <v>7</v>
      </c>
      <c r="AK229" s="370">
        <v>2</v>
      </c>
      <c r="AL229" s="370">
        <f t="shared" si="79"/>
        <v>9</v>
      </c>
      <c r="AM229" s="370">
        <v>0</v>
      </c>
      <c r="AN229" s="370">
        <v>0</v>
      </c>
      <c r="AO229" s="370">
        <f t="shared" si="80"/>
        <v>0</v>
      </c>
      <c r="AP229" s="370">
        <v>0</v>
      </c>
      <c r="AQ229" s="370">
        <v>0</v>
      </c>
      <c r="AR229" s="370">
        <f t="shared" si="81"/>
        <v>0</v>
      </c>
      <c r="AS229" s="370">
        <v>0</v>
      </c>
      <c r="AT229" s="370">
        <v>0</v>
      </c>
      <c r="AU229" s="370">
        <f t="shared" si="82"/>
        <v>0</v>
      </c>
      <c r="AV229" s="370">
        <v>0</v>
      </c>
      <c r="AW229" s="370">
        <v>0</v>
      </c>
      <c r="AX229" s="370">
        <f t="shared" si="83"/>
        <v>0</v>
      </c>
      <c r="AY229" s="370">
        <v>0</v>
      </c>
      <c r="AZ229" s="370">
        <v>0</v>
      </c>
      <c r="BA229" s="370">
        <f t="shared" si="84"/>
        <v>0</v>
      </c>
      <c r="BB229" s="370">
        <v>0</v>
      </c>
      <c r="BC229" s="370">
        <v>0</v>
      </c>
      <c r="BD229" s="370">
        <f t="shared" si="85"/>
        <v>0</v>
      </c>
      <c r="BE229" s="370">
        <v>0</v>
      </c>
      <c r="BF229" s="370">
        <v>0</v>
      </c>
      <c r="BG229" s="370">
        <f t="shared" si="86"/>
        <v>0</v>
      </c>
      <c r="BH229" s="370">
        <v>0</v>
      </c>
      <c r="BI229" s="370">
        <v>0</v>
      </c>
      <c r="BJ229" s="370">
        <v>0</v>
      </c>
      <c r="BK229" s="370">
        <v>0</v>
      </c>
      <c r="BL229" s="370">
        <v>0</v>
      </c>
      <c r="BM229" s="370">
        <v>0</v>
      </c>
      <c r="BN229" s="370">
        <v>0</v>
      </c>
      <c r="BO229" s="370">
        <v>0</v>
      </c>
      <c r="BP229" s="370">
        <v>0</v>
      </c>
      <c r="BQ229" s="370">
        <v>0</v>
      </c>
      <c r="BR229" s="370">
        <v>0</v>
      </c>
      <c r="BS229" s="370">
        <v>0</v>
      </c>
      <c r="BT229" s="370">
        <v>0</v>
      </c>
      <c r="BU229" s="370">
        <v>0</v>
      </c>
      <c r="BV229" s="370">
        <v>0</v>
      </c>
      <c r="BW229" s="370">
        <v>0</v>
      </c>
      <c r="BX229" s="370">
        <v>0</v>
      </c>
      <c r="BY229" s="370">
        <v>0</v>
      </c>
      <c r="BZ229" s="370">
        <v>0</v>
      </c>
      <c r="CA229" s="370">
        <v>0</v>
      </c>
      <c r="CB229" s="370">
        <v>0</v>
      </c>
      <c r="CC229" s="370">
        <v>0</v>
      </c>
      <c r="CD229" s="370">
        <v>0</v>
      </c>
      <c r="CE229" s="370">
        <v>0</v>
      </c>
    </row>
    <row r="230" spans="1:83" s="371" customFormat="1" hidden="1">
      <c r="A230" s="370">
        <f t="shared" si="69"/>
        <v>213</v>
      </c>
      <c r="B230" s="370" t="s">
        <v>1045</v>
      </c>
      <c r="C230" s="370" t="s">
        <v>1046</v>
      </c>
      <c r="D230" s="370" t="s">
        <v>1634</v>
      </c>
      <c r="E230" s="370" t="s">
        <v>1047</v>
      </c>
      <c r="F230" s="370" t="s">
        <v>84</v>
      </c>
      <c r="G230" s="370" t="s">
        <v>126</v>
      </c>
      <c r="H230" s="370" t="s">
        <v>615</v>
      </c>
      <c r="I230" s="370" t="s">
        <v>615</v>
      </c>
      <c r="J230" s="370">
        <v>2</v>
      </c>
      <c r="K230" s="370" t="s">
        <v>2494</v>
      </c>
      <c r="L230" s="370">
        <v>30317</v>
      </c>
      <c r="M230" s="370" t="s">
        <v>2409</v>
      </c>
      <c r="N230" s="370">
        <v>1500</v>
      </c>
      <c r="O230" s="370">
        <v>0</v>
      </c>
      <c r="P230" s="370">
        <v>0</v>
      </c>
      <c r="Q230" s="370">
        <f t="shared" si="72"/>
        <v>0</v>
      </c>
      <c r="R230" s="370">
        <v>13</v>
      </c>
      <c r="S230" s="370">
        <v>6</v>
      </c>
      <c r="T230" s="370">
        <f t="shared" si="73"/>
        <v>19</v>
      </c>
      <c r="U230" s="370">
        <v>18</v>
      </c>
      <c r="V230" s="370">
        <v>11</v>
      </c>
      <c r="W230" s="370">
        <f t="shared" si="74"/>
        <v>29</v>
      </c>
      <c r="X230" s="370">
        <v>12</v>
      </c>
      <c r="Y230" s="370">
        <v>9</v>
      </c>
      <c r="Z230" s="370">
        <f t="shared" si="75"/>
        <v>21</v>
      </c>
      <c r="AA230" s="370">
        <v>15</v>
      </c>
      <c r="AB230" s="370">
        <v>5</v>
      </c>
      <c r="AC230" s="370">
        <f t="shared" si="76"/>
        <v>20</v>
      </c>
      <c r="AD230" s="370">
        <v>11</v>
      </c>
      <c r="AE230" s="370">
        <v>15</v>
      </c>
      <c r="AF230" s="370">
        <f t="shared" si="77"/>
        <v>26</v>
      </c>
      <c r="AG230" s="370">
        <v>13</v>
      </c>
      <c r="AH230" s="370">
        <v>8</v>
      </c>
      <c r="AI230" s="370">
        <f t="shared" si="78"/>
        <v>21</v>
      </c>
      <c r="AJ230" s="370">
        <v>1</v>
      </c>
      <c r="AK230" s="370">
        <v>2</v>
      </c>
      <c r="AL230" s="370">
        <f t="shared" si="79"/>
        <v>3</v>
      </c>
      <c r="AM230" s="370">
        <v>1</v>
      </c>
      <c r="AN230" s="370">
        <v>0</v>
      </c>
      <c r="AO230" s="370">
        <f t="shared" si="80"/>
        <v>1</v>
      </c>
      <c r="AP230" s="370">
        <v>0</v>
      </c>
      <c r="AQ230" s="370">
        <v>0</v>
      </c>
      <c r="AR230" s="370">
        <f t="shared" si="81"/>
        <v>0</v>
      </c>
      <c r="AS230" s="370">
        <v>0</v>
      </c>
      <c r="AT230" s="370">
        <v>0</v>
      </c>
      <c r="AU230" s="370">
        <f t="shared" si="82"/>
        <v>0</v>
      </c>
      <c r="AV230" s="370">
        <v>0</v>
      </c>
      <c r="AW230" s="370">
        <v>0</v>
      </c>
      <c r="AX230" s="370">
        <f t="shared" si="83"/>
        <v>0</v>
      </c>
      <c r="AY230" s="370">
        <v>0</v>
      </c>
      <c r="AZ230" s="370">
        <v>0</v>
      </c>
      <c r="BA230" s="370">
        <f t="shared" si="84"/>
        <v>0</v>
      </c>
      <c r="BB230" s="370">
        <v>0</v>
      </c>
      <c r="BC230" s="370">
        <v>0</v>
      </c>
      <c r="BD230" s="370">
        <f t="shared" si="85"/>
        <v>0</v>
      </c>
      <c r="BE230" s="370">
        <v>0</v>
      </c>
      <c r="BF230" s="370">
        <v>0</v>
      </c>
      <c r="BG230" s="370">
        <f t="shared" si="86"/>
        <v>0</v>
      </c>
      <c r="BH230" s="370">
        <v>0</v>
      </c>
      <c r="BI230" s="370">
        <v>0</v>
      </c>
      <c r="BJ230" s="370">
        <v>0</v>
      </c>
      <c r="BK230" s="370">
        <v>0</v>
      </c>
      <c r="BL230" s="370">
        <v>0</v>
      </c>
      <c r="BM230" s="370">
        <v>0</v>
      </c>
      <c r="BN230" s="370">
        <v>0</v>
      </c>
      <c r="BO230" s="370">
        <v>0</v>
      </c>
      <c r="BP230" s="370">
        <v>0</v>
      </c>
      <c r="BQ230" s="370">
        <v>0</v>
      </c>
      <c r="BR230" s="370">
        <v>0</v>
      </c>
      <c r="BS230" s="370">
        <v>0</v>
      </c>
      <c r="BT230" s="370">
        <v>0</v>
      </c>
      <c r="BU230" s="370">
        <v>0</v>
      </c>
      <c r="BV230" s="370">
        <v>0</v>
      </c>
      <c r="BW230" s="370">
        <v>0</v>
      </c>
      <c r="BX230" s="370">
        <v>0</v>
      </c>
      <c r="BY230" s="370">
        <v>0</v>
      </c>
      <c r="BZ230" s="370">
        <v>0</v>
      </c>
      <c r="CA230" s="370">
        <v>0</v>
      </c>
      <c r="CB230" s="370">
        <v>0</v>
      </c>
      <c r="CC230" s="370">
        <v>0</v>
      </c>
      <c r="CD230" s="370">
        <v>0</v>
      </c>
      <c r="CE230" s="370">
        <v>0</v>
      </c>
    </row>
    <row r="231" spans="1:83" s="371" customFormat="1" hidden="1">
      <c r="A231" s="370">
        <f t="shared" si="69"/>
        <v>214</v>
      </c>
      <c r="B231" s="370" t="s">
        <v>1068</v>
      </c>
      <c r="C231" s="370" t="s">
        <v>1069</v>
      </c>
      <c r="D231" s="370" t="s">
        <v>1060</v>
      </c>
      <c r="E231" s="370" t="s">
        <v>1070</v>
      </c>
      <c r="F231" s="370" t="s">
        <v>84</v>
      </c>
      <c r="G231" s="370" t="s">
        <v>126</v>
      </c>
      <c r="H231" s="370" t="s">
        <v>615</v>
      </c>
      <c r="I231" s="370" t="s">
        <v>615</v>
      </c>
      <c r="J231" s="370">
        <v>2</v>
      </c>
      <c r="K231" s="370" t="s">
        <v>2497</v>
      </c>
      <c r="L231" s="370">
        <v>3654</v>
      </c>
      <c r="M231" s="370" t="s">
        <v>2409</v>
      </c>
      <c r="N231" s="370">
        <v>1300</v>
      </c>
      <c r="O231" s="370">
        <v>0</v>
      </c>
      <c r="P231" s="370">
        <v>0</v>
      </c>
      <c r="Q231" s="370">
        <f t="shared" si="72"/>
        <v>0</v>
      </c>
      <c r="R231" s="370">
        <v>5</v>
      </c>
      <c r="S231" s="370">
        <v>6</v>
      </c>
      <c r="T231" s="370">
        <f t="shared" si="73"/>
        <v>11</v>
      </c>
      <c r="U231" s="370">
        <v>10</v>
      </c>
      <c r="V231" s="370">
        <v>11</v>
      </c>
      <c r="W231" s="370">
        <f t="shared" si="74"/>
        <v>21</v>
      </c>
      <c r="X231" s="370">
        <v>7</v>
      </c>
      <c r="Y231" s="370">
        <v>10</v>
      </c>
      <c r="Z231" s="370">
        <f t="shared" si="75"/>
        <v>17</v>
      </c>
      <c r="AA231" s="370">
        <v>13</v>
      </c>
      <c r="AB231" s="370">
        <v>11</v>
      </c>
      <c r="AC231" s="370">
        <f t="shared" si="76"/>
        <v>24</v>
      </c>
      <c r="AD231" s="370">
        <v>7</v>
      </c>
      <c r="AE231" s="370">
        <v>9</v>
      </c>
      <c r="AF231" s="370">
        <f t="shared" si="77"/>
        <v>16</v>
      </c>
      <c r="AG231" s="370">
        <v>11</v>
      </c>
      <c r="AH231" s="370">
        <v>8</v>
      </c>
      <c r="AI231" s="370">
        <f t="shared" si="78"/>
        <v>19</v>
      </c>
      <c r="AJ231" s="370">
        <v>3</v>
      </c>
      <c r="AK231" s="370">
        <v>4</v>
      </c>
      <c r="AL231" s="370">
        <f t="shared" si="79"/>
        <v>7</v>
      </c>
      <c r="AM231" s="370">
        <v>2</v>
      </c>
      <c r="AN231" s="370">
        <v>1</v>
      </c>
      <c r="AO231" s="370">
        <f t="shared" si="80"/>
        <v>3</v>
      </c>
      <c r="AP231" s="370">
        <v>0</v>
      </c>
      <c r="AQ231" s="370">
        <v>0</v>
      </c>
      <c r="AR231" s="370">
        <f t="shared" si="81"/>
        <v>0</v>
      </c>
      <c r="AS231" s="370">
        <v>0</v>
      </c>
      <c r="AT231" s="370">
        <v>0</v>
      </c>
      <c r="AU231" s="370">
        <f t="shared" si="82"/>
        <v>0</v>
      </c>
      <c r="AV231" s="370">
        <v>0</v>
      </c>
      <c r="AW231" s="370">
        <v>0</v>
      </c>
      <c r="AX231" s="370">
        <f t="shared" si="83"/>
        <v>0</v>
      </c>
      <c r="AY231" s="370">
        <v>0</v>
      </c>
      <c r="AZ231" s="370">
        <v>0</v>
      </c>
      <c r="BA231" s="370">
        <f t="shared" si="84"/>
        <v>0</v>
      </c>
      <c r="BB231" s="370">
        <v>0</v>
      </c>
      <c r="BC231" s="370">
        <v>0</v>
      </c>
      <c r="BD231" s="370">
        <f t="shared" si="85"/>
        <v>0</v>
      </c>
      <c r="BE231" s="370">
        <v>0</v>
      </c>
      <c r="BF231" s="370">
        <v>0</v>
      </c>
      <c r="BG231" s="370">
        <f t="shared" si="86"/>
        <v>0</v>
      </c>
      <c r="BH231" s="370">
        <v>0</v>
      </c>
      <c r="BI231" s="370">
        <v>0</v>
      </c>
      <c r="BJ231" s="370">
        <v>0</v>
      </c>
      <c r="BK231" s="370">
        <v>0</v>
      </c>
      <c r="BL231" s="370">
        <v>0</v>
      </c>
      <c r="BM231" s="370">
        <v>0</v>
      </c>
      <c r="BN231" s="370">
        <v>0</v>
      </c>
      <c r="BO231" s="370">
        <v>0</v>
      </c>
      <c r="BP231" s="370">
        <v>0</v>
      </c>
      <c r="BQ231" s="370">
        <v>0</v>
      </c>
      <c r="BR231" s="370">
        <v>0</v>
      </c>
      <c r="BS231" s="370">
        <v>0</v>
      </c>
      <c r="BT231" s="370">
        <v>0</v>
      </c>
      <c r="BU231" s="370">
        <v>0</v>
      </c>
      <c r="BV231" s="370">
        <v>0</v>
      </c>
      <c r="BW231" s="370">
        <v>0</v>
      </c>
      <c r="BX231" s="370">
        <v>0</v>
      </c>
      <c r="BY231" s="370">
        <v>0</v>
      </c>
      <c r="BZ231" s="370">
        <v>0</v>
      </c>
      <c r="CA231" s="370">
        <v>0</v>
      </c>
      <c r="CB231" s="370">
        <v>0</v>
      </c>
      <c r="CC231" s="370">
        <v>0</v>
      </c>
      <c r="CD231" s="370">
        <v>0</v>
      </c>
      <c r="CE231" s="370">
        <v>0</v>
      </c>
    </row>
    <row r="232" spans="1:83" s="371" customFormat="1" hidden="1">
      <c r="A232" s="370">
        <f t="shared" si="69"/>
        <v>215</v>
      </c>
      <c r="B232" s="370" t="s">
        <v>1073</v>
      </c>
      <c r="C232" s="370" t="s">
        <v>1074</v>
      </c>
      <c r="D232" s="370" t="s">
        <v>1650</v>
      </c>
      <c r="E232" s="370" t="s">
        <v>181</v>
      </c>
      <c r="F232" s="370" t="s">
        <v>84</v>
      </c>
      <c r="G232" s="370" t="s">
        <v>126</v>
      </c>
      <c r="H232" s="370" t="s">
        <v>615</v>
      </c>
      <c r="I232" s="370" t="s">
        <v>615</v>
      </c>
      <c r="J232" s="370">
        <v>2</v>
      </c>
      <c r="K232" s="370" t="s">
        <v>2432</v>
      </c>
      <c r="L232" s="370">
        <v>27578</v>
      </c>
      <c r="M232" s="370" t="s">
        <v>2409</v>
      </c>
      <c r="N232" s="370">
        <v>500</v>
      </c>
      <c r="O232" s="370">
        <v>0</v>
      </c>
      <c r="P232" s="370">
        <v>0</v>
      </c>
      <c r="Q232" s="370">
        <f t="shared" si="72"/>
        <v>0</v>
      </c>
      <c r="R232" s="370">
        <v>9</v>
      </c>
      <c r="S232" s="370">
        <v>10</v>
      </c>
      <c r="T232" s="370">
        <f t="shared" si="73"/>
        <v>19</v>
      </c>
      <c r="U232" s="370">
        <v>17</v>
      </c>
      <c r="V232" s="370">
        <v>15</v>
      </c>
      <c r="W232" s="370">
        <f t="shared" si="74"/>
        <v>32</v>
      </c>
      <c r="X232" s="370">
        <v>19</v>
      </c>
      <c r="Y232" s="370">
        <v>17</v>
      </c>
      <c r="Z232" s="370">
        <f t="shared" si="75"/>
        <v>36</v>
      </c>
      <c r="AA232" s="370">
        <v>13</v>
      </c>
      <c r="AB232" s="370">
        <v>10</v>
      </c>
      <c r="AC232" s="370">
        <f t="shared" si="76"/>
        <v>23</v>
      </c>
      <c r="AD232" s="370">
        <v>13</v>
      </c>
      <c r="AE232" s="370">
        <v>12</v>
      </c>
      <c r="AF232" s="370">
        <f t="shared" si="77"/>
        <v>25</v>
      </c>
      <c r="AG232" s="370">
        <v>15</v>
      </c>
      <c r="AH232" s="370">
        <v>6</v>
      </c>
      <c r="AI232" s="370">
        <f t="shared" si="78"/>
        <v>21</v>
      </c>
      <c r="AJ232" s="370">
        <v>4</v>
      </c>
      <c r="AK232" s="370">
        <v>1</v>
      </c>
      <c r="AL232" s="370">
        <f t="shared" si="79"/>
        <v>5</v>
      </c>
      <c r="AM232" s="370">
        <v>2</v>
      </c>
      <c r="AN232" s="370">
        <v>0</v>
      </c>
      <c r="AO232" s="370">
        <f t="shared" si="80"/>
        <v>2</v>
      </c>
      <c r="AP232" s="370">
        <v>0</v>
      </c>
      <c r="AQ232" s="370">
        <v>0</v>
      </c>
      <c r="AR232" s="370">
        <f t="shared" si="81"/>
        <v>0</v>
      </c>
      <c r="AS232" s="370">
        <v>0</v>
      </c>
      <c r="AT232" s="370">
        <v>0</v>
      </c>
      <c r="AU232" s="370">
        <f t="shared" si="82"/>
        <v>0</v>
      </c>
      <c r="AV232" s="370">
        <v>0</v>
      </c>
      <c r="AW232" s="370">
        <v>0</v>
      </c>
      <c r="AX232" s="370">
        <f t="shared" si="83"/>
        <v>0</v>
      </c>
      <c r="AY232" s="370">
        <v>0</v>
      </c>
      <c r="AZ232" s="370">
        <v>0</v>
      </c>
      <c r="BA232" s="370">
        <f t="shared" si="84"/>
        <v>0</v>
      </c>
      <c r="BB232" s="370">
        <v>0</v>
      </c>
      <c r="BC232" s="370">
        <v>0</v>
      </c>
      <c r="BD232" s="370">
        <f t="shared" si="85"/>
        <v>0</v>
      </c>
      <c r="BE232" s="370">
        <v>0</v>
      </c>
      <c r="BF232" s="370">
        <v>0</v>
      </c>
      <c r="BG232" s="370">
        <f t="shared" si="86"/>
        <v>0</v>
      </c>
      <c r="BH232" s="370">
        <v>0</v>
      </c>
      <c r="BI232" s="370">
        <v>0</v>
      </c>
      <c r="BJ232" s="370">
        <v>0</v>
      </c>
      <c r="BK232" s="370">
        <v>0</v>
      </c>
      <c r="BL232" s="370">
        <v>0</v>
      </c>
      <c r="BM232" s="370">
        <v>0</v>
      </c>
      <c r="BN232" s="370">
        <v>0</v>
      </c>
      <c r="BO232" s="370">
        <v>0</v>
      </c>
      <c r="BP232" s="370">
        <v>0</v>
      </c>
      <c r="BQ232" s="370">
        <v>0</v>
      </c>
      <c r="BR232" s="370">
        <v>0</v>
      </c>
      <c r="BS232" s="370">
        <v>0</v>
      </c>
      <c r="BT232" s="370">
        <v>0</v>
      </c>
      <c r="BU232" s="370">
        <v>0</v>
      </c>
      <c r="BV232" s="370">
        <v>0</v>
      </c>
      <c r="BW232" s="370">
        <v>0</v>
      </c>
      <c r="BX232" s="370">
        <v>0</v>
      </c>
      <c r="BY232" s="370">
        <v>0</v>
      </c>
      <c r="BZ232" s="370">
        <v>0</v>
      </c>
      <c r="CA232" s="370">
        <v>0</v>
      </c>
      <c r="CB232" s="370">
        <v>0</v>
      </c>
      <c r="CC232" s="370">
        <v>0</v>
      </c>
      <c r="CD232" s="370">
        <v>0</v>
      </c>
      <c r="CE232" s="370">
        <v>0</v>
      </c>
    </row>
    <row r="233" spans="1:83" s="371" customFormat="1" hidden="1">
      <c r="A233" s="370">
        <f t="shared" si="69"/>
        <v>216</v>
      </c>
      <c r="B233" s="370" t="s">
        <v>1006</v>
      </c>
      <c r="C233" s="370" t="s">
        <v>1007</v>
      </c>
      <c r="D233" s="370" t="s">
        <v>1259</v>
      </c>
      <c r="E233" s="370" t="s">
        <v>1008</v>
      </c>
      <c r="F233" s="370" t="s">
        <v>84</v>
      </c>
      <c r="G233" s="370" t="s">
        <v>126</v>
      </c>
      <c r="H233" s="370" t="s">
        <v>615</v>
      </c>
      <c r="I233" s="370" t="s">
        <v>615</v>
      </c>
      <c r="J233" s="370">
        <v>2</v>
      </c>
      <c r="K233" s="370" t="s">
        <v>2498</v>
      </c>
      <c r="L233" s="370">
        <v>38473</v>
      </c>
      <c r="M233" s="370" t="s">
        <v>2409</v>
      </c>
      <c r="N233" s="370">
        <v>900</v>
      </c>
      <c r="O233" s="370">
        <v>0</v>
      </c>
      <c r="P233" s="370">
        <v>0</v>
      </c>
      <c r="Q233" s="370">
        <f t="shared" si="72"/>
        <v>0</v>
      </c>
      <c r="R233" s="370">
        <v>2</v>
      </c>
      <c r="S233" s="370">
        <v>1</v>
      </c>
      <c r="T233" s="370">
        <f t="shared" si="73"/>
        <v>3</v>
      </c>
      <c r="U233" s="370">
        <v>3</v>
      </c>
      <c r="V233" s="370">
        <v>1</v>
      </c>
      <c r="W233" s="370">
        <f t="shared" si="74"/>
        <v>4</v>
      </c>
      <c r="X233" s="370">
        <v>4</v>
      </c>
      <c r="Y233" s="370">
        <v>1</v>
      </c>
      <c r="Z233" s="370">
        <f t="shared" si="75"/>
        <v>5</v>
      </c>
      <c r="AA233" s="370">
        <v>2</v>
      </c>
      <c r="AB233" s="370">
        <v>0</v>
      </c>
      <c r="AC233" s="370">
        <f t="shared" si="76"/>
        <v>2</v>
      </c>
      <c r="AD233" s="370">
        <v>7</v>
      </c>
      <c r="AE233" s="370">
        <v>1</v>
      </c>
      <c r="AF233" s="370">
        <f t="shared" si="77"/>
        <v>8</v>
      </c>
      <c r="AG233" s="370">
        <v>4</v>
      </c>
      <c r="AH233" s="370">
        <v>2</v>
      </c>
      <c r="AI233" s="370">
        <f t="shared" si="78"/>
        <v>6</v>
      </c>
      <c r="AJ233" s="370">
        <v>3</v>
      </c>
      <c r="AK233" s="370">
        <v>3</v>
      </c>
      <c r="AL233" s="370">
        <f t="shared" si="79"/>
        <v>6</v>
      </c>
      <c r="AM233" s="370">
        <v>2</v>
      </c>
      <c r="AN233" s="370">
        <v>3</v>
      </c>
      <c r="AO233" s="370">
        <f t="shared" si="80"/>
        <v>5</v>
      </c>
      <c r="AP233" s="370">
        <v>5</v>
      </c>
      <c r="AQ233" s="370">
        <v>6</v>
      </c>
      <c r="AR233" s="370">
        <f t="shared" si="81"/>
        <v>11</v>
      </c>
      <c r="AS233" s="370">
        <v>6</v>
      </c>
      <c r="AT233" s="370">
        <v>0</v>
      </c>
      <c r="AU233" s="370">
        <f t="shared" si="82"/>
        <v>6</v>
      </c>
      <c r="AV233" s="370">
        <v>3</v>
      </c>
      <c r="AW233" s="370">
        <v>2</v>
      </c>
      <c r="AX233" s="370">
        <f t="shared" si="83"/>
        <v>5</v>
      </c>
      <c r="AY233" s="370">
        <v>3</v>
      </c>
      <c r="AZ233" s="370">
        <v>1</v>
      </c>
      <c r="BA233" s="370">
        <f t="shared" si="84"/>
        <v>4</v>
      </c>
      <c r="BB233" s="370">
        <v>3</v>
      </c>
      <c r="BC233" s="370">
        <v>3</v>
      </c>
      <c r="BD233" s="370">
        <f t="shared" si="85"/>
        <v>6</v>
      </c>
      <c r="BE233" s="370">
        <v>4</v>
      </c>
      <c r="BF233" s="370">
        <v>5</v>
      </c>
      <c r="BG233" s="370">
        <f t="shared" si="86"/>
        <v>9</v>
      </c>
      <c r="BH233" s="370">
        <v>0</v>
      </c>
      <c r="BI233" s="370">
        <v>0</v>
      </c>
      <c r="BJ233" s="370">
        <v>0</v>
      </c>
      <c r="BK233" s="370">
        <v>0</v>
      </c>
      <c r="BL233" s="370">
        <v>0</v>
      </c>
      <c r="BM233" s="370">
        <v>0</v>
      </c>
      <c r="BN233" s="370">
        <v>0</v>
      </c>
      <c r="BO233" s="370">
        <v>0</v>
      </c>
      <c r="BP233" s="370">
        <v>0</v>
      </c>
      <c r="BQ233" s="370">
        <v>0</v>
      </c>
      <c r="BR233" s="370">
        <v>0</v>
      </c>
      <c r="BS233" s="370">
        <v>0</v>
      </c>
      <c r="BT233" s="370">
        <v>0</v>
      </c>
      <c r="BU233" s="370">
        <v>0</v>
      </c>
      <c r="BV233" s="370">
        <v>0</v>
      </c>
      <c r="BW233" s="370">
        <v>0</v>
      </c>
      <c r="BX233" s="370">
        <v>0</v>
      </c>
      <c r="BY233" s="370">
        <v>0</v>
      </c>
      <c r="BZ233" s="370">
        <v>0</v>
      </c>
      <c r="CA233" s="370">
        <v>0</v>
      </c>
      <c r="CB233" s="370">
        <v>0</v>
      </c>
      <c r="CC233" s="370">
        <v>0</v>
      </c>
      <c r="CD233" s="370">
        <v>0</v>
      </c>
      <c r="CE233" s="370">
        <v>0</v>
      </c>
    </row>
    <row r="234" spans="1:83" s="371" customFormat="1" ht="24" customHeight="1">
      <c r="A234" s="370">
        <v>9</v>
      </c>
      <c r="B234" s="370"/>
      <c r="C234" s="370" t="str">
        <f>F234</f>
        <v>Kec. Sarolangun</v>
      </c>
      <c r="D234" s="370"/>
      <c r="E234" s="370"/>
      <c r="F234" s="370" t="str">
        <f>F233</f>
        <v>Kec. Sarolangun</v>
      </c>
      <c r="G234" s="370"/>
      <c r="H234" s="370"/>
      <c r="I234" s="370"/>
      <c r="J234" s="370"/>
      <c r="K234" s="370"/>
      <c r="L234" s="370"/>
      <c r="M234" s="370"/>
      <c r="N234" s="370"/>
      <c r="O234" s="370">
        <f t="shared" ref="O234:BK234" si="87">SUM(O207:O233)</f>
        <v>5</v>
      </c>
      <c r="P234" s="370">
        <f t="shared" si="87"/>
        <v>4</v>
      </c>
      <c r="Q234" s="370">
        <f t="shared" si="87"/>
        <v>9</v>
      </c>
      <c r="R234" s="370">
        <f t="shared" si="87"/>
        <v>404</v>
      </c>
      <c r="S234" s="370">
        <f t="shared" si="87"/>
        <v>389</v>
      </c>
      <c r="T234" s="370">
        <f t="shared" si="87"/>
        <v>793</v>
      </c>
      <c r="U234" s="370">
        <f t="shared" si="87"/>
        <v>539</v>
      </c>
      <c r="V234" s="370">
        <f t="shared" si="87"/>
        <v>549</v>
      </c>
      <c r="W234" s="370">
        <f t="shared" si="87"/>
        <v>1088</v>
      </c>
      <c r="X234" s="370">
        <f t="shared" si="87"/>
        <v>602</v>
      </c>
      <c r="Y234" s="370">
        <f t="shared" si="87"/>
        <v>514</v>
      </c>
      <c r="Z234" s="370">
        <f t="shared" si="87"/>
        <v>1116</v>
      </c>
      <c r="AA234" s="370">
        <f t="shared" si="87"/>
        <v>513</v>
      </c>
      <c r="AB234" s="370">
        <f t="shared" si="87"/>
        <v>464</v>
      </c>
      <c r="AC234" s="370">
        <f t="shared" si="87"/>
        <v>977</v>
      </c>
      <c r="AD234" s="370">
        <f t="shared" si="87"/>
        <v>469</v>
      </c>
      <c r="AE234" s="370">
        <f t="shared" si="87"/>
        <v>448</v>
      </c>
      <c r="AF234" s="370">
        <f t="shared" si="87"/>
        <v>917</v>
      </c>
      <c r="AG234" s="370">
        <f t="shared" si="87"/>
        <v>418</v>
      </c>
      <c r="AH234" s="370">
        <f t="shared" si="87"/>
        <v>367</v>
      </c>
      <c r="AI234" s="370">
        <f t="shared" si="87"/>
        <v>785</v>
      </c>
      <c r="AJ234" s="370">
        <f t="shared" si="87"/>
        <v>156</v>
      </c>
      <c r="AK234" s="370">
        <f t="shared" si="87"/>
        <v>121</v>
      </c>
      <c r="AL234" s="370">
        <f t="shared" si="87"/>
        <v>277</v>
      </c>
      <c r="AM234" s="370">
        <f t="shared" si="87"/>
        <v>45</v>
      </c>
      <c r="AN234" s="370">
        <f t="shared" si="87"/>
        <v>26</v>
      </c>
      <c r="AO234" s="370">
        <f t="shared" si="87"/>
        <v>71</v>
      </c>
      <c r="AP234" s="370">
        <f t="shared" si="87"/>
        <v>12</v>
      </c>
      <c r="AQ234" s="370">
        <f t="shared" si="87"/>
        <v>10</v>
      </c>
      <c r="AR234" s="370">
        <f t="shared" si="87"/>
        <v>22</v>
      </c>
      <c r="AS234" s="370">
        <f t="shared" si="87"/>
        <v>11</v>
      </c>
      <c r="AT234" s="370">
        <f t="shared" si="87"/>
        <v>0</v>
      </c>
      <c r="AU234" s="370">
        <f t="shared" si="87"/>
        <v>11</v>
      </c>
      <c r="AV234" s="370">
        <f t="shared" si="87"/>
        <v>4</v>
      </c>
      <c r="AW234" s="370">
        <f t="shared" si="87"/>
        <v>2</v>
      </c>
      <c r="AX234" s="370">
        <f t="shared" si="87"/>
        <v>6</v>
      </c>
      <c r="AY234" s="370">
        <f t="shared" si="87"/>
        <v>3</v>
      </c>
      <c r="AZ234" s="370">
        <f t="shared" si="87"/>
        <v>1</v>
      </c>
      <c r="BA234" s="370">
        <f t="shared" si="87"/>
        <v>4</v>
      </c>
      <c r="BB234" s="370">
        <f t="shared" si="87"/>
        <v>3</v>
      </c>
      <c r="BC234" s="370">
        <f t="shared" si="87"/>
        <v>3</v>
      </c>
      <c r="BD234" s="370">
        <f t="shared" si="87"/>
        <v>6</v>
      </c>
      <c r="BE234" s="370">
        <f t="shared" si="87"/>
        <v>4</v>
      </c>
      <c r="BF234" s="370">
        <f t="shared" si="87"/>
        <v>5</v>
      </c>
      <c r="BG234" s="370">
        <f t="shared" si="87"/>
        <v>9</v>
      </c>
      <c r="BH234" s="370">
        <f t="shared" si="87"/>
        <v>19</v>
      </c>
      <c r="BI234" s="370">
        <f t="shared" si="87"/>
        <v>13</v>
      </c>
      <c r="BJ234" s="370">
        <f t="shared" si="87"/>
        <v>2</v>
      </c>
      <c r="BK234" s="370">
        <f t="shared" si="87"/>
        <v>3</v>
      </c>
      <c r="BL234" s="370">
        <f t="shared" ref="BL234:BS234" si="88">SUM(BL207:BL233)</f>
        <v>0</v>
      </c>
      <c r="BM234" s="370">
        <f t="shared" si="88"/>
        <v>0</v>
      </c>
      <c r="BN234" s="370">
        <f t="shared" si="88"/>
        <v>1</v>
      </c>
      <c r="BO234" s="370">
        <f t="shared" si="88"/>
        <v>0</v>
      </c>
      <c r="BP234" s="370">
        <f t="shared" si="88"/>
        <v>0</v>
      </c>
      <c r="BQ234" s="370">
        <f t="shared" si="88"/>
        <v>0</v>
      </c>
      <c r="BR234" s="370">
        <f t="shared" si="88"/>
        <v>0</v>
      </c>
      <c r="BS234" s="370">
        <f t="shared" si="88"/>
        <v>0</v>
      </c>
      <c r="BT234" s="370">
        <v>22</v>
      </c>
      <c r="BU234" s="370">
        <v>16</v>
      </c>
      <c r="BV234" s="370">
        <v>38</v>
      </c>
      <c r="BW234" s="370">
        <v>0</v>
      </c>
      <c r="BX234" s="370">
        <v>0</v>
      </c>
      <c r="BY234" s="370">
        <v>0</v>
      </c>
      <c r="BZ234" s="370">
        <v>0</v>
      </c>
      <c r="CA234" s="370">
        <v>0</v>
      </c>
      <c r="CB234" s="370">
        <f>SUM(BZ234:CA234)</f>
        <v>0</v>
      </c>
      <c r="CC234" s="370">
        <v>0</v>
      </c>
      <c r="CD234" s="370">
        <v>0</v>
      </c>
      <c r="CE234" s="370">
        <f>SUM(CC234:CD234)</f>
        <v>0</v>
      </c>
    </row>
    <row r="235" spans="1:83" s="371" customFormat="1" hidden="1">
      <c r="A235" s="370">
        <f>A233+1</f>
        <v>217</v>
      </c>
      <c r="B235" s="370" t="s">
        <v>1119</v>
      </c>
      <c r="C235" s="370" t="s">
        <v>1120</v>
      </c>
      <c r="D235" s="370" t="s">
        <v>259</v>
      </c>
      <c r="E235" s="370" t="s">
        <v>2499</v>
      </c>
      <c r="F235" s="370" t="s">
        <v>85</v>
      </c>
      <c r="G235" s="370" t="s">
        <v>127</v>
      </c>
      <c r="H235" s="370" t="s">
        <v>615</v>
      </c>
      <c r="I235" s="370" t="s">
        <v>615</v>
      </c>
      <c r="J235" s="370">
        <v>2</v>
      </c>
      <c r="K235" s="370" t="s">
        <v>2410</v>
      </c>
      <c r="L235" s="370">
        <v>35431</v>
      </c>
      <c r="M235" s="370" t="s">
        <v>2409</v>
      </c>
      <c r="N235" s="370">
        <v>1300</v>
      </c>
      <c r="O235" s="370">
        <v>0</v>
      </c>
      <c r="P235" s="370">
        <v>0</v>
      </c>
      <c r="Q235" s="370">
        <f t="shared" si="72"/>
        <v>0</v>
      </c>
      <c r="R235" s="370">
        <v>11</v>
      </c>
      <c r="S235" s="370">
        <v>5</v>
      </c>
      <c r="T235" s="370">
        <f t="shared" si="73"/>
        <v>16</v>
      </c>
      <c r="U235" s="370">
        <v>14</v>
      </c>
      <c r="V235" s="370">
        <v>11</v>
      </c>
      <c r="W235" s="370">
        <f t="shared" si="74"/>
        <v>25</v>
      </c>
      <c r="X235" s="370">
        <v>12</v>
      </c>
      <c r="Y235" s="370">
        <v>15</v>
      </c>
      <c r="Z235" s="370">
        <f t="shared" si="75"/>
        <v>27</v>
      </c>
      <c r="AA235" s="370">
        <v>8</v>
      </c>
      <c r="AB235" s="370">
        <v>10</v>
      </c>
      <c r="AC235" s="370">
        <f t="shared" si="76"/>
        <v>18</v>
      </c>
      <c r="AD235" s="370">
        <v>14</v>
      </c>
      <c r="AE235" s="370">
        <v>13</v>
      </c>
      <c r="AF235" s="370">
        <f t="shared" si="77"/>
        <v>27</v>
      </c>
      <c r="AG235" s="370">
        <v>14</v>
      </c>
      <c r="AH235" s="370">
        <v>7</v>
      </c>
      <c r="AI235" s="370">
        <f t="shared" si="78"/>
        <v>21</v>
      </c>
      <c r="AJ235" s="370">
        <v>4</v>
      </c>
      <c r="AK235" s="370">
        <v>3</v>
      </c>
      <c r="AL235" s="370">
        <f t="shared" si="79"/>
        <v>7</v>
      </c>
      <c r="AM235" s="370">
        <v>0</v>
      </c>
      <c r="AN235" s="370">
        <v>0</v>
      </c>
      <c r="AO235" s="370">
        <f t="shared" si="80"/>
        <v>0</v>
      </c>
      <c r="AP235" s="370">
        <v>0</v>
      </c>
      <c r="AQ235" s="370">
        <v>0</v>
      </c>
      <c r="AR235" s="370">
        <f t="shared" si="81"/>
        <v>0</v>
      </c>
      <c r="AS235" s="370">
        <v>0</v>
      </c>
      <c r="AT235" s="370">
        <v>0</v>
      </c>
      <c r="AU235" s="370">
        <f t="shared" si="82"/>
        <v>0</v>
      </c>
      <c r="AV235" s="370">
        <v>0</v>
      </c>
      <c r="AW235" s="370">
        <v>0</v>
      </c>
      <c r="AX235" s="370">
        <f t="shared" si="83"/>
        <v>0</v>
      </c>
      <c r="AY235" s="370">
        <v>0</v>
      </c>
      <c r="AZ235" s="370">
        <v>0</v>
      </c>
      <c r="BA235" s="370">
        <f t="shared" si="84"/>
        <v>0</v>
      </c>
      <c r="BB235" s="370">
        <v>0</v>
      </c>
      <c r="BC235" s="370">
        <v>0</v>
      </c>
      <c r="BD235" s="370">
        <f t="shared" si="85"/>
        <v>0</v>
      </c>
      <c r="BE235" s="370">
        <v>0</v>
      </c>
      <c r="BF235" s="370">
        <v>0</v>
      </c>
      <c r="BG235" s="370">
        <f t="shared" si="86"/>
        <v>0</v>
      </c>
      <c r="BH235" s="370">
        <v>0</v>
      </c>
      <c r="BI235" s="370">
        <v>0</v>
      </c>
      <c r="BJ235" s="370">
        <v>0</v>
      </c>
      <c r="BK235" s="370">
        <v>0</v>
      </c>
      <c r="BL235" s="370">
        <v>0</v>
      </c>
      <c r="BM235" s="370">
        <v>0</v>
      </c>
      <c r="BN235" s="370">
        <v>0</v>
      </c>
      <c r="BO235" s="370">
        <v>0</v>
      </c>
      <c r="BP235" s="370">
        <v>0</v>
      </c>
      <c r="BQ235" s="370">
        <v>0</v>
      </c>
      <c r="BR235" s="370">
        <v>0</v>
      </c>
      <c r="BS235" s="370">
        <v>0</v>
      </c>
      <c r="BT235" s="370">
        <v>0</v>
      </c>
      <c r="BU235" s="370">
        <v>0</v>
      </c>
      <c r="BV235" s="370">
        <v>0</v>
      </c>
      <c r="BW235" s="370">
        <v>0</v>
      </c>
      <c r="BX235" s="370">
        <v>0</v>
      </c>
      <c r="BY235" s="370">
        <v>0</v>
      </c>
      <c r="BZ235" s="370">
        <v>0</v>
      </c>
      <c r="CA235" s="370">
        <v>0</v>
      </c>
      <c r="CB235" s="370">
        <v>0</v>
      </c>
      <c r="CC235" s="370">
        <v>0</v>
      </c>
      <c r="CD235" s="370">
        <v>0</v>
      </c>
      <c r="CE235" s="370">
        <v>0</v>
      </c>
    </row>
    <row r="236" spans="1:83" s="371" customFormat="1" hidden="1">
      <c r="A236" s="370">
        <f t="shared" si="69"/>
        <v>218</v>
      </c>
      <c r="B236" s="370" t="s">
        <v>1116</v>
      </c>
      <c r="C236" s="370" t="s">
        <v>1117</v>
      </c>
      <c r="D236" s="370" t="s">
        <v>2500</v>
      </c>
      <c r="E236" s="370" t="s">
        <v>1118</v>
      </c>
      <c r="F236" s="370" t="s">
        <v>85</v>
      </c>
      <c r="G236" s="370" t="s">
        <v>127</v>
      </c>
      <c r="H236" s="370" t="s">
        <v>615</v>
      </c>
      <c r="I236" s="370" t="s">
        <v>615</v>
      </c>
      <c r="J236" s="370">
        <v>2</v>
      </c>
      <c r="K236" s="370" t="s">
        <v>2501</v>
      </c>
      <c r="L236" s="370">
        <v>40732</v>
      </c>
      <c r="M236" s="370" t="s">
        <v>2409</v>
      </c>
      <c r="N236" s="370">
        <v>900</v>
      </c>
      <c r="O236" s="370">
        <v>0</v>
      </c>
      <c r="P236" s="370">
        <v>0</v>
      </c>
      <c r="Q236" s="370">
        <f t="shared" si="72"/>
        <v>0</v>
      </c>
      <c r="R236" s="370">
        <v>4</v>
      </c>
      <c r="S236" s="370">
        <v>2</v>
      </c>
      <c r="T236" s="370">
        <f t="shared" si="73"/>
        <v>6</v>
      </c>
      <c r="U236" s="370">
        <v>9</v>
      </c>
      <c r="V236" s="370">
        <v>0</v>
      </c>
      <c r="W236" s="370">
        <f t="shared" si="74"/>
        <v>9</v>
      </c>
      <c r="X236" s="370">
        <v>5</v>
      </c>
      <c r="Y236" s="370">
        <v>2</v>
      </c>
      <c r="Z236" s="370">
        <f t="shared" si="75"/>
        <v>7</v>
      </c>
      <c r="AA236" s="370">
        <v>9</v>
      </c>
      <c r="AB236" s="370">
        <v>2</v>
      </c>
      <c r="AC236" s="370">
        <f t="shared" si="76"/>
        <v>11</v>
      </c>
      <c r="AD236" s="370">
        <v>5</v>
      </c>
      <c r="AE236" s="370">
        <v>8</v>
      </c>
      <c r="AF236" s="370">
        <f t="shared" si="77"/>
        <v>13</v>
      </c>
      <c r="AG236" s="370">
        <v>2</v>
      </c>
      <c r="AH236" s="370">
        <v>6</v>
      </c>
      <c r="AI236" s="370">
        <f t="shared" si="78"/>
        <v>8</v>
      </c>
      <c r="AJ236" s="370">
        <v>6</v>
      </c>
      <c r="AK236" s="370">
        <v>4</v>
      </c>
      <c r="AL236" s="370">
        <f t="shared" si="79"/>
        <v>10</v>
      </c>
      <c r="AM236" s="370">
        <v>1</v>
      </c>
      <c r="AN236" s="370">
        <v>0</v>
      </c>
      <c r="AO236" s="370">
        <f t="shared" si="80"/>
        <v>1</v>
      </c>
      <c r="AP236" s="370">
        <v>1</v>
      </c>
      <c r="AQ236" s="370">
        <v>0</v>
      </c>
      <c r="AR236" s="370">
        <f t="shared" si="81"/>
        <v>1</v>
      </c>
      <c r="AS236" s="370">
        <v>0</v>
      </c>
      <c r="AT236" s="370">
        <v>0</v>
      </c>
      <c r="AU236" s="370">
        <f t="shared" si="82"/>
        <v>0</v>
      </c>
      <c r="AV236" s="370">
        <v>0</v>
      </c>
      <c r="AW236" s="370">
        <v>0</v>
      </c>
      <c r="AX236" s="370">
        <f t="shared" si="83"/>
        <v>0</v>
      </c>
      <c r="AY236" s="370">
        <v>0</v>
      </c>
      <c r="AZ236" s="370">
        <v>0</v>
      </c>
      <c r="BA236" s="370">
        <f t="shared" si="84"/>
        <v>0</v>
      </c>
      <c r="BB236" s="370">
        <v>0</v>
      </c>
      <c r="BC236" s="370">
        <v>0</v>
      </c>
      <c r="BD236" s="370">
        <f t="shared" si="85"/>
        <v>0</v>
      </c>
      <c r="BE236" s="370">
        <v>0</v>
      </c>
      <c r="BF236" s="370">
        <v>0</v>
      </c>
      <c r="BG236" s="370">
        <f t="shared" si="86"/>
        <v>0</v>
      </c>
      <c r="BH236" s="370">
        <v>0</v>
      </c>
      <c r="BI236" s="370">
        <v>0</v>
      </c>
      <c r="BJ236" s="370">
        <v>0</v>
      </c>
      <c r="BK236" s="370">
        <v>0</v>
      </c>
      <c r="BL236" s="370">
        <v>0</v>
      </c>
      <c r="BM236" s="370">
        <v>0</v>
      </c>
      <c r="BN236" s="370">
        <v>0</v>
      </c>
      <c r="BO236" s="370">
        <v>0</v>
      </c>
      <c r="BP236" s="370">
        <v>0</v>
      </c>
      <c r="BQ236" s="370">
        <v>0</v>
      </c>
      <c r="BR236" s="370">
        <v>0</v>
      </c>
      <c r="BS236" s="370">
        <v>0</v>
      </c>
      <c r="BT236" s="370">
        <v>0</v>
      </c>
      <c r="BU236" s="370">
        <v>0</v>
      </c>
      <c r="BV236" s="370">
        <v>0</v>
      </c>
      <c r="BW236" s="370">
        <v>0</v>
      </c>
      <c r="BX236" s="370">
        <v>0</v>
      </c>
      <c r="BY236" s="370">
        <v>0</v>
      </c>
      <c r="BZ236" s="370">
        <v>0</v>
      </c>
      <c r="CA236" s="370">
        <v>0</v>
      </c>
      <c r="CB236" s="370">
        <v>0</v>
      </c>
      <c r="CC236" s="370">
        <v>0</v>
      </c>
      <c r="CD236" s="370">
        <v>0</v>
      </c>
      <c r="CE236" s="370">
        <v>0</v>
      </c>
    </row>
    <row r="237" spans="1:83" s="371" customFormat="1" hidden="1">
      <c r="A237" s="370">
        <f t="shared" si="69"/>
        <v>219</v>
      </c>
      <c r="B237" s="370" t="s">
        <v>1087</v>
      </c>
      <c r="C237" s="370" t="s">
        <v>1088</v>
      </c>
      <c r="D237" s="370" t="s">
        <v>2502</v>
      </c>
      <c r="E237" s="370" t="s">
        <v>262</v>
      </c>
      <c r="F237" s="370" t="s">
        <v>85</v>
      </c>
      <c r="G237" s="370" t="s">
        <v>127</v>
      </c>
      <c r="H237" s="370" t="s">
        <v>615</v>
      </c>
      <c r="I237" s="370" t="s">
        <v>615</v>
      </c>
      <c r="J237" s="370">
        <v>2</v>
      </c>
      <c r="K237" s="370" t="s">
        <v>2503</v>
      </c>
      <c r="L237" s="370">
        <v>41011</v>
      </c>
      <c r="M237" s="370" t="s">
        <v>2419</v>
      </c>
      <c r="N237" s="370">
        <v>0</v>
      </c>
      <c r="O237" s="370">
        <v>0</v>
      </c>
      <c r="P237" s="370">
        <v>1</v>
      </c>
      <c r="Q237" s="370">
        <f t="shared" si="72"/>
        <v>1</v>
      </c>
      <c r="R237" s="370">
        <v>9</v>
      </c>
      <c r="S237" s="370">
        <v>10</v>
      </c>
      <c r="T237" s="370">
        <f t="shared" si="73"/>
        <v>19</v>
      </c>
      <c r="U237" s="370">
        <v>10</v>
      </c>
      <c r="V237" s="370">
        <v>10</v>
      </c>
      <c r="W237" s="370">
        <f t="shared" si="74"/>
        <v>20</v>
      </c>
      <c r="X237" s="370">
        <v>7</v>
      </c>
      <c r="Y237" s="370">
        <v>8</v>
      </c>
      <c r="Z237" s="370">
        <f t="shared" si="75"/>
        <v>15</v>
      </c>
      <c r="AA237" s="370">
        <v>4</v>
      </c>
      <c r="AB237" s="370">
        <v>3</v>
      </c>
      <c r="AC237" s="370">
        <f t="shared" si="76"/>
        <v>7</v>
      </c>
      <c r="AD237" s="370">
        <v>7</v>
      </c>
      <c r="AE237" s="370">
        <v>2</v>
      </c>
      <c r="AF237" s="370">
        <f t="shared" si="77"/>
        <v>9</v>
      </c>
      <c r="AG237" s="370">
        <v>4</v>
      </c>
      <c r="AH237" s="370">
        <v>2</v>
      </c>
      <c r="AI237" s="370">
        <f t="shared" si="78"/>
        <v>6</v>
      </c>
      <c r="AJ237" s="370">
        <v>0</v>
      </c>
      <c r="AK237" s="370">
        <v>1</v>
      </c>
      <c r="AL237" s="370">
        <f t="shared" si="79"/>
        <v>1</v>
      </c>
      <c r="AM237" s="370">
        <v>1</v>
      </c>
      <c r="AN237" s="370">
        <v>0</v>
      </c>
      <c r="AO237" s="370">
        <f t="shared" si="80"/>
        <v>1</v>
      </c>
      <c r="AP237" s="370">
        <v>0</v>
      </c>
      <c r="AQ237" s="370">
        <v>0</v>
      </c>
      <c r="AR237" s="370">
        <f t="shared" si="81"/>
        <v>0</v>
      </c>
      <c r="AS237" s="370">
        <v>0</v>
      </c>
      <c r="AT237" s="370">
        <v>0</v>
      </c>
      <c r="AU237" s="370">
        <f t="shared" si="82"/>
        <v>0</v>
      </c>
      <c r="AV237" s="370">
        <v>0</v>
      </c>
      <c r="AW237" s="370">
        <v>0</v>
      </c>
      <c r="AX237" s="370">
        <f t="shared" si="83"/>
        <v>0</v>
      </c>
      <c r="AY237" s="370">
        <v>0</v>
      </c>
      <c r="AZ237" s="370">
        <v>0</v>
      </c>
      <c r="BA237" s="370">
        <f t="shared" si="84"/>
        <v>0</v>
      </c>
      <c r="BB237" s="370">
        <v>0</v>
      </c>
      <c r="BC237" s="370">
        <v>0</v>
      </c>
      <c r="BD237" s="370">
        <f t="shared" si="85"/>
        <v>0</v>
      </c>
      <c r="BE237" s="370">
        <v>0</v>
      </c>
      <c r="BF237" s="370">
        <v>0</v>
      </c>
      <c r="BG237" s="370">
        <f t="shared" si="86"/>
        <v>0</v>
      </c>
      <c r="BH237" s="370">
        <v>1</v>
      </c>
      <c r="BI237" s="370">
        <v>1</v>
      </c>
      <c r="BJ237" s="370">
        <v>0</v>
      </c>
      <c r="BK237" s="370">
        <v>0</v>
      </c>
      <c r="BL237" s="370">
        <v>0</v>
      </c>
      <c r="BM237" s="370">
        <v>0</v>
      </c>
      <c r="BN237" s="370">
        <v>1</v>
      </c>
      <c r="BO237" s="370">
        <v>0</v>
      </c>
      <c r="BP237" s="370">
        <v>0</v>
      </c>
      <c r="BQ237" s="370">
        <v>0</v>
      </c>
      <c r="BR237" s="370">
        <v>0</v>
      </c>
      <c r="BS237" s="370">
        <v>0</v>
      </c>
      <c r="BT237" s="370">
        <v>2</v>
      </c>
      <c r="BU237" s="370">
        <v>1</v>
      </c>
      <c r="BV237" s="370">
        <v>3</v>
      </c>
      <c r="BW237" s="370">
        <v>0</v>
      </c>
      <c r="BX237" s="370">
        <v>0</v>
      </c>
      <c r="BY237" s="370">
        <v>0</v>
      </c>
      <c r="BZ237" s="370">
        <v>2</v>
      </c>
      <c r="CA237" s="370">
        <v>2</v>
      </c>
      <c r="CB237" s="370">
        <v>3</v>
      </c>
      <c r="CC237" s="370">
        <v>0</v>
      </c>
      <c r="CD237" s="370">
        <v>0</v>
      </c>
      <c r="CE237" s="370">
        <v>0</v>
      </c>
    </row>
    <row r="238" spans="1:83" s="371" customFormat="1" hidden="1">
      <c r="A238" s="370">
        <f t="shared" si="69"/>
        <v>220</v>
      </c>
      <c r="B238" s="370" t="s">
        <v>1113</v>
      </c>
      <c r="C238" s="370" t="s">
        <v>1114</v>
      </c>
      <c r="D238" s="370" t="s">
        <v>2504</v>
      </c>
      <c r="E238" s="370" t="s">
        <v>1115</v>
      </c>
      <c r="F238" s="370" t="s">
        <v>85</v>
      </c>
      <c r="G238" s="370" t="s">
        <v>126</v>
      </c>
      <c r="H238" s="370" t="s">
        <v>615</v>
      </c>
      <c r="I238" s="370" t="s">
        <v>615</v>
      </c>
      <c r="J238" s="370">
        <v>2</v>
      </c>
      <c r="K238" s="370" t="s">
        <v>2410</v>
      </c>
      <c r="L238" s="370">
        <v>27760</v>
      </c>
      <c r="M238" s="370" t="s">
        <v>2409</v>
      </c>
      <c r="N238" s="370">
        <v>2200</v>
      </c>
      <c r="O238" s="370">
        <v>0</v>
      </c>
      <c r="P238" s="370">
        <v>0</v>
      </c>
      <c r="Q238" s="370">
        <f t="shared" si="72"/>
        <v>0</v>
      </c>
      <c r="R238" s="370">
        <v>41</v>
      </c>
      <c r="S238" s="370">
        <v>39</v>
      </c>
      <c r="T238" s="370">
        <f t="shared" si="73"/>
        <v>80</v>
      </c>
      <c r="U238" s="370">
        <v>62</v>
      </c>
      <c r="V238" s="370">
        <v>63</v>
      </c>
      <c r="W238" s="370">
        <f t="shared" si="74"/>
        <v>125</v>
      </c>
      <c r="X238" s="370">
        <v>65</v>
      </c>
      <c r="Y238" s="370">
        <v>56</v>
      </c>
      <c r="Z238" s="370">
        <f t="shared" si="75"/>
        <v>121</v>
      </c>
      <c r="AA238" s="370">
        <v>57</v>
      </c>
      <c r="AB238" s="370">
        <v>51</v>
      </c>
      <c r="AC238" s="370">
        <f t="shared" si="76"/>
        <v>108</v>
      </c>
      <c r="AD238" s="370">
        <v>58</v>
      </c>
      <c r="AE238" s="370">
        <v>44</v>
      </c>
      <c r="AF238" s="370">
        <f t="shared" si="77"/>
        <v>102</v>
      </c>
      <c r="AG238" s="370">
        <v>49</v>
      </c>
      <c r="AH238" s="370">
        <v>52</v>
      </c>
      <c r="AI238" s="370">
        <f t="shared" si="78"/>
        <v>101</v>
      </c>
      <c r="AJ238" s="370">
        <v>25</v>
      </c>
      <c r="AK238" s="370">
        <v>16</v>
      </c>
      <c r="AL238" s="370">
        <f t="shared" si="79"/>
        <v>41</v>
      </c>
      <c r="AM238" s="370">
        <v>7</v>
      </c>
      <c r="AN238" s="370">
        <v>2</v>
      </c>
      <c r="AO238" s="370">
        <f t="shared" si="80"/>
        <v>9</v>
      </c>
      <c r="AP238" s="370">
        <v>2</v>
      </c>
      <c r="AQ238" s="370">
        <v>0</v>
      </c>
      <c r="AR238" s="370">
        <f t="shared" si="81"/>
        <v>2</v>
      </c>
      <c r="AS238" s="370">
        <v>0</v>
      </c>
      <c r="AT238" s="370">
        <v>0</v>
      </c>
      <c r="AU238" s="370">
        <f t="shared" si="82"/>
        <v>0</v>
      </c>
      <c r="AV238" s="370">
        <v>0</v>
      </c>
      <c r="AW238" s="370">
        <v>0</v>
      </c>
      <c r="AX238" s="370">
        <f t="shared" si="83"/>
        <v>0</v>
      </c>
      <c r="AY238" s="370">
        <v>0</v>
      </c>
      <c r="AZ238" s="370">
        <v>0</v>
      </c>
      <c r="BA238" s="370">
        <f t="shared" si="84"/>
        <v>0</v>
      </c>
      <c r="BB238" s="370">
        <v>0</v>
      </c>
      <c r="BC238" s="370">
        <v>0</v>
      </c>
      <c r="BD238" s="370">
        <f t="shared" si="85"/>
        <v>0</v>
      </c>
      <c r="BE238" s="370">
        <v>0</v>
      </c>
      <c r="BF238" s="370">
        <v>0</v>
      </c>
      <c r="BG238" s="370">
        <f t="shared" si="86"/>
        <v>0</v>
      </c>
      <c r="BH238" s="370">
        <v>3</v>
      </c>
      <c r="BI238" s="370">
        <v>0</v>
      </c>
      <c r="BJ238" s="370">
        <v>0</v>
      </c>
      <c r="BK238" s="370">
        <v>0</v>
      </c>
      <c r="BL238" s="370">
        <v>1</v>
      </c>
      <c r="BM238" s="370">
        <v>0</v>
      </c>
      <c r="BN238" s="370">
        <v>0</v>
      </c>
      <c r="BO238" s="370">
        <v>0</v>
      </c>
      <c r="BP238" s="370">
        <v>0</v>
      </c>
      <c r="BQ238" s="370">
        <v>0</v>
      </c>
      <c r="BR238" s="370">
        <v>0</v>
      </c>
      <c r="BS238" s="370">
        <v>0</v>
      </c>
      <c r="BT238" s="370">
        <v>4</v>
      </c>
      <c r="BU238" s="370">
        <v>0</v>
      </c>
      <c r="BV238" s="370">
        <v>4</v>
      </c>
      <c r="BW238" s="370">
        <v>0</v>
      </c>
      <c r="BX238" s="370">
        <v>0</v>
      </c>
      <c r="BY238" s="370">
        <v>0</v>
      </c>
      <c r="BZ238" s="370">
        <v>4</v>
      </c>
      <c r="CA238" s="370">
        <v>4</v>
      </c>
      <c r="CB238" s="370">
        <v>4</v>
      </c>
      <c r="CC238" s="370">
        <v>0</v>
      </c>
      <c r="CD238" s="370">
        <v>0</v>
      </c>
      <c r="CE238" s="370">
        <v>0</v>
      </c>
    </row>
    <row r="239" spans="1:83" s="371" customFormat="1" hidden="1">
      <c r="A239" s="370">
        <f t="shared" si="69"/>
        <v>221</v>
      </c>
      <c r="B239" s="370" t="s">
        <v>1100</v>
      </c>
      <c r="C239" s="370" t="s">
        <v>1101</v>
      </c>
      <c r="D239" s="370" t="s">
        <v>1662</v>
      </c>
      <c r="E239" s="370" t="s">
        <v>259</v>
      </c>
      <c r="F239" s="370" t="s">
        <v>85</v>
      </c>
      <c r="G239" s="370" t="s">
        <v>126</v>
      </c>
      <c r="H239" s="370" t="s">
        <v>615</v>
      </c>
      <c r="I239" s="370" t="s">
        <v>615</v>
      </c>
      <c r="J239" s="370">
        <v>2</v>
      </c>
      <c r="K239" s="370" t="s">
        <v>2505</v>
      </c>
      <c r="L239" s="370">
        <v>28171</v>
      </c>
      <c r="M239" s="370" t="s">
        <v>2409</v>
      </c>
      <c r="N239" s="370">
        <v>450</v>
      </c>
      <c r="O239" s="370">
        <v>0</v>
      </c>
      <c r="P239" s="370">
        <v>0</v>
      </c>
      <c r="Q239" s="370">
        <f t="shared" si="72"/>
        <v>0</v>
      </c>
      <c r="R239" s="370">
        <v>21</v>
      </c>
      <c r="S239" s="370">
        <v>27</v>
      </c>
      <c r="T239" s="370">
        <f t="shared" si="73"/>
        <v>48</v>
      </c>
      <c r="U239" s="370">
        <v>38</v>
      </c>
      <c r="V239" s="370">
        <v>48</v>
      </c>
      <c r="W239" s="370">
        <f t="shared" si="74"/>
        <v>86</v>
      </c>
      <c r="X239" s="370">
        <v>46</v>
      </c>
      <c r="Y239" s="370">
        <v>40</v>
      </c>
      <c r="Z239" s="370">
        <f t="shared" si="75"/>
        <v>86</v>
      </c>
      <c r="AA239" s="370">
        <v>48</v>
      </c>
      <c r="AB239" s="370">
        <v>40</v>
      </c>
      <c r="AC239" s="370">
        <f t="shared" si="76"/>
        <v>88</v>
      </c>
      <c r="AD239" s="370">
        <v>53</v>
      </c>
      <c r="AE239" s="370">
        <v>44</v>
      </c>
      <c r="AF239" s="370">
        <f t="shared" si="77"/>
        <v>97</v>
      </c>
      <c r="AG239" s="370">
        <v>50</v>
      </c>
      <c r="AH239" s="370">
        <v>47</v>
      </c>
      <c r="AI239" s="370">
        <f t="shared" si="78"/>
        <v>97</v>
      </c>
      <c r="AJ239" s="370">
        <v>27</v>
      </c>
      <c r="AK239" s="370">
        <v>27</v>
      </c>
      <c r="AL239" s="370">
        <f t="shared" si="79"/>
        <v>54</v>
      </c>
      <c r="AM239" s="370">
        <v>6</v>
      </c>
      <c r="AN239" s="370">
        <v>5</v>
      </c>
      <c r="AO239" s="370">
        <f t="shared" si="80"/>
        <v>11</v>
      </c>
      <c r="AP239" s="370">
        <v>1</v>
      </c>
      <c r="AQ239" s="370">
        <v>0</v>
      </c>
      <c r="AR239" s="370">
        <f t="shared" si="81"/>
        <v>1</v>
      </c>
      <c r="AS239" s="370">
        <v>0</v>
      </c>
      <c r="AT239" s="370">
        <v>0</v>
      </c>
      <c r="AU239" s="370">
        <f t="shared" si="82"/>
        <v>0</v>
      </c>
      <c r="AV239" s="370">
        <v>0</v>
      </c>
      <c r="AW239" s="370">
        <v>0</v>
      </c>
      <c r="AX239" s="370">
        <f t="shared" si="83"/>
        <v>0</v>
      </c>
      <c r="AY239" s="370">
        <v>0</v>
      </c>
      <c r="AZ239" s="370">
        <v>0</v>
      </c>
      <c r="BA239" s="370">
        <f t="shared" si="84"/>
        <v>0</v>
      </c>
      <c r="BB239" s="370">
        <v>0</v>
      </c>
      <c r="BC239" s="370">
        <v>0</v>
      </c>
      <c r="BD239" s="370">
        <f t="shared" si="85"/>
        <v>0</v>
      </c>
      <c r="BE239" s="370">
        <v>0</v>
      </c>
      <c r="BF239" s="370">
        <v>0</v>
      </c>
      <c r="BG239" s="370">
        <f t="shared" si="86"/>
        <v>0</v>
      </c>
      <c r="BH239" s="370">
        <v>0</v>
      </c>
      <c r="BI239" s="370">
        <v>0</v>
      </c>
      <c r="BJ239" s="370">
        <v>0</v>
      </c>
      <c r="BK239" s="370">
        <v>0</v>
      </c>
      <c r="BL239" s="370">
        <v>0</v>
      </c>
      <c r="BM239" s="370">
        <v>0</v>
      </c>
      <c r="BN239" s="370">
        <v>0</v>
      </c>
      <c r="BO239" s="370">
        <v>0</v>
      </c>
      <c r="BP239" s="370">
        <v>0</v>
      </c>
      <c r="BQ239" s="370">
        <v>0</v>
      </c>
      <c r="BR239" s="370">
        <v>0</v>
      </c>
      <c r="BS239" s="370">
        <v>0</v>
      </c>
      <c r="BT239" s="370">
        <v>0</v>
      </c>
      <c r="BU239" s="370">
        <v>0</v>
      </c>
      <c r="BV239" s="370">
        <v>0</v>
      </c>
      <c r="BW239" s="370">
        <v>0</v>
      </c>
      <c r="BX239" s="370">
        <v>0</v>
      </c>
      <c r="BY239" s="370">
        <v>0</v>
      </c>
      <c r="BZ239" s="370">
        <v>0</v>
      </c>
      <c r="CA239" s="370">
        <v>0</v>
      </c>
      <c r="CB239" s="370">
        <v>0</v>
      </c>
      <c r="CC239" s="370">
        <v>0</v>
      </c>
      <c r="CD239" s="370">
        <v>0</v>
      </c>
      <c r="CE239" s="370">
        <v>0</v>
      </c>
    </row>
    <row r="240" spans="1:83" s="371" customFormat="1" hidden="1">
      <c r="A240" s="370">
        <f t="shared" si="69"/>
        <v>222</v>
      </c>
      <c r="B240" s="370" t="s">
        <v>1084</v>
      </c>
      <c r="C240" s="370" t="s">
        <v>1085</v>
      </c>
      <c r="D240" s="370" t="s">
        <v>1661</v>
      </c>
      <c r="E240" s="370" t="s">
        <v>1086</v>
      </c>
      <c r="F240" s="370" t="s">
        <v>85</v>
      </c>
      <c r="G240" s="370" t="s">
        <v>126</v>
      </c>
      <c r="H240" s="370" t="s">
        <v>615</v>
      </c>
      <c r="I240" s="370" t="s">
        <v>615</v>
      </c>
      <c r="J240" s="370">
        <v>2</v>
      </c>
      <c r="K240" s="370" t="s">
        <v>2506</v>
      </c>
      <c r="L240" s="370">
        <v>28204</v>
      </c>
      <c r="M240" s="370" t="s">
        <v>2409</v>
      </c>
      <c r="N240" s="370">
        <v>1300</v>
      </c>
      <c r="O240" s="370">
        <v>0</v>
      </c>
      <c r="P240" s="370">
        <v>0</v>
      </c>
      <c r="Q240" s="370">
        <f t="shared" si="72"/>
        <v>0</v>
      </c>
      <c r="R240" s="370">
        <v>13</v>
      </c>
      <c r="S240" s="370">
        <v>18</v>
      </c>
      <c r="T240" s="370">
        <f t="shared" si="73"/>
        <v>31</v>
      </c>
      <c r="U240" s="370">
        <v>35</v>
      </c>
      <c r="V240" s="370">
        <v>24</v>
      </c>
      <c r="W240" s="370">
        <f t="shared" si="74"/>
        <v>59</v>
      </c>
      <c r="X240" s="370">
        <v>24</v>
      </c>
      <c r="Y240" s="370">
        <v>30</v>
      </c>
      <c r="Z240" s="370">
        <f t="shared" si="75"/>
        <v>54</v>
      </c>
      <c r="AA240" s="370">
        <v>22</v>
      </c>
      <c r="AB240" s="370">
        <v>21</v>
      </c>
      <c r="AC240" s="370">
        <f t="shared" si="76"/>
        <v>43</v>
      </c>
      <c r="AD240" s="370">
        <v>23</v>
      </c>
      <c r="AE240" s="370">
        <v>19</v>
      </c>
      <c r="AF240" s="370">
        <f t="shared" si="77"/>
        <v>42</v>
      </c>
      <c r="AG240" s="370">
        <v>21</v>
      </c>
      <c r="AH240" s="370">
        <v>19</v>
      </c>
      <c r="AI240" s="370">
        <f t="shared" si="78"/>
        <v>40</v>
      </c>
      <c r="AJ240" s="370">
        <v>13</v>
      </c>
      <c r="AK240" s="370">
        <v>12</v>
      </c>
      <c r="AL240" s="370">
        <f t="shared" si="79"/>
        <v>25</v>
      </c>
      <c r="AM240" s="370">
        <v>9</v>
      </c>
      <c r="AN240" s="370">
        <v>1</v>
      </c>
      <c r="AO240" s="370">
        <f t="shared" si="80"/>
        <v>10</v>
      </c>
      <c r="AP240" s="370">
        <v>3</v>
      </c>
      <c r="AQ240" s="370">
        <v>0</v>
      </c>
      <c r="AR240" s="370">
        <f t="shared" si="81"/>
        <v>3</v>
      </c>
      <c r="AS240" s="370">
        <v>0</v>
      </c>
      <c r="AT240" s="370">
        <v>0</v>
      </c>
      <c r="AU240" s="370">
        <f t="shared" si="82"/>
        <v>0</v>
      </c>
      <c r="AV240" s="370">
        <v>0</v>
      </c>
      <c r="AW240" s="370">
        <v>0</v>
      </c>
      <c r="AX240" s="370">
        <f t="shared" si="83"/>
        <v>0</v>
      </c>
      <c r="AY240" s="370">
        <v>0</v>
      </c>
      <c r="AZ240" s="370">
        <v>0</v>
      </c>
      <c r="BA240" s="370">
        <f t="shared" si="84"/>
        <v>0</v>
      </c>
      <c r="BB240" s="370">
        <v>0</v>
      </c>
      <c r="BC240" s="370">
        <v>0</v>
      </c>
      <c r="BD240" s="370">
        <f t="shared" si="85"/>
        <v>0</v>
      </c>
      <c r="BE240" s="370">
        <v>0</v>
      </c>
      <c r="BF240" s="370">
        <v>0</v>
      </c>
      <c r="BG240" s="370">
        <f t="shared" si="86"/>
        <v>0</v>
      </c>
      <c r="BH240" s="370">
        <v>0</v>
      </c>
      <c r="BI240" s="370">
        <v>0</v>
      </c>
      <c r="BJ240" s="370">
        <v>0</v>
      </c>
      <c r="BK240" s="370">
        <v>0</v>
      </c>
      <c r="BL240" s="370">
        <v>0</v>
      </c>
      <c r="BM240" s="370">
        <v>0</v>
      </c>
      <c r="BN240" s="370">
        <v>0</v>
      </c>
      <c r="BO240" s="370">
        <v>0</v>
      </c>
      <c r="BP240" s="370">
        <v>0</v>
      </c>
      <c r="BQ240" s="370">
        <v>0</v>
      </c>
      <c r="BR240" s="370">
        <v>0</v>
      </c>
      <c r="BS240" s="370">
        <v>0</v>
      </c>
      <c r="BT240" s="370">
        <v>0</v>
      </c>
      <c r="BU240" s="370">
        <v>0</v>
      </c>
      <c r="BV240" s="370">
        <v>0</v>
      </c>
      <c r="BW240" s="370">
        <v>0</v>
      </c>
      <c r="BX240" s="370">
        <v>0</v>
      </c>
      <c r="BY240" s="370">
        <v>0</v>
      </c>
      <c r="BZ240" s="370">
        <v>0</v>
      </c>
      <c r="CA240" s="370">
        <v>0</v>
      </c>
      <c r="CB240" s="370">
        <v>0</v>
      </c>
      <c r="CC240" s="370">
        <v>0</v>
      </c>
      <c r="CD240" s="370">
        <v>0</v>
      </c>
      <c r="CE240" s="370">
        <v>0</v>
      </c>
    </row>
    <row r="241" spans="1:83" s="371" customFormat="1" hidden="1">
      <c r="A241" s="370">
        <f t="shared" si="69"/>
        <v>223</v>
      </c>
      <c r="B241" s="370" t="s">
        <v>1081</v>
      </c>
      <c r="C241" s="370" t="s">
        <v>1082</v>
      </c>
      <c r="D241" s="370" t="s">
        <v>1653</v>
      </c>
      <c r="E241" s="370" t="s">
        <v>1083</v>
      </c>
      <c r="F241" s="370" t="s">
        <v>85</v>
      </c>
      <c r="G241" s="370" t="s">
        <v>126</v>
      </c>
      <c r="H241" s="370" t="s">
        <v>615</v>
      </c>
      <c r="I241" s="370" t="s">
        <v>615</v>
      </c>
      <c r="J241" s="370">
        <v>2</v>
      </c>
      <c r="K241" s="370" t="s">
        <v>2410</v>
      </c>
      <c r="L241" s="370">
        <v>29768</v>
      </c>
      <c r="M241" s="370" t="s">
        <v>2409</v>
      </c>
      <c r="N241" s="370">
        <v>1350</v>
      </c>
      <c r="O241" s="370">
        <v>0</v>
      </c>
      <c r="P241" s="370">
        <v>1</v>
      </c>
      <c r="Q241" s="370">
        <f t="shared" si="72"/>
        <v>1</v>
      </c>
      <c r="R241" s="370">
        <v>17</v>
      </c>
      <c r="S241" s="370">
        <v>21</v>
      </c>
      <c r="T241" s="370">
        <f t="shared" si="73"/>
        <v>38</v>
      </c>
      <c r="U241" s="370">
        <v>20</v>
      </c>
      <c r="V241" s="370">
        <v>13</v>
      </c>
      <c r="W241" s="370">
        <f t="shared" si="74"/>
        <v>33</v>
      </c>
      <c r="X241" s="370">
        <v>20</v>
      </c>
      <c r="Y241" s="370">
        <v>17</v>
      </c>
      <c r="Z241" s="370">
        <f t="shared" si="75"/>
        <v>37</v>
      </c>
      <c r="AA241" s="370">
        <v>20</v>
      </c>
      <c r="AB241" s="370">
        <v>23</v>
      </c>
      <c r="AC241" s="370">
        <f t="shared" si="76"/>
        <v>43</v>
      </c>
      <c r="AD241" s="370">
        <v>10</v>
      </c>
      <c r="AE241" s="370">
        <v>15</v>
      </c>
      <c r="AF241" s="370">
        <f t="shared" si="77"/>
        <v>25</v>
      </c>
      <c r="AG241" s="370">
        <v>17</v>
      </c>
      <c r="AH241" s="370">
        <v>11</v>
      </c>
      <c r="AI241" s="370">
        <f t="shared" si="78"/>
        <v>28</v>
      </c>
      <c r="AJ241" s="370">
        <v>8</v>
      </c>
      <c r="AK241" s="370">
        <v>11</v>
      </c>
      <c r="AL241" s="370">
        <f t="shared" si="79"/>
        <v>19</v>
      </c>
      <c r="AM241" s="370">
        <v>5</v>
      </c>
      <c r="AN241" s="370">
        <v>3</v>
      </c>
      <c r="AO241" s="370">
        <f t="shared" si="80"/>
        <v>8</v>
      </c>
      <c r="AP241" s="370">
        <v>1</v>
      </c>
      <c r="AQ241" s="370">
        <v>0</v>
      </c>
      <c r="AR241" s="370">
        <f t="shared" si="81"/>
        <v>1</v>
      </c>
      <c r="AS241" s="370">
        <v>0</v>
      </c>
      <c r="AT241" s="370">
        <v>0</v>
      </c>
      <c r="AU241" s="370">
        <f t="shared" si="82"/>
        <v>0</v>
      </c>
      <c r="AV241" s="370">
        <v>0</v>
      </c>
      <c r="AW241" s="370">
        <v>0</v>
      </c>
      <c r="AX241" s="370">
        <f t="shared" si="83"/>
        <v>0</v>
      </c>
      <c r="AY241" s="370">
        <v>0</v>
      </c>
      <c r="AZ241" s="370">
        <v>0</v>
      </c>
      <c r="BA241" s="370">
        <f t="shared" si="84"/>
        <v>0</v>
      </c>
      <c r="BB241" s="370">
        <v>0</v>
      </c>
      <c r="BC241" s="370">
        <v>0</v>
      </c>
      <c r="BD241" s="370">
        <f t="shared" si="85"/>
        <v>0</v>
      </c>
      <c r="BE241" s="370">
        <v>0</v>
      </c>
      <c r="BF241" s="370">
        <v>0</v>
      </c>
      <c r="BG241" s="370">
        <f t="shared" si="86"/>
        <v>0</v>
      </c>
      <c r="BH241" s="370">
        <v>0</v>
      </c>
      <c r="BI241" s="370">
        <v>0</v>
      </c>
      <c r="BJ241" s="370">
        <v>0</v>
      </c>
      <c r="BK241" s="370">
        <v>0</v>
      </c>
      <c r="BL241" s="370">
        <v>0</v>
      </c>
      <c r="BM241" s="370">
        <v>0</v>
      </c>
      <c r="BN241" s="370">
        <v>0</v>
      </c>
      <c r="BO241" s="370">
        <v>0</v>
      </c>
      <c r="BP241" s="370">
        <v>0</v>
      </c>
      <c r="BQ241" s="370">
        <v>0</v>
      </c>
      <c r="BR241" s="370">
        <v>0</v>
      </c>
      <c r="BS241" s="370">
        <v>0</v>
      </c>
      <c r="BT241" s="370">
        <v>0</v>
      </c>
      <c r="BU241" s="370">
        <v>0</v>
      </c>
      <c r="BV241" s="370">
        <v>0</v>
      </c>
      <c r="BW241" s="370">
        <v>0</v>
      </c>
      <c r="BX241" s="370">
        <v>0</v>
      </c>
      <c r="BY241" s="370">
        <v>0</v>
      </c>
      <c r="BZ241" s="370">
        <v>0</v>
      </c>
      <c r="CA241" s="370">
        <v>0</v>
      </c>
      <c r="CB241" s="370">
        <v>0</v>
      </c>
      <c r="CC241" s="370">
        <v>0</v>
      </c>
      <c r="CD241" s="370">
        <v>0</v>
      </c>
      <c r="CE241" s="370">
        <v>0</v>
      </c>
    </row>
    <row r="242" spans="1:83" s="371" customFormat="1" hidden="1">
      <c r="A242" s="370">
        <f t="shared" si="69"/>
        <v>224</v>
      </c>
      <c r="B242" s="370" t="s">
        <v>1102</v>
      </c>
      <c r="C242" s="370" t="s">
        <v>1103</v>
      </c>
      <c r="D242" s="370" t="s">
        <v>1676</v>
      </c>
      <c r="E242" s="370" t="s">
        <v>1104</v>
      </c>
      <c r="F242" s="370" t="s">
        <v>85</v>
      </c>
      <c r="G242" s="370" t="s">
        <v>126</v>
      </c>
      <c r="H242" s="370" t="s">
        <v>615</v>
      </c>
      <c r="I242" s="370" t="s">
        <v>615</v>
      </c>
      <c r="J242" s="370">
        <v>2</v>
      </c>
      <c r="K242" s="370" t="s">
        <v>2410</v>
      </c>
      <c r="L242" s="370">
        <v>28491</v>
      </c>
      <c r="M242" s="370" t="s">
        <v>2409</v>
      </c>
      <c r="N242" s="370">
        <v>1300</v>
      </c>
      <c r="O242" s="370">
        <v>0</v>
      </c>
      <c r="P242" s="370">
        <v>1</v>
      </c>
      <c r="Q242" s="370">
        <f t="shared" si="72"/>
        <v>1</v>
      </c>
      <c r="R242" s="370">
        <v>15</v>
      </c>
      <c r="S242" s="370">
        <v>6</v>
      </c>
      <c r="T242" s="370">
        <f t="shared" si="73"/>
        <v>21</v>
      </c>
      <c r="U242" s="370">
        <v>26</v>
      </c>
      <c r="V242" s="370">
        <v>40</v>
      </c>
      <c r="W242" s="370">
        <f t="shared" si="74"/>
        <v>66</v>
      </c>
      <c r="X242" s="370">
        <v>26</v>
      </c>
      <c r="Y242" s="370">
        <v>26</v>
      </c>
      <c r="Z242" s="370">
        <f t="shared" si="75"/>
        <v>52</v>
      </c>
      <c r="AA242" s="370">
        <v>31</v>
      </c>
      <c r="AB242" s="370">
        <v>22</v>
      </c>
      <c r="AC242" s="370">
        <f t="shared" si="76"/>
        <v>53</v>
      </c>
      <c r="AD242" s="370">
        <v>24</v>
      </c>
      <c r="AE242" s="370">
        <v>21</v>
      </c>
      <c r="AF242" s="370">
        <f t="shared" si="77"/>
        <v>45</v>
      </c>
      <c r="AG242" s="370">
        <v>25</v>
      </c>
      <c r="AH242" s="370">
        <v>22</v>
      </c>
      <c r="AI242" s="370">
        <f t="shared" si="78"/>
        <v>47</v>
      </c>
      <c r="AJ242" s="370">
        <v>15</v>
      </c>
      <c r="AK242" s="370">
        <v>18</v>
      </c>
      <c r="AL242" s="370">
        <f t="shared" si="79"/>
        <v>33</v>
      </c>
      <c r="AM242" s="370">
        <v>7</v>
      </c>
      <c r="AN242" s="370">
        <v>4</v>
      </c>
      <c r="AO242" s="370">
        <f t="shared" si="80"/>
        <v>11</v>
      </c>
      <c r="AP242" s="370">
        <v>1</v>
      </c>
      <c r="AQ242" s="370">
        <v>1</v>
      </c>
      <c r="AR242" s="370">
        <f t="shared" si="81"/>
        <v>2</v>
      </c>
      <c r="AS242" s="370">
        <v>1</v>
      </c>
      <c r="AT242" s="370">
        <v>1</v>
      </c>
      <c r="AU242" s="370">
        <f t="shared" si="82"/>
        <v>2</v>
      </c>
      <c r="AV242" s="370">
        <v>0</v>
      </c>
      <c r="AW242" s="370">
        <v>0</v>
      </c>
      <c r="AX242" s="370">
        <f t="shared" si="83"/>
        <v>0</v>
      </c>
      <c r="AY242" s="370">
        <v>0</v>
      </c>
      <c r="AZ242" s="370">
        <v>0</v>
      </c>
      <c r="BA242" s="370">
        <f t="shared" si="84"/>
        <v>0</v>
      </c>
      <c r="BB242" s="370">
        <v>0</v>
      </c>
      <c r="BC242" s="370">
        <v>0</v>
      </c>
      <c r="BD242" s="370">
        <f t="shared" si="85"/>
        <v>0</v>
      </c>
      <c r="BE242" s="370">
        <v>0</v>
      </c>
      <c r="BF242" s="370">
        <v>0</v>
      </c>
      <c r="BG242" s="370">
        <f t="shared" si="86"/>
        <v>0</v>
      </c>
      <c r="BH242" s="370">
        <v>0</v>
      </c>
      <c r="BI242" s="370">
        <v>0</v>
      </c>
      <c r="BJ242" s="370">
        <v>0</v>
      </c>
      <c r="BK242" s="370">
        <v>0</v>
      </c>
      <c r="BL242" s="370">
        <v>0</v>
      </c>
      <c r="BM242" s="370">
        <v>0</v>
      </c>
      <c r="BN242" s="370">
        <v>0</v>
      </c>
      <c r="BO242" s="370">
        <v>0</v>
      </c>
      <c r="BP242" s="370">
        <v>0</v>
      </c>
      <c r="BQ242" s="370">
        <v>0</v>
      </c>
      <c r="BR242" s="370">
        <v>0</v>
      </c>
      <c r="BS242" s="370">
        <v>0</v>
      </c>
      <c r="BT242" s="370">
        <v>0</v>
      </c>
      <c r="BU242" s="370">
        <v>0</v>
      </c>
      <c r="BV242" s="370">
        <v>0</v>
      </c>
      <c r="BW242" s="370">
        <v>0</v>
      </c>
      <c r="BX242" s="370">
        <v>0</v>
      </c>
      <c r="BY242" s="370">
        <v>0</v>
      </c>
      <c r="BZ242" s="370">
        <v>0</v>
      </c>
      <c r="CA242" s="370">
        <v>0</v>
      </c>
      <c r="CB242" s="370">
        <v>0</v>
      </c>
      <c r="CC242" s="370">
        <v>0</v>
      </c>
      <c r="CD242" s="370">
        <v>0</v>
      </c>
      <c r="CE242" s="370">
        <v>0</v>
      </c>
    </row>
    <row r="243" spans="1:83" s="371" customFormat="1" hidden="1">
      <c r="A243" s="370">
        <f t="shared" si="69"/>
        <v>225</v>
      </c>
      <c r="B243" s="370" t="s">
        <v>1098</v>
      </c>
      <c r="C243" s="370" t="s">
        <v>1099</v>
      </c>
      <c r="D243" s="370" t="s">
        <v>1664</v>
      </c>
      <c r="E243" s="370" t="s">
        <v>212</v>
      </c>
      <c r="F243" s="370" t="s">
        <v>85</v>
      </c>
      <c r="G243" s="370" t="s">
        <v>126</v>
      </c>
      <c r="H243" s="370" t="s">
        <v>615</v>
      </c>
      <c r="I243" s="370" t="s">
        <v>615</v>
      </c>
      <c r="J243" s="370">
        <v>2</v>
      </c>
      <c r="K243" s="370" t="s">
        <v>2410</v>
      </c>
      <c r="L243" s="370">
        <v>30498</v>
      </c>
      <c r="M243" s="370" t="s">
        <v>2409</v>
      </c>
      <c r="N243" s="370">
        <v>0</v>
      </c>
      <c r="O243" s="370">
        <v>0</v>
      </c>
      <c r="P243" s="370">
        <v>1</v>
      </c>
      <c r="Q243" s="370">
        <f t="shared" si="72"/>
        <v>1</v>
      </c>
      <c r="R243" s="370">
        <v>12</v>
      </c>
      <c r="S243" s="370">
        <v>20</v>
      </c>
      <c r="T243" s="370">
        <f t="shared" si="73"/>
        <v>32</v>
      </c>
      <c r="U243" s="370">
        <v>35</v>
      </c>
      <c r="V243" s="370">
        <v>26</v>
      </c>
      <c r="W243" s="370">
        <f t="shared" si="74"/>
        <v>61</v>
      </c>
      <c r="X243" s="370">
        <v>29</v>
      </c>
      <c r="Y243" s="370">
        <v>18</v>
      </c>
      <c r="Z243" s="370">
        <f t="shared" si="75"/>
        <v>47</v>
      </c>
      <c r="AA243" s="370">
        <v>22</v>
      </c>
      <c r="AB243" s="370">
        <v>24</v>
      </c>
      <c r="AC243" s="370">
        <f t="shared" si="76"/>
        <v>46</v>
      </c>
      <c r="AD243" s="370">
        <v>18</v>
      </c>
      <c r="AE243" s="370">
        <v>27</v>
      </c>
      <c r="AF243" s="370">
        <f t="shared" si="77"/>
        <v>45</v>
      </c>
      <c r="AG243" s="370">
        <v>33</v>
      </c>
      <c r="AH243" s="370">
        <v>20</v>
      </c>
      <c r="AI243" s="370">
        <f t="shared" si="78"/>
        <v>53</v>
      </c>
      <c r="AJ243" s="370">
        <v>9</v>
      </c>
      <c r="AK243" s="370">
        <v>7</v>
      </c>
      <c r="AL243" s="370">
        <f t="shared" si="79"/>
        <v>16</v>
      </c>
      <c r="AM243" s="370">
        <v>3</v>
      </c>
      <c r="AN243" s="370">
        <v>1</v>
      </c>
      <c r="AO243" s="370">
        <f t="shared" si="80"/>
        <v>4</v>
      </c>
      <c r="AP243" s="370">
        <v>1</v>
      </c>
      <c r="AQ243" s="370">
        <v>0</v>
      </c>
      <c r="AR243" s="370">
        <f t="shared" si="81"/>
        <v>1</v>
      </c>
      <c r="AS243" s="370">
        <v>0</v>
      </c>
      <c r="AT243" s="370">
        <v>0</v>
      </c>
      <c r="AU243" s="370">
        <f t="shared" si="82"/>
        <v>0</v>
      </c>
      <c r="AV243" s="370">
        <v>0</v>
      </c>
      <c r="AW243" s="370">
        <v>0</v>
      </c>
      <c r="AX243" s="370">
        <f t="shared" si="83"/>
        <v>0</v>
      </c>
      <c r="AY243" s="370">
        <v>0</v>
      </c>
      <c r="AZ243" s="370">
        <v>0</v>
      </c>
      <c r="BA243" s="370">
        <f t="shared" si="84"/>
        <v>0</v>
      </c>
      <c r="BB243" s="370">
        <v>0</v>
      </c>
      <c r="BC243" s="370">
        <v>0</v>
      </c>
      <c r="BD243" s="370">
        <f t="shared" si="85"/>
        <v>0</v>
      </c>
      <c r="BE243" s="370">
        <v>0</v>
      </c>
      <c r="BF243" s="370">
        <v>0</v>
      </c>
      <c r="BG243" s="370">
        <f t="shared" si="86"/>
        <v>0</v>
      </c>
      <c r="BH243" s="370">
        <v>8</v>
      </c>
      <c r="BI243" s="370">
        <v>2</v>
      </c>
      <c r="BJ243" s="370">
        <v>2</v>
      </c>
      <c r="BK243" s="370">
        <v>0</v>
      </c>
      <c r="BL243" s="370">
        <v>0</v>
      </c>
      <c r="BM243" s="370">
        <v>0</v>
      </c>
      <c r="BN243" s="370">
        <v>0</v>
      </c>
      <c r="BO243" s="370">
        <v>0</v>
      </c>
      <c r="BP243" s="370">
        <v>0</v>
      </c>
      <c r="BQ243" s="370">
        <v>0</v>
      </c>
      <c r="BR243" s="370">
        <v>0</v>
      </c>
      <c r="BS243" s="370">
        <v>0</v>
      </c>
      <c r="BT243" s="370">
        <v>10</v>
      </c>
      <c r="BU243" s="370">
        <v>2</v>
      </c>
      <c r="BV243" s="370">
        <v>12</v>
      </c>
      <c r="BW243" s="370">
        <v>0</v>
      </c>
      <c r="BX243" s="370">
        <v>0</v>
      </c>
      <c r="BY243" s="370">
        <v>0</v>
      </c>
      <c r="BZ243" s="370">
        <v>10</v>
      </c>
      <c r="CA243" s="370">
        <v>10</v>
      </c>
      <c r="CB243" s="370">
        <v>12</v>
      </c>
      <c r="CC243" s="370">
        <v>0</v>
      </c>
      <c r="CD243" s="370">
        <v>0</v>
      </c>
      <c r="CE243" s="370">
        <v>0</v>
      </c>
    </row>
    <row r="244" spans="1:83" s="371" customFormat="1" hidden="1">
      <c r="A244" s="370">
        <f t="shared" si="69"/>
        <v>226</v>
      </c>
      <c r="B244" s="370" t="s">
        <v>1107</v>
      </c>
      <c r="C244" s="370" t="s">
        <v>1108</v>
      </c>
      <c r="D244" s="370" t="s">
        <v>1654</v>
      </c>
      <c r="E244" s="370" t="s">
        <v>1109</v>
      </c>
      <c r="F244" s="370" t="s">
        <v>85</v>
      </c>
      <c r="G244" s="370" t="s">
        <v>126</v>
      </c>
      <c r="H244" s="370" t="s">
        <v>615</v>
      </c>
      <c r="I244" s="370" t="s">
        <v>615</v>
      </c>
      <c r="J244" s="370">
        <v>2</v>
      </c>
      <c r="K244" s="370" t="s">
        <v>2410</v>
      </c>
      <c r="L244" s="370">
        <v>28491</v>
      </c>
      <c r="M244" s="370" t="s">
        <v>2409</v>
      </c>
      <c r="N244" s="370">
        <v>900</v>
      </c>
      <c r="O244" s="370">
        <v>0</v>
      </c>
      <c r="P244" s="370">
        <v>0</v>
      </c>
      <c r="Q244" s="370">
        <f t="shared" si="72"/>
        <v>0</v>
      </c>
      <c r="R244" s="370">
        <v>11</v>
      </c>
      <c r="S244" s="370">
        <v>22</v>
      </c>
      <c r="T244" s="370">
        <f t="shared" si="73"/>
        <v>33</v>
      </c>
      <c r="U244" s="370">
        <v>20</v>
      </c>
      <c r="V244" s="370">
        <v>16</v>
      </c>
      <c r="W244" s="370">
        <f t="shared" si="74"/>
        <v>36</v>
      </c>
      <c r="X244" s="370">
        <v>10</v>
      </c>
      <c r="Y244" s="370">
        <v>16</v>
      </c>
      <c r="Z244" s="370">
        <f t="shared" si="75"/>
        <v>26</v>
      </c>
      <c r="AA244" s="370">
        <v>21</v>
      </c>
      <c r="AB244" s="370">
        <v>17</v>
      </c>
      <c r="AC244" s="370">
        <f t="shared" si="76"/>
        <v>38</v>
      </c>
      <c r="AD244" s="370">
        <v>12</v>
      </c>
      <c r="AE244" s="370">
        <v>15</v>
      </c>
      <c r="AF244" s="370">
        <f t="shared" si="77"/>
        <v>27</v>
      </c>
      <c r="AG244" s="370">
        <v>15</v>
      </c>
      <c r="AH244" s="370">
        <v>14</v>
      </c>
      <c r="AI244" s="370">
        <f t="shared" si="78"/>
        <v>29</v>
      </c>
      <c r="AJ244" s="370">
        <v>8</v>
      </c>
      <c r="AK244" s="370">
        <v>2</v>
      </c>
      <c r="AL244" s="370">
        <f t="shared" si="79"/>
        <v>10</v>
      </c>
      <c r="AM244" s="370">
        <v>3</v>
      </c>
      <c r="AN244" s="370">
        <v>0</v>
      </c>
      <c r="AO244" s="370">
        <f t="shared" si="80"/>
        <v>3</v>
      </c>
      <c r="AP244" s="370">
        <v>0</v>
      </c>
      <c r="AQ244" s="370">
        <v>1</v>
      </c>
      <c r="AR244" s="370">
        <f t="shared" si="81"/>
        <v>1</v>
      </c>
      <c r="AS244" s="370">
        <v>1</v>
      </c>
      <c r="AT244" s="370">
        <v>0</v>
      </c>
      <c r="AU244" s="370">
        <f t="shared" si="82"/>
        <v>1</v>
      </c>
      <c r="AV244" s="370">
        <v>0</v>
      </c>
      <c r="AW244" s="370">
        <v>0</v>
      </c>
      <c r="AX244" s="370">
        <f t="shared" si="83"/>
        <v>0</v>
      </c>
      <c r="AY244" s="370">
        <v>0</v>
      </c>
      <c r="AZ244" s="370">
        <v>0</v>
      </c>
      <c r="BA244" s="370">
        <f t="shared" si="84"/>
        <v>0</v>
      </c>
      <c r="BB244" s="370">
        <v>0</v>
      </c>
      <c r="BC244" s="370">
        <v>0</v>
      </c>
      <c r="BD244" s="370">
        <f t="shared" si="85"/>
        <v>0</v>
      </c>
      <c r="BE244" s="370">
        <v>0</v>
      </c>
      <c r="BF244" s="370">
        <v>0</v>
      </c>
      <c r="BG244" s="370">
        <f t="shared" si="86"/>
        <v>0</v>
      </c>
      <c r="BH244" s="370">
        <v>0</v>
      </c>
      <c r="BI244" s="370">
        <v>1</v>
      </c>
      <c r="BJ244" s="370">
        <v>0</v>
      </c>
      <c r="BK244" s="370">
        <v>0</v>
      </c>
      <c r="BL244" s="370">
        <v>0</v>
      </c>
      <c r="BM244" s="370">
        <v>0</v>
      </c>
      <c r="BN244" s="370">
        <v>0</v>
      </c>
      <c r="BO244" s="370">
        <v>0</v>
      </c>
      <c r="BP244" s="370">
        <v>0</v>
      </c>
      <c r="BQ244" s="370">
        <v>0</v>
      </c>
      <c r="BR244" s="370">
        <v>0</v>
      </c>
      <c r="BS244" s="370">
        <v>0</v>
      </c>
      <c r="BT244" s="370">
        <v>0</v>
      </c>
      <c r="BU244" s="370">
        <v>1</v>
      </c>
      <c r="BV244" s="370">
        <v>1</v>
      </c>
      <c r="BW244" s="370">
        <v>0</v>
      </c>
      <c r="BX244" s="370">
        <v>0</v>
      </c>
      <c r="BY244" s="370">
        <v>0</v>
      </c>
      <c r="BZ244" s="370">
        <v>0</v>
      </c>
      <c r="CA244" s="370">
        <v>0</v>
      </c>
      <c r="CB244" s="370">
        <v>1</v>
      </c>
      <c r="CC244" s="370">
        <v>0</v>
      </c>
      <c r="CD244" s="370">
        <v>0</v>
      </c>
      <c r="CE244" s="370">
        <v>0</v>
      </c>
    </row>
    <row r="245" spans="1:83" s="371" customFormat="1" hidden="1">
      <c r="A245" s="370">
        <f t="shared" si="69"/>
        <v>227</v>
      </c>
      <c r="B245" s="370" t="s">
        <v>1127</v>
      </c>
      <c r="C245" s="370" t="s">
        <v>1128</v>
      </c>
      <c r="D245" s="370" t="s">
        <v>2507</v>
      </c>
      <c r="E245" s="370" t="s">
        <v>1129</v>
      </c>
      <c r="F245" s="370" t="s">
        <v>85</v>
      </c>
      <c r="G245" s="370" t="s">
        <v>126</v>
      </c>
      <c r="H245" s="370" t="s">
        <v>615</v>
      </c>
      <c r="I245" s="370" t="s">
        <v>615</v>
      </c>
      <c r="J245" s="370">
        <v>2</v>
      </c>
      <c r="K245" s="370" t="s">
        <v>2410</v>
      </c>
      <c r="L245" s="370" t="s">
        <v>615</v>
      </c>
      <c r="M245" s="370" t="s">
        <v>2409</v>
      </c>
      <c r="N245" s="370">
        <v>900</v>
      </c>
      <c r="O245" s="370">
        <v>0</v>
      </c>
      <c r="P245" s="370">
        <v>0</v>
      </c>
      <c r="Q245" s="370">
        <f t="shared" si="72"/>
        <v>0</v>
      </c>
      <c r="R245" s="370">
        <v>2</v>
      </c>
      <c r="S245" s="370">
        <v>7</v>
      </c>
      <c r="T245" s="370">
        <f t="shared" si="73"/>
        <v>9</v>
      </c>
      <c r="U245" s="370">
        <v>7</v>
      </c>
      <c r="V245" s="370">
        <v>15</v>
      </c>
      <c r="W245" s="370">
        <f t="shared" si="74"/>
        <v>22</v>
      </c>
      <c r="X245" s="370">
        <v>15</v>
      </c>
      <c r="Y245" s="370">
        <v>15</v>
      </c>
      <c r="Z245" s="370">
        <f t="shared" si="75"/>
        <v>30</v>
      </c>
      <c r="AA245" s="370">
        <v>19</v>
      </c>
      <c r="AB245" s="370">
        <v>21</v>
      </c>
      <c r="AC245" s="370">
        <f t="shared" si="76"/>
        <v>40</v>
      </c>
      <c r="AD245" s="370">
        <v>23</v>
      </c>
      <c r="AE245" s="370">
        <v>15</v>
      </c>
      <c r="AF245" s="370">
        <f t="shared" si="77"/>
        <v>38</v>
      </c>
      <c r="AG245" s="370">
        <v>24</v>
      </c>
      <c r="AH245" s="370">
        <v>16</v>
      </c>
      <c r="AI245" s="370">
        <f t="shared" si="78"/>
        <v>40</v>
      </c>
      <c r="AJ245" s="370">
        <v>16</v>
      </c>
      <c r="AK245" s="370">
        <v>6</v>
      </c>
      <c r="AL245" s="370">
        <f t="shared" si="79"/>
        <v>22</v>
      </c>
      <c r="AM245" s="370">
        <v>6</v>
      </c>
      <c r="AN245" s="370">
        <v>3</v>
      </c>
      <c r="AO245" s="370">
        <f t="shared" si="80"/>
        <v>9</v>
      </c>
      <c r="AP245" s="370">
        <v>0</v>
      </c>
      <c r="AQ245" s="370">
        <v>0</v>
      </c>
      <c r="AR245" s="370">
        <f t="shared" si="81"/>
        <v>0</v>
      </c>
      <c r="AS245" s="370">
        <v>0</v>
      </c>
      <c r="AT245" s="370">
        <v>0</v>
      </c>
      <c r="AU245" s="370">
        <f t="shared" si="82"/>
        <v>0</v>
      </c>
      <c r="AV245" s="370">
        <v>0</v>
      </c>
      <c r="AW245" s="370">
        <v>0</v>
      </c>
      <c r="AX245" s="370">
        <f t="shared" si="83"/>
        <v>0</v>
      </c>
      <c r="AY245" s="370">
        <v>0</v>
      </c>
      <c r="AZ245" s="370">
        <v>0</v>
      </c>
      <c r="BA245" s="370">
        <f t="shared" si="84"/>
        <v>0</v>
      </c>
      <c r="BB245" s="370">
        <v>0</v>
      </c>
      <c r="BC245" s="370">
        <v>0</v>
      </c>
      <c r="BD245" s="370">
        <f t="shared" si="85"/>
        <v>0</v>
      </c>
      <c r="BE245" s="370">
        <v>0</v>
      </c>
      <c r="BF245" s="370">
        <v>0</v>
      </c>
      <c r="BG245" s="370">
        <f t="shared" si="86"/>
        <v>0</v>
      </c>
      <c r="BH245" s="370">
        <v>0</v>
      </c>
      <c r="BI245" s="370">
        <v>0</v>
      </c>
      <c r="BJ245" s="370">
        <v>0</v>
      </c>
      <c r="BK245" s="370">
        <v>0</v>
      </c>
      <c r="BL245" s="370">
        <v>0</v>
      </c>
      <c r="BM245" s="370">
        <v>0</v>
      </c>
      <c r="BN245" s="370">
        <v>2</v>
      </c>
      <c r="BO245" s="370">
        <v>2</v>
      </c>
      <c r="BP245" s="370">
        <v>1</v>
      </c>
      <c r="BQ245" s="370">
        <v>0</v>
      </c>
      <c r="BR245" s="370">
        <v>0</v>
      </c>
      <c r="BS245" s="370">
        <v>0</v>
      </c>
      <c r="BT245" s="370">
        <v>3</v>
      </c>
      <c r="BU245" s="370">
        <v>2</v>
      </c>
      <c r="BV245" s="370">
        <v>5</v>
      </c>
      <c r="BW245" s="370">
        <v>0</v>
      </c>
      <c r="BX245" s="370">
        <v>0</v>
      </c>
      <c r="BY245" s="370">
        <v>0</v>
      </c>
      <c r="BZ245" s="370">
        <v>3</v>
      </c>
      <c r="CA245" s="370">
        <v>3</v>
      </c>
      <c r="CB245" s="370">
        <v>5</v>
      </c>
      <c r="CC245" s="370">
        <v>0</v>
      </c>
      <c r="CD245" s="370">
        <v>0</v>
      </c>
      <c r="CE245" s="370">
        <v>0</v>
      </c>
    </row>
    <row r="246" spans="1:83" s="371" customFormat="1" hidden="1">
      <c r="A246" s="370">
        <f t="shared" si="69"/>
        <v>228</v>
      </c>
      <c r="B246" s="370" t="s">
        <v>1121</v>
      </c>
      <c r="C246" s="370" t="s">
        <v>1122</v>
      </c>
      <c r="D246" s="370" t="s">
        <v>1658</v>
      </c>
      <c r="E246" s="370" t="s">
        <v>1658</v>
      </c>
      <c r="F246" s="370" t="s">
        <v>85</v>
      </c>
      <c r="G246" s="370" t="s">
        <v>126</v>
      </c>
      <c r="H246" s="370" t="s">
        <v>615</v>
      </c>
      <c r="I246" s="370" t="s">
        <v>615</v>
      </c>
      <c r="J246" s="370">
        <v>2</v>
      </c>
      <c r="K246" s="370" t="s">
        <v>2421</v>
      </c>
      <c r="L246" s="370">
        <v>30011</v>
      </c>
      <c r="M246" s="370" t="s">
        <v>2409</v>
      </c>
      <c r="N246" s="370">
        <v>900</v>
      </c>
      <c r="O246" s="370">
        <v>0</v>
      </c>
      <c r="P246" s="370">
        <v>0</v>
      </c>
      <c r="Q246" s="370">
        <f t="shared" si="72"/>
        <v>0</v>
      </c>
      <c r="R246" s="370">
        <v>7</v>
      </c>
      <c r="S246" s="370">
        <v>14</v>
      </c>
      <c r="T246" s="370">
        <f t="shared" si="73"/>
        <v>21</v>
      </c>
      <c r="U246" s="370">
        <v>22</v>
      </c>
      <c r="V246" s="370">
        <v>15</v>
      </c>
      <c r="W246" s="370">
        <f t="shared" si="74"/>
        <v>37</v>
      </c>
      <c r="X246" s="370">
        <v>25</v>
      </c>
      <c r="Y246" s="370">
        <v>15</v>
      </c>
      <c r="Z246" s="370">
        <f t="shared" si="75"/>
        <v>40</v>
      </c>
      <c r="AA246" s="370">
        <v>19</v>
      </c>
      <c r="AB246" s="370">
        <v>25</v>
      </c>
      <c r="AC246" s="370">
        <f t="shared" si="76"/>
        <v>44</v>
      </c>
      <c r="AD246" s="370">
        <v>12</v>
      </c>
      <c r="AE246" s="370">
        <v>17</v>
      </c>
      <c r="AF246" s="370">
        <f t="shared" si="77"/>
        <v>29</v>
      </c>
      <c r="AG246" s="370">
        <v>12</v>
      </c>
      <c r="AH246" s="370">
        <v>18</v>
      </c>
      <c r="AI246" s="370">
        <f t="shared" si="78"/>
        <v>30</v>
      </c>
      <c r="AJ246" s="370">
        <v>7</v>
      </c>
      <c r="AK246" s="370">
        <v>8</v>
      </c>
      <c r="AL246" s="370">
        <f t="shared" si="79"/>
        <v>15</v>
      </c>
      <c r="AM246" s="370">
        <v>6</v>
      </c>
      <c r="AN246" s="370">
        <v>0</v>
      </c>
      <c r="AO246" s="370">
        <f t="shared" si="80"/>
        <v>6</v>
      </c>
      <c r="AP246" s="370">
        <v>0</v>
      </c>
      <c r="AQ246" s="370">
        <v>3</v>
      </c>
      <c r="AR246" s="370">
        <f t="shared" si="81"/>
        <v>3</v>
      </c>
      <c r="AS246" s="370">
        <v>0</v>
      </c>
      <c r="AT246" s="370">
        <v>0</v>
      </c>
      <c r="AU246" s="370">
        <f t="shared" si="82"/>
        <v>0</v>
      </c>
      <c r="AV246" s="370">
        <v>0</v>
      </c>
      <c r="AW246" s="370">
        <v>0</v>
      </c>
      <c r="AX246" s="370">
        <f t="shared" si="83"/>
        <v>0</v>
      </c>
      <c r="AY246" s="370">
        <v>0</v>
      </c>
      <c r="AZ246" s="370">
        <v>0</v>
      </c>
      <c r="BA246" s="370">
        <f t="shared" si="84"/>
        <v>0</v>
      </c>
      <c r="BB246" s="370">
        <v>0</v>
      </c>
      <c r="BC246" s="370">
        <v>0</v>
      </c>
      <c r="BD246" s="370">
        <f t="shared" si="85"/>
        <v>0</v>
      </c>
      <c r="BE246" s="370">
        <v>0</v>
      </c>
      <c r="BF246" s="370">
        <v>0</v>
      </c>
      <c r="BG246" s="370">
        <f t="shared" si="86"/>
        <v>0</v>
      </c>
      <c r="BH246" s="370">
        <v>0</v>
      </c>
      <c r="BI246" s="370">
        <v>0</v>
      </c>
      <c r="BJ246" s="370">
        <v>0</v>
      </c>
      <c r="BK246" s="370">
        <v>0</v>
      </c>
      <c r="BL246" s="370">
        <v>1</v>
      </c>
      <c r="BM246" s="370">
        <v>0</v>
      </c>
      <c r="BN246" s="370">
        <v>0</v>
      </c>
      <c r="BO246" s="370">
        <v>0</v>
      </c>
      <c r="BP246" s="370">
        <v>0</v>
      </c>
      <c r="BQ246" s="370">
        <v>0</v>
      </c>
      <c r="BR246" s="370">
        <v>0</v>
      </c>
      <c r="BS246" s="370">
        <v>0</v>
      </c>
      <c r="BT246" s="370">
        <v>1</v>
      </c>
      <c r="BU246" s="370">
        <v>0</v>
      </c>
      <c r="BV246" s="370">
        <v>1</v>
      </c>
      <c r="BW246" s="370">
        <v>0</v>
      </c>
      <c r="BX246" s="370">
        <v>0</v>
      </c>
      <c r="BY246" s="370">
        <v>0</v>
      </c>
      <c r="BZ246" s="370">
        <v>1</v>
      </c>
      <c r="CA246" s="370">
        <v>1</v>
      </c>
      <c r="CB246" s="370">
        <v>1</v>
      </c>
      <c r="CC246" s="370">
        <v>0</v>
      </c>
      <c r="CD246" s="370">
        <v>0</v>
      </c>
      <c r="CE246" s="370">
        <v>0</v>
      </c>
    </row>
    <row r="247" spans="1:83" s="371" customFormat="1" hidden="1">
      <c r="A247" s="370">
        <f t="shared" si="69"/>
        <v>229</v>
      </c>
      <c r="B247" s="370" t="s">
        <v>1092</v>
      </c>
      <c r="C247" s="370" t="s">
        <v>1093</v>
      </c>
      <c r="D247" s="370" t="s">
        <v>1663</v>
      </c>
      <c r="E247" s="370" t="s">
        <v>1094</v>
      </c>
      <c r="F247" s="370" t="s">
        <v>85</v>
      </c>
      <c r="G247" s="370" t="s">
        <v>126</v>
      </c>
      <c r="H247" s="370" t="s">
        <v>615</v>
      </c>
      <c r="I247" s="370" t="s">
        <v>615</v>
      </c>
      <c r="J247" s="370">
        <v>2</v>
      </c>
      <c r="K247" s="370" t="s">
        <v>2508</v>
      </c>
      <c r="L247" s="370">
        <v>3851</v>
      </c>
      <c r="M247" s="370" t="s">
        <v>2419</v>
      </c>
      <c r="N247" s="370">
        <v>0</v>
      </c>
      <c r="O247" s="370">
        <v>0</v>
      </c>
      <c r="P247" s="370">
        <v>0</v>
      </c>
      <c r="Q247" s="370">
        <f t="shared" si="72"/>
        <v>0</v>
      </c>
      <c r="R247" s="370">
        <v>3</v>
      </c>
      <c r="S247" s="370">
        <v>3</v>
      </c>
      <c r="T247" s="370">
        <f t="shared" si="73"/>
        <v>6</v>
      </c>
      <c r="U247" s="370">
        <v>6</v>
      </c>
      <c r="V247" s="370">
        <v>5</v>
      </c>
      <c r="W247" s="370">
        <f t="shared" si="74"/>
        <v>11</v>
      </c>
      <c r="X247" s="370">
        <v>4</v>
      </c>
      <c r="Y247" s="370">
        <v>9</v>
      </c>
      <c r="Z247" s="370">
        <f t="shared" si="75"/>
        <v>13</v>
      </c>
      <c r="AA247" s="370">
        <v>6</v>
      </c>
      <c r="AB247" s="370">
        <v>3</v>
      </c>
      <c r="AC247" s="370">
        <f t="shared" si="76"/>
        <v>9</v>
      </c>
      <c r="AD247" s="370">
        <v>4</v>
      </c>
      <c r="AE247" s="370">
        <v>3</v>
      </c>
      <c r="AF247" s="370">
        <f t="shared" si="77"/>
        <v>7</v>
      </c>
      <c r="AG247" s="370">
        <v>10</v>
      </c>
      <c r="AH247" s="370">
        <v>3</v>
      </c>
      <c r="AI247" s="370">
        <f t="shared" si="78"/>
        <v>13</v>
      </c>
      <c r="AJ247" s="370">
        <v>2</v>
      </c>
      <c r="AK247" s="370">
        <v>2</v>
      </c>
      <c r="AL247" s="370">
        <f t="shared" si="79"/>
        <v>4</v>
      </c>
      <c r="AM247" s="370">
        <v>3</v>
      </c>
      <c r="AN247" s="370">
        <v>0</v>
      </c>
      <c r="AO247" s="370">
        <f t="shared" si="80"/>
        <v>3</v>
      </c>
      <c r="AP247" s="370">
        <v>1</v>
      </c>
      <c r="AQ247" s="370">
        <v>0</v>
      </c>
      <c r="AR247" s="370">
        <f t="shared" si="81"/>
        <v>1</v>
      </c>
      <c r="AS247" s="370">
        <v>0</v>
      </c>
      <c r="AT247" s="370">
        <v>0</v>
      </c>
      <c r="AU247" s="370">
        <f t="shared" si="82"/>
        <v>0</v>
      </c>
      <c r="AV247" s="370">
        <v>0</v>
      </c>
      <c r="AW247" s="370">
        <v>0</v>
      </c>
      <c r="AX247" s="370">
        <f t="shared" si="83"/>
        <v>0</v>
      </c>
      <c r="AY247" s="370">
        <v>0</v>
      </c>
      <c r="AZ247" s="370">
        <v>0</v>
      </c>
      <c r="BA247" s="370">
        <f t="shared" si="84"/>
        <v>0</v>
      </c>
      <c r="BB247" s="370">
        <v>0</v>
      </c>
      <c r="BC247" s="370">
        <v>0</v>
      </c>
      <c r="BD247" s="370">
        <f t="shared" si="85"/>
        <v>0</v>
      </c>
      <c r="BE247" s="370">
        <v>0</v>
      </c>
      <c r="BF247" s="370">
        <v>0</v>
      </c>
      <c r="BG247" s="370">
        <f t="shared" si="86"/>
        <v>0</v>
      </c>
      <c r="BH247" s="370">
        <v>0</v>
      </c>
      <c r="BI247" s="370">
        <v>0</v>
      </c>
      <c r="BJ247" s="370">
        <v>0</v>
      </c>
      <c r="BK247" s="370">
        <v>0</v>
      </c>
      <c r="BL247" s="370">
        <v>0</v>
      </c>
      <c r="BM247" s="370">
        <v>0</v>
      </c>
      <c r="BN247" s="370">
        <v>0</v>
      </c>
      <c r="BO247" s="370">
        <v>0</v>
      </c>
      <c r="BP247" s="370">
        <v>0</v>
      </c>
      <c r="BQ247" s="370">
        <v>0</v>
      </c>
      <c r="BR247" s="370">
        <v>0</v>
      </c>
      <c r="BS247" s="370">
        <v>0</v>
      </c>
      <c r="BT247" s="370">
        <v>0</v>
      </c>
      <c r="BU247" s="370">
        <v>0</v>
      </c>
      <c r="BV247" s="370">
        <v>0</v>
      </c>
      <c r="BW247" s="370">
        <v>0</v>
      </c>
      <c r="BX247" s="370">
        <v>0</v>
      </c>
      <c r="BY247" s="370">
        <v>0</v>
      </c>
      <c r="BZ247" s="370">
        <v>0</v>
      </c>
      <c r="CA247" s="370">
        <v>0</v>
      </c>
      <c r="CB247" s="370">
        <v>0</v>
      </c>
      <c r="CC247" s="370">
        <v>0</v>
      </c>
      <c r="CD247" s="370">
        <v>0</v>
      </c>
      <c r="CE247" s="370">
        <v>0</v>
      </c>
    </row>
    <row r="248" spans="1:83" s="371" customFormat="1" hidden="1">
      <c r="A248" s="370">
        <f t="shared" si="69"/>
        <v>230</v>
      </c>
      <c r="B248" s="370" t="s">
        <v>1105</v>
      </c>
      <c r="C248" s="370" t="s">
        <v>1106</v>
      </c>
      <c r="D248" s="370" t="s">
        <v>1665</v>
      </c>
      <c r="E248" s="370" t="s">
        <v>212</v>
      </c>
      <c r="F248" s="370" t="s">
        <v>85</v>
      </c>
      <c r="G248" s="370" t="s">
        <v>126</v>
      </c>
      <c r="H248" s="370" t="s">
        <v>615</v>
      </c>
      <c r="I248" s="370" t="s">
        <v>615</v>
      </c>
      <c r="J248" s="370">
        <v>2</v>
      </c>
      <c r="K248" s="370" t="s">
        <v>2410</v>
      </c>
      <c r="L248" s="370">
        <v>3654</v>
      </c>
      <c r="M248" s="370" t="s">
        <v>2409</v>
      </c>
      <c r="N248" s="370">
        <v>900</v>
      </c>
      <c r="O248" s="370">
        <v>0</v>
      </c>
      <c r="P248" s="370">
        <v>0</v>
      </c>
      <c r="Q248" s="370">
        <f t="shared" si="72"/>
        <v>0</v>
      </c>
      <c r="R248" s="370">
        <v>9</v>
      </c>
      <c r="S248" s="370">
        <v>5</v>
      </c>
      <c r="T248" s="370">
        <f t="shared" si="73"/>
        <v>14</v>
      </c>
      <c r="U248" s="370">
        <v>13</v>
      </c>
      <c r="V248" s="370">
        <v>22</v>
      </c>
      <c r="W248" s="370">
        <f t="shared" si="74"/>
        <v>35</v>
      </c>
      <c r="X248" s="370">
        <v>15</v>
      </c>
      <c r="Y248" s="370">
        <v>26</v>
      </c>
      <c r="Z248" s="370">
        <f t="shared" si="75"/>
        <v>41</v>
      </c>
      <c r="AA248" s="370">
        <v>18</v>
      </c>
      <c r="AB248" s="370">
        <v>32</v>
      </c>
      <c r="AC248" s="370">
        <f t="shared" si="76"/>
        <v>50</v>
      </c>
      <c r="AD248" s="370">
        <v>23</v>
      </c>
      <c r="AE248" s="370">
        <v>11</v>
      </c>
      <c r="AF248" s="370">
        <f t="shared" si="77"/>
        <v>34</v>
      </c>
      <c r="AG248" s="370">
        <v>18</v>
      </c>
      <c r="AH248" s="370">
        <v>25</v>
      </c>
      <c r="AI248" s="370">
        <f t="shared" si="78"/>
        <v>43</v>
      </c>
      <c r="AJ248" s="370">
        <v>15</v>
      </c>
      <c r="AK248" s="370">
        <v>7</v>
      </c>
      <c r="AL248" s="370">
        <f t="shared" si="79"/>
        <v>22</v>
      </c>
      <c r="AM248" s="370">
        <v>1</v>
      </c>
      <c r="AN248" s="370">
        <v>1</v>
      </c>
      <c r="AO248" s="370">
        <f t="shared" si="80"/>
        <v>2</v>
      </c>
      <c r="AP248" s="370">
        <v>0</v>
      </c>
      <c r="AQ248" s="370">
        <v>0</v>
      </c>
      <c r="AR248" s="370">
        <f t="shared" si="81"/>
        <v>0</v>
      </c>
      <c r="AS248" s="370">
        <v>0</v>
      </c>
      <c r="AT248" s="370">
        <v>0</v>
      </c>
      <c r="AU248" s="370">
        <f t="shared" si="82"/>
        <v>0</v>
      </c>
      <c r="AV248" s="370">
        <v>0</v>
      </c>
      <c r="AW248" s="370">
        <v>0</v>
      </c>
      <c r="AX248" s="370">
        <f t="shared" si="83"/>
        <v>0</v>
      </c>
      <c r="AY248" s="370">
        <v>0</v>
      </c>
      <c r="AZ248" s="370">
        <v>0</v>
      </c>
      <c r="BA248" s="370">
        <f t="shared" si="84"/>
        <v>0</v>
      </c>
      <c r="BB248" s="370">
        <v>0</v>
      </c>
      <c r="BC248" s="370">
        <v>0</v>
      </c>
      <c r="BD248" s="370">
        <f t="shared" si="85"/>
        <v>0</v>
      </c>
      <c r="BE248" s="370">
        <v>0</v>
      </c>
      <c r="BF248" s="370">
        <v>0</v>
      </c>
      <c r="BG248" s="370">
        <f t="shared" si="86"/>
        <v>0</v>
      </c>
      <c r="BH248" s="370">
        <v>0</v>
      </c>
      <c r="BI248" s="370">
        <v>1</v>
      </c>
      <c r="BJ248" s="370">
        <v>1</v>
      </c>
      <c r="BK248" s="370">
        <v>0</v>
      </c>
      <c r="BL248" s="370">
        <v>0</v>
      </c>
      <c r="BM248" s="370">
        <v>0</v>
      </c>
      <c r="BN248" s="370">
        <v>0</v>
      </c>
      <c r="BO248" s="370">
        <v>0</v>
      </c>
      <c r="BP248" s="370">
        <v>0</v>
      </c>
      <c r="BQ248" s="370">
        <v>0</v>
      </c>
      <c r="BR248" s="370">
        <v>0</v>
      </c>
      <c r="BS248" s="370">
        <v>0</v>
      </c>
      <c r="BT248" s="370">
        <v>1</v>
      </c>
      <c r="BU248" s="370">
        <v>1</v>
      </c>
      <c r="BV248" s="370">
        <v>2</v>
      </c>
      <c r="BW248" s="370">
        <v>0</v>
      </c>
      <c r="BX248" s="370">
        <v>0</v>
      </c>
      <c r="BY248" s="370">
        <v>0</v>
      </c>
      <c r="BZ248" s="370">
        <v>1</v>
      </c>
      <c r="CA248" s="370">
        <v>1</v>
      </c>
      <c r="CB248" s="370">
        <v>2</v>
      </c>
      <c r="CC248" s="370">
        <v>0</v>
      </c>
      <c r="CD248" s="370">
        <v>0</v>
      </c>
      <c r="CE248" s="370">
        <v>0</v>
      </c>
    </row>
    <row r="249" spans="1:83" s="371" customFormat="1" hidden="1">
      <c r="A249" s="370">
        <f t="shared" si="69"/>
        <v>231</v>
      </c>
      <c r="B249" s="370" t="s">
        <v>1078</v>
      </c>
      <c r="C249" s="370" t="s">
        <v>1079</v>
      </c>
      <c r="D249" s="370" t="s">
        <v>1659</v>
      </c>
      <c r="E249" s="370" t="s">
        <v>1080</v>
      </c>
      <c r="F249" s="370" t="s">
        <v>85</v>
      </c>
      <c r="G249" s="370" t="s">
        <v>126</v>
      </c>
      <c r="H249" s="370" t="s">
        <v>615</v>
      </c>
      <c r="I249" s="370" t="s">
        <v>615</v>
      </c>
      <c r="J249" s="370">
        <v>2</v>
      </c>
      <c r="K249" s="370" t="s">
        <v>2509</v>
      </c>
      <c r="L249" s="370">
        <v>27395</v>
      </c>
      <c r="M249" s="370" t="s">
        <v>2409</v>
      </c>
      <c r="N249" s="370">
        <v>1300</v>
      </c>
      <c r="O249" s="370">
        <v>0</v>
      </c>
      <c r="P249" s="370">
        <v>0</v>
      </c>
      <c r="Q249" s="370">
        <f t="shared" si="72"/>
        <v>0</v>
      </c>
      <c r="R249" s="370">
        <v>18</v>
      </c>
      <c r="S249" s="370">
        <v>11</v>
      </c>
      <c r="T249" s="370">
        <f t="shared" si="73"/>
        <v>29</v>
      </c>
      <c r="U249" s="370">
        <v>24</v>
      </c>
      <c r="V249" s="370">
        <v>22</v>
      </c>
      <c r="W249" s="370">
        <f t="shared" si="74"/>
        <v>46</v>
      </c>
      <c r="X249" s="370">
        <v>15</v>
      </c>
      <c r="Y249" s="370">
        <v>28</v>
      </c>
      <c r="Z249" s="370">
        <f t="shared" si="75"/>
        <v>43</v>
      </c>
      <c r="AA249" s="370">
        <v>17</v>
      </c>
      <c r="AB249" s="370">
        <v>12</v>
      </c>
      <c r="AC249" s="370">
        <f t="shared" si="76"/>
        <v>29</v>
      </c>
      <c r="AD249" s="370">
        <v>24</v>
      </c>
      <c r="AE249" s="370">
        <v>24</v>
      </c>
      <c r="AF249" s="370">
        <f t="shared" si="77"/>
        <v>48</v>
      </c>
      <c r="AG249" s="370">
        <v>18</v>
      </c>
      <c r="AH249" s="370">
        <v>19</v>
      </c>
      <c r="AI249" s="370">
        <f t="shared" si="78"/>
        <v>37</v>
      </c>
      <c r="AJ249" s="370">
        <v>16</v>
      </c>
      <c r="AK249" s="370">
        <v>13</v>
      </c>
      <c r="AL249" s="370">
        <f t="shared" si="79"/>
        <v>29</v>
      </c>
      <c r="AM249" s="370">
        <v>0</v>
      </c>
      <c r="AN249" s="370">
        <v>3</v>
      </c>
      <c r="AO249" s="370">
        <f t="shared" si="80"/>
        <v>3</v>
      </c>
      <c r="AP249" s="370">
        <v>1</v>
      </c>
      <c r="AQ249" s="370">
        <v>1</v>
      </c>
      <c r="AR249" s="370">
        <f t="shared" si="81"/>
        <v>2</v>
      </c>
      <c r="AS249" s="370">
        <v>0</v>
      </c>
      <c r="AT249" s="370">
        <v>0</v>
      </c>
      <c r="AU249" s="370">
        <f t="shared" si="82"/>
        <v>0</v>
      </c>
      <c r="AV249" s="370">
        <v>0</v>
      </c>
      <c r="AW249" s="370">
        <v>0</v>
      </c>
      <c r="AX249" s="370">
        <f t="shared" si="83"/>
        <v>0</v>
      </c>
      <c r="AY249" s="370">
        <v>0</v>
      </c>
      <c r="AZ249" s="370">
        <v>0</v>
      </c>
      <c r="BA249" s="370">
        <f t="shared" si="84"/>
        <v>0</v>
      </c>
      <c r="BB249" s="370">
        <v>0</v>
      </c>
      <c r="BC249" s="370">
        <v>0</v>
      </c>
      <c r="BD249" s="370">
        <f t="shared" si="85"/>
        <v>0</v>
      </c>
      <c r="BE249" s="370">
        <v>0</v>
      </c>
      <c r="BF249" s="370">
        <v>0</v>
      </c>
      <c r="BG249" s="370">
        <f t="shared" si="86"/>
        <v>0</v>
      </c>
      <c r="BH249" s="370">
        <v>4</v>
      </c>
      <c r="BI249" s="370">
        <v>2</v>
      </c>
      <c r="BJ249" s="370">
        <v>2</v>
      </c>
      <c r="BK249" s="370">
        <v>0</v>
      </c>
      <c r="BL249" s="370">
        <v>0</v>
      </c>
      <c r="BM249" s="370">
        <v>1</v>
      </c>
      <c r="BN249" s="370">
        <v>0</v>
      </c>
      <c r="BO249" s="370">
        <v>2</v>
      </c>
      <c r="BP249" s="370">
        <v>0</v>
      </c>
      <c r="BQ249" s="370">
        <v>0</v>
      </c>
      <c r="BR249" s="370">
        <v>0</v>
      </c>
      <c r="BS249" s="370">
        <v>0</v>
      </c>
      <c r="BT249" s="370">
        <v>6</v>
      </c>
      <c r="BU249" s="370">
        <v>5</v>
      </c>
      <c r="BV249" s="370">
        <v>11</v>
      </c>
      <c r="BW249" s="370">
        <v>0</v>
      </c>
      <c r="BX249" s="370">
        <v>0</v>
      </c>
      <c r="BY249" s="370">
        <v>0</v>
      </c>
      <c r="BZ249" s="370">
        <v>6</v>
      </c>
      <c r="CA249" s="370">
        <v>6</v>
      </c>
      <c r="CB249" s="370">
        <v>11</v>
      </c>
      <c r="CC249" s="370">
        <v>0</v>
      </c>
      <c r="CD249" s="370">
        <v>0</v>
      </c>
      <c r="CE249" s="370">
        <v>0</v>
      </c>
    </row>
    <row r="250" spans="1:83" s="371" customFormat="1" hidden="1">
      <c r="A250" s="370">
        <f t="shared" si="69"/>
        <v>232</v>
      </c>
      <c r="B250" s="370" t="s">
        <v>1075</v>
      </c>
      <c r="C250" s="370" t="s">
        <v>1076</v>
      </c>
      <c r="D250" s="370" t="s">
        <v>1077</v>
      </c>
      <c r="E250" s="370" t="s">
        <v>1077</v>
      </c>
      <c r="F250" s="370" t="s">
        <v>85</v>
      </c>
      <c r="G250" s="370" t="s">
        <v>126</v>
      </c>
      <c r="H250" s="370" t="s">
        <v>615</v>
      </c>
      <c r="I250" s="370" t="s">
        <v>615</v>
      </c>
      <c r="J250" s="370">
        <v>2</v>
      </c>
      <c r="K250" s="370" t="s">
        <v>2410</v>
      </c>
      <c r="L250" s="370" t="s">
        <v>615</v>
      </c>
      <c r="M250" s="370" t="s">
        <v>2419</v>
      </c>
      <c r="N250" s="370">
        <v>0</v>
      </c>
      <c r="O250" s="370">
        <v>0</v>
      </c>
      <c r="P250" s="370">
        <v>0</v>
      </c>
      <c r="Q250" s="370">
        <f t="shared" si="72"/>
        <v>0</v>
      </c>
      <c r="R250" s="370">
        <v>0</v>
      </c>
      <c r="S250" s="370">
        <v>4</v>
      </c>
      <c r="T250" s="370">
        <f t="shared" si="73"/>
        <v>4</v>
      </c>
      <c r="U250" s="370">
        <v>6</v>
      </c>
      <c r="V250" s="370">
        <v>8</v>
      </c>
      <c r="W250" s="370">
        <f t="shared" si="74"/>
        <v>14</v>
      </c>
      <c r="X250" s="370">
        <v>9</v>
      </c>
      <c r="Y250" s="370">
        <v>6</v>
      </c>
      <c r="Z250" s="370">
        <f t="shared" si="75"/>
        <v>15</v>
      </c>
      <c r="AA250" s="370">
        <v>8</v>
      </c>
      <c r="AB250" s="370">
        <v>8</v>
      </c>
      <c r="AC250" s="370">
        <f t="shared" si="76"/>
        <v>16</v>
      </c>
      <c r="AD250" s="370">
        <v>3</v>
      </c>
      <c r="AE250" s="370">
        <v>2</v>
      </c>
      <c r="AF250" s="370">
        <f t="shared" si="77"/>
        <v>5</v>
      </c>
      <c r="AG250" s="370">
        <v>0</v>
      </c>
      <c r="AH250" s="370">
        <v>0</v>
      </c>
      <c r="AI250" s="370">
        <f t="shared" si="78"/>
        <v>0</v>
      </c>
      <c r="AJ250" s="370">
        <v>0</v>
      </c>
      <c r="AK250" s="370">
        <v>0</v>
      </c>
      <c r="AL250" s="370">
        <f t="shared" si="79"/>
        <v>0</v>
      </c>
      <c r="AM250" s="370">
        <v>0</v>
      </c>
      <c r="AN250" s="370">
        <v>0</v>
      </c>
      <c r="AO250" s="370">
        <f t="shared" si="80"/>
        <v>0</v>
      </c>
      <c r="AP250" s="370">
        <v>0</v>
      </c>
      <c r="AQ250" s="370">
        <v>0</v>
      </c>
      <c r="AR250" s="370">
        <f t="shared" si="81"/>
        <v>0</v>
      </c>
      <c r="AS250" s="370">
        <v>0</v>
      </c>
      <c r="AT250" s="370">
        <v>0</v>
      </c>
      <c r="AU250" s="370">
        <f t="shared" si="82"/>
        <v>0</v>
      </c>
      <c r="AV250" s="370">
        <v>0</v>
      </c>
      <c r="AW250" s="370">
        <v>0</v>
      </c>
      <c r="AX250" s="370">
        <f t="shared" si="83"/>
        <v>0</v>
      </c>
      <c r="AY250" s="370">
        <v>0</v>
      </c>
      <c r="AZ250" s="370">
        <v>0</v>
      </c>
      <c r="BA250" s="370">
        <f t="shared" si="84"/>
        <v>0</v>
      </c>
      <c r="BB250" s="370">
        <v>0</v>
      </c>
      <c r="BC250" s="370">
        <v>0</v>
      </c>
      <c r="BD250" s="370">
        <f t="shared" si="85"/>
        <v>0</v>
      </c>
      <c r="BE250" s="370">
        <v>0</v>
      </c>
      <c r="BF250" s="370">
        <v>0</v>
      </c>
      <c r="BG250" s="370">
        <f t="shared" si="86"/>
        <v>0</v>
      </c>
      <c r="BH250" s="370">
        <v>0</v>
      </c>
      <c r="BI250" s="370">
        <v>1</v>
      </c>
      <c r="BJ250" s="370">
        <v>0</v>
      </c>
      <c r="BK250" s="370">
        <v>0</v>
      </c>
      <c r="BL250" s="370">
        <v>0</v>
      </c>
      <c r="BM250" s="370">
        <v>0</v>
      </c>
      <c r="BN250" s="370">
        <v>0</v>
      </c>
      <c r="BO250" s="370">
        <v>0</v>
      </c>
      <c r="BP250" s="370">
        <v>0</v>
      </c>
      <c r="BQ250" s="370">
        <v>0</v>
      </c>
      <c r="BR250" s="370">
        <v>0</v>
      </c>
      <c r="BS250" s="370">
        <v>0</v>
      </c>
      <c r="BT250" s="370">
        <v>0</v>
      </c>
      <c r="BU250" s="370">
        <v>1</v>
      </c>
      <c r="BV250" s="370">
        <v>1</v>
      </c>
      <c r="BW250" s="370">
        <v>0</v>
      </c>
      <c r="BX250" s="370">
        <v>0</v>
      </c>
      <c r="BY250" s="370">
        <v>0</v>
      </c>
      <c r="BZ250" s="370">
        <v>0</v>
      </c>
      <c r="CA250" s="370">
        <v>0</v>
      </c>
      <c r="CB250" s="370">
        <v>1</v>
      </c>
      <c r="CC250" s="370">
        <v>0</v>
      </c>
      <c r="CD250" s="370">
        <v>0</v>
      </c>
      <c r="CE250" s="370">
        <v>0</v>
      </c>
    </row>
    <row r="251" spans="1:83" s="371" customFormat="1" hidden="1">
      <c r="A251" s="370">
        <f t="shared" si="69"/>
        <v>233</v>
      </c>
      <c r="B251" s="370" t="s">
        <v>1110</v>
      </c>
      <c r="C251" s="370" t="s">
        <v>1111</v>
      </c>
      <c r="D251" s="370" t="s">
        <v>1112</v>
      </c>
      <c r="E251" s="370" t="s">
        <v>1112</v>
      </c>
      <c r="F251" s="370" t="s">
        <v>85</v>
      </c>
      <c r="G251" s="370" t="s">
        <v>126</v>
      </c>
      <c r="H251" s="370" t="s">
        <v>615</v>
      </c>
      <c r="I251" s="370" t="s">
        <v>615</v>
      </c>
      <c r="J251" s="370">
        <v>2</v>
      </c>
      <c r="K251" s="370" t="s">
        <v>2410</v>
      </c>
      <c r="L251" s="370" t="s">
        <v>615</v>
      </c>
      <c r="M251" s="370" t="s">
        <v>2419</v>
      </c>
      <c r="N251" s="370">
        <v>0</v>
      </c>
      <c r="O251" s="370">
        <v>2</v>
      </c>
      <c r="P251" s="370">
        <v>1</v>
      </c>
      <c r="Q251" s="370">
        <f t="shared" si="72"/>
        <v>3</v>
      </c>
      <c r="R251" s="370">
        <v>4</v>
      </c>
      <c r="S251" s="370">
        <v>4</v>
      </c>
      <c r="T251" s="370">
        <f t="shared" si="73"/>
        <v>8</v>
      </c>
      <c r="U251" s="370">
        <v>3</v>
      </c>
      <c r="V251" s="370">
        <v>3</v>
      </c>
      <c r="W251" s="370">
        <f t="shared" si="74"/>
        <v>6</v>
      </c>
      <c r="X251" s="370">
        <v>4</v>
      </c>
      <c r="Y251" s="370">
        <v>2</v>
      </c>
      <c r="Z251" s="370">
        <f t="shared" si="75"/>
        <v>6</v>
      </c>
      <c r="AA251" s="370">
        <v>1</v>
      </c>
      <c r="AB251" s="370">
        <v>0</v>
      </c>
      <c r="AC251" s="370">
        <f t="shared" si="76"/>
        <v>1</v>
      </c>
      <c r="AD251" s="370">
        <v>0</v>
      </c>
      <c r="AE251" s="370">
        <v>1</v>
      </c>
      <c r="AF251" s="370">
        <f t="shared" si="77"/>
        <v>1</v>
      </c>
      <c r="AG251" s="370">
        <v>0</v>
      </c>
      <c r="AH251" s="370">
        <v>0</v>
      </c>
      <c r="AI251" s="370">
        <f t="shared" si="78"/>
        <v>0</v>
      </c>
      <c r="AJ251" s="370">
        <v>0</v>
      </c>
      <c r="AK251" s="370">
        <v>0</v>
      </c>
      <c r="AL251" s="370">
        <f t="shared" si="79"/>
        <v>0</v>
      </c>
      <c r="AM251" s="370">
        <v>0</v>
      </c>
      <c r="AN251" s="370">
        <v>0</v>
      </c>
      <c r="AO251" s="370">
        <f t="shared" si="80"/>
        <v>0</v>
      </c>
      <c r="AP251" s="370">
        <v>0</v>
      </c>
      <c r="AQ251" s="370">
        <v>1</v>
      </c>
      <c r="AR251" s="370">
        <f t="shared" si="81"/>
        <v>1</v>
      </c>
      <c r="AS251" s="370">
        <v>0</v>
      </c>
      <c r="AT251" s="370">
        <v>0</v>
      </c>
      <c r="AU251" s="370">
        <f t="shared" si="82"/>
        <v>0</v>
      </c>
      <c r="AV251" s="370">
        <v>0</v>
      </c>
      <c r="AW251" s="370">
        <v>0</v>
      </c>
      <c r="AX251" s="370">
        <f t="shared" si="83"/>
        <v>0</v>
      </c>
      <c r="AY251" s="370">
        <v>0</v>
      </c>
      <c r="AZ251" s="370">
        <v>0</v>
      </c>
      <c r="BA251" s="370">
        <f t="shared" si="84"/>
        <v>0</v>
      </c>
      <c r="BB251" s="370">
        <v>0</v>
      </c>
      <c r="BC251" s="370">
        <v>0</v>
      </c>
      <c r="BD251" s="370">
        <f t="shared" si="85"/>
        <v>0</v>
      </c>
      <c r="BE251" s="370">
        <v>0</v>
      </c>
      <c r="BF251" s="370">
        <v>0</v>
      </c>
      <c r="BG251" s="370">
        <f t="shared" si="86"/>
        <v>0</v>
      </c>
      <c r="BH251" s="370">
        <v>0</v>
      </c>
      <c r="BI251" s="370">
        <v>0</v>
      </c>
      <c r="BJ251" s="370">
        <v>0</v>
      </c>
      <c r="BK251" s="370">
        <v>0</v>
      </c>
      <c r="BL251" s="370">
        <v>0</v>
      </c>
      <c r="BM251" s="370">
        <v>0</v>
      </c>
      <c r="BN251" s="370">
        <v>0</v>
      </c>
      <c r="BO251" s="370">
        <v>0</v>
      </c>
      <c r="BP251" s="370">
        <v>0</v>
      </c>
      <c r="BQ251" s="370">
        <v>0</v>
      </c>
      <c r="BR251" s="370">
        <v>0</v>
      </c>
      <c r="BS251" s="370">
        <v>0</v>
      </c>
      <c r="BT251" s="370">
        <v>0</v>
      </c>
      <c r="BU251" s="370">
        <v>0</v>
      </c>
      <c r="BV251" s="370">
        <v>0</v>
      </c>
      <c r="BW251" s="370">
        <v>0</v>
      </c>
      <c r="BX251" s="370">
        <v>0</v>
      </c>
      <c r="BY251" s="370">
        <v>0</v>
      </c>
      <c r="BZ251" s="370">
        <v>0</v>
      </c>
      <c r="CA251" s="370">
        <v>0</v>
      </c>
      <c r="CB251" s="370">
        <v>0</v>
      </c>
      <c r="CC251" s="370">
        <v>0</v>
      </c>
      <c r="CD251" s="370">
        <v>0</v>
      </c>
      <c r="CE251" s="370">
        <v>0</v>
      </c>
    </row>
    <row r="252" spans="1:83" s="371" customFormat="1" hidden="1">
      <c r="A252" s="370">
        <f t="shared" si="69"/>
        <v>234</v>
      </c>
      <c r="B252" s="370" t="s">
        <v>1124</v>
      </c>
      <c r="C252" s="370" t="s">
        <v>1125</v>
      </c>
      <c r="D252" s="370" t="s">
        <v>2510</v>
      </c>
      <c r="E252" s="370" t="s">
        <v>1126</v>
      </c>
      <c r="F252" s="370" t="s">
        <v>85</v>
      </c>
      <c r="G252" s="370" t="s">
        <v>126</v>
      </c>
      <c r="H252" s="370" t="s">
        <v>615</v>
      </c>
      <c r="I252" s="370" t="s">
        <v>615</v>
      </c>
      <c r="J252" s="370">
        <v>2</v>
      </c>
      <c r="K252" s="370" t="s">
        <v>2511</v>
      </c>
      <c r="L252" s="370">
        <v>42276</v>
      </c>
      <c r="M252" s="370" t="s">
        <v>2419</v>
      </c>
      <c r="N252" s="370">
        <v>0</v>
      </c>
      <c r="O252" s="370">
        <v>0</v>
      </c>
      <c r="P252" s="370">
        <v>1</v>
      </c>
      <c r="Q252" s="370">
        <f t="shared" si="72"/>
        <v>1</v>
      </c>
      <c r="R252" s="370">
        <v>7</v>
      </c>
      <c r="S252" s="370">
        <v>5</v>
      </c>
      <c r="T252" s="370">
        <f t="shared" si="73"/>
        <v>12</v>
      </c>
      <c r="U252" s="370">
        <v>9</v>
      </c>
      <c r="V252" s="370">
        <v>11</v>
      </c>
      <c r="W252" s="370">
        <f t="shared" si="74"/>
        <v>20</v>
      </c>
      <c r="X252" s="370">
        <v>4</v>
      </c>
      <c r="Y252" s="370">
        <v>4</v>
      </c>
      <c r="Z252" s="370">
        <f t="shared" si="75"/>
        <v>8</v>
      </c>
      <c r="AA252" s="370">
        <v>0</v>
      </c>
      <c r="AB252" s="370">
        <v>1</v>
      </c>
      <c r="AC252" s="370">
        <f t="shared" si="76"/>
        <v>1</v>
      </c>
      <c r="AD252" s="370">
        <v>0</v>
      </c>
      <c r="AE252" s="370">
        <v>0</v>
      </c>
      <c r="AF252" s="370">
        <f t="shared" si="77"/>
        <v>0</v>
      </c>
      <c r="AG252" s="370">
        <v>0</v>
      </c>
      <c r="AH252" s="370">
        <v>0</v>
      </c>
      <c r="AI252" s="370">
        <f t="shared" si="78"/>
        <v>0</v>
      </c>
      <c r="AJ252" s="370">
        <v>0</v>
      </c>
      <c r="AK252" s="370">
        <v>0</v>
      </c>
      <c r="AL252" s="370">
        <f t="shared" si="79"/>
        <v>0</v>
      </c>
      <c r="AM252" s="370">
        <v>0</v>
      </c>
      <c r="AN252" s="370">
        <v>0</v>
      </c>
      <c r="AO252" s="370">
        <f t="shared" si="80"/>
        <v>0</v>
      </c>
      <c r="AP252" s="370">
        <v>0</v>
      </c>
      <c r="AQ252" s="370">
        <v>0</v>
      </c>
      <c r="AR252" s="370">
        <f t="shared" si="81"/>
        <v>0</v>
      </c>
      <c r="AS252" s="370">
        <v>0</v>
      </c>
      <c r="AT252" s="370">
        <v>0</v>
      </c>
      <c r="AU252" s="370">
        <f t="shared" si="82"/>
        <v>0</v>
      </c>
      <c r="AV252" s="370">
        <v>0</v>
      </c>
      <c r="AW252" s="370">
        <v>0</v>
      </c>
      <c r="AX252" s="370">
        <f t="shared" si="83"/>
        <v>0</v>
      </c>
      <c r="AY252" s="370">
        <v>0</v>
      </c>
      <c r="AZ252" s="370">
        <v>0</v>
      </c>
      <c r="BA252" s="370">
        <f t="shared" si="84"/>
        <v>0</v>
      </c>
      <c r="BB252" s="370">
        <v>0</v>
      </c>
      <c r="BC252" s="370">
        <v>0</v>
      </c>
      <c r="BD252" s="370">
        <f t="shared" si="85"/>
        <v>0</v>
      </c>
      <c r="BE252" s="370">
        <v>0</v>
      </c>
      <c r="BF252" s="370">
        <v>0</v>
      </c>
      <c r="BG252" s="370">
        <f t="shared" si="86"/>
        <v>0</v>
      </c>
      <c r="BH252" s="370">
        <v>0</v>
      </c>
      <c r="BI252" s="370">
        <v>0</v>
      </c>
      <c r="BJ252" s="370">
        <v>0</v>
      </c>
      <c r="BK252" s="370">
        <v>0</v>
      </c>
      <c r="BL252" s="370">
        <v>0</v>
      </c>
      <c r="BM252" s="370">
        <v>0</v>
      </c>
      <c r="BN252" s="370">
        <v>0</v>
      </c>
      <c r="BO252" s="370">
        <v>0</v>
      </c>
      <c r="BP252" s="370">
        <v>0</v>
      </c>
      <c r="BQ252" s="370">
        <v>0</v>
      </c>
      <c r="BR252" s="370">
        <v>0</v>
      </c>
      <c r="BS252" s="370">
        <v>0</v>
      </c>
      <c r="BT252" s="370">
        <v>0</v>
      </c>
      <c r="BU252" s="370">
        <v>0</v>
      </c>
      <c r="BV252" s="370">
        <v>0</v>
      </c>
      <c r="BW252" s="370">
        <v>0</v>
      </c>
      <c r="BX252" s="370">
        <v>0</v>
      </c>
      <c r="BY252" s="370">
        <v>0</v>
      </c>
      <c r="BZ252" s="370">
        <v>0</v>
      </c>
      <c r="CA252" s="370">
        <v>0</v>
      </c>
      <c r="CB252" s="370">
        <v>0</v>
      </c>
      <c r="CC252" s="370">
        <v>0</v>
      </c>
      <c r="CD252" s="370">
        <v>0</v>
      </c>
      <c r="CE252" s="370">
        <v>0</v>
      </c>
    </row>
    <row r="253" spans="1:83" s="371" customFormat="1" hidden="1">
      <c r="A253" s="370">
        <f t="shared" si="69"/>
        <v>235</v>
      </c>
      <c r="B253" s="370" t="s">
        <v>1089</v>
      </c>
      <c r="C253" s="370" t="s">
        <v>1090</v>
      </c>
      <c r="D253" s="370" t="s">
        <v>1657</v>
      </c>
      <c r="E253" s="370" t="s">
        <v>1091</v>
      </c>
      <c r="F253" s="370" t="s">
        <v>85</v>
      </c>
      <c r="G253" s="370" t="s">
        <v>126</v>
      </c>
      <c r="H253" s="370" t="s">
        <v>615</v>
      </c>
      <c r="I253" s="370" t="s">
        <v>615</v>
      </c>
      <c r="J253" s="370">
        <v>2</v>
      </c>
      <c r="K253" s="370" t="s">
        <v>2432</v>
      </c>
      <c r="L253" s="370">
        <v>27576</v>
      </c>
      <c r="M253" s="370" t="s">
        <v>2409</v>
      </c>
      <c r="N253" s="370">
        <v>900</v>
      </c>
      <c r="O253" s="370">
        <v>0</v>
      </c>
      <c r="P253" s="370">
        <v>0</v>
      </c>
      <c r="Q253" s="370">
        <f t="shared" si="72"/>
        <v>0</v>
      </c>
      <c r="R253" s="370">
        <v>14</v>
      </c>
      <c r="S253" s="370">
        <v>12</v>
      </c>
      <c r="T253" s="370">
        <f t="shared" si="73"/>
        <v>26</v>
      </c>
      <c r="U253" s="370">
        <v>20</v>
      </c>
      <c r="V253" s="370">
        <v>9</v>
      </c>
      <c r="W253" s="370">
        <f t="shared" si="74"/>
        <v>29</v>
      </c>
      <c r="X253" s="370">
        <v>17</v>
      </c>
      <c r="Y253" s="370">
        <v>22</v>
      </c>
      <c r="Z253" s="370">
        <f t="shared" si="75"/>
        <v>39</v>
      </c>
      <c r="AA253" s="370">
        <v>16</v>
      </c>
      <c r="AB253" s="370">
        <v>19</v>
      </c>
      <c r="AC253" s="370">
        <f t="shared" si="76"/>
        <v>35</v>
      </c>
      <c r="AD253" s="370">
        <v>14</v>
      </c>
      <c r="AE253" s="370">
        <v>14</v>
      </c>
      <c r="AF253" s="370">
        <f t="shared" si="77"/>
        <v>28</v>
      </c>
      <c r="AG253" s="370">
        <v>11</v>
      </c>
      <c r="AH253" s="370">
        <v>21</v>
      </c>
      <c r="AI253" s="370">
        <f t="shared" si="78"/>
        <v>32</v>
      </c>
      <c r="AJ253" s="370">
        <v>11</v>
      </c>
      <c r="AK253" s="370">
        <v>5</v>
      </c>
      <c r="AL253" s="370">
        <f t="shared" si="79"/>
        <v>16</v>
      </c>
      <c r="AM253" s="370">
        <v>4</v>
      </c>
      <c r="AN253" s="370">
        <v>3</v>
      </c>
      <c r="AO253" s="370">
        <f t="shared" si="80"/>
        <v>7</v>
      </c>
      <c r="AP253" s="370">
        <v>0</v>
      </c>
      <c r="AQ253" s="370">
        <v>0</v>
      </c>
      <c r="AR253" s="370">
        <f t="shared" si="81"/>
        <v>0</v>
      </c>
      <c r="AS253" s="370">
        <v>0</v>
      </c>
      <c r="AT253" s="370">
        <v>0</v>
      </c>
      <c r="AU253" s="370">
        <f t="shared" si="82"/>
        <v>0</v>
      </c>
      <c r="AV253" s="370">
        <v>0</v>
      </c>
      <c r="AW253" s="370">
        <v>0</v>
      </c>
      <c r="AX253" s="370">
        <f t="shared" si="83"/>
        <v>0</v>
      </c>
      <c r="AY253" s="370">
        <v>0</v>
      </c>
      <c r="AZ253" s="370">
        <v>0</v>
      </c>
      <c r="BA253" s="370">
        <f t="shared" si="84"/>
        <v>0</v>
      </c>
      <c r="BB253" s="370">
        <v>0</v>
      </c>
      <c r="BC253" s="370">
        <v>0</v>
      </c>
      <c r="BD253" s="370">
        <f t="shared" si="85"/>
        <v>0</v>
      </c>
      <c r="BE253" s="370">
        <v>0</v>
      </c>
      <c r="BF253" s="370">
        <v>0</v>
      </c>
      <c r="BG253" s="370">
        <f t="shared" si="86"/>
        <v>0</v>
      </c>
      <c r="BH253" s="370">
        <v>1</v>
      </c>
      <c r="BI253" s="370">
        <v>1</v>
      </c>
      <c r="BJ253" s="370">
        <v>2</v>
      </c>
      <c r="BK253" s="370">
        <v>1</v>
      </c>
      <c r="BL253" s="370">
        <v>0</v>
      </c>
      <c r="BM253" s="370">
        <v>0</v>
      </c>
      <c r="BN253" s="370">
        <v>0</v>
      </c>
      <c r="BO253" s="370">
        <v>0</v>
      </c>
      <c r="BP253" s="370">
        <v>0</v>
      </c>
      <c r="BQ253" s="370">
        <v>0</v>
      </c>
      <c r="BR253" s="370">
        <v>0</v>
      </c>
      <c r="BS253" s="370">
        <v>0</v>
      </c>
      <c r="BT253" s="370">
        <v>3</v>
      </c>
      <c r="BU253" s="370">
        <v>2</v>
      </c>
      <c r="BV253" s="370">
        <v>5</v>
      </c>
      <c r="BW253" s="370">
        <v>0</v>
      </c>
      <c r="BX253" s="370">
        <v>0</v>
      </c>
      <c r="BY253" s="370">
        <v>0</v>
      </c>
      <c r="BZ253" s="370">
        <v>3</v>
      </c>
      <c r="CA253" s="370">
        <v>3</v>
      </c>
      <c r="CB253" s="370">
        <v>5</v>
      </c>
      <c r="CC253" s="370">
        <v>0</v>
      </c>
      <c r="CD253" s="370">
        <v>0</v>
      </c>
      <c r="CE253" s="370">
        <v>0</v>
      </c>
    </row>
    <row r="254" spans="1:83" s="371" customFormat="1" hidden="1">
      <c r="A254" s="370">
        <f t="shared" si="69"/>
        <v>236</v>
      </c>
      <c r="B254" s="370" t="s">
        <v>1095</v>
      </c>
      <c r="C254" s="370" t="s">
        <v>1096</v>
      </c>
      <c r="D254" s="370" t="s">
        <v>1675</v>
      </c>
      <c r="E254" s="370" t="s">
        <v>1097</v>
      </c>
      <c r="F254" s="370" t="s">
        <v>85</v>
      </c>
      <c r="G254" s="370" t="s">
        <v>126</v>
      </c>
      <c r="H254" s="370" t="s">
        <v>615</v>
      </c>
      <c r="I254" s="370" t="s">
        <v>615</v>
      </c>
      <c r="J254" s="370">
        <v>2</v>
      </c>
      <c r="K254" s="370" t="s">
        <v>2410</v>
      </c>
      <c r="L254" s="370">
        <v>35065</v>
      </c>
      <c r="M254" s="370" t="s">
        <v>2409</v>
      </c>
      <c r="N254" s="370">
        <v>900</v>
      </c>
      <c r="O254" s="370">
        <v>0</v>
      </c>
      <c r="P254" s="370">
        <v>0</v>
      </c>
      <c r="Q254" s="370">
        <f t="shared" si="72"/>
        <v>0</v>
      </c>
      <c r="R254" s="370">
        <v>16</v>
      </c>
      <c r="S254" s="370">
        <v>17</v>
      </c>
      <c r="T254" s="370">
        <f t="shared" si="73"/>
        <v>33</v>
      </c>
      <c r="U254" s="370">
        <v>25</v>
      </c>
      <c r="V254" s="370">
        <v>14</v>
      </c>
      <c r="W254" s="370">
        <f t="shared" si="74"/>
        <v>39</v>
      </c>
      <c r="X254" s="370">
        <v>14</v>
      </c>
      <c r="Y254" s="370">
        <v>22</v>
      </c>
      <c r="Z254" s="370">
        <f t="shared" si="75"/>
        <v>36</v>
      </c>
      <c r="AA254" s="370">
        <v>23</v>
      </c>
      <c r="AB254" s="370">
        <v>19</v>
      </c>
      <c r="AC254" s="370">
        <f t="shared" si="76"/>
        <v>42</v>
      </c>
      <c r="AD254" s="370">
        <v>30</v>
      </c>
      <c r="AE254" s="370">
        <v>11</v>
      </c>
      <c r="AF254" s="370">
        <f t="shared" si="77"/>
        <v>41</v>
      </c>
      <c r="AG254" s="370">
        <v>16</v>
      </c>
      <c r="AH254" s="370">
        <v>13</v>
      </c>
      <c r="AI254" s="370">
        <f t="shared" si="78"/>
        <v>29</v>
      </c>
      <c r="AJ254" s="370">
        <v>10</v>
      </c>
      <c r="AK254" s="370">
        <v>5</v>
      </c>
      <c r="AL254" s="370">
        <f t="shared" si="79"/>
        <v>15</v>
      </c>
      <c r="AM254" s="370">
        <v>3</v>
      </c>
      <c r="AN254" s="370">
        <v>2</v>
      </c>
      <c r="AO254" s="370">
        <f t="shared" si="80"/>
        <v>5</v>
      </c>
      <c r="AP254" s="370">
        <v>0</v>
      </c>
      <c r="AQ254" s="370">
        <v>0</v>
      </c>
      <c r="AR254" s="370">
        <f t="shared" si="81"/>
        <v>0</v>
      </c>
      <c r="AS254" s="370">
        <v>0</v>
      </c>
      <c r="AT254" s="370">
        <v>0</v>
      </c>
      <c r="AU254" s="370">
        <f t="shared" si="82"/>
        <v>0</v>
      </c>
      <c r="AV254" s="370">
        <v>0</v>
      </c>
      <c r="AW254" s="370">
        <v>0</v>
      </c>
      <c r="AX254" s="370">
        <f t="shared" si="83"/>
        <v>0</v>
      </c>
      <c r="AY254" s="370">
        <v>0</v>
      </c>
      <c r="AZ254" s="370">
        <v>0</v>
      </c>
      <c r="BA254" s="370">
        <f t="shared" si="84"/>
        <v>0</v>
      </c>
      <c r="BB254" s="370">
        <v>0</v>
      </c>
      <c r="BC254" s="370">
        <v>0</v>
      </c>
      <c r="BD254" s="370">
        <f t="shared" si="85"/>
        <v>0</v>
      </c>
      <c r="BE254" s="370">
        <v>0</v>
      </c>
      <c r="BF254" s="370">
        <v>0</v>
      </c>
      <c r="BG254" s="370">
        <f t="shared" si="86"/>
        <v>0</v>
      </c>
      <c r="BH254" s="370">
        <v>3</v>
      </c>
      <c r="BI254" s="370">
        <v>0</v>
      </c>
      <c r="BJ254" s="370">
        <v>2</v>
      </c>
      <c r="BK254" s="370">
        <v>0</v>
      </c>
      <c r="BL254" s="370">
        <v>0</v>
      </c>
      <c r="BM254" s="370">
        <v>0</v>
      </c>
      <c r="BN254" s="370">
        <v>0</v>
      </c>
      <c r="BO254" s="370">
        <v>0</v>
      </c>
      <c r="BP254" s="370">
        <v>0</v>
      </c>
      <c r="BQ254" s="370">
        <v>0</v>
      </c>
      <c r="BR254" s="370">
        <v>0</v>
      </c>
      <c r="BS254" s="370">
        <v>0</v>
      </c>
      <c r="BT254" s="370">
        <v>5</v>
      </c>
      <c r="BU254" s="370">
        <v>0</v>
      </c>
      <c r="BV254" s="370">
        <v>5</v>
      </c>
      <c r="BW254" s="370">
        <v>0</v>
      </c>
      <c r="BX254" s="370">
        <v>0</v>
      </c>
      <c r="BY254" s="370">
        <v>0</v>
      </c>
      <c r="BZ254" s="370">
        <v>5</v>
      </c>
      <c r="CA254" s="370">
        <v>5</v>
      </c>
      <c r="CB254" s="370">
        <v>5</v>
      </c>
      <c r="CC254" s="370">
        <v>0</v>
      </c>
      <c r="CD254" s="370">
        <v>0</v>
      </c>
      <c r="CE254" s="370">
        <v>0</v>
      </c>
    </row>
    <row r="255" spans="1:83" s="371" customFormat="1" ht="22.5" customHeight="1">
      <c r="A255" s="370">
        <v>10</v>
      </c>
      <c r="B255" s="370"/>
      <c r="C255" s="370" t="str">
        <f>F255</f>
        <v>Kec. Singkut</v>
      </c>
      <c r="D255" s="370"/>
      <c r="E255" s="370"/>
      <c r="F255" s="370" t="str">
        <f>F254</f>
        <v>Kec. Singkut</v>
      </c>
      <c r="G255" s="370"/>
      <c r="H255" s="370"/>
      <c r="I255" s="370"/>
      <c r="J255" s="370"/>
      <c r="K255" s="370"/>
      <c r="L255" s="370"/>
      <c r="M255" s="370"/>
      <c r="N255" s="370"/>
      <c r="O255" s="370">
        <f t="shared" ref="O255:BK255" si="89">SUM(O235:O254)</f>
        <v>2</v>
      </c>
      <c r="P255" s="370">
        <f t="shared" si="89"/>
        <v>6</v>
      </c>
      <c r="Q255" s="370">
        <f t="shared" si="89"/>
        <v>8</v>
      </c>
      <c r="R255" s="370">
        <f t="shared" si="89"/>
        <v>234</v>
      </c>
      <c r="S255" s="370">
        <f t="shared" si="89"/>
        <v>252</v>
      </c>
      <c r="T255" s="370">
        <f t="shared" si="89"/>
        <v>486</v>
      </c>
      <c r="U255" s="370">
        <f t="shared" si="89"/>
        <v>404</v>
      </c>
      <c r="V255" s="370">
        <f t="shared" si="89"/>
        <v>375</v>
      </c>
      <c r="W255" s="370">
        <f t="shared" si="89"/>
        <v>779</v>
      </c>
      <c r="X255" s="370">
        <f t="shared" si="89"/>
        <v>366</v>
      </c>
      <c r="Y255" s="370">
        <f t="shared" si="89"/>
        <v>377</v>
      </c>
      <c r="Z255" s="370">
        <f t="shared" si="89"/>
        <v>743</v>
      </c>
      <c r="AA255" s="370">
        <f t="shared" si="89"/>
        <v>369</v>
      </c>
      <c r="AB255" s="370">
        <f t="shared" si="89"/>
        <v>353</v>
      </c>
      <c r="AC255" s="370">
        <f t="shared" si="89"/>
        <v>722</v>
      </c>
      <c r="AD255" s="370">
        <f t="shared" si="89"/>
        <v>357</v>
      </c>
      <c r="AE255" s="370">
        <f t="shared" si="89"/>
        <v>306</v>
      </c>
      <c r="AF255" s="370">
        <f t="shared" si="89"/>
        <v>663</v>
      </c>
      <c r="AG255" s="370">
        <f t="shared" si="89"/>
        <v>339</v>
      </c>
      <c r="AH255" s="370">
        <f t="shared" si="89"/>
        <v>315</v>
      </c>
      <c r="AI255" s="370">
        <f t="shared" si="89"/>
        <v>654</v>
      </c>
      <c r="AJ255" s="370">
        <f t="shared" si="89"/>
        <v>192</v>
      </c>
      <c r="AK255" s="370">
        <f t="shared" si="89"/>
        <v>147</v>
      </c>
      <c r="AL255" s="370">
        <f t="shared" si="89"/>
        <v>339</v>
      </c>
      <c r="AM255" s="370">
        <f t="shared" si="89"/>
        <v>65</v>
      </c>
      <c r="AN255" s="370">
        <f t="shared" si="89"/>
        <v>28</v>
      </c>
      <c r="AO255" s="370">
        <f t="shared" si="89"/>
        <v>93</v>
      </c>
      <c r="AP255" s="370">
        <f t="shared" si="89"/>
        <v>12</v>
      </c>
      <c r="AQ255" s="370">
        <f t="shared" si="89"/>
        <v>7</v>
      </c>
      <c r="AR255" s="370">
        <f t="shared" si="89"/>
        <v>19</v>
      </c>
      <c r="AS255" s="370">
        <f t="shared" si="89"/>
        <v>2</v>
      </c>
      <c r="AT255" s="370">
        <f t="shared" si="89"/>
        <v>1</v>
      </c>
      <c r="AU255" s="370">
        <f t="shared" si="89"/>
        <v>3</v>
      </c>
      <c r="AV255" s="370">
        <f t="shared" si="89"/>
        <v>0</v>
      </c>
      <c r="AW255" s="370">
        <f t="shared" si="89"/>
        <v>0</v>
      </c>
      <c r="AX255" s="370">
        <f t="shared" si="89"/>
        <v>0</v>
      </c>
      <c r="AY255" s="370">
        <f t="shared" si="89"/>
        <v>0</v>
      </c>
      <c r="AZ255" s="370">
        <f t="shared" si="89"/>
        <v>0</v>
      </c>
      <c r="BA255" s="370">
        <f t="shared" si="89"/>
        <v>0</v>
      </c>
      <c r="BB255" s="370">
        <f t="shared" si="89"/>
        <v>0</v>
      </c>
      <c r="BC255" s="370">
        <f t="shared" si="89"/>
        <v>0</v>
      </c>
      <c r="BD255" s="370">
        <f t="shared" si="89"/>
        <v>0</v>
      </c>
      <c r="BE255" s="370">
        <f t="shared" si="89"/>
        <v>0</v>
      </c>
      <c r="BF255" s="370">
        <f t="shared" si="89"/>
        <v>0</v>
      </c>
      <c r="BG255" s="370">
        <f t="shared" si="89"/>
        <v>0</v>
      </c>
      <c r="BH255" s="370">
        <f t="shared" si="89"/>
        <v>20</v>
      </c>
      <c r="BI255" s="370">
        <f t="shared" si="89"/>
        <v>9</v>
      </c>
      <c r="BJ255" s="370">
        <f t="shared" si="89"/>
        <v>9</v>
      </c>
      <c r="BK255" s="370">
        <f t="shared" si="89"/>
        <v>1</v>
      </c>
      <c r="BL255" s="370">
        <f t="shared" ref="BL255:BS255" si="90">SUM(BL235:BL254)</f>
        <v>2</v>
      </c>
      <c r="BM255" s="370">
        <f t="shared" si="90"/>
        <v>1</v>
      </c>
      <c r="BN255" s="370">
        <f t="shared" si="90"/>
        <v>3</v>
      </c>
      <c r="BO255" s="370">
        <f t="shared" si="90"/>
        <v>4</v>
      </c>
      <c r="BP255" s="370">
        <f t="shared" si="90"/>
        <v>1</v>
      </c>
      <c r="BQ255" s="370">
        <f t="shared" si="90"/>
        <v>0</v>
      </c>
      <c r="BR255" s="370">
        <f t="shared" si="90"/>
        <v>0</v>
      </c>
      <c r="BS255" s="370">
        <f t="shared" si="90"/>
        <v>0</v>
      </c>
      <c r="BT255" s="370">
        <v>35</v>
      </c>
      <c r="BU255" s="370">
        <v>15</v>
      </c>
      <c r="BV255" s="370">
        <v>50</v>
      </c>
      <c r="BW255" s="370">
        <v>0</v>
      </c>
      <c r="BX255" s="370">
        <v>0</v>
      </c>
      <c r="BY255" s="370">
        <v>0</v>
      </c>
      <c r="BZ255" s="370">
        <v>0</v>
      </c>
      <c r="CA255" s="370">
        <v>0</v>
      </c>
      <c r="CB255" s="370">
        <f>SUM(BZ255:CA255)</f>
        <v>0</v>
      </c>
      <c r="CC255" s="370">
        <v>7</v>
      </c>
      <c r="CD255" s="370">
        <v>1</v>
      </c>
      <c r="CE255" s="370">
        <f>SUM(CC255:CD255)</f>
        <v>8</v>
      </c>
    </row>
    <row r="256" spans="1:83" s="422" customFormat="1" ht="23.25" customHeight="1">
      <c r="A256" s="927" t="s">
        <v>165</v>
      </c>
      <c r="B256" s="928"/>
      <c r="C256" s="928"/>
      <c r="D256" s="928"/>
      <c r="E256" s="928"/>
      <c r="F256" s="928"/>
      <c r="G256" s="928"/>
      <c r="H256" s="928"/>
      <c r="I256" s="928"/>
      <c r="J256" s="928"/>
      <c r="K256" s="929"/>
      <c r="L256" s="421"/>
      <c r="M256" s="421"/>
      <c r="N256" s="421"/>
      <c r="O256" s="421">
        <f t="shared" ref="O256:BK256" si="91">O255+O234+O206+O182+O164+O126+O98+O81+O59+O24</f>
        <v>53</v>
      </c>
      <c r="P256" s="421">
        <f t="shared" si="91"/>
        <v>61</v>
      </c>
      <c r="Q256" s="421">
        <f t="shared" si="91"/>
        <v>114</v>
      </c>
      <c r="R256" s="421">
        <f t="shared" si="91"/>
        <v>1971</v>
      </c>
      <c r="S256" s="421">
        <f t="shared" si="91"/>
        <v>1991</v>
      </c>
      <c r="T256" s="421">
        <f t="shared" si="91"/>
        <v>3962</v>
      </c>
      <c r="U256" s="421">
        <f t="shared" si="91"/>
        <v>2816</v>
      </c>
      <c r="V256" s="421">
        <f t="shared" si="91"/>
        <v>2717</v>
      </c>
      <c r="W256" s="421">
        <f t="shared" si="91"/>
        <v>5533</v>
      </c>
      <c r="X256" s="421">
        <f t="shared" si="91"/>
        <v>2907</v>
      </c>
      <c r="Y256" s="421">
        <f t="shared" si="91"/>
        <v>2715</v>
      </c>
      <c r="Z256" s="421">
        <f t="shared" si="91"/>
        <v>5622</v>
      </c>
      <c r="AA256" s="421">
        <f t="shared" si="91"/>
        <v>2833</v>
      </c>
      <c r="AB256" s="421">
        <f t="shared" si="91"/>
        <v>2627</v>
      </c>
      <c r="AC256" s="421">
        <f t="shared" si="91"/>
        <v>5460</v>
      </c>
      <c r="AD256" s="421">
        <f t="shared" si="91"/>
        <v>2641</v>
      </c>
      <c r="AE256" s="421">
        <f t="shared" si="91"/>
        <v>2440</v>
      </c>
      <c r="AF256" s="421">
        <f t="shared" si="91"/>
        <v>5081</v>
      </c>
      <c r="AG256" s="421">
        <f t="shared" si="91"/>
        <v>2517</v>
      </c>
      <c r="AH256" s="421">
        <f t="shared" si="91"/>
        <v>2276</v>
      </c>
      <c r="AI256" s="421">
        <f t="shared" si="91"/>
        <v>4793</v>
      </c>
      <c r="AJ256" s="421">
        <f t="shared" si="91"/>
        <v>1270</v>
      </c>
      <c r="AK256" s="421">
        <f t="shared" si="91"/>
        <v>905</v>
      </c>
      <c r="AL256" s="421">
        <f t="shared" si="91"/>
        <v>2175</v>
      </c>
      <c r="AM256" s="421">
        <f t="shared" si="91"/>
        <v>488</v>
      </c>
      <c r="AN256" s="421">
        <f t="shared" si="91"/>
        <v>260</v>
      </c>
      <c r="AO256" s="421">
        <f t="shared" si="91"/>
        <v>748</v>
      </c>
      <c r="AP256" s="421">
        <f t="shared" si="91"/>
        <v>115</v>
      </c>
      <c r="AQ256" s="421">
        <f t="shared" si="91"/>
        <v>77</v>
      </c>
      <c r="AR256" s="421">
        <f t="shared" si="91"/>
        <v>192</v>
      </c>
      <c r="AS256" s="421">
        <f t="shared" si="91"/>
        <v>48</v>
      </c>
      <c r="AT256" s="421">
        <f t="shared" si="91"/>
        <v>29</v>
      </c>
      <c r="AU256" s="421">
        <f t="shared" si="91"/>
        <v>77</v>
      </c>
      <c r="AV256" s="421">
        <f t="shared" si="91"/>
        <v>18</v>
      </c>
      <c r="AW256" s="421">
        <f t="shared" si="91"/>
        <v>16</v>
      </c>
      <c r="AX256" s="421">
        <f t="shared" si="91"/>
        <v>34</v>
      </c>
      <c r="AY256" s="421">
        <f t="shared" si="91"/>
        <v>14</v>
      </c>
      <c r="AZ256" s="421">
        <f t="shared" si="91"/>
        <v>6</v>
      </c>
      <c r="BA256" s="421">
        <f t="shared" si="91"/>
        <v>20</v>
      </c>
      <c r="BB256" s="421">
        <f t="shared" si="91"/>
        <v>3</v>
      </c>
      <c r="BC256" s="421">
        <f t="shared" si="91"/>
        <v>5</v>
      </c>
      <c r="BD256" s="421">
        <f t="shared" si="91"/>
        <v>8</v>
      </c>
      <c r="BE256" s="421">
        <f t="shared" si="91"/>
        <v>5</v>
      </c>
      <c r="BF256" s="421">
        <f t="shared" si="91"/>
        <v>5</v>
      </c>
      <c r="BG256" s="421">
        <f t="shared" si="91"/>
        <v>10</v>
      </c>
      <c r="BH256" s="421">
        <f t="shared" si="91"/>
        <v>191</v>
      </c>
      <c r="BI256" s="421">
        <f t="shared" si="91"/>
        <v>73</v>
      </c>
      <c r="BJ256" s="421">
        <f t="shared" si="91"/>
        <v>59</v>
      </c>
      <c r="BK256" s="421">
        <f t="shared" si="91"/>
        <v>44</v>
      </c>
      <c r="BL256" s="421">
        <f t="shared" ref="BL256:BY256" si="92">BL255+BL234+BL206+BL182+BL164+BL126+BL98+BL81+BL59+BL24</f>
        <v>43</v>
      </c>
      <c r="BM256" s="421">
        <f t="shared" si="92"/>
        <v>24</v>
      </c>
      <c r="BN256" s="421">
        <f t="shared" si="92"/>
        <v>30</v>
      </c>
      <c r="BO256" s="421">
        <f t="shared" si="92"/>
        <v>10</v>
      </c>
      <c r="BP256" s="421">
        <f t="shared" si="92"/>
        <v>27</v>
      </c>
      <c r="BQ256" s="421">
        <f t="shared" si="92"/>
        <v>20</v>
      </c>
      <c r="BR256" s="421">
        <f t="shared" si="92"/>
        <v>1</v>
      </c>
      <c r="BS256" s="421">
        <f t="shared" si="92"/>
        <v>2</v>
      </c>
      <c r="BT256" s="421">
        <f t="shared" si="92"/>
        <v>351</v>
      </c>
      <c r="BU256" s="421">
        <f t="shared" si="92"/>
        <v>173</v>
      </c>
      <c r="BV256" s="421">
        <f t="shared" si="92"/>
        <v>524</v>
      </c>
      <c r="BW256" s="421">
        <f t="shared" si="92"/>
        <v>19</v>
      </c>
      <c r="BX256" s="421">
        <f t="shared" si="92"/>
        <v>18</v>
      </c>
      <c r="BY256" s="421">
        <f t="shared" si="92"/>
        <v>37</v>
      </c>
      <c r="BZ256" s="421">
        <f t="shared" ref="BZ256:CE256" si="93">BZ255+BZ234+BZ206+BZ182+BZ164+BZ126+BZ98+BZ81+BZ59+BZ24</f>
        <v>2</v>
      </c>
      <c r="CA256" s="421">
        <f t="shared" si="93"/>
        <v>0</v>
      </c>
      <c r="CB256" s="421">
        <f t="shared" si="93"/>
        <v>2</v>
      </c>
      <c r="CC256" s="421">
        <f t="shared" si="93"/>
        <v>9</v>
      </c>
      <c r="CD256" s="421">
        <f t="shared" si="93"/>
        <v>3</v>
      </c>
      <c r="CE256" s="421">
        <f t="shared" si="93"/>
        <v>12</v>
      </c>
    </row>
    <row r="258" spans="16:26">
      <c r="P258" s="936" t="s">
        <v>2512</v>
      </c>
      <c r="Q258" s="937"/>
      <c r="R258" s="938"/>
      <c r="T258" s="423" t="s">
        <v>2513</v>
      </c>
      <c r="U258" s="423"/>
      <c r="V258" s="423"/>
      <c r="X258" s="936" t="s">
        <v>2514</v>
      </c>
      <c r="Y258" s="937"/>
      <c r="Z258" s="938"/>
    </row>
    <row r="259" spans="16:26">
      <c r="P259" s="424" t="s">
        <v>95</v>
      </c>
      <c r="Q259" s="932">
        <f>O256+R256</f>
        <v>2024</v>
      </c>
      <c r="R259" s="932"/>
      <c r="T259" s="424" t="s">
        <v>95</v>
      </c>
      <c r="U259" s="932">
        <f>U256+X256+AA256+AD256+AG256+AJ256</f>
        <v>14984</v>
      </c>
      <c r="V259" s="932"/>
      <c r="X259" s="424" t="s">
        <v>95</v>
      </c>
      <c r="Y259" s="932">
        <f>AM256+AP256+AS256+AV256+AY256+BB256+BE256</f>
        <v>691</v>
      </c>
      <c r="Z259" s="932"/>
    </row>
    <row r="260" spans="16:26">
      <c r="P260" s="424" t="s">
        <v>96</v>
      </c>
      <c r="Q260" s="932">
        <f>P256+S256</f>
        <v>2052</v>
      </c>
      <c r="R260" s="932"/>
      <c r="T260" s="424" t="s">
        <v>96</v>
      </c>
      <c r="U260" s="932">
        <f>V256+Y256+AB256+AE256+AH256+AK256</f>
        <v>13680</v>
      </c>
      <c r="V260" s="932"/>
      <c r="X260" s="424" t="s">
        <v>96</v>
      </c>
      <c r="Y260" s="932">
        <f>AN256+AQ256+AT256+AW256+AZ256+BC256+BF256</f>
        <v>398</v>
      </c>
      <c r="Z260" s="932"/>
    </row>
    <row r="261" spans="16:26">
      <c r="P261" s="424" t="s">
        <v>172</v>
      </c>
      <c r="Q261" s="939">
        <f>Q256+T256</f>
        <v>4076</v>
      </c>
      <c r="R261" s="939"/>
      <c r="T261" s="424" t="s">
        <v>172</v>
      </c>
      <c r="U261" s="939">
        <f>W256+Z256+AC256+AF256+AI256+AL256</f>
        <v>28664</v>
      </c>
      <c r="V261" s="939"/>
      <c r="X261" s="424" t="s">
        <v>172</v>
      </c>
      <c r="Y261" s="939">
        <f>SUM(Y259:Z260)</f>
        <v>1089</v>
      </c>
      <c r="Z261" s="939"/>
    </row>
    <row r="263" spans="16:26">
      <c r="T263" s="423" t="s">
        <v>91</v>
      </c>
      <c r="U263" s="939">
        <f>Q261+U261+Y261</f>
        <v>33829</v>
      </c>
      <c r="V263" s="939"/>
    </row>
  </sheetData>
  <mergeCells count="50">
    <mergeCell ref="A1:CE1"/>
    <mergeCell ref="A3:CE3"/>
    <mergeCell ref="A4:CE4"/>
    <mergeCell ref="A5:CE5"/>
    <mergeCell ref="A7:A9"/>
    <mergeCell ref="B7:B9"/>
    <mergeCell ref="C7:C9"/>
    <mergeCell ref="D7:D9"/>
    <mergeCell ref="E7:E9"/>
    <mergeCell ref="G7:G9"/>
    <mergeCell ref="K7:K9"/>
    <mergeCell ref="L7:L9"/>
    <mergeCell ref="M7:M9"/>
    <mergeCell ref="N7:N9"/>
    <mergeCell ref="BT8:BV8"/>
    <mergeCell ref="BT7:BY7"/>
    <mergeCell ref="A256:K256"/>
    <mergeCell ref="AM8:AO8"/>
    <mergeCell ref="AP8:AR8"/>
    <mergeCell ref="AS8:AU8"/>
    <mergeCell ref="AV8:AX8"/>
    <mergeCell ref="O8:Q8"/>
    <mergeCell ref="R8:T8"/>
    <mergeCell ref="U8:W8"/>
    <mergeCell ref="X8:Z8"/>
    <mergeCell ref="AA8:AC8"/>
    <mergeCell ref="AD8:AF8"/>
    <mergeCell ref="F7:F9"/>
    <mergeCell ref="Y261:Z261"/>
    <mergeCell ref="U263:V263"/>
    <mergeCell ref="Q261:R261"/>
    <mergeCell ref="U261:V261"/>
    <mergeCell ref="Q259:R259"/>
    <mergeCell ref="U259:V259"/>
    <mergeCell ref="Y259:Z259"/>
    <mergeCell ref="Q260:R260"/>
    <mergeCell ref="BZ7:CE7"/>
    <mergeCell ref="U260:V260"/>
    <mergeCell ref="Y260:Z260"/>
    <mergeCell ref="O7:BG7"/>
    <mergeCell ref="AG8:AI8"/>
    <mergeCell ref="AJ8:AL8"/>
    <mergeCell ref="BW8:BY8"/>
    <mergeCell ref="BZ8:CB8"/>
    <mergeCell ref="CC8:CE8"/>
    <mergeCell ref="P258:R258"/>
    <mergeCell ref="X258:Z258"/>
    <mergeCell ref="BE8:BG8"/>
    <mergeCell ref="AY8:BA8"/>
    <mergeCell ref="BB8:BD8"/>
  </mergeCells>
  <pageMargins left="0.62992125984251968" right="0.39370078740157483" top="0.39370078740157483" bottom="0.35433070866141736" header="0.31496062992125984" footer="0.19685039370078741"/>
  <pageSetup paperSize="10000" scale="85" orientation="portrait" horizontalDpi="4294967293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CE263"/>
  <sheetViews>
    <sheetView view="pageBreakPreview" topLeftCell="A2" zoomScale="80" zoomScaleNormal="80" zoomScaleSheetLayoutView="80" workbookViewId="0">
      <selection activeCell="Q5" sqref="Q5"/>
    </sheetView>
  </sheetViews>
  <sheetFormatPr defaultRowHeight="15"/>
  <cols>
    <col min="1" max="1" width="4.85546875" style="374" customWidth="1"/>
    <col min="2" max="2" width="0" style="374" hidden="1" customWidth="1"/>
    <col min="3" max="3" width="25.5703125" style="374" customWidth="1"/>
    <col min="4" max="4" width="32.7109375" style="374" hidden="1" customWidth="1"/>
    <col min="5" max="5" width="24.85546875" style="374" hidden="1" customWidth="1"/>
    <col min="6" max="6" width="23.140625" style="374" hidden="1" customWidth="1"/>
    <col min="7" max="10" width="0" style="374" hidden="1" customWidth="1"/>
    <col min="11" max="11" width="26.85546875" style="374" hidden="1" customWidth="1"/>
    <col min="12" max="12" width="10.7109375" style="374" hidden="1" customWidth="1"/>
    <col min="13" max="14" width="0" style="374" hidden="1" customWidth="1"/>
    <col min="15" max="17" width="6.140625" style="374" hidden="1" customWidth="1"/>
    <col min="18" max="22" width="6.85546875" style="374" hidden="1" customWidth="1"/>
    <col min="23" max="23" width="6.85546875" style="416" hidden="1" customWidth="1"/>
    <col min="24" max="36" width="6.85546875" style="374" hidden="1" customWidth="1"/>
    <col min="37" max="37" width="6.140625" style="374" hidden="1" customWidth="1"/>
    <col min="38" max="38" width="6.85546875" style="416" hidden="1" customWidth="1"/>
    <col min="39" max="59" width="6.140625" style="374" hidden="1" customWidth="1"/>
    <col min="60" max="71" width="0" style="374" hidden="1" customWidth="1"/>
    <col min="72" max="83" width="6.28515625" style="374" customWidth="1"/>
    <col min="84" max="16384" width="9.140625" style="374"/>
  </cols>
  <sheetData>
    <row r="1" spans="1:83" ht="15.75">
      <c r="A1" s="926" t="s">
        <v>1846</v>
      </c>
      <c r="B1" s="926"/>
      <c r="C1" s="926"/>
      <c r="D1" s="926"/>
      <c r="E1" s="926"/>
      <c r="F1" s="926"/>
      <c r="G1" s="926"/>
      <c r="H1" s="926"/>
      <c r="I1" s="926"/>
      <c r="J1" s="926"/>
      <c r="K1" s="926"/>
      <c r="L1" s="926"/>
      <c r="M1" s="926"/>
      <c r="N1" s="926"/>
      <c r="O1" s="926"/>
      <c r="P1" s="926"/>
      <c r="Q1" s="926"/>
      <c r="R1" s="926"/>
      <c r="S1" s="926"/>
      <c r="T1" s="926"/>
      <c r="U1" s="926"/>
      <c r="V1" s="926"/>
      <c r="W1" s="926"/>
      <c r="X1" s="926"/>
      <c r="Y1" s="926"/>
      <c r="Z1" s="926"/>
      <c r="AA1" s="926"/>
      <c r="AB1" s="926"/>
      <c r="AC1" s="926"/>
      <c r="AD1" s="926"/>
      <c r="AE1" s="926"/>
      <c r="AF1" s="926"/>
      <c r="AG1" s="926"/>
      <c r="AH1" s="926"/>
      <c r="AI1" s="926"/>
      <c r="AJ1" s="926"/>
      <c r="AK1" s="926"/>
      <c r="AL1" s="926"/>
      <c r="AM1" s="926"/>
      <c r="AN1" s="926"/>
      <c r="AO1" s="926"/>
      <c r="AP1" s="926"/>
      <c r="AQ1" s="926"/>
      <c r="AR1" s="926"/>
      <c r="AS1" s="926"/>
      <c r="AT1" s="926"/>
      <c r="AU1" s="926"/>
      <c r="AV1" s="926"/>
      <c r="AW1" s="926"/>
      <c r="AX1" s="926"/>
      <c r="AY1" s="926"/>
      <c r="AZ1" s="926"/>
      <c r="BA1" s="926"/>
      <c r="BB1" s="926"/>
      <c r="BC1" s="926"/>
      <c r="BD1" s="926"/>
      <c r="BE1" s="926"/>
      <c r="BF1" s="926"/>
      <c r="BG1" s="926"/>
      <c r="BH1" s="926"/>
      <c r="BI1" s="926"/>
      <c r="BJ1" s="926"/>
      <c r="BK1" s="926"/>
      <c r="BL1" s="926"/>
      <c r="BM1" s="926"/>
      <c r="BN1" s="926"/>
      <c r="BO1" s="926"/>
      <c r="BP1" s="926"/>
      <c r="BQ1" s="926"/>
      <c r="BR1" s="926"/>
      <c r="BS1" s="926"/>
      <c r="BT1" s="926"/>
      <c r="BU1" s="926"/>
      <c r="BV1" s="926"/>
      <c r="BW1" s="926"/>
      <c r="BX1" s="926"/>
      <c r="BY1" s="926"/>
      <c r="BZ1" s="926"/>
      <c r="CA1" s="926"/>
      <c r="CB1" s="926"/>
      <c r="CC1" s="926"/>
      <c r="CD1" s="926"/>
      <c r="CE1" s="926"/>
    </row>
    <row r="2" spans="1:83" ht="15.75">
      <c r="A2" s="419"/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W2" s="385"/>
      <c r="X2" s="385"/>
      <c r="Y2" s="385"/>
    </row>
    <row r="3" spans="1:83" ht="15.75">
      <c r="A3" s="926" t="s">
        <v>2615</v>
      </c>
      <c r="B3" s="926"/>
      <c r="C3" s="926"/>
      <c r="D3" s="926"/>
      <c r="E3" s="926"/>
      <c r="F3" s="926"/>
      <c r="G3" s="926"/>
      <c r="H3" s="926"/>
      <c r="I3" s="926"/>
      <c r="J3" s="926"/>
      <c r="K3" s="926"/>
      <c r="L3" s="926"/>
      <c r="M3" s="926"/>
      <c r="N3" s="926"/>
      <c r="O3" s="926"/>
      <c r="P3" s="926"/>
      <c r="Q3" s="926"/>
      <c r="R3" s="926"/>
      <c r="S3" s="926"/>
      <c r="T3" s="926"/>
      <c r="U3" s="926"/>
      <c r="V3" s="926"/>
      <c r="W3" s="926"/>
      <c r="X3" s="926"/>
      <c r="Y3" s="926"/>
      <c r="Z3" s="926"/>
      <c r="AA3" s="926"/>
      <c r="AB3" s="926"/>
      <c r="AC3" s="926"/>
      <c r="AD3" s="926"/>
      <c r="AE3" s="926"/>
      <c r="AF3" s="926"/>
      <c r="AG3" s="926"/>
      <c r="AH3" s="926"/>
      <c r="AI3" s="926"/>
      <c r="AJ3" s="926"/>
      <c r="AK3" s="926"/>
      <c r="AL3" s="926"/>
      <c r="AM3" s="926"/>
      <c r="AN3" s="926"/>
      <c r="AO3" s="926"/>
      <c r="AP3" s="926"/>
      <c r="AQ3" s="926"/>
      <c r="AR3" s="926"/>
      <c r="AS3" s="926"/>
      <c r="AT3" s="926"/>
      <c r="AU3" s="926"/>
      <c r="AV3" s="926"/>
      <c r="AW3" s="926"/>
      <c r="AX3" s="926"/>
      <c r="AY3" s="926"/>
      <c r="AZ3" s="926"/>
      <c r="BA3" s="926"/>
      <c r="BB3" s="926"/>
      <c r="BC3" s="926"/>
      <c r="BD3" s="926"/>
      <c r="BE3" s="926"/>
      <c r="BF3" s="926"/>
      <c r="BG3" s="926"/>
      <c r="BH3" s="926"/>
      <c r="BI3" s="926"/>
      <c r="BJ3" s="926"/>
      <c r="BK3" s="926"/>
      <c r="BL3" s="926"/>
      <c r="BM3" s="926"/>
      <c r="BN3" s="926"/>
      <c r="BO3" s="926"/>
      <c r="BP3" s="926"/>
      <c r="BQ3" s="926"/>
      <c r="BR3" s="926"/>
      <c r="BS3" s="926"/>
      <c r="BT3" s="926"/>
      <c r="BU3" s="926"/>
      <c r="BV3" s="926"/>
      <c r="BW3" s="926"/>
      <c r="BX3" s="926"/>
      <c r="BY3" s="926"/>
      <c r="BZ3" s="926"/>
      <c r="CA3" s="926"/>
      <c r="CB3" s="926"/>
      <c r="CC3" s="926"/>
      <c r="CD3" s="926"/>
      <c r="CE3" s="926"/>
    </row>
    <row r="4" spans="1:83" ht="15.75">
      <c r="A4" s="926" t="s">
        <v>1371</v>
      </c>
      <c r="B4" s="926"/>
      <c r="C4" s="926"/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  <c r="AB4" s="926"/>
      <c r="AC4" s="926"/>
      <c r="AD4" s="926"/>
      <c r="AE4" s="926"/>
      <c r="AF4" s="926"/>
      <c r="AG4" s="926"/>
      <c r="AH4" s="926"/>
      <c r="AI4" s="926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6"/>
      <c r="AW4" s="926"/>
      <c r="AX4" s="926"/>
      <c r="AY4" s="926"/>
      <c r="AZ4" s="926"/>
      <c r="BA4" s="926"/>
      <c r="BB4" s="926"/>
      <c r="BC4" s="926"/>
      <c r="BD4" s="926"/>
      <c r="BE4" s="926"/>
      <c r="BF4" s="926"/>
      <c r="BG4" s="926"/>
      <c r="BH4" s="926"/>
      <c r="BI4" s="926"/>
      <c r="BJ4" s="926"/>
      <c r="BK4" s="926"/>
      <c r="BL4" s="926"/>
      <c r="BM4" s="926"/>
      <c r="BN4" s="926"/>
      <c r="BO4" s="926"/>
      <c r="BP4" s="926"/>
      <c r="BQ4" s="926"/>
      <c r="BR4" s="926"/>
      <c r="BS4" s="926"/>
      <c r="BT4" s="926"/>
      <c r="BU4" s="926"/>
      <c r="BV4" s="926"/>
      <c r="BW4" s="926"/>
      <c r="BX4" s="926"/>
      <c r="BY4" s="926"/>
      <c r="BZ4" s="926"/>
      <c r="CA4" s="926"/>
      <c r="CB4" s="926"/>
      <c r="CC4" s="926"/>
      <c r="CD4" s="926"/>
      <c r="CE4" s="926"/>
    </row>
    <row r="5" spans="1:83" ht="15.75">
      <c r="A5" s="926" t="s">
        <v>2287</v>
      </c>
      <c r="B5" s="926"/>
      <c r="C5" s="926"/>
      <c r="D5" s="926"/>
      <c r="E5" s="926"/>
      <c r="F5" s="926"/>
      <c r="G5" s="926"/>
      <c r="H5" s="926"/>
      <c r="I5" s="926"/>
      <c r="J5" s="926"/>
      <c r="K5" s="926"/>
      <c r="L5" s="926"/>
      <c r="M5" s="926"/>
      <c r="N5" s="926"/>
      <c r="O5" s="926"/>
      <c r="P5" s="926"/>
      <c r="Q5" s="926"/>
      <c r="R5" s="926"/>
      <c r="S5" s="926"/>
      <c r="T5" s="926"/>
      <c r="U5" s="926"/>
      <c r="V5" s="926"/>
      <c r="W5" s="926"/>
      <c r="X5" s="926"/>
      <c r="Y5" s="926"/>
      <c r="Z5" s="926"/>
      <c r="AA5" s="926"/>
      <c r="AB5" s="926"/>
      <c r="AC5" s="926"/>
      <c r="AD5" s="926"/>
      <c r="AE5" s="926"/>
      <c r="AF5" s="926"/>
      <c r="AG5" s="926"/>
      <c r="AH5" s="926"/>
      <c r="AI5" s="926"/>
      <c r="AJ5" s="926"/>
      <c r="AK5" s="926"/>
      <c r="AL5" s="926"/>
      <c r="AM5" s="926"/>
      <c r="AN5" s="926"/>
      <c r="AO5" s="926"/>
      <c r="AP5" s="926"/>
      <c r="AQ5" s="926"/>
      <c r="AR5" s="926"/>
      <c r="AS5" s="926"/>
      <c r="AT5" s="926"/>
      <c r="AU5" s="926"/>
      <c r="AV5" s="926"/>
      <c r="AW5" s="926"/>
      <c r="AX5" s="926"/>
      <c r="AY5" s="926"/>
      <c r="AZ5" s="926"/>
      <c r="BA5" s="926"/>
      <c r="BB5" s="926"/>
      <c r="BC5" s="926"/>
      <c r="BD5" s="926"/>
      <c r="BE5" s="926"/>
      <c r="BF5" s="926"/>
      <c r="BG5" s="926"/>
      <c r="BH5" s="926"/>
      <c r="BI5" s="926"/>
      <c r="BJ5" s="926"/>
      <c r="BK5" s="926"/>
      <c r="BL5" s="926"/>
      <c r="BM5" s="926"/>
      <c r="BN5" s="926"/>
      <c r="BO5" s="926"/>
      <c r="BP5" s="926"/>
      <c r="BQ5" s="926"/>
      <c r="BR5" s="926"/>
      <c r="BS5" s="926"/>
      <c r="BT5" s="926"/>
      <c r="BU5" s="926"/>
      <c r="BV5" s="926"/>
      <c r="BW5" s="926"/>
      <c r="BX5" s="926"/>
      <c r="BY5" s="926"/>
      <c r="BZ5" s="926"/>
      <c r="CA5" s="926"/>
      <c r="CB5" s="926"/>
      <c r="CC5" s="926"/>
      <c r="CD5" s="926"/>
      <c r="CE5" s="926"/>
    </row>
    <row r="7" spans="1:83" ht="15" customHeight="1">
      <c r="A7" s="911" t="s">
        <v>20</v>
      </c>
      <c r="B7" s="911" t="s">
        <v>166</v>
      </c>
      <c r="C7" s="911" t="s">
        <v>14</v>
      </c>
      <c r="D7" s="911" t="s">
        <v>169</v>
      </c>
      <c r="E7" s="911" t="s">
        <v>2295</v>
      </c>
      <c r="F7" s="911" t="s">
        <v>14</v>
      </c>
      <c r="G7" s="911" t="s">
        <v>170</v>
      </c>
      <c r="H7" s="404"/>
      <c r="I7" s="404"/>
      <c r="J7" s="404"/>
      <c r="K7" s="911" t="s">
        <v>2296</v>
      </c>
      <c r="L7" s="911" t="s">
        <v>2297</v>
      </c>
      <c r="M7" s="911" t="s">
        <v>2298</v>
      </c>
      <c r="N7" s="911" t="s">
        <v>2299</v>
      </c>
      <c r="O7" s="918" t="s">
        <v>2317</v>
      </c>
      <c r="P7" s="918"/>
      <c r="Q7" s="918"/>
      <c r="R7" s="918"/>
      <c r="S7" s="918"/>
      <c r="T7" s="918"/>
      <c r="U7" s="918"/>
      <c r="V7" s="918"/>
      <c r="W7" s="918"/>
      <c r="X7" s="918"/>
      <c r="Y7" s="918"/>
      <c r="Z7" s="918"/>
      <c r="AA7" s="918"/>
      <c r="AB7" s="918"/>
      <c r="AC7" s="918"/>
      <c r="AD7" s="918"/>
      <c r="AE7" s="918"/>
      <c r="AF7" s="918"/>
      <c r="AG7" s="918"/>
      <c r="AH7" s="918"/>
      <c r="AI7" s="918"/>
      <c r="AJ7" s="918"/>
      <c r="AK7" s="918"/>
      <c r="AL7" s="918"/>
      <c r="AM7" s="918"/>
      <c r="AN7" s="918"/>
      <c r="AO7" s="918"/>
      <c r="AP7" s="918"/>
      <c r="AQ7" s="918"/>
      <c r="AR7" s="918"/>
      <c r="AS7" s="918"/>
      <c r="AT7" s="918"/>
      <c r="AU7" s="918"/>
      <c r="AV7" s="918"/>
      <c r="AW7" s="918"/>
      <c r="AX7" s="918"/>
      <c r="AY7" s="918"/>
      <c r="AZ7" s="918"/>
      <c r="BA7" s="918"/>
      <c r="BB7" s="918"/>
      <c r="BC7" s="918"/>
      <c r="BD7" s="918"/>
      <c r="BE7" s="918"/>
      <c r="BF7" s="918"/>
      <c r="BG7" s="918"/>
      <c r="BH7" s="405"/>
      <c r="BI7" s="406"/>
      <c r="BJ7" s="406"/>
      <c r="BK7" s="406"/>
      <c r="BL7" s="406"/>
      <c r="BM7" s="406"/>
      <c r="BN7" s="406"/>
      <c r="BO7" s="406"/>
      <c r="BP7" s="406"/>
      <c r="BQ7" s="406"/>
      <c r="BR7" s="406"/>
      <c r="BS7" s="406"/>
      <c r="BT7" s="933" t="s">
        <v>75</v>
      </c>
      <c r="BU7" s="934"/>
      <c r="BV7" s="934"/>
      <c r="BW7" s="934"/>
      <c r="BX7" s="934"/>
      <c r="BY7" s="934"/>
      <c r="BZ7" s="933" t="s">
        <v>76</v>
      </c>
      <c r="CA7" s="934"/>
      <c r="CB7" s="934"/>
      <c r="CC7" s="934"/>
      <c r="CD7" s="934"/>
      <c r="CE7" s="935"/>
    </row>
    <row r="8" spans="1:83" s="412" customFormat="1" ht="29.25" customHeight="1">
      <c r="A8" s="912"/>
      <c r="B8" s="912"/>
      <c r="C8" s="912"/>
      <c r="D8" s="912"/>
      <c r="E8" s="912"/>
      <c r="F8" s="912"/>
      <c r="G8" s="912"/>
      <c r="H8" s="409" t="s">
        <v>2325</v>
      </c>
      <c r="I8" s="409" t="s">
        <v>2326</v>
      </c>
      <c r="J8" s="409" t="s">
        <v>2327</v>
      </c>
      <c r="K8" s="912"/>
      <c r="L8" s="912"/>
      <c r="M8" s="912"/>
      <c r="N8" s="912"/>
      <c r="O8" s="908" t="s">
        <v>2371</v>
      </c>
      <c r="P8" s="909"/>
      <c r="Q8" s="910"/>
      <c r="R8" s="908" t="s">
        <v>435</v>
      </c>
      <c r="S8" s="909"/>
      <c r="T8" s="910"/>
      <c r="U8" s="908" t="s">
        <v>436</v>
      </c>
      <c r="V8" s="909"/>
      <c r="W8" s="910"/>
      <c r="X8" s="908" t="s">
        <v>437</v>
      </c>
      <c r="Y8" s="909"/>
      <c r="Z8" s="910"/>
      <c r="AA8" s="908" t="s">
        <v>438</v>
      </c>
      <c r="AB8" s="909"/>
      <c r="AC8" s="910"/>
      <c r="AD8" s="908" t="s">
        <v>439</v>
      </c>
      <c r="AE8" s="909"/>
      <c r="AF8" s="910"/>
      <c r="AG8" s="908" t="s">
        <v>440</v>
      </c>
      <c r="AH8" s="909"/>
      <c r="AI8" s="910"/>
      <c r="AJ8" s="908" t="s">
        <v>441</v>
      </c>
      <c r="AK8" s="909"/>
      <c r="AL8" s="910"/>
      <c r="AM8" s="908" t="s">
        <v>442</v>
      </c>
      <c r="AN8" s="909"/>
      <c r="AO8" s="910"/>
      <c r="AP8" s="908" t="s">
        <v>443</v>
      </c>
      <c r="AQ8" s="909"/>
      <c r="AR8" s="910"/>
      <c r="AS8" s="908" t="s">
        <v>444</v>
      </c>
      <c r="AT8" s="909"/>
      <c r="AU8" s="910"/>
      <c r="AV8" s="908" t="s">
        <v>445</v>
      </c>
      <c r="AW8" s="909"/>
      <c r="AX8" s="910"/>
      <c r="AY8" s="908" t="s">
        <v>446</v>
      </c>
      <c r="AZ8" s="909"/>
      <c r="BA8" s="910"/>
      <c r="BB8" s="908" t="s">
        <v>447</v>
      </c>
      <c r="BC8" s="909"/>
      <c r="BD8" s="910"/>
      <c r="BE8" s="908" t="s">
        <v>448</v>
      </c>
      <c r="BF8" s="909"/>
      <c r="BG8" s="910"/>
      <c r="BH8" s="409" t="s">
        <v>2372</v>
      </c>
      <c r="BI8" s="409" t="s">
        <v>2373</v>
      </c>
      <c r="BJ8" s="409" t="s">
        <v>2374</v>
      </c>
      <c r="BK8" s="409" t="s">
        <v>2375</v>
      </c>
      <c r="BL8" s="409" t="s">
        <v>2376</v>
      </c>
      <c r="BM8" s="409" t="s">
        <v>2377</v>
      </c>
      <c r="BN8" s="409" t="s">
        <v>2378</v>
      </c>
      <c r="BO8" s="409" t="s">
        <v>2379</v>
      </c>
      <c r="BP8" s="409" t="s">
        <v>2380</v>
      </c>
      <c r="BQ8" s="409" t="s">
        <v>2381</v>
      </c>
      <c r="BR8" s="409" t="s">
        <v>2382</v>
      </c>
      <c r="BS8" s="409" t="s">
        <v>2383</v>
      </c>
      <c r="BT8" s="933" t="s">
        <v>2577</v>
      </c>
      <c r="BU8" s="934"/>
      <c r="BV8" s="935"/>
      <c r="BW8" s="933" t="s">
        <v>2578</v>
      </c>
      <c r="BX8" s="934"/>
      <c r="BY8" s="935"/>
      <c r="BZ8" s="933" t="s">
        <v>2577</v>
      </c>
      <c r="CA8" s="934"/>
      <c r="CB8" s="935"/>
      <c r="CC8" s="933" t="s">
        <v>2578</v>
      </c>
      <c r="CD8" s="934"/>
      <c r="CE8" s="935"/>
    </row>
    <row r="9" spans="1:83" s="412" customFormat="1" ht="15" customHeight="1">
      <c r="A9" s="913"/>
      <c r="B9" s="913"/>
      <c r="C9" s="913"/>
      <c r="D9" s="913"/>
      <c r="E9" s="913"/>
      <c r="F9" s="913"/>
      <c r="G9" s="913"/>
      <c r="H9" s="409"/>
      <c r="I9" s="409"/>
      <c r="J9" s="409"/>
      <c r="K9" s="913"/>
      <c r="L9" s="913"/>
      <c r="M9" s="913"/>
      <c r="N9" s="913"/>
      <c r="O9" s="409" t="s">
        <v>95</v>
      </c>
      <c r="P9" s="409" t="s">
        <v>96</v>
      </c>
      <c r="Q9" s="409" t="s">
        <v>80</v>
      </c>
      <c r="R9" s="409" t="s">
        <v>95</v>
      </c>
      <c r="S9" s="409" t="s">
        <v>96</v>
      </c>
      <c r="T9" s="409" t="s">
        <v>80</v>
      </c>
      <c r="U9" s="409" t="s">
        <v>95</v>
      </c>
      <c r="V9" s="409" t="s">
        <v>96</v>
      </c>
      <c r="W9" s="409" t="s">
        <v>80</v>
      </c>
      <c r="X9" s="409" t="s">
        <v>95</v>
      </c>
      <c r="Y9" s="409" t="s">
        <v>96</v>
      </c>
      <c r="Z9" s="409" t="s">
        <v>80</v>
      </c>
      <c r="AA9" s="409" t="s">
        <v>95</v>
      </c>
      <c r="AB9" s="409" t="s">
        <v>96</v>
      </c>
      <c r="AC9" s="409" t="s">
        <v>80</v>
      </c>
      <c r="AD9" s="409" t="s">
        <v>95</v>
      </c>
      <c r="AE9" s="409" t="s">
        <v>96</v>
      </c>
      <c r="AF9" s="409" t="s">
        <v>80</v>
      </c>
      <c r="AG9" s="409" t="s">
        <v>95</v>
      </c>
      <c r="AH9" s="409" t="s">
        <v>96</v>
      </c>
      <c r="AI9" s="409" t="s">
        <v>80</v>
      </c>
      <c r="AJ9" s="409" t="s">
        <v>95</v>
      </c>
      <c r="AK9" s="409" t="s">
        <v>96</v>
      </c>
      <c r="AL9" s="409" t="s">
        <v>80</v>
      </c>
      <c r="AM9" s="409" t="s">
        <v>95</v>
      </c>
      <c r="AN9" s="409" t="s">
        <v>96</v>
      </c>
      <c r="AO9" s="409" t="s">
        <v>80</v>
      </c>
      <c r="AP9" s="409" t="s">
        <v>95</v>
      </c>
      <c r="AQ9" s="409" t="s">
        <v>96</v>
      </c>
      <c r="AR9" s="409" t="s">
        <v>80</v>
      </c>
      <c r="AS9" s="409" t="s">
        <v>95</v>
      </c>
      <c r="AT9" s="409" t="s">
        <v>96</v>
      </c>
      <c r="AU9" s="409" t="s">
        <v>80</v>
      </c>
      <c r="AV9" s="409" t="s">
        <v>95</v>
      </c>
      <c r="AW9" s="409" t="s">
        <v>96</v>
      </c>
      <c r="AX9" s="409" t="s">
        <v>80</v>
      </c>
      <c r="AY9" s="409" t="s">
        <v>95</v>
      </c>
      <c r="AZ9" s="409" t="s">
        <v>96</v>
      </c>
      <c r="BA9" s="409" t="s">
        <v>80</v>
      </c>
      <c r="BB9" s="409" t="s">
        <v>95</v>
      </c>
      <c r="BC9" s="409" t="s">
        <v>96</v>
      </c>
      <c r="BD9" s="409" t="s">
        <v>80</v>
      </c>
      <c r="BE9" s="409" t="s">
        <v>95</v>
      </c>
      <c r="BF9" s="409" t="s">
        <v>96</v>
      </c>
      <c r="BG9" s="409" t="s">
        <v>80</v>
      </c>
      <c r="BH9" s="409"/>
      <c r="BI9" s="409"/>
      <c r="BJ9" s="409"/>
      <c r="BK9" s="409"/>
      <c r="BL9" s="409"/>
      <c r="BM9" s="409"/>
      <c r="BN9" s="409"/>
      <c r="BO9" s="409"/>
      <c r="BP9" s="409"/>
      <c r="BQ9" s="409"/>
      <c r="BR9" s="409"/>
      <c r="BS9" s="409"/>
      <c r="BT9" s="409" t="s">
        <v>95</v>
      </c>
      <c r="BU9" s="409" t="s">
        <v>96</v>
      </c>
      <c r="BV9" s="409" t="s">
        <v>80</v>
      </c>
      <c r="BW9" s="409" t="s">
        <v>95</v>
      </c>
      <c r="BX9" s="409" t="s">
        <v>96</v>
      </c>
      <c r="BY9" s="409" t="s">
        <v>80</v>
      </c>
      <c r="BZ9" s="409" t="s">
        <v>95</v>
      </c>
      <c r="CA9" s="409" t="s">
        <v>96</v>
      </c>
      <c r="CB9" s="409" t="s">
        <v>80</v>
      </c>
      <c r="CC9" s="409" t="s">
        <v>95</v>
      </c>
      <c r="CD9" s="409" t="s">
        <v>96</v>
      </c>
      <c r="CE9" s="409" t="s">
        <v>80</v>
      </c>
    </row>
    <row r="10" spans="1:83" hidden="1">
      <c r="A10" s="404">
        <v>1</v>
      </c>
      <c r="B10" s="404" t="s">
        <v>507</v>
      </c>
      <c r="C10" s="404" t="s">
        <v>508</v>
      </c>
      <c r="D10" s="404" t="s">
        <v>1461</v>
      </c>
      <c r="E10" s="404" t="s">
        <v>197</v>
      </c>
      <c r="F10" s="404" t="s">
        <v>86</v>
      </c>
      <c r="G10" s="404" t="s">
        <v>126</v>
      </c>
      <c r="H10" s="404" t="s">
        <v>615</v>
      </c>
      <c r="I10" s="404" t="s">
        <v>615</v>
      </c>
      <c r="J10" s="404">
        <v>2</v>
      </c>
      <c r="K10" s="404" t="s">
        <v>2408</v>
      </c>
      <c r="L10" s="404">
        <v>31048</v>
      </c>
      <c r="M10" s="404" t="s">
        <v>2409</v>
      </c>
      <c r="N10" s="404">
        <v>3000</v>
      </c>
      <c r="O10" s="404">
        <v>0</v>
      </c>
      <c r="P10" s="404">
        <v>0</v>
      </c>
      <c r="Q10" s="404">
        <f t="shared" ref="Q10:Q73" si="0">SUM(O10:P10)</f>
        <v>0</v>
      </c>
      <c r="R10" s="404">
        <v>19</v>
      </c>
      <c r="S10" s="404">
        <v>8</v>
      </c>
      <c r="T10" s="404">
        <f t="shared" ref="T10:T73" si="1">SUM(R10:S10)</f>
        <v>27</v>
      </c>
      <c r="U10" s="404">
        <v>25</v>
      </c>
      <c r="V10" s="404">
        <v>18</v>
      </c>
      <c r="W10" s="375">
        <f t="shared" ref="W10:W73" si="2">SUM(U10:V10)</f>
        <v>43</v>
      </c>
      <c r="X10" s="404">
        <v>21</v>
      </c>
      <c r="Y10" s="404">
        <v>17</v>
      </c>
      <c r="Z10" s="404">
        <f t="shared" ref="Z10:Z73" si="3">SUM(X10:Y10)</f>
        <v>38</v>
      </c>
      <c r="AA10" s="404">
        <v>24</v>
      </c>
      <c r="AB10" s="404">
        <v>29</v>
      </c>
      <c r="AC10" s="404">
        <f t="shared" ref="AC10:AC73" si="4">SUM(AA10:AB10)</f>
        <v>53</v>
      </c>
      <c r="AD10" s="404">
        <v>25</v>
      </c>
      <c r="AE10" s="404">
        <v>20</v>
      </c>
      <c r="AF10" s="404">
        <f t="shared" ref="AF10:AF73" si="5">SUM(AD10:AE10)</f>
        <v>45</v>
      </c>
      <c r="AG10" s="404">
        <v>25</v>
      </c>
      <c r="AH10" s="404">
        <v>19</v>
      </c>
      <c r="AI10" s="404">
        <f t="shared" ref="AI10:AI73" si="6">SUM(AG10:AH10)</f>
        <v>44</v>
      </c>
      <c r="AJ10" s="404">
        <v>14</v>
      </c>
      <c r="AK10" s="404">
        <v>9</v>
      </c>
      <c r="AL10" s="375">
        <f t="shared" ref="AL10:AL73" si="7">SUM(AJ10:AK10)</f>
        <v>23</v>
      </c>
      <c r="AM10" s="404">
        <v>5</v>
      </c>
      <c r="AN10" s="404">
        <v>0</v>
      </c>
      <c r="AO10" s="404">
        <f t="shared" ref="AO10:AO73" si="8">SUM(AM10:AN10)</f>
        <v>5</v>
      </c>
      <c r="AP10" s="404">
        <v>2</v>
      </c>
      <c r="AQ10" s="404">
        <v>0</v>
      </c>
      <c r="AR10" s="404">
        <f t="shared" ref="AR10:AR73" si="9">SUM(AP10:AQ10)</f>
        <v>2</v>
      </c>
      <c r="AS10" s="404">
        <v>0</v>
      </c>
      <c r="AT10" s="404">
        <v>0</v>
      </c>
      <c r="AU10" s="404">
        <f t="shared" ref="AU10:AU73" si="10">SUM(AS10:AT10)</f>
        <v>0</v>
      </c>
      <c r="AV10" s="404">
        <v>0</v>
      </c>
      <c r="AW10" s="404">
        <v>0</v>
      </c>
      <c r="AX10" s="404">
        <f t="shared" ref="AX10:AX73" si="11">SUM(AV10:AW10)</f>
        <v>0</v>
      </c>
      <c r="AY10" s="404">
        <v>0</v>
      </c>
      <c r="AZ10" s="404">
        <v>0</v>
      </c>
      <c r="BA10" s="404">
        <f t="shared" ref="BA10:BA73" si="12">SUM(AY10:AZ10)</f>
        <v>0</v>
      </c>
      <c r="BB10" s="404">
        <v>0</v>
      </c>
      <c r="BC10" s="404">
        <v>0</v>
      </c>
      <c r="BD10" s="404">
        <f t="shared" ref="BD10:BD73" si="13">SUM(BB10:BC10)</f>
        <v>0</v>
      </c>
      <c r="BE10" s="404">
        <v>0</v>
      </c>
      <c r="BF10" s="404">
        <v>0</v>
      </c>
      <c r="BG10" s="404">
        <f t="shared" ref="BG10:BG73" si="14">SUM(BE10:BF10)</f>
        <v>0</v>
      </c>
      <c r="BH10" s="404">
        <v>0</v>
      </c>
      <c r="BI10" s="404">
        <v>0</v>
      </c>
      <c r="BJ10" s="404">
        <v>0</v>
      </c>
      <c r="BK10" s="404">
        <v>0</v>
      </c>
      <c r="BL10" s="404">
        <v>0</v>
      </c>
      <c r="BM10" s="404">
        <v>0</v>
      </c>
      <c r="BN10" s="404">
        <v>0</v>
      </c>
      <c r="BO10" s="404">
        <v>0</v>
      </c>
      <c r="BP10" s="404">
        <v>0</v>
      </c>
      <c r="BQ10" s="404">
        <v>0</v>
      </c>
      <c r="BR10" s="404">
        <v>0</v>
      </c>
      <c r="BS10" s="404">
        <v>0</v>
      </c>
      <c r="BT10" s="404" t="e">
        <f>#REF!+#REF!+#REF!+#REF!+#REF!+#REF!</f>
        <v>#REF!</v>
      </c>
      <c r="BU10" s="404" t="e">
        <f>#REF!+#REF!+#REF!+#REF!+#REF!+#REF!</f>
        <v>#REF!</v>
      </c>
      <c r="BV10" s="404" t="e">
        <f t="shared" ref="BV10:BV23" si="15">SUM(BT10:BU10)</f>
        <v>#REF!</v>
      </c>
      <c r="BW10" s="404" t="e">
        <f>#REF!+#REF!+#REF!+#REF!+#REF!+#REF!</f>
        <v>#REF!</v>
      </c>
      <c r="BX10" s="404" t="e">
        <f>#REF!+#REF!+#REF!+#REF!+#REF!+#REF!</f>
        <v>#REF!</v>
      </c>
      <c r="BY10" s="404" t="e">
        <f t="shared" ref="BY10:BY23" si="16">SUM(BW10:BX10)</f>
        <v>#REF!</v>
      </c>
      <c r="BZ10" s="404" t="e">
        <f>#REF!+#REF!+#REF!+BT10+BV10+BX10</f>
        <v>#REF!</v>
      </c>
      <c r="CA10" s="404" t="e">
        <f>#REF!+#REF!+#REF!+BU10+BW10+BY10</f>
        <v>#REF!</v>
      </c>
      <c r="CB10" s="404" t="e">
        <f t="shared" ref="CB10:CB23" si="17">SUM(BZ10:CA10)</f>
        <v>#REF!</v>
      </c>
      <c r="CC10" s="404" t="e">
        <f>#REF!+#REF!+#REF!+#REF!+#REF!+#REF!</f>
        <v>#REF!</v>
      </c>
      <c r="CD10" s="404" t="e">
        <f>#REF!+#REF!+#REF!+#REF!+#REF!+#REF!</f>
        <v>#REF!</v>
      </c>
      <c r="CE10" s="404" t="e">
        <f t="shared" ref="CE10:CE23" si="18">SUM(CC10:CD10)</f>
        <v>#REF!</v>
      </c>
    </row>
    <row r="11" spans="1:83" hidden="1">
      <c r="A11" s="404">
        <f t="shared" ref="A11:A74" si="19">A10+1</f>
        <v>2</v>
      </c>
      <c r="B11" s="404" t="s">
        <v>499</v>
      </c>
      <c r="C11" s="404" t="s">
        <v>500</v>
      </c>
      <c r="D11" s="404" t="s">
        <v>1456</v>
      </c>
      <c r="E11" s="404" t="s">
        <v>501</v>
      </c>
      <c r="F11" s="404" t="s">
        <v>86</v>
      </c>
      <c r="G11" s="404" t="s">
        <v>126</v>
      </c>
      <c r="H11" s="404" t="s">
        <v>615</v>
      </c>
      <c r="I11" s="404" t="s">
        <v>615</v>
      </c>
      <c r="J11" s="404">
        <v>2</v>
      </c>
      <c r="K11" s="404" t="s">
        <v>615</v>
      </c>
      <c r="L11" s="404">
        <v>29587</v>
      </c>
      <c r="M11" s="404" t="s">
        <v>2409</v>
      </c>
      <c r="N11" s="404">
        <v>900</v>
      </c>
      <c r="O11" s="404">
        <v>0</v>
      </c>
      <c r="P11" s="404">
        <v>0</v>
      </c>
      <c r="Q11" s="404">
        <f t="shared" si="0"/>
        <v>0</v>
      </c>
      <c r="R11" s="404">
        <v>12</v>
      </c>
      <c r="S11" s="404">
        <v>8</v>
      </c>
      <c r="T11" s="404">
        <f t="shared" si="1"/>
        <v>20</v>
      </c>
      <c r="U11" s="404">
        <v>11</v>
      </c>
      <c r="V11" s="404">
        <v>14</v>
      </c>
      <c r="W11" s="375">
        <f t="shared" si="2"/>
        <v>25</v>
      </c>
      <c r="X11" s="404">
        <v>14</v>
      </c>
      <c r="Y11" s="404">
        <v>15</v>
      </c>
      <c r="Z11" s="404">
        <f t="shared" si="3"/>
        <v>29</v>
      </c>
      <c r="AA11" s="404">
        <v>14</v>
      </c>
      <c r="AB11" s="404">
        <v>23</v>
      </c>
      <c r="AC11" s="404">
        <f t="shared" si="4"/>
        <v>37</v>
      </c>
      <c r="AD11" s="404">
        <v>14</v>
      </c>
      <c r="AE11" s="404">
        <v>7</v>
      </c>
      <c r="AF11" s="404">
        <f t="shared" si="5"/>
        <v>21</v>
      </c>
      <c r="AG11" s="404">
        <v>8</v>
      </c>
      <c r="AH11" s="404">
        <v>11</v>
      </c>
      <c r="AI11" s="404">
        <f t="shared" si="6"/>
        <v>19</v>
      </c>
      <c r="AJ11" s="404">
        <v>5</v>
      </c>
      <c r="AK11" s="404">
        <v>3</v>
      </c>
      <c r="AL11" s="375">
        <f t="shared" si="7"/>
        <v>8</v>
      </c>
      <c r="AM11" s="404">
        <v>22</v>
      </c>
      <c r="AN11" s="404">
        <v>17</v>
      </c>
      <c r="AO11" s="404">
        <f t="shared" si="8"/>
        <v>39</v>
      </c>
      <c r="AP11" s="404">
        <v>1</v>
      </c>
      <c r="AQ11" s="404">
        <v>0</v>
      </c>
      <c r="AR11" s="404">
        <f t="shared" si="9"/>
        <v>1</v>
      </c>
      <c r="AS11" s="404">
        <v>1</v>
      </c>
      <c r="AT11" s="404">
        <v>0</v>
      </c>
      <c r="AU11" s="404">
        <f t="shared" si="10"/>
        <v>1</v>
      </c>
      <c r="AV11" s="404">
        <v>0</v>
      </c>
      <c r="AW11" s="404">
        <v>0</v>
      </c>
      <c r="AX11" s="404">
        <f t="shared" si="11"/>
        <v>0</v>
      </c>
      <c r="AY11" s="404">
        <v>0</v>
      </c>
      <c r="AZ11" s="404">
        <v>0</v>
      </c>
      <c r="BA11" s="404">
        <f t="shared" si="12"/>
        <v>0</v>
      </c>
      <c r="BB11" s="404">
        <v>0</v>
      </c>
      <c r="BC11" s="404">
        <v>0</v>
      </c>
      <c r="BD11" s="404">
        <f t="shared" si="13"/>
        <v>0</v>
      </c>
      <c r="BE11" s="404">
        <v>0</v>
      </c>
      <c r="BF11" s="404">
        <v>0</v>
      </c>
      <c r="BG11" s="404">
        <f t="shared" si="14"/>
        <v>0</v>
      </c>
      <c r="BH11" s="404">
        <v>0</v>
      </c>
      <c r="BI11" s="404">
        <v>0</v>
      </c>
      <c r="BJ11" s="404">
        <v>0</v>
      </c>
      <c r="BK11" s="404">
        <v>0</v>
      </c>
      <c r="BL11" s="404">
        <v>0</v>
      </c>
      <c r="BM11" s="404">
        <v>0</v>
      </c>
      <c r="BN11" s="404">
        <v>0</v>
      </c>
      <c r="BO11" s="404">
        <v>0</v>
      </c>
      <c r="BP11" s="404">
        <v>0</v>
      </c>
      <c r="BQ11" s="404">
        <v>0</v>
      </c>
      <c r="BR11" s="404">
        <v>0</v>
      </c>
      <c r="BS11" s="404">
        <v>0</v>
      </c>
      <c r="BT11" s="404" t="e">
        <f>#REF!+#REF!+#REF!+#REF!+#REF!+#REF!</f>
        <v>#REF!</v>
      </c>
      <c r="BU11" s="404" t="e">
        <f>#REF!+#REF!+#REF!+#REF!+#REF!+#REF!</f>
        <v>#REF!</v>
      </c>
      <c r="BV11" s="404" t="e">
        <f t="shared" si="15"/>
        <v>#REF!</v>
      </c>
      <c r="BW11" s="404" t="e">
        <f>#REF!+#REF!+#REF!+#REF!+#REF!+#REF!</f>
        <v>#REF!</v>
      </c>
      <c r="BX11" s="404" t="e">
        <f>#REF!+#REF!+#REF!+#REF!+#REF!+#REF!</f>
        <v>#REF!</v>
      </c>
      <c r="BY11" s="404" t="e">
        <f t="shared" si="16"/>
        <v>#REF!</v>
      </c>
      <c r="BZ11" s="404" t="e">
        <f>#REF!+#REF!+#REF!+BT11+BV11+BX11</f>
        <v>#REF!</v>
      </c>
      <c r="CA11" s="404" t="e">
        <f>#REF!+#REF!+#REF!+BU11+BW11+BY11</f>
        <v>#REF!</v>
      </c>
      <c r="CB11" s="404" t="e">
        <f t="shared" si="17"/>
        <v>#REF!</v>
      </c>
      <c r="CC11" s="404" t="e">
        <f>#REF!+#REF!+#REF!+#REF!+#REF!+#REF!</f>
        <v>#REF!</v>
      </c>
      <c r="CD11" s="404" t="e">
        <f>#REF!+#REF!+#REF!+#REF!+#REF!+#REF!</f>
        <v>#REF!</v>
      </c>
      <c r="CE11" s="404" t="e">
        <f t="shared" si="18"/>
        <v>#REF!</v>
      </c>
    </row>
    <row r="12" spans="1:83" hidden="1">
      <c r="A12" s="404">
        <f t="shared" si="19"/>
        <v>3</v>
      </c>
      <c r="B12" s="404" t="s">
        <v>511</v>
      </c>
      <c r="C12" s="404" t="s">
        <v>512</v>
      </c>
      <c r="D12" s="404" t="s">
        <v>1452</v>
      </c>
      <c r="E12" s="404" t="s">
        <v>513</v>
      </c>
      <c r="F12" s="404" t="s">
        <v>86</v>
      </c>
      <c r="G12" s="404" t="s">
        <v>126</v>
      </c>
      <c r="H12" s="404" t="s">
        <v>615</v>
      </c>
      <c r="I12" s="404" t="s">
        <v>615</v>
      </c>
      <c r="J12" s="404">
        <v>2</v>
      </c>
      <c r="K12" s="404" t="s">
        <v>2410</v>
      </c>
      <c r="L12" s="404" t="s">
        <v>615</v>
      </c>
      <c r="M12" s="404" t="s">
        <v>2409</v>
      </c>
      <c r="N12" s="404">
        <v>900</v>
      </c>
      <c r="O12" s="404">
        <v>0</v>
      </c>
      <c r="P12" s="404">
        <v>0</v>
      </c>
      <c r="Q12" s="404">
        <f t="shared" si="0"/>
        <v>0</v>
      </c>
      <c r="R12" s="404">
        <v>6</v>
      </c>
      <c r="S12" s="404">
        <v>6</v>
      </c>
      <c r="T12" s="404">
        <f t="shared" si="1"/>
        <v>12</v>
      </c>
      <c r="U12" s="404">
        <v>11</v>
      </c>
      <c r="V12" s="404">
        <v>15</v>
      </c>
      <c r="W12" s="375">
        <f t="shared" si="2"/>
        <v>26</v>
      </c>
      <c r="X12" s="404">
        <v>11</v>
      </c>
      <c r="Y12" s="404">
        <v>13</v>
      </c>
      <c r="Z12" s="404">
        <f t="shared" si="3"/>
        <v>24</v>
      </c>
      <c r="AA12" s="404">
        <v>15</v>
      </c>
      <c r="AB12" s="404">
        <v>18</v>
      </c>
      <c r="AC12" s="404">
        <f t="shared" si="4"/>
        <v>33</v>
      </c>
      <c r="AD12" s="404">
        <v>13</v>
      </c>
      <c r="AE12" s="404">
        <v>25</v>
      </c>
      <c r="AF12" s="404">
        <f t="shared" si="5"/>
        <v>38</v>
      </c>
      <c r="AG12" s="404">
        <v>18</v>
      </c>
      <c r="AH12" s="404">
        <v>11</v>
      </c>
      <c r="AI12" s="404">
        <f t="shared" si="6"/>
        <v>29</v>
      </c>
      <c r="AJ12" s="404">
        <v>5</v>
      </c>
      <c r="AK12" s="404">
        <v>9</v>
      </c>
      <c r="AL12" s="375">
        <f t="shared" si="7"/>
        <v>14</v>
      </c>
      <c r="AM12" s="404">
        <v>6</v>
      </c>
      <c r="AN12" s="404">
        <v>5</v>
      </c>
      <c r="AO12" s="404">
        <f t="shared" si="8"/>
        <v>11</v>
      </c>
      <c r="AP12" s="404">
        <v>0</v>
      </c>
      <c r="AQ12" s="404">
        <v>0</v>
      </c>
      <c r="AR12" s="404">
        <f t="shared" si="9"/>
        <v>0</v>
      </c>
      <c r="AS12" s="404">
        <v>0</v>
      </c>
      <c r="AT12" s="404">
        <v>0</v>
      </c>
      <c r="AU12" s="404">
        <f t="shared" si="10"/>
        <v>0</v>
      </c>
      <c r="AV12" s="404">
        <v>0</v>
      </c>
      <c r="AW12" s="404">
        <v>0</v>
      </c>
      <c r="AX12" s="404">
        <f t="shared" si="11"/>
        <v>0</v>
      </c>
      <c r="AY12" s="404">
        <v>0</v>
      </c>
      <c r="AZ12" s="404">
        <v>0</v>
      </c>
      <c r="BA12" s="404">
        <f t="shared" si="12"/>
        <v>0</v>
      </c>
      <c r="BB12" s="404">
        <v>0</v>
      </c>
      <c r="BC12" s="404">
        <v>0</v>
      </c>
      <c r="BD12" s="404">
        <f t="shared" si="13"/>
        <v>0</v>
      </c>
      <c r="BE12" s="404">
        <v>0</v>
      </c>
      <c r="BF12" s="404">
        <v>0</v>
      </c>
      <c r="BG12" s="404">
        <f t="shared" si="14"/>
        <v>0</v>
      </c>
      <c r="BH12" s="404">
        <v>5</v>
      </c>
      <c r="BI12" s="404">
        <v>0</v>
      </c>
      <c r="BJ12" s="404">
        <v>3</v>
      </c>
      <c r="BK12" s="404">
        <v>1</v>
      </c>
      <c r="BL12" s="404">
        <v>0</v>
      </c>
      <c r="BM12" s="404">
        <v>0</v>
      </c>
      <c r="BN12" s="404">
        <v>1</v>
      </c>
      <c r="BO12" s="404">
        <v>2</v>
      </c>
      <c r="BP12" s="404">
        <v>0</v>
      </c>
      <c r="BQ12" s="404">
        <v>0</v>
      </c>
      <c r="BR12" s="404">
        <v>0</v>
      </c>
      <c r="BS12" s="404">
        <v>0</v>
      </c>
      <c r="BT12" s="404" t="e">
        <f>#REF!+#REF!+#REF!+#REF!+#REF!+#REF!</f>
        <v>#REF!</v>
      </c>
      <c r="BU12" s="404" t="e">
        <f>#REF!+#REF!+#REF!+#REF!+#REF!+#REF!</f>
        <v>#REF!</v>
      </c>
      <c r="BV12" s="404" t="e">
        <f t="shared" si="15"/>
        <v>#REF!</v>
      </c>
      <c r="BW12" s="404" t="e">
        <f>#REF!+#REF!+#REF!+#REF!+#REF!+#REF!</f>
        <v>#REF!</v>
      </c>
      <c r="BX12" s="404" t="e">
        <f>#REF!+#REF!+#REF!+#REF!+#REF!+#REF!</f>
        <v>#REF!</v>
      </c>
      <c r="BY12" s="404" t="e">
        <f t="shared" si="16"/>
        <v>#REF!</v>
      </c>
      <c r="BZ12" s="404" t="e">
        <f>#REF!+#REF!+#REF!+BT12+BV12+BX12</f>
        <v>#REF!</v>
      </c>
      <c r="CA12" s="404" t="e">
        <f>#REF!+#REF!+#REF!+BU12+BW12+BY12</f>
        <v>#REF!</v>
      </c>
      <c r="CB12" s="404" t="e">
        <f t="shared" si="17"/>
        <v>#REF!</v>
      </c>
      <c r="CC12" s="404" t="e">
        <f>#REF!+#REF!+#REF!+#REF!+#REF!+#REF!</f>
        <v>#REF!</v>
      </c>
      <c r="CD12" s="404" t="e">
        <f>#REF!+#REF!+#REF!+#REF!+#REF!+#REF!</f>
        <v>#REF!</v>
      </c>
      <c r="CE12" s="404" t="e">
        <f t="shared" si="18"/>
        <v>#REF!</v>
      </c>
    </row>
    <row r="13" spans="1:83" hidden="1">
      <c r="A13" s="404">
        <f t="shared" si="19"/>
        <v>4</v>
      </c>
      <c r="B13" s="404" t="s">
        <v>509</v>
      </c>
      <c r="C13" s="404" t="s">
        <v>510</v>
      </c>
      <c r="D13" s="404" t="s">
        <v>1449</v>
      </c>
      <c r="E13" s="404" t="s">
        <v>345</v>
      </c>
      <c r="F13" s="404" t="s">
        <v>86</v>
      </c>
      <c r="G13" s="404" t="s">
        <v>126</v>
      </c>
      <c r="H13" s="404" t="s">
        <v>615</v>
      </c>
      <c r="I13" s="404" t="s">
        <v>615</v>
      </c>
      <c r="J13" s="404">
        <v>2</v>
      </c>
      <c r="K13" s="404" t="s">
        <v>2411</v>
      </c>
      <c r="L13" s="404">
        <v>30214</v>
      </c>
      <c r="M13" s="404" t="s">
        <v>2409</v>
      </c>
      <c r="N13" s="404">
        <v>1300</v>
      </c>
      <c r="O13" s="404">
        <v>0</v>
      </c>
      <c r="P13" s="404">
        <v>0</v>
      </c>
      <c r="Q13" s="404">
        <f t="shared" si="0"/>
        <v>0</v>
      </c>
      <c r="R13" s="404">
        <v>6</v>
      </c>
      <c r="S13" s="404">
        <v>4</v>
      </c>
      <c r="T13" s="404">
        <f t="shared" si="1"/>
        <v>10</v>
      </c>
      <c r="U13" s="404">
        <v>4</v>
      </c>
      <c r="V13" s="404">
        <v>7</v>
      </c>
      <c r="W13" s="375">
        <f t="shared" si="2"/>
        <v>11</v>
      </c>
      <c r="X13" s="404">
        <v>12</v>
      </c>
      <c r="Y13" s="404">
        <v>14</v>
      </c>
      <c r="Z13" s="404">
        <f t="shared" si="3"/>
        <v>26</v>
      </c>
      <c r="AA13" s="404">
        <v>7</v>
      </c>
      <c r="AB13" s="404">
        <v>11</v>
      </c>
      <c r="AC13" s="404">
        <f t="shared" si="4"/>
        <v>18</v>
      </c>
      <c r="AD13" s="404">
        <v>5</v>
      </c>
      <c r="AE13" s="404">
        <v>12</v>
      </c>
      <c r="AF13" s="404">
        <f t="shared" si="5"/>
        <v>17</v>
      </c>
      <c r="AG13" s="404">
        <v>8</v>
      </c>
      <c r="AH13" s="404">
        <v>2</v>
      </c>
      <c r="AI13" s="404">
        <f t="shared" si="6"/>
        <v>10</v>
      </c>
      <c r="AJ13" s="404">
        <v>5</v>
      </c>
      <c r="AK13" s="404">
        <v>5</v>
      </c>
      <c r="AL13" s="375">
        <f t="shared" si="7"/>
        <v>10</v>
      </c>
      <c r="AM13" s="404">
        <v>1</v>
      </c>
      <c r="AN13" s="404">
        <v>0</v>
      </c>
      <c r="AO13" s="404">
        <f t="shared" si="8"/>
        <v>1</v>
      </c>
      <c r="AP13" s="404">
        <v>0</v>
      </c>
      <c r="AQ13" s="404">
        <v>0</v>
      </c>
      <c r="AR13" s="404">
        <f t="shared" si="9"/>
        <v>0</v>
      </c>
      <c r="AS13" s="404">
        <v>0</v>
      </c>
      <c r="AT13" s="404">
        <v>0</v>
      </c>
      <c r="AU13" s="404">
        <f t="shared" si="10"/>
        <v>0</v>
      </c>
      <c r="AV13" s="404">
        <v>0</v>
      </c>
      <c r="AW13" s="404">
        <v>0</v>
      </c>
      <c r="AX13" s="404">
        <f t="shared" si="11"/>
        <v>0</v>
      </c>
      <c r="AY13" s="404">
        <v>0</v>
      </c>
      <c r="AZ13" s="404">
        <v>0</v>
      </c>
      <c r="BA13" s="404">
        <f t="shared" si="12"/>
        <v>0</v>
      </c>
      <c r="BB13" s="404">
        <v>0</v>
      </c>
      <c r="BC13" s="404">
        <v>0</v>
      </c>
      <c r="BD13" s="404">
        <f t="shared" si="13"/>
        <v>0</v>
      </c>
      <c r="BE13" s="404">
        <v>0</v>
      </c>
      <c r="BF13" s="404">
        <v>0</v>
      </c>
      <c r="BG13" s="404">
        <f t="shared" si="14"/>
        <v>0</v>
      </c>
      <c r="BH13" s="404">
        <v>0</v>
      </c>
      <c r="BI13" s="404">
        <v>0</v>
      </c>
      <c r="BJ13" s="404">
        <v>0</v>
      </c>
      <c r="BK13" s="404">
        <v>0</v>
      </c>
      <c r="BL13" s="404">
        <v>0</v>
      </c>
      <c r="BM13" s="404">
        <v>0</v>
      </c>
      <c r="BN13" s="404">
        <v>0</v>
      </c>
      <c r="BO13" s="404">
        <v>0</v>
      </c>
      <c r="BP13" s="404">
        <v>0</v>
      </c>
      <c r="BQ13" s="404">
        <v>0</v>
      </c>
      <c r="BR13" s="404">
        <v>0</v>
      </c>
      <c r="BS13" s="404">
        <v>0</v>
      </c>
      <c r="BT13" s="404" t="e">
        <f>#REF!+#REF!+#REF!+#REF!+#REF!+#REF!</f>
        <v>#REF!</v>
      </c>
      <c r="BU13" s="404" t="e">
        <f>#REF!+#REF!+#REF!+#REF!+#REF!+#REF!</f>
        <v>#REF!</v>
      </c>
      <c r="BV13" s="404" t="e">
        <f t="shared" si="15"/>
        <v>#REF!</v>
      </c>
      <c r="BW13" s="404" t="e">
        <f>#REF!+#REF!+#REF!+#REF!+#REF!+#REF!</f>
        <v>#REF!</v>
      </c>
      <c r="BX13" s="404" t="e">
        <f>#REF!+#REF!+#REF!+#REF!+#REF!+#REF!</f>
        <v>#REF!</v>
      </c>
      <c r="BY13" s="404" t="e">
        <f t="shared" si="16"/>
        <v>#REF!</v>
      </c>
      <c r="BZ13" s="404" t="e">
        <f>#REF!+#REF!+#REF!+BT13+BV13+BX13</f>
        <v>#REF!</v>
      </c>
      <c r="CA13" s="404" t="e">
        <f>#REF!+#REF!+#REF!+BU13+BW13+BY13</f>
        <v>#REF!</v>
      </c>
      <c r="CB13" s="404" t="e">
        <f t="shared" si="17"/>
        <v>#REF!</v>
      </c>
      <c r="CC13" s="404" t="e">
        <f>#REF!+#REF!+#REF!+#REF!+#REF!+#REF!</f>
        <v>#REF!</v>
      </c>
      <c r="CD13" s="404" t="e">
        <f>#REF!+#REF!+#REF!+#REF!+#REF!+#REF!</f>
        <v>#REF!</v>
      </c>
      <c r="CE13" s="404" t="e">
        <f t="shared" si="18"/>
        <v>#REF!</v>
      </c>
    </row>
    <row r="14" spans="1:83" hidden="1">
      <c r="A14" s="404">
        <f t="shared" si="19"/>
        <v>5</v>
      </c>
      <c r="B14" s="404" t="s">
        <v>529</v>
      </c>
      <c r="C14" s="404" t="s">
        <v>530</v>
      </c>
      <c r="D14" s="404" t="s">
        <v>1458</v>
      </c>
      <c r="E14" s="404" t="s">
        <v>531</v>
      </c>
      <c r="F14" s="404" t="s">
        <v>86</v>
      </c>
      <c r="G14" s="404" t="s">
        <v>126</v>
      </c>
      <c r="H14" s="404" t="s">
        <v>615</v>
      </c>
      <c r="I14" s="404" t="s">
        <v>615</v>
      </c>
      <c r="J14" s="404">
        <v>2</v>
      </c>
      <c r="K14" s="404" t="s">
        <v>2410</v>
      </c>
      <c r="L14" s="404">
        <v>31048</v>
      </c>
      <c r="M14" s="404" t="s">
        <v>2409</v>
      </c>
      <c r="N14" s="404">
        <v>1300</v>
      </c>
      <c r="O14" s="404">
        <v>0</v>
      </c>
      <c r="P14" s="404">
        <v>0</v>
      </c>
      <c r="Q14" s="404">
        <f t="shared" si="0"/>
        <v>0</v>
      </c>
      <c r="R14" s="404">
        <v>12</v>
      </c>
      <c r="S14" s="404">
        <v>5</v>
      </c>
      <c r="T14" s="404">
        <f t="shared" si="1"/>
        <v>17</v>
      </c>
      <c r="U14" s="404">
        <v>14</v>
      </c>
      <c r="V14" s="404">
        <v>9</v>
      </c>
      <c r="W14" s="375">
        <f t="shared" si="2"/>
        <v>23</v>
      </c>
      <c r="X14" s="404">
        <v>10</v>
      </c>
      <c r="Y14" s="404">
        <v>10</v>
      </c>
      <c r="Z14" s="404">
        <f t="shared" si="3"/>
        <v>20</v>
      </c>
      <c r="AA14" s="404">
        <v>7</v>
      </c>
      <c r="AB14" s="404">
        <v>12</v>
      </c>
      <c r="AC14" s="404">
        <f t="shared" si="4"/>
        <v>19</v>
      </c>
      <c r="AD14" s="404">
        <v>11</v>
      </c>
      <c r="AE14" s="404">
        <v>7</v>
      </c>
      <c r="AF14" s="404">
        <f t="shared" si="5"/>
        <v>18</v>
      </c>
      <c r="AG14" s="404">
        <v>13</v>
      </c>
      <c r="AH14" s="404">
        <v>14</v>
      </c>
      <c r="AI14" s="404">
        <f t="shared" si="6"/>
        <v>27</v>
      </c>
      <c r="AJ14" s="404">
        <v>6</v>
      </c>
      <c r="AK14" s="404">
        <v>0</v>
      </c>
      <c r="AL14" s="375">
        <f t="shared" si="7"/>
        <v>6</v>
      </c>
      <c r="AM14" s="404">
        <v>1</v>
      </c>
      <c r="AN14" s="404">
        <v>3</v>
      </c>
      <c r="AO14" s="404">
        <f t="shared" si="8"/>
        <v>4</v>
      </c>
      <c r="AP14" s="404">
        <v>0</v>
      </c>
      <c r="AQ14" s="404">
        <v>0</v>
      </c>
      <c r="AR14" s="404">
        <f t="shared" si="9"/>
        <v>0</v>
      </c>
      <c r="AS14" s="404">
        <v>0</v>
      </c>
      <c r="AT14" s="404">
        <v>0</v>
      </c>
      <c r="AU14" s="404">
        <f t="shared" si="10"/>
        <v>0</v>
      </c>
      <c r="AV14" s="404">
        <v>1</v>
      </c>
      <c r="AW14" s="404">
        <v>0</v>
      </c>
      <c r="AX14" s="404">
        <f t="shared" si="11"/>
        <v>1</v>
      </c>
      <c r="AY14" s="404">
        <v>0</v>
      </c>
      <c r="AZ14" s="404">
        <v>0</v>
      </c>
      <c r="BA14" s="404">
        <f t="shared" si="12"/>
        <v>0</v>
      </c>
      <c r="BB14" s="404">
        <v>0</v>
      </c>
      <c r="BC14" s="404">
        <v>0</v>
      </c>
      <c r="BD14" s="404">
        <f t="shared" si="13"/>
        <v>0</v>
      </c>
      <c r="BE14" s="404">
        <v>0</v>
      </c>
      <c r="BF14" s="404">
        <v>0</v>
      </c>
      <c r="BG14" s="404">
        <f t="shared" si="14"/>
        <v>0</v>
      </c>
      <c r="BH14" s="404">
        <v>0</v>
      </c>
      <c r="BI14" s="404">
        <v>0</v>
      </c>
      <c r="BJ14" s="404">
        <v>0</v>
      </c>
      <c r="BK14" s="404">
        <v>0</v>
      </c>
      <c r="BL14" s="404">
        <v>0</v>
      </c>
      <c r="BM14" s="404">
        <v>0</v>
      </c>
      <c r="BN14" s="404">
        <v>0</v>
      </c>
      <c r="BO14" s="404">
        <v>0</v>
      </c>
      <c r="BP14" s="404">
        <v>0</v>
      </c>
      <c r="BQ14" s="404">
        <v>0</v>
      </c>
      <c r="BR14" s="404">
        <v>0</v>
      </c>
      <c r="BS14" s="404">
        <v>0</v>
      </c>
      <c r="BT14" s="404" t="e">
        <f>#REF!+#REF!+#REF!+#REF!+#REF!+#REF!</f>
        <v>#REF!</v>
      </c>
      <c r="BU14" s="404" t="e">
        <f>#REF!+#REF!+#REF!+#REF!+#REF!+#REF!</f>
        <v>#REF!</v>
      </c>
      <c r="BV14" s="404" t="e">
        <f t="shared" si="15"/>
        <v>#REF!</v>
      </c>
      <c r="BW14" s="404" t="e">
        <f>#REF!+#REF!+#REF!+#REF!+#REF!+#REF!</f>
        <v>#REF!</v>
      </c>
      <c r="BX14" s="404" t="e">
        <f>#REF!+#REF!+#REF!+#REF!+#REF!+#REF!</f>
        <v>#REF!</v>
      </c>
      <c r="BY14" s="404" t="e">
        <f t="shared" si="16"/>
        <v>#REF!</v>
      </c>
      <c r="BZ14" s="404" t="e">
        <f>#REF!+#REF!+#REF!+BT14+BV14+BX14</f>
        <v>#REF!</v>
      </c>
      <c r="CA14" s="404" t="e">
        <f>#REF!+#REF!+#REF!+BU14+BW14+BY14</f>
        <v>#REF!</v>
      </c>
      <c r="CB14" s="404" t="e">
        <f t="shared" si="17"/>
        <v>#REF!</v>
      </c>
      <c r="CC14" s="404" t="e">
        <f>#REF!+#REF!+#REF!+#REF!+#REF!+#REF!</f>
        <v>#REF!</v>
      </c>
      <c r="CD14" s="404" t="e">
        <f>#REF!+#REF!+#REF!+#REF!+#REF!+#REF!</f>
        <v>#REF!</v>
      </c>
      <c r="CE14" s="404" t="e">
        <f t="shared" si="18"/>
        <v>#REF!</v>
      </c>
    </row>
    <row r="15" spans="1:83" hidden="1">
      <c r="A15" s="404">
        <f t="shared" si="19"/>
        <v>6</v>
      </c>
      <c r="B15" s="404" t="s">
        <v>524</v>
      </c>
      <c r="C15" s="404" t="s">
        <v>525</v>
      </c>
      <c r="D15" s="404" t="s">
        <v>200</v>
      </c>
      <c r="E15" s="404" t="s">
        <v>200</v>
      </c>
      <c r="F15" s="404" t="s">
        <v>86</v>
      </c>
      <c r="G15" s="404" t="s">
        <v>126</v>
      </c>
      <c r="H15" s="404" t="s">
        <v>615</v>
      </c>
      <c r="I15" s="404" t="s">
        <v>615</v>
      </c>
      <c r="J15" s="404">
        <v>2</v>
      </c>
      <c r="K15" s="404" t="s">
        <v>615</v>
      </c>
      <c r="L15" s="404">
        <v>29677</v>
      </c>
      <c r="M15" s="404" t="s">
        <v>2409</v>
      </c>
      <c r="N15" s="404">
        <v>900</v>
      </c>
      <c r="O15" s="404">
        <v>0</v>
      </c>
      <c r="P15" s="404">
        <v>0</v>
      </c>
      <c r="Q15" s="404">
        <f t="shared" si="0"/>
        <v>0</v>
      </c>
      <c r="R15" s="404">
        <v>20</v>
      </c>
      <c r="S15" s="404">
        <v>19</v>
      </c>
      <c r="T15" s="404">
        <f t="shared" si="1"/>
        <v>39</v>
      </c>
      <c r="U15" s="404">
        <v>17</v>
      </c>
      <c r="V15" s="404">
        <v>20</v>
      </c>
      <c r="W15" s="375">
        <f t="shared" si="2"/>
        <v>37</v>
      </c>
      <c r="X15" s="404">
        <v>18</v>
      </c>
      <c r="Y15" s="404">
        <v>19</v>
      </c>
      <c r="Z15" s="404">
        <f t="shared" si="3"/>
        <v>37</v>
      </c>
      <c r="AA15" s="404">
        <v>17</v>
      </c>
      <c r="AB15" s="404">
        <v>12</v>
      </c>
      <c r="AC15" s="404">
        <f t="shared" si="4"/>
        <v>29</v>
      </c>
      <c r="AD15" s="404">
        <v>20</v>
      </c>
      <c r="AE15" s="404">
        <v>28</v>
      </c>
      <c r="AF15" s="404">
        <f t="shared" si="5"/>
        <v>48</v>
      </c>
      <c r="AG15" s="404">
        <v>16</v>
      </c>
      <c r="AH15" s="404">
        <v>13</v>
      </c>
      <c r="AI15" s="404">
        <f t="shared" si="6"/>
        <v>29</v>
      </c>
      <c r="AJ15" s="404">
        <v>8</v>
      </c>
      <c r="AK15" s="404">
        <v>11</v>
      </c>
      <c r="AL15" s="375">
        <f t="shared" si="7"/>
        <v>19</v>
      </c>
      <c r="AM15" s="404">
        <v>2</v>
      </c>
      <c r="AN15" s="404">
        <v>1</v>
      </c>
      <c r="AO15" s="404">
        <f t="shared" si="8"/>
        <v>3</v>
      </c>
      <c r="AP15" s="404">
        <v>0</v>
      </c>
      <c r="AQ15" s="404">
        <v>2</v>
      </c>
      <c r="AR15" s="404">
        <f t="shared" si="9"/>
        <v>2</v>
      </c>
      <c r="AS15" s="404">
        <v>1</v>
      </c>
      <c r="AT15" s="404">
        <v>0</v>
      </c>
      <c r="AU15" s="404">
        <f t="shared" si="10"/>
        <v>1</v>
      </c>
      <c r="AV15" s="404">
        <v>0</v>
      </c>
      <c r="AW15" s="404">
        <v>0</v>
      </c>
      <c r="AX15" s="404">
        <f t="shared" si="11"/>
        <v>0</v>
      </c>
      <c r="AY15" s="404">
        <v>0</v>
      </c>
      <c r="AZ15" s="404">
        <v>0</v>
      </c>
      <c r="BA15" s="404">
        <f t="shared" si="12"/>
        <v>0</v>
      </c>
      <c r="BB15" s="404">
        <v>0</v>
      </c>
      <c r="BC15" s="404">
        <v>0</v>
      </c>
      <c r="BD15" s="404">
        <f t="shared" si="13"/>
        <v>0</v>
      </c>
      <c r="BE15" s="404">
        <v>0</v>
      </c>
      <c r="BF15" s="404">
        <v>0</v>
      </c>
      <c r="BG15" s="404">
        <f t="shared" si="14"/>
        <v>0</v>
      </c>
      <c r="BH15" s="404">
        <v>0</v>
      </c>
      <c r="BI15" s="404">
        <v>0</v>
      </c>
      <c r="BJ15" s="404">
        <v>0</v>
      </c>
      <c r="BK15" s="404">
        <v>0</v>
      </c>
      <c r="BL15" s="404">
        <v>0</v>
      </c>
      <c r="BM15" s="404">
        <v>0</v>
      </c>
      <c r="BN15" s="404">
        <v>0</v>
      </c>
      <c r="BO15" s="404">
        <v>0</v>
      </c>
      <c r="BP15" s="404">
        <v>0</v>
      </c>
      <c r="BQ15" s="404">
        <v>0</v>
      </c>
      <c r="BR15" s="404">
        <v>0</v>
      </c>
      <c r="BS15" s="404">
        <v>0</v>
      </c>
      <c r="BT15" s="404" t="e">
        <f>#REF!+#REF!+#REF!+#REF!+#REF!+#REF!</f>
        <v>#REF!</v>
      </c>
      <c r="BU15" s="404" t="e">
        <f>#REF!+#REF!+#REF!+#REF!+#REF!+#REF!</f>
        <v>#REF!</v>
      </c>
      <c r="BV15" s="404" t="e">
        <f t="shared" si="15"/>
        <v>#REF!</v>
      </c>
      <c r="BW15" s="404" t="e">
        <f>#REF!+#REF!+#REF!+#REF!+#REF!+#REF!</f>
        <v>#REF!</v>
      </c>
      <c r="BX15" s="404" t="e">
        <f>#REF!+#REF!+#REF!+#REF!+#REF!+#REF!</f>
        <v>#REF!</v>
      </c>
      <c r="BY15" s="404" t="e">
        <f t="shared" si="16"/>
        <v>#REF!</v>
      </c>
      <c r="BZ15" s="404" t="e">
        <f>#REF!+#REF!+#REF!+BT15+BV15+BX15</f>
        <v>#REF!</v>
      </c>
      <c r="CA15" s="404" t="e">
        <f>#REF!+#REF!+#REF!+BU15+BW15+BY15</f>
        <v>#REF!</v>
      </c>
      <c r="CB15" s="404" t="e">
        <f t="shared" si="17"/>
        <v>#REF!</v>
      </c>
      <c r="CC15" s="404" t="e">
        <f>#REF!+#REF!+#REF!+#REF!+#REF!+#REF!</f>
        <v>#REF!</v>
      </c>
      <c r="CD15" s="404" t="e">
        <f>#REF!+#REF!+#REF!+#REF!+#REF!+#REF!</f>
        <v>#REF!</v>
      </c>
      <c r="CE15" s="404" t="e">
        <f t="shared" si="18"/>
        <v>#REF!</v>
      </c>
    </row>
    <row r="16" spans="1:83" hidden="1">
      <c r="A16" s="404">
        <f t="shared" si="19"/>
        <v>7</v>
      </c>
      <c r="B16" s="404" t="s">
        <v>514</v>
      </c>
      <c r="C16" s="404" t="s">
        <v>515</v>
      </c>
      <c r="D16" s="404" t="s">
        <v>1465</v>
      </c>
      <c r="E16" s="404" t="s">
        <v>516</v>
      </c>
      <c r="F16" s="404" t="s">
        <v>86</v>
      </c>
      <c r="G16" s="404" t="s">
        <v>126</v>
      </c>
      <c r="H16" s="404" t="s">
        <v>615</v>
      </c>
      <c r="I16" s="404" t="s">
        <v>615</v>
      </c>
      <c r="J16" s="404">
        <v>2</v>
      </c>
      <c r="K16" s="404" t="s">
        <v>615</v>
      </c>
      <c r="L16" s="404">
        <v>3654</v>
      </c>
      <c r="M16" s="404" t="s">
        <v>2409</v>
      </c>
      <c r="N16" s="404">
        <v>900</v>
      </c>
      <c r="O16" s="404">
        <v>0</v>
      </c>
      <c r="P16" s="404">
        <v>0</v>
      </c>
      <c r="Q16" s="404">
        <f t="shared" si="0"/>
        <v>0</v>
      </c>
      <c r="R16" s="404">
        <v>11</v>
      </c>
      <c r="S16" s="404">
        <v>16</v>
      </c>
      <c r="T16" s="404">
        <f t="shared" si="1"/>
        <v>27</v>
      </c>
      <c r="U16" s="404">
        <v>29</v>
      </c>
      <c r="V16" s="404">
        <v>19</v>
      </c>
      <c r="W16" s="375">
        <f t="shared" si="2"/>
        <v>48</v>
      </c>
      <c r="X16" s="404">
        <v>19</v>
      </c>
      <c r="Y16" s="404">
        <v>24</v>
      </c>
      <c r="Z16" s="404">
        <f t="shared" si="3"/>
        <v>43</v>
      </c>
      <c r="AA16" s="404">
        <v>28</v>
      </c>
      <c r="AB16" s="404">
        <v>24</v>
      </c>
      <c r="AC16" s="404">
        <f t="shared" si="4"/>
        <v>52</v>
      </c>
      <c r="AD16" s="404">
        <v>21</v>
      </c>
      <c r="AE16" s="404">
        <v>25</v>
      </c>
      <c r="AF16" s="404">
        <f t="shared" si="5"/>
        <v>46</v>
      </c>
      <c r="AG16" s="404">
        <v>24</v>
      </c>
      <c r="AH16" s="404">
        <v>23</v>
      </c>
      <c r="AI16" s="404">
        <f t="shared" si="6"/>
        <v>47</v>
      </c>
      <c r="AJ16" s="404">
        <v>11</v>
      </c>
      <c r="AK16" s="404">
        <v>12</v>
      </c>
      <c r="AL16" s="375">
        <f t="shared" si="7"/>
        <v>23</v>
      </c>
      <c r="AM16" s="404">
        <v>3</v>
      </c>
      <c r="AN16" s="404">
        <v>0</v>
      </c>
      <c r="AO16" s="404">
        <f t="shared" si="8"/>
        <v>3</v>
      </c>
      <c r="AP16" s="404">
        <v>1</v>
      </c>
      <c r="AQ16" s="404">
        <v>0</v>
      </c>
      <c r="AR16" s="404">
        <f t="shared" si="9"/>
        <v>1</v>
      </c>
      <c r="AS16" s="404">
        <v>1</v>
      </c>
      <c r="AT16" s="404">
        <v>0</v>
      </c>
      <c r="AU16" s="404">
        <f t="shared" si="10"/>
        <v>1</v>
      </c>
      <c r="AV16" s="404">
        <v>0</v>
      </c>
      <c r="AW16" s="404">
        <v>0</v>
      </c>
      <c r="AX16" s="404">
        <f t="shared" si="11"/>
        <v>0</v>
      </c>
      <c r="AY16" s="404">
        <v>0</v>
      </c>
      <c r="AZ16" s="404">
        <v>0</v>
      </c>
      <c r="BA16" s="404">
        <f t="shared" si="12"/>
        <v>0</v>
      </c>
      <c r="BB16" s="404">
        <v>0</v>
      </c>
      <c r="BC16" s="404">
        <v>0</v>
      </c>
      <c r="BD16" s="404">
        <f t="shared" si="13"/>
        <v>0</v>
      </c>
      <c r="BE16" s="404">
        <v>0</v>
      </c>
      <c r="BF16" s="404">
        <v>0</v>
      </c>
      <c r="BG16" s="404">
        <f t="shared" si="14"/>
        <v>0</v>
      </c>
      <c r="BH16" s="404">
        <v>0</v>
      </c>
      <c r="BI16" s="404">
        <v>0</v>
      </c>
      <c r="BJ16" s="404">
        <v>0</v>
      </c>
      <c r="BK16" s="404">
        <v>0</v>
      </c>
      <c r="BL16" s="404">
        <v>0</v>
      </c>
      <c r="BM16" s="404">
        <v>0</v>
      </c>
      <c r="BN16" s="404">
        <v>0</v>
      </c>
      <c r="BO16" s="404">
        <v>0</v>
      </c>
      <c r="BP16" s="404">
        <v>0</v>
      </c>
      <c r="BQ16" s="404">
        <v>0</v>
      </c>
      <c r="BR16" s="404">
        <v>0</v>
      </c>
      <c r="BS16" s="404">
        <v>0</v>
      </c>
      <c r="BT16" s="404" t="e">
        <f>#REF!+#REF!+#REF!+#REF!+#REF!+#REF!</f>
        <v>#REF!</v>
      </c>
      <c r="BU16" s="404" t="e">
        <f>#REF!+#REF!+#REF!+#REF!+#REF!+#REF!</f>
        <v>#REF!</v>
      </c>
      <c r="BV16" s="404" t="e">
        <f t="shared" si="15"/>
        <v>#REF!</v>
      </c>
      <c r="BW16" s="404" t="e">
        <f>#REF!+#REF!+#REF!+#REF!+#REF!+#REF!</f>
        <v>#REF!</v>
      </c>
      <c r="BX16" s="404" t="e">
        <f>#REF!+#REF!+#REF!+#REF!+#REF!+#REF!</f>
        <v>#REF!</v>
      </c>
      <c r="BY16" s="404" t="e">
        <f t="shared" si="16"/>
        <v>#REF!</v>
      </c>
      <c r="BZ16" s="404" t="e">
        <f>#REF!+#REF!+#REF!+BT16+BV16+BX16</f>
        <v>#REF!</v>
      </c>
      <c r="CA16" s="404" t="e">
        <f>#REF!+#REF!+#REF!+BU16+BW16+BY16</f>
        <v>#REF!</v>
      </c>
      <c r="CB16" s="404" t="e">
        <f t="shared" si="17"/>
        <v>#REF!</v>
      </c>
      <c r="CC16" s="404" t="e">
        <f>#REF!+#REF!+#REF!+#REF!+#REF!+#REF!</f>
        <v>#REF!</v>
      </c>
      <c r="CD16" s="404" t="e">
        <f>#REF!+#REF!+#REF!+#REF!+#REF!+#REF!</f>
        <v>#REF!</v>
      </c>
      <c r="CE16" s="404" t="e">
        <f t="shared" si="18"/>
        <v>#REF!</v>
      </c>
    </row>
    <row r="17" spans="1:83" hidden="1">
      <c r="A17" s="404">
        <f t="shared" si="19"/>
        <v>8</v>
      </c>
      <c r="B17" s="404" t="s">
        <v>532</v>
      </c>
      <c r="C17" s="404" t="s">
        <v>533</v>
      </c>
      <c r="D17" s="404" t="s">
        <v>1459</v>
      </c>
      <c r="E17" s="404" t="s">
        <v>202</v>
      </c>
      <c r="F17" s="404" t="s">
        <v>86</v>
      </c>
      <c r="G17" s="404" t="s">
        <v>126</v>
      </c>
      <c r="H17" s="404" t="s">
        <v>615</v>
      </c>
      <c r="I17" s="404" t="s">
        <v>615</v>
      </c>
      <c r="J17" s="404">
        <v>2</v>
      </c>
      <c r="K17" s="404" t="s">
        <v>2410</v>
      </c>
      <c r="L17" s="404">
        <v>31778</v>
      </c>
      <c r="M17" s="404" t="s">
        <v>2409</v>
      </c>
      <c r="N17" s="404">
        <v>1300</v>
      </c>
      <c r="O17" s="404">
        <v>1</v>
      </c>
      <c r="P17" s="404">
        <v>0</v>
      </c>
      <c r="Q17" s="404">
        <f t="shared" si="0"/>
        <v>1</v>
      </c>
      <c r="R17" s="404">
        <v>11</v>
      </c>
      <c r="S17" s="404">
        <v>14</v>
      </c>
      <c r="T17" s="404">
        <f t="shared" si="1"/>
        <v>25</v>
      </c>
      <c r="U17" s="404">
        <v>23</v>
      </c>
      <c r="V17" s="404">
        <v>26</v>
      </c>
      <c r="W17" s="375">
        <f t="shared" si="2"/>
        <v>49</v>
      </c>
      <c r="X17" s="404">
        <v>19</v>
      </c>
      <c r="Y17" s="404">
        <v>19</v>
      </c>
      <c r="Z17" s="404">
        <f t="shared" si="3"/>
        <v>38</v>
      </c>
      <c r="AA17" s="404">
        <v>14</v>
      </c>
      <c r="AB17" s="404">
        <v>17</v>
      </c>
      <c r="AC17" s="404">
        <f t="shared" si="4"/>
        <v>31</v>
      </c>
      <c r="AD17" s="404">
        <v>23</v>
      </c>
      <c r="AE17" s="404">
        <v>22</v>
      </c>
      <c r="AF17" s="404">
        <f t="shared" si="5"/>
        <v>45</v>
      </c>
      <c r="AG17" s="404">
        <v>16</v>
      </c>
      <c r="AH17" s="404">
        <v>24</v>
      </c>
      <c r="AI17" s="404">
        <f t="shared" si="6"/>
        <v>40</v>
      </c>
      <c r="AJ17" s="404">
        <v>4</v>
      </c>
      <c r="AK17" s="404">
        <v>11</v>
      </c>
      <c r="AL17" s="375">
        <f t="shared" si="7"/>
        <v>15</v>
      </c>
      <c r="AM17" s="404">
        <v>2</v>
      </c>
      <c r="AN17" s="404">
        <v>1</v>
      </c>
      <c r="AO17" s="404">
        <f t="shared" si="8"/>
        <v>3</v>
      </c>
      <c r="AP17" s="404">
        <v>2</v>
      </c>
      <c r="AQ17" s="404">
        <v>0</v>
      </c>
      <c r="AR17" s="404">
        <f t="shared" si="9"/>
        <v>2</v>
      </c>
      <c r="AS17" s="404">
        <v>0</v>
      </c>
      <c r="AT17" s="404">
        <v>0</v>
      </c>
      <c r="AU17" s="404">
        <f t="shared" si="10"/>
        <v>0</v>
      </c>
      <c r="AV17" s="404">
        <v>0</v>
      </c>
      <c r="AW17" s="404">
        <v>0</v>
      </c>
      <c r="AX17" s="404">
        <f t="shared" si="11"/>
        <v>0</v>
      </c>
      <c r="AY17" s="404">
        <v>0</v>
      </c>
      <c r="AZ17" s="404">
        <v>0</v>
      </c>
      <c r="BA17" s="404">
        <f t="shared" si="12"/>
        <v>0</v>
      </c>
      <c r="BB17" s="404">
        <v>0</v>
      </c>
      <c r="BC17" s="404">
        <v>0</v>
      </c>
      <c r="BD17" s="404">
        <f t="shared" si="13"/>
        <v>0</v>
      </c>
      <c r="BE17" s="404">
        <v>0</v>
      </c>
      <c r="BF17" s="404">
        <v>0</v>
      </c>
      <c r="BG17" s="404">
        <f t="shared" si="14"/>
        <v>0</v>
      </c>
      <c r="BH17" s="404">
        <v>0</v>
      </c>
      <c r="BI17" s="404">
        <v>0</v>
      </c>
      <c r="BJ17" s="404">
        <v>0</v>
      </c>
      <c r="BK17" s="404">
        <v>0</v>
      </c>
      <c r="BL17" s="404">
        <v>0</v>
      </c>
      <c r="BM17" s="404">
        <v>0</v>
      </c>
      <c r="BN17" s="404">
        <v>0</v>
      </c>
      <c r="BO17" s="404">
        <v>0</v>
      </c>
      <c r="BP17" s="404">
        <v>0</v>
      </c>
      <c r="BQ17" s="404">
        <v>0</v>
      </c>
      <c r="BR17" s="404">
        <v>0</v>
      </c>
      <c r="BS17" s="404">
        <v>0</v>
      </c>
      <c r="BT17" s="404" t="e">
        <f>#REF!+#REF!+#REF!+#REF!+#REF!+#REF!</f>
        <v>#REF!</v>
      </c>
      <c r="BU17" s="404" t="e">
        <f>#REF!+#REF!+#REF!+#REF!+#REF!+#REF!</f>
        <v>#REF!</v>
      </c>
      <c r="BV17" s="404" t="e">
        <f t="shared" si="15"/>
        <v>#REF!</v>
      </c>
      <c r="BW17" s="404" t="e">
        <f>#REF!+#REF!+#REF!+#REF!+#REF!+#REF!</f>
        <v>#REF!</v>
      </c>
      <c r="BX17" s="404" t="e">
        <f>#REF!+#REF!+#REF!+#REF!+#REF!+#REF!</f>
        <v>#REF!</v>
      </c>
      <c r="BY17" s="404" t="e">
        <f t="shared" si="16"/>
        <v>#REF!</v>
      </c>
      <c r="BZ17" s="404" t="e">
        <f>#REF!+#REF!+#REF!+BT17+BV17+BX17</f>
        <v>#REF!</v>
      </c>
      <c r="CA17" s="404" t="e">
        <f>#REF!+#REF!+#REF!+BU17+BW17+BY17</f>
        <v>#REF!</v>
      </c>
      <c r="CB17" s="404" t="e">
        <f t="shared" si="17"/>
        <v>#REF!</v>
      </c>
      <c r="CC17" s="404" t="e">
        <f>#REF!+#REF!+#REF!+#REF!+#REF!+#REF!</f>
        <v>#REF!</v>
      </c>
      <c r="CD17" s="404" t="e">
        <f>#REF!+#REF!+#REF!+#REF!+#REF!+#REF!</f>
        <v>#REF!</v>
      </c>
      <c r="CE17" s="404" t="e">
        <f t="shared" si="18"/>
        <v>#REF!</v>
      </c>
    </row>
    <row r="18" spans="1:83" hidden="1">
      <c r="A18" s="404">
        <f t="shared" si="19"/>
        <v>9</v>
      </c>
      <c r="B18" s="404" t="s">
        <v>502</v>
      </c>
      <c r="C18" s="404" t="s">
        <v>503</v>
      </c>
      <c r="D18" s="404" t="s">
        <v>1451</v>
      </c>
      <c r="E18" s="404" t="s">
        <v>197</v>
      </c>
      <c r="F18" s="404" t="s">
        <v>86</v>
      </c>
      <c r="G18" s="404" t="s">
        <v>126</v>
      </c>
      <c r="H18" s="404" t="s">
        <v>615</v>
      </c>
      <c r="I18" s="404" t="s">
        <v>615</v>
      </c>
      <c r="J18" s="404">
        <v>2</v>
      </c>
      <c r="K18" s="404" t="s">
        <v>2412</v>
      </c>
      <c r="L18" s="404">
        <v>31778</v>
      </c>
      <c r="M18" s="404" t="s">
        <v>2409</v>
      </c>
      <c r="N18" s="404">
        <v>13000</v>
      </c>
      <c r="O18" s="404">
        <v>0</v>
      </c>
      <c r="P18" s="404">
        <v>0</v>
      </c>
      <c r="Q18" s="404">
        <f t="shared" si="0"/>
        <v>0</v>
      </c>
      <c r="R18" s="404">
        <v>2</v>
      </c>
      <c r="S18" s="404">
        <v>1</v>
      </c>
      <c r="T18" s="404">
        <f t="shared" si="1"/>
        <v>3</v>
      </c>
      <c r="U18" s="404">
        <v>19</v>
      </c>
      <c r="V18" s="404">
        <v>16</v>
      </c>
      <c r="W18" s="375">
        <f t="shared" si="2"/>
        <v>35</v>
      </c>
      <c r="X18" s="404">
        <v>14</v>
      </c>
      <c r="Y18" s="404">
        <v>11</v>
      </c>
      <c r="Z18" s="404">
        <f t="shared" si="3"/>
        <v>25</v>
      </c>
      <c r="AA18" s="404">
        <v>11</v>
      </c>
      <c r="AB18" s="404">
        <v>10</v>
      </c>
      <c r="AC18" s="404">
        <f t="shared" si="4"/>
        <v>21</v>
      </c>
      <c r="AD18" s="404">
        <v>13</v>
      </c>
      <c r="AE18" s="404">
        <v>14</v>
      </c>
      <c r="AF18" s="404">
        <f t="shared" si="5"/>
        <v>27</v>
      </c>
      <c r="AG18" s="404">
        <v>13</v>
      </c>
      <c r="AH18" s="404">
        <v>13</v>
      </c>
      <c r="AI18" s="404">
        <f t="shared" si="6"/>
        <v>26</v>
      </c>
      <c r="AJ18" s="404">
        <v>7</v>
      </c>
      <c r="AK18" s="404">
        <v>7</v>
      </c>
      <c r="AL18" s="375">
        <f t="shared" si="7"/>
        <v>14</v>
      </c>
      <c r="AM18" s="404">
        <v>3</v>
      </c>
      <c r="AN18" s="404">
        <v>0</v>
      </c>
      <c r="AO18" s="404">
        <f t="shared" si="8"/>
        <v>3</v>
      </c>
      <c r="AP18" s="404">
        <v>1</v>
      </c>
      <c r="AQ18" s="404">
        <v>0</v>
      </c>
      <c r="AR18" s="404">
        <f t="shared" si="9"/>
        <v>1</v>
      </c>
      <c r="AS18" s="404">
        <v>0</v>
      </c>
      <c r="AT18" s="404">
        <v>0</v>
      </c>
      <c r="AU18" s="404">
        <f t="shared" si="10"/>
        <v>0</v>
      </c>
      <c r="AV18" s="404">
        <v>0</v>
      </c>
      <c r="AW18" s="404">
        <v>0</v>
      </c>
      <c r="AX18" s="404">
        <f t="shared" si="11"/>
        <v>0</v>
      </c>
      <c r="AY18" s="404">
        <v>0</v>
      </c>
      <c r="AZ18" s="404">
        <v>0</v>
      </c>
      <c r="BA18" s="404">
        <f t="shared" si="12"/>
        <v>0</v>
      </c>
      <c r="BB18" s="404">
        <v>0</v>
      </c>
      <c r="BC18" s="404">
        <v>0</v>
      </c>
      <c r="BD18" s="404">
        <f t="shared" si="13"/>
        <v>0</v>
      </c>
      <c r="BE18" s="404">
        <v>0</v>
      </c>
      <c r="BF18" s="404">
        <v>0</v>
      </c>
      <c r="BG18" s="404">
        <f t="shared" si="14"/>
        <v>0</v>
      </c>
      <c r="BH18" s="404">
        <v>0</v>
      </c>
      <c r="BI18" s="404">
        <v>0</v>
      </c>
      <c r="BJ18" s="404">
        <v>0</v>
      </c>
      <c r="BK18" s="404">
        <v>0</v>
      </c>
      <c r="BL18" s="404">
        <v>0</v>
      </c>
      <c r="BM18" s="404">
        <v>0</v>
      </c>
      <c r="BN18" s="404">
        <v>0</v>
      </c>
      <c r="BO18" s="404">
        <v>0</v>
      </c>
      <c r="BP18" s="404">
        <v>0</v>
      </c>
      <c r="BQ18" s="404">
        <v>0</v>
      </c>
      <c r="BR18" s="404">
        <v>0</v>
      </c>
      <c r="BS18" s="404">
        <v>0</v>
      </c>
      <c r="BT18" s="404" t="e">
        <f>#REF!+#REF!+#REF!+#REF!+#REF!+#REF!</f>
        <v>#REF!</v>
      </c>
      <c r="BU18" s="404" t="e">
        <f>#REF!+#REF!+#REF!+#REF!+#REF!+#REF!</f>
        <v>#REF!</v>
      </c>
      <c r="BV18" s="404" t="e">
        <f t="shared" si="15"/>
        <v>#REF!</v>
      </c>
      <c r="BW18" s="404" t="e">
        <f>#REF!+#REF!+#REF!+#REF!+#REF!+#REF!</f>
        <v>#REF!</v>
      </c>
      <c r="BX18" s="404" t="e">
        <f>#REF!+#REF!+#REF!+#REF!+#REF!+#REF!</f>
        <v>#REF!</v>
      </c>
      <c r="BY18" s="404" t="e">
        <f t="shared" si="16"/>
        <v>#REF!</v>
      </c>
      <c r="BZ18" s="404" t="e">
        <f>#REF!+#REF!+#REF!+BT18+BV18+BX18</f>
        <v>#REF!</v>
      </c>
      <c r="CA18" s="404" t="e">
        <f>#REF!+#REF!+#REF!+BU18+BW18+BY18</f>
        <v>#REF!</v>
      </c>
      <c r="CB18" s="404" t="e">
        <f t="shared" si="17"/>
        <v>#REF!</v>
      </c>
      <c r="CC18" s="404" t="e">
        <f>#REF!+#REF!+#REF!+#REF!+#REF!+#REF!</f>
        <v>#REF!</v>
      </c>
      <c r="CD18" s="404" t="e">
        <f>#REF!+#REF!+#REF!+#REF!+#REF!+#REF!</f>
        <v>#REF!</v>
      </c>
      <c r="CE18" s="404" t="e">
        <f t="shared" si="18"/>
        <v>#REF!</v>
      </c>
    </row>
    <row r="19" spans="1:83" hidden="1">
      <c r="A19" s="404">
        <f t="shared" si="19"/>
        <v>10</v>
      </c>
      <c r="B19" s="404" t="s">
        <v>522</v>
      </c>
      <c r="C19" s="404" t="s">
        <v>523</v>
      </c>
      <c r="D19" s="404" t="s">
        <v>2413</v>
      </c>
      <c r="E19" s="404" t="s">
        <v>193</v>
      </c>
      <c r="F19" s="404" t="s">
        <v>86</v>
      </c>
      <c r="G19" s="404" t="s">
        <v>126</v>
      </c>
      <c r="H19" s="404" t="s">
        <v>615</v>
      </c>
      <c r="I19" s="404" t="s">
        <v>615</v>
      </c>
      <c r="J19" s="404">
        <v>2</v>
      </c>
      <c r="K19" s="404" t="s">
        <v>2414</v>
      </c>
      <c r="L19" s="404">
        <v>31610</v>
      </c>
      <c r="M19" s="404" t="s">
        <v>2409</v>
      </c>
      <c r="N19" s="404">
        <v>900</v>
      </c>
      <c r="O19" s="404">
        <v>1</v>
      </c>
      <c r="P19" s="404">
        <v>0</v>
      </c>
      <c r="Q19" s="404">
        <f t="shared" si="0"/>
        <v>1</v>
      </c>
      <c r="R19" s="404">
        <v>18</v>
      </c>
      <c r="S19" s="404">
        <v>14</v>
      </c>
      <c r="T19" s="404">
        <f t="shared" si="1"/>
        <v>32</v>
      </c>
      <c r="U19" s="404">
        <v>29</v>
      </c>
      <c r="V19" s="404">
        <v>34</v>
      </c>
      <c r="W19" s="375">
        <f t="shared" si="2"/>
        <v>63</v>
      </c>
      <c r="X19" s="404">
        <v>36</v>
      </c>
      <c r="Y19" s="404">
        <v>26</v>
      </c>
      <c r="Z19" s="404">
        <f t="shared" si="3"/>
        <v>62</v>
      </c>
      <c r="AA19" s="404">
        <v>21</v>
      </c>
      <c r="AB19" s="404">
        <v>24</v>
      </c>
      <c r="AC19" s="404">
        <f t="shared" si="4"/>
        <v>45</v>
      </c>
      <c r="AD19" s="404">
        <v>28</v>
      </c>
      <c r="AE19" s="404">
        <v>15</v>
      </c>
      <c r="AF19" s="404">
        <f t="shared" si="5"/>
        <v>43</v>
      </c>
      <c r="AG19" s="404">
        <v>35</v>
      </c>
      <c r="AH19" s="404">
        <v>19</v>
      </c>
      <c r="AI19" s="404">
        <f t="shared" si="6"/>
        <v>54</v>
      </c>
      <c r="AJ19" s="404">
        <v>14</v>
      </c>
      <c r="AK19" s="404">
        <v>15</v>
      </c>
      <c r="AL19" s="375">
        <f t="shared" si="7"/>
        <v>29</v>
      </c>
      <c r="AM19" s="404">
        <v>7</v>
      </c>
      <c r="AN19" s="404">
        <v>4</v>
      </c>
      <c r="AO19" s="404">
        <f t="shared" si="8"/>
        <v>11</v>
      </c>
      <c r="AP19" s="404">
        <v>2</v>
      </c>
      <c r="AQ19" s="404">
        <v>0</v>
      </c>
      <c r="AR19" s="404">
        <f t="shared" si="9"/>
        <v>2</v>
      </c>
      <c r="AS19" s="404">
        <v>0</v>
      </c>
      <c r="AT19" s="404">
        <v>0</v>
      </c>
      <c r="AU19" s="404">
        <f t="shared" si="10"/>
        <v>0</v>
      </c>
      <c r="AV19" s="404">
        <v>0</v>
      </c>
      <c r="AW19" s="404">
        <v>0</v>
      </c>
      <c r="AX19" s="404">
        <f t="shared" si="11"/>
        <v>0</v>
      </c>
      <c r="AY19" s="404">
        <v>0</v>
      </c>
      <c r="AZ19" s="404">
        <v>0</v>
      </c>
      <c r="BA19" s="404">
        <f t="shared" si="12"/>
        <v>0</v>
      </c>
      <c r="BB19" s="404">
        <v>0</v>
      </c>
      <c r="BC19" s="404">
        <v>0</v>
      </c>
      <c r="BD19" s="404">
        <f t="shared" si="13"/>
        <v>0</v>
      </c>
      <c r="BE19" s="404">
        <v>0</v>
      </c>
      <c r="BF19" s="404">
        <v>0</v>
      </c>
      <c r="BG19" s="404">
        <f t="shared" si="14"/>
        <v>0</v>
      </c>
      <c r="BH19" s="404">
        <v>7</v>
      </c>
      <c r="BI19" s="404">
        <v>2</v>
      </c>
      <c r="BJ19" s="404">
        <v>1</v>
      </c>
      <c r="BK19" s="404">
        <v>0</v>
      </c>
      <c r="BL19" s="404">
        <v>0</v>
      </c>
      <c r="BM19" s="404">
        <v>0</v>
      </c>
      <c r="BN19" s="404">
        <v>0</v>
      </c>
      <c r="BO19" s="404">
        <v>0</v>
      </c>
      <c r="BP19" s="404">
        <v>0</v>
      </c>
      <c r="BQ19" s="404">
        <v>0</v>
      </c>
      <c r="BR19" s="404">
        <v>0</v>
      </c>
      <c r="BS19" s="404">
        <v>0</v>
      </c>
      <c r="BT19" s="404" t="e">
        <f>#REF!+#REF!+#REF!+#REF!+#REF!+#REF!</f>
        <v>#REF!</v>
      </c>
      <c r="BU19" s="404" t="e">
        <f>#REF!+#REF!+#REF!+#REF!+#REF!+#REF!</f>
        <v>#REF!</v>
      </c>
      <c r="BV19" s="404" t="e">
        <f t="shared" si="15"/>
        <v>#REF!</v>
      </c>
      <c r="BW19" s="404" t="e">
        <f>#REF!+#REF!+#REF!+#REF!+#REF!+#REF!</f>
        <v>#REF!</v>
      </c>
      <c r="BX19" s="404" t="e">
        <f>#REF!+#REF!+#REF!+#REF!+#REF!+#REF!</f>
        <v>#REF!</v>
      </c>
      <c r="BY19" s="404" t="e">
        <f t="shared" si="16"/>
        <v>#REF!</v>
      </c>
      <c r="BZ19" s="404" t="e">
        <f>#REF!+#REF!+#REF!+BT19+BV19+BX19</f>
        <v>#REF!</v>
      </c>
      <c r="CA19" s="404" t="e">
        <f>#REF!+#REF!+#REF!+BU19+BW19+BY19</f>
        <v>#REF!</v>
      </c>
      <c r="CB19" s="404" t="e">
        <f t="shared" si="17"/>
        <v>#REF!</v>
      </c>
      <c r="CC19" s="404" t="e">
        <f>#REF!+#REF!+#REF!+#REF!+#REF!+#REF!</f>
        <v>#REF!</v>
      </c>
      <c r="CD19" s="404" t="e">
        <f>#REF!+#REF!+#REF!+#REF!+#REF!+#REF!</f>
        <v>#REF!</v>
      </c>
      <c r="CE19" s="404" t="e">
        <f t="shared" si="18"/>
        <v>#REF!</v>
      </c>
    </row>
    <row r="20" spans="1:83" hidden="1">
      <c r="A20" s="404">
        <f t="shared" si="19"/>
        <v>11</v>
      </c>
      <c r="B20" s="404" t="s">
        <v>517</v>
      </c>
      <c r="C20" s="404" t="s">
        <v>518</v>
      </c>
      <c r="D20" s="404" t="s">
        <v>1466</v>
      </c>
      <c r="E20" s="404" t="s">
        <v>193</v>
      </c>
      <c r="F20" s="404" t="s">
        <v>86</v>
      </c>
      <c r="G20" s="404" t="s">
        <v>126</v>
      </c>
      <c r="H20" s="404" t="s">
        <v>615</v>
      </c>
      <c r="I20" s="404" t="s">
        <v>615</v>
      </c>
      <c r="J20" s="404">
        <v>2</v>
      </c>
      <c r="K20" s="404" t="s">
        <v>2410</v>
      </c>
      <c r="L20" s="404">
        <v>34335</v>
      </c>
      <c r="M20" s="404" t="s">
        <v>2415</v>
      </c>
      <c r="N20" s="404">
        <v>1000</v>
      </c>
      <c r="O20" s="404">
        <v>2</v>
      </c>
      <c r="P20" s="404">
        <v>1</v>
      </c>
      <c r="Q20" s="404">
        <f t="shared" si="0"/>
        <v>3</v>
      </c>
      <c r="R20" s="404">
        <v>6</v>
      </c>
      <c r="S20" s="404">
        <v>3</v>
      </c>
      <c r="T20" s="404">
        <f t="shared" si="1"/>
        <v>9</v>
      </c>
      <c r="U20" s="404">
        <v>2</v>
      </c>
      <c r="V20" s="404">
        <v>6</v>
      </c>
      <c r="W20" s="375">
        <f t="shared" si="2"/>
        <v>8</v>
      </c>
      <c r="X20" s="404">
        <v>5</v>
      </c>
      <c r="Y20" s="404">
        <v>3</v>
      </c>
      <c r="Z20" s="404">
        <f t="shared" si="3"/>
        <v>8</v>
      </c>
      <c r="AA20" s="404">
        <v>3</v>
      </c>
      <c r="AB20" s="404">
        <v>1</v>
      </c>
      <c r="AC20" s="404">
        <f t="shared" si="4"/>
        <v>4</v>
      </c>
      <c r="AD20" s="404">
        <v>5</v>
      </c>
      <c r="AE20" s="404">
        <v>8</v>
      </c>
      <c r="AF20" s="404">
        <f t="shared" si="5"/>
        <v>13</v>
      </c>
      <c r="AG20" s="404">
        <v>7</v>
      </c>
      <c r="AH20" s="404">
        <v>7</v>
      </c>
      <c r="AI20" s="404">
        <f t="shared" si="6"/>
        <v>14</v>
      </c>
      <c r="AJ20" s="404">
        <v>4</v>
      </c>
      <c r="AK20" s="404">
        <v>6</v>
      </c>
      <c r="AL20" s="375">
        <f t="shared" si="7"/>
        <v>10</v>
      </c>
      <c r="AM20" s="404">
        <v>5</v>
      </c>
      <c r="AN20" s="404">
        <v>4</v>
      </c>
      <c r="AO20" s="404">
        <f t="shared" si="8"/>
        <v>9</v>
      </c>
      <c r="AP20" s="404">
        <v>1</v>
      </c>
      <c r="AQ20" s="404">
        <v>0</v>
      </c>
      <c r="AR20" s="404">
        <f t="shared" si="9"/>
        <v>1</v>
      </c>
      <c r="AS20" s="404">
        <v>7</v>
      </c>
      <c r="AT20" s="404">
        <v>1</v>
      </c>
      <c r="AU20" s="404">
        <f t="shared" si="10"/>
        <v>8</v>
      </c>
      <c r="AV20" s="404">
        <v>0</v>
      </c>
      <c r="AW20" s="404">
        <v>0</v>
      </c>
      <c r="AX20" s="404">
        <f t="shared" si="11"/>
        <v>0</v>
      </c>
      <c r="AY20" s="404">
        <v>1</v>
      </c>
      <c r="AZ20" s="404">
        <v>0</v>
      </c>
      <c r="BA20" s="404">
        <f t="shared" si="12"/>
        <v>1</v>
      </c>
      <c r="BB20" s="404">
        <v>0</v>
      </c>
      <c r="BC20" s="404">
        <v>0</v>
      </c>
      <c r="BD20" s="404">
        <f t="shared" si="13"/>
        <v>0</v>
      </c>
      <c r="BE20" s="404">
        <v>0</v>
      </c>
      <c r="BF20" s="404">
        <v>0</v>
      </c>
      <c r="BG20" s="404">
        <f t="shared" si="14"/>
        <v>0</v>
      </c>
      <c r="BH20" s="404">
        <v>2</v>
      </c>
      <c r="BI20" s="404">
        <v>3</v>
      </c>
      <c r="BJ20" s="404">
        <v>0</v>
      </c>
      <c r="BK20" s="404">
        <v>0</v>
      </c>
      <c r="BL20" s="404">
        <v>5</v>
      </c>
      <c r="BM20" s="404">
        <v>1</v>
      </c>
      <c r="BN20" s="404">
        <v>10</v>
      </c>
      <c r="BO20" s="404">
        <v>0</v>
      </c>
      <c r="BP20" s="404">
        <v>4</v>
      </c>
      <c r="BQ20" s="404">
        <v>2</v>
      </c>
      <c r="BR20" s="404">
        <v>0</v>
      </c>
      <c r="BS20" s="404">
        <v>0</v>
      </c>
      <c r="BT20" s="404" t="e">
        <f>#REF!+#REF!+#REF!+#REF!+#REF!+#REF!</f>
        <v>#REF!</v>
      </c>
      <c r="BU20" s="404" t="e">
        <f>#REF!+#REF!+#REF!+#REF!+#REF!+#REF!</f>
        <v>#REF!</v>
      </c>
      <c r="BV20" s="404" t="e">
        <f t="shared" si="15"/>
        <v>#REF!</v>
      </c>
      <c r="BW20" s="404" t="e">
        <f>#REF!+#REF!+#REF!+#REF!+#REF!+#REF!</f>
        <v>#REF!</v>
      </c>
      <c r="BX20" s="404" t="e">
        <f>#REF!+#REF!+#REF!+#REF!+#REF!+#REF!</f>
        <v>#REF!</v>
      </c>
      <c r="BY20" s="404" t="e">
        <f t="shared" si="16"/>
        <v>#REF!</v>
      </c>
      <c r="BZ20" s="404" t="e">
        <f>#REF!+#REF!+#REF!+BT20+BV20+BX20</f>
        <v>#REF!</v>
      </c>
      <c r="CA20" s="404" t="e">
        <f>#REF!+#REF!+#REF!+BU20+BW20+BY20</f>
        <v>#REF!</v>
      </c>
      <c r="CB20" s="404" t="e">
        <f t="shared" si="17"/>
        <v>#REF!</v>
      </c>
      <c r="CC20" s="404" t="e">
        <f>#REF!+#REF!+#REF!+#REF!+#REF!+#REF!</f>
        <v>#REF!</v>
      </c>
      <c r="CD20" s="404" t="e">
        <f>#REF!+#REF!+#REF!+#REF!+#REF!+#REF!</f>
        <v>#REF!</v>
      </c>
      <c r="CE20" s="404" t="e">
        <f t="shared" si="18"/>
        <v>#REF!</v>
      </c>
    </row>
    <row r="21" spans="1:83" hidden="1">
      <c r="A21" s="404">
        <f t="shared" si="19"/>
        <v>12</v>
      </c>
      <c r="B21" s="404" t="s">
        <v>526</v>
      </c>
      <c r="C21" s="404" t="s">
        <v>527</v>
      </c>
      <c r="D21" s="404" t="s">
        <v>1454</v>
      </c>
      <c r="E21" s="404" t="s">
        <v>528</v>
      </c>
      <c r="F21" s="404" t="s">
        <v>86</v>
      </c>
      <c r="G21" s="404" t="s">
        <v>126</v>
      </c>
      <c r="H21" s="404" t="s">
        <v>615</v>
      </c>
      <c r="I21" s="404" t="s">
        <v>615</v>
      </c>
      <c r="J21" s="404">
        <v>2</v>
      </c>
      <c r="K21" s="404" t="s">
        <v>2410</v>
      </c>
      <c r="L21" s="404">
        <v>3654</v>
      </c>
      <c r="M21" s="404" t="s">
        <v>2409</v>
      </c>
      <c r="N21" s="404">
        <v>900</v>
      </c>
      <c r="O21" s="404">
        <v>0</v>
      </c>
      <c r="P21" s="404">
        <v>1</v>
      </c>
      <c r="Q21" s="404">
        <f t="shared" si="0"/>
        <v>1</v>
      </c>
      <c r="R21" s="404">
        <v>6</v>
      </c>
      <c r="S21" s="404">
        <v>2</v>
      </c>
      <c r="T21" s="404">
        <f t="shared" si="1"/>
        <v>8</v>
      </c>
      <c r="U21" s="404">
        <v>7</v>
      </c>
      <c r="V21" s="404">
        <v>2</v>
      </c>
      <c r="W21" s="375">
        <f t="shared" si="2"/>
        <v>9</v>
      </c>
      <c r="X21" s="404">
        <v>8</v>
      </c>
      <c r="Y21" s="404">
        <v>8</v>
      </c>
      <c r="Z21" s="404">
        <f t="shared" si="3"/>
        <v>16</v>
      </c>
      <c r="AA21" s="404">
        <v>2</v>
      </c>
      <c r="AB21" s="404">
        <v>1</v>
      </c>
      <c r="AC21" s="404">
        <f t="shared" si="4"/>
        <v>3</v>
      </c>
      <c r="AD21" s="404">
        <v>3</v>
      </c>
      <c r="AE21" s="404">
        <v>3</v>
      </c>
      <c r="AF21" s="404">
        <f t="shared" si="5"/>
        <v>6</v>
      </c>
      <c r="AG21" s="404">
        <v>6</v>
      </c>
      <c r="AH21" s="404">
        <v>5</v>
      </c>
      <c r="AI21" s="404">
        <f t="shared" si="6"/>
        <v>11</v>
      </c>
      <c r="AJ21" s="404">
        <v>3</v>
      </c>
      <c r="AK21" s="404">
        <v>0</v>
      </c>
      <c r="AL21" s="375">
        <f t="shared" si="7"/>
        <v>3</v>
      </c>
      <c r="AM21" s="404">
        <v>0</v>
      </c>
      <c r="AN21" s="404">
        <v>0</v>
      </c>
      <c r="AO21" s="404">
        <f t="shared" si="8"/>
        <v>0</v>
      </c>
      <c r="AP21" s="404">
        <v>0</v>
      </c>
      <c r="AQ21" s="404">
        <v>0</v>
      </c>
      <c r="AR21" s="404">
        <f t="shared" si="9"/>
        <v>0</v>
      </c>
      <c r="AS21" s="404">
        <v>0</v>
      </c>
      <c r="AT21" s="404">
        <v>0</v>
      </c>
      <c r="AU21" s="404">
        <f t="shared" si="10"/>
        <v>0</v>
      </c>
      <c r="AV21" s="404">
        <v>0</v>
      </c>
      <c r="AW21" s="404">
        <v>0</v>
      </c>
      <c r="AX21" s="404">
        <f t="shared" si="11"/>
        <v>0</v>
      </c>
      <c r="AY21" s="404">
        <v>0</v>
      </c>
      <c r="AZ21" s="404">
        <v>0</v>
      </c>
      <c r="BA21" s="404">
        <f t="shared" si="12"/>
        <v>0</v>
      </c>
      <c r="BB21" s="404">
        <v>0</v>
      </c>
      <c r="BC21" s="404">
        <v>0</v>
      </c>
      <c r="BD21" s="404">
        <f t="shared" si="13"/>
        <v>0</v>
      </c>
      <c r="BE21" s="404">
        <v>0</v>
      </c>
      <c r="BF21" s="404">
        <v>0</v>
      </c>
      <c r="BG21" s="404">
        <f t="shared" si="14"/>
        <v>0</v>
      </c>
      <c r="BH21" s="404">
        <v>1</v>
      </c>
      <c r="BI21" s="404">
        <v>0</v>
      </c>
      <c r="BJ21" s="404">
        <v>1</v>
      </c>
      <c r="BK21" s="404">
        <v>0</v>
      </c>
      <c r="BL21" s="404">
        <v>0</v>
      </c>
      <c r="BM21" s="404">
        <v>0</v>
      </c>
      <c r="BN21" s="404">
        <v>0</v>
      </c>
      <c r="BO21" s="404">
        <v>0</v>
      </c>
      <c r="BP21" s="404">
        <v>0</v>
      </c>
      <c r="BQ21" s="404">
        <v>0</v>
      </c>
      <c r="BR21" s="404">
        <v>0</v>
      </c>
      <c r="BS21" s="404">
        <v>0</v>
      </c>
      <c r="BT21" s="404" t="e">
        <f>#REF!+#REF!+#REF!+#REF!+#REF!+#REF!</f>
        <v>#REF!</v>
      </c>
      <c r="BU21" s="404" t="e">
        <f>#REF!+#REF!+#REF!+#REF!+#REF!+#REF!</f>
        <v>#REF!</v>
      </c>
      <c r="BV21" s="404" t="e">
        <f t="shared" si="15"/>
        <v>#REF!</v>
      </c>
      <c r="BW21" s="404" t="e">
        <f>#REF!+#REF!+#REF!+#REF!+#REF!+#REF!</f>
        <v>#REF!</v>
      </c>
      <c r="BX21" s="404" t="e">
        <f>#REF!+#REF!+#REF!+#REF!+#REF!+#REF!</f>
        <v>#REF!</v>
      </c>
      <c r="BY21" s="404" t="e">
        <f t="shared" si="16"/>
        <v>#REF!</v>
      </c>
      <c r="BZ21" s="404" t="e">
        <f>#REF!+#REF!+#REF!+BT21+BV21+BX21</f>
        <v>#REF!</v>
      </c>
      <c r="CA21" s="404" t="e">
        <f>#REF!+#REF!+#REF!+BU21+BW21+BY21</f>
        <v>#REF!</v>
      </c>
      <c r="CB21" s="404" t="e">
        <f t="shared" si="17"/>
        <v>#REF!</v>
      </c>
      <c r="CC21" s="404" t="e">
        <f>#REF!+#REF!+#REF!+#REF!+#REF!+#REF!</f>
        <v>#REF!</v>
      </c>
      <c r="CD21" s="404" t="e">
        <f>#REF!+#REF!+#REF!+#REF!+#REF!+#REF!</f>
        <v>#REF!</v>
      </c>
      <c r="CE21" s="404" t="e">
        <f t="shared" si="18"/>
        <v>#REF!</v>
      </c>
    </row>
    <row r="22" spans="1:83" hidden="1">
      <c r="A22" s="404">
        <f t="shared" si="19"/>
        <v>13</v>
      </c>
      <c r="B22" s="404" t="s">
        <v>504</v>
      </c>
      <c r="C22" s="404" t="s">
        <v>505</v>
      </c>
      <c r="D22" s="404" t="s">
        <v>2416</v>
      </c>
      <c r="E22" s="404" t="s">
        <v>506</v>
      </c>
      <c r="F22" s="404" t="s">
        <v>86</v>
      </c>
      <c r="G22" s="404" t="s">
        <v>126</v>
      </c>
      <c r="H22" s="404" t="s">
        <v>615</v>
      </c>
      <c r="I22" s="404" t="s">
        <v>615</v>
      </c>
      <c r="J22" s="404">
        <v>2</v>
      </c>
      <c r="K22" s="404" t="s">
        <v>2417</v>
      </c>
      <c r="L22" s="404">
        <v>13190</v>
      </c>
      <c r="M22" s="404" t="s">
        <v>2409</v>
      </c>
      <c r="N22" s="404">
        <v>1300</v>
      </c>
      <c r="O22" s="404">
        <v>0</v>
      </c>
      <c r="P22" s="404">
        <v>0</v>
      </c>
      <c r="Q22" s="404">
        <f t="shared" si="0"/>
        <v>0</v>
      </c>
      <c r="R22" s="404">
        <v>4</v>
      </c>
      <c r="S22" s="404">
        <v>2</v>
      </c>
      <c r="T22" s="404">
        <f t="shared" si="1"/>
        <v>6</v>
      </c>
      <c r="U22" s="404">
        <v>13</v>
      </c>
      <c r="V22" s="404">
        <v>7</v>
      </c>
      <c r="W22" s="375">
        <f t="shared" si="2"/>
        <v>20</v>
      </c>
      <c r="X22" s="404">
        <v>3</v>
      </c>
      <c r="Y22" s="404">
        <v>5</v>
      </c>
      <c r="Z22" s="404">
        <f t="shared" si="3"/>
        <v>8</v>
      </c>
      <c r="AA22" s="404">
        <v>13</v>
      </c>
      <c r="AB22" s="404">
        <v>14</v>
      </c>
      <c r="AC22" s="404">
        <f t="shared" si="4"/>
        <v>27</v>
      </c>
      <c r="AD22" s="404">
        <v>11</v>
      </c>
      <c r="AE22" s="404">
        <v>8</v>
      </c>
      <c r="AF22" s="404">
        <f t="shared" si="5"/>
        <v>19</v>
      </c>
      <c r="AG22" s="404">
        <v>10</v>
      </c>
      <c r="AH22" s="404">
        <v>8</v>
      </c>
      <c r="AI22" s="404">
        <f t="shared" si="6"/>
        <v>18</v>
      </c>
      <c r="AJ22" s="404">
        <v>7</v>
      </c>
      <c r="AK22" s="404">
        <v>4</v>
      </c>
      <c r="AL22" s="375">
        <f t="shared" si="7"/>
        <v>11</v>
      </c>
      <c r="AM22" s="404">
        <v>2</v>
      </c>
      <c r="AN22" s="404">
        <v>3</v>
      </c>
      <c r="AO22" s="404">
        <f t="shared" si="8"/>
        <v>5</v>
      </c>
      <c r="AP22" s="404">
        <v>1</v>
      </c>
      <c r="AQ22" s="404">
        <v>1</v>
      </c>
      <c r="AR22" s="404">
        <f t="shared" si="9"/>
        <v>2</v>
      </c>
      <c r="AS22" s="404">
        <v>0</v>
      </c>
      <c r="AT22" s="404">
        <v>1</v>
      </c>
      <c r="AU22" s="404">
        <f t="shared" si="10"/>
        <v>1</v>
      </c>
      <c r="AV22" s="404">
        <v>0</v>
      </c>
      <c r="AW22" s="404">
        <v>1</v>
      </c>
      <c r="AX22" s="404">
        <f t="shared" si="11"/>
        <v>1</v>
      </c>
      <c r="AY22" s="404">
        <v>0</v>
      </c>
      <c r="AZ22" s="404">
        <v>0</v>
      </c>
      <c r="BA22" s="404">
        <f t="shared" si="12"/>
        <v>0</v>
      </c>
      <c r="BB22" s="404">
        <v>0</v>
      </c>
      <c r="BC22" s="404">
        <v>0</v>
      </c>
      <c r="BD22" s="404">
        <f t="shared" si="13"/>
        <v>0</v>
      </c>
      <c r="BE22" s="404">
        <v>0</v>
      </c>
      <c r="BF22" s="404">
        <v>0</v>
      </c>
      <c r="BG22" s="404">
        <f t="shared" si="14"/>
        <v>0</v>
      </c>
      <c r="BH22" s="404">
        <v>0</v>
      </c>
      <c r="BI22" s="404">
        <v>0</v>
      </c>
      <c r="BJ22" s="404">
        <v>0</v>
      </c>
      <c r="BK22" s="404">
        <v>0</v>
      </c>
      <c r="BL22" s="404">
        <v>0</v>
      </c>
      <c r="BM22" s="404">
        <v>0</v>
      </c>
      <c r="BN22" s="404">
        <v>0</v>
      </c>
      <c r="BO22" s="404">
        <v>0</v>
      </c>
      <c r="BP22" s="404">
        <v>0</v>
      </c>
      <c r="BQ22" s="404">
        <v>0</v>
      </c>
      <c r="BR22" s="404">
        <v>0</v>
      </c>
      <c r="BS22" s="404">
        <v>0</v>
      </c>
      <c r="BT22" s="404" t="e">
        <f>#REF!+#REF!+#REF!+#REF!+#REF!+#REF!</f>
        <v>#REF!</v>
      </c>
      <c r="BU22" s="404" t="e">
        <f>#REF!+#REF!+#REF!+#REF!+#REF!+#REF!</f>
        <v>#REF!</v>
      </c>
      <c r="BV22" s="404" t="e">
        <f t="shared" si="15"/>
        <v>#REF!</v>
      </c>
      <c r="BW22" s="404" t="e">
        <f>#REF!+#REF!+#REF!+#REF!+#REF!+#REF!</f>
        <v>#REF!</v>
      </c>
      <c r="BX22" s="404" t="e">
        <f>#REF!+#REF!+#REF!+#REF!+#REF!+#REF!</f>
        <v>#REF!</v>
      </c>
      <c r="BY22" s="404" t="e">
        <f t="shared" si="16"/>
        <v>#REF!</v>
      </c>
      <c r="BZ22" s="404" t="e">
        <f>#REF!+#REF!+#REF!+BT22+BV22+BX22</f>
        <v>#REF!</v>
      </c>
      <c r="CA22" s="404" t="e">
        <f>#REF!+#REF!+#REF!+BU22+BW22+BY22</f>
        <v>#REF!</v>
      </c>
      <c r="CB22" s="404" t="e">
        <f t="shared" si="17"/>
        <v>#REF!</v>
      </c>
      <c r="CC22" s="404" t="e">
        <f>#REF!+#REF!+#REF!+#REF!+#REF!+#REF!</f>
        <v>#REF!</v>
      </c>
      <c r="CD22" s="404" t="e">
        <f>#REF!+#REF!+#REF!+#REF!+#REF!+#REF!</f>
        <v>#REF!</v>
      </c>
      <c r="CE22" s="404" t="e">
        <f t="shared" si="18"/>
        <v>#REF!</v>
      </c>
    </row>
    <row r="23" spans="1:83" hidden="1">
      <c r="A23" s="404">
        <f t="shared" si="19"/>
        <v>14</v>
      </c>
      <c r="B23" s="404" t="s">
        <v>519</v>
      </c>
      <c r="C23" s="404" t="s">
        <v>520</v>
      </c>
      <c r="D23" s="404" t="s">
        <v>1468</v>
      </c>
      <c r="E23" s="404" t="s">
        <v>521</v>
      </c>
      <c r="F23" s="404" t="s">
        <v>86</v>
      </c>
      <c r="G23" s="404" t="s">
        <v>127</v>
      </c>
      <c r="H23" s="404" t="s">
        <v>615</v>
      </c>
      <c r="I23" s="404" t="s">
        <v>615</v>
      </c>
      <c r="J23" s="404">
        <v>2</v>
      </c>
      <c r="K23" s="404" t="s">
        <v>2418</v>
      </c>
      <c r="L23" s="404">
        <v>40026</v>
      </c>
      <c r="M23" s="404" t="s">
        <v>2409</v>
      </c>
      <c r="N23" s="404">
        <v>900</v>
      </c>
      <c r="O23" s="404">
        <v>1</v>
      </c>
      <c r="P23" s="404">
        <v>0</v>
      </c>
      <c r="Q23" s="404">
        <f t="shared" si="0"/>
        <v>1</v>
      </c>
      <c r="R23" s="404">
        <v>11</v>
      </c>
      <c r="S23" s="404">
        <v>10</v>
      </c>
      <c r="T23" s="404">
        <f t="shared" si="1"/>
        <v>21</v>
      </c>
      <c r="U23" s="404">
        <v>13</v>
      </c>
      <c r="V23" s="404">
        <v>15</v>
      </c>
      <c r="W23" s="375">
        <f t="shared" si="2"/>
        <v>28</v>
      </c>
      <c r="X23" s="404">
        <v>16</v>
      </c>
      <c r="Y23" s="404">
        <v>9</v>
      </c>
      <c r="Z23" s="404">
        <f t="shared" si="3"/>
        <v>25</v>
      </c>
      <c r="AA23" s="404">
        <v>22</v>
      </c>
      <c r="AB23" s="404">
        <v>10</v>
      </c>
      <c r="AC23" s="404">
        <f t="shared" si="4"/>
        <v>32</v>
      </c>
      <c r="AD23" s="404">
        <v>9</v>
      </c>
      <c r="AE23" s="404">
        <v>7</v>
      </c>
      <c r="AF23" s="404">
        <f t="shared" si="5"/>
        <v>16</v>
      </c>
      <c r="AG23" s="404">
        <v>6</v>
      </c>
      <c r="AH23" s="404">
        <v>3</v>
      </c>
      <c r="AI23" s="404">
        <f t="shared" si="6"/>
        <v>9</v>
      </c>
      <c r="AJ23" s="404">
        <v>3</v>
      </c>
      <c r="AK23" s="404">
        <v>0</v>
      </c>
      <c r="AL23" s="375">
        <f t="shared" si="7"/>
        <v>3</v>
      </c>
      <c r="AM23" s="404">
        <v>3</v>
      </c>
      <c r="AN23" s="404">
        <v>0</v>
      </c>
      <c r="AO23" s="404">
        <f t="shared" si="8"/>
        <v>3</v>
      </c>
      <c r="AP23" s="404">
        <v>0</v>
      </c>
      <c r="AQ23" s="404">
        <v>0</v>
      </c>
      <c r="AR23" s="404">
        <f t="shared" si="9"/>
        <v>0</v>
      </c>
      <c r="AS23" s="404">
        <v>0</v>
      </c>
      <c r="AT23" s="404">
        <v>0</v>
      </c>
      <c r="AU23" s="404">
        <f t="shared" si="10"/>
        <v>0</v>
      </c>
      <c r="AV23" s="404">
        <v>0</v>
      </c>
      <c r="AW23" s="404">
        <v>0</v>
      </c>
      <c r="AX23" s="404">
        <f t="shared" si="11"/>
        <v>0</v>
      </c>
      <c r="AY23" s="404">
        <v>0</v>
      </c>
      <c r="AZ23" s="404">
        <v>0</v>
      </c>
      <c r="BA23" s="404">
        <f t="shared" si="12"/>
        <v>0</v>
      </c>
      <c r="BB23" s="404">
        <v>0</v>
      </c>
      <c r="BC23" s="404">
        <v>0</v>
      </c>
      <c r="BD23" s="404">
        <f t="shared" si="13"/>
        <v>0</v>
      </c>
      <c r="BE23" s="404">
        <v>0</v>
      </c>
      <c r="BF23" s="404">
        <v>0</v>
      </c>
      <c r="BG23" s="404">
        <f t="shared" si="14"/>
        <v>0</v>
      </c>
      <c r="BH23" s="404">
        <v>3</v>
      </c>
      <c r="BI23" s="404">
        <v>0</v>
      </c>
      <c r="BJ23" s="404">
        <v>0</v>
      </c>
      <c r="BK23" s="404">
        <v>2</v>
      </c>
      <c r="BL23" s="404">
        <v>0</v>
      </c>
      <c r="BM23" s="404">
        <v>0</v>
      </c>
      <c r="BN23" s="404">
        <v>0</v>
      </c>
      <c r="BO23" s="404">
        <v>0</v>
      </c>
      <c r="BP23" s="404">
        <v>1</v>
      </c>
      <c r="BQ23" s="404">
        <v>0</v>
      </c>
      <c r="BR23" s="404">
        <v>0</v>
      </c>
      <c r="BS23" s="404">
        <v>0</v>
      </c>
      <c r="BT23" s="404" t="e">
        <f>#REF!+#REF!+#REF!+#REF!+#REF!+#REF!</f>
        <v>#REF!</v>
      </c>
      <c r="BU23" s="404" t="e">
        <f>#REF!+#REF!+#REF!+#REF!+#REF!+#REF!</f>
        <v>#REF!</v>
      </c>
      <c r="BV23" s="404" t="e">
        <f t="shared" si="15"/>
        <v>#REF!</v>
      </c>
      <c r="BW23" s="404" t="e">
        <f>#REF!+#REF!+#REF!+#REF!+#REF!+#REF!</f>
        <v>#REF!</v>
      </c>
      <c r="BX23" s="404" t="e">
        <f>#REF!+#REF!+#REF!+#REF!+#REF!+#REF!</f>
        <v>#REF!</v>
      </c>
      <c r="BY23" s="404" t="e">
        <f t="shared" si="16"/>
        <v>#REF!</v>
      </c>
      <c r="BZ23" s="404" t="e">
        <f>#REF!+#REF!+#REF!+BT23+BV23+BX23</f>
        <v>#REF!</v>
      </c>
      <c r="CA23" s="404" t="e">
        <f>#REF!+#REF!+#REF!+BU23+BW23+BY23</f>
        <v>#REF!</v>
      </c>
      <c r="CB23" s="404" t="e">
        <f t="shared" si="17"/>
        <v>#REF!</v>
      </c>
      <c r="CC23" s="404" t="e">
        <f>#REF!+#REF!+#REF!+#REF!+#REF!+#REF!</f>
        <v>#REF!</v>
      </c>
      <c r="CD23" s="404" t="e">
        <f>#REF!+#REF!+#REF!+#REF!+#REF!+#REF!</f>
        <v>#REF!</v>
      </c>
      <c r="CE23" s="404" t="e">
        <f t="shared" si="18"/>
        <v>#REF!</v>
      </c>
    </row>
    <row r="24" spans="1:83" s="371" customFormat="1" ht="23.25" customHeight="1">
      <c r="A24" s="370">
        <v>1</v>
      </c>
      <c r="B24" s="370"/>
      <c r="C24" s="370" t="str">
        <f>F24</f>
        <v>Kec. Air Hitam</v>
      </c>
      <c r="D24" s="370"/>
      <c r="E24" s="370"/>
      <c r="F24" s="370" t="str">
        <f>F23</f>
        <v>Kec. Air Hitam</v>
      </c>
      <c r="G24" s="370"/>
      <c r="H24" s="370"/>
      <c r="I24" s="370"/>
      <c r="J24" s="370"/>
      <c r="K24" s="370"/>
      <c r="L24" s="370"/>
      <c r="M24" s="370"/>
      <c r="N24" s="370"/>
      <c r="O24" s="370">
        <f t="shared" ref="O24:BS24" si="20">SUM(O10:O23)</f>
        <v>5</v>
      </c>
      <c r="P24" s="370">
        <f t="shared" si="20"/>
        <v>2</v>
      </c>
      <c r="Q24" s="370">
        <f t="shared" si="20"/>
        <v>7</v>
      </c>
      <c r="R24" s="370">
        <f t="shared" si="20"/>
        <v>144</v>
      </c>
      <c r="S24" s="370">
        <f t="shared" si="20"/>
        <v>112</v>
      </c>
      <c r="T24" s="370">
        <f t="shared" si="20"/>
        <v>256</v>
      </c>
      <c r="U24" s="370">
        <f t="shared" si="20"/>
        <v>217</v>
      </c>
      <c r="V24" s="370">
        <f t="shared" si="20"/>
        <v>208</v>
      </c>
      <c r="W24" s="370">
        <f t="shared" si="20"/>
        <v>425</v>
      </c>
      <c r="X24" s="370">
        <f t="shared" si="20"/>
        <v>206</v>
      </c>
      <c r="Y24" s="370">
        <f t="shared" si="20"/>
        <v>193</v>
      </c>
      <c r="Z24" s="370">
        <f t="shared" si="20"/>
        <v>399</v>
      </c>
      <c r="AA24" s="370">
        <f t="shared" si="20"/>
        <v>198</v>
      </c>
      <c r="AB24" s="370">
        <f t="shared" si="20"/>
        <v>206</v>
      </c>
      <c r="AC24" s="370">
        <f t="shared" si="20"/>
        <v>404</v>
      </c>
      <c r="AD24" s="370">
        <f t="shared" si="20"/>
        <v>201</v>
      </c>
      <c r="AE24" s="370">
        <f t="shared" si="20"/>
        <v>201</v>
      </c>
      <c r="AF24" s="370">
        <f t="shared" si="20"/>
        <v>402</v>
      </c>
      <c r="AG24" s="370">
        <f t="shared" si="20"/>
        <v>205</v>
      </c>
      <c r="AH24" s="370">
        <f t="shared" si="20"/>
        <v>172</v>
      </c>
      <c r="AI24" s="370">
        <f t="shared" si="20"/>
        <v>377</v>
      </c>
      <c r="AJ24" s="370">
        <f t="shared" si="20"/>
        <v>96</v>
      </c>
      <c r="AK24" s="370">
        <f t="shared" si="20"/>
        <v>92</v>
      </c>
      <c r="AL24" s="370">
        <f t="shared" si="20"/>
        <v>188</v>
      </c>
      <c r="AM24" s="370">
        <f t="shared" si="20"/>
        <v>62</v>
      </c>
      <c r="AN24" s="370">
        <f t="shared" si="20"/>
        <v>38</v>
      </c>
      <c r="AO24" s="370">
        <f t="shared" si="20"/>
        <v>100</v>
      </c>
      <c r="AP24" s="370">
        <f t="shared" si="20"/>
        <v>11</v>
      </c>
      <c r="AQ24" s="370">
        <f t="shared" si="20"/>
        <v>3</v>
      </c>
      <c r="AR24" s="370">
        <f t="shared" si="20"/>
        <v>14</v>
      </c>
      <c r="AS24" s="370">
        <f t="shared" si="20"/>
        <v>10</v>
      </c>
      <c r="AT24" s="370">
        <f t="shared" si="20"/>
        <v>2</v>
      </c>
      <c r="AU24" s="370">
        <f t="shared" si="20"/>
        <v>12</v>
      </c>
      <c r="AV24" s="370">
        <f t="shared" si="20"/>
        <v>1</v>
      </c>
      <c r="AW24" s="370">
        <f t="shared" si="20"/>
        <v>1</v>
      </c>
      <c r="AX24" s="370">
        <f t="shared" si="20"/>
        <v>2</v>
      </c>
      <c r="AY24" s="370">
        <f t="shared" si="20"/>
        <v>1</v>
      </c>
      <c r="AZ24" s="370">
        <f t="shared" si="20"/>
        <v>0</v>
      </c>
      <c r="BA24" s="370">
        <f t="shared" si="20"/>
        <v>1</v>
      </c>
      <c r="BB24" s="370">
        <f t="shared" si="20"/>
        <v>0</v>
      </c>
      <c r="BC24" s="370">
        <f t="shared" si="20"/>
        <v>0</v>
      </c>
      <c r="BD24" s="370">
        <f t="shared" si="20"/>
        <v>0</v>
      </c>
      <c r="BE24" s="370">
        <f t="shared" si="20"/>
        <v>0</v>
      </c>
      <c r="BF24" s="370">
        <f t="shared" si="20"/>
        <v>0</v>
      </c>
      <c r="BG24" s="370">
        <f t="shared" si="20"/>
        <v>0</v>
      </c>
      <c r="BH24" s="370">
        <f t="shared" si="20"/>
        <v>18</v>
      </c>
      <c r="BI24" s="370">
        <f t="shared" si="20"/>
        <v>5</v>
      </c>
      <c r="BJ24" s="370">
        <f t="shared" si="20"/>
        <v>5</v>
      </c>
      <c r="BK24" s="370">
        <f t="shared" si="20"/>
        <v>3</v>
      </c>
      <c r="BL24" s="370">
        <f t="shared" si="20"/>
        <v>5</v>
      </c>
      <c r="BM24" s="370">
        <f t="shared" si="20"/>
        <v>1</v>
      </c>
      <c r="BN24" s="370">
        <f t="shared" si="20"/>
        <v>11</v>
      </c>
      <c r="BO24" s="370">
        <f t="shared" si="20"/>
        <v>2</v>
      </c>
      <c r="BP24" s="370">
        <f t="shared" si="20"/>
        <v>5</v>
      </c>
      <c r="BQ24" s="370">
        <f t="shared" si="20"/>
        <v>2</v>
      </c>
      <c r="BR24" s="370">
        <f t="shared" si="20"/>
        <v>0</v>
      </c>
      <c r="BS24" s="370">
        <f t="shared" si="20"/>
        <v>0</v>
      </c>
      <c r="BT24" s="370">
        <v>0</v>
      </c>
      <c r="BU24" s="370">
        <v>0</v>
      </c>
      <c r="BV24" s="370">
        <f>SUM(BT24:BU24)</f>
        <v>0</v>
      </c>
      <c r="BW24" s="370">
        <v>0</v>
      </c>
      <c r="BX24" s="370">
        <v>0</v>
      </c>
      <c r="BY24" s="370">
        <f>SUM(BW24:BX24)</f>
        <v>0</v>
      </c>
      <c r="BZ24" s="370">
        <v>0</v>
      </c>
      <c r="CA24" s="370">
        <v>0</v>
      </c>
      <c r="CB24" s="370">
        <f>SUM(BZ24:CA24)</f>
        <v>0</v>
      </c>
      <c r="CC24" s="370">
        <v>2</v>
      </c>
      <c r="CD24" s="370">
        <v>3</v>
      </c>
      <c r="CE24" s="370">
        <f>SUM(CC24:CD24)</f>
        <v>5</v>
      </c>
    </row>
    <row r="25" spans="1:83" s="371" customFormat="1" hidden="1">
      <c r="A25" s="370">
        <f>A23+1</f>
        <v>15</v>
      </c>
      <c r="B25" s="370" t="s">
        <v>551</v>
      </c>
      <c r="C25" s="370" t="s">
        <v>552</v>
      </c>
      <c r="D25" s="370" t="s">
        <v>1483</v>
      </c>
      <c r="E25" s="370" t="s">
        <v>553</v>
      </c>
      <c r="F25" s="370" t="s">
        <v>87</v>
      </c>
      <c r="G25" s="370" t="s">
        <v>126</v>
      </c>
      <c r="H25" s="370" t="s">
        <v>615</v>
      </c>
      <c r="I25" s="370" t="s">
        <v>615</v>
      </c>
      <c r="J25" s="370">
        <v>2</v>
      </c>
      <c r="K25" s="370" t="s">
        <v>2410</v>
      </c>
      <c r="L25" s="370">
        <v>30655</v>
      </c>
      <c r="M25" s="370" t="s">
        <v>2419</v>
      </c>
      <c r="N25" s="370">
        <v>0</v>
      </c>
      <c r="O25" s="370">
        <v>0</v>
      </c>
      <c r="P25" s="370">
        <v>0</v>
      </c>
      <c r="Q25" s="370">
        <f t="shared" si="0"/>
        <v>0</v>
      </c>
      <c r="R25" s="370">
        <v>3</v>
      </c>
      <c r="S25" s="370">
        <v>2</v>
      </c>
      <c r="T25" s="370">
        <f t="shared" si="1"/>
        <v>5</v>
      </c>
      <c r="U25" s="370">
        <v>9</v>
      </c>
      <c r="V25" s="370">
        <v>1</v>
      </c>
      <c r="W25" s="370">
        <f t="shared" si="2"/>
        <v>10</v>
      </c>
      <c r="X25" s="370">
        <v>4</v>
      </c>
      <c r="Y25" s="370">
        <v>2</v>
      </c>
      <c r="Z25" s="370">
        <f t="shared" si="3"/>
        <v>6</v>
      </c>
      <c r="AA25" s="370">
        <v>7</v>
      </c>
      <c r="AB25" s="370">
        <v>6</v>
      </c>
      <c r="AC25" s="370">
        <f t="shared" si="4"/>
        <v>13</v>
      </c>
      <c r="AD25" s="370">
        <v>3</v>
      </c>
      <c r="AE25" s="370">
        <v>4</v>
      </c>
      <c r="AF25" s="370">
        <f t="shared" si="5"/>
        <v>7</v>
      </c>
      <c r="AG25" s="370">
        <v>2</v>
      </c>
      <c r="AH25" s="370">
        <v>0</v>
      </c>
      <c r="AI25" s="370">
        <f t="shared" si="6"/>
        <v>2</v>
      </c>
      <c r="AJ25" s="370">
        <v>2</v>
      </c>
      <c r="AK25" s="370">
        <v>2</v>
      </c>
      <c r="AL25" s="370">
        <f t="shared" si="7"/>
        <v>4</v>
      </c>
      <c r="AM25" s="370">
        <v>2</v>
      </c>
      <c r="AN25" s="370">
        <v>1</v>
      </c>
      <c r="AO25" s="370">
        <f t="shared" si="8"/>
        <v>3</v>
      </c>
      <c r="AP25" s="370">
        <v>2</v>
      </c>
      <c r="AQ25" s="370">
        <v>0</v>
      </c>
      <c r="AR25" s="370">
        <f t="shared" si="9"/>
        <v>2</v>
      </c>
      <c r="AS25" s="370">
        <v>1</v>
      </c>
      <c r="AT25" s="370">
        <v>0</v>
      </c>
      <c r="AU25" s="370">
        <f t="shared" si="10"/>
        <v>1</v>
      </c>
      <c r="AV25" s="370">
        <v>0</v>
      </c>
      <c r="AW25" s="370">
        <v>0</v>
      </c>
      <c r="AX25" s="370">
        <f t="shared" si="11"/>
        <v>0</v>
      </c>
      <c r="AY25" s="370">
        <v>0</v>
      </c>
      <c r="AZ25" s="370">
        <v>0</v>
      </c>
      <c r="BA25" s="370">
        <f t="shared" si="12"/>
        <v>0</v>
      </c>
      <c r="BB25" s="370">
        <v>0</v>
      </c>
      <c r="BC25" s="370">
        <v>0</v>
      </c>
      <c r="BD25" s="370">
        <f t="shared" si="13"/>
        <v>0</v>
      </c>
      <c r="BE25" s="370">
        <v>0</v>
      </c>
      <c r="BF25" s="370">
        <v>0</v>
      </c>
      <c r="BG25" s="370">
        <f t="shared" si="14"/>
        <v>0</v>
      </c>
      <c r="BH25" s="370">
        <v>0</v>
      </c>
      <c r="BI25" s="370">
        <v>0</v>
      </c>
      <c r="BJ25" s="370">
        <v>0</v>
      </c>
      <c r="BK25" s="370">
        <v>0</v>
      </c>
      <c r="BL25" s="370">
        <v>0</v>
      </c>
      <c r="BM25" s="370">
        <v>0</v>
      </c>
      <c r="BN25" s="370">
        <v>0</v>
      </c>
      <c r="BO25" s="370">
        <v>0</v>
      </c>
      <c r="BP25" s="370">
        <v>0</v>
      </c>
      <c r="BQ25" s="370">
        <v>0</v>
      </c>
      <c r="BR25" s="370">
        <v>0</v>
      </c>
      <c r="BS25" s="370">
        <v>0</v>
      </c>
      <c r="BT25" s="370">
        <v>0</v>
      </c>
      <c r="BU25" s="370">
        <v>0</v>
      </c>
      <c r="BV25" s="370">
        <v>0</v>
      </c>
      <c r="BW25" s="370">
        <v>0</v>
      </c>
      <c r="BX25" s="370">
        <v>0</v>
      </c>
      <c r="BY25" s="370">
        <v>0</v>
      </c>
      <c r="BZ25" s="370">
        <v>0</v>
      </c>
      <c r="CA25" s="370">
        <v>0</v>
      </c>
      <c r="CB25" s="370">
        <v>0</v>
      </c>
      <c r="CC25" s="370">
        <v>0</v>
      </c>
      <c r="CD25" s="370">
        <v>0</v>
      </c>
      <c r="CE25" s="370">
        <v>0</v>
      </c>
    </row>
    <row r="26" spans="1:83" s="371" customFormat="1" hidden="1">
      <c r="A26" s="370">
        <f t="shared" si="19"/>
        <v>16</v>
      </c>
      <c r="B26" s="370" t="s">
        <v>588</v>
      </c>
      <c r="C26" s="370" t="s">
        <v>589</v>
      </c>
      <c r="D26" s="370" t="s">
        <v>1476</v>
      </c>
      <c r="E26" s="370" t="s">
        <v>556</v>
      </c>
      <c r="F26" s="370" t="s">
        <v>87</v>
      </c>
      <c r="G26" s="370" t="s">
        <v>126</v>
      </c>
      <c r="H26" s="370" t="s">
        <v>615</v>
      </c>
      <c r="I26" s="370" t="s">
        <v>615</v>
      </c>
      <c r="J26" s="370">
        <v>2</v>
      </c>
      <c r="K26" s="370" t="s">
        <v>2410</v>
      </c>
      <c r="L26" s="370">
        <v>17898</v>
      </c>
      <c r="M26" s="370" t="s">
        <v>2415</v>
      </c>
      <c r="N26" s="370">
        <v>0</v>
      </c>
      <c r="O26" s="370">
        <v>0</v>
      </c>
      <c r="P26" s="370">
        <v>0</v>
      </c>
      <c r="Q26" s="370">
        <f t="shared" si="0"/>
        <v>0</v>
      </c>
      <c r="R26" s="370">
        <v>6</v>
      </c>
      <c r="S26" s="370">
        <v>11</v>
      </c>
      <c r="T26" s="370">
        <f t="shared" si="1"/>
        <v>17</v>
      </c>
      <c r="U26" s="370">
        <v>7</v>
      </c>
      <c r="V26" s="370">
        <v>4</v>
      </c>
      <c r="W26" s="370">
        <f t="shared" si="2"/>
        <v>11</v>
      </c>
      <c r="X26" s="370">
        <v>4</v>
      </c>
      <c r="Y26" s="370">
        <v>3</v>
      </c>
      <c r="Z26" s="370">
        <f t="shared" si="3"/>
        <v>7</v>
      </c>
      <c r="AA26" s="370">
        <v>10</v>
      </c>
      <c r="AB26" s="370">
        <v>6</v>
      </c>
      <c r="AC26" s="370">
        <f t="shared" si="4"/>
        <v>16</v>
      </c>
      <c r="AD26" s="370">
        <v>7</v>
      </c>
      <c r="AE26" s="370">
        <v>3</v>
      </c>
      <c r="AF26" s="370">
        <f t="shared" si="5"/>
        <v>10</v>
      </c>
      <c r="AG26" s="370">
        <v>9</v>
      </c>
      <c r="AH26" s="370">
        <v>10</v>
      </c>
      <c r="AI26" s="370">
        <f t="shared" si="6"/>
        <v>19</v>
      </c>
      <c r="AJ26" s="370">
        <v>5</v>
      </c>
      <c r="AK26" s="370">
        <v>3</v>
      </c>
      <c r="AL26" s="370">
        <f t="shared" si="7"/>
        <v>8</v>
      </c>
      <c r="AM26" s="370">
        <v>1</v>
      </c>
      <c r="AN26" s="370">
        <v>1</v>
      </c>
      <c r="AO26" s="370">
        <f t="shared" si="8"/>
        <v>2</v>
      </c>
      <c r="AP26" s="370">
        <v>0</v>
      </c>
      <c r="AQ26" s="370">
        <v>0</v>
      </c>
      <c r="AR26" s="370">
        <f t="shared" si="9"/>
        <v>0</v>
      </c>
      <c r="AS26" s="370">
        <v>0</v>
      </c>
      <c r="AT26" s="370">
        <v>0</v>
      </c>
      <c r="AU26" s="370">
        <f t="shared" si="10"/>
        <v>0</v>
      </c>
      <c r="AV26" s="370">
        <v>0</v>
      </c>
      <c r="AW26" s="370">
        <v>0</v>
      </c>
      <c r="AX26" s="370">
        <f t="shared" si="11"/>
        <v>0</v>
      </c>
      <c r="AY26" s="370">
        <v>0</v>
      </c>
      <c r="AZ26" s="370">
        <v>0</v>
      </c>
      <c r="BA26" s="370">
        <f t="shared" si="12"/>
        <v>0</v>
      </c>
      <c r="BB26" s="370">
        <v>0</v>
      </c>
      <c r="BC26" s="370">
        <v>0</v>
      </c>
      <c r="BD26" s="370">
        <f t="shared" si="13"/>
        <v>0</v>
      </c>
      <c r="BE26" s="370">
        <v>0</v>
      </c>
      <c r="BF26" s="370">
        <v>0</v>
      </c>
      <c r="BG26" s="370">
        <f t="shared" si="14"/>
        <v>0</v>
      </c>
      <c r="BH26" s="370">
        <v>0</v>
      </c>
      <c r="BI26" s="370">
        <v>0</v>
      </c>
      <c r="BJ26" s="370">
        <v>0</v>
      </c>
      <c r="BK26" s="370">
        <v>0</v>
      </c>
      <c r="BL26" s="370">
        <v>0</v>
      </c>
      <c r="BM26" s="370">
        <v>0</v>
      </c>
      <c r="BN26" s="370">
        <v>0</v>
      </c>
      <c r="BO26" s="370">
        <v>0</v>
      </c>
      <c r="BP26" s="370">
        <v>0</v>
      </c>
      <c r="BQ26" s="370">
        <v>0</v>
      </c>
      <c r="BR26" s="370">
        <v>0</v>
      </c>
      <c r="BS26" s="370">
        <v>0</v>
      </c>
      <c r="BT26" s="370">
        <v>0</v>
      </c>
      <c r="BU26" s="370">
        <v>0</v>
      </c>
      <c r="BV26" s="370">
        <v>0</v>
      </c>
      <c r="BW26" s="370">
        <v>0</v>
      </c>
      <c r="BX26" s="370">
        <v>0</v>
      </c>
      <c r="BY26" s="370">
        <v>0</v>
      </c>
      <c r="BZ26" s="370">
        <v>0</v>
      </c>
      <c r="CA26" s="370">
        <v>0</v>
      </c>
      <c r="CB26" s="370">
        <v>0</v>
      </c>
      <c r="CC26" s="370">
        <v>0</v>
      </c>
      <c r="CD26" s="370">
        <v>0</v>
      </c>
      <c r="CE26" s="370">
        <v>0</v>
      </c>
    </row>
    <row r="27" spans="1:83" s="371" customFormat="1" hidden="1">
      <c r="A27" s="370">
        <f t="shared" si="19"/>
        <v>17</v>
      </c>
      <c r="B27" s="370" t="s">
        <v>571</v>
      </c>
      <c r="C27" s="370" t="s">
        <v>572</v>
      </c>
      <c r="D27" s="370" t="s">
        <v>303</v>
      </c>
      <c r="E27" s="370" t="s">
        <v>303</v>
      </c>
      <c r="F27" s="370" t="s">
        <v>87</v>
      </c>
      <c r="G27" s="370" t="s">
        <v>126</v>
      </c>
      <c r="H27" s="370" t="s">
        <v>615</v>
      </c>
      <c r="I27" s="370" t="s">
        <v>615</v>
      </c>
      <c r="J27" s="370">
        <v>2</v>
      </c>
      <c r="K27" s="370" t="s">
        <v>2408</v>
      </c>
      <c r="L27" s="370">
        <v>26665</v>
      </c>
      <c r="M27" s="370" t="s">
        <v>2415</v>
      </c>
      <c r="N27" s="370">
        <v>3500</v>
      </c>
      <c r="O27" s="370">
        <v>0</v>
      </c>
      <c r="P27" s="370">
        <v>1</v>
      </c>
      <c r="Q27" s="370">
        <f t="shared" si="0"/>
        <v>1</v>
      </c>
      <c r="R27" s="370">
        <v>10</v>
      </c>
      <c r="S27" s="370">
        <v>10</v>
      </c>
      <c r="T27" s="370">
        <f t="shared" si="1"/>
        <v>20</v>
      </c>
      <c r="U27" s="370">
        <v>9</v>
      </c>
      <c r="V27" s="370">
        <v>14</v>
      </c>
      <c r="W27" s="370">
        <f t="shared" si="2"/>
        <v>23</v>
      </c>
      <c r="X27" s="370">
        <v>7</v>
      </c>
      <c r="Y27" s="370">
        <v>7</v>
      </c>
      <c r="Z27" s="370">
        <f t="shared" si="3"/>
        <v>14</v>
      </c>
      <c r="AA27" s="370">
        <v>11</v>
      </c>
      <c r="AB27" s="370">
        <v>14</v>
      </c>
      <c r="AC27" s="370">
        <f t="shared" si="4"/>
        <v>25</v>
      </c>
      <c r="AD27" s="370">
        <v>7</v>
      </c>
      <c r="AE27" s="370">
        <v>7</v>
      </c>
      <c r="AF27" s="370">
        <f t="shared" si="5"/>
        <v>14</v>
      </c>
      <c r="AG27" s="370">
        <v>5</v>
      </c>
      <c r="AH27" s="370">
        <v>12</v>
      </c>
      <c r="AI27" s="370">
        <f t="shared" si="6"/>
        <v>17</v>
      </c>
      <c r="AJ27" s="370">
        <v>3</v>
      </c>
      <c r="AK27" s="370">
        <v>2</v>
      </c>
      <c r="AL27" s="370">
        <f t="shared" si="7"/>
        <v>5</v>
      </c>
      <c r="AM27" s="370">
        <v>0</v>
      </c>
      <c r="AN27" s="370">
        <v>0</v>
      </c>
      <c r="AO27" s="370">
        <f t="shared" si="8"/>
        <v>0</v>
      </c>
      <c r="AP27" s="370">
        <v>0</v>
      </c>
      <c r="AQ27" s="370">
        <v>0</v>
      </c>
      <c r="AR27" s="370">
        <f t="shared" si="9"/>
        <v>0</v>
      </c>
      <c r="AS27" s="370">
        <v>0</v>
      </c>
      <c r="AT27" s="370">
        <v>0</v>
      </c>
      <c r="AU27" s="370">
        <f t="shared" si="10"/>
        <v>0</v>
      </c>
      <c r="AV27" s="370">
        <v>0</v>
      </c>
      <c r="AW27" s="370">
        <v>0</v>
      </c>
      <c r="AX27" s="370">
        <f t="shared" si="11"/>
        <v>0</v>
      </c>
      <c r="AY27" s="370">
        <v>0</v>
      </c>
      <c r="AZ27" s="370">
        <v>0</v>
      </c>
      <c r="BA27" s="370">
        <f t="shared" si="12"/>
        <v>0</v>
      </c>
      <c r="BB27" s="370">
        <v>0</v>
      </c>
      <c r="BC27" s="370">
        <v>0</v>
      </c>
      <c r="BD27" s="370">
        <f t="shared" si="13"/>
        <v>0</v>
      </c>
      <c r="BE27" s="370">
        <v>0</v>
      </c>
      <c r="BF27" s="370">
        <v>0</v>
      </c>
      <c r="BG27" s="370">
        <f t="shared" si="14"/>
        <v>0</v>
      </c>
      <c r="BH27" s="370">
        <v>2</v>
      </c>
      <c r="BI27" s="370">
        <v>1</v>
      </c>
      <c r="BJ27" s="370">
        <v>0</v>
      </c>
      <c r="BK27" s="370">
        <v>0</v>
      </c>
      <c r="BL27" s="370">
        <v>0</v>
      </c>
      <c r="BM27" s="370">
        <v>0</v>
      </c>
      <c r="BN27" s="370">
        <v>0</v>
      </c>
      <c r="BO27" s="370">
        <v>0</v>
      </c>
      <c r="BP27" s="370">
        <v>0</v>
      </c>
      <c r="BQ27" s="370">
        <v>0</v>
      </c>
      <c r="BR27" s="370">
        <v>0</v>
      </c>
      <c r="BS27" s="370">
        <v>0</v>
      </c>
      <c r="BT27" s="370">
        <v>2</v>
      </c>
      <c r="BU27" s="370">
        <v>1</v>
      </c>
      <c r="BV27" s="370">
        <v>3</v>
      </c>
      <c r="BW27" s="370">
        <v>2</v>
      </c>
      <c r="BX27" s="370">
        <v>1</v>
      </c>
      <c r="BY27" s="370">
        <v>3</v>
      </c>
      <c r="BZ27" s="370">
        <v>2</v>
      </c>
      <c r="CA27" s="370">
        <v>1</v>
      </c>
      <c r="CB27" s="370">
        <v>3</v>
      </c>
      <c r="CC27" s="370">
        <v>2</v>
      </c>
      <c r="CD27" s="370">
        <v>1</v>
      </c>
      <c r="CE27" s="370">
        <v>3</v>
      </c>
    </row>
    <row r="28" spans="1:83" s="371" customFormat="1" hidden="1">
      <c r="A28" s="370">
        <f t="shared" si="19"/>
        <v>18</v>
      </c>
      <c r="B28" s="370" t="s">
        <v>579</v>
      </c>
      <c r="C28" s="370" t="s">
        <v>580</v>
      </c>
      <c r="D28" s="370" t="s">
        <v>1473</v>
      </c>
      <c r="E28" s="370" t="s">
        <v>581</v>
      </c>
      <c r="F28" s="370" t="s">
        <v>87</v>
      </c>
      <c r="G28" s="370" t="s">
        <v>126</v>
      </c>
      <c r="H28" s="370" t="s">
        <v>615</v>
      </c>
      <c r="I28" s="370" t="s">
        <v>615</v>
      </c>
      <c r="J28" s="370">
        <v>2</v>
      </c>
      <c r="K28" s="370" t="s">
        <v>2410</v>
      </c>
      <c r="L28" s="370">
        <v>25934</v>
      </c>
      <c r="M28" s="370" t="s">
        <v>2415</v>
      </c>
      <c r="N28" s="370">
        <v>0</v>
      </c>
      <c r="O28" s="370">
        <v>0</v>
      </c>
      <c r="P28" s="370">
        <v>0</v>
      </c>
      <c r="Q28" s="370">
        <f t="shared" si="0"/>
        <v>0</v>
      </c>
      <c r="R28" s="370">
        <v>8</v>
      </c>
      <c r="S28" s="370">
        <v>8</v>
      </c>
      <c r="T28" s="370">
        <f t="shared" si="1"/>
        <v>16</v>
      </c>
      <c r="U28" s="370">
        <v>11</v>
      </c>
      <c r="V28" s="370">
        <v>7</v>
      </c>
      <c r="W28" s="370">
        <f t="shared" si="2"/>
        <v>18</v>
      </c>
      <c r="X28" s="370">
        <v>5</v>
      </c>
      <c r="Y28" s="370">
        <v>7</v>
      </c>
      <c r="Z28" s="370">
        <f t="shared" si="3"/>
        <v>12</v>
      </c>
      <c r="AA28" s="370">
        <v>4</v>
      </c>
      <c r="AB28" s="370">
        <v>4</v>
      </c>
      <c r="AC28" s="370">
        <f t="shared" si="4"/>
        <v>8</v>
      </c>
      <c r="AD28" s="370">
        <v>7</v>
      </c>
      <c r="AE28" s="370">
        <v>3</v>
      </c>
      <c r="AF28" s="370">
        <f t="shared" si="5"/>
        <v>10</v>
      </c>
      <c r="AG28" s="370">
        <v>5</v>
      </c>
      <c r="AH28" s="370">
        <v>7</v>
      </c>
      <c r="AI28" s="370">
        <f t="shared" si="6"/>
        <v>12</v>
      </c>
      <c r="AJ28" s="370">
        <v>7</v>
      </c>
      <c r="AK28" s="370">
        <v>6</v>
      </c>
      <c r="AL28" s="370">
        <f t="shared" si="7"/>
        <v>13</v>
      </c>
      <c r="AM28" s="370">
        <v>7</v>
      </c>
      <c r="AN28" s="370">
        <v>3</v>
      </c>
      <c r="AO28" s="370">
        <f t="shared" si="8"/>
        <v>10</v>
      </c>
      <c r="AP28" s="370">
        <v>1</v>
      </c>
      <c r="AQ28" s="370">
        <v>2</v>
      </c>
      <c r="AR28" s="370">
        <f t="shared" si="9"/>
        <v>3</v>
      </c>
      <c r="AS28" s="370">
        <v>0</v>
      </c>
      <c r="AT28" s="370">
        <v>0</v>
      </c>
      <c r="AU28" s="370">
        <f t="shared" si="10"/>
        <v>0</v>
      </c>
      <c r="AV28" s="370">
        <v>0</v>
      </c>
      <c r="AW28" s="370">
        <v>0</v>
      </c>
      <c r="AX28" s="370">
        <f t="shared" si="11"/>
        <v>0</v>
      </c>
      <c r="AY28" s="370">
        <v>0</v>
      </c>
      <c r="AZ28" s="370">
        <v>0</v>
      </c>
      <c r="BA28" s="370">
        <f t="shared" si="12"/>
        <v>0</v>
      </c>
      <c r="BB28" s="370">
        <v>0</v>
      </c>
      <c r="BC28" s="370">
        <v>0</v>
      </c>
      <c r="BD28" s="370">
        <f t="shared" si="13"/>
        <v>0</v>
      </c>
      <c r="BE28" s="370">
        <v>0</v>
      </c>
      <c r="BF28" s="370">
        <v>0</v>
      </c>
      <c r="BG28" s="370">
        <f t="shared" si="14"/>
        <v>0</v>
      </c>
      <c r="BH28" s="370">
        <v>3</v>
      </c>
      <c r="BI28" s="370">
        <v>0</v>
      </c>
      <c r="BJ28" s="370">
        <v>0</v>
      </c>
      <c r="BK28" s="370">
        <v>0</v>
      </c>
      <c r="BL28" s="370">
        <v>0</v>
      </c>
      <c r="BM28" s="370">
        <v>0</v>
      </c>
      <c r="BN28" s="370">
        <v>0</v>
      </c>
      <c r="BO28" s="370">
        <v>0</v>
      </c>
      <c r="BP28" s="370">
        <v>0</v>
      </c>
      <c r="BQ28" s="370">
        <v>0</v>
      </c>
      <c r="BR28" s="370">
        <v>0</v>
      </c>
      <c r="BS28" s="370">
        <v>0</v>
      </c>
      <c r="BT28" s="370">
        <v>3</v>
      </c>
      <c r="BU28" s="370">
        <v>0</v>
      </c>
      <c r="BV28" s="370">
        <v>3</v>
      </c>
      <c r="BW28" s="370">
        <v>3</v>
      </c>
      <c r="BX28" s="370">
        <v>0</v>
      </c>
      <c r="BY28" s="370">
        <v>3</v>
      </c>
      <c r="BZ28" s="370">
        <v>3</v>
      </c>
      <c r="CA28" s="370">
        <v>0</v>
      </c>
      <c r="CB28" s="370">
        <v>3</v>
      </c>
      <c r="CC28" s="370">
        <v>3</v>
      </c>
      <c r="CD28" s="370">
        <v>0</v>
      </c>
      <c r="CE28" s="370">
        <v>3</v>
      </c>
    </row>
    <row r="29" spans="1:83" s="371" customFormat="1" hidden="1">
      <c r="A29" s="370">
        <f t="shared" si="19"/>
        <v>19</v>
      </c>
      <c r="B29" s="370" t="s">
        <v>539</v>
      </c>
      <c r="C29" s="370" t="s">
        <v>540</v>
      </c>
      <c r="D29" s="370" t="s">
        <v>1481</v>
      </c>
      <c r="E29" s="370" t="s">
        <v>541</v>
      </c>
      <c r="F29" s="370" t="s">
        <v>87</v>
      </c>
      <c r="G29" s="370" t="s">
        <v>126</v>
      </c>
      <c r="H29" s="370" t="s">
        <v>615</v>
      </c>
      <c r="I29" s="370" t="s">
        <v>615</v>
      </c>
      <c r="J29" s="370">
        <v>2</v>
      </c>
      <c r="K29" s="370" t="s">
        <v>2410</v>
      </c>
      <c r="L29" s="370">
        <v>27760</v>
      </c>
      <c r="M29" s="370" t="s">
        <v>2419</v>
      </c>
      <c r="N29" s="370">
        <v>0</v>
      </c>
      <c r="O29" s="370">
        <v>0</v>
      </c>
      <c r="P29" s="370">
        <v>2</v>
      </c>
      <c r="Q29" s="370">
        <f t="shared" si="0"/>
        <v>2</v>
      </c>
      <c r="R29" s="370">
        <v>2</v>
      </c>
      <c r="S29" s="370">
        <v>4</v>
      </c>
      <c r="T29" s="370">
        <f t="shared" si="1"/>
        <v>6</v>
      </c>
      <c r="U29" s="370">
        <v>2</v>
      </c>
      <c r="V29" s="370">
        <v>3</v>
      </c>
      <c r="W29" s="370">
        <f t="shared" si="2"/>
        <v>5</v>
      </c>
      <c r="X29" s="370">
        <v>1</v>
      </c>
      <c r="Y29" s="370">
        <v>3</v>
      </c>
      <c r="Z29" s="370">
        <f t="shared" si="3"/>
        <v>4</v>
      </c>
      <c r="AA29" s="370">
        <v>3</v>
      </c>
      <c r="AB29" s="370">
        <v>6</v>
      </c>
      <c r="AC29" s="370">
        <f t="shared" si="4"/>
        <v>9</v>
      </c>
      <c r="AD29" s="370">
        <v>1</v>
      </c>
      <c r="AE29" s="370">
        <v>2</v>
      </c>
      <c r="AF29" s="370">
        <f t="shared" si="5"/>
        <v>3</v>
      </c>
      <c r="AG29" s="370">
        <v>2</v>
      </c>
      <c r="AH29" s="370">
        <v>6</v>
      </c>
      <c r="AI29" s="370">
        <f t="shared" si="6"/>
        <v>8</v>
      </c>
      <c r="AJ29" s="370">
        <v>1</v>
      </c>
      <c r="AK29" s="370">
        <v>1</v>
      </c>
      <c r="AL29" s="370">
        <f t="shared" si="7"/>
        <v>2</v>
      </c>
      <c r="AM29" s="370">
        <v>0</v>
      </c>
      <c r="AN29" s="370">
        <v>0</v>
      </c>
      <c r="AO29" s="370">
        <f t="shared" si="8"/>
        <v>0</v>
      </c>
      <c r="AP29" s="370">
        <v>0</v>
      </c>
      <c r="AQ29" s="370">
        <v>0</v>
      </c>
      <c r="AR29" s="370">
        <f t="shared" si="9"/>
        <v>0</v>
      </c>
      <c r="AS29" s="370">
        <v>0</v>
      </c>
      <c r="AT29" s="370">
        <v>0</v>
      </c>
      <c r="AU29" s="370">
        <f t="shared" si="10"/>
        <v>0</v>
      </c>
      <c r="AV29" s="370">
        <v>0</v>
      </c>
      <c r="AW29" s="370">
        <v>0</v>
      </c>
      <c r="AX29" s="370">
        <f t="shared" si="11"/>
        <v>0</v>
      </c>
      <c r="AY29" s="370">
        <v>0</v>
      </c>
      <c r="AZ29" s="370">
        <v>0</v>
      </c>
      <c r="BA29" s="370">
        <f t="shared" si="12"/>
        <v>0</v>
      </c>
      <c r="BB29" s="370">
        <v>0</v>
      </c>
      <c r="BC29" s="370">
        <v>0</v>
      </c>
      <c r="BD29" s="370">
        <f t="shared" si="13"/>
        <v>0</v>
      </c>
      <c r="BE29" s="370">
        <v>0</v>
      </c>
      <c r="BF29" s="370">
        <v>0</v>
      </c>
      <c r="BG29" s="370">
        <f t="shared" si="14"/>
        <v>0</v>
      </c>
      <c r="BH29" s="370">
        <v>1</v>
      </c>
      <c r="BI29" s="370">
        <v>0</v>
      </c>
      <c r="BJ29" s="370">
        <v>0</v>
      </c>
      <c r="BK29" s="370">
        <v>0</v>
      </c>
      <c r="BL29" s="370">
        <v>0</v>
      </c>
      <c r="BM29" s="370">
        <v>0</v>
      </c>
      <c r="BN29" s="370">
        <v>0</v>
      </c>
      <c r="BO29" s="370">
        <v>0</v>
      </c>
      <c r="BP29" s="370">
        <v>0</v>
      </c>
      <c r="BQ29" s="370">
        <v>0</v>
      </c>
      <c r="BR29" s="370">
        <v>0</v>
      </c>
      <c r="BS29" s="370">
        <v>0</v>
      </c>
      <c r="BT29" s="370">
        <v>1</v>
      </c>
      <c r="BU29" s="370">
        <v>0</v>
      </c>
      <c r="BV29" s="370">
        <v>1</v>
      </c>
      <c r="BW29" s="370">
        <v>1</v>
      </c>
      <c r="BX29" s="370">
        <v>0</v>
      </c>
      <c r="BY29" s="370">
        <v>1</v>
      </c>
      <c r="BZ29" s="370">
        <v>1</v>
      </c>
      <c r="CA29" s="370">
        <v>0</v>
      </c>
      <c r="CB29" s="370">
        <v>1</v>
      </c>
      <c r="CC29" s="370">
        <v>1</v>
      </c>
      <c r="CD29" s="370">
        <v>0</v>
      </c>
      <c r="CE29" s="370">
        <v>1</v>
      </c>
    </row>
    <row r="30" spans="1:83" s="371" customFormat="1" hidden="1">
      <c r="A30" s="370">
        <f t="shared" si="19"/>
        <v>20</v>
      </c>
      <c r="B30" s="370" t="s">
        <v>536</v>
      </c>
      <c r="C30" s="370" t="s">
        <v>537</v>
      </c>
      <c r="D30" s="370" t="s">
        <v>1474</v>
      </c>
      <c r="E30" s="370" t="s">
        <v>1161</v>
      </c>
      <c r="F30" s="370" t="s">
        <v>87</v>
      </c>
      <c r="G30" s="370" t="s">
        <v>126</v>
      </c>
      <c r="H30" s="370" t="s">
        <v>615</v>
      </c>
      <c r="I30" s="370" t="s">
        <v>615</v>
      </c>
      <c r="J30" s="370">
        <v>2</v>
      </c>
      <c r="K30" s="370" t="s">
        <v>2420</v>
      </c>
      <c r="L30" s="370">
        <v>28491</v>
      </c>
      <c r="M30" s="370" t="s">
        <v>2415</v>
      </c>
      <c r="N30" s="370">
        <v>900</v>
      </c>
      <c r="O30" s="370">
        <v>0</v>
      </c>
      <c r="P30" s="370">
        <v>0</v>
      </c>
      <c r="Q30" s="370">
        <f t="shared" si="0"/>
        <v>0</v>
      </c>
      <c r="R30" s="370">
        <v>14</v>
      </c>
      <c r="S30" s="370">
        <v>18</v>
      </c>
      <c r="T30" s="370">
        <f t="shared" si="1"/>
        <v>32</v>
      </c>
      <c r="U30" s="370">
        <v>13</v>
      </c>
      <c r="V30" s="370">
        <v>9</v>
      </c>
      <c r="W30" s="370">
        <f t="shared" si="2"/>
        <v>22</v>
      </c>
      <c r="X30" s="370">
        <v>12</v>
      </c>
      <c r="Y30" s="370">
        <v>11</v>
      </c>
      <c r="Z30" s="370">
        <f t="shared" si="3"/>
        <v>23</v>
      </c>
      <c r="AA30" s="370">
        <v>10</v>
      </c>
      <c r="AB30" s="370">
        <v>15</v>
      </c>
      <c r="AC30" s="370">
        <f t="shared" si="4"/>
        <v>25</v>
      </c>
      <c r="AD30" s="370">
        <v>17</v>
      </c>
      <c r="AE30" s="370">
        <v>13</v>
      </c>
      <c r="AF30" s="370">
        <f t="shared" si="5"/>
        <v>30</v>
      </c>
      <c r="AG30" s="370">
        <v>18</v>
      </c>
      <c r="AH30" s="370">
        <v>12</v>
      </c>
      <c r="AI30" s="370">
        <f t="shared" si="6"/>
        <v>30</v>
      </c>
      <c r="AJ30" s="370">
        <v>8</v>
      </c>
      <c r="AK30" s="370">
        <v>5</v>
      </c>
      <c r="AL30" s="370">
        <f t="shared" si="7"/>
        <v>13</v>
      </c>
      <c r="AM30" s="370">
        <v>3</v>
      </c>
      <c r="AN30" s="370">
        <v>2</v>
      </c>
      <c r="AO30" s="370">
        <f t="shared" si="8"/>
        <v>5</v>
      </c>
      <c r="AP30" s="370">
        <v>0</v>
      </c>
      <c r="AQ30" s="370">
        <v>1</v>
      </c>
      <c r="AR30" s="370">
        <f t="shared" si="9"/>
        <v>1</v>
      </c>
      <c r="AS30" s="370">
        <v>0</v>
      </c>
      <c r="AT30" s="370">
        <v>0</v>
      </c>
      <c r="AU30" s="370">
        <f t="shared" si="10"/>
        <v>0</v>
      </c>
      <c r="AV30" s="370">
        <v>0</v>
      </c>
      <c r="AW30" s="370">
        <v>0</v>
      </c>
      <c r="AX30" s="370">
        <f t="shared" si="11"/>
        <v>0</v>
      </c>
      <c r="AY30" s="370">
        <v>0</v>
      </c>
      <c r="AZ30" s="370">
        <v>0</v>
      </c>
      <c r="BA30" s="370">
        <f t="shared" si="12"/>
        <v>0</v>
      </c>
      <c r="BB30" s="370">
        <v>0</v>
      </c>
      <c r="BC30" s="370">
        <v>0</v>
      </c>
      <c r="BD30" s="370">
        <f t="shared" si="13"/>
        <v>0</v>
      </c>
      <c r="BE30" s="370">
        <v>0</v>
      </c>
      <c r="BF30" s="370">
        <v>0</v>
      </c>
      <c r="BG30" s="370">
        <f t="shared" si="14"/>
        <v>0</v>
      </c>
      <c r="BH30" s="370">
        <v>4</v>
      </c>
      <c r="BI30" s="370">
        <v>0</v>
      </c>
      <c r="BJ30" s="370">
        <v>0</v>
      </c>
      <c r="BK30" s="370">
        <v>0</v>
      </c>
      <c r="BL30" s="370">
        <v>0</v>
      </c>
      <c r="BM30" s="370">
        <v>0</v>
      </c>
      <c r="BN30" s="370">
        <v>0</v>
      </c>
      <c r="BO30" s="370">
        <v>0</v>
      </c>
      <c r="BP30" s="370">
        <v>0</v>
      </c>
      <c r="BQ30" s="370">
        <v>0</v>
      </c>
      <c r="BR30" s="370">
        <v>0</v>
      </c>
      <c r="BS30" s="370">
        <v>0</v>
      </c>
      <c r="BT30" s="370">
        <v>4</v>
      </c>
      <c r="BU30" s="370">
        <v>0</v>
      </c>
      <c r="BV30" s="370">
        <v>4</v>
      </c>
      <c r="BW30" s="370">
        <v>4</v>
      </c>
      <c r="BX30" s="370">
        <v>0</v>
      </c>
      <c r="BY30" s="370">
        <v>4</v>
      </c>
      <c r="BZ30" s="370">
        <v>4</v>
      </c>
      <c r="CA30" s="370">
        <v>0</v>
      </c>
      <c r="CB30" s="370">
        <v>4</v>
      </c>
      <c r="CC30" s="370">
        <v>4</v>
      </c>
      <c r="CD30" s="370">
        <v>0</v>
      </c>
      <c r="CE30" s="370">
        <v>4</v>
      </c>
    </row>
    <row r="31" spans="1:83" s="371" customFormat="1" hidden="1">
      <c r="A31" s="370">
        <f t="shared" si="19"/>
        <v>21</v>
      </c>
      <c r="B31" s="370" t="s">
        <v>623</v>
      </c>
      <c r="C31" s="370" t="s">
        <v>624</v>
      </c>
      <c r="D31" s="370" t="s">
        <v>1477</v>
      </c>
      <c r="E31" s="370" t="s">
        <v>587</v>
      </c>
      <c r="F31" s="370" t="s">
        <v>87</v>
      </c>
      <c r="G31" s="370" t="s">
        <v>126</v>
      </c>
      <c r="H31" s="370" t="s">
        <v>615</v>
      </c>
      <c r="I31" s="370" t="s">
        <v>615</v>
      </c>
      <c r="J31" s="370">
        <v>2</v>
      </c>
      <c r="K31" s="370" t="s">
        <v>2410</v>
      </c>
      <c r="L31" s="370">
        <v>28266</v>
      </c>
      <c r="M31" s="370" t="s">
        <v>2415</v>
      </c>
      <c r="N31" s="370">
        <v>0</v>
      </c>
      <c r="O31" s="370">
        <v>0</v>
      </c>
      <c r="P31" s="370">
        <v>0</v>
      </c>
      <c r="Q31" s="370">
        <f t="shared" si="0"/>
        <v>0</v>
      </c>
      <c r="R31" s="370">
        <v>2</v>
      </c>
      <c r="S31" s="370">
        <v>5</v>
      </c>
      <c r="T31" s="370">
        <f t="shared" si="1"/>
        <v>7</v>
      </c>
      <c r="U31" s="370">
        <v>5</v>
      </c>
      <c r="V31" s="370">
        <v>5</v>
      </c>
      <c r="W31" s="370">
        <f t="shared" si="2"/>
        <v>10</v>
      </c>
      <c r="X31" s="370">
        <v>8</v>
      </c>
      <c r="Y31" s="370">
        <v>6</v>
      </c>
      <c r="Z31" s="370">
        <f t="shared" si="3"/>
        <v>14</v>
      </c>
      <c r="AA31" s="370">
        <v>9</v>
      </c>
      <c r="AB31" s="370">
        <v>5</v>
      </c>
      <c r="AC31" s="370">
        <f t="shared" si="4"/>
        <v>14</v>
      </c>
      <c r="AD31" s="370">
        <v>8</v>
      </c>
      <c r="AE31" s="370">
        <v>4</v>
      </c>
      <c r="AF31" s="370">
        <f t="shared" si="5"/>
        <v>12</v>
      </c>
      <c r="AG31" s="370">
        <v>7</v>
      </c>
      <c r="AH31" s="370">
        <v>12</v>
      </c>
      <c r="AI31" s="370">
        <f t="shared" si="6"/>
        <v>19</v>
      </c>
      <c r="AJ31" s="370">
        <v>6</v>
      </c>
      <c r="AK31" s="370">
        <v>1</v>
      </c>
      <c r="AL31" s="370">
        <f t="shared" si="7"/>
        <v>7</v>
      </c>
      <c r="AM31" s="370">
        <v>1</v>
      </c>
      <c r="AN31" s="370">
        <v>1</v>
      </c>
      <c r="AO31" s="370">
        <f t="shared" si="8"/>
        <v>2</v>
      </c>
      <c r="AP31" s="370">
        <v>0</v>
      </c>
      <c r="AQ31" s="370">
        <v>1</v>
      </c>
      <c r="AR31" s="370">
        <f t="shared" si="9"/>
        <v>1</v>
      </c>
      <c r="AS31" s="370">
        <v>0</v>
      </c>
      <c r="AT31" s="370">
        <v>0</v>
      </c>
      <c r="AU31" s="370">
        <f t="shared" si="10"/>
        <v>0</v>
      </c>
      <c r="AV31" s="370">
        <v>0</v>
      </c>
      <c r="AW31" s="370">
        <v>0</v>
      </c>
      <c r="AX31" s="370">
        <f t="shared" si="11"/>
        <v>0</v>
      </c>
      <c r="AY31" s="370">
        <v>0</v>
      </c>
      <c r="AZ31" s="370">
        <v>0</v>
      </c>
      <c r="BA31" s="370">
        <f t="shared" si="12"/>
        <v>0</v>
      </c>
      <c r="BB31" s="370">
        <v>0</v>
      </c>
      <c r="BC31" s="370">
        <v>0</v>
      </c>
      <c r="BD31" s="370">
        <f t="shared" si="13"/>
        <v>0</v>
      </c>
      <c r="BE31" s="370">
        <v>0</v>
      </c>
      <c r="BF31" s="370">
        <v>0</v>
      </c>
      <c r="BG31" s="370">
        <f t="shared" si="14"/>
        <v>0</v>
      </c>
      <c r="BH31" s="370">
        <v>4</v>
      </c>
      <c r="BI31" s="370">
        <v>0</v>
      </c>
      <c r="BJ31" s="370">
        <v>0</v>
      </c>
      <c r="BK31" s="370">
        <v>0</v>
      </c>
      <c r="BL31" s="370">
        <v>3</v>
      </c>
      <c r="BM31" s="370">
        <v>0</v>
      </c>
      <c r="BN31" s="370">
        <v>0</v>
      </c>
      <c r="BO31" s="370">
        <v>0</v>
      </c>
      <c r="BP31" s="370">
        <v>0</v>
      </c>
      <c r="BQ31" s="370">
        <v>0</v>
      </c>
      <c r="BR31" s="370">
        <v>0</v>
      </c>
      <c r="BS31" s="370">
        <v>0</v>
      </c>
      <c r="BT31" s="370">
        <v>7</v>
      </c>
      <c r="BU31" s="370">
        <v>0</v>
      </c>
      <c r="BV31" s="370">
        <v>7</v>
      </c>
      <c r="BW31" s="370">
        <v>7</v>
      </c>
      <c r="BX31" s="370">
        <v>0</v>
      </c>
      <c r="BY31" s="370">
        <v>7</v>
      </c>
      <c r="BZ31" s="370">
        <v>7</v>
      </c>
      <c r="CA31" s="370">
        <v>0</v>
      </c>
      <c r="CB31" s="370">
        <v>7</v>
      </c>
      <c r="CC31" s="370">
        <v>7</v>
      </c>
      <c r="CD31" s="370">
        <v>0</v>
      </c>
      <c r="CE31" s="370">
        <v>7</v>
      </c>
    </row>
    <row r="32" spans="1:83" s="371" customFormat="1" hidden="1">
      <c r="A32" s="370">
        <f t="shared" si="19"/>
        <v>22</v>
      </c>
      <c r="B32" s="370" t="s">
        <v>554</v>
      </c>
      <c r="C32" s="370" t="s">
        <v>555</v>
      </c>
      <c r="D32" s="370" t="s">
        <v>1476</v>
      </c>
      <c r="E32" s="370" t="s">
        <v>556</v>
      </c>
      <c r="F32" s="370" t="s">
        <v>87</v>
      </c>
      <c r="G32" s="370" t="s">
        <v>126</v>
      </c>
      <c r="H32" s="370" t="s">
        <v>615</v>
      </c>
      <c r="I32" s="370" t="s">
        <v>615</v>
      </c>
      <c r="J32" s="370">
        <v>2</v>
      </c>
      <c r="K32" s="370" t="s">
        <v>2410</v>
      </c>
      <c r="L32" s="370">
        <v>28998</v>
      </c>
      <c r="M32" s="370" t="s">
        <v>2419</v>
      </c>
      <c r="N32" s="370">
        <v>0</v>
      </c>
      <c r="O32" s="370">
        <v>1</v>
      </c>
      <c r="P32" s="370">
        <v>3</v>
      </c>
      <c r="Q32" s="370">
        <f t="shared" si="0"/>
        <v>4</v>
      </c>
      <c r="R32" s="370">
        <v>3</v>
      </c>
      <c r="S32" s="370">
        <v>3</v>
      </c>
      <c r="T32" s="370">
        <f t="shared" si="1"/>
        <v>6</v>
      </c>
      <c r="U32" s="370">
        <v>6</v>
      </c>
      <c r="V32" s="370">
        <v>3</v>
      </c>
      <c r="W32" s="370">
        <f t="shared" si="2"/>
        <v>9</v>
      </c>
      <c r="X32" s="370">
        <v>6</v>
      </c>
      <c r="Y32" s="370">
        <v>3</v>
      </c>
      <c r="Z32" s="370">
        <f t="shared" si="3"/>
        <v>9</v>
      </c>
      <c r="AA32" s="370">
        <v>4</v>
      </c>
      <c r="AB32" s="370">
        <v>6</v>
      </c>
      <c r="AC32" s="370">
        <f t="shared" si="4"/>
        <v>10</v>
      </c>
      <c r="AD32" s="370">
        <v>10</v>
      </c>
      <c r="AE32" s="370">
        <v>4</v>
      </c>
      <c r="AF32" s="370">
        <f t="shared" si="5"/>
        <v>14</v>
      </c>
      <c r="AG32" s="370">
        <v>0</v>
      </c>
      <c r="AH32" s="370">
        <v>3</v>
      </c>
      <c r="AI32" s="370">
        <f t="shared" si="6"/>
        <v>3</v>
      </c>
      <c r="AJ32" s="370">
        <v>0</v>
      </c>
      <c r="AK32" s="370">
        <v>0</v>
      </c>
      <c r="AL32" s="370">
        <f t="shared" si="7"/>
        <v>0</v>
      </c>
      <c r="AM32" s="370">
        <v>2</v>
      </c>
      <c r="AN32" s="370">
        <v>0</v>
      </c>
      <c r="AO32" s="370">
        <f t="shared" si="8"/>
        <v>2</v>
      </c>
      <c r="AP32" s="370">
        <v>0</v>
      </c>
      <c r="AQ32" s="370">
        <v>0</v>
      </c>
      <c r="AR32" s="370">
        <f t="shared" si="9"/>
        <v>0</v>
      </c>
      <c r="AS32" s="370">
        <v>0</v>
      </c>
      <c r="AT32" s="370">
        <v>0</v>
      </c>
      <c r="AU32" s="370">
        <f t="shared" si="10"/>
        <v>0</v>
      </c>
      <c r="AV32" s="370">
        <v>0</v>
      </c>
      <c r="AW32" s="370">
        <v>0</v>
      </c>
      <c r="AX32" s="370">
        <f t="shared" si="11"/>
        <v>0</v>
      </c>
      <c r="AY32" s="370">
        <v>0</v>
      </c>
      <c r="AZ32" s="370">
        <v>0</v>
      </c>
      <c r="BA32" s="370">
        <f t="shared" si="12"/>
        <v>0</v>
      </c>
      <c r="BB32" s="370">
        <v>0</v>
      </c>
      <c r="BC32" s="370">
        <v>0</v>
      </c>
      <c r="BD32" s="370">
        <f t="shared" si="13"/>
        <v>0</v>
      </c>
      <c r="BE32" s="370">
        <v>0</v>
      </c>
      <c r="BF32" s="370">
        <v>0</v>
      </c>
      <c r="BG32" s="370">
        <f t="shared" si="14"/>
        <v>0</v>
      </c>
      <c r="BH32" s="370">
        <v>2</v>
      </c>
      <c r="BI32" s="370">
        <v>1</v>
      </c>
      <c r="BJ32" s="370">
        <v>2</v>
      </c>
      <c r="BK32" s="370">
        <v>3</v>
      </c>
      <c r="BL32" s="370">
        <v>0</v>
      </c>
      <c r="BM32" s="370">
        <v>0</v>
      </c>
      <c r="BN32" s="370">
        <v>0</v>
      </c>
      <c r="BO32" s="370">
        <v>0</v>
      </c>
      <c r="BP32" s="370">
        <v>0</v>
      </c>
      <c r="BQ32" s="370">
        <v>0</v>
      </c>
      <c r="BR32" s="370">
        <v>0</v>
      </c>
      <c r="BS32" s="370">
        <v>0</v>
      </c>
      <c r="BT32" s="370">
        <v>4</v>
      </c>
      <c r="BU32" s="370">
        <v>4</v>
      </c>
      <c r="BV32" s="370">
        <v>8</v>
      </c>
      <c r="BW32" s="370">
        <v>4</v>
      </c>
      <c r="BX32" s="370">
        <v>4</v>
      </c>
      <c r="BY32" s="370">
        <v>8</v>
      </c>
      <c r="BZ32" s="370">
        <v>4</v>
      </c>
      <c r="CA32" s="370">
        <v>4</v>
      </c>
      <c r="CB32" s="370">
        <v>8</v>
      </c>
      <c r="CC32" s="370">
        <v>4</v>
      </c>
      <c r="CD32" s="370">
        <v>4</v>
      </c>
      <c r="CE32" s="370">
        <v>8</v>
      </c>
    </row>
    <row r="33" spans="1:83" s="371" customFormat="1" hidden="1">
      <c r="A33" s="370">
        <f t="shared" si="19"/>
        <v>23</v>
      </c>
      <c r="B33" s="370" t="s">
        <v>597</v>
      </c>
      <c r="C33" s="370" t="s">
        <v>598</v>
      </c>
      <c r="D33" s="370" t="s">
        <v>614</v>
      </c>
      <c r="E33" s="370" t="s">
        <v>599</v>
      </c>
      <c r="F33" s="370" t="s">
        <v>87</v>
      </c>
      <c r="G33" s="370" t="s">
        <v>126</v>
      </c>
      <c r="H33" s="370" t="s">
        <v>615</v>
      </c>
      <c r="I33" s="370" t="s">
        <v>615</v>
      </c>
      <c r="J33" s="370">
        <v>2</v>
      </c>
      <c r="K33" s="370" t="s">
        <v>2410</v>
      </c>
      <c r="L33" s="370">
        <v>29679</v>
      </c>
      <c r="M33" s="370" t="s">
        <v>2419</v>
      </c>
      <c r="N33" s="370">
        <v>0</v>
      </c>
      <c r="O33" s="370">
        <v>0</v>
      </c>
      <c r="P33" s="370">
        <v>0</v>
      </c>
      <c r="Q33" s="370">
        <f t="shared" si="0"/>
        <v>0</v>
      </c>
      <c r="R33" s="370">
        <v>1</v>
      </c>
      <c r="S33" s="370">
        <v>4</v>
      </c>
      <c r="T33" s="370">
        <f t="shared" si="1"/>
        <v>5</v>
      </c>
      <c r="U33" s="370">
        <v>6</v>
      </c>
      <c r="V33" s="370">
        <v>3</v>
      </c>
      <c r="W33" s="370">
        <f t="shared" si="2"/>
        <v>9</v>
      </c>
      <c r="X33" s="370">
        <v>3</v>
      </c>
      <c r="Y33" s="370">
        <v>2</v>
      </c>
      <c r="Z33" s="370">
        <f t="shared" si="3"/>
        <v>5</v>
      </c>
      <c r="AA33" s="370">
        <v>4</v>
      </c>
      <c r="AB33" s="370">
        <v>2</v>
      </c>
      <c r="AC33" s="370">
        <f t="shared" si="4"/>
        <v>6</v>
      </c>
      <c r="AD33" s="370">
        <v>5</v>
      </c>
      <c r="AE33" s="370">
        <v>3</v>
      </c>
      <c r="AF33" s="370">
        <f t="shared" si="5"/>
        <v>8</v>
      </c>
      <c r="AG33" s="370">
        <v>3</v>
      </c>
      <c r="AH33" s="370">
        <v>3</v>
      </c>
      <c r="AI33" s="370">
        <f t="shared" si="6"/>
        <v>6</v>
      </c>
      <c r="AJ33" s="370">
        <v>0</v>
      </c>
      <c r="AK33" s="370">
        <v>2</v>
      </c>
      <c r="AL33" s="370">
        <f t="shared" si="7"/>
        <v>2</v>
      </c>
      <c r="AM33" s="370">
        <v>1</v>
      </c>
      <c r="AN33" s="370">
        <v>0</v>
      </c>
      <c r="AO33" s="370">
        <f t="shared" si="8"/>
        <v>1</v>
      </c>
      <c r="AP33" s="370">
        <v>0</v>
      </c>
      <c r="AQ33" s="370">
        <v>0</v>
      </c>
      <c r="AR33" s="370">
        <f t="shared" si="9"/>
        <v>0</v>
      </c>
      <c r="AS33" s="370">
        <v>0</v>
      </c>
      <c r="AT33" s="370">
        <v>0</v>
      </c>
      <c r="AU33" s="370">
        <f t="shared" si="10"/>
        <v>0</v>
      </c>
      <c r="AV33" s="370">
        <v>0</v>
      </c>
      <c r="AW33" s="370">
        <v>0</v>
      </c>
      <c r="AX33" s="370">
        <f t="shared" si="11"/>
        <v>0</v>
      </c>
      <c r="AY33" s="370">
        <v>0</v>
      </c>
      <c r="AZ33" s="370">
        <v>0</v>
      </c>
      <c r="BA33" s="370">
        <f t="shared" si="12"/>
        <v>0</v>
      </c>
      <c r="BB33" s="370">
        <v>0</v>
      </c>
      <c r="BC33" s="370">
        <v>0</v>
      </c>
      <c r="BD33" s="370">
        <f t="shared" si="13"/>
        <v>0</v>
      </c>
      <c r="BE33" s="370">
        <v>0</v>
      </c>
      <c r="BF33" s="370">
        <v>0</v>
      </c>
      <c r="BG33" s="370">
        <f t="shared" si="14"/>
        <v>0</v>
      </c>
      <c r="BH33" s="370">
        <v>0</v>
      </c>
      <c r="BI33" s="370">
        <v>0</v>
      </c>
      <c r="BJ33" s="370">
        <v>0</v>
      </c>
      <c r="BK33" s="370">
        <v>0</v>
      </c>
      <c r="BL33" s="370">
        <v>0</v>
      </c>
      <c r="BM33" s="370">
        <v>1</v>
      </c>
      <c r="BN33" s="370">
        <v>0</v>
      </c>
      <c r="BO33" s="370">
        <v>0</v>
      </c>
      <c r="BP33" s="370">
        <v>0</v>
      </c>
      <c r="BQ33" s="370">
        <v>0</v>
      </c>
      <c r="BR33" s="370">
        <v>0</v>
      </c>
      <c r="BS33" s="370">
        <v>0</v>
      </c>
      <c r="BT33" s="370">
        <v>0</v>
      </c>
      <c r="BU33" s="370">
        <v>1</v>
      </c>
      <c r="BV33" s="370">
        <v>1</v>
      </c>
      <c r="BW33" s="370">
        <v>0</v>
      </c>
      <c r="BX33" s="370">
        <v>1</v>
      </c>
      <c r="BY33" s="370">
        <v>1</v>
      </c>
      <c r="BZ33" s="370">
        <v>0</v>
      </c>
      <c r="CA33" s="370">
        <v>1</v>
      </c>
      <c r="CB33" s="370">
        <v>1</v>
      </c>
      <c r="CC33" s="370">
        <v>0</v>
      </c>
      <c r="CD33" s="370">
        <v>1</v>
      </c>
      <c r="CE33" s="370">
        <v>1</v>
      </c>
    </row>
    <row r="34" spans="1:83" s="371" customFormat="1" hidden="1">
      <c r="A34" s="370">
        <f t="shared" si="19"/>
        <v>24</v>
      </c>
      <c r="B34" s="370" t="s">
        <v>619</v>
      </c>
      <c r="C34" s="370" t="s">
        <v>620</v>
      </c>
      <c r="D34" s="370" t="s">
        <v>1478</v>
      </c>
      <c r="E34" s="370" t="s">
        <v>602</v>
      </c>
      <c r="F34" s="370" t="s">
        <v>87</v>
      </c>
      <c r="G34" s="370" t="s">
        <v>126</v>
      </c>
      <c r="H34" s="370" t="s">
        <v>615</v>
      </c>
      <c r="I34" s="370" t="s">
        <v>615</v>
      </c>
      <c r="J34" s="370">
        <v>2</v>
      </c>
      <c r="K34" s="370" t="s">
        <v>2410</v>
      </c>
      <c r="L34" s="370">
        <v>29952</v>
      </c>
      <c r="M34" s="370" t="s">
        <v>2419</v>
      </c>
      <c r="N34" s="370">
        <v>0</v>
      </c>
      <c r="O34" s="370">
        <v>0</v>
      </c>
      <c r="P34" s="370">
        <v>0</v>
      </c>
      <c r="Q34" s="370">
        <f t="shared" si="0"/>
        <v>0</v>
      </c>
      <c r="R34" s="370">
        <v>2</v>
      </c>
      <c r="S34" s="370">
        <v>0</v>
      </c>
      <c r="T34" s="370">
        <f t="shared" si="1"/>
        <v>2</v>
      </c>
      <c r="U34" s="370">
        <v>2</v>
      </c>
      <c r="V34" s="370">
        <v>4</v>
      </c>
      <c r="W34" s="370">
        <f t="shared" si="2"/>
        <v>6</v>
      </c>
      <c r="X34" s="370">
        <v>3</v>
      </c>
      <c r="Y34" s="370">
        <v>1</v>
      </c>
      <c r="Z34" s="370">
        <f t="shared" si="3"/>
        <v>4</v>
      </c>
      <c r="AA34" s="370">
        <v>1</v>
      </c>
      <c r="AB34" s="370">
        <v>1</v>
      </c>
      <c r="AC34" s="370">
        <f t="shared" si="4"/>
        <v>2</v>
      </c>
      <c r="AD34" s="370">
        <v>2</v>
      </c>
      <c r="AE34" s="370">
        <v>2</v>
      </c>
      <c r="AF34" s="370">
        <f t="shared" si="5"/>
        <v>4</v>
      </c>
      <c r="AG34" s="370">
        <v>7</v>
      </c>
      <c r="AH34" s="370">
        <v>1</v>
      </c>
      <c r="AI34" s="370">
        <f t="shared" si="6"/>
        <v>8</v>
      </c>
      <c r="AJ34" s="370">
        <v>2</v>
      </c>
      <c r="AK34" s="370">
        <v>2</v>
      </c>
      <c r="AL34" s="370">
        <f t="shared" si="7"/>
        <v>4</v>
      </c>
      <c r="AM34" s="370">
        <v>2</v>
      </c>
      <c r="AN34" s="370">
        <v>1</v>
      </c>
      <c r="AO34" s="370">
        <f t="shared" si="8"/>
        <v>3</v>
      </c>
      <c r="AP34" s="370">
        <v>0</v>
      </c>
      <c r="AQ34" s="370">
        <v>0</v>
      </c>
      <c r="AR34" s="370">
        <f t="shared" si="9"/>
        <v>0</v>
      </c>
      <c r="AS34" s="370">
        <v>0</v>
      </c>
      <c r="AT34" s="370">
        <v>0</v>
      </c>
      <c r="AU34" s="370">
        <f t="shared" si="10"/>
        <v>0</v>
      </c>
      <c r="AV34" s="370">
        <v>0</v>
      </c>
      <c r="AW34" s="370">
        <v>0</v>
      </c>
      <c r="AX34" s="370">
        <f t="shared" si="11"/>
        <v>0</v>
      </c>
      <c r="AY34" s="370">
        <v>0</v>
      </c>
      <c r="AZ34" s="370">
        <v>0</v>
      </c>
      <c r="BA34" s="370">
        <f t="shared" si="12"/>
        <v>0</v>
      </c>
      <c r="BB34" s="370">
        <v>0</v>
      </c>
      <c r="BC34" s="370">
        <v>0</v>
      </c>
      <c r="BD34" s="370">
        <f t="shared" si="13"/>
        <v>0</v>
      </c>
      <c r="BE34" s="370">
        <v>0</v>
      </c>
      <c r="BF34" s="370">
        <v>0</v>
      </c>
      <c r="BG34" s="370">
        <f t="shared" si="14"/>
        <v>0</v>
      </c>
      <c r="BH34" s="370">
        <v>1</v>
      </c>
      <c r="BI34" s="370">
        <v>2</v>
      </c>
      <c r="BJ34" s="370">
        <v>1</v>
      </c>
      <c r="BK34" s="370">
        <v>0</v>
      </c>
      <c r="BL34" s="370">
        <v>1</v>
      </c>
      <c r="BM34" s="370">
        <v>0</v>
      </c>
      <c r="BN34" s="370">
        <v>0</v>
      </c>
      <c r="BO34" s="370">
        <v>0</v>
      </c>
      <c r="BP34" s="370">
        <v>0</v>
      </c>
      <c r="BQ34" s="370">
        <v>0</v>
      </c>
      <c r="BR34" s="370">
        <v>0</v>
      </c>
      <c r="BS34" s="370">
        <v>0</v>
      </c>
      <c r="BT34" s="370">
        <v>3</v>
      </c>
      <c r="BU34" s="370">
        <v>2</v>
      </c>
      <c r="BV34" s="370">
        <v>5</v>
      </c>
      <c r="BW34" s="370">
        <v>3</v>
      </c>
      <c r="BX34" s="370">
        <v>2</v>
      </c>
      <c r="BY34" s="370">
        <v>5</v>
      </c>
      <c r="BZ34" s="370">
        <v>3</v>
      </c>
      <c r="CA34" s="370">
        <v>2</v>
      </c>
      <c r="CB34" s="370">
        <v>5</v>
      </c>
      <c r="CC34" s="370">
        <v>3</v>
      </c>
      <c r="CD34" s="370">
        <v>2</v>
      </c>
      <c r="CE34" s="370">
        <v>5</v>
      </c>
    </row>
    <row r="35" spans="1:83" s="371" customFormat="1" hidden="1">
      <c r="A35" s="370">
        <f t="shared" si="19"/>
        <v>25</v>
      </c>
      <c r="B35" s="370" t="s">
        <v>559</v>
      </c>
      <c r="C35" s="370" t="s">
        <v>560</v>
      </c>
      <c r="D35" s="370" t="s">
        <v>561</v>
      </c>
      <c r="E35" s="370" t="s">
        <v>561</v>
      </c>
      <c r="F35" s="370" t="s">
        <v>87</v>
      </c>
      <c r="G35" s="370" t="s">
        <v>126</v>
      </c>
      <c r="H35" s="370" t="s">
        <v>615</v>
      </c>
      <c r="I35" s="370" t="s">
        <v>615</v>
      </c>
      <c r="J35" s="370">
        <v>2</v>
      </c>
      <c r="K35" s="370" t="s">
        <v>2410</v>
      </c>
      <c r="L35" s="370">
        <v>30130</v>
      </c>
      <c r="M35" s="370" t="s">
        <v>2419</v>
      </c>
      <c r="N35" s="370">
        <v>0</v>
      </c>
      <c r="O35" s="370">
        <v>0</v>
      </c>
      <c r="P35" s="370">
        <v>0</v>
      </c>
      <c r="Q35" s="370">
        <f t="shared" si="0"/>
        <v>0</v>
      </c>
      <c r="R35" s="370">
        <v>2</v>
      </c>
      <c r="S35" s="370">
        <v>5</v>
      </c>
      <c r="T35" s="370">
        <f t="shared" si="1"/>
        <v>7</v>
      </c>
      <c r="U35" s="370">
        <v>2</v>
      </c>
      <c r="V35" s="370">
        <v>2</v>
      </c>
      <c r="W35" s="370">
        <f t="shared" si="2"/>
        <v>4</v>
      </c>
      <c r="X35" s="370">
        <v>3</v>
      </c>
      <c r="Y35" s="370">
        <v>3</v>
      </c>
      <c r="Z35" s="370">
        <f t="shared" si="3"/>
        <v>6</v>
      </c>
      <c r="AA35" s="370">
        <v>3</v>
      </c>
      <c r="AB35" s="370">
        <v>2</v>
      </c>
      <c r="AC35" s="370">
        <f t="shared" si="4"/>
        <v>5</v>
      </c>
      <c r="AD35" s="370">
        <v>7</v>
      </c>
      <c r="AE35" s="370">
        <v>4</v>
      </c>
      <c r="AF35" s="370">
        <f t="shared" si="5"/>
        <v>11</v>
      </c>
      <c r="AG35" s="370">
        <v>3</v>
      </c>
      <c r="AH35" s="370">
        <v>5</v>
      </c>
      <c r="AI35" s="370">
        <f t="shared" si="6"/>
        <v>8</v>
      </c>
      <c r="AJ35" s="370">
        <v>1</v>
      </c>
      <c r="AK35" s="370">
        <v>0</v>
      </c>
      <c r="AL35" s="370">
        <f t="shared" si="7"/>
        <v>1</v>
      </c>
      <c r="AM35" s="370">
        <v>0</v>
      </c>
      <c r="AN35" s="370">
        <v>1</v>
      </c>
      <c r="AO35" s="370">
        <f t="shared" si="8"/>
        <v>1</v>
      </c>
      <c r="AP35" s="370">
        <v>0</v>
      </c>
      <c r="AQ35" s="370">
        <v>0</v>
      </c>
      <c r="AR35" s="370">
        <f t="shared" si="9"/>
        <v>0</v>
      </c>
      <c r="AS35" s="370">
        <v>0</v>
      </c>
      <c r="AT35" s="370">
        <v>0</v>
      </c>
      <c r="AU35" s="370">
        <f t="shared" si="10"/>
        <v>0</v>
      </c>
      <c r="AV35" s="370">
        <v>0</v>
      </c>
      <c r="AW35" s="370">
        <v>0</v>
      </c>
      <c r="AX35" s="370">
        <f t="shared" si="11"/>
        <v>0</v>
      </c>
      <c r="AY35" s="370">
        <v>0</v>
      </c>
      <c r="AZ35" s="370">
        <v>0</v>
      </c>
      <c r="BA35" s="370">
        <f t="shared" si="12"/>
        <v>0</v>
      </c>
      <c r="BB35" s="370">
        <v>0</v>
      </c>
      <c r="BC35" s="370">
        <v>0</v>
      </c>
      <c r="BD35" s="370">
        <f t="shared" si="13"/>
        <v>0</v>
      </c>
      <c r="BE35" s="370">
        <v>0</v>
      </c>
      <c r="BF35" s="370">
        <v>0</v>
      </c>
      <c r="BG35" s="370">
        <f t="shared" si="14"/>
        <v>0</v>
      </c>
      <c r="BH35" s="370">
        <v>0</v>
      </c>
      <c r="BI35" s="370">
        <v>0</v>
      </c>
      <c r="BJ35" s="370">
        <v>0</v>
      </c>
      <c r="BK35" s="370">
        <v>0</v>
      </c>
      <c r="BL35" s="370">
        <v>0</v>
      </c>
      <c r="BM35" s="370">
        <v>0</v>
      </c>
      <c r="BN35" s="370">
        <v>0</v>
      </c>
      <c r="BO35" s="370">
        <v>0</v>
      </c>
      <c r="BP35" s="370">
        <v>0</v>
      </c>
      <c r="BQ35" s="370">
        <v>0</v>
      </c>
      <c r="BR35" s="370">
        <v>0</v>
      </c>
      <c r="BS35" s="370">
        <v>0</v>
      </c>
      <c r="BT35" s="370">
        <v>0</v>
      </c>
      <c r="BU35" s="370">
        <v>0</v>
      </c>
      <c r="BV35" s="370">
        <v>0</v>
      </c>
      <c r="BW35" s="370">
        <v>0</v>
      </c>
      <c r="BX35" s="370">
        <v>0</v>
      </c>
      <c r="BY35" s="370">
        <v>0</v>
      </c>
      <c r="BZ35" s="370">
        <v>0</v>
      </c>
      <c r="CA35" s="370">
        <v>0</v>
      </c>
      <c r="CB35" s="370">
        <v>0</v>
      </c>
      <c r="CC35" s="370">
        <v>0</v>
      </c>
      <c r="CD35" s="370">
        <v>0</v>
      </c>
      <c r="CE35" s="370">
        <v>0</v>
      </c>
    </row>
    <row r="36" spans="1:83" s="371" customFormat="1" hidden="1">
      <c r="A36" s="370">
        <f t="shared" si="19"/>
        <v>26</v>
      </c>
      <c r="B36" s="370" t="s">
        <v>562</v>
      </c>
      <c r="C36" s="370" t="s">
        <v>563</v>
      </c>
      <c r="D36" s="370" t="s">
        <v>564</v>
      </c>
      <c r="E36" s="370" t="s">
        <v>564</v>
      </c>
      <c r="F36" s="370" t="s">
        <v>87</v>
      </c>
      <c r="G36" s="370" t="s">
        <v>126</v>
      </c>
      <c r="H36" s="370" t="s">
        <v>615</v>
      </c>
      <c r="I36" s="370" t="s">
        <v>615</v>
      </c>
      <c r="J36" s="370">
        <v>2</v>
      </c>
      <c r="K36" s="370" t="s">
        <v>2410</v>
      </c>
      <c r="L36" s="370">
        <v>30035</v>
      </c>
      <c r="M36" s="370" t="s">
        <v>2419</v>
      </c>
      <c r="N36" s="370">
        <v>0</v>
      </c>
      <c r="O36" s="370">
        <v>1</v>
      </c>
      <c r="P36" s="370">
        <v>0</v>
      </c>
      <c r="Q36" s="370">
        <f t="shared" si="0"/>
        <v>1</v>
      </c>
      <c r="R36" s="370">
        <v>2</v>
      </c>
      <c r="S36" s="370">
        <v>1</v>
      </c>
      <c r="T36" s="370">
        <f t="shared" si="1"/>
        <v>3</v>
      </c>
      <c r="U36" s="370">
        <v>2</v>
      </c>
      <c r="V36" s="370">
        <v>2</v>
      </c>
      <c r="W36" s="370">
        <f t="shared" si="2"/>
        <v>4</v>
      </c>
      <c r="X36" s="370">
        <v>3</v>
      </c>
      <c r="Y36" s="370">
        <v>2</v>
      </c>
      <c r="Z36" s="370">
        <f t="shared" si="3"/>
        <v>5</v>
      </c>
      <c r="AA36" s="370">
        <v>3</v>
      </c>
      <c r="AB36" s="370">
        <v>7</v>
      </c>
      <c r="AC36" s="370">
        <f t="shared" si="4"/>
        <v>10</v>
      </c>
      <c r="AD36" s="370">
        <v>1</v>
      </c>
      <c r="AE36" s="370">
        <v>0</v>
      </c>
      <c r="AF36" s="370">
        <f t="shared" si="5"/>
        <v>1</v>
      </c>
      <c r="AG36" s="370">
        <v>5</v>
      </c>
      <c r="AH36" s="370">
        <v>3</v>
      </c>
      <c r="AI36" s="370">
        <f t="shared" si="6"/>
        <v>8</v>
      </c>
      <c r="AJ36" s="370">
        <v>3</v>
      </c>
      <c r="AK36" s="370">
        <v>2</v>
      </c>
      <c r="AL36" s="370">
        <f t="shared" si="7"/>
        <v>5</v>
      </c>
      <c r="AM36" s="370">
        <v>0</v>
      </c>
      <c r="AN36" s="370">
        <v>2</v>
      </c>
      <c r="AO36" s="370">
        <f t="shared" si="8"/>
        <v>2</v>
      </c>
      <c r="AP36" s="370">
        <v>1</v>
      </c>
      <c r="AQ36" s="370">
        <v>2</v>
      </c>
      <c r="AR36" s="370">
        <f t="shared" si="9"/>
        <v>3</v>
      </c>
      <c r="AS36" s="370">
        <v>0</v>
      </c>
      <c r="AT36" s="370">
        <v>0</v>
      </c>
      <c r="AU36" s="370">
        <f t="shared" si="10"/>
        <v>0</v>
      </c>
      <c r="AV36" s="370">
        <v>0</v>
      </c>
      <c r="AW36" s="370">
        <v>0</v>
      </c>
      <c r="AX36" s="370">
        <f t="shared" si="11"/>
        <v>0</v>
      </c>
      <c r="AY36" s="370">
        <v>0</v>
      </c>
      <c r="AZ36" s="370">
        <v>0</v>
      </c>
      <c r="BA36" s="370">
        <f t="shared" si="12"/>
        <v>0</v>
      </c>
      <c r="BB36" s="370">
        <v>0</v>
      </c>
      <c r="BC36" s="370">
        <v>0</v>
      </c>
      <c r="BD36" s="370">
        <f t="shared" si="13"/>
        <v>0</v>
      </c>
      <c r="BE36" s="370">
        <v>0</v>
      </c>
      <c r="BF36" s="370">
        <v>0</v>
      </c>
      <c r="BG36" s="370">
        <f t="shared" si="14"/>
        <v>0</v>
      </c>
      <c r="BH36" s="370">
        <v>0</v>
      </c>
      <c r="BI36" s="370">
        <v>0</v>
      </c>
      <c r="BJ36" s="370">
        <v>0</v>
      </c>
      <c r="BK36" s="370">
        <v>0</v>
      </c>
      <c r="BL36" s="370">
        <v>0</v>
      </c>
      <c r="BM36" s="370">
        <v>0</v>
      </c>
      <c r="BN36" s="370">
        <v>0</v>
      </c>
      <c r="BO36" s="370">
        <v>0</v>
      </c>
      <c r="BP36" s="370">
        <v>0</v>
      </c>
      <c r="BQ36" s="370">
        <v>0</v>
      </c>
      <c r="BR36" s="370">
        <v>0</v>
      </c>
      <c r="BS36" s="370">
        <v>0</v>
      </c>
      <c r="BT36" s="370">
        <v>0</v>
      </c>
      <c r="BU36" s="370">
        <v>0</v>
      </c>
      <c r="BV36" s="370">
        <v>0</v>
      </c>
      <c r="BW36" s="370">
        <v>0</v>
      </c>
      <c r="BX36" s="370">
        <v>0</v>
      </c>
      <c r="BY36" s="370">
        <v>0</v>
      </c>
      <c r="BZ36" s="370">
        <v>0</v>
      </c>
      <c r="CA36" s="370">
        <v>0</v>
      </c>
      <c r="CB36" s="370">
        <v>0</v>
      </c>
      <c r="CC36" s="370">
        <v>0</v>
      </c>
      <c r="CD36" s="370">
        <v>0</v>
      </c>
      <c r="CE36" s="370">
        <v>0</v>
      </c>
    </row>
    <row r="37" spans="1:83" s="371" customFormat="1" hidden="1">
      <c r="A37" s="370">
        <f t="shared" si="19"/>
        <v>27</v>
      </c>
      <c r="B37" s="370" t="s">
        <v>582</v>
      </c>
      <c r="C37" s="370" t="s">
        <v>583</v>
      </c>
      <c r="D37" s="370" t="s">
        <v>594</v>
      </c>
      <c r="E37" s="370" t="s">
        <v>584</v>
      </c>
      <c r="F37" s="370" t="s">
        <v>87</v>
      </c>
      <c r="G37" s="370" t="s">
        <v>126</v>
      </c>
      <c r="H37" s="370" t="s">
        <v>615</v>
      </c>
      <c r="I37" s="370" t="s">
        <v>615</v>
      </c>
      <c r="J37" s="370">
        <v>2</v>
      </c>
      <c r="K37" s="370" t="s">
        <v>2410</v>
      </c>
      <c r="L37" s="370">
        <v>30108</v>
      </c>
      <c r="M37" s="370" t="s">
        <v>2419</v>
      </c>
      <c r="N37" s="370">
        <v>0</v>
      </c>
      <c r="O37" s="370">
        <v>3</v>
      </c>
      <c r="P37" s="370">
        <v>0</v>
      </c>
      <c r="Q37" s="370">
        <f t="shared" si="0"/>
        <v>3</v>
      </c>
      <c r="R37" s="370">
        <v>1</v>
      </c>
      <c r="S37" s="370">
        <v>2</v>
      </c>
      <c r="T37" s="370">
        <f t="shared" si="1"/>
        <v>3</v>
      </c>
      <c r="U37" s="370">
        <v>7</v>
      </c>
      <c r="V37" s="370">
        <v>6</v>
      </c>
      <c r="W37" s="370">
        <f t="shared" si="2"/>
        <v>13</v>
      </c>
      <c r="X37" s="370">
        <v>7</v>
      </c>
      <c r="Y37" s="370">
        <v>3</v>
      </c>
      <c r="Z37" s="370">
        <f t="shared" si="3"/>
        <v>10</v>
      </c>
      <c r="AA37" s="370">
        <v>7</v>
      </c>
      <c r="AB37" s="370">
        <v>9</v>
      </c>
      <c r="AC37" s="370">
        <f t="shared" si="4"/>
        <v>16</v>
      </c>
      <c r="AD37" s="370">
        <v>5</v>
      </c>
      <c r="AE37" s="370">
        <v>8</v>
      </c>
      <c r="AF37" s="370">
        <f t="shared" si="5"/>
        <v>13</v>
      </c>
      <c r="AG37" s="370">
        <v>4</v>
      </c>
      <c r="AH37" s="370">
        <v>2</v>
      </c>
      <c r="AI37" s="370">
        <f t="shared" si="6"/>
        <v>6</v>
      </c>
      <c r="AJ37" s="370">
        <v>1</v>
      </c>
      <c r="AK37" s="370">
        <v>2</v>
      </c>
      <c r="AL37" s="370">
        <f t="shared" si="7"/>
        <v>3</v>
      </c>
      <c r="AM37" s="370">
        <v>2</v>
      </c>
      <c r="AN37" s="370">
        <v>0</v>
      </c>
      <c r="AO37" s="370">
        <f t="shared" si="8"/>
        <v>2</v>
      </c>
      <c r="AP37" s="370">
        <v>0</v>
      </c>
      <c r="AQ37" s="370">
        <v>0</v>
      </c>
      <c r="AR37" s="370">
        <f t="shared" si="9"/>
        <v>0</v>
      </c>
      <c r="AS37" s="370">
        <v>0</v>
      </c>
      <c r="AT37" s="370">
        <v>0</v>
      </c>
      <c r="AU37" s="370">
        <f t="shared" si="10"/>
        <v>0</v>
      </c>
      <c r="AV37" s="370">
        <v>0</v>
      </c>
      <c r="AW37" s="370">
        <v>0</v>
      </c>
      <c r="AX37" s="370">
        <f t="shared" si="11"/>
        <v>0</v>
      </c>
      <c r="AY37" s="370">
        <v>0</v>
      </c>
      <c r="AZ37" s="370">
        <v>0</v>
      </c>
      <c r="BA37" s="370">
        <f t="shared" si="12"/>
        <v>0</v>
      </c>
      <c r="BB37" s="370">
        <v>0</v>
      </c>
      <c r="BC37" s="370">
        <v>0</v>
      </c>
      <c r="BD37" s="370">
        <f t="shared" si="13"/>
        <v>0</v>
      </c>
      <c r="BE37" s="370">
        <v>0</v>
      </c>
      <c r="BF37" s="370">
        <v>0</v>
      </c>
      <c r="BG37" s="370">
        <f t="shared" si="14"/>
        <v>0</v>
      </c>
      <c r="BH37" s="370">
        <v>0</v>
      </c>
      <c r="BI37" s="370">
        <v>0</v>
      </c>
      <c r="BJ37" s="370">
        <v>0</v>
      </c>
      <c r="BK37" s="370">
        <v>0</v>
      </c>
      <c r="BL37" s="370">
        <v>0</v>
      </c>
      <c r="BM37" s="370">
        <v>0</v>
      </c>
      <c r="BN37" s="370">
        <v>0</v>
      </c>
      <c r="BO37" s="370">
        <v>0</v>
      </c>
      <c r="BP37" s="370">
        <v>0</v>
      </c>
      <c r="BQ37" s="370">
        <v>0</v>
      </c>
      <c r="BR37" s="370">
        <v>0</v>
      </c>
      <c r="BS37" s="370">
        <v>0</v>
      </c>
      <c r="BT37" s="370">
        <v>0</v>
      </c>
      <c r="BU37" s="370">
        <v>0</v>
      </c>
      <c r="BV37" s="370">
        <v>0</v>
      </c>
      <c r="BW37" s="370">
        <v>0</v>
      </c>
      <c r="BX37" s="370">
        <v>0</v>
      </c>
      <c r="BY37" s="370">
        <v>0</v>
      </c>
      <c r="BZ37" s="370">
        <v>0</v>
      </c>
      <c r="CA37" s="370">
        <v>0</v>
      </c>
      <c r="CB37" s="370">
        <v>0</v>
      </c>
      <c r="CC37" s="370">
        <v>0</v>
      </c>
      <c r="CD37" s="370">
        <v>0</v>
      </c>
      <c r="CE37" s="370">
        <v>0</v>
      </c>
    </row>
    <row r="38" spans="1:83" s="371" customFormat="1" hidden="1">
      <c r="A38" s="370">
        <f t="shared" si="19"/>
        <v>28</v>
      </c>
      <c r="B38" s="370" t="s">
        <v>576</v>
      </c>
      <c r="C38" s="370" t="s">
        <v>577</v>
      </c>
      <c r="D38" s="370" t="s">
        <v>1471</v>
      </c>
      <c r="E38" s="370" t="s">
        <v>578</v>
      </c>
      <c r="F38" s="370" t="s">
        <v>87</v>
      </c>
      <c r="G38" s="370" t="s">
        <v>126</v>
      </c>
      <c r="H38" s="370" t="s">
        <v>615</v>
      </c>
      <c r="I38" s="370" t="s">
        <v>615</v>
      </c>
      <c r="J38" s="370">
        <v>2</v>
      </c>
      <c r="K38" s="370" t="s">
        <v>2410</v>
      </c>
      <c r="L38" s="370">
        <v>29952</v>
      </c>
      <c r="M38" s="370" t="s">
        <v>2419</v>
      </c>
      <c r="N38" s="370">
        <v>0</v>
      </c>
      <c r="O38" s="370">
        <v>0</v>
      </c>
      <c r="P38" s="370">
        <v>0</v>
      </c>
      <c r="Q38" s="370">
        <f t="shared" si="0"/>
        <v>0</v>
      </c>
      <c r="R38" s="370">
        <v>4</v>
      </c>
      <c r="S38" s="370">
        <v>0</v>
      </c>
      <c r="T38" s="370">
        <f t="shared" si="1"/>
        <v>4</v>
      </c>
      <c r="U38" s="370">
        <v>5</v>
      </c>
      <c r="V38" s="370">
        <v>8</v>
      </c>
      <c r="W38" s="370">
        <f t="shared" si="2"/>
        <v>13</v>
      </c>
      <c r="X38" s="370">
        <v>0</v>
      </c>
      <c r="Y38" s="370">
        <v>7</v>
      </c>
      <c r="Z38" s="370">
        <f t="shared" si="3"/>
        <v>7</v>
      </c>
      <c r="AA38" s="370">
        <v>5</v>
      </c>
      <c r="AB38" s="370">
        <v>9</v>
      </c>
      <c r="AC38" s="370">
        <f t="shared" si="4"/>
        <v>14</v>
      </c>
      <c r="AD38" s="370">
        <v>3</v>
      </c>
      <c r="AE38" s="370">
        <v>5</v>
      </c>
      <c r="AF38" s="370">
        <f t="shared" si="5"/>
        <v>8</v>
      </c>
      <c r="AG38" s="370">
        <v>10</v>
      </c>
      <c r="AH38" s="370">
        <v>5</v>
      </c>
      <c r="AI38" s="370">
        <f t="shared" si="6"/>
        <v>15</v>
      </c>
      <c r="AJ38" s="370">
        <v>3</v>
      </c>
      <c r="AK38" s="370">
        <v>3</v>
      </c>
      <c r="AL38" s="370">
        <f t="shared" si="7"/>
        <v>6</v>
      </c>
      <c r="AM38" s="370">
        <v>1</v>
      </c>
      <c r="AN38" s="370">
        <v>2</v>
      </c>
      <c r="AO38" s="370">
        <f t="shared" si="8"/>
        <v>3</v>
      </c>
      <c r="AP38" s="370">
        <v>0</v>
      </c>
      <c r="AQ38" s="370">
        <v>0</v>
      </c>
      <c r="AR38" s="370">
        <f t="shared" si="9"/>
        <v>0</v>
      </c>
      <c r="AS38" s="370">
        <v>0</v>
      </c>
      <c r="AT38" s="370">
        <v>0</v>
      </c>
      <c r="AU38" s="370">
        <f t="shared" si="10"/>
        <v>0</v>
      </c>
      <c r="AV38" s="370">
        <v>0</v>
      </c>
      <c r="AW38" s="370">
        <v>0</v>
      </c>
      <c r="AX38" s="370">
        <f t="shared" si="11"/>
        <v>0</v>
      </c>
      <c r="AY38" s="370">
        <v>0</v>
      </c>
      <c r="AZ38" s="370">
        <v>0</v>
      </c>
      <c r="BA38" s="370">
        <f t="shared" si="12"/>
        <v>0</v>
      </c>
      <c r="BB38" s="370">
        <v>0</v>
      </c>
      <c r="BC38" s="370">
        <v>0</v>
      </c>
      <c r="BD38" s="370">
        <f t="shared" si="13"/>
        <v>0</v>
      </c>
      <c r="BE38" s="370">
        <v>0</v>
      </c>
      <c r="BF38" s="370">
        <v>0</v>
      </c>
      <c r="BG38" s="370">
        <f t="shared" si="14"/>
        <v>0</v>
      </c>
      <c r="BH38" s="370">
        <v>2</v>
      </c>
      <c r="BI38" s="370">
        <v>0</v>
      </c>
      <c r="BJ38" s="370">
        <v>1</v>
      </c>
      <c r="BK38" s="370">
        <v>1</v>
      </c>
      <c r="BL38" s="370">
        <v>1</v>
      </c>
      <c r="BM38" s="370">
        <v>2</v>
      </c>
      <c r="BN38" s="370">
        <v>1</v>
      </c>
      <c r="BO38" s="370">
        <v>0</v>
      </c>
      <c r="BP38" s="370">
        <v>0</v>
      </c>
      <c r="BQ38" s="370">
        <v>0</v>
      </c>
      <c r="BR38" s="370">
        <v>0</v>
      </c>
      <c r="BS38" s="370">
        <v>0</v>
      </c>
      <c r="BT38" s="370">
        <v>5</v>
      </c>
      <c r="BU38" s="370">
        <v>3</v>
      </c>
      <c r="BV38" s="370">
        <v>8</v>
      </c>
      <c r="BW38" s="370">
        <v>5</v>
      </c>
      <c r="BX38" s="370">
        <v>3</v>
      </c>
      <c r="BY38" s="370">
        <v>8</v>
      </c>
      <c r="BZ38" s="370">
        <v>5</v>
      </c>
      <c r="CA38" s="370">
        <v>3</v>
      </c>
      <c r="CB38" s="370">
        <v>8</v>
      </c>
      <c r="CC38" s="370">
        <v>5</v>
      </c>
      <c r="CD38" s="370">
        <v>3</v>
      </c>
      <c r="CE38" s="370">
        <v>8</v>
      </c>
    </row>
    <row r="39" spans="1:83" s="371" customFormat="1" hidden="1">
      <c r="A39" s="370">
        <f t="shared" si="19"/>
        <v>29</v>
      </c>
      <c r="B39" s="370" t="s">
        <v>603</v>
      </c>
      <c r="C39" s="370" t="s">
        <v>604</v>
      </c>
      <c r="D39" s="370" t="s">
        <v>300</v>
      </c>
      <c r="E39" s="370" t="s">
        <v>605</v>
      </c>
      <c r="F39" s="370" t="s">
        <v>87</v>
      </c>
      <c r="G39" s="370" t="s">
        <v>126</v>
      </c>
      <c r="H39" s="370" t="s">
        <v>615</v>
      </c>
      <c r="I39" s="370" t="s">
        <v>615</v>
      </c>
      <c r="J39" s="370">
        <v>2</v>
      </c>
      <c r="K39" s="370" t="s">
        <v>2410</v>
      </c>
      <c r="L39" s="370">
        <v>29587</v>
      </c>
      <c r="M39" s="370" t="s">
        <v>1376</v>
      </c>
      <c r="N39" s="370">
        <v>0</v>
      </c>
      <c r="O39" s="370">
        <v>0</v>
      </c>
      <c r="P39" s="370">
        <v>1</v>
      </c>
      <c r="Q39" s="370">
        <f t="shared" si="0"/>
        <v>1</v>
      </c>
      <c r="R39" s="370">
        <v>7</v>
      </c>
      <c r="S39" s="370">
        <v>3</v>
      </c>
      <c r="T39" s="370">
        <f t="shared" si="1"/>
        <v>10</v>
      </c>
      <c r="U39" s="370">
        <v>4</v>
      </c>
      <c r="V39" s="370">
        <v>2</v>
      </c>
      <c r="W39" s="370">
        <f t="shared" si="2"/>
        <v>6</v>
      </c>
      <c r="X39" s="370">
        <v>8</v>
      </c>
      <c r="Y39" s="370">
        <v>2</v>
      </c>
      <c r="Z39" s="370">
        <f t="shared" si="3"/>
        <v>10</v>
      </c>
      <c r="AA39" s="370">
        <v>5</v>
      </c>
      <c r="AB39" s="370">
        <v>7</v>
      </c>
      <c r="AC39" s="370">
        <f t="shared" si="4"/>
        <v>12</v>
      </c>
      <c r="AD39" s="370">
        <v>2</v>
      </c>
      <c r="AE39" s="370">
        <v>10</v>
      </c>
      <c r="AF39" s="370">
        <f t="shared" si="5"/>
        <v>12</v>
      </c>
      <c r="AG39" s="370">
        <v>4</v>
      </c>
      <c r="AH39" s="370">
        <v>6</v>
      </c>
      <c r="AI39" s="370">
        <f t="shared" si="6"/>
        <v>10</v>
      </c>
      <c r="AJ39" s="370">
        <v>8</v>
      </c>
      <c r="AK39" s="370">
        <v>9</v>
      </c>
      <c r="AL39" s="370">
        <f t="shared" si="7"/>
        <v>17</v>
      </c>
      <c r="AM39" s="370">
        <v>5</v>
      </c>
      <c r="AN39" s="370">
        <v>2</v>
      </c>
      <c r="AO39" s="370">
        <f t="shared" si="8"/>
        <v>7</v>
      </c>
      <c r="AP39" s="370">
        <v>0</v>
      </c>
      <c r="AQ39" s="370">
        <v>3</v>
      </c>
      <c r="AR39" s="370">
        <f t="shared" si="9"/>
        <v>3</v>
      </c>
      <c r="AS39" s="370">
        <v>0</v>
      </c>
      <c r="AT39" s="370">
        <v>0</v>
      </c>
      <c r="AU39" s="370">
        <f t="shared" si="10"/>
        <v>0</v>
      </c>
      <c r="AV39" s="370">
        <v>1</v>
      </c>
      <c r="AW39" s="370">
        <v>0</v>
      </c>
      <c r="AX39" s="370">
        <f t="shared" si="11"/>
        <v>1</v>
      </c>
      <c r="AY39" s="370">
        <v>0</v>
      </c>
      <c r="AZ39" s="370">
        <v>0</v>
      </c>
      <c r="BA39" s="370">
        <f t="shared" si="12"/>
        <v>0</v>
      </c>
      <c r="BB39" s="370">
        <v>0</v>
      </c>
      <c r="BC39" s="370">
        <v>0</v>
      </c>
      <c r="BD39" s="370">
        <f t="shared" si="13"/>
        <v>0</v>
      </c>
      <c r="BE39" s="370">
        <v>0</v>
      </c>
      <c r="BF39" s="370">
        <v>0</v>
      </c>
      <c r="BG39" s="370">
        <f t="shared" si="14"/>
        <v>0</v>
      </c>
      <c r="BH39" s="370">
        <v>0</v>
      </c>
      <c r="BI39" s="370">
        <v>0</v>
      </c>
      <c r="BJ39" s="370">
        <v>0</v>
      </c>
      <c r="BK39" s="370">
        <v>0</v>
      </c>
      <c r="BL39" s="370">
        <v>0</v>
      </c>
      <c r="BM39" s="370">
        <v>0</v>
      </c>
      <c r="BN39" s="370">
        <v>0</v>
      </c>
      <c r="BO39" s="370">
        <v>0</v>
      </c>
      <c r="BP39" s="370">
        <v>0</v>
      </c>
      <c r="BQ39" s="370">
        <v>0</v>
      </c>
      <c r="BR39" s="370">
        <v>0</v>
      </c>
      <c r="BS39" s="370">
        <v>0</v>
      </c>
      <c r="BT39" s="370">
        <v>0</v>
      </c>
      <c r="BU39" s="370">
        <v>0</v>
      </c>
      <c r="BV39" s="370">
        <v>0</v>
      </c>
      <c r="BW39" s="370">
        <v>0</v>
      </c>
      <c r="BX39" s="370">
        <v>0</v>
      </c>
      <c r="BY39" s="370">
        <v>0</v>
      </c>
      <c r="BZ39" s="370">
        <v>0</v>
      </c>
      <c r="CA39" s="370">
        <v>0</v>
      </c>
      <c r="CB39" s="370">
        <v>0</v>
      </c>
      <c r="CC39" s="370">
        <v>0</v>
      </c>
      <c r="CD39" s="370">
        <v>0</v>
      </c>
      <c r="CE39" s="370">
        <v>0</v>
      </c>
    </row>
    <row r="40" spans="1:83" s="371" customFormat="1" hidden="1">
      <c r="A40" s="370">
        <f t="shared" si="19"/>
        <v>30</v>
      </c>
      <c r="B40" s="370" t="s">
        <v>621</v>
      </c>
      <c r="C40" s="370" t="s">
        <v>622</v>
      </c>
      <c r="D40" s="370" t="s">
        <v>1488</v>
      </c>
      <c r="E40" s="370" t="s">
        <v>608</v>
      </c>
      <c r="F40" s="370" t="s">
        <v>87</v>
      </c>
      <c r="G40" s="370" t="s">
        <v>126</v>
      </c>
      <c r="H40" s="370" t="s">
        <v>615</v>
      </c>
      <c r="I40" s="370" t="s">
        <v>615</v>
      </c>
      <c r="J40" s="370">
        <v>2</v>
      </c>
      <c r="K40" s="370" t="s">
        <v>2410</v>
      </c>
      <c r="L40" s="370">
        <v>30240</v>
      </c>
      <c r="M40" s="370" t="s">
        <v>2419</v>
      </c>
      <c r="N40" s="370">
        <v>0</v>
      </c>
      <c r="O40" s="370">
        <v>1</v>
      </c>
      <c r="P40" s="370">
        <v>0</v>
      </c>
      <c r="Q40" s="370">
        <f t="shared" si="0"/>
        <v>1</v>
      </c>
      <c r="R40" s="370">
        <v>0</v>
      </c>
      <c r="S40" s="370">
        <v>1</v>
      </c>
      <c r="T40" s="370">
        <f t="shared" si="1"/>
        <v>1</v>
      </c>
      <c r="U40" s="370">
        <v>7</v>
      </c>
      <c r="V40" s="370">
        <v>2</v>
      </c>
      <c r="W40" s="370">
        <f t="shared" si="2"/>
        <v>9</v>
      </c>
      <c r="X40" s="370">
        <v>3</v>
      </c>
      <c r="Y40" s="370">
        <v>1</v>
      </c>
      <c r="Z40" s="370">
        <f t="shared" si="3"/>
        <v>4</v>
      </c>
      <c r="AA40" s="370">
        <v>3</v>
      </c>
      <c r="AB40" s="370">
        <v>1</v>
      </c>
      <c r="AC40" s="370">
        <f t="shared" si="4"/>
        <v>4</v>
      </c>
      <c r="AD40" s="370">
        <v>5</v>
      </c>
      <c r="AE40" s="370">
        <v>3</v>
      </c>
      <c r="AF40" s="370">
        <f t="shared" si="5"/>
        <v>8</v>
      </c>
      <c r="AG40" s="370">
        <v>2</v>
      </c>
      <c r="AH40" s="370">
        <v>0</v>
      </c>
      <c r="AI40" s="370">
        <f t="shared" si="6"/>
        <v>2</v>
      </c>
      <c r="AJ40" s="370">
        <v>1</v>
      </c>
      <c r="AK40" s="370">
        <v>3</v>
      </c>
      <c r="AL40" s="370">
        <f t="shared" si="7"/>
        <v>4</v>
      </c>
      <c r="AM40" s="370">
        <v>1</v>
      </c>
      <c r="AN40" s="370">
        <v>1</v>
      </c>
      <c r="AO40" s="370">
        <f t="shared" si="8"/>
        <v>2</v>
      </c>
      <c r="AP40" s="370">
        <v>0</v>
      </c>
      <c r="AQ40" s="370">
        <v>0</v>
      </c>
      <c r="AR40" s="370">
        <f t="shared" si="9"/>
        <v>0</v>
      </c>
      <c r="AS40" s="370">
        <v>0</v>
      </c>
      <c r="AT40" s="370">
        <v>0</v>
      </c>
      <c r="AU40" s="370">
        <f t="shared" si="10"/>
        <v>0</v>
      </c>
      <c r="AV40" s="370">
        <v>0</v>
      </c>
      <c r="AW40" s="370">
        <v>0</v>
      </c>
      <c r="AX40" s="370">
        <f t="shared" si="11"/>
        <v>0</v>
      </c>
      <c r="AY40" s="370">
        <v>0</v>
      </c>
      <c r="AZ40" s="370">
        <v>0</v>
      </c>
      <c r="BA40" s="370">
        <f t="shared" si="12"/>
        <v>0</v>
      </c>
      <c r="BB40" s="370">
        <v>0</v>
      </c>
      <c r="BC40" s="370">
        <v>0</v>
      </c>
      <c r="BD40" s="370">
        <f t="shared" si="13"/>
        <v>0</v>
      </c>
      <c r="BE40" s="370">
        <v>0</v>
      </c>
      <c r="BF40" s="370">
        <v>0</v>
      </c>
      <c r="BG40" s="370">
        <f t="shared" si="14"/>
        <v>0</v>
      </c>
      <c r="BH40" s="370">
        <v>0</v>
      </c>
      <c r="BI40" s="370">
        <v>0</v>
      </c>
      <c r="BJ40" s="370">
        <v>0</v>
      </c>
      <c r="BK40" s="370">
        <v>0</v>
      </c>
      <c r="BL40" s="370">
        <v>0</v>
      </c>
      <c r="BM40" s="370">
        <v>0</v>
      </c>
      <c r="BN40" s="370">
        <v>0</v>
      </c>
      <c r="BO40" s="370">
        <v>0</v>
      </c>
      <c r="BP40" s="370">
        <v>0</v>
      </c>
      <c r="BQ40" s="370">
        <v>0</v>
      </c>
      <c r="BR40" s="370">
        <v>0</v>
      </c>
      <c r="BS40" s="370">
        <v>0</v>
      </c>
      <c r="BT40" s="370">
        <v>0</v>
      </c>
      <c r="BU40" s="370">
        <v>0</v>
      </c>
      <c r="BV40" s="370">
        <v>0</v>
      </c>
      <c r="BW40" s="370">
        <v>0</v>
      </c>
      <c r="BX40" s="370">
        <v>0</v>
      </c>
      <c r="BY40" s="370">
        <v>0</v>
      </c>
      <c r="BZ40" s="370">
        <v>0</v>
      </c>
      <c r="CA40" s="370">
        <v>0</v>
      </c>
      <c r="CB40" s="370">
        <v>0</v>
      </c>
      <c r="CC40" s="370">
        <v>0</v>
      </c>
      <c r="CD40" s="370">
        <v>0</v>
      </c>
      <c r="CE40" s="370">
        <v>0</v>
      </c>
    </row>
    <row r="41" spans="1:83" s="371" customFormat="1" hidden="1">
      <c r="A41" s="370">
        <f t="shared" si="19"/>
        <v>31</v>
      </c>
      <c r="B41" s="370" t="s">
        <v>592</v>
      </c>
      <c r="C41" s="370" t="s">
        <v>593</v>
      </c>
      <c r="D41" s="370" t="s">
        <v>1486</v>
      </c>
      <c r="E41" s="370" t="s">
        <v>594</v>
      </c>
      <c r="F41" s="370" t="s">
        <v>87</v>
      </c>
      <c r="G41" s="370" t="s">
        <v>126</v>
      </c>
      <c r="H41" s="370" t="s">
        <v>615</v>
      </c>
      <c r="I41" s="370" t="s">
        <v>615</v>
      </c>
      <c r="J41" s="370">
        <v>2</v>
      </c>
      <c r="K41" s="370" t="s">
        <v>2410</v>
      </c>
      <c r="L41" s="370">
        <v>31048</v>
      </c>
      <c r="M41" s="370" t="s">
        <v>2419</v>
      </c>
      <c r="N41" s="370">
        <v>0</v>
      </c>
      <c r="O41" s="370">
        <v>0</v>
      </c>
      <c r="P41" s="370">
        <v>0</v>
      </c>
      <c r="Q41" s="370">
        <f t="shared" si="0"/>
        <v>0</v>
      </c>
      <c r="R41" s="370">
        <v>7</v>
      </c>
      <c r="S41" s="370">
        <v>5</v>
      </c>
      <c r="T41" s="370">
        <f t="shared" si="1"/>
        <v>12</v>
      </c>
      <c r="U41" s="370">
        <v>3</v>
      </c>
      <c r="V41" s="370">
        <v>8</v>
      </c>
      <c r="W41" s="370">
        <f t="shared" si="2"/>
        <v>11</v>
      </c>
      <c r="X41" s="370">
        <v>4</v>
      </c>
      <c r="Y41" s="370">
        <v>3</v>
      </c>
      <c r="Z41" s="370">
        <f t="shared" si="3"/>
        <v>7</v>
      </c>
      <c r="AA41" s="370">
        <v>5</v>
      </c>
      <c r="AB41" s="370">
        <v>5</v>
      </c>
      <c r="AC41" s="370">
        <f t="shared" si="4"/>
        <v>10</v>
      </c>
      <c r="AD41" s="370">
        <v>8</v>
      </c>
      <c r="AE41" s="370">
        <v>6</v>
      </c>
      <c r="AF41" s="370">
        <f t="shared" si="5"/>
        <v>14</v>
      </c>
      <c r="AG41" s="370">
        <v>1</v>
      </c>
      <c r="AH41" s="370">
        <v>1</v>
      </c>
      <c r="AI41" s="370">
        <f t="shared" si="6"/>
        <v>2</v>
      </c>
      <c r="AJ41" s="370">
        <v>1</v>
      </c>
      <c r="AK41" s="370">
        <v>0</v>
      </c>
      <c r="AL41" s="370">
        <f t="shared" si="7"/>
        <v>1</v>
      </c>
      <c r="AM41" s="370">
        <v>0</v>
      </c>
      <c r="AN41" s="370">
        <v>0</v>
      </c>
      <c r="AO41" s="370">
        <f t="shared" si="8"/>
        <v>0</v>
      </c>
      <c r="AP41" s="370">
        <v>0</v>
      </c>
      <c r="AQ41" s="370">
        <v>0</v>
      </c>
      <c r="AR41" s="370">
        <f t="shared" si="9"/>
        <v>0</v>
      </c>
      <c r="AS41" s="370">
        <v>0</v>
      </c>
      <c r="AT41" s="370">
        <v>0</v>
      </c>
      <c r="AU41" s="370">
        <f t="shared" si="10"/>
        <v>0</v>
      </c>
      <c r="AV41" s="370">
        <v>0</v>
      </c>
      <c r="AW41" s="370">
        <v>0</v>
      </c>
      <c r="AX41" s="370">
        <f t="shared" si="11"/>
        <v>0</v>
      </c>
      <c r="AY41" s="370">
        <v>0</v>
      </c>
      <c r="AZ41" s="370">
        <v>0</v>
      </c>
      <c r="BA41" s="370">
        <f t="shared" si="12"/>
        <v>0</v>
      </c>
      <c r="BB41" s="370">
        <v>0</v>
      </c>
      <c r="BC41" s="370">
        <v>0</v>
      </c>
      <c r="BD41" s="370">
        <f t="shared" si="13"/>
        <v>0</v>
      </c>
      <c r="BE41" s="370">
        <v>0</v>
      </c>
      <c r="BF41" s="370">
        <v>0</v>
      </c>
      <c r="BG41" s="370">
        <f t="shared" si="14"/>
        <v>0</v>
      </c>
      <c r="BH41" s="370">
        <v>0</v>
      </c>
      <c r="BI41" s="370">
        <v>2</v>
      </c>
      <c r="BJ41" s="370">
        <v>0</v>
      </c>
      <c r="BK41" s="370">
        <v>0</v>
      </c>
      <c r="BL41" s="370">
        <v>0</v>
      </c>
      <c r="BM41" s="370">
        <v>0</v>
      </c>
      <c r="BN41" s="370">
        <v>0</v>
      </c>
      <c r="BO41" s="370">
        <v>0</v>
      </c>
      <c r="BP41" s="370">
        <v>0</v>
      </c>
      <c r="BQ41" s="370">
        <v>0</v>
      </c>
      <c r="BR41" s="370">
        <v>0</v>
      </c>
      <c r="BS41" s="370">
        <v>0</v>
      </c>
      <c r="BT41" s="370">
        <v>0</v>
      </c>
      <c r="BU41" s="370">
        <v>2</v>
      </c>
      <c r="BV41" s="370">
        <v>2</v>
      </c>
      <c r="BW41" s="370">
        <v>0</v>
      </c>
      <c r="BX41" s="370">
        <v>2</v>
      </c>
      <c r="BY41" s="370">
        <v>2</v>
      </c>
      <c r="BZ41" s="370">
        <v>0</v>
      </c>
      <c r="CA41" s="370">
        <v>2</v>
      </c>
      <c r="CB41" s="370">
        <v>2</v>
      </c>
      <c r="CC41" s="370">
        <v>0</v>
      </c>
      <c r="CD41" s="370">
        <v>2</v>
      </c>
      <c r="CE41" s="370">
        <v>2</v>
      </c>
    </row>
    <row r="42" spans="1:83" s="371" customFormat="1" hidden="1">
      <c r="A42" s="370">
        <f t="shared" si="19"/>
        <v>32</v>
      </c>
      <c r="B42" s="370" t="s">
        <v>567</v>
      </c>
      <c r="C42" s="370" t="s">
        <v>568</v>
      </c>
      <c r="D42" s="370" t="s">
        <v>303</v>
      </c>
      <c r="E42" s="370" t="s">
        <v>303</v>
      </c>
      <c r="F42" s="370" t="s">
        <v>87</v>
      </c>
      <c r="G42" s="370" t="s">
        <v>126</v>
      </c>
      <c r="H42" s="370" t="s">
        <v>615</v>
      </c>
      <c r="I42" s="370" t="s">
        <v>615</v>
      </c>
      <c r="J42" s="370">
        <v>2</v>
      </c>
      <c r="K42" s="370" t="s">
        <v>2410</v>
      </c>
      <c r="L42" s="370">
        <v>13516</v>
      </c>
      <c r="M42" s="370" t="s">
        <v>2419</v>
      </c>
      <c r="N42" s="370">
        <v>0</v>
      </c>
      <c r="O42" s="370">
        <v>0</v>
      </c>
      <c r="P42" s="370">
        <v>0</v>
      </c>
      <c r="Q42" s="370">
        <f t="shared" si="0"/>
        <v>0</v>
      </c>
      <c r="R42" s="370">
        <v>2</v>
      </c>
      <c r="S42" s="370">
        <v>2</v>
      </c>
      <c r="T42" s="370">
        <f t="shared" si="1"/>
        <v>4</v>
      </c>
      <c r="U42" s="370">
        <v>2</v>
      </c>
      <c r="V42" s="370">
        <v>3</v>
      </c>
      <c r="W42" s="370">
        <f t="shared" si="2"/>
        <v>5</v>
      </c>
      <c r="X42" s="370">
        <v>2</v>
      </c>
      <c r="Y42" s="370">
        <v>4</v>
      </c>
      <c r="Z42" s="370">
        <f t="shared" si="3"/>
        <v>6</v>
      </c>
      <c r="AA42" s="370">
        <v>0</v>
      </c>
      <c r="AB42" s="370">
        <v>5</v>
      </c>
      <c r="AC42" s="370">
        <f t="shared" si="4"/>
        <v>5</v>
      </c>
      <c r="AD42" s="370">
        <v>6</v>
      </c>
      <c r="AE42" s="370">
        <v>2</v>
      </c>
      <c r="AF42" s="370">
        <f t="shared" si="5"/>
        <v>8</v>
      </c>
      <c r="AG42" s="370">
        <v>3</v>
      </c>
      <c r="AH42" s="370">
        <v>5</v>
      </c>
      <c r="AI42" s="370">
        <f t="shared" si="6"/>
        <v>8</v>
      </c>
      <c r="AJ42" s="370">
        <v>1</v>
      </c>
      <c r="AK42" s="370">
        <v>0</v>
      </c>
      <c r="AL42" s="370">
        <f t="shared" si="7"/>
        <v>1</v>
      </c>
      <c r="AM42" s="370">
        <v>0</v>
      </c>
      <c r="AN42" s="370">
        <v>0</v>
      </c>
      <c r="AO42" s="370">
        <f t="shared" si="8"/>
        <v>0</v>
      </c>
      <c r="AP42" s="370">
        <v>0</v>
      </c>
      <c r="AQ42" s="370">
        <v>0</v>
      </c>
      <c r="AR42" s="370">
        <f t="shared" si="9"/>
        <v>0</v>
      </c>
      <c r="AS42" s="370">
        <v>0</v>
      </c>
      <c r="AT42" s="370">
        <v>0</v>
      </c>
      <c r="AU42" s="370">
        <f t="shared" si="10"/>
        <v>0</v>
      </c>
      <c r="AV42" s="370">
        <v>0</v>
      </c>
      <c r="AW42" s="370">
        <v>0</v>
      </c>
      <c r="AX42" s="370">
        <f t="shared" si="11"/>
        <v>0</v>
      </c>
      <c r="AY42" s="370">
        <v>0</v>
      </c>
      <c r="AZ42" s="370">
        <v>0</v>
      </c>
      <c r="BA42" s="370">
        <f t="shared" si="12"/>
        <v>0</v>
      </c>
      <c r="BB42" s="370">
        <v>0</v>
      </c>
      <c r="BC42" s="370">
        <v>0</v>
      </c>
      <c r="BD42" s="370">
        <f t="shared" si="13"/>
        <v>0</v>
      </c>
      <c r="BE42" s="370">
        <v>0</v>
      </c>
      <c r="BF42" s="370">
        <v>0</v>
      </c>
      <c r="BG42" s="370">
        <f t="shared" si="14"/>
        <v>0</v>
      </c>
      <c r="BH42" s="370">
        <v>0</v>
      </c>
      <c r="BI42" s="370">
        <v>0</v>
      </c>
      <c r="BJ42" s="370">
        <v>0</v>
      </c>
      <c r="BK42" s="370">
        <v>0</v>
      </c>
      <c r="BL42" s="370">
        <v>0</v>
      </c>
      <c r="BM42" s="370">
        <v>0</v>
      </c>
      <c r="BN42" s="370">
        <v>0</v>
      </c>
      <c r="BO42" s="370">
        <v>0</v>
      </c>
      <c r="BP42" s="370">
        <v>0</v>
      </c>
      <c r="BQ42" s="370">
        <v>0</v>
      </c>
      <c r="BR42" s="370">
        <v>0</v>
      </c>
      <c r="BS42" s="370">
        <v>0</v>
      </c>
      <c r="BT42" s="370">
        <v>0</v>
      </c>
      <c r="BU42" s="370">
        <v>0</v>
      </c>
      <c r="BV42" s="370">
        <v>0</v>
      </c>
      <c r="BW42" s="370">
        <v>0</v>
      </c>
      <c r="BX42" s="370">
        <v>0</v>
      </c>
      <c r="BY42" s="370">
        <v>0</v>
      </c>
      <c r="BZ42" s="370">
        <v>0</v>
      </c>
      <c r="CA42" s="370">
        <v>0</v>
      </c>
      <c r="CB42" s="370">
        <v>0</v>
      </c>
      <c r="CC42" s="370">
        <v>0</v>
      </c>
      <c r="CD42" s="370">
        <v>0</v>
      </c>
      <c r="CE42" s="370">
        <v>0</v>
      </c>
    </row>
    <row r="43" spans="1:83" s="371" customFormat="1" hidden="1">
      <c r="A43" s="370">
        <f t="shared" si="19"/>
        <v>33</v>
      </c>
      <c r="B43" s="370" t="s">
        <v>569</v>
      </c>
      <c r="C43" s="370" t="s">
        <v>570</v>
      </c>
      <c r="D43" s="370" t="s">
        <v>1494</v>
      </c>
      <c r="E43" s="370" t="s">
        <v>295</v>
      </c>
      <c r="F43" s="370" t="s">
        <v>87</v>
      </c>
      <c r="G43" s="370" t="s">
        <v>126</v>
      </c>
      <c r="H43" s="370" t="s">
        <v>615</v>
      </c>
      <c r="I43" s="370" t="s">
        <v>615</v>
      </c>
      <c r="J43" s="370">
        <v>2</v>
      </c>
      <c r="K43" s="370" t="s">
        <v>2410</v>
      </c>
      <c r="L43" s="370">
        <v>28491</v>
      </c>
      <c r="M43" s="370" t="s">
        <v>2419</v>
      </c>
      <c r="N43" s="370">
        <v>0</v>
      </c>
      <c r="O43" s="370">
        <v>0</v>
      </c>
      <c r="P43" s="370">
        <v>0</v>
      </c>
      <c r="Q43" s="370">
        <f t="shared" si="0"/>
        <v>0</v>
      </c>
      <c r="R43" s="370">
        <v>6</v>
      </c>
      <c r="S43" s="370">
        <v>12</v>
      </c>
      <c r="T43" s="370">
        <f t="shared" si="1"/>
        <v>18</v>
      </c>
      <c r="U43" s="370">
        <v>10</v>
      </c>
      <c r="V43" s="370">
        <v>12</v>
      </c>
      <c r="W43" s="370">
        <f t="shared" si="2"/>
        <v>22</v>
      </c>
      <c r="X43" s="370">
        <v>7</v>
      </c>
      <c r="Y43" s="370">
        <v>7</v>
      </c>
      <c r="Z43" s="370">
        <f t="shared" si="3"/>
        <v>14</v>
      </c>
      <c r="AA43" s="370">
        <v>8</v>
      </c>
      <c r="AB43" s="370">
        <v>12</v>
      </c>
      <c r="AC43" s="370">
        <f t="shared" si="4"/>
        <v>20</v>
      </c>
      <c r="AD43" s="370">
        <v>9</v>
      </c>
      <c r="AE43" s="370">
        <v>6</v>
      </c>
      <c r="AF43" s="370">
        <f t="shared" si="5"/>
        <v>15</v>
      </c>
      <c r="AG43" s="370">
        <v>11</v>
      </c>
      <c r="AH43" s="370">
        <v>9</v>
      </c>
      <c r="AI43" s="370">
        <f t="shared" si="6"/>
        <v>20</v>
      </c>
      <c r="AJ43" s="370">
        <v>5</v>
      </c>
      <c r="AK43" s="370">
        <v>3</v>
      </c>
      <c r="AL43" s="370">
        <f t="shared" si="7"/>
        <v>8</v>
      </c>
      <c r="AM43" s="370">
        <v>2</v>
      </c>
      <c r="AN43" s="370">
        <v>1</v>
      </c>
      <c r="AO43" s="370">
        <f t="shared" si="8"/>
        <v>3</v>
      </c>
      <c r="AP43" s="370">
        <v>0</v>
      </c>
      <c r="AQ43" s="370">
        <v>0</v>
      </c>
      <c r="AR43" s="370">
        <f t="shared" si="9"/>
        <v>0</v>
      </c>
      <c r="AS43" s="370">
        <v>0</v>
      </c>
      <c r="AT43" s="370">
        <v>0</v>
      </c>
      <c r="AU43" s="370">
        <f t="shared" si="10"/>
        <v>0</v>
      </c>
      <c r="AV43" s="370">
        <v>0</v>
      </c>
      <c r="AW43" s="370">
        <v>0</v>
      </c>
      <c r="AX43" s="370">
        <f t="shared" si="11"/>
        <v>0</v>
      </c>
      <c r="AY43" s="370">
        <v>0</v>
      </c>
      <c r="AZ43" s="370">
        <v>0</v>
      </c>
      <c r="BA43" s="370">
        <f t="shared" si="12"/>
        <v>0</v>
      </c>
      <c r="BB43" s="370">
        <v>0</v>
      </c>
      <c r="BC43" s="370">
        <v>0</v>
      </c>
      <c r="BD43" s="370">
        <f t="shared" si="13"/>
        <v>0</v>
      </c>
      <c r="BE43" s="370">
        <v>0</v>
      </c>
      <c r="BF43" s="370">
        <v>0</v>
      </c>
      <c r="BG43" s="370">
        <f t="shared" si="14"/>
        <v>0</v>
      </c>
      <c r="BH43" s="370">
        <v>0</v>
      </c>
      <c r="BI43" s="370">
        <v>0</v>
      </c>
      <c r="BJ43" s="370">
        <v>0</v>
      </c>
      <c r="BK43" s="370">
        <v>0</v>
      </c>
      <c r="BL43" s="370">
        <v>0</v>
      </c>
      <c r="BM43" s="370">
        <v>0</v>
      </c>
      <c r="BN43" s="370">
        <v>0</v>
      </c>
      <c r="BO43" s="370">
        <v>0</v>
      </c>
      <c r="BP43" s="370">
        <v>0</v>
      </c>
      <c r="BQ43" s="370">
        <v>0</v>
      </c>
      <c r="BR43" s="370">
        <v>0</v>
      </c>
      <c r="BS43" s="370">
        <v>0</v>
      </c>
      <c r="BT43" s="370">
        <v>0</v>
      </c>
      <c r="BU43" s="370">
        <v>0</v>
      </c>
      <c r="BV43" s="370">
        <v>0</v>
      </c>
      <c r="BW43" s="370">
        <v>0</v>
      </c>
      <c r="BX43" s="370">
        <v>0</v>
      </c>
      <c r="BY43" s="370">
        <v>0</v>
      </c>
      <c r="BZ43" s="370">
        <v>0</v>
      </c>
      <c r="CA43" s="370">
        <v>0</v>
      </c>
      <c r="CB43" s="370">
        <v>0</v>
      </c>
      <c r="CC43" s="370">
        <v>0</v>
      </c>
      <c r="CD43" s="370">
        <v>0</v>
      </c>
      <c r="CE43" s="370">
        <v>0</v>
      </c>
    </row>
    <row r="44" spans="1:83" s="371" customFormat="1" hidden="1">
      <c r="A44" s="370">
        <f t="shared" si="19"/>
        <v>34</v>
      </c>
      <c r="B44" s="370" t="s">
        <v>609</v>
      </c>
      <c r="C44" s="370" t="s">
        <v>610</v>
      </c>
      <c r="D44" s="370" t="s">
        <v>611</v>
      </c>
      <c r="E44" s="370" t="s">
        <v>611</v>
      </c>
      <c r="F44" s="370" t="s">
        <v>87</v>
      </c>
      <c r="G44" s="370" t="s">
        <v>126</v>
      </c>
      <c r="H44" s="370" t="s">
        <v>615</v>
      </c>
      <c r="I44" s="370" t="s">
        <v>615</v>
      </c>
      <c r="J44" s="370">
        <v>2</v>
      </c>
      <c r="K44" s="370" t="s">
        <v>2410</v>
      </c>
      <c r="L44" s="370">
        <v>28126</v>
      </c>
      <c r="M44" s="370" t="s">
        <v>2415</v>
      </c>
      <c r="N44" s="370">
        <v>3000</v>
      </c>
      <c r="O44" s="370">
        <v>0</v>
      </c>
      <c r="P44" s="370">
        <v>0</v>
      </c>
      <c r="Q44" s="370">
        <f t="shared" si="0"/>
        <v>0</v>
      </c>
      <c r="R44" s="370">
        <v>10</v>
      </c>
      <c r="S44" s="370">
        <v>6</v>
      </c>
      <c r="T44" s="370">
        <f t="shared" si="1"/>
        <v>16</v>
      </c>
      <c r="U44" s="370">
        <v>6</v>
      </c>
      <c r="V44" s="370">
        <v>12</v>
      </c>
      <c r="W44" s="370">
        <f t="shared" si="2"/>
        <v>18</v>
      </c>
      <c r="X44" s="370">
        <v>15</v>
      </c>
      <c r="Y44" s="370">
        <v>8</v>
      </c>
      <c r="Z44" s="370">
        <f t="shared" si="3"/>
        <v>23</v>
      </c>
      <c r="AA44" s="370">
        <v>13</v>
      </c>
      <c r="AB44" s="370">
        <v>13</v>
      </c>
      <c r="AC44" s="370">
        <f t="shared" si="4"/>
        <v>26</v>
      </c>
      <c r="AD44" s="370">
        <v>11</v>
      </c>
      <c r="AE44" s="370">
        <v>12</v>
      </c>
      <c r="AF44" s="370">
        <f t="shared" si="5"/>
        <v>23</v>
      </c>
      <c r="AG44" s="370">
        <v>12</v>
      </c>
      <c r="AH44" s="370">
        <v>9</v>
      </c>
      <c r="AI44" s="370">
        <f t="shared" si="6"/>
        <v>21</v>
      </c>
      <c r="AJ44" s="370">
        <v>6</v>
      </c>
      <c r="AK44" s="370">
        <v>2</v>
      </c>
      <c r="AL44" s="370">
        <f t="shared" si="7"/>
        <v>8</v>
      </c>
      <c r="AM44" s="370">
        <v>1</v>
      </c>
      <c r="AN44" s="370">
        <v>1</v>
      </c>
      <c r="AO44" s="370">
        <f t="shared" si="8"/>
        <v>2</v>
      </c>
      <c r="AP44" s="370">
        <v>1</v>
      </c>
      <c r="AQ44" s="370">
        <v>0</v>
      </c>
      <c r="AR44" s="370">
        <f t="shared" si="9"/>
        <v>1</v>
      </c>
      <c r="AS44" s="370">
        <v>0</v>
      </c>
      <c r="AT44" s="370">
        <v>0</v>
      </c>
      <c r="AU44" s="370">
        <f t="shared" si="10"/>
        <v>0</v>
      </c>
      <c r="AV44" s="370">
        <v>0</v>
      </c>
      <c r="AW44" s="370">
        <v>0</v>
      </c>
      <c r="AX44" s="370">
        <f t="shared" si="11"/>
        <v>0</v>
      </c>
      <c r="AY44" s="370">
        <v>0</v>
      </c>
      <c r="AZ44" s="370">
        <v>0</v>
      </c>
      <c r="BA44" s="370">
        <f t="shared" si="12"/>
        <v>0</v>
      </c>
      <c r="BB44" s="370">
        <v>0</v>
      </c>
      <c r="BC44" s="370">
        <v>0</v>
      </c>
      <c r="BD44" s="370">
        <f t="shared" si="13"/>
        <v>0</v>
      </c>
      <c r="BE44" s="370">
        <v>0</v>
      </c>
      <c r="BF44" s="370">
        <v>0</v>
      </c>
      <c r="BG44" s="370">
        <f t="shared" si="14"/>
        <v>0</v>
      </c>
      <c r="BH44" s="370">
        <v>1</v>
      </c>
      <c r="BI44" s="370">
        <v>3</v>
      </c>
      <c r="BJ44" s="370">
        <v>0</v>
      </c>
      <c r="BK44" s="370">
        <v>0</v>
      </c>
      <c r="BL44" s="370">
        <v>0</v>
      </c>
      <c r="BM44" s="370">
        <v>0</v>
      </c>
      <c r="BN44" s="370">
        <v>0</v>
      </c>
      <c r="BO44" s="370">
        <v>0</v>
      </c>
      <c r="BP44" s="370">
        <v>1</v>
      </c>
      <c r="BQ44" s="370">
        <v>0</v>
      </c>
      <c r="BR44" s="370">
        <v>0</v>
      </c>
      <c r="BS44" s="370">
        <v>0</v>
      </c>
      <c r="BT44" s="370">
        <v>2</v>
      </c>
      <c r="BU44" s="370">
        <v>3</v>
      </c>
      <c r="BV44" s="370">
        <v>5</v>
      </c>
      <c r="BW44" s="370">
        <v>2</v>
      </c>
      <c r="BX44" s="370">
        <v>3</v>
      </c>
      <c r="BY44" s="370">
        <v>5</v>
      </c>
      <c r="BZ44" s="370">
        <v>2</v>
      </c>
      <c r="CA44" s="370">
        <v>3</v>
      </c>
      <c r="CB44" s="370">
        <v>5</v>
      </c>
      <c r="CC44" s="370">
        <v>2</v>
      </c>
      <c r="CD44" s="370">
        <v>3</v>
      </c>
      <c r="CE44" s="370">
        <v>5</v>
      </c>
    </row>
    <row r="45" spans="1:83" s="371" customFormat="1" hidden="1">
      <c r="A45" s="370">
        <f t="shared" si="19"/>
        <v>35</v>
      </c>
      <c r="B45" s="370" t="s">
        <v>573</v>
      </c>
      <c r="C45" s="370" t="s">
        <v>574</v>
      </c>
      <c r="D45" s="370" t="s">
        <v>1470</v>
      </c>
      <c r="E45" s="370" t="s">
        <v>575</v>
      </c>
      <c r="F45" s="370" t="s">
        <v>87</v>
      </c>
      <c r="G45" s="370" t="s">
        <v>126</v>
      </c>
      <c r="H45" s="370" t="s">
        <v>615</v>
      </c>
      <c r="I45" s="370" t="s">
        <v>615</v>
      </c>
      <c r="J45" s="370">
        <v>2</v>
      </c>
      <c r="K45" s="370" t="s">
        <v>615</v>
      </c>
      <c r="L45" s="370">
        <v>28681</v>
      </c>
      <c r="M45" s="370" t="s">
        <v>2419</v>
      </c>
      <c r="N45" s="370">
        <v>0</v>
      </c>
      <c r="O45" s="370">
        <v>0</v>
      </c>
      <c r="P45" s="370">
        <v>2</v>
      </c>
      <c r="Q45" s="370">
        <f t="shared" si="0"/>
        <v>2</v>
      </c>
      <c r="R45" s="370">
        <v>3</v>
      </c>
      <c r="S45" s="370">
        <v>5</v>
      </c>
      <c r="T45" s="370">
        <f t="shared" si="1"/>
        <v>8</v>
      </c>
      <c r="U45" s="370">
        <v>3</v>
      </c>
      <c r="V45" s="370">
        <v>3</v>
      </c>
      <c r="W45" s="370">
        <f t="shared" si="2"/>
        <v>6</v>
      </c>
      <c r="X45" s="370">
        <v>4</v>
      </c>
      <c r="Y45" s="370">
        <v>5</v>
      </c>
      <c r="Z45" s="370">
        <f t="shared" si="3"/>
        <v>9</v>
      </c>
      <c r="AA45" s="370">
        <v>3</v>
      </c>
      <c r="AB45" s="370">
        <v>1</v>
      </c>
      <c r="AC45" s="370">
        <f t="shared" si="4"/>
        <v>4</v>
      </c>
      <c r="AD45" s="370">
        <v>4</v>
      </c>
      <c r="AE45" s="370">
        <v>5</v>
      </c>
      <c r="AF45" s="370">
        <f t="shared" si="5"/>
        <v>9</v>
      </c>
      <c r="AG45" s="370">
        <v>5</v>
      </c>
      <c r="AH45" s="370">
        <v>4</v>
      </c>
      <c r="AI45" s="370">
        <f t="shared" si="6"/>
        <v>9</v>
      </c>
      <c r="AJ45" s="370">
        <v>1</v>
      </c>
      <c r="AK45" s="370">
        <v>1</v>
      </c>
      <c r="AL45" s="370">
        <f t="shared" si="7"/>
        <v>2</v>
      </c>
      <c r="AM45" s="370">
        <v>0</v>
      </c>
      <c r="AN45" s="370">
        <v>2</v>
      </c>
      <c r="AO45" s="370">
        <f t="shared" si="8"/>
        <v>2</v>
      </c>
      <c r="AP45" s="370">
        <v>0</v>
      </c>
      <c r="AQ45" s="370">
        <v>0</v>
      </c>
      <c r="AR45" s="370">
        <f t="shared" si="9"/>
        <v>0</v>
      </c>
      <c r="AS45" s="370">
        <v>0</v>
      </c>
      <c r="AT45" s="370">
        <v>0</v>
      </c>
      <c r="AU45" s="370">
        <f t="shared" si="10"/>
        <v>0</v>
      </c>
      <c r="AV45" s="370">
        <v>0</v>
      </c>
      <c r="AW45" s="370">
        <v>0</v>
      </c>
      <c r="AX45" s="370">
        <f t="shared" si="11"/>
        <v>0</v>
      </c>
      <c r="AY45" s="370">
        <v>0</v>
      </c>
      <c r="AZ45" s="370">
        <v>0</v>
      </c>
      <c r="BA45" s="370">
        <f t="shared" si="12"/>
        <v>0</v>
      </c>
      <c r="BB45" s="370">
        <v>0</v>
      </c>
      <c r="BC45" s="370">
        <v>0</v>
      </c>
      <c r="BD45" s="370">
        <f t="shared" si="13"/>
        <v>0</v>
      </c>
      <c r="BE45" s="370">
        <v>0</v>
      </c>
      <c r="BF45" s="370">
        <v>0</v>
      </c>
      <c r="BG45" s="370">
        <f t="shared" si="14"/>
        <v>0</v>
      </c>
      <c r="BH45" s="370">
        <v>1</v>
      </c>
      <c r="BI45" s="370">
        <v>0</v>
      </c>
      <c r="BJ45" s="370">
        <v>0</v>
      </c>
      <c r="BK45" s="370">
        <v>0</v>
      </c>
      <c r="BL45" s="370">
        <v>0</v>
      </c>
      <c r="BM45" s="370">
        <v>0</v>
      </c>
      <c r="BN45" s="370">
        <v>0</v>
      </c>
      <c r="BO45" s="370">
        <v>0</v>
      </c>
      <c r="BP45" s="370">
        <v>0</v>
      </c>
      <c r="BQ45" s="370">
        <v>0</v>
      </c>
      <c r="BR45" s="370">
        <v>0</v>
      </c>
      <c r="BS45" s="370">
        <v>0</v>
      </c>
      <c r="BT45" s="370">
        <v>1</v>
      </c>
      <c r="BU45" s="370">
        <v>0</v>
      </c>
      <c r="BV45" s="370">
        <v>1</v>
      </c>
      <c r="BW45" s="370">
        <v>1</v>
      </c>
      <c r="BX45" s="370">
        <v>0</v>
      </c>
      <c r="BY45" s="370">
        <v>1</v>
      </c>
      <c r="BZ45" s="370">
        <v>1</v>
      </c>
      <c r="CA45" s="370">
        <v>0</v>
      </c>
      <c r="CB45" s="370">
        <v>1</v>
      </c>
      <c r="CC45" s="370">
        <v>1</v>
      </c>
      <c r="CD45" s="370">
        <v>0</v>
      </c>
      <c r="CE45" s="370">
        <v>1</v>
      </c>
    </row>
    <row r="46" spans="1:83" s="371" customFormat="1" hidden="1">
      <c r="A46" s="370">
        <f t="shared" si="19"/>
        <v>36</v>
      </c>
      <c r="B46" s="370" t="s">
        <v>595</v>
      </c>
      <c r="C46" s="370" t="s">
        <v>596</v>
      </c>
      <c r="D46" s="370" t="s">
        <v>1161</v>
      </c>
      <c r="E46" s="370" t="s">
        <v>578</v>
      </c>
      <c r="F46" s="370" t="s">
        <v>87</v>
      </c>
      <c r="G46" s="370" t="s">
        <v>126</v>
      </c>
      <c r="H46" s="370" t="s">
        <v>615</v>
      </c>
      <c r="I46" s="370" t="s">
        <v>615</v>
      </c>
      <c r="J46" s="370">
        <v>2</v>
      </c>
      <c r="K46" s="370" t="s">
        <v>2410</v>
      </c>
      <c r="L46" s="370">
        <v>29221</v>
      </c>
      <c r="M46" s="370" t="s">
        <v>2419</v>
      </c>
      <c r="N46" s="370">
        <v>0</v>
      </c>
      <c r="O46" s="370">
        <v>0</v>
      </c>
      <c r="P46" s="370">
        <v>0</v>
      </c>
      <c r="Q46" s="370">
        <f t="shared" si="0"/>
        <v>0</v>
      </c>
      <c r="R46" s="370">
        <v>4</v>
      </c>
      <c r="S46" s="370">
        <v>4</v>
      </c>
      <c r="T46" s="370">
        <f t="shared" si="1"/>
        <v>8</v>
      </c>
      <c r="U46" s="370">
        <v>3</v>
      </c>
      <c r="V46" s="370">
        <v>5</v>
      </c>
      <c r="W46" s="370">
        <f t="shared" si="2"/>
        <v>8</v>
      </c>
      <c r="X46" s="370">
        <v>3</v>
      </c>
      <c r="Y46" s="370">
        <v>5</v>
      </c>
      <c r="Z46" s="370">
        <f t="shared" si="3"/>
        <v>8</v>
      </c>
      <c r="AA46" s="370">
        <v>1</v>
      </c>
      <c r="AB46" s="370">
        <v>6</v>
      </c>
      <c r="AC46" s="370">
        <f t="shared" si="4"/>
        <v>7</v>
      </c>
      <c r="AD46" s="370">
        <v>8</v>
      </c>
      <c r="AE46" s="370">
        <v>2</v>
      </c>
      <c r="AF46" s="370">
        <f t="shared" si="5"/>
        <v>10</v>
      </c>
      <c r="AG46" s="370">
        <v>6</v>
      </c>
      <c r="AH46" s="370">
        <v>7</v>
      </c>
      <c r="AI46" s="370">
        <f t="shared" si="6"/>
        <v>13</v>
      </c>
      <c r="AJ46" s="370">
        <v>6</v>
      </c>
      <c r="AK46" s="370">
        <v>1</v>
      </c>
      <c r="AL46" s="370">
        <f t="shared" si="7"/>
        <v>7</v>
      </c>
      <c r="AM46" s="370">
        <v>0</v>
      </c>
      <c r="AN46" s="370">
        <v>2</v>
      </c>
      <c r="AO46" s="370">
        <f t="shared" si="8"/>
        <v>2</v>
      </c>
      <c r="AP46" s="370">
        <v>0</v>
      </c>
      <c r="AQ46" s="370">
        <v>0</v>
      </c>
      <c r="AR46" s="370">
        <f t="shared" si="9"/>
        <v>0</v>
      </c>
      <c r="AS46" s="370">
        <v>0</v>
      </c>
      <c r="AT46" s="370">
        <v>0</v>
      </c>
      <c r="AU46" s="370">
        <f t="shared" si="10"/>
        <v>0</v>
      </c>
      <c r="AV46" s="370">
        <v>0</v>
      </c>
      <c r="AW46" s="370">
        <v>0</v>
      </c>
      <c r="AX46" s="370">
        <f t="shared" si="11"/>
        <v>0</v>
      </c>
      <c r="AY46" s="370">
        <v>1</v>
      </c>
      <c r="AZ46" s="370">
        <v>0</v>
      </c>
      <c r="BA46" s="370">
        <f t="shared" si="12"/>
        <v>1</v>
      </c>
      <c r="BB46" s="370">
        <v>0</v>
      </c>
      <c r="BC46" s="370">
        <v>0</v>
      </c>
      <c r="BD46" s="370">
        <f t="shared" si="13"/>
        <v>0</v>
      </c>
      <c r="BE46" s="370">
        <v>0</v>
      </c>
      <c r="BF46" s="370">
        <v>0</v>
      </c>
      <c r="BG46" s="370">
        <f t="shared" si="14"/>
        <v>0</v>
      </c>
      <c r="BH46" s="370">
        <v>0</v>
      </c>
      <c r="BI46" s="370">
        <v>0</v>
      </c>
      <c r="BJ46" s="370">
        <v>0</v>
      </c>
      <c r="BK46" s="370">
        <v>0</v>
      </c>
      <c r="BL46" s="370">
        <v>0</v>
      </c>
      <c r="BM46" s="370">
        <v>0</v>
      </c>
      <c r="BN46" s="370">
        <v>0</v>
      </c>
      <c r="BO46" s="370">
        <v>0</v>
      </c>
      <c r="BP46" s="370">
        <v>0</v>
      </c>
      <c r="BQ46" s="370">
        <v>0</v>
      </c>
      <c r="BR46" s="370">
        <v>0</v>
      </c>
      <c r="BS46" s="370">
        <v>0</v>
      </c>
      <c r="BT46" s="370">
        <v>0</v>
      </c>
      <c r="BU46" s="370">
        <v>0</v>
      </c>
      <c r="BV46" s="370">
        <v>0</v>
      </c>
      <c r="BW46" s="370">
        <v>0</v>
      </c>
      <c r="BX46" s="370">
        <v>0</v>
      </c>
      <c r="BY46" s="370">
        <v>0</v>
      </c>
      <c r="BZ46" s="370">
        <v>0</v>
      </c>
      <c r="CA46" s="370">
        <v>0</v>
      </c>
      <c r="CB46" s="370">
        <v>0</v>
      </c>
      <c r="CC46" s="370">
        <v>0</v>
      </c>
      <c r="CD46" s="370">
        <v>0</v>
      </c>
      <c r="CE46" s="370">
        <v>0</v>
      </c>
    </row>
    <row r="47" spans="1:83" s="371" customFormat="1" hidden="1">
      <c r="A47" s="370">
        <f t="shared" si="19"/>
        <v>37</v>
      </c>
      <c r="B47" s="370" t="s">
        <v>606</v>
      </c>
      <c r="C47" s="370" t="s">
        <v>607</v>
      </c>
      <c r="D47" s="370" t="s">
        <v>1492</v>
      </c>
      <c r="E47" s="370" t="s">
        <v>608</v>
      </c>
      <c r="F47" s="370" t="s">
        <v>87</v>
      </c>
      <c r="G47" s="370" t="s">
        <v>126</v>
      </c>
      <c r="H47" s="370" t="s">
        <v>615</v>
      </c>
      <c r="I47" s="370" t="s">
        <v>615</v>
      </c>
      <c r="J47" s="370">
        <v>2</v>
      </c>
      <c r="K47" s="370" t="s">
        <v>2421</v>
      </c>
      <c r="L47" s="370">
        <v>28126</v>
      </c>
      <c r="M47" s="370" t="s">
        <v>2419</v>
      </c>
      <c r="N47" s="370">
        <v>0</v>
      </c>
      <c r="O47" s="370">
        <v>0</v>
      </c>
      <c r="P47" s="370">
        <v>0</v>
      </c>
      <c r="Q47" s="370">
        <f t="shared" si="0"/>
        <v>0</v>
      </c>
      <c r="R47" s="370">
        <v>10</v>
      </c>
      <c r="S47" s="370">
        <v>9</v>
      </c>
      <c r="T47" s="370">
        <f t="shared" si="1"/>
        <v>19</v>
      </c>
      <c r="U47" s="370">
        <v>13</v>
      </c>
      <c r="V47" s="370">
        <v>8</v>
      </c>
      <c r="W47" s="370">
        <f t="shared" si="2"/>
        <v>21</v>
      </c>
      <c r="X47" s="370">
        <v>15</v>
      </c>
      <c r="Y47" s="370">
        <v>15</v>
      </c>
      <c r="Z47" s="370">
        <f t="shared" si="3"/>
        <v>30</v>
      </c>
      <c r="AA47" s="370">
        <v>9</v>
      </c>
      <c r="AB47" s="370">
        <v>11</v>
      </c>
      <c r="AC47" s="370">
        <f t="shared" si="4"/>
        <v>20</v>
      </c>
      <c r="AD47" s="370">
        <v>11</v>
      </c>
      <c r="AE47" s="370">
        <v>8</v>
      </c>
      <c r="AF47" s="370">
        <f t="shared" si="5"/>
        <v>19</v>
      </c>
      <c r="AG47" s="370">
        <v>12</v>
      </c>
      <c r="AH47" s="370">
        <v>9</v>
      </c>
      <c r="AI47" s="370">
        <f t="shared" si="6"/>
        <v>21</v>
      </c>
      <c r="AJ47" s="370">
        <v>4</v>
      </c>
      <c r="AK47" s="370">
        <v>5</v>
      </c>
      <c r="AL47" s="370">
        <f t="shared" si="7"/>
        <v>9</v>
      </c>
      <c r="AM47" s="370">
        <v>5</v>
      </c>
      <c r="AN47" s="370">
        <v>3</v>
      </c>
      <c r="AO47" s="370">
        <f t="shared" si="8"/>
        <v>8</v>
      </c>
      <c r="AP47" s="370">
        <v>0</v>
      </c>
      <c r="AQ47" s="370">
        <v>0</v>
      </c>
      <c r="AR47" s="370">
        <f t="shared" si="9"/>
        <v>0</v>
      </c>
      <c r="AS47" s="370">
        <v>0</v>
      </c>
      <c r="AT47" s="370">
        <v>0</v>
      </c>
      <c r="AU47" s="370">
        <f t="shared" si="10"/>
        <v>0</v>
      </c>
      <c r="AV47" s="370">
        <v>0</v>
      </c>
      <c r="AW47" s="370">
        <v>0</v>
      </c>
      <c r="AX47" s="370">
        <f t="shared" si="11"/>
        <v>0</v>
      </c>
      <c r="AY47" s="370">
        <v>0</v>
      </c>
      <c r="AZ47" s="370">
        <v>0</v>
      </c>
      <c r="BA47" s="370">
        <f t="shared" si="12"/>
        <v>0</v>
      </c>
      <c r="BB47" s="370">
        <v>0</v>
      </c>
      <c r="BC47" s="370">
        <v>0</v>
      </c>
      <c r="BD47" s="370">
        <f t="shared" si="13"/>
        <v>0</v>
      </c>
      <c r="BE47" s="370">
        <v>0</v>
      </c>
      <c r="BF47" s="370">
        <v>0</v>
      </c>
      <c r="BG47" s="370">
        <f t="shared" si="14"/>
        <v>0</v>
      </c>
      <c r="BH47" s="370">
        <v>4</v>
      </c>
      <c r="BI47" s="370">
        <v>2</v>
      </c>
      <c r="BJ47" s="370">
        <v>3</v>
      </c>
      <c r="BK47" s="370">
        <v>1</v>
      </c>
      <c r="BL47" s="370">
        <v>4</v>
      </c>
      <c r="BM47" s="370">
        <v>4</v>
      </c>
      <c r="BN47" s="370">
        <v>0</v>
      </c>
      <c r="BO47" s="370">
        <v>0</v>
      </c>
      <c r="BP47" s="370">
        <v>0</v>
      </c>
      <c r="BQ47" s="370">
        <v>0</v>
      </c>
      <c r="BR47" s="370">
        <v>0</v>
      </c>
      <c r="BS47" s="370">
        <v>0</v>
      </c>
      <c r="BT47" s="370">
        <v>11</v>
      </c>
      <c r="BU47" s="370">
        <v>7</v>
      </c>
      <c r="BV47" s="370">
        <v>18</v>
      </c>
      <c r="BW47" s="370">
        <v>11</v>
      </c>
      <c r="BX47" s="370">
        <v>7</v>
      </c>
      <c r="BY47" s="370">
        <v>18</v>
      </c>
      <c r="BZ47" s="370">
        <v>11</v>
      </c>
      <c r="CA47" s="370">
        <v>7</v>
      </c>
      <c r="CB47" s="370">
        <v>18</v>
      </c>
      <c r="CC47" s="370">
        <v>11</v>
      </c>
      <c r="CD47" s="370">
        <v>7</v>
      </c>
      <c r="CE47" s="370">
        <v>18</v>
      </c>
    </row>
    <row r="48" spans="1:83" s="371" customFormat="1" hidden="1">
      <c r="A48" s="370">
        <f t="shared" si="19"/>
        <v>38</v>
      </c>
      <c r="B48" s="370" t="s">
        <v>545</v>
      </c>
      <c r="C48" s="370" t="s">
        <v>546</v>
      </c>
      <c r="D48" s="370" t="s">
        <v>1482</v>
      </c>
      <c r="E48" s="370" t="s">
        <v>547</v>
      </c>
      <c r="F48" s="370" t="s">
        <v>87</v>
      </c>
      <c r="G48" s="370" t="s">
        <v>126</v>
      </c>
      <c r="H48" s="370" t="s">
        <v>615</v>
      </c>
      <c r="I48" s="370" t="s">
        <v>615</v>
      </c>
      <c r="J48" s="370">
        <v>2</v>
      </c>
      <c r="K48" s="370" t="s">
        <v>2421</v>
      </c>
      <c r="L48" s="370">
        <v>29482</v>
      </c>
      <c r="M48" s="370" t="s">
        <v>2419</v>
      </c>
      <c r="N48" s="370">
        <v>0</v>
      </c>
      <c r="O48" s="370">
        <v>0</v>
      </c>
      <c r="P48" s="370">
        <v>0</v>
      </c>
      <c r="Q48" s="370">
        <f t="shared" si="0"/>
        <v>0</v>
      </c>
      <c r="R48" s="370">
        <v>4</v>
      </c>
      <c r="S48" s="370">
        <v>0</v>
      </c>
      <c r="T48" s="370">
        <f t="shared" si="1"/>
        <v>4</v>
      </c>
      <c r="U48" s="370">
        <v>5</v>
      </c>
      <c r="V48" s="370">
        <v>4</v>
      </c>
      <c r="W48" s="370">
        <f t="shared" si="2"/>
        <v>9</v>
      </c>
      <c r="X48" s="370">
        <v>6</v>
      </c>
      <c r="Y48" s="370">
        <v>8</v>
      </c>
      <c r="Z48" s="370">
        <f t="shared" si="3"/>
        <v>14</v>
      </c>
      <c r="AA48" s="370">
        <v>7</v>
      </c>
      <c r="AB48" s="370">
        <v>3</v>
      </c>
      <c r="AC48" s="370">
        <f t="shared" si="4"/>
        <v>10</v>
      </c>
      <c r="AD48" s="370">
        <v>6</v>
      </c>
      <c r="AE48" s="370">
        <v>7</v>
      </c>
      <c r="AF48" s="370">
        <f t="shared" si="5"/>
        <v>13</v>
      </c>
      <c r="AG48" s="370">
        <v>12</v>
      </c>
      <c r="AH48" s="370">
        <v>12</v>
      </c>
      <c r="AI48" s="370">
        <f t="shared" si="6"/>
        <v>24</v>
      </c>
      <c r="AJ48" s="370">
        <v>3</v>
      </c>
      <c r="AK48" s="370">
        <v>2</v>
      </c>
      <c r="AL48" s="370">
        <f t="shared" si="7"/>
        <v>5</v>
      </c>
      <c r="AM48" s="370">
        <v>0</v>
      </c>
      <c r="AN48" s="370">
        <v>0</v>
      </c>
      <c r="AO48" s="370">
        <f t="shared" si="8"/>
        <v>0</v>
      </c>
      <c r="AP48" s="370">
        <v>0</v>
      </c>
      <c r="AQ48" s="370">
        <v>0</v>
      </c>
      <c r="AR48" s="370">
        <f t="shared" si="9"/>
        <v>0</v>
      </c>
      <c r="AS48" s="370">
        <v>0</v>
      </c>
      <c r="AT48" s="370">
        <v>0</v>
      </c>
      <c r="AU48" s="370">
        <f t="shared" si="10"/>
        <v>0</v>
      </c>
      <c r="AV48" s="370">
        <v>0</v>
      </c>
      <c r="AW48" s="370">
        <v>0</v>
      </c>
      <c r="AX48" s="370">
        <f t="shared" si="11"/>
        <v>0</v>
      </c>
      <c r="AY48" s="370">
        <v>0</v>
      </c>
      <c r="AZ48" s="370">
        <v>0</v>
      </c>
      <c r="BA48" s="370">
        <f t="shared" si="12"/>
        <v>0</v>
      </c>
      <c r="BB48" s="370">
        <v>0</v>
      </c>
      <c r="BC48" s="370">
        <v>0</v>
      </c>
      <c r="BD48" s="370">
        <f t="shared" si="13"/>
        <v>0</v>
      </c>
      <c r="BE48" s="370">
        <v>0</v>
      </c>
      <c r="BF48" s="370">
        <v>0</v>
      </c>
      <c r="BG48" s="370">
        <f t="shared" si="14"/>
        <v>0</v>
      </c>
      <c r="BH48" s="370">
        <v>0</v>
      </c>
      <c r="BI48" s="370">
        <v>0</v>
      </c>
      <c r="BJ48" s="370">
        <v>0</v>
      </c>
      <c r="BK48" s="370">
        <v>0</v>
      </c>
      <c r="BL48" s="370">
        <v>0</v>
      </c>
      <c r="BM48" s="370">
        <v>0</v>
      </c>
      <c r="BN48" s="370">
        <v>0</v>
      </c>
      <c r="BO48" s="370">
        <v>0</v>
      </c>
      <c r="BP48" s="370">
        <v>0</v>
      </c>
      <c r="BQ48" s="370">
        <v>0</v>
      </c>
      <c r="BR48" s="370">
        <v>0</v>
      </c>
      <c r="BS48" s="370">
        <v>0</v>
      </c>
      <c r="BT48" s="370">
        <v>0</v>
      </c>
      <c r="BU48" s="370">
        <v>0</v>
      </c>
      <c r="BV48" s="370">
        <v>0</v>
      </c>
      <c r="BW48" s="370">
        <v>0</v>
      </c>
      <c r="BX48" s="370">
        <v>0</v>
      </c>
      <c r="BY48" s="370">
        <v>0</v>
      </c>
      <c r="BZ48" s="370">
        <v>0</v>
      </c>
      <c r="CA48" s="370">
        <v>0</v>
      </c>
      <c r="CB48" s="370">
        <v>0</v>
      </c>
      <c r="CC48" s="370">
        <v>0</v>
      </c>
      <c r="CD48" s="370">
        <v>0</v>
      </c>
      <c r="CE48" s="370">
        <v>0</v>
      </c>
    </row>
    <row r="49" spans="1:83" s="371" customFormat="1" hidden="1">
      <c r="A49" s="370">
        <f t="shared" si="19"/>
        <v>39</v>
      </c>
      <c r="B49" s="370" t="s">
        <v>565</v>
      </c>
      <c r="C49" s="370" t="s">
        <v>566</v>
      </c>
      <c r="D49" s="370" t="s">
        <v>1485</v>
      </c>
      <c r="E49" s="370" t="s">
        <v>300</v>
      </c>
      <c r="F49" s="370" t="s">
        <v>87</v>
      </c>
      <c r="G49" s="370" t="s">
        <v>126</v>
      </c>
      <c r="H49" s="370" t="s">
        <v>615</v>
      </c>
      <c r="I49" s="370" t="s">
        <v>615</v>
      </c>
      <c r="J49" s="370">
        <v>2</v>
      </c>
      <c r="K49" s="370" t="s">
        <v>2410</v>
      </c>
      <c r="L49" s="370">
        <v>28491</v>
      </c>
      <c r="M49" s="370" t="s">
        <v>2419</v>
      </c>
      <c r="N49" s="370">
        <v>0</v>
      </c>
      <c r="O49" s="370">
        <v>0</v>
      </c>
      <c r="P49" s="370">
        <v>0</v>
      </c>
      <c r="Q49" s="370">
        <f t="shared" si="0"/>
        <v>0</v>
      </c>
      <c r="R49" s="370">
        <v>1</v>
      </c>
      <c r="S49" s="370">
        <v>4</v>
      </c>
      <c r="T49" s="370">
        <f t="shared" si="1"/>
        <v>5</v>
      </c>
      <c r="U49" s="370">
        <v>2</v>
      </c>
      <c r="V49" s="370">
        <v>2</v>
      </c>
      <c r="W49" s="370">
        <f t="shared" si="2"/>
        <v>4</v>
      </c>
      <c r="X49" s="370">
        <v>4</v>
      </c>
      <c r="Y49" s="370">
        <v>2</v>
      </c>
      <c r="Z49" s="370">
        <f t="shared" si="3"/>
        <v>6</v>
      </c>
      <c r="AA49" s="370">
        <v>6</v>
      </c>
      <c r="AB49" s="370">
        <v>10</v>
      </c>
      <c r="AC49" s="370">
        <f t="shared" si="4"/>
        <v>16</v>
      </c>
      <c r="AD49" s="370">
        <v>1</v>
      </c>
      <c r="AE49" s="370">
        <v>5</v>
      </c>
      <c r="AF49" s="370">
        <f t="shared" si="5"/>
        <v>6</v>
      </c>
      <c r="AG49" s="370">
        <v>1</v>
      </c>
      <c r="AH49" s="370">
        <v>4</v>
      </c>
      <c r="AI49" s="370">
        <f t="shared" si="6"/>
        <v>5</v>
      </c>
      <c r="AJ49" s="370">
        <v>3</v>
      </c>
      <c r="AK49" s="370">
        <v>3</v>
      </c>
      <c r="AL49" s="370">
        <f t="shared" si="7"/>
        <v>6</v>
      </c>
      <c r="AM49" s="370">
        <v>0</v>
      </c>
      <c r="AN49" s="370">
        <v>0</v>
      </c>
      <c r="AO49" s="370">
        <f t="shared" si="8"/>
        <v>0</v>
      </c>
      <c r="AP49" s="370">
        <v>1</v>
      </c>
      <c r="AQ49" s="370">
        <v>1</v>
      </c>
      <c r="AR49" s="370">
        <f t="shared" si="9"/>
        <v>2</v>
      </c>
      <c r="AS49" s="370">
        <v>1</v>
      </c>
      <c r="AT49" s="370">
        <v>0</v>
      </c>
      <c r="AU49" s="370">
        <f t="shared" si="10"/>
        <v>1</v>
      </c>
      <c r="AV49" s="370">
        <v>0</v>
      </c>
      <c r="AW49" s="370">
        <v>0</v>
      </c>
      <c r="AX49" s="370">
        <f t="shared" si="11"/>
        <v>0</v>
      </c>
      <c r="AY49" s="370">
        <v>0</v>
      </c>
      <c r="AZ49" s="370">
        <v>0</v>
      </c>
      <c r="BA49" s="370">
        <f t="shared" si="12"/>
        <v>0</v>
      </c>
      <c r="BB49" s="370">
        <v>0</v>
      </c>
      <c r="BC49" s="370">
        <v>0</v>
      </c>
      <c r="BD49" s="370">
        <f t="shared" si="13"/>
        <v>0</v>
      </c>
      <c r="BE49" s="370">
        <v>0</v>
      </c>
      <c r="BF49" s="370">
        <v>0</v>
      </c>
      <c r="BG49" s="370">
        <f t="shared" si="14"/>
        <v>0</v>
      </c>
      <c r="BH49" s="370">
        <v>0</v>
      </c>
      <c r="BI49" s="370">
        <v>0</v>
      </c>
      <c r="BJ49" s="370">
        <v>0</v>
      </c>
      <c r="BK49" s="370">
        <v>1</v>
      </c>
      <c r="BL49" s="370">
        <v>0</v>
      </c>
      <c r="BM49" s="370">
        <v>0</v>
      </c>
      <c r="BN49" s="370">
        <v>1</v>
      </c>
      <c r="BO49" s="370">
        <v>0</v>
      </c>
      <c r="BP49" s="370">
        <v>0</v>
      </c>
      <c r="BQ49" s="370">
        <v>0</v>
      </c>
      <c r="BR49" s="370">
        <v>0</v>
      </c>
      <c r="BS49" s="370">
        <v>0</v>
      </c>
      <c r="BT49" s="370">
        <v>1</v>
      </c>
      <c r="BU49" s="370">
        <v>1</v>
      </c>
      <c r="BV49" s="370">
        <v>2</v>
      </c>
      <c r="BW49" s="370">
        <v>1</v>
      </c>
      <c r="BX49" s="370">
        <v>1</v>
      </c>
      <c r="BY49" s="370">
        <v>2</v>
      </c>
      <c r="BZ49" s="370">
        <v>1</v>
      </c>
      <c r="CA49" s="370">
        <v>1</v>
      </c>
      <c r="CB49" s="370">
        <v>2</v>
      </c>
      <c r="CC49" s="370">
        <v>1</v>
      </c>
      <c r="CD49" s="370">
        <v>1</v>
      </c>
      <c r="CE49" s="370">
        <v>2</v>
      </c>
    </row>
    <row r="50" spans="1:83" s="371" customFormat="1" hidden="1">
      <c r="A50" s="370">
        <f t="shared" si="19"/>
        <v>40</v>
      </c>
      <c r="B50" s="370" t="s">
        <v>616</v>
      </c>
      <c r="C50" s="370" t="s">
        <v>617</v>
      </c>
      <c r="D50" s="370" t="s">
        <v>618</v>
      </c>
      <c r="E50" s="370" t="s">
        <v>618</v>
      </c>
      <c r="F50" s="370" t="s">
        <v>87</v>
      </c>
      <c r="G50" s="370" t="s">
        <v>126</v>
      </c>
      <c r="H50" s="370" t="s">
        <v>615</v>
      </c>
      <c r="I50" s="370" t="s">
        <v>615</v>
      </c>
      <c r="J50" s="370">
        <v>2</v>
      </c>
      <c r="K50" s="370" t="s">
        <v>2410</v>
      </c>
      <c r="L50" s="370">
        <v>28856</v>
      </c>
      <c r="M50" s="370" t="s">
        <v>2419</v>
      </c>
      <c r="N50" s="370">
        <v>0</v>
      </c>
      <c r="O50" s="370">
        <v>1</v>
      </c>
      <c r="P50" s="370">
        <v>1</v>
      </c>
      <c r="Q50" s="370">
        <f t="shared" si="0"/>
        <v>2</v>
      </c>
      <c r="R50" s="370">
        <v>4</v>
      </c>
      <c r="S50" s="370">
        <v>3</v>
      </c>
      <c r="T50" s="370">
        <f t="shared" si="1"/>
        <v>7</v>
      </c>
      <c r="U50" s="370">
        <v>12</v>
      </c>
      <c r="V50" s="370">
        <v>14</v>
      </c>
      <c r="W50" s="370">
        <f t="shared" si="2"/>
        <v>26</v>
      </c>
      <c r="X50" s="370">
        <v>13</v>
      </c>
      <c r="Y50" s="370">
        <v>13</v>
      </c>
      <c r="Z50" s="370">
        <f t="shared" si="3"/>
        <v>26</v>
      </c>
      <c r="AA50" s="370">
        <v>15</v>
      </c>
      <c r="AB50" s="370">
        <v>17</v>
      </c>
      <c r="AC50" s="370">
        <f t="shared" si="4"/>
        <v>32</v>
      </c>
      <c r="AD50" s="370">
        <v>14</v>
      </c>
      <c r="AE50" s="370">
        <v>13</v>
      </c>
      <c r="AF50" s="370">
        <f t="shared" si="5"/>
        <v>27</v>
      </c>
      <c r="AG50" s="370">
        <v>10</v>
      </c>
      <c r="AH50" s="370">
        <v>7</v>
      </c>
      <c r="AI50" s="370">
        <f t="shared" si="6"/>
        <v>17</v>
      </c>
      <c r="AJ50" s="370">
        <v>7</v>
      </c>
      <c r="AK50" s="370">
        <v>6</v>
      </c>
      <c r="AL50" s="370">
        <f t="shared" si="7"/>
        <v>13</v>
      </c>
      <c r="AM50" s="370">
        <v>1</v>
      </c>
      <c r="AN50" s="370">
        <v>0</v>
      </c>
      <c r="AO50" s="370">
        <f t="shared" si="8"/>
        <v>1</v>
      </c>
      <c r="AP50" s="370">
        <v>0</v>
      </c>
      <c r="AQ50" s="370">
        <v>0</v>
      </c>
      <c r="AR50" s="370">
        <f t="shared" si="9"/>
        <v>0</v>
      </c>
      <c r="AS50" s="370">
        <v>0</v>
      </c>
      <c r="AT50" s="370">
        <v>0</v>
      </c>
      <c r="AU50" s="370">
        <f t="shared" si="10"/>
        <v>0</v>
      </c>
      <c r="AV50" s="370">
        <v>0</v>
      </c>
      <c r="AW50" s="370">
        <v>0</v>
      </c>
      <c r="AX50" s="370">
        <f t="shared" si="11"/>
        <v>0</v>
      </c>
      <c r="AY50" s="370">
        <v>0</v>
      </c>
      <c r="AZ50" s="370">
        <v>0</v>
      </c>
      <c r="BA50" s="370">
        <f t="shared" si="12"/>
        <v>0</v>
      </c>
      <c r="BB50" s="370">
        <v>0</v>
      </c>
      <c r="BC50" s="370">
        <v>0</v>
      </c>
      <c r="BD50" s="370">
        <f t="shared" si="13"/>
        <v>0</v>
      </c>
      <c r="BE50" s="370">
        <v>0</v>
      </c>
      <c r="BF50" s="370">
        <v>0</v>
      </c>
      <c r="BG50" s="370">
        <f t="shared" si="14"/>
        <v>0</v>
      </c>
      <c r="BH50" s="370">
        <v>0</v>
      </c>
      <c r="BI50" s="370">
        <v>0</v>
      </c>
      <c r="BJ50" s="370">
        <v>0</v>
      </c>
      <c r="BK50" s="370">
        <v>0</v>
      </c>
      <c r="BL50" s="370">
        <v>0</v>
      </c>
      <c r="BM50" s="370">
        <v>0</v>
      </c>
      <c r="BN50" s="370">
        <v>0</v>
      </c>
      <c r="BO50" s="370">
        <v>0</v>
      </c>
      <c r="BP50" s="370">
        <v>0</v>
      </c>
      <c r="BQ50" s="370">
        <v>0</v>
      </c>
      <c r="BR50" s="370">
        <v>0</v>
      </c>
      <c r="BS50" s="370">
        <v>0</v>
      </c>
      <c r="BT50" s="370">
        <v>0</v>
      </c>
      <c r="BU50" s="370">
        <v>0</v>
      </c>
      <c r="BV50" s="370">
        <v>0</v>
      </c>
      <c r="BW50" s="370">
        <v>0</v>
      </c>
      <c r="BX50" s="370">
        <v>0</v>
      </c>
      <c r="BY50" s="370">
        <v>0</v>
      </c>
      <c r="BZ50" s="370">
        <v>0</v>
      </c>
      <c r="CA50" s="370">
        <v>0</v>
      </c>
      <c r="CB50" s="370">
        <v>0</v>
      </c>
      <c r="CC50" s="370">
        <v>0</v>
      </c>
      <c r="CD50" s="370">
        <v>0</v>
      </c>
      <c r="CE50" s="370">
        <v>0</v>
      </c>
    </row>
    <row r="51" spans="1:83" s="371" customFormat="1" hidden="1">
      <c r="A51" s="370">
        <f t="shared" si="19"/>
        <v>41</v>
      </c>
      <c r="B51" s="370" t="s">
        <v>542</v>
      </c>
      <c r="C51" s="370" t="s">
        <v>543</v>
      </c>
      <c r="D51" s="370" t="s">
        <v>1472</v>
      </c>
      <c r="E51" s="370" t="s">
        <v>544</v>
      </c>
      <c r="F51" s="370" t="s">
        <v>87</v>
      </c>
      <c r="G51" s="370" t="s">
        <v>126</v>
      </c>
      <c r="H51" s="370" t="s">
        <v>615</v>
      </c>
      <c r="I51" s="370" t="s">
        <v>615</v>
      </c>
      <c r="J51" s="370">
        <v>2</v>
      </c>
      <c r="K51" s="370" t="s">
        <v>2422</v>
      </c>
      <c r="L51" s="370">
        <v>28856</v>
      </c>
      <c r="M51" s="370" t="s">
        <v>2419</v>
      </c>
      <c r="N51" s="370">
        <v>0</v>
      </c>
      <c r="O51" s="370">
        <v>1</v>
      </c>
      <c r="P51" s="370">
        <v>1</v>
      </c>
      <c r="Q51" s="370">
        <f t="shared" si="0"/>
        <v>2</v>
      </c>
      <c r="R51" s="370">
        <v>4</v>
      </c>
      <c r="S51" s="370">
        <v>15</v>
      </c>
      <c r="T51" s="370">
        <f t="shared" si="1"/>
        <v>19</v>
      </c>
      <c r="U51" s="370">
        <v>5</v>
      </c>
      <c r="V51" s="370">
        <v>10</v>
      </c>
      <c r="W51" s="370">
        <f t="shared" si="2"/>
        <v>15</v>
      </c>
      <c r="X51" s="370">
        <v>15</v>
      </c>
      <c r="Y51" s="370">
        <v>15</v>
      </c>
      <c r="Z51" s="370">
        <f t="shared" si="3"/>
        <v>30</v>
      </c>
      <c r="AA51" s="370">
        <v>8</v>
      </c>
      <c r="AB51" s="370">
        <v>10</v>
      </c>
      <c r="AC51" s="370">
        <f t="shared" si="4"/>
        <v>18</v>
      </c>
      <c r="AD51" s="370">
        <v>18</v>
      </c>
      <c r="AE51" s="370">
        <v>15</v>
      </c>
      <c r="AF51" s="370">
        <f t="shared" si="5"/>
        <v>33</v>
      </c>
      <c r="AG51" s="370">
        <v>11</v>
      </c>
      <c r="AH51" s="370">
        <v>12</v>
      </c>
      <c r="AI51" s="370">
        <f t="shared" si="6"/>
        <v>23</v>
      </c>
      <c r="AJ51" s="370">
        <v>11</v>
      </c>
      <c r="AK51" s="370">
        <v>7</v>
      </c>
      <c r="AL51" s="370">
        <f t="shared" si="7"/>
        <v>18</v>
      </c>
      <c r="AM51" s="370">
        <v>1</v>
      </c>
      <c r="AN51" s="370">
        <v>2</v>
      </c>
      <c r="AO51" s="370">
        <f t="shared" si="8"/>
        <v>3</v>
      </c>
      <c r="AP51" s="370">
        <v>1</v>
      </c>
      <c r="AQ51" s="370">
        <v>1</v>
      </c>
      <c r="AR51" s="370">
        <f t="shared" si="9"/>
        <v>2</v>
      </c>
      <c r="AS51" s="370">
        <v>0</v>
      </c>
      <c r="AT51" s="370">
        <v>0</v>
      </c>
      <c r="AU51" s="370">
        <f t="shared" si="10"/>
        <v>0</v>
      </c>
      <c r="AV51" s="370">
        <v>0</v>
      </c>
      <c r="AW51" s="370">
        <v>0</v>
      </c>
      <c r="AX51" s="370">
        <f t="shared" si="11"/>
        <v>0</v>
      </c>
      <c r="AY51" s="370">
        <v>0</v>
      </c>
      <c r="AZ51" s="370">
        <v>0</v>
      </c>
      <c r="BA51" s="370">
        <f t="shared" si="12"/>
        <v>0</v>
      </c>
      <c r="BB51" s="370">
        <v>0</v>
      </c>
      <c r="BC51" s="370">
        <v>0</v>
      </c>
      <c r="BD51" s="370">
        <f t="shared" si="13"/>
        <v>0</v>
      </c>
      <c r="BE51" s="370">
        <v>0</v>
      </c>
      <c r="BF51" s="370">
        <v>0</v>
      </c>
      <c r="BG51" s="370">
        <f t="shared" si="14"/>
        <v>0</v>
      </c>
      <c r="BH51" s="370">
        <v>1</v>
      </c>
      <c r="BI51" s="370">
        <v>2</v>
      </c>
      <c r="BJ51" s="370">
        <v>5</v>
      </c>
      <c r="BK51" s="370">
        <v>0</v>
      </c>
      <c r="BL51" s="370">
        <v>7</v>
      </c>
      <c r="BM51" s="370">
        <v>1</v>
      </c>
      <c r="BN51" s="370">
        <v>3</v>
      </c>
      <c r="BO51" s="370">
        <v>1</v>
      </c>
      <c r="BP51" s="370">
        <v>2</v>
      </c>
      <c r="BQ51" s="370">
        <v>4</v>
      </c>
      <c r="BR51" s="370">
        <v>0</v>
      </c>
      <c r="BS51" s="370">
        <v>0</v>
      </c>
      <c r="BT51" s="370">
        <v>18</v>
      </c>
      <c r="BU51" s="370">
        <v>8</v>
      </c>
      <c r="BV51" s="370">
        <v>26</v>
      </c>
      <c r="BW51" s="370">
        <v>18</v>
      </c>
      <c r="BX51" s="370">
        <v>8</v>
      </c>
      <c r="BY51" s="370">
        <v>26</v>
      </c>
      <c r="BZ51" s="370">
        <v>18</v>
      </c>
      <c r="CA51" s="370">
        <v>8</v>
      </c>
      <c r="CB51" s="370">
        <v>26</v>
      </c>
      <c r="CC51" s="370">
        <v>18</v>
      </c>
      <c r="CD51" s="370">
        <v>8</v>
      </c>
      <c r="CE51" s="370">
        <v>26</v>
      </c>
    </row>
    <row r="52" spans="1:83" s="371" customFormat="1" hidden="1">
      <c r="A52" s="370">
        <f t="shared" si="19"/>
        <v>42</v>
      </c>
      <c r="B52" s="370" t="s">
        <v>548</v>
      </c>
      <c r="C52" s="370" t="s">
        <v>549</v>
      </c>
      <c r="D52" s="370" t="s">
        <v>1475</v>
      </c>
      <c r="E52" s="370" t="s">
        <v>550</v>
      </c>
      <c r="F52" s="370" t="s">
        <v>87</v>
      </c>
      <c r="G52" s="370" t="s">
        <v>126</v>
      </c>
      <c r="H52" s="370" t="s">
        <v>615</v>
      </c>
      <c r="I52" s="370" t="s">
        <v>615</v>
      </c>
      <c r="J52" s="370">
        <v>2</v>
      </c>
      <c r="K52" s="370" t="s">
        <v>2410</v>
      </c>
      <c r="L52" s="370">
        <v>3654</v>
      </c>
      <c r="M52" s="370" t="s">
        <v>2419</v>
      </c>
      <c r="N52" s="370">
        <v>0</v>
      </c>
      <c r="O52" s="370">
        <v>0</v>
      </c>
      <c r="P52" s="370">
        <v>0</v>
      </c>
      <c r="Q52" s="370">
        <f t="shared" si="0"/>
        <v>0</v>
      </c>
      <c r="R52" s="370">
        <v>5</v>
      </c>
      <c r="S52" s="370">
        <v>9</v>
      </c>
      <c r="T52" s="370">
        <f t="shared" si="1"/>
        <v>14</v>
      </c>
      <c r="U52" s="370">
        <v>14</v>
      </c>
      <c r="V52" s="370">
        <v>8</v>
      </c>
      <c r="W52" s="370">
        <f t="shared" si="2"/>
        <v>22</v>
      </c>
      <c r="X52" s="370">
        <v>9</v>
      </c>
      <c r="Y52" s="370">
        <v>6</v>
      </c>
      <c r="Z52" s="370">
        <f t="shared" si="3"/>
        <v>15</v>
      </c>
      <c r="AA52" s="370">
        <v>10</v>
      </c>
      <c r="AB52" s="370">
        <v>12</v>
      </c>
      <c r="AC52" s="370">
        <f t="shared" si="4"/>
        <v>22</v>
      </c>
      <c r="AD52" s="370">
        <v>10</v>
      </c>
      <c r="AE52" s="370">
        <v>9</v>
      </c>
      <c r="AF52" s="370">
        <f t="shared" si="5"/>
        <v>19</v>
      </c>
      <c r="AG52" s="370">
        <v>11</v>
      </c>
      <c r="AH52" s="370">
        <v>11</v>
      </c>
      <c r="AI52" s="370">
        <f t="shared" si="6"/>
        <v>22</v>
      </c>
      <c r="AJ52" s="370">
        <v>4</v>
      </c>
      <c r="AK52" s="370">
        <v>3</v>
      </c>
      <c r="AL52" s="370">
        <f t="shared" si="7"/>
        <v>7</v>
      </c>
      <c r="AM52" s="370">
        <v>1</v>
      </c>
      <c r="AN52" s="370">
        <v>0</v>
      </c>
      <c r="AO52" s="370">
        <f t="shared" si="8"/>
        <v>1</v>
      </c>
      <c r="AP52" s="370">
        <v>0</v>
      </c>
      <c r="AQ52" s="370">
        <v>1</v>
      </c>
      <c r="AR52" s="370">
        <f t="shared" si="9"/>
        <v>1</v>
      </c>
      <c r="AS52" s="370">
        <v>0</v>
      </c>
      <c r="AT52" s="370">
        <v>0</v>
      </c>
      <c r="AU52" s="370">
        <f t="shared" si="10"/>
        <v>0</v>
      </c>
      <c r="AV52" s="370">
        <v>0</v>
      </c>
      <c r="AW52" s="370">
        <v>0</v>
      </c>
      <c r="AX52" s="370">
        <f t="shared" si="11"/>
        <v>0</v>
      </c>
      <c r="AY52" s="370">
        <v>0</v>
      </c>
      <c r="AZ52" s="370">
        <v>0</v>
      </c>
      <c r="BA52" s="370">
        <f t="shared" si="12"/>
        <v>0</v>
      </c>
      <c r="BB52" s="370">
        <v>0</v>
      </c>
      <c r="BC52" s="370">
        <v>0</v>
      </c>
      <c r="BD52" s="370">
        <f t="shared" si="13"/>
        <v>0</v>
      </c>
      <c r="BE52" s="370">
        <v>0</v>
      </c>
      <c r="BF52" s="370">
        <v>0</v>
      </c>
      <c r="BG52" s="370">
        <f t="shared" si="14"/>
        <v>0</v>
      </c>
      <c r="BH52" s="370">
        <v>0</v>
      </c>
      <c r="BI52" s="370">
        <v>0</v>
      </c>
      <c r="BJ52" s="370">
        <v>0</v>
      </c>
      <c r="BK52" s="370">
        <v>0</v>
      </c>
      <c r="BL52" s="370">
        <v>0</v>
      </c>
      <c r="BM52" s="370">
        <v>0</v>
      </c>
      <c r="BN52" s="370">
        <v>0</v>
      </c>
      <c r="BO52" s="370">
        <v>0</v>
      </c>
      <c r="BP52" s="370">
        <v>0</v>
      </c>
      <c r="BQ52" s="370">
        <v>0</v>
      </c>
      <c r="BR52" s="370">
        <v>0</v>
      </c>
      <c r="BS52" s="370">
        <v>0</v>
      </c>
      <c r="BT52" s="370">
        <v>0</v>
      </c>
      <c r="BU52" s="370">
        <v>0</v>
      </c>
      <c r="BV52" s="370">
        <v>0</v>
      </c>
      <c r="BW52" s="370">
        <v>0</v>
      </c>
      <c r="BX52" s="370">
        <v>0</v>
      </c>
      <c r="BY52" s="370">
        <v>0</v>
      </c>
      <c r="BZ52" s="370">
        <v>0</v>
      </c>
      <c r="CA52" s="370">
        <v>0</v>
      </c>
      <c r="CB52" s="370">
        <v>0</v>
      </c>
      <c r="CC52" s="370">
        <v>0</v>
      </c>
      <c r="CD52" s="370">
        <v>0</v>
      </c>
      <c r="CE52" s="370">
        <v>0</v>
      </c>
    </row>
    <row r="53" spans="1:83" s="371" customFormat="1" hidden="1">
      <c r="A53" s="370">
        <f t="shared" si="19"/>
        <v>43</v>
      </c>
      <c r="B53" s="370" t="s">
        <v>590</v>
      </c>
      <c r="C53" s="370" t="s">
        <v>591</v>
      </c>
      <c r="D53" s="370" t="s">
        <v>2423</v>
      </c>
      <c r="E53" s="370" t="s">
        <v>561</v>
      </c>
      <c r="F53" s="370" t="s">
        <v>87</v>
      </c>
      <c r="G53" s="370" t="s">
        <v>126</v>
      </c>
      <c r="H53" s="370" t="s">
        <v>615</v>
      </c>
      <c r="I53" s="370" t="s">
        <v>615</v>
      </c>
      <c r="J53" s="370">
        <v>2</v>
      </c>
      <c r="K53" s="370" t="s">
        <v>2421</v>
      </c>
      <c r="L53" s="370">
        <v>30317</v>
      </c>
      <c r="M53" s="370" t="s">
        <v>2415</v>
      </c>
      <c r="N53" s="370">
        <v>0</v>
      </c>
      <c r="O53" s="370">
        <v>0</v>
      </c>
      <c r="P53" s="370">
        <v>1</v>
      </c>
      <c r="Q53" s="370">
        <f t="shared" si="0"/>
        <v>1</v>
      </c>
      <c r="R53" s="370">
        <v>9</v>
      </c>
      <c r="S53" s="370">
        <v>3</v>
      </c>
      <c r="T53" s="370">
        <f t="shared" si="1"/>
        <v>12</v>
      </c>
      <c r="U53" s="370">
        <v>5</v>
      </c>
      <c r="V53" s="370">
        <v>4</v>
      </c>
      <c r="W53" s="370">
        <f t="shared" si="2"/>
        <v>9</v>
      </c>
      <c r="X53" s="370">
        <v>4</v>
      </c>
      <c r="Y53" s="370">
        <v>6</v>
      </c>
      <c r="Z53" s="370">
        <f t="shared" si="3"/>
        <v>10</v>
      </c>
      <c r="AA53" s="370">
        <v>7</v>
      </c>
      <c r="AB53" s="370">
        <v>7</v>
      </c>
      <c r="AC53" s="370">
        <f t="shared" si="4"/>
        <v>14</v>
      </c>
      <c r="AD53" s="370">
        <v>2</v>
      </c>
      <c r="AE53" s="370">
        <v>7</v>
      </c>
      <c r="AF53" s="370">
        <f t="shared" si="5"/>
        <v>9</v>
      </c>
      <c r="AG53" s="370">
        <v>8</v>
      </c>
      <c r="AH53" s="370">
        <v>2</v>
      </c>
      <c r="AI53" s="370">
        <f t="shared" si="6"/>
        <v>10</v>
      </c>
      <c r="AJ53" s="370">
        <v>1</v>
      </c>
      <c r="AK53" s="370">
        <v>1</v>
      </c>
      <c r="AL53" s="370">
        <f t="shared" si="7"/>
        <v>2</v>
      </c>
      <c r="AM53" s="370">
        <v>1</v>
      </c>
      <c r="AN53" s="370">
        <v>0</v>
      </c>
      <c r="AO53" s="370">
        <f t="shared" si="8"/>
        <v>1</v>
      </c>
      <c r="AP53" s="370">
        <v>0</v>
      </c>
      <c r="AQ53" s="370">
        <v>1</v>
      </c>
      <c r="AR53" s="370">
        <f t="shared" si="9"/>
        <v>1</v>
      </c>
      <c r="AS53" s="370">
        <v>0</v>
      </c>
      <c r="AT53" s="370">
        <v>0</v>
      </c>
      <c r="AU53" s="370">
        <f t="shared" si="10"/>
        <v>0</v>
      </c>
      <c r="AV53" s="370">
        <v>0</v>
      </c>
      <c r="AW53" s="370">
        <v>0</v>
      </c>
      <c r="AX53" s="370">
        <f t="shared" si="11"/>
        <v>0</v>
      </c>
      <c r="AY53" s="370">
        <v>0</v>
      </c>
      <c r="AZ53" s="370">
        <v>0</v>
      </c>
      <c r="BA53" s="370">
        <f t="shared" si="12"/>
        <v>0</v>
      </c>
      <c r="BB53" s="370">
        <v>0</v>
      </c>
      <c r="BC53" s="370">
        <v>0</v>
      </c>
      <c r="BD53" s="370">
        <f t="shared" si="13"/>
        <v>0</v>
      </c>
      <c r="BE53" s="370">
        <v>0</v>
      </c>
      <c r="BF53" s="370">
        <v>0</v>
      </c>
      <c r="BG53" s="370">
        <f t="shared" si="14"/>
        <v>0</v>
      </c>
      <c r="BH53" s="370">
        <v>0</v>
      </c>
      <c r="BI53" s="370">
        <v>0</v>
      </c>
      <c r="BJ53" s="370">
        <v>0</v>
      </c>
      <c r="BK53" s="370">
        <v>0</v>
      </c>
      <c r="BL53" s="370">
        <v>0</v>
      </c>
      <c r="BM53" s="370">
        <v>0</v>
      </c>
      <c r="BN53" s="370">
        <v>0</v>
      </c>
      <c r="BO53" s="370">
        <v>0</v>
      </c>
      <c r="BP53" s="370">
        <v>0</v>
      </c>
      <c r="BQ53" s="370">
        <v>0</v>
      </c>
      <c r="BR53" s="370">
        <v>0</v>
      </c>
      <c r="BS53" s="370">
        <v>0</v>
      </c>
      <c r="BT53" s="370">
        <v>0</v>
      </c>
      <c r="BU53" s="370">
        <v>0</v>
      </c>
      <c r="BV53" s="370">
        <v>0</v>
      </c>
      <c r="BW53" s="370">
        <v>0</v>
      </c>
      <c r="BX53" s="370">
        <v>0</v>
      </c>
      <c r="BY53" s="370">
        <v>0</v>
      </c>
      <c r="BZ53" s="370">
        <v>0</v>
      </c>
      <c r="CA53" s="370">
        <v>0</v>
      </c>
      <c r="CB53" s="370">
        <v>0</v>
      </c>
      <c r="CC53" s="370">
        <v>0</v>
      </c>
      <c r="CD53" s="370">
        <v>0</v>
      </c>
      <c r="CE53" s="370">
        <v>0</v>
      </c>
    </row>
    <row r="54" spans="1:83" s="371" customFormat="1" hidden="1">
      <c r="A54" s="370">
        <f t="shared" si="19"/>
        <v>44</v>
      </c>
      <c r="B54" s="370" t="s">
        <v>585</v>
      </c>
      <c r="C54" s="370" t="s">
        <v>586</v>
      </c>
      <c r="D54" s="370" t="s">
        <v>1477</v>
      </c>
      <c r="E54" s="370" t="s">
        <v>587</v>
      </c>
      <c r="F54" s="370" t="s">
        <v>87</v>
      </c>
      <c r="G54" s="370" t="s">
        <v>126</v>
      </c>
      <c r="H54" s="370" t="s">
        <v>615</v>
      </c>
      <c r="I54" s="370" t="s">
        <v>615</v>
      </c>
      <c r="J54" s="370">
        <v>2</v>
      </c>
      <c r="K54" s="370" t="s">
        <v>2424</v>
      </c>
      <c r="L54" s="370">
        <v>29952</v>
      </c>
      <c r="M54" s="370" t="s">
        <v>2419</v>
      </c>
      <c r="N54" s="370">
        <v>0</v>
      </c>
      <c r="O54" s="370">
        <v>1</v>
      </c>
      <c r="P54" s="370">
        <v>0</v>
      </c>
      <c r="Q54" s="370">
        <f t="shared" si="0"/>
        <v>1</v>
      </c>
      <c r="R54" s="370">
        <v>3</v>
      </c>
      <c r="S54" s="370">
        <v>0</v>
      </c>
      <c r="T54" s="370">
        <f t="shared" si="1"/>
        <v>3</v>
      </c>
      <c r="U54" s="370">
        <v>5</v>
      </c>
      <c r="V54" s="370">
        <v>1</v>
      </c>
      <c r="W54" s="370">
        <f t="shared" si="2"/>
        <v>6</v>
      </c>
      <c r="X54" s="370">
        <v>4</v>
      </c>
      <c r="Y54" s="370">
        <v>4</v>
      </c>
      <c r="Z54" s="370">
        <f t="shared" si="3"/>
        <v>8</v>
      </c>
      <c r="AA54" s="370">
        <v>3</v>
      </c>
      <c r="AB54" s="370">
        <v>3</v>
      </c>
      <c r="AC54" s="370">
        <f t="shared" si="4"/>
        <v>6</v>
      </c>
      <c r="AD54" s="370">
        <v>3</v>
      </c>
      <c r="AE54" s="370">
        <v>3</v>
      </c>
      <c r="AF54" s="370">
        <f t="shared" si="5"/>
        <v>6</v>
      </c>
      <c r="AG54" s="370">
        <v>4</v>
      </c>
      <c r="AH54" s="370">
        <v>3</v>
      </c>
      <c r="AI54" s="370">
        <f t="shared" si="6"/>
        <v>7</v>
      </c>
      <c r="AJ54" s="370">
        <v>3</v>
      </c>
      <c r="AK54" s="370">
        <v>2</v>
      </c>
      <c r="AL54" s="370">
        <f t="shared" si="7"/>
        <v>5</v>
      </c>
      <c r="AM54" s="370">
        <v>0</v>
      </c>
      <c r="AN54" s="370">
        <v>0</v>
      </c>
      <c r="AO54" s="370">
        <f t="shared" si="8"/>
        <v>0</v>
      </c>
      <c r="AP54" s="370">
        <v>0</v>
      </c>
      <c r="AQ54" s="370">
        <v>1</v>
      </c>
      <c r="AR54" s="370">
        <f t="shared" si="9"/>
        <v>1</v>
      </c>
      <c r="AS54" s="370">
        <v>0</v>
      </c>
      <c r="AT54" s="370">
        <v>0</v>
      </c>
      <c r="AU54" s="370">
        <f t="shared" si="10"/>
        <v>0</v>
      </c>
      <c r="AV54" s="370">
        <v>0</v>
      </c>
      <c r="AW54" s="370">
        <v>0</v>
      </c>
      <c r="AX54" s="370">
        <f t="shared" si="11"/>
        <v>0</v>
      </c>
      <c r="AY54" s="370">
        <v>0</v>
      </c>
      <c r="AZ54" s="370">
        <v>0</v>
      </c>
      <c r="BA54" s="370">
        <f t="shared" si="12"/>
        <v>0</v>
      </c>
      <c r="BB54" s="370">
        <v>0</v>
      </c>
      <c r="BC54" s="370">
        <v>0</v>
      </c>
      <c r="BD54" s="370">
        <f t="shared" si="13"/>
        <v>0</v>
      </c>
      <c r="BE54" s="370">
        <v>0</v>
      </c>
      <c r="BF54" s="370">
        <v>0</v>
      </c>
      <c r="BG54" s="370">
        <f t="shared" si="14"/>
        <v>0</v>
      </c>
      <c r="BH54" s="370">
        <v>0</v>
      </c>
      <c r="BI54" s="370">
        <v>0</v>
      </c>
      <c r="BJ54" s="370">
        <v>0</v>
      </c>
      <c r="BK54" s="370">
        <v>0</v>
      </c>
      <c r="BL54" s="370">
        <v>0</v>
      </c>
      <c r="BM54" s="370">
        <v>0</v>
      </c>
      <c r="BN54" s="370">
        <v>0</v>
      </c>
      <c r="BO54" s="370">
        <v>0</v>
      </c>
      <c r="BP54" s="370">
        <v>0</v>
      </c>
      <c r="BQ54" s="370">
        <v>0</v>
      </c>
      <c r="BR54" s="370">
        <v>0</v>
      </c>
      <c r="BS54" s="370">
        <v>0</v>
      </c>
      <c r="BT54" s="370">
        <v>0</v>
      </c>
      <c r="BU54" s="370">
        <v>0</v>
      </c>
      <c r="BV54" s="370">
        <v>0</v>
      </c>
      <c r="BW54" s="370">
        <v>0</v>
      </c>
      <c r="BX54" s="370">
        <v>0</v>
      </c>
      <c r="BY54" s="370">
        <v>0</v>
      </c>
      <c r="BZ54" s="370">
        <v>0</v>
      </c>
      <c r="CA54" s="370">
        <v>0</v>
      </c>
      <c r="CB54" s="370">
        <v>0</v>
      </c>
      <c r="CC54" s="370">
        <v>0</v>
      </c>
      <c r="CD54" s="370">
        <v>0</v>
      </c>
      <c r="CE54" s="370">
        <v>0</v>
      </c>
    </row>
    <row r="55" spans="1:83" s="371" customFormat="1" hidden="1">
      <c r="A55" s="370">
        <f t="shared" si="19"/>
        <v>45</v>
      </c>
      <c r="B55" s="370" t="s">
        <v>600</v>
      </c>
      <c r="C55" s="370" t="s">
        <v>601</v>
      </c>
      <c r="D55" s="370" t="s">
        <v>2425</v>
      </c>
      <c r="E55" s="370" t="s">
        <v>602</v>
      </c>
      <c r="F55" s="370" t="s">
        <v>87</v>
      </c>
      <c r="G55" s="370" t="s">
        <v>126</v>
      </c>
      <c r="H55" s="370" t="s">
        <v>615</v>
      </c>
      <c r="I55" s="370" t="s">
        <v>615</v>
      </c>
      <c r="J55" s="370">
        <v>2</v>
      </c>
      <c r="K55" s="370" t="s">
        <v>2410</v>
      </c>
      <c r="L55" s="370">
        <v>30226</v>
      </c>
      <c r="M55" s="370" t="s">
        <v>2419</v>
      </c>
      <c r="N55" s="370">
        <v>0</v>
      </c>
      <c r="O55" s="370">
        <v>0</v>
      </c>
      <c r="P55" s="370">
        <v>2</v>
      </c>
      <c r="Q55" s="370">
        <f t="shared" si="0"/>
        <v>2</v>
      </c>
      <c r="R55" s="370">
        <v>0</v>
      </c>
      <c r="S55" s="370">
        <v>0</v>
      </c>
      <c r="T55" s="370">
        <f t="shared" si="1"/>
        <v>0</v>
      </c>
      <c r="U55" s="370">
        <v>0</v>
      </c>
      <c r="V55" s="370">
        <v>1</v>
      </c>
      <c r="W55" s="370">
        <f t="shared" si="2"/>
        <v>1</v>
      </c>
      <c r="X55" s="370">
        <v>0</v>
      </c>
      <c r="Y55" s="370">
        <v>2</v>
      </c>
      <c r="Z55" s="370">
        <f t="shared" si="3"/>
        <v>2</v>
      </c>
      <c r="AA55" s="370">
        <v>1</v>
      </c>
      <c r="AB55" s="370">
        <v>0</v>
      </c>
      <c r="AC55" s="370">
        <f t="shared" si="4"/>
        <v>1</v>
      </c>
      <c r="AD55" s="370">
        <v>4</v>
      </c>
      <c r="AE55" s="370">
        <v>1</v>
      </c>
      <c r="AF55" s="370">
        <f t="shared" si="5"/>
        <v>5</v>
      </c>
      <c r="AG55" s="370">
        <v>0</v>
      </c>
      <c r="AH55" s="370">
        <v>0</v>
      </c>
      <c r="AI55" s="370">
        <f t="shared" si="6"/>
        <v>0</v>
      </c>
      <c r="AJ55" s="370">
        <v>0</v>
      </c>
      <c r="AK55" s="370">
        <v>0</v>
      </c>
      <c r="AL55" s="370">
        <f t="shared" si="7"/>
        <v>0</v>
      </c>
      <c r="AM55" s="370">
        <v>0</v>
      </c>
      <c r="AN55" s="370">
        <v>0</v>
      </c>
      <c r="AO55" s="370">
        <f t="shared" si="8"/>
        <v>0</v>
      </c>
      <c r="AP55" s="370">
        <v>0</v>
      </c>
      <c r="AQ55" s="370">
        <v>0</v>
      </c>
      <c r="AR55" s="370">
        <f t="shared" si="9"/>
        <v>0</v>
      </c>
      <c r="AS55" s="370">
        <v>0</v>
      </c>
      <c r="AT55" s="370">
        <v>0</v>
      </c>
      <c r="AU55" s="370">
        <f t="shared" si="10"/>
        <v>0</v>
      </c>
      <c r="AV55" s="370">
        <v>0</v>
      </c>
      <c r="AW55" s="370">
        <v>0</v>
      </c>
      <c r="AX55" s="370">
        <f t="shared" si="11"/>
        <v>0</v>
      </c>
      <c r="AY55" s="370">
        <v>0</v>
      </c>
      <c r="AZ55" s="370">
        <v>0</v>
      </c>
      <c r="BA55" s="370">
        <f t="shared" si="12"/>
        <v>0</v>
      </c>
      <c r="BB55" s="370">
        <v>0</v>
      </c>
      <c r="BC55" s="370">
        <v>0</v>
      </c>
      <c r="BD55" s="370">
        <f t="shared" si="13"/>
        <v>0</v>
      </c>
      <c r="BE55" s="370">
        <v>0</v>
      </c>
      <c r="BF55" s="370">
        <v>0</v>
      </c>
      <c r="BG55" s="370">
        <f t="shared" si="14"/>
        <v>0</v>
      </c>
      <c r="BH55" s="370">
        <v>0</v>
      </c>
      <c r="BI55" s="370">
        <v>0</v>
      </c>
      <c r="BJ55" s="370">
        <v>0</v>
      </c>
      <c r="BK55" s="370">
        <v>0</v>
      </c>
      <c r="BL55" s="370">
        <v>0</v>
      </c>
      <c r="BM55" s="370">
        <v>0</v>
      </c>
      <c r="BN55" s="370">
        <v>0</v>
      </c>
      <c r="BO55" s="370">
        <v>0</v>
      </c>
      <c r="BP55" s="370">
        <v>0</v>
      </c>
      <c r="BQ55" s="370">
        <v>0</v>
      </c>
      <c r="BR55" s="370">
        <v>0</v>
      </c>
      <c r="BS55" s="370">
        <v>0</v>
      </c>
      <c r="BT55" s="370">
        <v>0</v>
      </c>
      <c r="BU55" s="370">
        <v>0</v>
      </c>
      <c r="BV55" s="370">
        <v>0</v>
      </c>
      <c r="BW55" s="370">
        <v>0</v>
      </c>
      <c r="BX55" s="370">
        <v>0</v>
      </c>
      <c r="BY55" s="370">
        <v>0</v>
      </c>
      <c r="BZ55" s="370">
        <v>0</v>
      </c>
      <c r="CA55" s="370">
        <v>0</v>
      </c>
      <c r="CB55" s="370">
        <v>0</v>
      </c>
      <c r="CC55" s="370">
        <v>0</v>
      </c>
      <c r="CD55" s="370">
        <v>0</v>
      </c>
      <c r="CE55" s="370">
        <v>0</v>
      </c>
    </row>
    <row r="56" spans="1:83" s="371" customFormat="1" hidden="1">
      <c r="A56" s="370">
        <f t="shared" si="19"/>
        <v>46</v>
      </c>
      <c r="B56" s="370" t="s">
        <v>534</v>
      </c>
      <c r="C56" s="370" t="s">
        <v>535</v>
      </c>
      <c r="D56" s="370" t="s">
        <v>2426</v>
      </c>
      <c r="E56" s="370" t="s">
        <v>295</v>
      </c>
      <c r="F56" s="370" t="s">
        <v>87</v>
      </c>
      <c r="G56" s="370" t="s">
        <v>126</v>
      </c>
      <c r="H56" s="370" t="s">
        <v>615</v>
      </c>
      <c r="I56" s="370" t="s">
        <v>615</v>
      </c>
      <c r="J56" s="370">
        <v>2</v>
      </c>
      <c r="K56" s="370" t="s">
        <v>2421</v>
      </c>
      <c r="L56" s="370">
        <v>29952</v>
      </c>
      <c r="M56" s="370" t="s">
        <v>2419</v>
      </c>
      <c r="N56" s="370">
        <v>0</v>
      </c>
      <c r="O56" s="370">
        <v>1</v>
      </c>
      <c r="P56" s="370">
        <v>0</v>
      </c>
      <c r="Q56" s="370">
        <f t="shared" si="0"/>
        <v>1</v>
      </c>
      <c r="R56" s="370">
        <v>10</v>
      </c>
      <c r="S56" s="370">
        <v>8</v>
      </c>
      <c r="T56" s="370">
        <f t="shared" si="1"/>
        <v>18</v>
      </c>
      <c r="U56" s="370">
        <v>10</v>
      </c>
      <c r="V56" s="370">
        <v>14</v>
      </c>
      <c r="W56" s="370">
        <f t="shared" si="2"/>
        <v>24</v>
      </c>
      <c r="X56" s="370">
        <v>5</v>
      </c>
      <c r="Y56" s="370">
        <v>0</v>
      </c>
      <c r="Z56" s="370">
        <f t="shared" si="3"/>
        <v>5</v>
      </c>
      <c r="AA56" s="370">
        <v>10</v>
      </c>
      <c r="AB56" s="370">
        <v>13</v>
      </c>
      <c r="AC56" s="370">
        <f t="shared" si="4"/>
        <v>23</v>
      </c>
      <c r="AD56" s="370">
        <v>10</v>
      </c>
      <c r="AE56" s="370">
        <v>13</v>
      </c>
      <c r="AF56" s="370">
        <f t="shared" si="5"/>
        <v>23</v>
      </c>
      <c r="AG56" s="370">
        <v>4</v>
      </c>
      <c r="AH56" s="370">
        <v>7</v>
      </c>
      <c r="AI56" s="370">
        <f t="shared" si="6"/>
        <v>11</v>
      </c>
      <c r="AJ56" s="370">
        <v>3</v>
      </c>
      <c r="AK56" s="370">
        <v>3</v>
      </c>
      <c r="AL56" s="370">
        <f t="shared" si="7"/>
        <v>6</v>
      </c>
      <c r="AM56" s="370">
        <v>1</v>
      </c>
      <c r="AN56" s="370">
        <v>1</v>
      </c>
      <c r="AO56" s="370">
        <f t="shared" si="8"/>
        <v>2</v>
      </c>
      <c r="AP56" s="370">
        <v>0</v>
      </c>
      <c r="AQ56" s="370">
        <v>0</v>
      </c>
      <c r="AR56" s="370">
        <f t="shared" si="9"/>
        <v>0</v>
      </c>
      <c r="AS56" s="370">
        <v>0</v>
      </c>
      <c r="AT56" s="370">
        <v>0</v>
      </c>
      <c r="AU56" s="370">
        <f t="shared" si="10"/>
        <v>0</v>
      </c>
      <c r="AV56" s="370">
        <v>0</v>
      </c>
      <c r="AW56" s="370">
        <v>0</v>
      </c>
      <c r="AX56" s="370">
        <f t="shared" si="11"/>
        <v>0</v>
      </c>
      <c r="AY56" s="370">
        <v>0</v>
      </c>
      <c r="AZ56" s="370">
        <v>0</v>
      </c>
      <c r="BA56" s="370">
        <f t="shared" si="12"/>
        <v>0</v>
      </c>
      <c r="BB56" s="370">
        <v>0</v>
      </c>
      <c r="BC56" s="370">
        <v>0</v>
      </c>
      <c r="BD56" s="370">
        <f t="shared" si="13"/>
        <v>0</v>
      </c>
      <c r="BE56" s="370">
        <v>0</v>
      </c>
      <c r="BF56" s="370">
        <v>0</v>
      </c>
      <c r="BG56" s="370">
        <f t="shared" si="14"/>
        <v>0</v>
      </c>
      <c r="BH56" s="370">
        <v>1</v>
      </c>
      <c r="BI56" s="370">
        <v>3</v>
      </c>
      <c r="BJ56" s="370">
        <v>0</v>
      </c>
      <c r="BK56" s="370">
        <v>0</v>
      </c>
      <c r="BL56" s="370">
        <v>0</v>
      </c>
      <c r="BM56" s="370">
        <v>1</v>
      </c>
      <c r="BN56" s="370">
        <v>0</v>
      </c>
      <c r="BO56" s="370">
        <v>0</v>
      </c>
      <c r="BP56" s="370">
        <v>0</v>
      </c>
      <c r="BQ56" s="370">
        <v>0</v>
      </c>
      <c r="BR56" s="370">
        <v>0</v>
      </c>
      <c r="BS56" s="370">
        <v>0</v>
      </c>
      <c r="BT56" s="370">
        <v>1</v>
      </c>
      <c r="BU56" s="370">
        <v>4</v>
      </c>
      <c r="BV56" s="370">
        <v>5</v>
      </c>
      <c r="BW56" s="370">
        <v>1</v>
      </c>
      <c r="BX56" s="370">
        <v>4</v>
      </c>
      <c r="BY56" s="370">
        <v>5</v>
      </c>
      <c r="BZ56" s="370">
        <v>1</v>
      </c>
      <c r="CA56" s="370">
        <v>4</v>
      </c>
      <c r="CB56" s="370">
        <v>5</v>
      </c>
      <c r="CC56" s="370">
        <v>1</v>
      </c>
      <c r="CD56" s="370">
        <v>4</v>
      </c>
      <c r="CE56" s="370">
        <v>5</v>
      </c>
    </row>
    <row r="57" spans="1:83" s="371" customFormat="1" hidden="1">
      <c r="A57" s="370">
        <f t="shared" si="19"/>
        <v>47</v>
      </c>
      <c r="B57" s="370" t="s">
        <v>557</v>
      </c>
      <c r="C57" s="370" t="s">
        <v>558</v>
      </c>
      <c r="D57" s="370" t="s">
        <v>2427</v>
      </c>
      <c r="E57" s="370" t="s">
        <v>547</v>
      </c>
      <c r="F57" s="370" t="s">
        <v>87</v>
      </c>
      <c r="G57" s="370" t="s">
        <v>126</v>
      </c>
      <c r="H57" s="370" t="s">
        <v>615</v>
      </c>
      <c r="I57" s="370" t="s">
        <v>615</v>
      </c>
      <c r="J57" s="370">
        <v>2</v>
      </c>
      <c r="K57" s="370" t="s">
        <v>2410</v>
      </c>
      <c r="L57" s="370">
        <v>42023</v>
      </c>
      <c r="M57" s="370" t="s">
        <v>2419</v>
      </c>
      <c r="N57" s="370">
        <v>0</v>
      </c>
      <c r="O57" s="370">
        <v>0</v>
      </c>
      <c r="P57" s="370">
        <v>0</v>
      </c>
      <c r="Q57" s="370">
        <f t="shared" si="0"/>
        <v>0</v>
      </c>
      <c r="R57" s="370">
        <v>0</v>
      </c>
      <c r="S57" s="370">
        <v>0</v>
      </c>
      <c r="T57" s="370">
        <f t="shared" si="1"/>
        <v>0</v>
      </c>
      <c r="U57" s="370">
        <v>2</v>
      </c>
      <c r="V57" s="370">
        <v>1</v>
      </c>
      <c r="W57" s="370">
        <f t="shared" si="2"/>
        <v>3</v>
      </c>
      <c r="X57" s="370">
        <v>2</v>
      </c>
      <c r="Y57" s="370">
        <v>7</v>
      </c>
      <c r="Z57" s="370">
        <f t="shared" si="3"/>
        <v>9</v>
      </c>
      <c r="AA57" s="370">
        <v>3</v>
      </c>
      <c r="AB57" s="370">
        <v>4</v>
      </c>
      <c r="AC57" s="370">
        <f t="shared" si="4"/>
        <v>7</v>
      </c>
      <c r="AD57" s="370">
        <v>2</v>
      </c>
      <c r="AE57" s="370">
        <v>2</v>
      </c>
      <c r="AF57" s="370">
        <f t="shared" si="5"/>
        <v>4</v>
      </c>
      <c r="AG57" s="370">
        <v>1</v>
      </c>
      <c r="AH57" s="370">
        <v>1</v>
      </c>
      <c r="AI57" s="370">
        <f t="shared" si="6"/>
        <v>2</v>
      </c>
      <c r="AJ57" s="370">
        <v>5</v>
      </c>
      <c r="AK57" s="370">
        <v>5</v>
      </c>
      <c r="AL57" s="370">
        <f t="shared" si="7"/>
        <v>10</v>
      </c>
      <c r="AM57" s="370">
        <v>6</v>
      </c>
      <c r="AN57" s="370">
        <v>2</v>
      </c>
      <c r="AO57" s="370">
        <f t="shared" si="8"/>
        <v>8</v>
      </c>
      <c r="AP57" s="370">
        <v>1</v>
      </c>
      <c r="AQ57" s="370">
        <v>1</v>
      </c>
      <c r="AR57" s="370">
        <f t="shared" si="9"/>
        <v>2</v>
      </c>
      <c r="AS57" s="370">
        <v>0</v>
      </c>
      <c r="AT57" s="370">
        <v>1</v>
      </c>
      <c r="AU57" s="370">
        <f t="shared" si="10"/>
        <v>1</v>
      </c>
      <c r="AV57" s="370">
        <v>0</v>
      </c>
      <c r="AW57" s="370">
        <v>0</v>
      </c>
      <c r="AX57" s="370">
        <f t="shared" si="11"/>
        <v>0</v>
      </c>
      <c r="AY57" s="370">
        <v>0</v>
      </c>
      <c r="AZ57" s="370">
        <v>0</v>
      </c>
      <c r="BA57" s="370">
        <f t="shared" si="12"/>
        <v>0</v>
      </c>
      <c r="BB57" s="370">
        <v>0</v>
      </c>
      <c r="BC57" s="370">
        <v>0</v>
      </c>
      <c r="BD57" s="370">
        <f t="shared" si="13"/>
        <v>0</v>
      </c>
      <c r="BE57" s="370">
        <v>0</v>
      </c>
      <c r="BF57" s="370">
        <v>0</v>
      </c>
      <c r="BG57" s="370">
        <f t="shared" si="14"/>
        <v>0</v>
      </c>
      <c r="BH57" s="370">
        <v>0</v>
      </c>
      <c r="BI57" s="370">
        <v>3</v>
      </c>
      <c r="BJ57" s="370">
        <v>0</v>
      </c>
      <c r="BK57" s="370">
        <v>0</v>
      </c>
      <c r="BL57" s="370">
        <v>0</v>
      </c>
      <c r="BM57" s="370">
        <v>1</v>
      </c>
      <c r="BN57" s="370">
        <v>0</v>
      </c>
      <c r="BO57" s="370">
        <v>0</v>
      </c>
      <c r="BP57" s="370">
        <v>0</v>
      </c>
      <c r="BQ57" s="370">
        <v>0</v>
      </c>
      <c r="BR57" s="370">
        <v>0</v>
      </c>
      <c r="BS57" s="370">
        <v>0</v>
      </c>
      <c r="BT57" s="370">
        <v>0</v>
      </c>
      <c r="BU57" s="370">
        <v>4</v>
      </c>
      <c r="BV57" s="370">
        <v>4</v>
      </c>
      <c r="BW57" s="370">
        <v>0</v>
      </c>
      <c r="BX57" s="370">
        <v>4</v>
      </c>
      <c r="BY57" s="370">
        <v>4</v>
      </c>
      <c r="BZ57" s="370">
        <v>0</v>
      </c>
      <c r="CA57" s="370">
        <v>4</v>
      </c>
      <c r="CB57" s="370">
        <v>4</v>
      </c>
      <c r="CC57" s="370">
        <v>0</v>
      </c>
      <c r="CD57" s="370">
        <v>4</v>
      </c>
      <c r="CE57" s="370">
        <v>4</v>
      </c>
    </row>
    <row r="58" spans="1:83" s="371" customFormat="1" hidden="1">
      <c r="A58" s="370">
        <f t="shared" si="19"/>
        <v>48</v>
      </c>
      <c r="B58" s="370" t="s">
        <v>612</v>
      </c>
      <c r="C58" s="370" t="s">
        <v>613</v>
      </c>
      <c r="D58" s="370" t="s">
        <v>614</v>
      </c>
      <c r="E58" s="370" t="s">
        <v>614</v>
      </c>
      <c r="F58" s="370" t="s">
        <v>87</v>
      </c>
      <c r="G58" s="370" t="s">
        <v>126</v>
      </c>
      <c r="H58" s="370" t="s">
        <v>615</v>
      </c>
      <c r="I58" s="370" t="s">
        <v>615</v>
      </c>
      <c r="J58" s="370">
        <v>2</v>
      </c>
      <c r="K58" s="370" t="s">
        <v>2410</v>
      </c>
      <c r="L58" s="370">
        <v>41668</v>
      </c>
      <c r="M58" s="370" t="s">
        <v>2419</v>
      </c>
      <c r="N58" s="370">
        <v>0</v>
      </c>
      <c r="O58" s="370">
        <v>1</v>
      </c>
      <c r="P58" s="370">
        <v>1</v>
      </c>
      <c r="Q58" s="370">
        <f t="shared" si="0"/>
        <v>2</v>
      </c>
      <c r="R58" s="370">
        <v>0</v>
      </c>
      <c r="S58" s="370">
        <v>2</v>
      </c>
      <c r="T58" s="370">
        <f t="shared" si="1"/>
        <v>2</v>
      </c>
      <c r="U58" s="370">
        <v>0</v>
      </c>
      <c r="V58" s="370">
        <v>0</v>
      </c>
      <c r="W58" s="370">
        <f t="shared" si="2"/>
        <v>0</v>
      </c>
      <c r="X58" s="370">
        <v>2</v>
      </c>
      <c r="Y58" s="370">
        <v>0</v>
      </c>
      <c r="Z58" s="370">
        <f t="shared" si="3"/>
        <v>2</v>
      </c>
      <c r="AA58" s="370">
        <v>0</v>
      </c>
      <c r="AB58" s="370">
        <v>1</v>
      </c>
      <c r="AC58" s="370">
        <f t="shared" si="4"/>
        <v>1</v>
      </c>
      <c r="AD58" s="370">
        <v>1</v>
      </c>
      <c r="AE58" s="370">
        <v>0</v>
      </c>
      <c r="AF58" s="370">
        <f t="shared" si="5"/>
        <v>1</v>
      </c>
      <c r="AG58" s="370">
        <v>2</v>
      </c>
      <c r="AH58" s="370">
        <v>0</v>
      </c>
      <c r="AI58" s="370">
        <f t="shared" si="6"/>
        <v>2</v>
      </c>
      <c r="AJ58" s="370">
        <v>1</v>
      </c>
      <c r="AK58" s="370">
        <v>0</v>
      </c>
      <c r="AL58" s="370">
        <f t="shared" si="7"/>
        <v>1</v>
      </c>
      <c r="AM58" s="370">
        <v>1</v>
      </c>
      <c r="AN58" s="370">
        <v>0</v>
      </c>
      <c r="AO58" s="370">
        <f t="shared" si="8"/>
        <v>1</v>
      </c>
      <c r="AP58" s="370">
        <v>0</v>
      </c>
      <c r="AQ58" s="370">
        <v>0</v>
      </c>
      <c r="AR58" s="370">
        <f t="shared" si="9"/>
        <v>0</v>
      </c>
      <c r="AS58" s="370">
        <v>0</v>
      </c>
      <c r="AT58" s="370">
        <v>0</v>
      </c>
      <c r="AU58" s="370">
        <f t="shared" si="10"/>
        <v>0</v>
      </c>
      <c r="AV58" s="370">
        <v>0</v>
      </c>
      <c r="AW58" s="370">
        <v>0</v>
      </c>
      <c r="AX58" s="370">
        <f t="shared" si="11"/>
        <v>0</v>
      </c>
      <c r="AY58" s="370">
        <v>0</v>
      </c>
      <c r="AZ58" s="370">
        <v>0</v>
      </c>
      <c r="BA58" s="370">
        <f t="shared" si="12"/>
        <v>0</v>
      </c>
      <c r="BB58" s="370">
        <v>0</v>
      </c>
      <c r="BC58" s="370">
        <v>0</v>
      </c>
      <c r="BD58" s="370">
        <f t="shared" si="13"/>
        <v>0</v>
      </c>
      <c r="BE58" s="370">
        <v>0</v>
      </c>
      <c r="BF58" s="370">
        <v>0</v>
      </c>
      <c r="BG58" s="370">
        <f t="shared" si="14"/>
        <v>0</v>
      </c>
      <c r="BH58" s="370">
        <v>0</v>
      </c>
      <c r="BI58" s="370">
        <v>0</v>
      </c>
      <c r="BJ58" s="370">
        <v>0</v>
      </c>
      <c r="BK58" s="370">
        <v>0</v>
      </c>
      <c r="BL58" s="370">
        <v>0</v>
      </c>
      <c r="BM58" s="370">
        <v>0</v>
      </c>
      <c r="BN58" s="370">
        <v>0</v>
      </c>
      <c r="BO58" s="370">
        <v>0</v>
      </c>
      <c r="BP58" s="370">
        <v>0</v>
      </c>
      <c r="BQ58" s="370">
        <v>0</v>
      </c>
      <c r="BR58" s="370">
        <v>0</v>
      </c>
      <c r="BS58" s="370">
        <v>0</v>
      </c>
      <c r="BT58" s="370">
        <v>0</v>
      </c>
      <c r="BU58" s="370">
        <v>0</v>
      </c>
      <c r="BV58" s="370">
        <v>0</v>
      </c>
      <c r="BW58" s="370">
        <v>0</v>
      </c>
      <c r="BX58" s="370">
        <v>0</v>
      </c>
      <c r="BY58" s="370">
        <v>0</v>
      </c>
      <c r="BZ58" s="370">
        <v>0</v>
      </c>
      <c r="CA58" s="370">
        <v>0</v>
      </c>
      <c r="CB58" s="370">
        <v>0</v>
      </c>
      <c r="CC58" s="370">
        <v>0</v>
      </c>
      <c r="CD58" s="370">
        <v>0</v>
      </c>
      <c r="CE58" s="370">
        <v>0</v>
      </c>
    </row>
    <row r="59" spans="1:83" s="371" customFormat="1" ht="24" customHeight="1">
      <c r="A59" s="370">
        <v>2</v>
      </c>
      <c r="B59" s="370"/>
      <c r="C59" s="370" t="str">
        <f>F59</f>
        <v>Kec. Batang Asai</v>
      </c>
      <c r="D59" s="370"/>
      <c r="E59" s="370"/>
      <c r="F59" s="370" t="str">
        <f>F58</f>
        <v>Kec. Batang Asai</v>
      </c>
      <c r="G59" s="370"/>
      <c r="H59" s="370"/>
      <c r="I59" s="370"/>
      <c r="J59" s="370"/>
      <c r="K59" s="370"/>
      <c r="L59" s="370"/>
      <c r="M59" s="370"/>
      <c r="N59" s="370"/>
      <c r="O59" s="370">
        <f t="shared" ref="O59:BS59" si="21">SUM(O25:O58)</f>
        <v>11</v>
      </c>
      <c r="P59" s="370">
        <f t="shared" si="21"/>
        <v>15</v>
      </c>
      <c r="Q59" s="370">
        <f t="shared" si="21"/>
        <v>26</v>
      </c>
      <c r="R59" s="370">
        <f t="shared" si="21"/>
        <v>149</v>
      </c>
      <c r="S59" s="370">
        <f t="shared" si="21"/>
        <v>164</v>
      </c>
      <c r="T59" s="370">
        <f t="shared" si="21"/>
        <v>313</v>
      </c>
      <c r="U59" s="370">
        <f t="shared" si="21"/>
        <v>197</v>
      </c>
      <c r="V59" s="370">
        <f t="shared" si="21"/>
        <v>185</v>
      </c>
      <c r="W59" s="370">
        <f t="shared" si="21"/>
        <v>382</v>
      </c>
      <c r="X59" s="370">
        <f t="shared" si="21"/>
        <v>191</v>
      </c>
      <c r="Y59" s="370">
        <f t="shared" si="21"/>
        <v>173</v>
      </c>
      <c r="Z59" s="370">
        <f t="shared" si="21"/>
        <v>364</v>
      </c>
      <c r="AA59" s="370">
        <f t="shared" si="21"/>
        <v>198</v>
      </c>
      <c r="AB59" s="370">
        <f t="shared" si="21"/>
        <v>233</v>
      </c>
      <c r="AC59" s="370">
        <f t="shared" si="21"/>
        <v>431</v>
      </c>
      <c r="AD59" s="370">
        <f t="shared" si="21"/>
        <v>218</v>
      </c>
      <c r="AE59" s="370">
        <f t="shared" si="21"/>
        <v>191</v>
      </c>
      <c r="AF59" s="370">
        <f t="shared" si="21"/>
        <v>409</v>
      </c>
      <c r="AG59" s="370">
        <f t="shared" si="21"/>
        <v>200</v>
      </c>
      <c r="AH59" s="370">
        <f t="shared" si="21"/>
        <v>190</v>
      </c>
      <c r="AI59" s="370">
        <f t="shared" si="21"/>
        <v>390</v>
      </c>
      <c r="AJ59" s="370">
        <f t="shared" si="21"/>
        <v>116</v>
      </c>
      <c r="AK59" s="370">
        <f t="shared" si="21"/>
        <v>87</v>
      </c>
      <c r="AL59" s="370">
        <f t="shared" si="21"/>
        <v>203</v>
      </c>
      <c r="AM59" s="370">
        <f t="shared" si="21"/>
        <v>48</v>
      </c>
      <c r="AN59" s="370">
        <f t="shared" si="21"/>
        <v>31</v>
      </c>
      <c r="AO59" s="370">
        <f t="shared" si="21"/>
        <v>79</v>
      </c>
      <c r="AP59" s="370">
        <f t="shared" si="21"/>
        <v>8</v>
      </c>
      <c r="AQ59" s="370">
        <f t="shared" si="21"/>
        <v>15</v>
      </c>
      <c r="AR59" s="370">
        <f t="shared" si="21"/>
        <v>23</v>
      </c>
      <c r="AS59" s="370">
        <f t="shared" si="21"/>
        <v>2</v>
      </c>
      <c r="AT59" s="370">
        <f t="shared" si="21"/>
        <v>1</v>
      </c>
      <c r="AU59" s="370">
        <f t="shared" si="21"/>
        <v>3</v>
      </c>
      <c r="AV59" s="370">
        <f t="shared" si="21"/>
        <v>1</v>
      </c>
      <c r="AW59" s="370">
        <f t="shared" si="21"/>
        <v>0</v>
      </c>
      <c r="AX59" s="370">
        <f t="shared" si="21"/>
        <v>1</v>
      </c>
      <c r="AY59" s="370">
        <f t="shared" si="21"/>
        <v>1</v>
      </c>
      <c r="AZ59" s="370">
        <f t="shared" si="21"/>
        <v>0</v>
      </c>
      <c r="BA59" s="370">
        <f t="shared" si="21"/>
        <v>1</v>
      </c>
      <c r="BB59" s="370">
        <f t="shared" si="21"/>
        <v>0</v>
      </c>
      <c r="BC59" s="370">
        <f t="shared" si="21"/>
        <v>0</v>
      </c>
      <c r="BD59" s="370">
        <f t="shared" si="21"/>
        <v>0</v>
      </c>
      <c r="BE59" s="370">
        <f t="shared" si="21"/>
        <v>0</v>
      </c>
      <c r="BF59" s="370">
        <f t="shared" si="21"/>
        <v>0</v>
      </c>
      <c r="BG59" s="370">
        <f t="shared" si="21"/>
        <v>0</v>
      </c>
      <c r="BH59" s="370">
        <f t="shared" si="21"/>
        <v>27</v>
      </c>
      <c r="BI59" s="370">
        <f t="shared" si="21"/>
        <v>19</v>
      </c>
      <c r="BJ59" s="370">
        <f t="shared" si="21"/>
        <v>12</v>
      </c>
      <c r="BK59" s="370">
        <f t="shared" si="21"/>
        <v>6</v>
      </c>
      <c r="BL59" s="370">
        <f t="shared" si="21"/>
        <v>16</v>
      </c>
      <c r="BM59" s="370">
        <f t="shared" si="21"/>
        <v>10</v>
      </c>
      <c r="BN59" s="370">
        <f t="shared" si="21"/>
        <v>5</v>
      </c>
      <c r="BO59" s="370">
        <f t="shared" si="21"/>
        <v>1</v>
      </c>
      <c r="BP59" s="370">
        <f t="shared" si="21"/>
        <v>3</v>
      </c>
      <c r="BQ59" s="370">
        <f t="shared" si="21"/>
        <v>4</v>
      </c>
      <c r="BR59" s="370">
        <f t="shared" si="21"/>
        <v>0</v>
      </c>
      <c r="BS59" s="370">
        <f t="shared" si="21"/>
        <v>0</v>
      </c>
      <c r="BT59" s="370">
        <v>0</v>
      </c>
      <c r="BU59" s="370">
        <v>0</v>
      </c>
      <c r="BV59" s="370">
        <f>SUM(BT59:BU59)</f>
        <v>0</v>
      </c>
      <c r="BW59" s="370">
        <v>0</v>
      </c>
      <c r="BX59" s="370">
        <v>0</v>
      </c>
      <c r="BY59" s="370">
        <f>SUM(BW59:BX59)</f>
        <v>0</v>
      </c>
      <c r="BZ59" s="370">
        <v>0</v>
      </c>
      <c r="CA59" s="370">
        <v>0</v>
      </c>
      <c r="CB59" s="370">
        <f>SUM(BZ59:CA59)</f>
        <v>0</v>
      </c>
      <c r="CC59" s="370">
        <v>0</v>
      </c>
      <c r="CD59" s="370">
        <v>0</v>
      </c>
      <c r="CE59" s="370">
        <f>SUM(CC59:CD59)</f>
        <v>0</v>
      </c>
    </row>
    <row r="60" spans="1:83" s="371" customFormat="1" hidden="1">
      <c r="A60" s="370">
        <f>A58+1</f>
        <v>49</v>
      </c>
      <c r="B60" s="370" t="s">
        <v>646</v>
      </c>
      <c r="C60" s="370" t="s">
        <v>647</v>
      </c>
      <c r="D60" s="370" t="s">
        <v>1506</v>
      </c>
      <c r="E60" s="370" t="s">
        <v>244</v>
      </c>
      <c r="F60" s="370" t="s">
        <v>81</v>
      </c>
      <c r="G60" s="370" t="s">
        <v>126</v>
      </c>
      <c r="H60" s="370" t="s">
        <v>615</v>
      </c>
      <c r="I60" s="370" t="s">
        <v>615</v>
      </c>
      <c r="J60" s="370">
        <v>2</v>
      </c>
      <c r="K60" s="370" t="s">
        <v>2428</v>
      </c>
      <c r="L60" s="370">
        <v>13150</v>
      </c>
      <c r="M60" s="370" t="s">
        <v>2409</v>
      </c>
      <c r="N60" s="370">
        <v>450</v>
      </c>
      <c r="O60" s="370">
        <v>0</v>
      </c>
      <c r="P60" s="370">
        <v>1</v>
      </c>
      <c r="Q60" s="370">
        <f t="shared" si="0"/>
        <v>1</v>
      </c>
      <c r="R60" s="370">
        <v>3</v>
      </c>
      <c r="S60" s="370">
        <v>5</v>
      </c>
      <c r="T60" s="370">
        <f t="shared" si="1"/>
        <v>8</v>
      </c>
      <c r="U60" s="370">
        <v>16</v>
      </c>
      <c r="V60" s="370">
        <v>7</v>
      </c>
      <c r="W60" s="370">
        <f t="shared" si="2"/>
        <v>23</v>
      </c>
      <c r="X60" s="370">
        <v>7</v>
      </c>
      <c r="Y60" s="370">
        <v>9</v>
      </c>
      <c r="Z60" s="370">
        <f t="shared" si="3"/>
        <v>16</v>
      </c>
      <c r="AA60" s="370">
        <v>13</v>
      </c>
      <c r="AB60" s="370">
        <v>19</v>
      </c>
      <c r="AC60" s="370">
        <f t="shared" si="4"/>
        <v>32</v>
      </c>
      <c r="AD60" s="370">
        <v>7</v>
      </c>
      <c r="AE60" s="370">
        <v>8</v>
      </c>
      <c r="AF60" s="370">
        <f t="shared" si="5"/>
        <v>15</v>
      </c>
      <c r="AG60" s="370">
        <v>5</v>
      </c>
      <c r="AH60" s="370">
        <v>9</v>
      </c>
      <c r="AI60" s="370">
        <f t="shared" si="6"/>
        <v>14</v>
      </c>
      <c r="AJ60" s="370">
        <v>4</v>
      </c>
      <c r="AK60" s="370">
        <v>5</v>
      </c>
      <c r="AL60" s="370">
        <f t="shared" si="7"/>
        <v>9</v>
      </c>
      <c r="AM60" s="370">
        <v>2</v>
      </c>
      <c r="AN60" s="370">
        <v>1</v>
      </c>
      <c r="AO60" s="370">
        <f t="shared" si="8"/>
        <v>3</v>
      </c>
      <c r="AP60" s="370">
        <v>0</v>
      </c>
      <c r="AQ60" s="370">
        <v>1</v>
      </c>
      <c r="AR60" s="370">
        <f t="shared" si="9"/>
        <v>1</v>
      </c>
      <c r="AS60" s="370">
        <v>0</v>
      </c>
      <c r="AT60" s="370">
        <v>0</v>
      </c>
      <c r="AU60" s="370">
        <f t="shared" si="10"/>
        <v>0</v>
      </c>
      <c r="AV60" s="370">
        <v>0</v>
      </c>
      <c r="AW60" s="370">
        <v>0</v>
      </c>
      <c r="AX60" s="370">
        <f t="shared" si="11"/>
        <v>0</v>
      </c>
      <c r="AY60" s="370">
        <v>0</v>
      </c>
      <c r="AZ60" s="370">
        <v>0</v>
      </c>
      <c r="BA60" s="370">
        <f t="shared" si="12"/>
        <v>0</v>
      </c>
      <c r="BB60" s="370">
        <v>0</v>
      </c>
      <c r="BC60" s="370">
        <v>0</v>
      </c>
      <c r="BD60" s="370">
        <f t="shared" si="13"/>
        <v>0</v>
      </c>
      <c r="BE60" s="370">
        <v>0</v>
      </c>
      <c r="BF60" s="370">
        <v>0</v>
      </c>
      <c r="BG60" s="370">
        <f t="shared" si="14"/>
        <v>0</v>
      </c>
      <c r="BH60" s="370">
        <v>2</v>
      </c>
      <c r="BI60" s="370">
        <v>0</v>
      </c>
      <c r="BJ60" s="370">
        <v>0</v>
      </c>
      <c r="BK60" s="370">
        <v>0</v>
      </c>
      <c r="BL60" s="370">
        <v>0</v>
      </c>
      <c r="BM60" s="370">
        <v>0</v>
      </c>
      <c r="BN60" s="370">
        <v>1</v>
      </c>
      <c r="BO60" s="370">
        <v>0</v>
      </c>
      <c r="BP60" s="370">
        <v>0</v>
      </c>
      <c r="BQ60" s="370">
        <v>0</v>
      </c>
      <c r="BR60" s="370">
        <v>0</v>
      </c>
      <c r="BS60" s="370">
        <v>0</v>
      </c>
      <c r="BT60" s="370">
        <v>3</v>
      </c>
      <c r="BU60" s="370">
        <v>0</v>
      </c>
      <c r="BV60" s="370">
        <v>3</v>
      </c>
      <c r="BW60" s="370">
        <v>3</v>
      </c>
      <c r="BX60" s="370">
        <v>0</v>
      </c>
      <c r="BY60" s="370">
        <v>3</v>
      </c>
      <c r="BZ60" s="370">
        <v>3</v>
      </c>
      <c r="CA60" s="370">
        <v>0</v>
      </c>
      <c r="CB60" s="370">
        <v>3</v>
      </c>
      <c r="CC60" s="370">
        <v>3</v>
      </c>
      <c r="CD60" s="370">
        <v>0</v>
      </c>
      <c r="CE60" s="370">
        <v>3</v>
      </c>
    </row>
    <row r="61" spans="1:83" s="371" customFormat="1" hidden="1">
      <c r="A61" s="370">
        <f t="shared" si="19"/>
        <v>50</v>
      </c>
      <c r="B61" s="370" t="s">
        <v>648</v>
      </c>
      <c r="C61" s="370" t="s">
        <v>649</v>
      </c>
      <c r="D61" s="370" t="s">
        <v>250</v>
      </c>
      <c r="E61" s="370" t="s">
        <v>650</v>
      </c>
      <c r="F61" s="370" t="s">
        <v>81</v>
      </c>
      <c r="G61" s="370" t="s">
        <v>126</v>
      </c>
      <c r="H61" s="370" t="s">
        <v>615</v>
      </c>
      <c r="I61" s="370" t="s">
        <v>615</v>
      </c>
      <c r="J61" s="370">
        <v>2</v>
      </c>
      <c r="K61" s="370" t="s">
        <v>2410</v>
      </c>
      <c r="L61" s="370">
        <v>14611</v>
      </c>
      <c r="M61" s="370" t="s">
        <v>2409</v>
      </c>
      <c r="N61" s="370">
        <v>900</v>
      </c>
      <c r="O61" s="370">
        <v>0</v>
      </c>
      <c r="P61" s="370">
        <v>0</v>
      </c>
      <c r="Q61" s="370">
        <f t="shared" si="0"/>
        <v>0</v>
      </c>
      <c r="R61" s="370">
        <v>8</v>
      </c>
      <c r="S61" s="370">
        <v>5</v>
      </c>
      <c r="T61" s="370">
        <f t="shared" si="1"/>
        <v>13</v>
      </c>
      <c r="U61" s="370">
        <v>11</v>
      </c>
      <c r="V61" s="370">
        <v>8</v>
      </c>
      <c r="W61" s="370">
        <f t="shared" si="2"/>
        <v>19</v>
      </c>
      <c r="X61" s="370">
        <v>16</v>
      </c>
      <c r="Y61" s="370">
        <v>11</v>
      </c>
      <c r="Z61" s="370">
        <f t="shared" si="3"/>
        <v>27</v>
      </c>
      <c r="AA61" s="370">
        <v>12</v>
      </c>
      <c r="AB61" s="370">
        <v>16</v>
      </c>
      <c r="AC61" s="370">
        <f t="shared" si="4"/>
        <v>28</v>
      </c>
      <c r="AD61" s="370">
        <v>6</v>
      </c>
      <c r="AE61" s="370">
        <v>11</v>
      </c>
      <c r="AF61" s="370">
        <f t="shared" si="5"/>
        <v>17</v>
      </c>
      <c r="AG61" s="370">
        <v>12</v>
      </c>
      <c r="AH61" s="370">
        <v>9</v>
      </c>
      <c r="AI61" s="370">
        <f t="shared" si="6"/>
        <v>21</v>
      </c>
      <c r="AJ61" s="370">
        <v>7</v>
      </c>
      <c r="AK61" s="370">
        <v>3</v>
      </c>
      <c r="AL61" s="370">
        <f t="shared" si="7"/>
        <v>10</v>
      </c>
      <c r="AM61" s="370">
        <v>0</v>
      </c>
      <c r="AN61" s="370">
        <v>1</v>
      </c>
      <c r="AO61" s="370">
        <f t="shared" si="8"/>
        <v>1</v>
      </c>
      <c r="AP61" s="370">
        <v>0</v>
      </c>
      <c r="AQ61" s="370">
        <v>0</v>
      </c>
      <c r="AR61" s="370">
        <f t="shared" si="9"/>
        <v>0</v>
      </c>
      <c r="AS61" s="370">
        <v>0</v>
      </c>
      <c r="AT61" s="370">
        <v>0</v>
      </c>
      <c r="AU61" s="370">
        <f t="shared" si="10"/>
        <v>0</v>
      </c>
      <c r="AV61" s="370">
        <v>0</v>
      </c>
      <c r="AW61" s="370">
        <v>0</v>
      </c>
      <c r="AX61" s="370">
        <f t="shared" si="11"/>
        <v>0</v>
      </c>
      <c r="AY61" s="370">
        <v>0</v>
      </c>
      <c r="AZ61" s="370">
        <v>0</v>
      </c>
      <c r="BA61" s="370">
        <f t="shared" si="12"/>
        <v>0</v>
      </c>
      <c r="BB61" s="370">
        <v>0</v>
      </c>
      <c r="BC61" s="370">
        <v>0</v>
      </c>
      <c r="BD61" s="370">
        <f t="shared" si="13"/>
        <v>0</v>
      </c>
      <c r="BE61" s="370">
        <v>0</v>
      </c>
      <c r="BF61" s="370">
        <v>0</v>
      </c>
      <c r="BG61" s="370">
        <f t="shared" si="14"/>
        <v>0</v>
      </c>
      <c r="BH61" s="370">
        <v>0</v>
      </c>
      <c r="BI61" s="370">
        <v>0</v>
      </c>
      <c r="BJ61" s="370">
        <v>0</v>
      </c>
      <c r="BK61" s="370">
        <v>0</v>
      </c>
      <c r="BL61" s="370">
        <v>0</v>
      </c>
      <c r="BM61" s="370">
        <v>0</v>
      </c>
      <c r="BN61" s="370">
        <v>0</v>
      </c>
      <c r="BO61" s="370">
        <v>0</v>
      </c>
      <c r="BP61" s="370">
        <v>0</v>
      </c>
      <c r="BQ61" s="370">
        <v>0</v>
      </c>
      <c r="BR61" s="370">
        <v>0</v>
      </c>
      <c r="BS61" s="370">
        <v>0</v>
      </c>
      <c r="BT61" s="370">
        <v>0</v>
      </c>
      <c r="BU61" s="370">
        <v>0</v>
      </c>
      <c r="BV61" s="370">
        <v>0</v>
      </c>
      <c r="BW61" s="370">
        <v>0</v>
      </c>
      <c r="BX61" s="370">
        <v>0</v>
      </c>
      <c r="BY61" s="370">
        <v>0</v>
      </c>
      <c r="BZ61" s="370">
        <v>0</v>
      </c>
      <c r="CA61" s="370">
        <v>0</v>
      </c>
      <c r="CB61" s="370">
        <v>0</v>
      </c>
      <c r="CC61" s="370">
        <v>0</v>
      </c>
      <c r="CD61" s="370">
        <v>0</v>
      </c>
      <c r="CE61" s="370">
        <v>0</v>
      </c>
    </row>
    <row r="62" spans="1:83" s="371" customFormat="1" hidden="1">
      <c r="A62" s="370">
        <f t="shared" si="19"/>
        <v>51</v>
      </c>
      <c r="B62" s="370" t="s">
        <v>635</v>
      </c>
      <c r="C62" s="370" t="s">
        <v>636</v>
      </c>
      <c r="D62" s="370" t="s">
        <v>1505</v>
      </c>
      <c r="E62" s="370" t="s">
        <v>247</v>
      </c>
      <c r="F62" s="370" t="s">
        <v>81</v>
      </c>
      <c r="G62" s="370" t="s">
        <v>126</v>
      </c>
      <c r="H62" s="370" t="s">
        <v>615</v>
      </c>
      <c r="I62" s="370" t="s">
        <v>615</v>
      </c>
      <c r="J62" s="370">
        <v>2</v>
      </c>
      <c r="K62" s="370" t="s">
        <v>2410</v>
      </c>
      <c r="L62" s="370">
        <v>23743</v>
      </c>
      <c r="M62" s="370" t="s">
        <v>2409</v>
      </c>
      <c r="N62" s="370">
        <v>900</v>
      </c>
      <c r="O62" s="370">
        <v>0</v>
      </c>
      <c r="P62" s="370">
        <v>0</v>
      </c>
      <c r="Q62" s="370">
        <f t="shared" si="0"/>
        <v>0</v>
      </c>
      <c r="R62" s="370">
        <v>7</v>
      </c>
      <c r="S62" s="370">
        <v>6</v>
      </c>
      <c r="T62" s="370">
        <f t="shared" si="1"/>
        <v>13</v>
      </c>
      <c r="U62" s="370">
        <v>9</v>
      </c>
      <c r="V62" s="370">
        <v>6</v>
      </c>
      <c r="W62" s="370">
        <f t="shared" si="2"/>
        <v>15</v>
      </c>
      <c r="X62" s="370">
        <v>18</v>
      </c>
      <c r="Y62" s="370">
        <v>2</v>
      </c>
      <c r="Z62" s="370">
        <f t="shared" si="3"/>
        <v>20</v>
      </c>
      <c r="AA62" s="370">
        <v>14</v>
      </c>
      <c r="AB62" s="370">
        <v>7</v>
      </c>
      <c r="AC62" s="370">
        <f t="shared" si="4"/>
        <v>21</v>
      </c>
      <c r="AD62" s="370">
        <v>7</v>
      </c>
      <c r="AE62" s="370">
        <v>14</v>
      </c>
      <c r="AF62" s="370">
        <f t="shared" si="5"/>
        <v>21</v>
      </c>
      <c r="AG62" s="370">
        <v>11</v>
      </c>
      <c r="AH62" s="370">
        <v>8</v>
      </c>
      <c r="AI62" s="370">
        <f t="shared" si="6"/>
        <v>19</v>
      </c>
      <c r="AJ62" s="370">
        <v>4</v>
      </c>
      <c r="AK62" s="370">
        <v>0</v>
      </c>
      <c r="AL62" s="370">
        <f t="shared" si="7"/>
        <v>4</v>
      </c>
      <c r="AM62" s="370">
        <v>0</v>
      </c>
      <c r="AN62" s="370">
        <v>0</v>
      </c>
      <c r="AO62" s="370">
        <f t="shared" si="8"/>
        <v>0</v>
      </c>
      <c r="AP62" s="370">
        <v>1</v>
      </c>
      <c r="AQ62" s="370">
        <v>0</v>
      </c>
      <c r="AR62" s="370">
        <f t="shared" si="9"/>
        <v>1</v>
      </c>
      <c r="AS62" s="370">
        <v>0</v>
      </c>
      <c r="AT62" s="370">
        <v>0</v>
      </c>
      <c r="AU62" s="370">
        <f t="shared" si="10"/>
        <v>0</v>
      </c>
      <c r="AV62" s="370">
        <v>0</v>
      </c>
      <c r="AW62" s="370">
        <v>0</v>
      </c>
      <c r="AX62" s="370">
        <f t="shared" si="11"/>
        <v>0</v>
      </c>
      <c r="AY62" s="370">
        <v>0</v>
      </c>
      <c r="AZ62" s="370">
        <v>0</v>
      </c>
      <c r="BA62" s="370">
        <f t="shared" si="12"/>
        <v>0</v>
      </c>
      <c r="BB62" s="370">
        <v>0</v>
      </c>
      <c r="BC62" s="370">
        <v>0</v>
      </c>
      <c r="BD62" s="370">
        <f t="shared" si="13"/>
        <v>0</v>
      </c>
      <c r="BE62" s="370">
        <v>0</v>
      </c>
      <c r="BF62" s="370">
        <v>0</v>
      </c>
      <c r="BG62" s="370">
        <f t="shared" si="14"/>
        <v>0</v>
      </c>
      <c r="BH62" s="370">
        <v>2</v>
      </c>
      <c r="BI62" s="370">
        <v>0</v>
      </c>
      <c r="BJ62" s="370">
        <v>0</v>
      </c>
      <c r="BK62" s="370">
        <v>0</v>
      </c>
      <c r="BL62" s="370">
        <v>0</v>
      </c>
      <c r="BM62" s="370">
        <v>0</v>
      </c>
      <c r="BN62" s="370">
        <v>0</v>
      </c>
      <c r="BO62" s="370">
        <v>0</v>
      </c>
      <c r="BP62" s="370">
        <v>0</v>
      </c>
      <c r="BQ62" s="370">
        <v>0</v>
      </c>
      <c r="BR62" s="370">
        <v>0</v>
      </c>
      <c r="BS62" s="370">
        <v>0</v>
      </c>
      <c r="BT62" s="370">
        <v>2</v>
      </c>
      <c r="BU62" s="370">
        <v>0</v>
      </c>
      <c r="BV62" s="370">
        <v>2</v>
      </c>
      <c r="BW62" s="370">
        <v>2</v>
      </c>
      <c r="BX62" s="370">
        <v>0</v>
      </c>
      <c r="BY62" s="370">
        <v>2</v>
      </c>
      <c r="BZ62" s="370">
        <v>2</v>
      </c>
      <c r="CA62" s="370">
        <v>0</v>
      </c>
      <c r="CB62" s="370">
        <v>2</v>
      </c>
      <c r="CC62" s="370">
        <v>2</v>
      </c>
      <c r="CD62" s="370">
        <v>0</v>
      </c>
      <c r="CE62" s="370">
        <v>2</v>
      </c>
    </row>
    <row r="63" spans="1:83" s="371" customFormat="1" hidden="1">
      <c r="A63" s="370">
        <f t="shared" si="19"/>
        <v>52</v>
      </c>
      <c r="B63" s="370" t="s">
        <v>637</v>
      </c>
      <c r="C63" s="370" t="s">
        <v>638</v>
      </c>
      <c r="D63" s="370" t="s">
        <v>1500</v>
      </c>
      <c r="E63" s="370" t="s">
        <v>639</v>
      </c>
      <c r="F63" s="370" t="s">
        <v>81</v>
      </c>
      <c r="G63" s="370" t="s">
        <v>126</v>
      </c>
      <c r="H63" s="370" t="s">
        <v>615</v>
      </c>
      <c r="I63" s="370" t="s">
        <v>615</v>
      </c>
      <c r="J63" s="370">
        <v>2</v>
      </c>
      <c r="K63" s="370" t="s">
        <v>2410</v>
      </c>
      <c r="L63" s="370">
        <v>30133</v>
      </c>
      <c r="M63" s="370" t="s">
        <v>2409</v>
      </c>
      <c r="N63" s="370">
        <v>450</v>
      </c>
      <c r="O63" s="370">
        <v>0</v>
      </c>
      <c r="P63" s="370">
        <v>0</v>
      </c>
      <c r="Q63" s="370">
        <f t="shared" si="0"/>
        <v>0</v>
      </c>
      <c r="R63" s="370">
        <v>17</v>
      </c>
      <c r="S63" s="370">
        <v>9</v>
      </c>
      <c r="T63" s="370">
        <f t="shared" si="1"/>
        <v>26</v>
      </c>
      <c r="U63" s="370">
        <v>11</v>
      </c>
      <c r="V63" s="370">
        <v>14</v>
      </c>
      <c r="W63" s="370">
        <f t="shared" si="2"/>
        <v>25</v>
      </c>
      <c r="X63" s="370">
        <v>11</v>
      </c>
      <c r="Y63" s="370">
        <v>19</v>
      </c>
      <c r="Z63" s="370">
        <f t="shared" si="3"/>
        <v>30</v>
      </c>
      <c r="AA63" s="370">
        <v>13</v>
      </c>
      <c r="AB63" s="370">
        <v>15</v>
      </c>
      <c r="AC63" s="370">
        <f t="shared" si="4"/>
        <v>28</v>
      </c>
      <c r="AD63" s="370">
        <v>14</v>
      </c>
      <c r="AE63" s="370">
        <v>11</v>
      </c>
      <c r="AF63" s="370">
        <f t="shared" si="5"/>
        <v>25</v>
      </c>
      <c r="AG63" s="370">
        <v>24</v>
      </c>
      <c r="AH63" s="370">
        <v>10</v>
      </c>
      <c r="AI63" s="370">
        <f t="shared" si="6"/>
        <v>34</v>
      </c>
      <c r="AJ63" s="370">
        <v>2</v>
      </c>
      <c r="AK63" s="370">
        <v>4</v>
      </c>
      <c r="AL63" s="370">
        <f t="shared" si="7"/>
        <v>6</v>
      </c>
      <c r="AM63" s="370">
        <v>1</v>
      </c>
      <c r="AN63" s="370">
        <v>0</v>
      </c>
      <c r="AO63" s="370">
        <f t="shared" si="8"/>
        <v>1</v>
      </c>
      <c r="AP63" s="370">
        <v>1</v>
      </c>
      <c r="AQ63" s="370">
        <v>0</v>
      </c>
      <c r="AR63" s="370">
        <f t="shared" si="9"/>
        <v>1</v>
      </c>
      <c r="AS63" s="370">
        <v>0</v>
      </c>
      <c r="AT63" s="370">
        <v>0</v>
      </c>
      <c r="AU63" s="370">
        <f t="shared" si="10"/>
        <v>0</v>
      </c>
      <c r="AV63" s="370">
        <v>0</v>
      </c>
      <c r="AW63" s="370">
        <v>0</v>
      </c>
      <c r="AX63" s="370">
        <f t="shared" si="11"/>
        <v>0</v>
      </c>
      <c r="AY63" s="370">
        <v>0</v>
      </c>
      <c r="AZ63" s="370">
        <v>0</v>
      </c>
      <c r="BA63" s="370">
        <f t="shared" si="12"/>
        <v>0</v>
      </c>
      <c r="BB63" s="370">
        <v>0</v>
      </c>
      <c r="BC63" s="370">
        <v>0</v>
      </c>
      <c r="BD63" s="370">
        <f t="shared" si="13"/>
        <v>0</v>
      </c>
      <c r="BE63" s="370">
        <v>0</v>
      </c>
      <c r="BF63" s="370">
        <v>0</v>
      </c>
      <c r="BG63" s="370">
        <f t="shared" si="14"/>
        <v>0</v>
      </c>
      <c r="BH63" s="370">
        <v>3</v>
      </c>
      <c r="BI63" s="370">
        <v>1</v>
      </c>
      <c r="BJ63" s="370">
        <v>0</v>
      </c>
      <c r="BK63" s="370">
        <v>0</v>
      </c>
      <c r="BL63" s="370">
        <v>0</v>
      </c>
      <c r="BM63" s="370">
        <v>0</v>
      </c>
      <c r="BN63" s="370">
        <v>0</v>
      </c>
      <c r="BO63" s="370">
        <v>0</v>
      </c>
      <c r="BP63" s="370">
        <v>0</v>
      </c>
      <c r="BQ63" s="370">
        <v>1</v>
      </c>
      <c r="BR63" s="370">
        <v>0</v>
      </c>
      <c r="BS63" s="370">
        <v>0</v>
      </c>
      <c r="BT63" s="370">
        <v>3</v>
      </c>
      <c r="BU63" s="370">
        <v>2</v>
      </c>
      <c r="BV63" s="370">
        <v>5</v>
      </c>
      <c r="BW63" s="370">
        <v>3</v>
      </c>
      <c r="BX63" s="370">
        <v>2</v>
      </c>
      <c r="BY63" s="370">
        <v>5</v>
      </c>
      <c r="BZ63" s="370">
        <v>3</v>
      </c>
      <c r="CA63" s="370">
        <v>2</v>
      </c>
      <c r="CB63" s="370">
        <v>5</v>
      </c>
      <c r="CC63" s="370">
        <v>3</v>
      </c>
      <c r="CD63" s="370">
        <v>2</v>
      </c>
      <c r="CE63" s="370">
        <v>5</v>
      </c>
    </row>
    <row r="64" spans="1:83" s="371" customFormat="1" hidden="1">
      <c r="A64" s="370">
        <f t="shared" si="19"/>
        <v>53</v>
      </c>
      <c r="B64" s="370" t="s">
        <v>670</v>
      </c>
      <c r="C64" s="370" t="s">
        <v>671</v>
      </c>
      <c r="D64" s="370" t="s">
        <v>226</v>
      </c>
      <c r="E64" s="370" t="s">
        <v>226</v>
      </c>
      <c r="F64" s="370" t="s">
        <v>81</v>
      </c>
      <c r="G64" s="370" t="s">
        <v>126</v>
      </c>
      <c r="H64" s="370" t="s">
        <v>615</v>
      </c>
      <c r="I64" s="370" t="s">
        <v>615</v>
      </c>
      <c r="J64" s="370">
        <v>2</v>
      </c>
      <c r="K64" s="370" t="s">
        <v>2410</v>
      </c>
      <c r="L64" s="370">
        <v>29952</v>
      </c>
      <c r="M64" s="370" t="s">
        <v>2409</v>
      </c>
      <c r="N64" s="370">
        <v>900</v>
      </c>
      <c r="O64" s="370">
        <v>2</v>
      </c>
      <c r="P64" s="370">
        <v>1</v>
      </c>
      <c r="Q64" s="370">
        <f t="shared" si="0"/>
        <v>3</v>
      </c>
      <c r="R64" s="370">
        <v>9</v>
      </c>
      <c r="S64" s="370">
        <v>10</v>
      </c>
      <c r="T64" s="370">
        <f t="shared" si="1"/>
        <v>19</v>
      </c>
      <c r="U64" s="370">
        <v>6</v>
      </c>
      <c r="V64" s="370">
        <v>3</v>
      </c>
      <c r="W64" s="370">
        <f t="shared" si="2"/>
        <v>9</v>
      </c>
      <c r="X64" s="370">
        <v>13</v>
      </c>
      <c r="Y64" s="370">
        <v>7</v>
      </c>
      <c r="Z64" s="370">
        <f t="shared" si="3"/>
        <v>20</v>
      </c>
      <c r="AA64" s="370">
        <v>7</v>
      </c>
      <c r="AB64" s="370">
        <v>5</v>
      </c>
      <c r="AC64" s="370">
        <f t="shared" si="4"/>
        <v>12</v>
      </c>
      <c r="AD64" s="370">
        <v>10</v>
      </c>
      <c r="AE64" s="370">
        <v>5</v>
      </c>
      <c r="AF64" s="370">
        <f t="shared" si="5"/>
        <v>15</v>
      </c>
      <c r="AG64" s="370">
        <v>9</v>
      </c>
      <c r="AH64" s="370">
        <v>7</v>
      </c>
      <c r="AI64" s="370">
        <f t="shared" si="6"/>
        <v>16</v>
      </c>
      <c r="AJ64" s="370">
        <v>2</v>
      </c>
      <c r="AK64" s="370">
        <v>2</v>
      </c>
      <c r="AL64" s="370">
        <f t="shared" si="7"/>
        <v>4</v>
      </c>
      <c r="AM64" s="370">
        <v>1</v>
      </c>
      <c r="AN64" s="370">
        <v>1</v>
      </c>
      <c r="AO64" s="370">
        <f t="shared" si="8"/>
        <v>2</v>
      </c>
      <c r="AP64" s="370">
        <v>0</v>
      </c>
      <c r="AQ64" s="370">
        <v>0</v>
      </c>
      <c r="AR64" s="370">
        <f t="shared" si="9"/>
        <v>0</v>
      </c>
      <c r="AS64" s="370">
        <v>0</v>
      </c>
      <c r="AT64" s="370">
        <v>0</v>
      </c>
      <c r="AU64" s="370">
        <f t="shared" si="10"/>
        <v>0</v>
      </c>
      <c r="AV64" s="370">
        <v>0</v>
      </c>
      <c r="AW64" s="370">
        <v>0</v>
      </c>
      <c r="AX64" s="370">
        <f t="shared" si="11"/>
        <v>0</v>
      </c>
      <c r="AY64" s="370">
        <v>0</v>
      </c>
      <c r="AZ64" s="370">
        <v>0</v>
      </c>
      <c r="BA64" s="370">
        <f t="shared" si="12"/>
        <v>0</v>
      </c>
      <c r="BB64" s="370">
        <v>0</v>
      </c>
      <c r="BC64" s="370">
        <v>0</v>
      </c>
      <c r="BD64" s="370">
        <f t="shared" si="13"/>
        <v>0</v>
      </c>
      <c r="BE64" s="370">
        <v>0</v>
      </c>
      <c r="BF64" s="370">
        <v>0</v>
      </c>
      <c r="BG64" s="370">
        <f t="shared" si="14"/>
        <v>0</v>
      </c>
      <c r="BH64" s="370">
        <v>0</v>
      </c>
      <c r="BI64" s="370">
        <v>0</v>
      </c>
      <c r="BJ64" s="370">
        <v>0</v>
      </c>
      <c r="BK64" s="370">
        <v>0</v>
      </c>
      <c r="BL64" s="370">
        <v>0</v>
      </c>
      <c r="BM64" s="370">
        <v>0</v>
      </c>
      <c r="BN64" s="370">
        <v>0</v>
      </c>
      <c r="BO64" s="370">
        <v>0</v>
      </c>
      <c r="BP64" s="370">
        <v>0</v>
      </c>
      <c r="BQ64" s="370">
        <v>0</v>
      </c>
      <c r="BR64" s="370">
        <v>0</v>
      </c>
      <c r="BS64" s="370">
        <v>0</v>
      </c>
      <c r="BT64" s="370">
        <v>0</v>
      </c>
      <c r="BU64" s="370">
        <v>0</v>
      </c>
      <c r="BV64" s="370">
        <v>0</v>
      </c>
      <c r="BW64" s="370">
        <v>0</v>
      </c>
      <c r="BX64" s="370">
        <v>0</v>
      </c>
      <c r="BY64" s="370">
        <v>0</v>
      </c>
      <c r="BZ64" s="370">
        <v>0</v>
      </c>
      <c r="CA64" s="370">
        <v>0</v>
      </c>
      <c r="CB64" s="370">
        <v>0</v>
      </c>
      <c r="CC64" s="370">
        <v>0</v>
      </c>
      <c r="CD64" s="370">
        <v>0</v>
      </c>
      <c r="CE64" s="370">
        <v>0</v>
      </c>
    </row>
    <row r="65" spans="1:83" s="371" customFormat="1" hidden="1">
      <c r="A65" s="370">
        <f t="shared" si="19"/>
        <v>54</v>
      </c>
      <c r="B65" s="370" t="s">
        <v>653</v>
      </c>
      <c r="C65" s="370" t="s">
        <v>654</v>
      </c>
      <c r="D65" s="370" t="s">
        <v>252</v>
      </c>
      <c r="E65" s="370" t="s">
        <v>655</v>
      </c>
      <c r="F65" s="370" t="s">
        <v>81</v>
      </c>
      <c r="G65" s="370" t="s">
        <v>126</v>
      </c>
      <c r="H65" s="370" t="s">
        <v>615</v>
      </c>
      <c r="I65" s="370" t="s">
        <v>615</v>
      </c>
      <c r="J65" s="370">
        <v>2</v>
      </c>
      <c r="K65" s="370" t="s">
        <v>2410</v>
      </c>
      <c r="L65" s="370">
        <v>28491</v>
      </c>
      <c r="M65" s="370" t="s">
        <v>2409</v>
      </c>
      <c r="N65" s="370">
        <v>450</v>
      </c>
      <c r="O65" s="370">
        <v>0</v>
      </c>
      <c r="P65" s="370">
        <v>0</v>
      </c>
      <c r="Q65" s="370">
        <f t="shared" si="0"/>
        <v>0</v>
      </c>
      <c r="R65" s="370">
        <v>6</v>
      </c>
      <c r="S65" s="370">
        <v>9</v>
      </c>
      <c r="T65" s="370">
        <f t="shared" si="1"/>
        <v>15</v>
      </c>
      <c r="U65" s="370">
        <v>11</v>
      </c>
      <c r="V65" s="370">
        <v>10</v>
      </c>
      <c r="W65" s="370">
        <f t="shared" si="2"/>
        <v>21</v>
      </c>
      <c r="X65" s="370">
        <v>9</v>
      </c>
      <c r="Y65" s="370">
        <v>11</v>
      </c>
      <c r="Z65" s="370">
        <f t="shared" si="3"/>
        <v>20</v>
      </c>
      <c r="AA65" s="370">
        <v>9</v>
      </c>
      <c r="AB65" s="370">
        <v>8</v>
      </c>
      <c r="AC65" s="370">
        <f t="shared" si="4"/>
        <v>17</v>
      </c>
      <c r="AD65" s="370">
        <v>6</v>
      </c>
      <c r="AE65" s="370">
        <v>5</v>
      </c>
      <c r="AF65" s="370">
        <f t="shared" si="5"/>
        <v>11</v>
      </c>
      <c r="AG65" s="370">
        <v>4</v>
      </c>
      <c r="AH65" s="370">
        <v>7</v>
      </c>
      <c r="AI65" s="370">
        <f t="shared" si="6"/>
        <v>11</v>
      </c>
      <c r="AJ65" s="370">
        <v>2</v>
      </c>
      <c r="AK65" s="370">
        <v>0</v>
      </c>
      <c r="AL65" s="370">
        <f t="shared" si="7"/>
        <v>2</v>
      </c>
      <c r="AM65" s="370">
        <v>1</v>
      </c>
      <c r="AN65" s="370">
        <v>1</v>
      </c>
      <c r="AO65" s="370">
        <f t="shared" si="8"/>
        <v>2</v>
      </c>
      <c r="AP65" s="370">
        <v>0</v>
      </c>
      <c r="AQ65" s="370">
        <v>0</v>
      </c>
      <c r="AR65" s="370">
        <f t="shared" si="9"/>
        <v>0</v>
      </c>
      <c r="AS65" s="370">
        <v>0</v>
      </c>
      <c r="AT65" s="370">
        <v>0</v>
      </c>
      <c r="AU65" s="370">
        <f t="shared" si="10"/>
        <v>0</v>
      </c>
      <c r="AV65" s="370">
        <v>0</v>
      </c>
      <c r="AW65" s="370">
        <v>0</v>
      </c>
      <c r="AX65" s="370">
        <f t="shared" si="11"/>
        <v>0</v>
      </c>
      <c r="AY65" s="370">
        <v>0</v>
      </c>
      <c r="AZ65" s="370">
        <v>0</v>
      </c>
      <c r="BA65" s="370">
        <f t="shared" si="12"/>
        <v>0</v>
      </c>
      <c r="BB65" s="370">
        <v>0</v>
      </c>
      <c r="BC65" s="370">
        <v>0</v>
      </c>
      <c r="BD65" s="370">
        <f t="shared" si="13"/>
        <v>0</v>
      </c>
      <c r="BE65" s="370">
        <v>0</v>
      </c>
      <c r="BF65" s="370">
        <v>0</v>
      </c>
      <c r="BG65" s="370">
        <f t="shared" si="14"/>
        <v>0</v>
      </c>
      <c r="BH65" s="370">
        <v>0</v>
      </c>
      <c r="BI65" s="370">
        <v>0</v>
      </c>
      <c r="BJ65" s="370">
        <v>0</v>
      </c>
      <c r="BK65" s="370">
        <v>0</v>
      </c>
      <c r="BL65" s="370">
        <v>0</v>
      </c>
      <c r="BM65" s="370">
        <v>0</v>
      </c>
      <c r="BN65" s="370">
        <v>0</v>
      </c>
      <c r="BO65" s="370">
        <v>0</v>
      </c>
      <c r="BP65" s="370">
        <v>0</v>
      </c>
      <c r="BQ65" s="370">
        <v>0</v>
      </c>
      <c r="BR65" s="370">
        <v>0</v>
      </c>
      <c r="BS65" s="370">
        <v>0</v>
      </c>
      <c r="BT65" s="370">
        <v>0</v>
      </c>
      <c r="BU65" s="370">
        <v>0</v>
      </c>
      <c r="BV65" s="370">
        <v>0</v>
      </c>
      <c r="BW65" s="370">
        <v>0</v>
      </c>
      <c r="BX65" s="370">
        <v>0</v>
      </c>
      <c r="BY65" s="370">
        <v>0</v>
      </c>
      <c r="BZ65" s="370">
        <v>0</v>
      </c>
      <c r="CA65" s="370">
        <v>0</v>
      </c>
      <c r="CB65" s="370">
        <v>0</v>
      </c>
      <c r="CC65" s="370">
        <v>0</v>
      </c>
      <c r="CD65" s="370">
        <v>0</v>
      </c>
      <c r="CE65" s="370">
        <v>0</v>
      </c>
    </row>
    <row r="66" spans="1:83" s="371" customFormat="1" hidden="1">
      <c r="A66" s="370">
        <f t="shared" si="19"/>
        <v>55</v>
      </c>
      <c r="B66" s="370" t="s">
        <v>664</v>
      </c>
      <c r="C66" s="370" t="s">
        <v>665</v>
      </c>
      <c r="D66" s="370" t="s">
        <v>1496</v>
      </c>
      <c r="E66" s="370" t="s">
        <v>666</v>
      </c>
      <c r="F66" s="370" t="s">
        <v>81</v>
      </c>
      <c r="G66" s="370" t="s">
        <v>126</v>
      </c>
      <c r="H66" s="370" t="s">
        <v>615</v>
      </c>
      <c r="I66" s="370" t="s">
        <v>615</v>
      </c>
      <c r="J66" s="370">
        <v>2</v>
      </c>
      <c r="K66" s="370" t="s">
        <v>2410</v>
      </c>
      <c r="L66" s="370">
        <v>3654</v>
      </c>
      <c r="M66" s="370" t="s">
        <v>2409</v>
      </c>
      <c r="N66" s="370">
        <v>900</v>
      </c>
      <c r="O66" s="370">
        <v>0</v>
      </c>
      <c r="P66" s="370">
        <v>0</v>
      </c>
      <c r="Q66" s="370">
        <f t="shared" si="0"/>
        <v>0</v>
      </c>
      <c r="R66" s="370">
        <v>2</v>
      </c>
      <c r="S66" s="370">
        <v>4</v>
      </c>
      <c r="T66" s="370">
        <f t="shared" si="1"/>
        <v>6</v>
      </c>
      <c r="U66" s="370">
        <v>6</v>
      </c>
      <c r="V66" s="370">
        <v>9</v>
      </c>
      <c r="W66" s="370">
        <f t="shared" si="2"/>
        <v>15</v>
      </c>
      <c r="X66" s="370">
        <v>8</v>
      </c>
      <c r="Y66" s="370">
        <v>4</v>
      </c>
      <c r="Z66" s="370">
        <f t="shared" si="3"/>
        <v>12</v>
      </c>
      <c r="AA66" s="370">
        <v>13</v>
      </c>
      <c r="AB66" s="370">
        <v>4</v>
      </c>
      <c r="AC66" s="370">
        <f t="shared" si="4"/>
        <v>17</v>
      </c>
      <c r="AD66" s="370">
        <v>5</v>
      </c>
      <c r="AE66" s="370">
        <v>7</v>
      </c>
      <c r="AF66" s="370">
        <f t="shared" si="5"/>
        <v>12</v>
      </c>
      <c r="AG66" s="370">
        <v>12</v>
      </c>
      <c r="AH66" s="370">
        <v>9</v>
      </c>
      <c r="AI66" s="370">
        <f t="shared" si="6"/>
        <v>21</v>
      </c>
      <c r="AJ66" s="370">
        <v>1</v>
      </c>
      <c r="AK66" s="370">
        <v>3</v>
      </c>
      <c r="AL66" s="370">
        <f t="shared" si="7"/>
        <v>4</v>
      </c>
      <c r="AM66" s="370">
        <v>0</v>
      </c>
      <c r="AN66" s="370">
        <v>1</v>
      </c>
      <c r="AO66" s="370">
        <f t="shared" si="8"/>
        <v>1</v>
      </c>
      <c r="AP66" s="370">
        <v>1</v>
      </c>
      <c r="AQ66" s="370">
        <v>0</v>
      </c>
      <c r="AR66" s="370">
        <f t="shared" si="9"/>
        <v>1</v>
      </c>
      <c r="AS66" s="370">
        <v>0</v>
      </c>
      <c r="AT66" s="370">
        <v>0</v>
      </c>
      <c r="AU66" s="370">
        <f t="shared" si="10"/>
        <v>0</v>
      </c>
      <c r="AV66" s="370">
        <v>0</v>
      </c>
      <c r="AW66" s="370">
        <v>0</v>
      </c>
      <c r="AX66" s="370">
        <f t="shared" si="11"/>
        <v>0</v>
      </c>
      <c r="AY66" s="370">
        <v>0</v>
      </c>
      <c r="AZ66" s="370">
        <v>0</v>
      </c>
      <c r="BA66" s="370">
        <f t="shared" si="12"/>
        <v>0</v>
      </c>
      <c r="BB66" s="370">
        <v>0</v>
      </c>
      <c r="BC66" s="370">
        <v>0</v>
      </c>
      <c r="BD66" s="370">
        <f t="shared" si="13"/>
        <v>0</v>
      </c>
      <c r="BE66" s="370">
        <v>0</v>
      </c>
      <c r="BF66" s="370">
        <v>0</v>
      </c>
      <c r="BG66" s="370">
        <f t="shared" si="14"/>
        <v>0</v>
      </c>
      <c r="BH66" s="370">
        <v>3</v>
      </c>
      <c r="BI66" s="370">
        <v>1</v>
      </c>
      <c r="BJ66" s="370">
        <v>0</v>
      </c>
      <c r="BK66" s="370">
        <v>0</v>
      </c>
      <c r="BL66" s="370">
        <v>0</v>
      </c>
      <c r="BM66" s="370">
        <v>0</v>
      </c>
      <c r="BN66" s="370">
        <v>0</v>
      </c>
      <c r="BO66" s="370">
        <v>0</v>
      </c>
      <c r="BP66" s="370">
        <v>0</v>
      </c>
      <c r="BQ66" s="370">
        <v>0</v>
      </c>
      <c r="BR66" s="370">
        <v>0</v>
      </c>
      <c r="BS66" s="370">
        <v>0</v>
      </c>
      <c r="BT66" s="370">
        <v>3</v>
      </c>
      <c r="BU66" s="370">
        <v>1</v>
      </c>
      <c r="BV66" s="370">
        <v>4</v>
      </c>
      <c r="BW66" s="370">
        <v>3</v>
      </c>
      <c r="BX66" s="370">
        <v>1</v>
      </c>
      <c r="BY66" s="370">
        <v>4</v>
      </c>
      <c r="BZ66" s="370">
        <v>3</v>
      </c>
      <c r="CA66" s="370">
        <v>1</v>
      </c>
      <c r="CB66" s="370">
        <v>4</v>
      </c>
      <c r="CC66" s="370">
        <v>3</v>
      </c>
      <c r="CD66" s="370">
        <v>1</v>
      </c>
      <c r="CE66" s="370">
        <v>4</v>
      </c>
    </row>
    <row r="67" spans="1:83" s="371" customFormat="1" hidden="1">
      <c r="A67" s="370">
        <f t="shared" si="19"/>
        <v>56</v>
      </c>
      <c r="B67" s="370" t="s">
        <v>630</v>
      </c>
      <c r="C67" s="370" t="s">
        <v>631</v>
      </c>
      <c r="D67" s="370" t="s">
        <v>250</v>
      </c>
      <c r="E67" s="370" t="s">
        <v>250</v>
      </c>
      <c r="F67" s="370" t="s">
        <v>81</v>
      </c>
      <c r="G67" s="370" t="s">
        <v>126</v>
      </c>
      <c r="H67" s="370" t="s">
        <v>615</v>
      </c>
      <c r="I67" s="370" t="s">
        <v>615</v>
      </c>
      <c r="J67" s="370">
        <v>2</v>
      </c>
      <c r="K67" s="370" t="s">
        <v>2408</v>
      </c>
      <c r="L67" s="370">
        <v>29017</v>
      </c>
      <c r="M67" s="370" t="s">
        <v>2409</v>
      </c>
      <c r="N67" s="370">
        <v>900</v>
      </c>
      <c r="O67" s="370">
        <v>1</v>
      </c>
      <c r="P67" s="370">
        <v>2</v>
      </c>
      <c r="Q67" s="370">
        <f t="shared" si="0"/>
        <v>3</v>
      </c>
      <c r="R67" s="370">
        <v>8</v>
      </c>
      <c r="S67" s="370">
        <v>11</v>
      </c>
      <c r="T67" s="370">
        <f t="shared" si="1"/>
        <v>19</v>
      </c>
      <c r="U67" s="370">
        <v>15</v>
      </c>
      <c r="V67" s="370">
        <v>10</v>
      </c>
      <c r="W67" s="370">
        <f t="shared" si="2"/>
        <v>25</v>
      </c>
      <c r="X67" s="370">
        <v>16</v>
      </c>
      <c r="Y67" s="370">
        <v>14</v>
      </c>
      <c r="Z67" s="370">
        <f t="shared" si="3"/>
        <v>30</v>
      </c>
      <c r="AA67" s="370">
        <v>10</v>
      </c>
      <c r="AB67" s="370">
        <v>11</v>
      </c>
      <c r="AC67" s="370">
        <f t="shared" si="4"/>
        <v>21</v>
      </c>
      <c r="AD67" s="370">
        <v>10</v>
      </c>
      <c r="AE67" s="370">
        <v>12</v>
      </c>
      <c r="AF67" s="370">
        <f t="shared" si="5"/>
        <v>22</v>
      </c>
      <c r="AG67" s="370">
        <v>9</v>
      </c>
      <c r="AH67" s="370">
        <v>6</v>
      </c>
      <c r="AI67" s="370">
        <f t="shared" si="6"/>
        <v>15</v>
      </c>
      <c r="AJ67" s="370">
        <v>4</v>
      </c>
      <c r="AK67" s="370">
        <v>0</v>
      </c>
      <c r="AL67" s="370">
        <f t="shared" si="7"/>
        <v>4</v>
      </c>
      <c r="AM67" s="370">
        <v>0</v>
      </c>
      <c r="AN67" s="370">
        <v>0</v>
      </c>
      <c r="AO67" s="370">
        <f t="shared" si="8"/>
        <v>0</v>
      </c>
      <c r="AP67" s="370">
        <v>0</v>
      </c>
      <c r="AQ67" s="370">
        <v>0</v>
      </c>
      <c r="AR67" s="370">
        <f t="shared" si="9"/>
        <v>0</v>
      </c>
      <c r="AS67" s="370">
        <v>0</v>
      </c>
      <c r="AT67" s="370">
        <v>0</v>
      </c>
      <c r="AU67" s="370">
        <f t="shared" si="10"/>
        <v>0</v>
      </c>
      <c r="AV67" s="370">
        <v>0</v>
      </c>
      <c r="AW67" s="370">
        <v>0</v>
      </c>
      <c r="AX67" s="370">
        <f t="shared" si="11"/>
        <v>0</v>
      </c>
      <c r="AY67" s="370">
        <v>0</v>
      </c>
      <c r="AZ67" s="370">
        <v>0</v>
      </c>
      <c r="BA67" s="370">
        <f t="shared" si="12"/>
        <v>0</v>
      </c>
      <c r="BB67" s="370">
        <v>0</v>
      </c>
      <c r="BC67" s="370">
        <v>0</v>
      </c>
      <c r="BD67" s="370">
        <f t="shared" si="13"/>
        <v>0</v>
      </c>
      <c r="BE67" s="370">
        <v>0</v>
      </c>
      <c r="BF67" s="370">
        <v>0</v>
      </c>
      <c r="BG67" s="370">
        <f t="shared" si="14"/>
        <v>0</v>
      </c>
      <c r="BH67" s="370">
        <v>0</v>
      </c>
      <c r="BI67" s="370">
        <v>0</v>
      </c>
      <c r="BJ67" s="370">
        <v>0</v>
      </c>
      <c r="BK67" s="370">
        <v>0</v>
      </c>
      <c r="BL67" s="370">
        <v>0</v>
      </c>
      <c r="BM67" s="370">
        <v>0</v>
      </c>
      <c r="BN67" s="370">
        <v>0</v>
      </c>
      <c r="BO67" s="370">
        <v>0</v>
      </c>
      <c r="BP67" s="370">
        <v>0</v>
      </c>
      <c r="BQ67" s="370">
        <v>0</v>
      </c>
      <c r="BR67" s="370">
        <v>0</v>
      </c>
      <c r="BS67" s="370">
        <v>0</v>
      </c>
      <c r="BT67" s="370">
        <v>0</v>
      </c>
      <c r="BU67" s="370">
        <v>0</v>
      </c>
      <c r="BV67" s="370">
        <v>0</v>
      </c>
      <c r="BW67" s="370">
        <v>0</v>
      </c>
      <c r="BX67" s="370">
        <v>0</v>
      </c>
      <c r="BY67" s="370">
        <v>0</v>
      </c>
      <c r="BZ67" s="370">
        <v>0</v>
      </c>
      <c r="CA67" s="370">
        <v>0</v>
      </c>
      <c r="CB67" s="370">
        <v>0</v>
      </c>
      <c r="CC67" s="370">
        <v>0</v>
      </c>
      <c r="CD67" s="370">
        <v>0</v>
      </c>
      <c r="CE67" s="370">
        <v>0</v>
      </c>
    </row>
    <row r="68" spans="1:83" s="371" customFormat="1" hidden="1">
      <c r="A68" s="370">
        <f t="shared" si="19"/>
        <v>57</v>
      </c>
      <c r="B68" s="370" t="s">
        <v>672</v>
      </c>
      <c r="C68" s="370" t="s">
        <v>673</v>
      </c>
      <c r="D68" s="370" t="s">
        <v>1502</v>
      </c>
      <c r="E68" s="370" t="s">
        <v>674</v>
      </c>
      <c r="F68" s="370" t="s">
        <v>81</v>
      </c>
      <c r="G68" s="370" t="s">
        <v>126</v>
      </c>
      <c r="H68" s="370" t="s">
        <v>615</v>
      </c>
      <c r="I68" s="370" t="s">
        <v>615</v>
      </c>
      <c r="J68" s="370">
        <v>2</v>
      </c>
      <c r="K68" s="370" t="s">
        <v>2422</v>
      </c>
      <c r="L68" s="370">
        <v>28856</v>
      </c>
      <c r="M68" s="370" t="s">
        <v>2409</v>
      </c>
      <c r="N68" s="370">
        <v>1500</v>
      </c>
      <c r="O68" s="370">
        <v>0</v>
      </c>
      <c r="P68" s="370">
        <v>0</v>
      </c>
      <c r="Q68" s="370">
        <f t="shared" si="0"/>
        <v>0</v>
      </c>
      <c r="R68" s="370">
        <v>8</v>
      </c>
      <c r="S68" s="370">
        <v>8</v>
      </c>
      <c r="T68" s="370">
        <f t="shared" si="1"/>
        <v>16</v>
      </c>
      <c r="U68" s="370">
        <v>12</v>
      </c>
      <c r="V68" s="370">
        <v>13</v>
      </c>
      <c r="W68" s="370">
        <f t="shared" si="2"/>
        <v>25</v>
      </c>
      <c r="X68" s="370">
        <v>23</v>
      </c>
      <c r="Y68" s="370">
        <v>26</v>
      </c>
      <c r="Z68" s="370">
        <f t="shared" si="3"/>
        <v>49</v>
      </c>
      <c r="AA68" s="370">
        <v>24</v>
      </c>
      <c r="AB68" s="370">
        <v>17</v>
      </c>
      <c r="AC68" s="370">
        <f t="shared" si="4"/>
        <v>41</v>
      </c>
      <c r="AD68" s="370">
        <v>10</v>
      </c>
      <c r="AE68" s="370">
        <v>9</v>
      </c>
      <c r="AF68" s="370">
        <f t="shared" si="5"/>
        <v>19</v>
      </c>
      <c r="AG68" s="370">
        <v>8</v>
      </c>
      <c r="AH68" s="370">
        <v>14</v>
      </c>
      <c r="AI68" s="370">
        <f t="shared" si="6"/>
        <v>22</v>
      </c>
      <c r="AJ68" s="370">
        <v>15</v>
      </c>
      <c r="AK68" s="370">
        <v>5</v>
      </c>
      <c r="AL68" s="370">
        <f t="shared" si="7"/>
        <v>20</v>
      </c>
      <c r="AM68" s="370">
        <v>4</v>
      </c>
      <c r="AN68" s="370">
        <v>0</v>
      </c>
      <c r="AO68" s="370">
        <f t="shared" si="8"/>
        <v>4</v>
      </c>
      <c r="AP68" s="370">
        <v>0</v>
      </c>
      <c r="AQ68" s="370">
        <v>0</v>
      </c>
      <c r="AR68" s="370">
        <f t="shared" si="9"/>
        <v>0</v>
      </c>
      <c r="AS68" s="370">
        <v>0</v>
      </c>
      <c r="AT68" s="370">
        <v>0</v>
      </c>
      <c r="AU68" s="370">
        <f t="shared" si="10"/>
        <v>0</v>
      </c>
      <c r="AV68" s="370">
        <v>0</v>
      </c>
      <c r="AW68" s="370">
        <v>0</v>
      </c>
      <c r="AX68" s="370">
        <f t="shared" si="11"/>
        <v>0</v>
      </c>
      <c r="AY68" s="370">
        <v>0</v>
      </c>
      <c r="AZ68" s="370">
        <v>0</v>
      </c>
      <c r="BA68" s="370">
        <f t="shared" si="12"/>
        <v>0</v>
      </c>
      <c r="BB68" s="370">
        <v>0</v>
      </c>
      <c r="BC68" s="370">
        <v>0</v>
      </c>
      <c r="BD68" s="370">
        <f t="shared" si="13"/>
        <v>0</v>
      </c>
      <c r="BE68" s="370">
        <v>0</v>
      </c>
      <c r="BF68" s="370">
        <v>0</v>
      </c>
      <c r="BG68" s="370">
        <f t="shared" si="14"/>
        <v>0</v>
      </c>
      <c r="BH68" s="370">
        <v>0</v>
      </c>
      <c r="BI68" s="370">
        <v>0</v>
      </c>
      <c r="BJ68" s="370">
        <v>0</v>
      </c>
      <c r="BK68" s="370">
        <v>0</v>
      </c>
      <c r="BL68" s="370">
        <v>0</v>
      </c>
      <c r="BM68" s="370">
        <v>0</v>
      </c>
      <c r="BN68" s="370">
        <v>0</v>
      </c>
      <c r="BO68" s="370">
        <v>0</v>
      </c>
      <c r="BP68" s="370">
        <v>0</v>
      </c>
      <c r="BQ68" s="370">
        <v>0</v>
      </c>
      <c r="BR68" s="370">
        <v>0</v>
      </c>
      <c r="BS68" s="370">
        <v>0</v>
      </c>
      <c r="BT68" s="370">
        <v>0</v>
      </c>
      <c r="BU68" s="370">
        <v>0</v>
      </c>
      <c r="BV68" s="370">
        <v>0</v>
      </c>
      <c r="BW68" s="370">
        <v>0</v>
      </c>
      <c r="BX68" s="370">
        <v>0</v>
      </c>
      <c r="BY68" s="370">
        <v>0</v>
      </c>
      <c r="BZ68" s="370">
        <v>0</v>
      </c>
      <c r="CA68" s="370">
        <v>0</v>
      </c>
      <c r="CB68" s="370">
        <v>0</v>
      </c>
      <c r="CC68" s="370">
        <v>0</v>
      </c>
      <c r="CD68" s="370">
        <v>0</v>
      </c>
      <c r="CE68" s="370">
        <v>0</v>
      </c>
    </row>
    <row r="69" spans="1:83" s="371" customFormat="1" hidden="1">
      <c r="A69" s="370">
        <f t="shared" si="19"/>
        <v>58</v>
      </c>
      <c r="B69" s="370" t="s">
        <v>643</v>
      </c>
      <c r="C69" s="370" t="s">
        <v>644</v>
      </c>
      <c r="D69" s="370" t="s">
        <v>645</v>
      </c>
      <c r="E69" s="370" t="s">
        <v>645</v>
      </c>
      <c r="F69" s="370" t="s">
        <v>81</v>
      </c>
      <c r="G69" s="370" t="s">
        <v>126</v>
      </c>
      <c r="H69" s="370" t="s">
        <v>615</v>
      </c>
      <c r="I69" s="370" t="s">
        <v>615</v>
      </c>
      <c r="J69" s="370">
        <v>2</v>
      </c>
      <c r="K69" s="370" t="s">
        <v>2410</v>
      </c>
      <c r="L69" s="370">
        <v>29952</v>
      </c>
      <c r="M69" s="370" t="s">
        <v>2409</v>
      </c>
      <c r="N69" s="370">
        <v>900</v>
      </c>
      <c r="O69" s="370">
        <v>0</v>
      </c>
      <c r="P69" s="370">
        <v>0</v>
      </c>
      <c r="Q69" s="370">
        <f t="shared" si="0"/>
        <v>0</v>
      </c>
      <c r="R69" s="370">
        <v>3</v>
      </c>
      <c r="S69" s="370">
        <v>4</v>
      </c>
      <c r="T69" s="370">
        <f t="shared" si="1"/>
        <v>7</v>
      </c>
      <c r="U69" s="370">
        <v>7</v>
      </c>
      <c r="V69" s="370">
        <v>6</v>
      </c>
      <c r="W69" s="370">
        <f t="shared" si="2"/>
        <v>13</v>
      </c>
      <c r="X69" s="370">
        <v>3</v>
      </c>
      <c r="Y69" s="370">
        <v>4</v>
      </c>
      <c r="Z69" s="370">
        <f t="shared" si="3"/>
        <v>7</v>
      </c>
      <c r="AA69" s="370">
        <v>4</v>
      </c>
      <c r="AB69" s="370">
        <v>4</v>
      </c>
      <c r="AC69" s="370">
        <f t="shared" si="4"/>
        <v>8</v>
      </c>
      <c r="AD69" s="370">
        <v>4</v>
      </c>
      <c r="AE69" s="370">
        <v>6</v>
      </c>
      <c r="AF69" s="370">
        <f t="shared" si="5"/>
        <v>10</v>
      </c>
      <c r="AG69" s="370">
        <v>4</v>
      </c>
      <c r="AH69" s="370">
        <v>3</v>
      </c>
      <c r="AI69" s="370">
        <f t="shared" si="6"/>
        <v>7</v>
      </c>
      <c r="AJ69" s="370">
        <v>2</v>
      </c>
      <c r="AK69" s="370">
        <v>2</v>
      </c>
      <c r="AL69" s="370">
        <f t="shared" si="7"/>
        <v>4</v>
      </c>
      <c r="AM69" s="370">
        <v>0</v>
      </c>
      <c r="AN69" s="370">
        <v>0</v>
      </c>
      <c r="AO69" s="370">
        <f t="shared" si="8"/>
        <v>0</v>
      </c>
      <c r="AP69" s="370">
        <v>1</v>
      </c>
      <c r="AQ69" s="370">
        <v>0</v>
      </c>
      <c r="AR69" s="370">
        <f t="shared" si="9"/>
        <v>1</v>
      </c>
      <c r="AS69" s="370">
        <v>0</v>
      </c>
      <c r="AT69" s="370">
        <v>0</v>
      </c>
      <c r="AU69" s="370">
        <f t="shared" si="10"/>
        <v>0</v>
      </c>
      <c r="AV69" s="370">
        <v>0</v>
      </c>
      <c r="AW69" s="370">
        <v>0</v>
      </c>
      <c r="AX69" s="370">
        <f t="shared" si="11"/>
        <v>0</v>
      </c>
      <c r="AY69" s="370">
        <v>0</v>
      </c>
      <c r="AZ69" s="370">
        <v>0</v>
      </c>
      <c r="BA69" s="370">
        <f t="shared" si="12"/>
        <v>0</v>
      </c>
      <c r="BB69" s="370">
        <v>0</v>
      </c>
      <c r="BC69" s="370">
        <v>0</v>
      </c>
      <c r="BD69" s="370">
        <f t="shared" si="13"/>
        <v>0</v>
      </c>
      <c r="BE69" s="370">
        <v>0</v>
      </c>
      <c r="BF69" s="370">
        <v>0</v>
      </c>
      <c r="BG69" s="370">
        <f t="shared" si="14"/>
        <v>0</v>
      </c>
      <c r="BH69" s="370">
        <v>3</v>
      </c>
      <c r="BI69" s="370">
        <v>0</v>
      </c>
      <c r="BJ69" s="370">
        <v>0</v>
      </c>
      <c r="BK69" s="370">
        <v>0</v>
      </c>
      <c r="BL69" s="370">
        <v>0</v>
      </c>
      <c r="BM69" s="370">
        <v>0</v>
      </c>
      <c r="BN69" s="370">
        <v>0</v>
      </c>
      <c r="BO69" s="370">
        <v>0</v>
      </c>
      <c r="BP69" s="370">
        <v>0</v>
      </c>
      <c r="BQ69" s="370">
        <v>0</v>
      </c>
      <c r="BR69" s="370">
        <v>0</v>
      </c>
      <c r="BS69" s="370">
        <v>0</v>
      </c>
      <c r="BT69" s="370">
        <v>3</v>
      </c>
      <c r="BU69" s="370">
        <v>0</v>
      </c>
      <c r="BV69" s="370">
        <v>3</v>
      </c>
      <c r="BW69" s="370">
        <v>3</v>
      </c>
      <c r="BX69" s="370">
        <v>0</v>
      </c>
      <c r="BY69" s="370">
        <v>3</v>
      </c>
      <c r="BZ69" s="370">
        <v>3</v>
      </c>
      <c r="CA69" s="370">
        <v>0</v>
      </c>
      <c r="CB69" s="370">
        <v>3</v>
      </c>
      <c r="CC69" s="370">
        <v>3</v>
      </c>
      <c r="CD69" s="370">
        <v>0</v>
      </c>
      <c r="CE69" s="370">
        <v>3</v>
      </c>
    </row>
    <row r="70" spans="1:83" s="371" customFormat="1" hidden="1">
      <c r="A70" s="370">
        <f t="shared" si="19"/>
        <v>59</v>
      </c>
      <c r="B70" s="370" t="s">
        <v>628</v>
      </c>
      <c r="C70" s="370" t="s">
        <v>629</v>
      </c>
      <c r="D70" s="370" t="s">
        <v>2429</v>
      </c>
      <c r="E70" s="370" t="s">
        <v>244</v>
      </c>
      <c r="F70" s="370" t="s">
        <v>81</v>
      </c>
      <c r="G70" s="370" t="s">
        <v>126</v>
      </c>
      <c r="H70" s="370" t="s">
        <v>615</v>
      </c>
      <c r="I70" s="370" t="s">
        <v>615</v>
      </c>
      <c r="J70" s="370">
        <v>2</v>
      </c>
      <c r="K70" s="370" t="s">
        <v>2430</v>
      </c>
      <c r="L70" s="370">
        <v>29956</v>
      </c>
      <c r="M70" s="370" t="s">
        <v>2409</v>
      </c>
      <c r="N70" s="370">
        <v>1300</v>
      </c>
      <c r="O70" s="370">
        <v>0</v>
      </c>
      <c r="P70" s="370">
        <v>0</v>
      </c>
      <c r="Q70" s="370">
        <f t="shared" si="0"/>
        <v>0</v>
      </c>
      <c r="R70" s="370">
        <v>3</v>
      </c>
      <c r="S70" s="370">
        <v>11</v>
      </c>
      <c r="T70" s="370">
        <f t="shared" si="1"/>
        <v>14</v>
      </c>
      <c r="U70" s="370">
        <v>12</v>
      </c>
      <c r="V70" s="370">
        <v>3</v>
      </c>
      <c r="W70" s="370">
        <f t="shared" si="2"/>
        <v>15</v>
      </c>
      <c r="X70" s="370">
        <v>9</v>
      </c>
      <c r="Y70" s="370">
        <v>7</v>
      </c>
      <c r="Z70" s="370">
        <f t="shared" si="3"/>
        <v>16</v>
      </c>
      <c r="AA70" s="370">
        <v>7</v>
      </c>
      <c r="AB70" s="370">
        <v>6</v>
      </c>
      <c r="AC70" s="370">
        <f t="shared" si="4"/>
        <v>13</v>
      </c>
      <c r="AD70" s="370">
        <v>16</v>
      </c>
      <c r="AE70" s="370">
        <v>6</v>
      </c>
      <c r="AF70" s="370">
        <f t="shared" si="5"/>
        <v>22</v>
      </c>
      <c r="AG70" s="370">
        <v>11</v>
      </c>
      <c r="AH70" s="370">
        <v>18</v>
      </c>
      <c r="AI70" s="370">
        <f t="shared" si="6"/>
        <v>29</v>
      </c>
      <c r="AJ70" s="370">
        <v>4</v>
      </c>
      <c r="AK70" s="370">
        <v>1</v>
      </c>
      <c r="AL70" s="370">
        <f t="shared" si="7"/>
        <v>5</v>
      </c>
      <c r="AM70" s="370">
        <v>1</v>
      </c>
      <c r="AN70" s="370">
        <v>1</v>
      </c>
      <c r="AO70" s="370">
        <f t="shared" si="8"/>
        <v>2</v>
      </c>
      <c r="AP70" s="370">
        <v>0</v>
      </c>
      <c r="AQ70" s="370">
        <v>0</v>
      </c>
      <c r="AR70" s="370">
        <f t="shared" si="9"/>
        <v>0</v>
      </c>
      <c r="AS70" s="370">
        <v>0</v>
      </c>
      <c r="AT70" s="370">
        <v>1</v>
      </c>
      <c r="AU70" s="370">
        <f t="shared" si="10"/>
        <v>1</v>
      </c>
      <c r="AV70" s="370">
        <v>0</v>
      </c>
      <c r="AW70" s="370">
        <v>0</v>
      </c>
      <c r="AX70" s="370">
        <f t="shared" si="11"/>
        <v>0</v>
      </c>
      <c r="AY70" s="370">
        <v>0</v>
      </c>
      <c r="AZ70" s="370">
        <v>0</v>
      </c>
      <c r="BA70" s="370">
        <f t="shared" si="12"/>
        <v>0</v>
      </c>
      <c r="BB70" s="370">
        <v>0</v>
      </c>
      <c r="BC70" s="370">
        <v>0</v>
      </c>
      <c r="BD70" s="370">
        <f t="shared" si="13"/>
        <v>0</v>
      </c>
      <c r="BE70" s="370">
        <v>0</v>
      </c>
      <c r="BF70" s="370">
        <v>0</v>
      </c>
      <c r="BG70" s="370">
        <f t="shared" si="14"/>
        <v>0</v>
      </c>
      <c r="BH70" s="370">
        <v>0</v>
      </c>
      <c r="BI70" s="370">
        <v>0</v>
      </c>
      <c r="BJ70" s="370">
        <v>0</v>
      </c>
      <c r="BK70" s="370">
        <v>0</v>
      </c>
      <c r="BL70" s="370">
        <v>0</v>
      </c>
      <c r="BM70" s="370">
        <v>0</v>
      </c>
      <c r="BN70" s="370">
        <v>0</v>
      </c>
      <c r="BO70" s="370">
        <v>0</v>
      </c>
      <c r="BP70" s="370">
        <v>0</v>
      </c>
      <c r="BQ70" s="370">
        <v>0</v>
      </c>
      <c r="BR70" s="370">
        <v>0</v>
      </c>
      <c r="BS70" s="370">
        <v>0</v>
      </c>
      <c r="BT70" s="370">
        <v>0</v>
      </c>
      <c r="BU70" s="370">
        <v>0</v>
      </c>
      <c r="BV70" s="370">
        <v>0</v>
      </c>
      <c r="BW70" s="370">
        <v>0</v>
      </c>
      <c r="BX70" s="370">
        <v>0</v>
      </c>
      <c r="BY70" s="370">
        <v>0</v>
      </c>
      <c r="BZ70" s="370">
        <v>0</v>
      </c>
      <c r="CA70" s="370">
        <v>0</v>
      </c>
      <c r="CB70" s="370">
        <v>0</v>
      </c>
      <c r="CC70" s="370">
        <v>0</v>
      </c>
      <c r="CD70" s="370">
        <v>0</v>
      </c>
      <c r="CE70" s="370">
        <v>0</v>
      </c>
    </row>
    <row r="71" spans="1:83" s="371" customFormat="1" hidden="1">
      <c r="A71" s="370">
        <f t="shared" si="19"/>
        <v>60</v>
      </c>
      <c r="B71" s="370" t="s">
        <v>661</v>
      </c>
      <c r="C71" s="370" t="s">
        <v>662</v>
      </c>
      <c r="D71" s="370" t="s">
        <v>1499</v>
      </c>
      <c r="E71" s="370" t="s">
        <v>663</v>
      </c>
      <c r="F71" s="370" t="s">
        <v>81</v>
      </c>
      <c r="G71" s="370" t="s">
        <v>126</v>
      </c>
      <c r="H71" s="370" t="s">
        <v>615</v>
      </c>
      <c r="I71" s="370" t="s">
        <v>615</v>
      </c>
      <c r="J71" s="370">
        <v>2</v>
      </c>
      <c r="K71" s="370" t="s">
        <v>2410</v>
      </c>
      <c r="L71" s="370">
        <v>29952</v>
      </c>
      <c r="M71" s="370" t="s">
        <v>2409</v>
      </c>
      <c r="N71" s="370">
        <v>1300</v>
      </c>
      <c r="O71" s="370">
        <v>1</v>
      </c>
      <c r="P71" s="370">
        <v>0</v>
      </c>
      <c r="Q71" s="370">
        <f t="shared" si="0"/>
        <v>1</v>
      </c>
      <c r="R71" s="370">
        <v>6</v>
      </c>
      <c r="S71" s="370">
        <v>3</v>
      </c>
      <c r="T71" s="370">
        <f t="shared" si="1"/>
        <v>9</v>
      </c>
      <c r="U71" s="370">
        <v>7</v>
      </c>
      <c r="V71" s="370">
        <v>6</v>
      </c>
      <c r="W71" s="370">
        <f t="shared" si="2"/>
        <v>13</v>
      </c>
      <c r="X71" s="370">
        <v>10</v>
      </c>
      <c r="Y71" s="370">
        <v>12</v>
      </c>
      <c r="Z71" s="370">
        <f t="shared" si="3"/>
        <v>22</v>
      </c>
      <c r="AA71" s="370">
        <v>8</v>
      </c>
      <c r="AB71" s="370">
        <v>9</v>
      </c>
      <c r="AC71" s="370">
        <f t="shared" si="4"/>
        <v>17</v>
      </c>
      <c r="AD71" s="370">
        <v>12</v>
      </c>
      <c r="AE71" s="370">
        <v>11</v>
      </c>
      <c r="AF71" s="370">
        <f t="shared" si="5"/>
        <v>23</v>
      </c>
      <c r="AG71" s="370">
        <v>11</v>
      </c>
      <c r="AH71" s="370">
        <v>7</v>
      </c>
      <c r="AI71" s="370">
        <f t="shared" si="6"/>
        <v>18</v>
      </c>
      <c r="AJ71" s="370">
        <v>3</v>
      </c>
      <c r="AK71" s="370">
        <v>2</v>
      </c>
      <c r="AL71" s="370">
        <f t="shared" si="7"/>
        <v>5</v>
      </c>
      <c r="AM71" s="370">
        <v>3</v>
      </c>
      <c r="AN71" s="370">
        <v>0</v>
      </c>
      <c r="AO71" s="370">
        <f t="shared" si="8"/>
        <v>3</v>
      </c>
      <c r="AP71" s="370">
        <v>1</v>
      </c>
      <c r="AQ71" s="370">
        <v>2</v>
      </c>
      <c r="AR71" s="370">
        <f t="shared" si="9"/>
        <v>3</v>
      </c>
      <c r="AS71" s="370">
        <v>0</v>
      </c>
      <c r="AT71" s="370">
        <v>0</v>
      </c>
      <c r="AU71" s="370">
        <f t="shared" si="10"/>
        <v>0</v>
      </c>
      <c r="AV71" s="370">
        <v>0</v>
      </c>
      <c r="AW71" s="370">
        <v>0</v>
      </c>
      <c r="AX71" s="370">
        <f t="shared" si="11"/>
        <v>0</v>
      </c>
      <c r="AY71" s="370">
        <v>0</v>
      </c>
      <c r="AZ71" s="370">
        <v>0</v>
      </c>
      <c r="BA71" s="370">
        <f t="shared" si="12"/>
        <v>0</v>
      </c>
      <c r="BB71" s="370">
        <v>0</v>
      </c>
      <c r="BC71" s="370">
        <v>0</v>
      </c>
      <c r="BD71" s="370">
        <f t="shared" si="13"/>
        <v>0</v>
      </c>
      <c r="BE71" s="370">
        <v>0</v>
      </c>
      <c r="BF71" s="370">
        <v>0</v>
      </c>
      <c r="BG71" s="370">
        <f t="shared" si="14"/>
        <v>0</v>
      </c>
      <c r="BH71" s="370">
        <v>0</v>
      </c>
      <c r="BI71" s="370">
        <v>0</v>
      </c>
      <c r="BJ71" s="370">
        <v>0</v>
      </c>
      <c r="BK71" s="370">
        <v>0</v>
      </c>
      <c r="BL71" s="370">
        <v>0</v>
      </c>
      <c r="BM71" s="370">
        <v>0</v>
      </c>
      <c r="BN71" s="370">
        <v>0</v>
      </c>
      <c r="BO71" s="370">
        <v>0</v>
      </c>
      <c r="BP71" s="370">
        <v>0</v>
      </c>
      <c r="BQ71" s="370">
        <v>0</v>
      </c>
      <c r="BR71" s="370">
        <v>0</v>
      </c>
      <c r="BS71" s="370">
        <v>0</v>
      </c>
      <c r="BT71" s="370">
        <v>0</v>
      </c>
      <c r="BU71" s="370">
        <v>0</v>
      </c>
      <c r="BV71" s="370">
        <v>0</v>
      </c>
      <c r="BW71" s="370">
        <v>0</v>
      </c>
      <c r="BX71" s="370">
        <v>0</v>
      </c>
      <c r="BY71" s="370">
        <v>0</v>
      </c>
      <c r="BZ71" s="370">
        <v>0</v>
      </c>
      <c r="CA71" s="370">
        <v>0</v>
      </c>
      <c r="CB71" s="370">
        <v>0</v>
      </c>
      <c r="CC71" s="370">
        <v>0</v>
      </c>
      <c r="CD71" s="370">
        <v>0</v>
      </c>
      <c r="CE71" s="370">
        <v>0</v>
      </c>
    </row>
    <row r="72" spans="1:83" s="371" customFormat="1" hidden="1">
      <c r="A72" s="370">
        <f t="shared" si="19"/>
        <v>61</v>
      </c>
      <c r="B72" s="370" t="s">
        <v>667</v>
      </c>
      <c r="C72" s="370" t="s">
        <v>668</v>
      </c>
      <c r="D72" s="370" t="s">
        <v>2431</v>
      </c>
      <c r="E72" s="370" t="s">
        <v>669</v>
      </c>
      <c r="F72" s="370" t="s">
        <v>81</v>
      </c>
      <c r="G72" s="370" t="s">
        <v>126</v>
      </c>
      <c r="H72" s="370" t="s">
        <v>615</v>
      </c>
      <c r="I72" s="370" t="s">
        <v>615</v>
      </c>
      <c r="J72" s="370">
        <v>2</v>
      </c>
      <c r="K72" s="370" t="s">
        <v>2410</v>
      </c>
      <c r="L72" s="370">
        <v>30225</v>
      </c>
      <c r="M72" s="370" t="s">
        <v>2409</v>
      </c>
      <c r="N72" s="370">
        <v>900</v>
      </c>
      <c r="O72" s="370">
        <v>0</v>
      </c>
      <c r="P72" s="370">
        <v>0</v>
      </c>
      <c r="Q72" s="370">
        <f t="shared" si="0"/>
        <v>0</v>
      </c>
      <c r="R72" s="370">
        <v>1</v>
      </c>
      <c r="S72" s="370">
        <v>1</v>
      </c>
      <c r="T72" s="370">
        <f t="shared" si="1"/>
        <v>2</v>
      </c>
      <c r="U72" s="370">
        <v>5</v>
      </c>
      <c r="V72" s="370">
        <v>4</v>
      </c>
      <c r="W72" s="370">
        <f t="shared" si="2"/>
        <v>9</v>
      </c>
      <c r="X72" s="370">
        <v>8</v>
      </c>
      <c r="Y72" s="370">
        <v>3</v>
      </c>
      <c r="Z72" s="370">
        <f t="shared" si="3"/>
        <v>11</v>
      </c>
      <c r="AA72" s="370">
        <v>2</v>
      </c>
      <c r="AB72" s="370">
        <v>3</v>
      </c>
      <c r="AC72" s="370">
        <f t="shared" si="4"/>
        <v>5</v>
      </c>
      <c r="AD72" s="370">
        <v>6</v>
      </c>
      <c r="AE72" s="370">
        <v>5</v>
      </c>
      <c r="AF72" s="370">
        <f t="shared" si="5"/>
        <v>11</v>
      </c>
      <c r="AG72" s="370">
        <v>2</v>
      </c>
      <c r="AH72" s="370">
        <v>3</v>
      </c>
      <c r="AI72" s="370">
        <f t="shared" si="6"/>
        <v>5</v>
      </c>
      <c r="AJ72" s="370">
        <v>0</v>
      </c>
      <c r="AK72" s="370">
        <v>0</v>
      </c>
      <c r="AL72" s="370">
        <f t="shared" si="7"/>
        <v>0</v>
      </c>
      <c r="AM72" s="370">
        <v>0</v>
      </c>
      <c r="AN72" s="370">
        <v>1</v>
      </c>
      <c r="AO72" s="370">
        <f t="shared" si="8"/>
        <v>1</v>
      </c>
      <c r="AP72" s="370">
        <v>0</v>
      </c>
      <c r="AQ72" s="370">
        <v>0</v>
      </c>
      <c r="AR72" s="370">
        <f t="shared" si="9"/>
        <v>0</v>
      </c>
      <c r="AS72" s="370">
        <v>0</v>
      </c>
      <c r="AT72" s="370">
        <v>0</v>
      </c>
      <c r="AU72" s="370">
        <f t="shared" si="10"/>
        <v>0</v>
      </c>
      <c r="AV72" s="370">
        <v>0</v>
      </c>
      <c r="AW72" s="370">
        <v>0</v>
      </c>
      <c r="AX72" s="370">
        <f t="shared" si="11"/>
        <v>0</v>
      </c>
      <c r="AY72" s="370">
        <v>0</v>
      </c>
      <c r="AZ72" s="370">
        <v>0</v>
      </c>
      <c r="BA72" s="370">
        <f t="shared" si="12"/>
        <v>0</v>
      </c>
      <c r="BB72" s="370">
        <v>0</v>
      </c>
      <c r="BC72" s="370">
        <v>0</v>
      </c>
      <c r="BD72" s="370">
        <f t="shared" si="13"/>
        <v>0</v>
      </c>
      <c r="BE72" s="370">
        <v>0</v>
      </c>
      <c r="BF72" s="370">
        <v>0</v>
      </c>
      <c r="BG72" s="370">
        <f t="shared" si="14"/>
        <v>0</v>
      </c>
      <c r="BH72" s="370">
        <v>0</v>
      </c>
      <c r="BI72" s="370">
        <v>0</v>
      </c>
      <c r="BJ72" s="370">
        <v>0</v>
      </c>
      <c r="BK72" s="370">
        <v>0</v>
      </c>
      <c r="BL72" s="370">
        <v>0</v>
      </c>
      <c r="BM72" s="370">
        <v>0</v>
      </c>
      <c r="BN72" s="370">
        <v>0</v>
      </c>
      <c r="BO72" s="370">
        <v>0</v>
      </c>
      <c r="BP72" s="370">
        <v>0</v>
      </c>
      <c r="BQ72" s="370">
        <v>0</v>
      </c>
      <c r="BR72" s="370">
        <v>0</v>
      </c>
      <c r="BS72" s="370">
        <v>0</v>
      </c>
      <c r="BT72" s="370">
        <v>0</v>
      </c>
      <c r="BU72" s="370">
        <v>0</v>
      </c>
      <c r="BV72" s="370">
        <v>0</v>
      </c>
      <c r="BW72" s="370">
        <v>0</v>
      </c>
      <c r="BX72" s="370">
        <v>0</v>
      </c>
      <c r="BY72" s="370">
        <v>0</v>
      </c>
      <c r="BZ72" s="370">
        <v>0</v>
      </c>
      <c r="CA72" s="370">
        <v>0</v>
      </c>
      <c r="CB72" s="370">
        <v>0</v>
      </c>
      <c r="CC72" s="370">
        <v>0</v>
      </c>
      <c r="CD72" s="370">
        <v>0</v>
      </c>
      <c r="CE72" s="370">
        <v>0</v>
      </c>
    </row>
    <row r="73" spans="1:83" s="371" customFormat="1" hidden="1">
      <c r="A73" s="370">
        <f t="shared" si="19"/>
        <v>62</v>
      </c>
      <c r="B73" s="370" t="s">
        <v>632</v>
      </c>
      <c r="C73" s="370" t="s">
        <v>633</v>
      </c>
      <c r="D73" s="370" t="s">
        <v>1504</v>
      </c>
      <c r="E73" s="370" t="s">
        <v>634</v>
      </c>
      <c r="F73" s="370" t="s">
        <v>81</v>
      </c>
      <c r="G73" s="370" t="s">
        <v>126</v>
      </c>
      <c r="H73" s="370" t="s">
        <v>615</v>
      </c>
      <c r="I73" s="370" t="s">
        <v>615</v>
      </c>
      <c r="J73" s="370">
        <v>2</v>
      </c>
      <c r="K73" s="370" t="s">
        <v>2410</v>
      </c>
      <c r="L73" s="370">
        <v>31090</v>
      </c>
      <c r="M73" s="370" t="s">
        <v>2409</v>
      </c>
      <c r="N73" s="370">
        <v>450</v>
      </c>
      <c r="O73" s="370">
        <v>0</v>
      </c>
      <c r="P73" s="370">
        <v>0</v>
      </c>
      <c r="Q73" s="370">
        <f t="shared" si="0"/>
        <v>0</v>
      </c>
      <c r="R73" s="370">
        <v>3</v>
      </c>
      <c r="S73" s="370">
        <v>4</v>
      </c>
      <c r="T73" s="370">
        <f t="shared" si="1"/>
        <v>7</v>
      </c>
      <c r="U73" s="370">
        <v>5</v>
      </c>
      <c r="V73" s="370">
        <v>3</v>
      </c>
      <c r="W73" s="370">
        <f t="shared" si="2"/>
        <v>8</v>
      </c>
      <c r="X73" s="370">
        <v>2</v>
      </c>
      <c r="Y73" s="370">
        <v>4</v>
      </c>
      <c r="Z73" s="370">
        <f t="shared" si="3"/>
        <v>6</v>
      </c>
      <c r="AA73" s="370">
        <v>7</v>
      </c>
      <c r="AB73" s="370">
        <v>3</v>
      </c>
      <c r="AC73" s="370">
        <f t="shared" si="4"/>
        <v>10</v>
      </c>
      <c r="AD73" s="370">
        <v>5</v>
      </c>
      <c r="AE73" s="370">
        <v>2</v>
      </c>
      <c r="AF73" s="370">
        <f t="shared" si="5"/>
        <v>7</v>
      </c>
      <c r="AG73" s="370">
        <v>2</v>
      </c>
      <c r="AH73" s="370">
        <v>2</v>
      </c>
      <c r="AI73" s="370">
        <f t="shared" si="6"/>
        <v>4</v>
      </c>
      <c r="AJ73" s="370">
        <v>2</v>
      </c>
      <c r="AK73" s="370">
        <v>0</v>
      </c>
      <c r="AL73" s="370">
        <f t="shared" si="7"/>
        <v>2</v>
      </c>
      <c r="AM73" s="370">
        <v>0</v>
      </c>
      <c r="AN73" s="370">
        <v>0</v>
      </c>
      <c r="AO73" s="370">
        <f t="shared" si="8"/>
        <v>0</v>
      </c>
      <c r="AP73" s="370">
        <v>0</v>
      </c>
      <c r="AQ73" s="370">
        <v>0</v>
      </c>
      <c r="AR73" s="370">
        <f t="shared" si="9"/>
        <v>0</v>
      </c>
      <c r="AS73" s="370">
        <v>0</v>
      </c>
      <c r="AT73" s="370">
        <v>0</v>
      </c>
      <c r="AU73" s="370">
        <f t="shared" si="10"/>
        <v>0</v>
      </c>
      <c r="AV73" s="370">
        <v>0</v>
      </c>
      <c r="AW73" s="370">
        <v>0</v>
      </c>
      <c r="AX73" s="370">
        <f t="shared" si="11"/>
        <v>0</v>
      </c>
      <c r="AY73" s="370">
        <v>0</v>
      </c>
      <c r="AZ73" s="370">
        <v>0</v>
      </c>
      <c r="BA73" s="370">
        <f t="shared" si="12"/>
        <v>0</v>
      </c>
      <c r="BB73" s="370">
        <v>0</v>
      </c>
      <c r="BC73" s="370">
        <v>0</v>
      </c>
      <c r="BD73" s="370">
        <f t="shared" si="13"/>
        <v>0</v>
      </c>
      <c r="BE73" s="370">
        <v>0</v>
      </c>
      <c r="BF73" s="370">
        <v>0</v>
      </c>
      <c r="BG73" s="370">
        <f t="shared" si="14"/>
        <v>0</v>
      </c>
      <c r="BH73" s="370">
        <v>0</v>
      </c>
      <c r="BI73" s="370">
        <v>0</v>
      </c>
      <c r="BJ73" s="370">
        <v>1</v>
      </c>
      <c r="BK73" s="370">
        <v>0</v>
      </c>
      <c r="BL73" s="370">
        <v>0</v>
      </c>
      <c r="BM73" s="370">
        <v>0</v>
      </c>
      <c r="BN73" s="370">
        <v>0</v>
      </c>
      <c r="BO73" s="370">
        <v>0</v>
      </c>
      <c r="BP73" s="370">
        <v>0</v>
      </c>
      <c r="BQ73" s="370">
        <v>0</v>
      </c>
      <c r="BR73" s="370">
        <v>0</v>
      </c>
      <c r="BS73" s="370">
        <v>0</v>
      </c>
      <c r="BT73" s="370">
        <v>1</v>
      </c>
      <c r="BU73" s="370">
        <v>0</v>
      </c>
      <c r="BV73" s="370">
        <v>1</v>
      </c>
      <c r="BW73" s="370">
        <v>1</v>
      </c>
      <c r="BX73" s="370">
        <v>0</v>
      </c>
      <c r="BY73" s="370">
        <v>1</v>
      </c>
      <c r="BZ73" s="370">
        <v>1</v>
      </c>
      <c r="CA73" s="370">
        <v>0</v>
      </c>
      <c r="CB73" s="370">
        <v>1</v>
      </c>
      <c r="CC73" s="370">
        <v>1</v>
      </c>
      <c r="CD73" s="370">
        <v>0</v>
      </c>
      <c r="CE73" s="370">
        <v>1</v>
      </c>
    </row>
    <row r="74" spans="1:83" s="371" customFormat="1" hidden="1">
      <c r="A74" s="370">
        <f t="shared" si="19"/>
        <v>63</v>
      </c>
      <c r="B74" s="370" t="s">
        <v>677</v>
      </c>
      <c r="C74" s="370" t="s">
        <v>678</v>
      </c>
      <c r="D74" s="370" t="s">
        <v>1507</v>
      </c>
      <c r="E74" s="370" t="s">
        <v>679</v>
      </c>
      <c r="F74" s="370" t="s">
        <v>81</v>
      </c>
      <c r="G74" s="370" t="s">
        <v>126</v>
      </c>
      <c r="H74" s="370" t="s">
        <v>615</v>
      </c>
      <c r="I74" s="370" t="s">
        <v>615</v>
      </c>
      <c r="J74" s="370">
        <v>2</v>
      </c>
      <c r="K74" s="370" t="s">
        <v>2432</v>
      </c>
      <c r="L74" s="370">
        <v>35988</v>
      </c>
      <c r="M74" s="370" t="s">
        <v>2409</v>
      </c>
      <c r="N74" s="370">
        <v>450</v>
      </c>
      <c r="O74" s="370">
        <v>0</v>
      </c>
      <c r="P74" s="370">
        <v>0</v>
      </c>
      <c r="Q74" s="370">
        <f t="shared" ref="Q74:Q139" si="22">SUM(O74:P74)</f>
        <v>0</v>
      </c>
      <c r="R74" s="370">
        <v>31</v>
      </c>
      <c r="S74" s="370">
        <v>25</v>
      </c>
      <c r="T74" s="370">
        <f t="shared" ref="T74:T139" si="23">SUM(R74:S74)</f>
        <v>56</v>
      </c>
      <c r="U74" s="370">
        <v>32</v>
      </c>
      <c r="V74" s="370">
        <v>40</v>
      </c>
      <c r="W74" s="370">
        <f t="shared" ref="W74:W139" si="24">SUM(U74:V74)</f>
        <v>72</v>
      </c>
      <c r="X74" s="370">
        <v>43</v>
      </c>
      <c r="Y74" s="370">
        <v>42</v>
      </c>
      <c r="Z74" s="370">
        <f t="shared" ref="Z74:Z139" si="25">SUM(X74:Y74)</f>
        <v>85</v>
      </c>
      <c r="AA74" s="370">
        <v>56</v>
      </c>
      <c r="AB74" s="370">
        <v>25</v>
      </c>
      <c r="AC74" s="370">
        <f t="shared" ref="AC74:AC139" si="26">SUM(AA74:AB74)</f>
        <v>81</v>
      </c>
      <c r="AD74" s="370">
        <v>34</v>
      </c>
      <c r="AE74" s="370">
        <v>25</v>
      </c>
      <c r="AF74" s="370">
        <f t="shared" ref="AF74:AF139" si="27">SUM(AD74:AE74)</f>
        <v>59</v>
      </c>
      <c r="AG74" s="370">
        <v>37</v>
      </c>
      <c r="AH74" s="370">
        <v>30</v>
      </c>
      <c r="AI74" s="370">
        <f t="shared" ref="AI74:AI139" si="28">SUM(AG74:AH74)</f>
        <v>67</v>
      </c>
      <c r="AJ74" s="370">
        <v>17</v>
      </c>
      <c r="AK74" s="370">
        <v>16</v>
      </c>
      <c r="AL74" s="370">
        <f t="shared" ref="AL74:AL139" si="29">SUM(AJ74:AK74)</f>
        <v>33</v>
      </c>
      <c r="AM74" s="370">
        <v>4</v>
      </c>
      <c r="AN74" s="370">
        <v>4</v>
      </c>
      <c r="AO74" s="370">
        <f t="shared" ref="AO74:AO139" si="30">SUM(AM74:AN74)</f>
        <v>8</v>
      </c>
      <c r="AP74" s="370">
        <v>0</v>
      </c>
      <c r="AQ74" s="370">
        <v>1</v>
      </c>
      <c r="AR74" s="370">
        <f t="shared" ref="AR74:AR139" si="31">SUM(AP74:AQ74)</f>
        <v>1</v>
      </c>
      <c r="AS74" s="370">
        <v>0</v>
      </c>
      <c r="AT74" s="370">
        <v>0</v>
      </c>
      <c r="AU74" s="370">
        <f t="shared" ref="AU74:AU139" si="32">SUM(AS74:AT74)</f>
        <v>0</v>
      </c>
      <c r="AV74" s="370">
        <v>0</v>
      </c>
      <c r="AW74" s="370">
        <v>0</v>
      </c>
      <c r="AX74" s="370">
        <f t="shared" ref="AX74:AX139" si="33">SUM(AV74:AW74)</f>
        <v>0</v>
      </c>
      <c r="AY74" s="370">
        <v>0</v>
      </c>
      <c r="AZ74" s="370">
        <v>0</v>
      </c>
      <c r="BA74" s="370">
        <f t="shared" ref="BA74:BA139" si="34">SUM(AY74:AZ74)</f>
        <v>0</v>
      </c>
      <c r="BB74" s="370">
        <v>0</v>
      </c>
      <c r="BC74" s="370">
        <v>0</v>
      </c>
      <c r="BD74" s="370">
        <f t="shared" ref="BD74:BD139" si="35">SUM(BB74:BC74)</f>
        <v>0</v>
      </c>
      <c r="BE74" s="370">
        <v>0</v>
      </c>
      <c r="BF74" s="370">
        <v>0</v>
      </c>
      <c r="BG74" s="370">
        <f t="shared" ref="BG74:BG139" si="36">SUM(BE74:BF74)</f>
        <v>0</v>
      </c>
      <c r="BH74" s="370">
        <v>1</v>
      </c>
      <c r="BI74" s="370">
        <v>1</v>
      </c>
      <c r="BJ74" s="370">
        <v>3</v>
      </c>
      <c r="BK74" s="370">
        <v>6</v>
      </c>
      <c r="BL74" s="370">
        <v>2</v>
      </c>
      <c r="BM74" s="370">
        <v>2</v>
      </c>
      <c r="BN74" s="370">
        <v>1</v>
      </c>
      <c r="BO74" s="370">
        <v>0</v>
      </c>
      <c r="BP74" s="370">
        <v>0</v>
      </c>
      <c r="BQ74" s="370">
        <v>0</v>
      </c>
      <c r="BR74" s="370">
        <v>0</v>
      </c>
      <c r="BS74" s="370">
        <v>0</v>
      </c>
      <c r="BT74" s="370">
        <v>7</v>
      </c>
      <c r="BU74" s="370">
        <v>9</v>
      </c>
      <c r="BV74" s="370">
        <v>16</v>
      </c>
      <c r="BW74" s="370">
        <v>7</v>
      </c>
      <c r="BX74" s="370">
        <v>9</v>
      </c>
      <c r="BY74" s="370">
        <v>16</v>
      </c>
      <c r="BZ74" s="370">
        <v>7</v>
      </c>
      <c r="CA74" s="370">
        <v>9</v>
      </c>
      <c r="CB74" s="370">
        <v>16</v>
      </c>
      <c r="CC74" s="370">
        <v>7</v>
      </c>
      <c r="CD74" s="370">
        <v>9</v>
      </c>
      <c r="CE74" s="370">
        <v>16</v>
      </c>
    </row>
    <row r="75" spans="1:83" s="371" customFormat="1" hidden="1">
      <c r="A75" s="370">
        <f t="shared" ref="A75:A138" si="37">A74+1</f>
        <v>64</v>
      </c>
      <c r="B75" s="370" t="s">
        <v>651</v>
      </c>
      <c r="C75" s="370" t="s">
        <v>652</v>
      </c>
      <c r="D75" s="370" t="s">
        <v>1501</v>
      </c>
      <c r="E75" s="370" t="s">
        <v>244</v>
      </c>
      <c r="F75" s="370" t="s">
        <v>81</v>
      </c>
      <c r="G75" s="370" t="s">
        <v>126</v>
      </c>
      <c r="H75" s="370" t="s">
        <v>615</v>
      </c>
      <c r="I75" s="370" t="s">
        <v>615</v>
      </c>
      <c r="J75" s="370">
        <v>2</v>
      </c>
      <c r="K75" s="370" t="s">
        <v>2410</v>
      </c>
      <c r="L75" s="370">
        <v>37803</v>
      </c>
      <c r="M75" s="370" t="s">
        <v>2415</v>
      </c>
      <c r="N75" s="370">
        <v>1500</v>
      </c>
      <c r="O75" s="370">
        <v>0</v>
      </c>
      <c r="P75" s="370">
        <v>0</v>
      </c>
      <c r="Q75" s="370">
        <f t="shared" si="22"/>
        <v>0</v>
      </c>
      <c r="R75" s="370">
        <v>17</v>
      </c>
      <c r="S75" s="370">
        <v>19</v>
      </c>
      <c r="T75" s="370">
        <f t="shared" si="23"/>
        <v>36</v>
      </c>
      <c r="U75" s="370">
        <v>28</v>
      </c>
      <c r="V75" s="370">
        <v>20</v>
      </c>
      <c r="W75" s="370">
        <f t="shared" si="24"/>
        <v>48</v>
      </c>
      <c r="X75" s="370">
        <v>31</v>
      </c>
      <c r="Y75" s="370">
        <v>30</v>
      </c>
      <c r="Z75" s="370">
        <f t="shared" si="25"/>
        <v>61</v>
      </c>
      <c r="AA75" s="370">
        <v>18</v>
      </c>
      <c r="AB75" s="370">
        <v>18</v>
      </c>
      <c r="AC75" s="370">
        <f t="shared" si="26"/>
        <v>36</v>
      </c>
      <c r="AD75" s="370">
        <v>25</v>
      </c>
      <c r="AE75" s="370">
        <v>24</v>
      </c>
      <c r="AF75" s="370">
        <f t="shared" si="27"/>
        <v>49</v>
      </c>
      <c r="AG75" s="370">
        <v>13</v>
      </c>
      <c r="AH75" s="370">
        <v>11</v>
      </c>
      <c r="AI75" s="370">
        <f t="shared" si="28"/>
        <v>24</v>
      </c>
      <c r="AJ75" s="370">
        <v>6</v>
      </c>
      <c r="AK75" s="370">
        <v>6</v>
      </c>
      <c r="AL75" s="370">
        <f t="shared" si="29"/>
        <v>12</v>
      </c>
      <c r="AM75" s="370">
        <v>3</v>
      </c>
      <c r="AN75" s="370">
        <v>0</v>
      </c>
      <c r="AO75" s="370">
        <f t="shared" si="30"/>
        <v>3</v>
      </c>
      <c r="AP75" s="370">
        <v>2</v>
      </c>
      <c r="AQ75" s="370">
        <v>0</v>
      </c>
      <c r="AR75" s="370">
        <f t="shared" si="31"/>
        <v>2</v>
      </c>
      <c r="AS75" s="370">
        <v>0</v>
      </c>
      <c r="AT75" s="370">
        <v>0</v>
      </c>
      <c r="AU75" s="370">
        <f t="shared" si="32"/>
        <v>0</v>
      </c>
      <c r="AV75" s="370">
        <v>0</v>
      </c>
      <c r="AW75" s="370">
        <v>0</v>
      </c>
      <c r="AX75" s="370">
        <f t="shared" si="33"/>
        <v>0</v>
      </c>
      <c r="AY75" s="370">
        <v>0</v>
      </c>
      <c r="AZ75" s="370">
        <v>0</v>
      </c>
      <c r="BA75" s="370">
        <f t="shared" si="34"/>
        <v>0</v>
      </c>
      <c r="BB75" s="370">
        <v>0</v>
      </c>
      <c r="BC75" s="370">
        <v>0</v>
      </c>
      <c r="BD75" s="370">
        <f t="shared" si="35"/>
        <v>0</v>
      </c>
      <c r="BE75" s="370">
        <v>0</v>
      </c>
      <c r="BF75" s="370">
        <v>0</v>
      </c>
      <c r="BG75" s="370">
        <f t="shared" si="36"/>
        <v>0</v>
      </c>
      <c r="BH75" s="370">
        <v>0</v>
      </c>
      <c r="BI75" s="370">
        <v>0</v>
      </c>
      <c r="BJ75" s="370">
        <v>0</v>
      </c>
      <c r="BK75" s="370">
        <v>0</v>
      </c>
      <c r="BL75" s="370">
        <v>0</v>
      </c>
      <c r="BM75" s="370">
        <v>0</v>
      </c>
      <c r="BN75" s="370">
        <v>0</v>
      </c>
      <c r="BO75" s="370">
        <v>0</v>
      </c>
      <c r="BP75" s="370">
        <v>0</v>
      </c>
      <c r="BQ75" s="370">
        <v>0</v>
      </c>
      <c r="BR75" s="370">
        <v>0</v>
      </c>
      <c r="BS75" s="370">
        <v>0</v>
      </c>
      <c r="BT75" s="370">
        <v>0</v>
      </c>
      <c r="BU75" s="370">
        <v>0</v>
      </c>
      <c r="BV75" s="370">
        <v>0</v>
      </c>
      <c r="BW75" s="370">
        <v>0</v>
      </c>
      <c r="BX75" s="370">
        <v>0</v>
      </c>
      <c r="BY75" s="370">
        <v>0</v>
      </c>
      <c r="BZ75" s="370">
        <v>0</v>
      </c>
      <c r="CA75" s="370">
        <v>0</v>
      </c>
      <c r="CB75" s="370">
        <v>0</v>
      </c>
      <c r="CC75" s="370">
        <v>0</v>
      </c>
      <c r="CD75" s="370">
        <v>0</v>
      </c>
      <c r="CE75" s="370">
        <v>0</v>
      </c>
    </row>
    <row r="76" spans="1:83" s="371" customFormat="1" hidden="1">
      <c r="A76" s="370">
        <f t="shared" si="37"/>
        <v>65</v>
      </c>
      <c r="B76" s="370" t="s">
        <v>658</v>
      </c>
      <c r="C76" s="370" t="s">
        <v>659</v>
      </c>
      <c r="D76" s="370" t="s">
        <v>660</v>
      </c>
      <c r="E76" s="370" t="s">
        <v>660</v>
      </c>
      <c r="F76" s="370" t="s">
        <v>81</v>
      </c>
      <c r="G76" s="370" t="s">
        <v>126</v>
      </c>
      <c r="H76" s="370" t="s">
        <v>615</v>
      </c>
      <c r="I76" s="370" t="s">
        <v>615</v>
      </c>
      <c r="J76" s="370">
        <v>2</v>
      </c>
      <c r="K76" s="370" t="s">
        <v>2410</v>
      </c>
      <c r="L76" s="370">
        <v>27481</v>
      </c>
      <c r="M76" s="370" t="s">
        <v>2409</v>
      </c>
      <c r="N76" s="370">
        <v>900</v>
      </c>
      <c r="O76" s="370">
        <v>0</v>
      </c>
      <c r="P76" s="370">
        <v>0</v>
      </c>
      <c r="Q76" s="370">
        <f t="shared" si="22"/>
        <v>0</v>
      </c>
      <c r="R76" s="370">
        <v>5</v>
      </c>
      <c r="S76" s="370">
        <v>7</v>
      </c>
      <c r="T76" s="370">
        <f t="shared" si="23"/>
        <v>12</v>
      </c>
      <c r="U76" s="370">
        <v>3</v>
      </c>
      <c r="V76" s="370">
        <v>4</v>
      </c>
      <c r="W76" s="370">
        <f t="shared" si="24"/>
        <v>7</v>
      </c>
      <c r="X76" s="370">
        <v>15</v>
      </c>
      <c r="Y76" s="370">
        <v>7</v>
      </c>
      <c r="Z76" s="370">
        <f t="shared" si="25"/>
        <v>22</v>
      </c>
      <c r="AA76" s="370">
        <v>6</v>
      </c>
      <c r="AB76" s="370">
        <v>11</v>
      </c>
      <c r="AC76" s="370">
        <f t="shared" si="26"/>
        <v>17</v>
      </c>
      <c r="AD76" s="370">
        <v>5</v>
      </c>
      <c r="AE76" s="370">
        <v>5</v>
      </c>
      <c r="AF76" s="370">
        <f t="shared" si="27"/>
        <v>10</v>
      </c>
      <c r="AG76" s="370">
        <v>5</v>
      </c>
      <c r="AH76" s="370">
        <v>3</v>
      </c>
      <c r="AI76" s="370">
        <f t="shared" si="28"/>
        <v>8</v>
      </c>
      <c r="AJ76" s="370">
        <v>0</v>
      </c>
      <c r="AK76" s="370">
        <v>0</v>
      </c>
      <c r="AL76" s="370">
        <f t="shared" si="29"/>
        <v>0</v>
      </c>
      <c r="AM76" s="370">
        <v>0</v>
      </c>
      <c r="AN76" s="370">
        <v>0</v>
      </c>
      <c r="AO76" s="370">
        <f t="shared" si="30"/>
        <v>0</v>
      </c>
      <c r="AP76" s="370">
        <v>1</v>
      </c>
      <c r="AQ76" s="370">
        <v>0</v>
      </c>
      <c r="AR76" s="370">
        <f t="shared" si="31"/>
        <v>1</v>
      </c>
      <c r="AS76" s="370">
        <v>0</v>
      </c>
      <c r="AT76" s="370">
        <v>0</v>
      </c>
      <c r="AU76" s="370">
        <f t="shared" si="32"/>
        <v>0</v>
      </c>
      <c r="AV76" s="370">
        <v>0</v>
      </c>
      <c r="AW76" s="370">
        <v>0</v>
      </c>
      <c r="AX76" s="370">
        <f t="shared" si="33"/>
        <v>0</v>
      </c>
      <c r="AY76" s="370">
        <v>0</v>
      </c>
      <c r="AZ76" s="370">
        <v>0</v>
      </c>
      <c r="BA76" s="370">
        <f t="shared" si="34"/>
        <v>0</v>
      </c>
      <c r="BB76" s="370">
        <v>0</v>
      </c>
      <c r="BC76" s="370">
        <v>0</v>
      </c>
      <c r="BD76" s="370">
        <f t="shared" si="35"/>
        <v>0</v>
      </c>
      <c r="BE76" s="370">
        <v>0</v>
      </c>
      <c r="BF76" s="370">
        <v>0</v>
      </c>
      <c r="BG76" s="370">
        <f t="shared" si="36"/>
        <v>0</v>
      </c>
      <c r="BH76" s="370">
        <v>0</v>
      </c>
      <c r="BI76" s="370">
        <v>0</v>
      </c>
      <c r="BJ76" s="370">
        <v>0</v>
      </c>
      <c r="BK76" s="370">
        <v>0</v>
      </c>
      <c r="BL76" s="370">
        <v>0</v>
      </c>
      <c r="BM76" s="370">
        <v>0</v>
      </c>
      <c r="BN76" s="370">
        <v>0</v>
      </c>
      <c r="BO76" s="370">
        <v>0</v>
      </c>
      <c r="BP76" s="370">
        <v>0</v>
      </c>
      <c r="BQ76" s="370">
        <v>0</v>
      </c>
      <c r="BR76" s="370">
        <v>0</v>
      </c>
      <c r="BS76" s="370">
        <v>0</v>
      </c>
      <c r="BT76" s="370">
        <v>0</v>
      </c>
      <c r="BU76" s="370">
        <v>0</v>
      </c>
      <c r="BV76" s="370">
        <v>0</v>
      </c>
      <c r="BW76" s="370">
        <v>0</v>
      </c>
      <c r="BX76" s="370">
        <v>0</v>
      </c>
      <c r="BY76" s="370">
        <v>0</v>
      </c>
      <c r="BZ76" s="370">
        <v>0</v>
      </c>
      <c r="CA76" s="370">
        <v>0</v>
      </c>
      <c r="CB76" s="370">
        <v>0</v>
      </c>
      <c r="CC76" s="370">
        <v>0</v>
      </c>
      <c r="CD76" s="370">
        <v>0</v>
      </c>
      <c r="CE76" s="370">
        <v>0</v>
      </c>
    </row>
    <row r="77" spans="1:83" s="371" customFormat="1" hidden="1">
      <c r="A77" s="370">
        <f t="shared" si="37"/>
        <v>66</v>
      </c>
      <c r="B77" s="370" t="s">
        <v>656</v>
      </c>
      <c r="C77" s="370" t="s">
        <v>657</v>
      </c>
      <c r="D77" s="370" t="s">
        <v>252</v>
      </c>
      <c r="E77" s="370" t="s">
        <v>252</v>
      </c>
      <c r="F77" s="370" t="s">
        <v>81</v>
      </c>
      <c r="G77" s="370" t="s">
        <v>126</v>
      </c>
      <c r="H77" s="370" t="s">
        <v>615</v>
      </c>
      <c r="I77" s="370" t="s">
        <v>615</v>
      </c>
      <c r="J77" s="370">
        <v>2</v>
      </c>
      <c r="K77" s="370" t="s">
        <v>2410</v>
      </c>
      <c r="L77" s="370">
        <v>28856</v>
      </c>
      <c r="M77" s="370" t="s">
        <v>2409</v>
      </c>
      <c r="N77" s="370">
        <v>900</v>
      </c>
      <c r="O77" s="370">
        <v>2</v>
      </c>
      <c r="P77" s="370">
        <v>0</v>
      </c>
      <c r="Q77" s="370">
        <f t="shared" si="22"/>
        <v>2</v>
      </c>
      <c r="R77" s="370">
        <v>5</v>
      </c>
      <c r="S77" s="370">
        <v>4</v>
      </c>
      <c r="T77" s="370">
        <f t="shared" si="23"/>
        <v>9</v>
      </c>
      <c r="U77" s="370">
        <v>3</v>
      </c>
      <c r="V77" s="370">
        <v>9</v>
      </c>
      <c r="W77" s="370">
        <f t="shared" si="24"/>
        <v>12</v>
      </c>
      <c r="X77" s="370">
        <v>6</v>
      </c>
      <c r="Y77" s="370">
        <v>7</v>
      </c>
      <c r="Z77" s="370">
        <f t="shared" si="25"/>
        <v>13</v>
      </c>
      <c r="AA77" s="370">
        <v>5</v>
      </c>
      <c r="AB77" s="370">
        <v>2</v>
      </c>
      <c r="AC77" s="370">
        <f t="shared" si="26"/>
        <v>7</v>
      </c>
      <c r="AD77" s="370">
        <v>7</v>
      </c>
      <c r="AE77" s="370">
        <v>2</v>
      </c>
      <c r="AF77" s="370">
        <f t="shared" si="27"/>
        <v>9</v>
      </c>
      <c r="AG77" s="370">
        <v>5</v>
      </c>
      <c r="AH77" s="370">
        <v>1</v>
      </c>
      <c r="AI77" s="370">
        <f t="shared" si="28"/>
        <v>6</v>
      </c>
      <c r="AJ77" s="370">
        <v>1</v>
      </c>
      <c r="AK77" s="370">
        <v>2</v>
      </c>
      <c r="AL77" s="370">
        <f t="shared" si="29"/>
        <v>3</v>
      </c>
      <c r="AM77" s="370">
        <v>0</v>
      </c>
      <c r="AN77" s="370">
        <v>1</v>
      </c>
      <c r="AO77" s="370">
        <f t="shared" si="30"/>
        <v>1</v>
      </c>
      <c r="AP77" s="370">
        <v>1</v>
      </c>
      <c r="AQ77" s="370">
        <v>0</v>
      </c>
      <c r="AR77" s="370">
        <f t="shared" si="31"/>
        <v>1</v>
      </c>
      <c r="AS77" s="370">
        <v>0</v>
      </c>
      <c r="AT77" s="370">
        <v>0</v>
      </c>
      <c r="AU77" s="370">
        <f t="shared" si="32"/>
        <v>0</v>
      </c>
      <c r="AV77" s="370">
        <v>0</v>
      </c>
      <c r="AW77" s="370">
        <v>0</v>
      </c>
      <c r="AX77" s="370">
        <f t="shared" si="33"/>
        <v>0</v>
      </c>
      <c r="AY77" s="370">
        <v>0</v>
      </c>
      <c r="AZ77" s="370">
        <v>0</v>
      </c>
      <c r="BA77" s="370">
        <f t="shared" si="34"/>
        <v>0</v>
      </c>
      <c r="BB77" s="370">
        <v>0</v>
      </c>
      <c r="BC77" s="370">
        <v>0</v>
      </c>
      <c r="BD77" s="370">
        <f t="shared" si="35"/>
        <v>0</v>
      </c>
      <c r="BE77" s="370">
        <v>0</v>
      </c>
      <c r="BF77" s="370">
        <v>0</v>
      </c>
      <c r="BG77" s="370">
        <f t="shared" si="36"/>
        <v>0</v>
      </c>
      <c r="BH77" s="370">
        <v>0</v>
      </c>
      <c r="BI77" s="370">
        <v>0</v>
      </c>
      <c r="BJ77" s="370">
        <v>0</v>
      </c>
      <c r="BK77" s="370">
        <v>0</v>
      </c>
      <c r="BL77" s="370">
        <v>0</v>
      </c>
      <c r="BM77" s="370">
        <v>0</v>
      </c>
      <c r="BN77" s="370">
        <v>0</v>
      </c>
      <c r="BO77" s="370">
        <v>0</v>
      </c>
      <c r="BP77" s="370">
        <v>0</v>
      </c>
      <c r="BQ77" s="370">
        <v>0</v>
      </c>
      <c r="BR77" s="370">
        <v>0</v>
      </c>
      <c r="BS77" s="370">
        <v>0</v>
      </c>
      <c r="BT77" s="370">
        <v>0</v>
      </c>
      <c r="BU77" s="370">
        <v>0</v>
      </c>
      <c r="BV77" s="370">
        <v>0</v>
      </c>
      <c r="BW77" s="370">
        <v>0</v>
      </c>
      <c r="BX77" s="370">
        <v>0</v>
      </c>
      <c r="BY77" s="370">
        <v>0</v>
      </c>
      <c r="BZ77" s="370">
        <v>0</v>
      </c>
      <c r="CA77" s="370">
        <v>0</v>
      </c>
      <c r="CB77" s="370">
        <v>0</v>
      </c>
      <c r="CC77" s="370">
        <v>0</v>
      </c>
      <c r="CD77" s="370">
        <v>0</v>
      </c>
      <c r="CE77" s="370">
        <v>0</v>
      </c>
    </row>
    <row r="78" spans="1:83" s="371" customFormat="1" hidden="1">
      <c r="A78" s="370">
        <f t="shared" si="37"/>
        <v>67</v>
      </c>
      <c r="B78" s="370" t="s">
        <v>640</v>
      </c>
      <c r="C78" s="370" t="s">
        <v>641</v>
      </c>
      <c r="D78" s="370" t="s">
        <v>2433</v>
      </c>
      <c r="E78" s="370" t="s">
        <v>642</v>
      </c>
      <c r="F78" s="370" t="s">
        <v>81</v>
      </c>
      <c r="G78" s="370" t="s">
        <v>126</v>
      </c>
      <c r="H78" s="370" t="s">
        <v>615</v>
      </c>
      <c r="I78" s="370" t="s">
        <v>615</v>
      </c>
      <c r="J78" s="370">
        <v>2</v>
      </c>
      <c r="K78" s="370" t="s">
        <v>2424</v>
      </c>
      <c r="L78" s="370">
        <v>29952</v>
      </c>
      <c r="M78" s="370" t="s">
        <v>2409</v>
      </c>
      <c r="N78" s="370">
        <v>500</v>
      </c>
      <c r="O78" s="370">
        <v>1</v>
      </c>
      <c r="P78" s="370">
        <v>2</v>
      </c>
      <c r="Q78" s="370">
        <f t="shared" si="22"/>
        <v>3</v>
      </c>
      <c r="R78" s="370">
        <v>7</v>
      </c>
      <c r="S78" s="370">
        <v>5</v>
      </c>
      <c r="T78" s="370">
        <f t="shared" si="23"/>
        <v>12</v>
      </c>
      <c r="U78" s="370">
        <v>6</v>
      </c>
      <c r="V78" s="370">
        <v>6</v>
      </c>
      <c r="W78" s="370">
        <f t="shared" si="24"/>
        <v>12</v>
      </c>
      <c r="X78" s="370">
        <v>5</v>
      </c>
      <c r="Y78" s="370">
        <v>8</v>
      </c>
      <c r="Z78" s="370">
        <f t="shared" si="25"/>
        <v>13</v>
      </c>
      <c r="AA78" s="370">
        <v>6</v>
      </c>
      <c r="AB78" s="370">
        <v>0</v>
      </c>
      <c r="AC78" s="370">
        <f t="shared" si="26"/>
        <v>6</v>
      </c>
      <c r="AD78" s="370">
        <v>13</v>
      </c>
      <c r="AE78" s="370">
        <v>2</v>
      </c>
      <c r="AF78" s="370">
        <f t="shared" si="27"/>
        <v>15</v>
      </c>
      <c r="AG78" s="370">
        <v>3</v>
      </c>
      <c r="AH78" s="370">
        <v>1</v>
      </c>
      <c r="AI78" s="370">
        <f t="shared" si="28"/>
        <v>4</v>
      </c>
      <c r="AJ78" s="370">
        <v>3</v>
      </c>
      <c r="AK78" s="370">
        <v>0</v>
      </c>
      <c r="AL78" s="370">
        <f t="shared" si="29"/>
        <v>3</v>
      </c>
      <c r="AM78" s="370">
        <v>3</v>
      </c>
      <c r="AN78" s="370">
        <v>0</v>
      </c>
      <c r="AO78" s="370">
        <f t="shared" si="30"/>
        <v>3</v>
      </c>
      <c r="AP78" s="370">
        <v>0</v>
      </c>
      <c r="AQ78" s="370">
        <v>0</v>
      </c>
      <c r="AR78" s="370">
        <f t="shared" si="31"/>
        <v>0</v>
      </c>
      <c r="AS78" s="370">
        <v>1</v>
      </c>
      <c r="AT78" s="370">
        <v>0</v>
      </c>
      <c r="AU78" s="370">
        <f t="shared" si="32"/>
        <v>1</v>
      </c>
      <c r="AV78" s="370">
        <v>0</v>
      </c>
      <c r="AW78" s="370">
        <v>0</v>
      </c>
      <c r="AX78" s="370">
        <f t="shared" si="33"/>
        <v>0</v>
      </c>
      <c r="AY78" s="370">
        <v>0</v>
      </c>
      <c r="AZ78" s="370">
        <v>0</v>
      </c>
      <c r="BA78" s="370">
        <f t="shared" si="34"/>
        <v>0</v>
      </c>
      <c r="BB78" s="370">
        <v>0</v>
      </c>
      <c r="BC78" s="370">
        <v>0</v>
      </c>
      <c r="BD78" s="370">
        <f t="shared" si="35"/>
        <v>0</v>
      </c>
      <c r="BE78" s="370">
        <v>0</v>
      </c>
      <c r="BF78" s="370">
        <v>0</v>
      </c>
      <c r="BG78" s="370">
        <f t="shared" si="36"/>
        <v>0</v>
      </c>
      <c r="BH78" s="370">
        <v>0</v>
      </c>
      <c r="BI78" s="370">
        <v>0</v>
      </c>
      <c r="BJ78" s="370">
        <v>0</v>
      </c>
      <c r="BK78" s="370">
        <v>0</v>
      </c>
      <c r="BL78" s="370">
        <v>0</v>
      </c>
      <c r="BM78" s="370">
        <v>0</v>
      </c>
      <c r="BN78" s="370">
        <v>0</v>
      </c>
      <c r="BO78" s="370">
        <v>0</v>
      </c>
      <c r="BP78" s="370">
        <v>0</v>
      </c>
      <c r="BQ78" s="370">
        <v>0</v>
      </c>
      <c r="BR78" s="370">
        <v>0</v>
      </c>
      <c r="BS78" s="370">
        <v>0</v>
      </c>
      <c r="BT78" s="370">
        <v>0</v>
      </c>
      <c r="BU78" s="370">
        <v>0</v>
      </c>
      <c r="BV78" s="370">
        <v>0</v>
      </c>
      <c r="BW78" s="370">
        <v>0</v>
      </c>
      <c r="BX78" s="370">
        <v>0</v>
      </c>
      <c r="BY78" s="370">
        <v>0</v>
      </c>
      <c r="BZ78" s="370">
        <v>0</v>
      </c>
      <c r="CA78" s="370">
        <v>0</v>
      </c>
      <c r="CB78" s="370">
        <v>0</v>
      </c>
      <c r="CC78" s="370">
        <v>0</v>
      </c>
      <c r="CD78" s="370">
        <v>0</v>
      </c>
      <c r="CE78" s="370">
        <v>0</v>
      </c>
    </row>
    <row r="79" spans="1:83" s="371" customFormat="1" hidden="1">
      <c r="A79" s="370">
        <f t="shared" si="37"/>
        <v>68</v>
      </c>
      <c r="B79" s="370" t="s">
        <v>625</v>
      </c>
      <c r="C79" s="370" t="s">
        <v>626</v>
      </c>
      <c r="D79" s="370" t="s">
        <v>1498</v>
      </c>
      <c r="E79" s="370" t="s">
        <v>627</v>
      </c>
      <c r="F79" s="370" t="s">
        <v>81</v>
      </c>
      <c r="G79" s="370" t="s">
        <v>126</v>
      </c>
      <c r="H79" s="370" t="s">
        <v>615</v>
      </c>
      <c r="I79" s="370" t="s">
        <v>615</v>
      </c>
      <c r="J79" s="370">
        <v>2</v>
      </c>
      <c r="K79" s="370" t="s">
        <v>2410</v>
      </c>
      <c r="L79" s="370">
        <v>3654</v>
      </c>
      <c r="M79" s="370" t="s">
        <v>2419</v>
      </c>
      <c r="N79" s="370">
        <v>0</v>
      </c>
      <c r="O79" s="370">
        <v>0</v>
      </c>
      <c r="P79" s="370">
        <v>0</v>
      </c>
      <c r="Q79" s="370">
        <f t="shared" si="22"/>
        <v>0</v>
      </c>
      <c r="R79" s="370">
        <v>2</v>
      </c>
      <c r="S79" s="370">
        <v>1</v>
      </c>
      <c r="T79" s="370">
        <f t="shared" si="23"/>
        <v>3</v>
      </c>
      <c r="U79" s="370">
        <v>0</v>
      </c>
      <c r="V79" s="370">
        <v>0</v>
      </c>
      <c r="W79" s="370">
        <f t="shared" si="24"/>
        <v>0</v>
      </c>
      <c r="X79" s="370">
        <v>10</v>
      </c>
      <c r="Y79" s="370">
        <v>11</v>
      </c>
      <c r="Z79" s="370">
        <f t="shared" si="25"/>
        <v>21</v>
      </c>
      <c r="AA79" s="370">
        <v>3</v>
      </c>
      <c r="AB79" s="370">
        <v>5</v>
      </c>
      <c r="AC79" s="370">
        <f t="shared" si="26"/>
        <v>8</v>
      </c>
      <c r="AD79" s="370">
        <v>5</v>
      </c>
      <c r="AE79" s="370">
        <v>2</v>
      </c>
      <c r="AF79" s="370">
        <f t="shared" si="27"/>
        <v>7</v>
      </c>
      <c r="AG79" s="370">
        <v>2</v>
      </c>
      <c r="AH79" s="370">
        <v>2</v>
      </c>
      <c r="AI79" s="370">
        <f t="shared" si="28"/>
        <v>4</v>
      </c>
      <c r="AJ79" s="370">
        <v>1</v>
      </c>
      <c r="AK79" s="370">
        <v>0</v>
      </c>
      <c r="AL79" s="370">
        <f t="shared" si="29"/>
        <v>1</v>
      </c>
      <c r="AM79" s="370">
        <v>0</v>
      </c>
      <c r="AN79" s="370">
        <v>1</v>
      </c>
      <c r="AO79" s="370">
        <f t="shared" si="30"/>
        <v>1</v>
      </c>
      <c r="AP79" s="370">
        <v>0</v>
      </c>
      <c r="AQ79" s="370">
        <v>0</v>
      </c>
      <c r="AR79" s="370">
        <f t="shared" si="31"/>
        <v>0</v>
      </c>
      <c r="AS79" s="370">
        <v>0</v>
      </c>
      <c r="AT79" s="370">
        <v>0</v>
      </c>
      <c r="AU79" s="370">
        <f t="shared" si="32"/>
        <v>0</v>
      </c>
      <c r="AV79" s="370">
        <v>0</v>
      </c>
      <c r="AW79" s="370">
        <v>0</v>
      </c>
      <c r="AX79" s="370">
        <f t="shared" si="33"/>
        <v>0</v>
      </c>
      <c r="AY79" s="370">
        <v>0</v>
      </c>
      <c r="AZ79" s="370">
        <v>0</v>
      </c>
      <c r="BA79" s="370">
        <f t="shared" si="34"/>
        <v>0</v>
      </c>
      <c r="BB79" s="370">
        <v>0</v>
      </c>
      <c r="BC79" s="370">
        <v>0</v>
      </c>
      <c r="BD79" s="370">
        <f t="shared" si="35"/>
        <v>0</v>
      </c>
      <c r="BE79" s="370">
        <v>0</v>
      </c>
      <c r="BF79" s="370">
        <v>0</v>
      </c>
      <c r="BG79" s="370">
        <f t="shared" si="36"/>
        <v>0</v>
      </c>
      <c r="BH79" s="370">
        <v>0</v>
      </c>
      <c r="BI79" s="370">
        <v>0</v>
      </c>
      <c r="BJ79" s="370">
        <v>1</v>
      </c>
      <c r="BK79" s="370">
        <v>1</v>
      </c>
      <c r="BL79" s="370">
        <v>0</v>
      </c>
      <c r="BM79" s="370">
        <v>0</v>
      </c>
      <c r="BN79" s="370">
        <v>0</v>
      </c>
      <c r="BO79" s="370">
        <v>0</v>
      </c>
      <c r="BP79" s="370">
        <v>0</v>
      </c>
      <c r="BQ79" s="370">
        <v>0</v>
      </c>
      <c r="BR79" s="370">
        <v>0</v>
      </c>
      <c r="BS79" s="370">
        <v>0</v>
      </c>
      <c r="BT79" s="370">
        <v>1</v>
      </c>
      <c r="BU79" s="370">
        <v>1</v>
      </c>
      <c r="BV79" s="370">
        <v>2</v>
      </c>
      <c r="BW79" s="370">
        <v>1</v>
      </c>
      <c r="BX79" s="370">
        <v>1</v>
      </c>
      <c r="BY79" s="370">
        <v>2</v>
      </c>
      <c r="BZ79" s="370">
        <v>1</v>
      </c>
      <c r="CA79" s="370">
        <v>1</v>
      </c>
      <c r="CB79" s="370">
        <v>2</v>
      </c>
      <c r="CC79" s="370">
        <v>1</v>
      </c>
      <c r="CD79" s="370">
        <v>1</v>
      </c>
      <c r="CE79" s="370">
        <v>2</v>
      </c>
    </row>
    <row r="80" spans="1:83" s="371" customFormat="1" hidden="1">
      <c r="A80" s="370">
        <f t="shared" si="37"/>
        <v>69</v>
      </c>
      <c r="B80" s="370" t="s">
        <v>675</v>
      </c>
      <c r="C80" s="370" t="s">
        <v>676</v>
      </c>
      <c r="D80" s="370" t="s">
        <v>244</v>
      </c>
      <c r="E80" s="370" t="s">
        <v>244</v>
      </c>
      <c r="F80" s="370" t="s">
        <v>81</v>
      </c>
      <c r="G80" s="370" t="s">
        <v>126</v>
      </c>
      <c r="H80" s="370" t="s">
        <v>615</v>
      </c>
      <c r="I80" s="370" t="s">
        <v>615</v>
      </c>
      <c r="J80" s="370">
        <v>2</v>
      </c>
      <c r="K80" s="370" t="s">
        <v>2410</v>
      </c>
      <c r="L80" s="370">
        <v>27517</v>
      </c>
      <c r="M80" s="370" t="s">
        <v>2409</v>
      </c>
      <c r="N80" s="370">
        <v>900</v>
      </c>
      <c r="O80" s="370">
        <v>0</v>
      </c>
      <c r="P80" s="370">
        <v>0</v>
      </c>
      <c r="Q80" s="370">
        <f t="shared" si="22"/>
        <v>0</v>
      </c>
      <c r="R80" s="370">
        <v>9</v>
      </c>
      <c r="S80" s="370">
        <v>9</v>
      </c>
      <c r="T80" s="370">
        <f t="shared" si="23"/>
        <v>18</v>
      </c>
      <c r="U80" s="370">
        <v>17</v>
      </c>
      <c r="V80" s="370">
        <v>11</v>
      </c>
      <c r="W80" s="370">
        <f t="shared" si="24"/>
        <v>28</v>
      </c>
      <c r="X80" s="370">
        <v>12</v>
      </c>
      <c r="Y80" s="370">
        <v>8</v>
      </c>
      <c r="Z80" s="370">
        <f t="shared" si="25"/>
        <v>20</v>
      </c>
      <c r="AA80" s="370">
        <v>18</v>
      </c>
      <c r="AB80" s="370">
        <v>8</v>
      </c>
      <c r="AC80" s="370">
        <f t="shared" si="26"/>
        <v>26</v>
      </c>
      <c r="AD80" s="370">
        <v>15</v>
      </c>
      <c r="AE80" s="370">
        <v>11</v>
      </c>
      <c r="AF80" s="370">
        <f t="shared" si="27"/>
        <v>26</v>
      </c>
      <c r="AG80" s="370">
        <v>9</v>
      </c>
      <c r="AH80" s="370">
        <v>15</v>
      </c>
      <c r="AI80" s="370">
        <f t="shared" si="28"/>
        <v>24</v>
      </c>
      <c r="AJ80" s="370">
        <v>4</v>
      </c>
      <c r="AK80" s="370">
        <v>4</v>
      </c>
      <c r="AL80" s="370">
        <f t="shared" si="29"/>
        <v>8</v>
      </c>
      <c r="AM80" s="370">
        <v>0</v>
      </c>
      <c r="AN80" s="370">
        <v>0</v>
      </c>
      <c r="AO80" s="370">
        <f t="shared" si="30"/>
        <v>0</v>
      </c>
      <c r="AP80" s="370">
        <v>0</v>
      </c>
      <c r="AQ80" s="370">
        <v>0</v>
      </c>
      <c r="AR80" s="370">
        <f t="shared" si="31"/>
        <v>0</v>
      </c>
      <c r="AS80" s="370">
        <v>0</v>
      </c>
      <c r="AT80" s="370">
        <v>0</v>
      </c>
      <c r="AU80" s="370">
        <f t="shared" si="32"/>
        <v>0</v>
      </c>
      <c r="AV80" s="370">
        <v>0</v>
      </c>
      <c r="AW80" s="370">
        <v>0</v>
      </c>
      <c r="AX80" s="370">
        <f t="shared" si="33"/>
        <v>0</v>
      </c>
      <c r="AY80" s="370">
        <v>0</v>
      </c>
      <c r="AZ80" s="370">
        <v>0</v>
      </c>
      <c r="BA80" s="370">
        <f t="shared" si="34"/>
        <v>0</v>
      </c>
      <c r="BB80" s="370">
        <v>0</v>
      </c>
      <c r="BC80" s="370">
        <v>0</v>
      </c>
      <c r="BD80" s="370">
        <f t="shared" si="35"/>
        <v>0</v>
      </c>
      <c r="BE80" s="370">
        <v>0</v>
      </c>
      <c r="BF80" s="370">
        <v>0</v>
      </c>
      <c r="BG80" s="370">
        <f t="shared" si="36"/>
        <v>0</v>
      </c>
      <c r="BH80" s="370">
        <v>0</v>
      </c>
      <c r="BI80" s="370">
        <v>0</v>
      </c>
      <c r="BJ80" s="370">
        <v>0</v>
      </c>
      <c r="BK80" s="370">
        <v>0</v>
      </c>
      <c r="BL80" s="370">
        <v>0</v>
      </c>
      <c r="BM80" s="370">
        <v>0</v>
      </c>
      <c r="BN80" s="370">
        <v>0</v>
      </c>
      <c r="BO80" s="370">
        <v>0</v>
      </c>
      <c r="BP80" s="370">
        <v>0</v>
      </c>
      <c r="BQ80" s="370">
        <v>0</v>
      </c>
      <c r="BR80" s="370">
        <v>0</v>
      </c>
      <c r="BS80" s="370">
        <v>0</v>
      </c>
      <c r="BT80" s="370">
        <v>0</v>
      </c>
      <c r="BU80" s="370">
        <v>0</v>
      </c>
      <c r="BV80" s="370">
        <v>0</v>
      </c>
      <c r="BW80" s="370">
        <v>0</v>
      </c>
      <c r="BX80" s="370">
        <v>0</v>
      </c>
      <c r="BY80" s="370">
        <v>0</v>
      </c>
      <c r="BZ80" s="370">
        <v>0</v>
      </c>
      <c r="CA80" s="370">
        <v>0</v>
      </c>
      <c r="CB80" s="370">
        <v>0</v>
      </c>
      <c r="CC80" s="370">
        <v>0</v>
      </c>
      <c r="CD80" s="370">
        <v>0</v>
      </c>
      <c r="CE80" s="370">
        <v>0</v>
      </c>
    </row>
    <row r="81" spans="1:83" s="371" customFormat="1" ht="23.25" customHeight="1">
      <c r="A81" s="370">
        <v>3</v>
      </c>
      <c r="B81" s="370"/>
      <c r="C81" s="370" t="str">
        <f>F81</f>
        <v>Kec. Bathin VIII</v>
      </c>
      <c r="D81" s="370"/>
      <c r="E81" s="370"/>
      <c r="F81" s="370" t="str">
        <f>F80</f>
        <v>Kec. Bathin VIII</v>
      </c>
      <c r="G81" s="370"/>
      <c r="H81" s="370"/>
      <c r="I81" s="370"/>
      <c r="J81" s="370"/>
      <c r="K81" s="370"/>
      <c r="L81" s="370"/>
      <c r="M81" s="370"/>
      <c r="N81" s="370"/>
      <c r="O81" s="370">
        <f t="shared" ref="O81:BS81" si="38">SUM(O60:O80)</f>
        <v>7</v>
      </c>
      <c r="P81" s="370">
        <f t="shared" si="38"/>
        <v>6</v>
      </c>
      <c r="Q81" s="370">
        <f t="shared" si="38"/>
        <v>13</v>
      </c>
      <c r="R81" s="370">
        <f t="shared" si="38"/>
        <v>160</v>
      </c>
      <c r="S81" s="370">
        <f t="shared" si="38"/>
        <v>160</v>
      </c>
      <c r="T81" s="370">
        <f t="shared" si="38"/>
        <v>320</v>
      </c>
      <c r="U81" s="370">
        <f t="shared" si="38"/>
        <v>222</v>
      </c>
      <c r="V81" s="370">
        <f t="shared" si="38"/>
        <v>192</v>
      </c>
      <c r="W81" s="370">
        <f t="shared" si="38"/>
        <v>414</v>
      </c>
      <c r="X81" s="370">
        <f t="shared" si="38"/>
        <v>275</v>
      </c>
      <c r="Y81" s="370">
        <f t="shared" si="38"/>
        <v>246</v>
      </c>
      <c r="Z81" s="370">
        <f t="shared" si="38"/>
        <v>521</v>
      </c>
      <c r="AA81" s="370">
        <f t="shared" si="38"/>
        <v>255</v>
      </c>
      <c r="AB81" s="370">
        <f t="shared" si="38"/>
        <v>196</v>
      </c>
      <c r="AC81" s="370">
        <f t="shared" si="38"/>
        <v>451</v>
      </c>
      <c r="AD81" s="370">
        <f t="shared" si="38"/>
        <v>222</v>
      </c>
      <c r="AE81" s="370">
        <f t="shared" si="38"/>
        <v>183</v>
      </c>
      <c r="AF81" s="370">
        <f t="shared" si="38"/>
        <v>405</v>
      </c>
      <c r="AG81" s="370">
        <f t="shared" si="38"/>
        <v>198</v>
      </c>
      <c r="AH81" s="370">
        <f t="shared" si="38"/>
        <v>175</v>
      </c>
      <c r="AI81" s="370">
        <f t="shared" si="38"/>
        <v>373</v>
      </c>
      <c r="AJ81" s="370">
        <f t="shared" si="38"/>
        <v>84</v>
      </c>
      <c r="AK81" s="370">
        <f t="shared" si="38"/>
        <v>55</v>
      </c>
      <c r="AL81" s="370">
        <f t="shared" si="38"/>
        <v>139</v>
      </c>
      <c r="AM81" s="370">
        <f t="shared" si="38"/>
        <v>23</v>
      </c>
      <c r="AN81" s="370">
        <f t="shared" si="38"/>
        <v>13</v>
      </c>
      <c r="AO81" s="370">
        <f t="shared" si="38"/>
        <v>36</v>
      </c>
      <c r="AP81" s="370">
        <f t="shared" si="38"/>
        <v>9</v>
      </c>
      <c r="AQ81" s="370">
        <f t="shared" si="38"/>
        <v>4</v>
      </c>
      <c r="AR81" s="370">
        <f t="shared" si="38"/>
        <v>13</v>
      </c>
      <c r="AS81" s="370">
        <f t="shared" si="38"/>
        <v>1</v>
      </c>
      <c r="AT81" s="370">
        <f t="shared" si="38"/>
        <v>1</v>
      </c>
      <c r="AU81" s="370">
        <f t="shared" si="38"/>
        <v>2</v>
      </c>
      <c r="AV81" s="370">
        <f t="shared" si="38"/>
        <v>0</v>
      </c>
      <c r="AW81" s="370">
        <f t="shared" si="38"/>
        <v>0</v>
      </c>
      <c r="AX81" s="370">
        <f t="shared" si="38"/>
        <v>0</v>
      </c>
      <c r="AY81" s="370">
        <f t="shared" si="38"/>
        <v>0</v>
      </c>
      <c r="AZ81" s="370">
        <f t="shared" si="38"/>
        <v>0</v>
      </c>
      <c r="BA81" s="370">
        <f t="shared" si="38"/>
        <v>0</v>
      </c>
      <c r="BB81" s="370">
        <f t="shared" si="38"/>
        <v>0</v>
      </c>
      <c r="BC81" s="370">
        <f t="shared" si="38"/>
        <v>0</v>
      </c>
      <c r="BD81" s="370">
        <f t="shared" si="38"/>
        <v>0</v>
      </c>
      <c r="BE81" s="370">
        <f t="shared" si="38"/>
        <v>0</v>
      </c>
      <c r="BF81" s="370">
        <f t="shared" si="38"/>
        <v>0</v>
      </c>
      <c r="BG81" s="370">
        <f t="shared" si="38"/>
        <v>0</v>
      </c>
      <c r="BH81" s="370">
        <f t="shared" si="38"/>
        <v>14</v>
      </c>
      <c r="BI81" s="370">
        <f t="shared" si="38"/>
        <v>3</v>
      </c>
      <c r="BJ81" s="370">
        <f t="shared" si="38"/>
        <v>5</v>
      </c>
      <c r="BK81" s="370">
        <f t="shared" si="38"/>
        <v>7</v>
      </c>
      <c r="BL81" s="370">
        <f t="shared" si="38"/>
        <v>2</v>
      </c>
      <c r="BM81" s="370">
        <f t="shared" si="38"/>
        <v>2</v>
      </c>
      <c r="BN81" s="370">
        <f t="shared" si="38"/>
        <v>2</v>
      </c>
      <c r="BO81" s="370">
        <f t="shared" si="38"/>
        <v>0</v>
      </c>
      <c r="BP81" s="370">
        <f t="shared" si="38"/>
        <v>0</v>
      </c>
      <c r="BQ81" s="370">
        <f t="shared" si="38"/>
        <v>1</v>
      </c>
      <c r="BR81" s="370">
        <f t="shared" si="38"/>
        <v>0</v>
      </c>
      <c r="BS81" s="370">
        <f t="shared" si="38"/>
        <v>0</v>
      </c>
      <c r="BT81" s="370">
        <v>1</v>
      </c>
      <c r="BU81" s="370">
        <v>0</v>
      </c>
      <c r="BV81" s="370">
        <f>SUM(BT81:BU81)</f>
        <v>1</v>
      </c>
      <c r="BW81" s="370">
        <v>0</v>
      </c>
      <c r="BX81" s="370">
        <v>0</v>
      </c>
      <c r="BY81" s="370">
        <f>SUM(BW81:BX81)</f>
        <v>0</v>
      </c>
      <c r="BZ81" s="370">
        <v>0</v>
      </c>
      <c r="CA81" s="370">
        <v>0</v>
      </c>
      <c r="CB81" s="370">
        <f>SUM(BZ81:CA81)</f>
        <v>0</v>
      </c>
      <c r="CC81" s="370">
        <v>0</v>
      </c>
      <c r="CD81" s="370">
        <v>0</v>
      </c>
      <c r="CE81" s="370">
        <f>SUM(CC81:CD81)</f>
        <v>0</v>
      </c>
    </row>
    <row r="82" spans="1:83" s="371" customFormat="1" hidden="1">
      <c r="A82" s="370">
        <f>A80+1</f>
        <v>70</v>
      </c>
      <c r="B82" s="370" t="s">
        <v>688</v>
      </c>
      <c r="C82" s="370" t="s">
        <v>689</v>
      </c>
      <c r="D82" s="370" t="s">
        <v>2434</v>
      </c>
      <c r="E82" s="370" t="s">
        <v>690</v>
      </c>
      <c r="F82" s="370" t="s">
        <v>88</v>
      </c>
      <c r="G82" s="370" t="s">
        <v>126</v>
      </c>
      <c r="H82" s="370" t="s">
        <v>615</v>
      </c>
      <c r="I82" s="370" t="s">
        <v>615</v>
      </c>
      <c r="J82" s="370">
        <v>2</v>
      </c>
      <c r="K82" s="370" t="s">
        <v>2435</v>
      </c>
      <c r="L82" s="370">
        <v>28855</v>
      </c>
      <c r="M82" s="370" t="s">
        <v>2409</v>
      </c>
      <c r="N82" s="370">
        <v>900</v>
      </c>
      <c r="O82" s="370">
        <v>1</v>
      </c>
      <c r="P82" s="370">
        <v>0</v>
      </c>
      <c r="Q82" s="370">
        <f t="shared" si="22"/>
        <v>1</v>
      </c>
      <c r="R82" s="370">
        <v>5</v>
      </c>
      <c r="S82" s="370">
        <v>11</v>
      </c>
      <c r="T82" s="370">
        <f t="shared" si="23"/>
        <v>16</v>
      </c>
      <c r="U82" s="370">
        <v>15</v>
      </c>
      <c r="V82" s="370">
        <v>11</v>
      </c>
      <c r="W82" s="370">
        <f t="shared" si="24"/>
        <v>26</v>
      </c>
      <c r="X82" s="370">
        <v>9</v>
      </c>
      <c r="Y82" s="370">
        <v>5</v>
      </c>
      <c r="Z82" s="370">
        <f t="shared" si="25"/>
        <v>14</v>
      </c>
      <c r="AA82" s="370">
        <v>15</v>
      </c>
      <c r="AB82" s="370">
        <v>18</v>
      </c>
      <c r="AC82" s="370">
        <f t="shared" si="26"/>
        <v>33</v>
      </c>
      <c r="AD82" s="370">
        <v>13</v>
      </c>
      <c r="AE82" s="370">
        <v>13</v>
      </c>
      <c r="AF82" s="370">
        <f t="shared" si="27"/>
        <v>26</v>
      </c>
      <c r="AG82" s="370">
        <v>3</v>
      </c>
      <c r="AH82" s="370">
        <v>8</v>
      </c>
      <c r="AI82" s="370">
        <f t="shared" si="28"/>
        <v>11</v>
      </c>
      <c r="AJ82" s="370">
        <v>0</v>
      </c>
      <c r="AK82" s="370">
        <v>4</v>
      </c>
      <c r="AL82" s="370">
        <f t="shared" si="29"/>
        <v>4</v>
      </c>
      <c r="AM82" s="370">
        <v>0</v>
      </c>
      <c r="AN82" s="370">
        <v>0</v>
      </c>
      <c r="AO82" s="370">
        <f t="shared" si="30"/>
        <v>0</v>
      </c>
      <c r="AP82" s="370">
        <v>0</v>
      </c>
      <c r="AQ82" s="370">
        <v>1</v>
      </c>
      <c r="AR82" s="370">
        <f t="shared" si="31"/>
        <v>1</v>
      </c>
      <c r="AS82" s="370">
        <v>0</v>
      </c>
      <c r="AT82" s="370">
        <v>0</v>
      </c>
      <c r="AU82" s="370">
        <f t="shared" si="32"/>
        <v>0</v>
      </c>
      <c r="AV82" s="370">
        <v>0</v>
      </c>
      <c r="AW82" s="370">
        <v>0</v>
      </c>
      <c r="AX82" s="370">
        <f t="shared" si="33"/>
        <v>0</v>
      </c>
      <c r="AY82" s="370">
        <v>0</v>
      </c>
      <c r="AZ82" s="370">
        <v>0</v>
      </c>
      <c r="BA82" s="370">
        <f t="shared" si="34"/>
        <v>0</v>
      </c>
      <c r="BB82" s="370">
        <v>0</v>
      </c>
      <c r="BC82" s="370">
        <v>0</v>
      </c>
      <c r="BD82" s="370">
        <f t="shared" si="35"/>
        <v>0</v>
      </c>
      <c r="BE82" s="370">
        <v>0</v>
      </c>
      <c r="BF82" s="370">
        <v>0</v>
      </c>
      <c r="BG82" s="370">
        <f t="shared" si="36"/>
        <v>0</v>
      </c>
      <c r="BH82" s="370">
        <v>0</v>
      </c>
      <c r="BI82" s="370">
        <v>0</v>
      </c>
      <c r="BJ82" s="370">
        <v>0</v>
      </c>
      <c r="BK82" s="370">
        <v>0</v>
      </c>
      <c r="BL82" s="370">
        <v>0</v>
      </c>
      <c r="BM82" s="370">
        <v>0</v>
      </c>
      <c r="BN82" s="370">
        <v>0</v>
      </c>
      <c r="BO82" s="370">
        <v>0</v>
      </c>
      <c r="BP82" s="370">
        <v>0</v>
      </c>
      <c r="BQ82" s="370">
        <v>0</v>
      </c>
      <c r="BR82" s="370">
        <v>0</v>
      </c>
      <c r="BS82" s="370">
        <v>0</v>
      </c>
      <c r="BT82" s="370">
        <v>0</v>
      </c>
      <c r="BU82" s="370">
        <v>0</v>
      </c>
      <c r="BV82" s="370">
        <v>0</v>
      </c>
      <c r="BW82" s="370">
        <v>0</v>
      </c>
      <c r="BX82" s="370">
        <v>0</v>
      </c>
      <c r="BY82" s="370">
        <v>0</v>
      </c>
      <c r="BZ82" s="370">
        <v>0</v>
      </c>
      <c r="CA82" s="370">
        <v>0</v>
      </c>
      <c r="CB82" s="370">
        <v>0</v>
      </c>
      <c r="CC82" s="370">
        <v>0</v>
      </c>
      <c r="CD82" s="370">
        <v>0</v>
      </c>
      <c r="CE82" s="370">
        <v>0</v>
      </c>
    </row>
    <row r="83" spans="1:83" s="371" customFormat="1" hidden="1">
      <c r="A83" s="370">
        <f t="shared" si="37"/>
        <v>71</v>
      </c>
      <c r="B83" s="370" t="s">
        <v>714</v>
      </c>
      <c r="C83" s="370" t="s">
        <v>715</v>
      </c>
      <c r="D83" s="370" t="s">
        <v>1508</v>
      </c>
      <c r="E83" s="370" t="s">
        <v>690</v>
      </c>
      <c r="F83" s="370" t="s">
        <v>88</v>
      </c>
      <c r="G83" s="370" t="s">
        <v>126</v>
      </c>
      <c r="H83" s="370" t="s">
        <v>615</v>
      </c>
      <c r="I83" s="370" t="s">
        <v>615</v>
      </c>
      <c r="J83" s="370">
        <v>2</v>
      </c>
      <c r="K83" s="370" t="s">
        <v>2410</v>
      </c>
      <c r="L83" s="370">
        <v>28126</v>
      </c>
      <c r="M83" s="370" t="s">
        <v>2409</v>
      </c>
      <c r="N83" s="370">
        <v>1000</v>
      </c>
      <c r="O83" s="370">
        <v>0</v>
      </c>
      <c r="P83" s="370">
        <v>0</v>
      </c>
      <c r="Q83" s="370">
        <f t="shared" si="22"/>
        <v>0</v>
      </c>
      <c r="R83" s="370">
        <v>3</v>
      </c>
      <c r="S83" s="370">
        <v>4</v>
      </c>
      <c r="T83" s="370">
        <f t="shared" si="23"/>
        <v>7</v>
      </c>
      <c r="U83" s="370">
        <v>5</v>
      </c>
      <c r="V83" s="370">
        <v>3</v>
      </c>
      <c r="W83" s="370">
        <f t="shared" si="24"/>
        <v>8</v>
      </c>
      <c r="X83" s="370">
        <v>7</v>
      </c>
      <c r="Y83" s="370">
        <v>6</v>
      </c>
      <c r="Z83" s="370">
        <f t="shared" si="25"/>
        <v>13</v>
      </c>
      <c r="AA83" s="370">
        <v>6</v>
      </c>
      <c r="AB83" s="370">
        <v>7</v>
      </c>
      <c r="AC83" s="370">
        <f t="shared" si="26"/>
        <v>13</v>
      </c>
      <c r="AD83" s="370">
        <v>14</v>
      </c>
      <c r="AE83" s="370">
        <v>8</v>
      </c>
      <c r="AF83" s="370">
        <f t="shared" si="27"/>
        <v>22</v>
      </c>
      <c r="AG83" s="370">
        <v>16</v>
      </c>
      <c r="AH83" s="370">
        <v>13</v>
      </c>
      <c r="AI83" s="370">
        <f t="shared" si="28"/>
        <v>29</v>
      </c>
      <c r="AJ83" s="370">
        <v>3</v>
      </c>
      <c r="AK83" s="370">
        <v>1</v>
      </c>
      <c r="AL83" s="370">
        <f t="shared" si="29"/>
        <v>4</v>
      </c>
      <c r="AM83" s="370">
        <v>0</v>
      </c>
      <c r="AN83" s="370">
        <v>0</v>
      </c>
      <c r="AO83" s="370">
        <f t="shared" si="30"/>
        <v>0</v>
      </c>
      <c r="AP83" s="370">
        <v>0</v>
      </c>
      <c r="AQ83" s="370">
        <v>0</v>
      </c>
      <c r="AR83" s="370">
        <f t="shared" si="31"/>
        <v>0</v>
      </c>
      <c r="AS83" s="370">
        <v>0</v>
      </c>
      <c r="AT83" s="370">
        <v>0</v>
      </c>
      <c r="AU83" s="370">
        <f t="shared" si="32"/>
        <v>0</v>
      </c>
      <c r="AV83" s="370">
        <v>0</v>
      </c>
      <c r="AW83" s="370">
        <v>0</v>
      </c>
      <c r="AX83" s="370">
        <f t="shared" si="33"/>
        <v>0</v>
      </c>
      <c r="AY83" s="370">
        <v>0</v>
      </c>
      <c r="AZ83" s="370">
        <v>0</v>
      </c>
      <c r="BA83" s="370">
        <f t="shared" si="34"/>
        <v>0</v>
      </c>
      <c r="BB83" s="370">
        <v>0</v>
      </c>
      <c r="BC83" s="370">
        <v>0</v>
      </c>
      <c r="BD83" s="370">
        <f t="shared" si="35"/>
        <v>0</v>
      </c>
      <c r="BE83" s="370">
        <v>0</v>
      </c>
      <c r="BF83" s="370">
        <v>0</v>
      </c>
      <c r="BG83" s="370">
        <f t="shared" si="36"/>
        <v>0</v>
      </c>
      <c r="BH83" s="370">
        <v>1</v>
      </c>
      <c r="BI83" s="370">
        <v>2</v>
      </c>
      <c r="BJ83" s="370">
        <v>0</v>
      </c>
      <c r="BK83" s="370">
        <v>0</v>
      </c>
      <c r="BL83" s="370">
        <v>0</v>
      </c>
      <c r="BM83" s="370">
        <v>0</v>
      </c>
      <c r="BN83" s="370">
        <v>0</v>
      </c>
      <c r="BO83" s="370">
        <v>0</v>
      </c>
      <c r="BP83" s="370">
        <v>0</v>
      </c>
      <c r="BQ83" s="370">
        <v>0</v>
      </c>
      <c r="BR83" s="370">
        <v>0</v>
      </c>
      <c r="BS83" s="370">
        <v>0</v>
      </c>
      <c r="BT83" s="370">
        <v>1</v>
      </c>
      <c r="BU83" s="370">
        <v>2</v>
      </c>
      <c r="BV83" s="370">
        <v>3</v>
      </c>
      <c r="BW83" s="370">
        <v>1</v>
      </c>
      <c r="BX83" s="370">
        <v>2</v>
      </c>
      <c r="BY83" s="370">
        <v>3</v>
      </c>
      <c r="BZ83" s="370">
        <v>1</v>
      </c>
      <c r="CA83" s="370">
        <v>2</v>
      </c>
      <c r="CB83" s="370">
        <v>3</v>
      </c>
      <c r="CC83" s="370">
        <v>1</v>
      </c>
      <c r="CD83" s="370">
        <v>2</v>
      </c>
      <c r="CE83" s="370">
        <v>3</v>
      </c>
    </row>
    <row r="84" spans="1:83" s="371" customFormat="1" hidden="1">
      <c r="A84" s="370">
        <f t="shared" si="37"/>
        <v>72</v>
      </c>
      <c r="B84" s="370" t="s">
        <v>699</v>
      </c>
      <c r="C84" s="370" t="s">
        <v>700</v>
      </c>
      <c r="D84" s="370" t="s">
        <v>1512</v>
      </c>
      <c r="E84" s="370" t="s">
        <v>701</v>
      </c>
      <c r="F84" s="370" t="s">
        <v>88</v>
      </c>
      <c r="G84" s="370" t="s">
        <v>126</v>
      </c>
      <c r="H84" s="370" t="s">
        <v>615</v>
      </c>
      <c r="I84" s="370" t="s">
        <v>615</v>
      </c>
      <c r="J84" s="370">
        <v>2</v>
      </c>
      <c r="K84" s="370" t="s">
        <v>2410</v>
      </c>
      <c r="L84" s="370">
        <v>28595</v>
      </c>
      <c r="M84" s="370" t="s">
        <v>2419</v>
      </c>
      <c r="N84" s="370">
        <v>0</v>
      </c>
      <c r="O84" s="370">
        <v>0</v>
      </c>
      <c r="P84" s="370">
        <v>1</v>
      </c>
      <c r="Q84" s="370">
        <f t="shared" si="22"/>
        <v>1</v>
      </c>
      <c r="R84" s="370">
        <v>2</v>
      </c>
      <c r="S84" s="370">
        <v>3</v>
      </c>
      <c r="T84" s="370">
        <f t="shared" si="23"/>
        <v>5</v>
      </c>
      <c r="U84" s="370">
        <v>2</v>
      </c>
      <c r="V84" s="370">
        <v>1</v>
      </c>
      <c r="W84" s="370">
        <f t="shared" si="24"/>
        <v>3</v>
      </c>
      <c r="X84" s="370">
        <v>3</v>
      </c>
      <c r="Y84" s="370">
        <v>1</v>
      </c>
      <c r="Z84" s="370">
        <f t="shared" si="25"/>
        <v>4</v>
      </c>
      <c r="AA84" s="370">
        <v>4</v>
      </c>
      <c r="AB84" s="370">
        <v>3</v>
      </c>
      <c r="AC84" s="370">
        <f t="shared" si="26"/>
        <v>7</v>
      </c>
      <c r="AD84" s="370">
        <v>3</v>
      </c>
      <c r="AE84" s="370">
        <v>4</v>
      </c>
      <c r="AF84" s="370">
        <f t="shared" si="27"/>
        <v>7</v>
      </c>
      <c r="AG84" s="370">
        <v>4</v>
      </c>
      <c r="AH84" s="370">
        <v>4</v>
      </c>
      <c r="AI84" s="370">
        <f t="shared" si="28"/>
        <v>8</v>
      </c>
      <c r="AJ84" s="370">
        <v>0</v>
      </c>
      <c r="AK84" s="370">
        <v>0</v>
      </c>
      <c r="AL84" s="370">
        <f t="shared" si="29"/>
        <v>0</v>
      </c>
      <c r="AM84" s="370">
        <v>0</v>
      </c>
      <c r="AN84" s="370">
        <v>0</v>
      </c>
      <c r="AO84" s="370">
        <f t="shared" si="30"/>
        <v>0</v>
      </c>
      <c r="AP84" s="370">
        <v>0</v>
      </c>
      <c r="AQ84" s="370">
        <v>0</v>
      </c>
      <c r="AR84" s="370">
        <f t="shared" si="31"/>
        <v>0</v>
      </c>
      <c r="AS84" s="370">
        <v>0</v>
      </c>
      <c r="AT84" s="370">
        <v>0</v>
      </c>
      <c r="AU84" s="370">
        <f t="shared" si="32"/>
        <v>0</v>
      </c>
      <c r="AV84" s="370">
        <v>0</v>
      </c>
      <c r="AW84" s="370">
        <v>0</v>
      </c>
      <c r="AX84" s="370">
        <f t="shared" si="33"/>
        <v>0</v>
      </c>
      <c r="AY84" s="370">
        <v>0</v>
      </c>
      <c r="AZ84" s="370">
        <v>0</v>
      </c>
      <c r="BA84" s="370">
        <f t="shared" si="34"/>
        <v>0</v>
      </c>
      <c r="BB84" s="370">
        <v>0</v>
      </c>
      <c r="BC84" s="370">
        <v>0</v>
      </c>
      <c r="BD84" s="370">
        <f t="shared" si="35"/>
        <v>0</v>
      </c>
      <c r="BE84" s="370">
        <v>0</v>
      </c>
      <c r="BF84" s="370">
        <v>0</v>
      </c>
      <c r="BG84" s="370">
        <f t="shared" si="36"/>
        <v>0</v>
      </c>
      <c r="BH84" s="370">
        <v>0</v>
      </c>
      <c r="BI84" s="370">
        <v>0</v>
      </c>
      <c r="BJ84" s="370">
        <v>0</v>
      </c>
      <c r="BK84" s="370">
        <v>0</v>
      </c>
      <c r="BL84" s="370">
        <v>0</v>
      </c>
      <c r="BM84" s="370">
        <v>0</v>
      </c>
      <c r="BN84" s="370">
        <v>0</v>
      </c>
      <c r="BO84" s="370">
        <v>0</v>
      </c>
      <c r="BP84" s="370">
        <v>0</v>
      </c>
      <c r="BQ84" s="370">
        <v>0</v>
      </c>
      <c r="BR84" s="370">
        <v>0</v>
      </c>
      <c r="BS84" s="370">
        <v>0</v>
      </c>
      <c r="BT84" s="370">
        <v>0</v>
      </c>
      <c r="BU84" s="370">
        <v>0</v>
      </c>
      <c r="BV84" s="370">
        <v>0</v>
      </c>
      <c r="BW84" s="370">
        <v>0</v>
      </c>
      <c r="BX84" s="370">
        <v>0</v>
      </c>
      <c r="BY84" s="370">
        <v>0</v>
      </c>
      <c r="BZ84" s="370">
        <v>0</v>
      </c>
      <c r="CA84" s="370">
        <v>0</v>
      </c>
      <c r="CB84" s="370">
        <v>0</v>
      </c>
      <c r="CC84" s="370">
        <v>0</v>
      </c>
      <c r="CD84" s="370">
        <v>0</v>
      </c>
      <c r="CE84" s="370">
        <v>0</v>
      </c>
    </row>
    <row r="85" spans="1:83" s="371" customFormat="1" hidden="1">
      <c r="A85" s="370">
        <f t="shared" si="37"/>
        <v>73</v>
      </c>
      <c r="B85" s="370" t="s">
        <v>712</v>
      </c>
      <c r="C85" s="370" t="s">
        <v>713</v>
      </c>
      <c r="D85" s="370" t="s">
        <v>307</v>
      </c>
      <c r="E85" s="370" t="s">
        <v>307</v>
      </c>
      <c r="F85" s="370" t="s">
        <v>88</v>
      </c>
      <c r="G85" s="370" t="s">
        <v>126</v>
      </c>
      <c r="H85" s="370" t="s">
        <v>615</v>
      </c>
      <c r="I85" s="370" t="s">
        <v>615</v>
      </c>
      <c r="J85" s="370">
        <v>2</v>
      </c>
      <c r="K85" s="370" t="s">
        <v>2436</v>
      </c>
      <c r="L85" s="370">
        <v>30133</v>
      </c>
      <c r="M85" s="370" t="s">
        <v>2409</v>
      </c>
      <c r="N85" s="370">
        <v>900</v>
      </c>
      <c r="O85" s="370">
        <v>0</v>
      </c>
      <c r="P85" s="370">
        <v>0</v>
      </c>
      <c r="Q85" s="370">
        <f t="shared" si="22"/>
        <v>0</v>
      </c>
      <c r="R85" s="370">
        <v>10</v>
      </c>
      <c r="S85" s="370">
        <v>8</v>
      </c>
      <c r="T85" s="370">
        <f t="shared" si="23"/>
        <v>18</v>
      </c>
      <c r="U85" s="370">
        <v>8</v>
      </c>
      <c r="V85" s="370">
        <v>9</v>
      </c>
      <c r="W85" s="370">
        <f t="shared" si="24"/>
        <v>17</v>
      </c>
      <c r="X85" s="370">
        <v>5</v>
      </c>
      <c r="Y85" s="370">
        <v>7</v>
      </c>
      <c r="Z85" s="370">
        <f t="shared" si="25"/>
        <v>12</v>
      </c>
      <c r="AA85" s="370">
        <v>4</v>
      </c>
      <c r="AB85" s="370">
        <v>10</v>
      </c>
      <c r="AC85" s="370">
        <f t="shared" si="26"/>
        <v>14</v>
      </c>
      <c r="AD85" s="370">
        <v>13</v>
      </c>
      <c r="AE85" s="370">
        <v>14</v>
      </c>
      <c r="AF85" s="370">
        <f t="shared" si="27"/>
        <v>27</v>
      </c>
      <c r="AG85" s="370">
        <v>11</v>
      </c>
      <c r="AH85" s="370">
        <v>19</v>
      </c>
      <c r="AI85" s="370">
        <f t="shared" si="28"/>
        <v>30</v>
      </c>
      <c r="AJ85" s="370">
        <v>1</v>
      </c>
      <c r="AK85" s="370">
        <v>1</v>
      </c>
      <c r="AL85" s="370">
        <f t="shared" si="29"/>
        <v>2</v>
      </c>
      <c r="AM85" s="370">
        <v>1</v>
      </c>
      <c r="AN85" s="370">
        <v>0</v>
      </c>
      <c r="AO85" s="370">
        <f t="shared" si="30"/>
        <v>1</v>
      </c>
      <c r="AP85" s="370">
        <v>0</v>
      </c>
      <c r="AQ85" s="370">
        <v>1</v>
      </c>
      <c r="AR85" s="370">
        <f t="shared" si="31"/>
        <v>1</v>
      </c>
      <c r="AS85" s="370">
        <v>0</v>
      </c>
      <c r="AT85" s="370">
        <v>0</v>
      </c>
      <c r="AU85" s="370">
        <f t="shared" si="32"/>
        <v>0</v>
      </c>
      <c r="AV85" s="370">
        <v>0</v>
      </c>
      <c r="AW85" s="370">
        <v>0</v>
      </c>
      <c r="AX85" s="370">
        <f t="shared" si="33"/>
        <v>0</v>
      </c>
      <c r="AY85" s="370">
        <v>0</v>
      </c>
      <c r="AZ85" s="370">
        <v>0</v>
      </c>
      <c r="BA85" s="370">
        <f t="shared" si="34"/>
        <v>0</v>
      </c>
      <c r="BB85" s="370">
        <v>0</v>
      </c>
      <c r="BC85" s="370">
        <v>0</v>
      </c>
      <c r="BD85" s="370">
        <f t="shared" si="35"/>
        <v>0</v>
      </c>
      <c r="BE85" s="370">
        <v>0</v>
      </c>
      <c r="BF85" s="370">
        <v>0</v>
      </c>
      <c r="BG85" s="370">
        <f t="shared" si="36"/>
        <v>0</v>
      </c>
      <c r="BH85" s="370">
        <v>0</v>
      </c>
      <c r="BI85" s="370">
        <v>0</v>
      </c>
      <c r="BJ85" s="370">
        <v>0</v>
      </c>
      <c r="BK85" s="370">
        <v>0</v>
      </c>
      <c r="BL85" s="370">
        <v>0</v>
      </c>
      <c r="BM85" s="370">
        <v>0</v>
      </c>
      <c r="BN85" s="370">
        <v>0</v>
      </c>
      <c r="BO85" s="370">
        <v>0</v>
      </c>
      <c r="BP85" s="370">
        <v>0</v>
      </c>
      <c r="BQ85" s="370">
        <v>0</v>
      </c>
      <c r="BR85" s="370">
        <v>0</v>
      </c>
      <c r="BS85" s="370">
        <v>0</v>
      </c>
      <c r="BT85" s="370">
        <v>0</v>
      </c>
      <c r="BU85" s="370">
        <v>0</v>
      </c>
      <c r="BV85" s="370">
        <v>0</v>
      </c>
      <c r="BW85" s="370">
        <v>0</v>
      </c>
      <c r="BX85" s="370">
        <v>0</v>
      </c>
      <c r="BY85" s="370">
        <v>0</v>
      </c>
      <c r="BZ85" s="370">
        <v>0</v>
      </c>
      <c r="CA85" s="370">
        <v>0</v>
      </c>
      <c r="CB85" s="370">
        <v>0</v>
      </c>
      <c r="CC85" s="370">
        <v>0</v>
      </c>
      <c r="CD85" s="370">
        <v>0</v>
      </c>
      <c r="CE85" s="370">
        <v>0</v>
      </c>
    </row>
    <row r="86" spans="1:83" s="371" customFormat="1" hidden="1">
      <c r="A86" s="370">
        <f t="shared" si="37"/>
        <v>74</v>
      </c>
      <c r="B86" s="370" t="s">
        <v>680</v>
      </c>
      <c r="C86" s="370" t="s">
        <v>681</v>
      </c>
      <c r="D86" s="370" t="s">
        <v>1515</v>
      </c>
      <c r="E86" s="370" t="s">
        <v>682</v>
      </c>
      <c r="F86" s="370" t="s">
        <v>88</v>
      </c>
      <c r="G86" s="370" t="s">
        <v>126</v>
      </c>
      <c r="H86" s="370" t="s">
        <v>615</v>
      </c>
      <c r="I86" s="370" t="s">
        <v>615</v>
      </c>
      <c r="J86" s="370">
        <v>2</v>
      </c>
      <c r="K86" s="370" t="s">
        <v>2437</v>
      </c>
      <c r="L86" s="370">
        <v>29434</v>
      </c>
      <c r="M86" s="370" t="s">
        <v>2409</v>
      </c>
      <c r="N86" s="370">
        <v>900</v>
      </c>
      <c r="O86" s="370">
        <v>0</v>
      </c>
      <c r="P86" s="370">
        <v>0</v>
      </c>
      <c r="Q86" s="370">
        <f t="shared" si="22"/>
        <v>0</v>
      </c>
      <c r="R86" s="370">
        <v>7</v>
      </c>
      <c r="S86" s="370">
        <v>13</v>
      </c>
      <c r="T86" s="370">
        <f t="shared" si="23"/>
        <v>20</v>
      </c>
      <c r="U86" s="370">
        <v>13</v>
      </c>
      <c r="V86" s="370">
        <v>6</v>
      </c>
      <c r="W86" s="370">
        <f t="shared" si="24"/>
        <v>19</v>
      </c>
      <c r="X86" s="370">
        <v>11</v>
      </c>
      <c r="Y86" s="370">
        <v>10</v>
      </c>
      <c r="Z86" s="370">
        <f t="shared" si="25"/>
        <v>21</v>
      </c>
      <c r="AA86" s="370">
        <v>13</v>
      </c>
      <c r="AB86" s="370">
        <v>13</v>
      </c>
      <c r="AC86" s="370">
        <f t="shared" si="26"/>
        <v>26</v>
      </c>
      <c r="AD86" s="370">
        <v>10</v>
      </c>
      <c r="AE86" s="370">
        <v>11</v>
      </c>
      <c r="AF86" s="370">
        <f t="shared" si="27"/>
        <v>21</v>
      </c>
      <c r="AG86" s="370">
        <v>11</v>
      </c>
      <c r="AH86" s="370">
        <v>12</v>
      </c>
      <c r="AI86" s="370">
        <f t="shared" si="28"/>
        <v>23</v>
      </c>
      <c r="AJ86" s="370">
        <v>4</v>
      </c>
      <c r="AK86" s="370">
        <v>3</v>
      </c>
      <c r="AL86" s="370">
        <f t="shared" si="29"/>
        <v>7</v>
      </c>
      <c r="AM86" s="370">
        <v>3</v>
      </c>
      <c r="AN86" s="370">
        <v>2</v>
      </c>
      <c r="AO86" s="370">
        <f t="shared" si="30"/>
        <v>5</v>
      </c>
      <c r="AP86" s="370">
        <v>0</v>
      </c>
      <c r="AQ86" s="370">
        <v>0</v>
      </c>
      <c r="AR86" s="370">
        <f t="shared" si="31"/>
        <v>0</v>
      </c>
      <c r="AS86" s="370">
        <v>0</v>
      </c>
      <c r="AT86" s="370">
        <v>0</v>
      </c>
      <c r="AU86" s="370">
        <f t="shared" si="32"/>
        <v>0</v>
      </c>
      <c r="AV86" s="370">
        <v>0</v>
      </c>
      <c r="AW86" s="370">
        <v>0</v>
      </c>
      <c r="AX86" s="370">
        <f t="shared" si="33"/>
        <v>0</v>
      </c>
      <c r="AY86" s="370">
        <v>0</v>
      </c>
      <c r="AZ86" s="370">
        <v>0</v>
      </c>
      <c r="BA86" s="370">
        <f t="shared" si="34"/>
        <v>0</v>
      </c>
      <c r="BB86" s="370">
        <v>0</v>
      </c>
      <c r="BC86" s="370">
        <v>0</v>
      </c>
      <c r="BD86" s="370">
        <f t="shared" si="35"/>
        <v>0</v>
      </c>
      <c r="BE86" s="370">
        <v>0</v>
      </c>
      <c r="BF86" s="370">
        <v>0</v>
      </c>
      <c r="BG86" s="370">
        <f t="shared" si="36"/>
        <v>0</v>
      </c>
      <c r="BH86" s="370">
        <v>0</v>
      </c>
      <c r="BI86" s="370">
        <v>0</v>
      </c>
      <c r="BJ86" s="370">
        <v>0</v>
      </c>
      <c r="BK86" s="370">
        <v>0</v>
      </c>
      <c r="BL86" s="370">
        <v>0</v>
      </c>
      <c r="BM86" s="370">
        <v>0</v>
      </c>
      <c r="BN86" s="370">
        <v>0</v>
      </c>
      <c r="BO86" s="370">
        <v>0</v>
      </c>
      <c r="BP86" s="370">
        <v>0</v>
      </c>
      <c r="BQ86" s="370">
        <v>0</v>
      </c>
      <c r="BR86" s="370">
        <v>0</v>
      </c>
      <c r="BS86" s="370">
        <v>0</v>
      </c>
      <c r="BT86" s="370">
        <v>0</v>
      </c>
      <c r="BU86" s="370">
        <v>0</v>
      </c>
      <c r="BV86" s="370">
        <v>0</v>
      </c>
      <c r="BW86" s="370">
        <v>0</v>
      </c>
      <c r="BX86" s="370">
        <v>0</v>
      </c>
      <c r="BY86" s="370">
        <v>0</v>
      </c>
      <c r="BZ86" s="370">
        <v>0</v>
      </c>
      <c r="CA86" s="370">
        <v>0</v>
      </c>
      <c r="CB86" s="370">
        <v>0</v>
      </c>
      <c r="CC86" s="370">
        <v>0</v>
      </c>
      <c r="CD86" s="370">
        <v>0</v>
      </c>
      <c r="CE86" s="370">
        <v>0</v>
      </c>
    </row>
    <row r="87" spans="1:83" s="371" customFormat="1" hidden="1">
      <c r="A87" s="370">
        <f t="shared" si="37"/>
        <v>75</v>
      </c>
      <c r="B87" s="370" t="s">
        <v>709</v>
      </c>
      <c r="C87" s="370" t="s">
        <v>710</v>
      </c>
      <c r="D87" s="370" t="s">
        <v>1520</v>
      </c>
      <c r="E87" s="370" t="s">
        <v>711</v>
      </c>
      <c r="F87" s="370" t="s">
        <v>88</v>
      </c>
      <c r="G87" s="370" t="s">
        <v>126</v>
      </c>
      <c r="H87" s="370" t="s">
        <v>615</v>
      </c>
      <c r="I87" s="370" t="s">
        <v>615</v>
      </c>
      <c r="J87" s="370">
        <v>2</v>
      </c>
      <c r="K87" s="370" t="s">
        <v>2410</v>
      </c>
      <c r="L87" s="370">
        <v>30133</v>
      </c>
      <c r="M87" s="370" t="s">
        <v>2409</v>
      </c>
      <c r="N87" s="370">
        <v>900</v>
      </c>
      <c r="O87" s="370">
        <v>0</v>
      </c>
      <c r="P87" s="370">
        <v>0</v>
      </c>
      <c r="Q87" s="370">
        <f t="shared" si="22"/>
        <v>0</v>
      </c>
      <c r="R87" s="370">
        <v>12</v>
      </c>
      <c r="S87" s="370">
        <v>12</v>
      </c>
      <c r="T87" s="370">
        <f t="shared" si="23"/>
        <v>24</v>
      </c>
      <c r="U87" s="370">
        <v>12</v>
      </c>
      <c r="V87" s="370">
        <v>10</v>
      </c>
      <c r="W87" s="370">
        <f t="shared" si="24"/>
        <v>22</v>
      </c>
      <c r="X87" s="370">
        <v>8</v>
      </c>
      <c r="Y87" s="370">
        <v>8</v>
      </c>
      <c r="Z87" s="370">
        <f t="shared" si="25"/>
        <v>16</v>
      </c>
      <c r="AA87" s="370">
        <v>10</v>
      </c>
      <c r="AB87" s="370">
        <v>13</v>
      </c>
      <c r="AC87" s="370">
        <f t="shared" si="26"/>
        <v>23</v>
      </c>
      <c r="AD87" s="370">
        <v>13</v>
      </c>
      <c r="AE87" s="370">
        <v>8</v>
      </c>
      <c r="AF87" s="370">
        <f t="shared" si="27"/>
        <v>21</v>
      </c>
      <c r="AG87" s="370">
        <v>8</v>
      </c>
      <c r="AH87" s="370">
        <v>7</v>
      </c>
      <c r="AI87" s="370">
        <f t="shared" si="28"/>
        <v>15</v>
      </c>
      <c r="AJ87" s="370">
        <v>1</v>
      </c>
      <c r="AK87" s="370">
        <v>2</v>
      </c>
      <c r="AL87" s="370">
        <f t="shared" si="29"/>
        <v>3</v>
      </c>
      <c r="AM87" s="370">
        <v>3</v>
      </c>
      <c r="AN87" s="370">
        <v>0</v>
      </c>
      <c r="AO87" s="370">
        <f t="shared" si="30"/>
        <v>3</v>
      </c>
      <c r="AP87" s="370">
        <v>0</v>
      </c>
      <c r="AQ87" s="370">
        <v>0</v>
      </c>
      <c r="AR87" s="370">
        <f t="shared" si="31"/>
        <v>0</v>
      </c>
      <c r="AS87" s="370">
        <v>0</v>
      </c>
      <c r="AT87" s="370">
        <v>0</v>
      </c>
      <c r="AU87" s="370">
        <f t="shared" si="32"/>
        <v>0</v>
      </c>
      <c r="AV87" s="370">
        <v>0</v>
      </c>
      <c r="AW87" s="370">
        <v>0</v>
      </c>
      <c r="AX87" s="370">
        <f t="shared" si="33"/>
        <v>0</v>
      </c>
      <c r="AY87" s="370">
        <v>0</v>
      </c>
      <c r="AZ87" s="370">
        <v>0</v>
      </c>
      <c r="BA87" s="370">
        <f t="shared" si="34"/>
        <v>0</v>
      </c>
      <c r="BB87" s="370">
        <v>0</v>
      </c>
      <c r="BC87" s="370">
        <v>0</v>
      </c>
      <c r="BD87" s="370">
        <f t="shared" si="35"/>
        <v>0</v>
      </c>
      <c r="BE87" s="370">
        <v>0</v>
      </c>
      <c r="BF87" s="370">
        <v>0</v>
      </c>
      <c r="BG87" s="370">
        <f t="shared" si="36"/>
        <v>0</v>
      </c>
      <c r="BH87" s="370">
        <v>0</v>
      </c>
      <c r="BI87" s="370">
        <v>0</v>
      </c>
      <c r="BJ87" s="370">
        <v>0</v>
      </c>
      <c r="BK87" s="370">
        <v>0</v>
      </c>
      <c r="BL87" s="370">
        <v>0</v>
      </c>
      <c r="BM87" s="370">
        <v>0</v>
      </c>
      <c r="BN87" s="370">
        <v>0</v>
      </c>
      <c r="BO87" s="370">
        <v>0</v>
      </c>
      <c r="BP87" s="370">
        <v>0</v>
      </c>
      <c r="BQ87" s="370">
        <v>0</v>
      </c>
      <c r="BR87" s="370">
        <v>0</v>
      </c>
      <c r="BS87" s="370">
        <v>0</v>
      </c>
      <c r="BT87" s="370">
        <v>0</v>
      </c>
      <c r="BU87" s="370">
        <v>0</v>
      </c>
      <c r="BV87" s="370">
        <v>0</v>
      </c>
      <c r="BW87" s="370">
        <v>0</v>
      </c>
      <c r="BX87" s="370">
        <v>0</v>
      </c>
      <c r="BY87" s="370">
        <v>0</v>
      </c>
      <c r="BZ87" s="370">
        <v>0</v>
      </c>
      <c r="CA87" s="370">
        <v>0</v>
      </c>
      <c r="CB87" s="370">
        <v>0</v>
      </c>
      <c r="CC87" s="370">
        <v>0</v>
      </c>
      <c r="CD87" s="370">
        <v>0</v>
      </c>
      <c r="CE87" s="370">
        <v>0</v>
      </c>
    </row>
    <row r="88" spans="1:83" s="371" customFormat="1" hidden="1">
      <c r="A88" s="370">
        <f t="shared" si="37"/>
        <v>76</v>
      </c>
      <c r="B88" s="370" t="s">
        <v>702</v>
      </c>
      <c r="C88" s="370" t="s">
        <v>703</v>
      </c>
      <c r="D88" s="370" t="s">
        <v>1513</v>
      </c>
      <c r="E88" s="370" t="s">
        <v>682</v>
      </c>
      <c r="F88" s="370" t="s">
        <v>88</v>
      </c>
      <c r="G88" s="370" t="s">
        <v>126</v>
      </c>
      <c r="H88" s="370" t="s">
        <v>615</v>
      </c>
      <c r="I88" s="370" t="s">
        <v>615</v>
      </c>
      <c r="J88" s="370">
        <v>2</v>
      </c>
      <c r="K88" s="370" t="s">
        <v>2421</v>
      </c>
      <c r="L88" s="370">
        <v>35065</v>
      </c>
      <c r="M88" s="370" t="s">
        <v>2409</v>
      </c>
      <c r="N88" s="370">
        <v>900</v>
      </c>
      <c r="O88" s="370">
        <v>0</v>
      </c>
      <c r="P88" s="370">
        <v>0</v>
      </c>
      <c r="Q88" s="370">
        <f t="shared" si="22"/>
        <v>0</v>
      </c>
      <c r="R88" s="370">
        <v>3</v>
      </c>
      <c r="S88" s="370">
        <v>2</v>
      </c>
      <c r="T88" s="370">
        <f t="shared" si="23"/>
        <v>5</v>
      </c>
      <c r="U88" s="370">
        <v>1</v>
      </c>
      <c r="V88" s="370">
        <v>1</v>
      </c>
      <c r="W88" s="370">
        <f t="shared" si="24"/>
        <v>2</v>
      </c>
      <c r="X88" s="370">
        <v>8</v>
      </c>
      <c r="Y88" s="370">
        <v>4</v>
      </c>
      <c r="Z88" s="370">
        <f t="shared" si="25"/>
        <v>12</v>
      </c>
      <c r="AA88" s="370">
        <v>6</v>
      </c>
      <c r="AB88" s="370">
        <v>6</v>
      </c>
      <c r="AC88" s="370">
        <f t="shared" si="26"/>
        <v>12</v>
      </c>
      <c r="AD88" s="370">
        <v>7</v>
      </c>
      <c r="AE88" s="370">
        <v>1</v>
      </c>
      <c r="AF88" s="370">
        <f t="shared" si="27"/>
        <v>8</v>
      </c>
      <c r="AG88" s="370">
        <v>6</v>
      </c>
      <c r="AH88" s="370">
        <v>4</v>
      </c>
      <c r="AI88" s="370">
        <f t="shared" si="28"/>
        <v>10</v>
      </c>
      <c r="AJ88" s="370">
        <v>3</v>
      </c>
      <c r="AK88" s="370">
        <v>2</v>
      </c>
      <c r="AL88" s="370">
        <f t="shared" si="29"/>
        <v>5</v>
      </c>
      <c r="AM88" s="370">
        <v>1</v>
      </c>
      <c r="AN88" s="370">
        <v>1</v>
      </c>
      <c r="AO88" s="370">
        <f t="shared" si="30"/>
        <v>2</v>
      </c>
      <c r="AP88" s="370">
        <v>0</v>
      </c>
      <c r="AQ88" s="370">
        <v>0</v>
      </c>
      <c r="AR88" s="370">
        <f t="shared" si="31"/>
        <v>0</v>
      </c>
      <c r="AS88" s="370">
        <v>0</v>
      </c>
      <c r="AT88" s="370">
        <v>0</v>
      </c>
      <c r="AU88" s="370">
        <f t="shared" si="32"/>
        <v>0</v>
      </c>
      <c r="AV88" s="370">
        <v>0</v>
      </c>
      <c r="AW88" s="370">
        <v>0</v>
      </c>
      <c r="AX88" s="370">
        <f t="shared" si="33"/>
        <v>0</v>
      </c>
      <c r="AY88" s="370">
        <v>0</v>
      </c>
      <c r="AZ88" s="370">
        <v>0</v>
      </c>
      <c r="BA88" s="370">
        <f t="shared" si="34"/>
        <v>0</v>
      </c>
      <c r="BB88" s="370">
        <v>0</v>
      </c>
      <c r="BC88" s="370">
        <v>0</v>
      </c>
      <c r="BD88" s="370">
        <f t="shared" si="35"/>
        <v>0</v>
      </c>
      <c r="BE88" s="370">
        <v>0</v>
      </c>
      <c r="BF88" s="370">
        <v>0</v>
      </c>
      <c r="BG88" s="370">
        <f t="shared" si="36"/>
        <v>0</v>
      </c>
      <c r="BH88" s="370">
        <v>0</v>
      </c>
      <c r="BI88" s="370">
        <v>0</v>
      </c>
      <c r="BJ88" s="370">
        <v>0</v>
      </c>
      <c r="BK88" s="370">
        <v>0</v>
      </c>
      <c r="BL88" s="370">
        <v>0</v>
      </c>
      <c r="BM88" s="370">
        <v>0</v>
      </c>
      <c r="BN88" s="370">
        <v>0</v>
      </c>
      <c r="BO88" s="370">
        <v>0</v>
      </c>
      <c r="BP88" s="370">
        <v>0</v>
      </c>
      <c r="BQ88" s="370">
        <v>0</v>
      </c>
      <c r="BR88" s="370">
        <v>0</v>
      </c>
      <c r="BS88" s="370">
        <v>0</v>
      </c>
      <c r="BT88" s="370">
        <v>0</v>
      </c>
      <c r="BU88" s="370">
        <v>0</v>
      </c>
      <c r="BV88" s="370">
        <v>0</v>
      </c>
      <c r="BW88" s="370">
        <v>0</v>
      </c>
      <c r="BX88" s="370">
        <v>0</v>
      </c>
      <c r="BY88" s="370">
        <v>0</v>
      </c>
      <c r="BZ88" s="370">
        <v>0</v>
      </c>
      <c r="CA88" s="370">
        <v>0</v>
      </c>
      <c r="CB88" s="370">
        <v>0</v>
      </c>
      <c r="CC88" s="370">
        <v>0</v>
      </c>
      <c r="CD88" s="370">
        <v>0</v>
      </c>
      <c r="CE88" s="370">
        <v>0</v>
      </c>
    </row>
    <row r="89" spans="1:83" s="371" customFormat="1" hidden="1">
      <c r="A89" s="370">
        <f t="shared" si="37"/>
        <v>77</v>
      </c>
      <c r="B89" s="370" t="s">
        <v>691</v>
      </c>
      <c r="C89" s="370" t="s">
        <v>692</v>
      </c>
      <c r="D89" s="370" t="s">
        <v>1516</v>
      </c>
      <c r="E89" s="370" t="s">
        <v>693</v>
      </c>
      <c r="F89" s="370" t="s">
        <v>88</v>
      </c>
      <c r="G89" s="370" t="s">
        <v>126</v>
      </c>
      <c r="H89" s="370" t="s">
        <v>615</v>
      </c>
      <c r="I89" s="370" t="s">
        <v>615</v>
      </c>
      <c r="J89" s="370">
        <v>2</v>
      </c>
      <c r="K89" s="370" t="s">
        <v>2410</v>
      </c>
      <c r="L89" s="370">
        <v>36893</v>
      </c>
      <c r="M89" s="370" t="s">
        <v>1376</v>
      </c>
      <c r="N89" s="370">
        <v>0</v>
      </c>
      <c r="O89" s="370">
        <v>0</v>
      </c>
      <c r="P89" s="370">
        <v>0</v>
      </c>
      <c r="Q89" s="370">
        <f t="shared" si="22"/>
        <v>0</v>
      </c>
      <c r="R89" s="370">
        <v>7</v>
      </c>
      <c r="S89" s="370">
        <v>3</v>
      </c>
      <c r="T89" s="370">
        <f t="shared" si="23"/>
        <v>10</v>
      </c>
      <c r="U89" s="370">
        <v>13</v>
      </c>
      <c r="V89" s="370">
        <v>10</v>
      </c>
      <c r="W89" s="370">
        <f t="shared" si="24"/>
        <v>23</v>
      </c>
      <c r="X89" s="370">
        <v>6</v>
      </c>
      <c r="Y89" s="370">
        <v>7</v>
      </c>
      <c r="Z89" s="370">
        <f t="shared" si="25"/>
        <v>13</v>
      </c>
      <c r="AA89" s="370">
        <v>6</v>
      </c>
      <c r="AB89" s="370">
        <v>9</v>
      </c>
      <c r="AC89" s="370">
        <f t="shared" si="26"/>
        <v>15</v>
      </c>
      <c r="AD89" s="370">
        <v>12</v>
      </c>
      <c r="AE89" s="370">
        <v>6</v>
      </c>
      <c r="AF89" s="370">
        <f t="shared" si="27"/>
        <v>18</v>
      </c>
      <c r="AG89" s="370">
        <v>5</v>
      </c>
      <c r="AH89" s="370">
        <v>13</v>
      </c>
      <c r="AI89" s="370">
        <f t="shared" si="28"/>
        <v>18</v>
      </c>
      <c r="AJ89" s="370">
        <v>4</v>
      </c>
      <c r="AK89" s="370">
        <v>3</v>
      </c>
      <c r="AL89" s="370">
        <f t="shared" si="29"/>
        <v>7</v>
      </c>
      <c r="AM89" s="370">
        <v>2</v>
      </c>
      <c r="AN89" s="370">
        <v>2</v>
      </c>
      <c r="AO89" s="370">
        <f t="shared" si="30"/>
        <v>4</v>
      </c>
      <c r="AP89" s="370">
        <v>2</v>
      </c>
      <c r="AQ89" s="370">
        <v>0</v>
      </c>
      <c r="AR89" s="370">
        <f t="shared" si="31"/>
        <v>2</v>
      </c>
      <c r="AS89" s="370">
        <v>0</v>
      </c>
      <c r="AT89" s="370">
        <v>0</v>
      </c>
      <c r="AU89" s="370">
        <f t="shared" si="32"/>
        <v>0</v>
      </c>
      <c r="AV89" s="370">
        <v>0</v>
      </c>
      <c r="AW89" s="370">
        <v>0</v>
      </c>
      <c r="AX89" s="370">
        <f t="shared" si="33"/>
        <v>0</v>
      </c>
      <c r="AY89" s="370">
        <v>0</v>
      </c>
      <c r="AZ89" s="370">
        <v>0</v>
      </c>
      <c r="BA89" s="370">
        <f t="shared" si="34"/>
        <v>0</v>
      </c>
      <c r="BB89" s="370">
        <v>0</v>
      </c>
      <c r="BC89" s="370">
        <v>0</v>
      </c>
      <c r="BD89" s="370">
        <f t="shared" si="35"/>
        <v>0</v>
      </c>
      <c r="BE89" s="370">
        <v>0</v>
      </c>
      <c r="BF89" s="370">
        <v>0</v>
      </c>
      <c r="BG89" s="370">
        <f t="shared" si="36"/>
        <v>0</v>
      </c>
      <c r="BH89" s="370">
        <v>0</v>
      </c>
      <c r="BI89" s="370">
        <v>0</v>
      </c>
      <c r="BJ89" s="370">
        <v>0</v>
      </c>
      <c r="BK89" s="370">
        <v>0</v>
      </c>
      <c r="BL89" s="370">
        <v>0</v>
      </c>
      <c r="BM89" s="370">
        <v>0</v>
      </c>
      <c r="BN89" s="370">
        <v>0</v>
      </c>
      <c r="BO89" s="370">
        <v>0</v>
      </c>
      <c r="BP89" s="370">
        <v>0</v>
      </c>
      <c r="BQ89" s="370">
        <v>0</v>
      </c>
      <c r="BR89" s="370">
        <v>0</v>
      </c>
      <c r="BS89" s="370">
        <v>0</v>
      </c>
      <c r="BT89" s="370">
        <v>0</v>
      </c>
      <c r="BU89" s="370">
        <v>0</v>
      </c>
      <c r="BV89" s="370">
        <v>0</v>
      </c>
      <c r="BW89" s="370">
        <v>0</v>
      </c>
      <c r="BX89" s="370">
        <v>0</v>
      </c>
      <c r="BY89" s="370">
        <v>0</v>
      </c>
      <c r="BZ89" s="370">
        <v>0</v>
      </c>
      <c r="CA89" s="370">
        <v>0</v>
      </c>
      <c r="CB89" s="370">
        <v>0</v>
      </c>
      <c r="CC89" s="370">
        <v>0</v>
      </c>
      <c r="CD89" s="370">
        <v>0</v>
      </c>
      <c r="CE89" s="370">
        <v>0</v>
      </c>
    </row>
    <row r="90" spans="1:83" s="371" customFormat="1" hidden="1">
      <c r="A90" s="370">
        <f t="shared" si="37"/>
        <v>78</v>
      </c>
      <c r="B90" s="370" t="s">
        <v>719</v>
      </c>
      <c r="C90" s="370" t="s">
        <v>720</v>
      </c>
      <c r="D90" s="370" t="s">
        <v>1523</v>
      </c>
      <c r="E90" s="370" t="s">
        <v>311</v>
      </c>
      <c r="F90" s="370" t="s">
        <v>88</v>
      </c>
      <c r="G90" s="370" t="s">
        <v>126</v>
      </c>
      <c r="H90" s="370" t="s">
        <v>615</v>
      </c>
      <c r="I90" s="370" t="s">
        <v>615</v>
      </c>
      <c r="J90" s="370">
        <v>2</v>
      </c>
      <c r="K90" s="370" t="s">
        <v>2410</v>
      </c>
      <c r="L90" s="370">
        <v>3654</v>
      </c>
      <c r="M90" s="370" t="s">
        <v>2409</v>
      </c>
      <c r="N90" s="370">
        <v>1500</v>
      </c>
      <c r="O90" s="370">
        <v>0</v>
      </c>
      <c r="P90" s="370">
        <v>0</v>
      </c>
      <c r="Q90" s="370">
        <f t="shared" si="22"/>
        <v>0</v>
      </c>
      <c r="R90" s="370">
        <v>15</v>
      </c>
      <c r="S90" s="370">
        <v>8</v>
      </c>
      <c r="T90" s="370">
        <f t="shared" si="23"/>
        <v>23</v>
      </c>
      <c r="U90" s="370">
        <v>12</v>
      </c>
      <c r="V90" s="370">
        <v>13</v>
      </c>
      <c r="W90" s="370">
        <f t="shared" si="24"/>
        <v>25</v>
      </c>
      <c r="X90" s="370">
        <v>12</v>
      </c>
      <c r="Y90" s="370">
        <v>9</v>
      </c>
      <c r="Z90" s="370">
        <f t="shared" si="25"/>
        <v>21</v>
      </c>
      <c r="AA90" s="370">
        <v>14</v>
      </c>
      <c r="AB90" s="370">
        <v>18</v>
      </c>
      <c r="AC90" s="370">
        <f t="shared" si="26"/>
        <v>32</v>
      </c>
      <c r="AD90" s="370">
        <v>6</v>
      </c>
      <c r="AE90" s="370">
        <v>11</v>
      </c>
      <c r="AF90" s="370">
        <f t="shared" si="27"/>
        <v>17</v>
      </c>
      <c r="AG90" s="370">
        <v>23</v>
      </c>
      <c r="AH90" s="370">
        <v>10</v>
      </c>
      <c r="AI90" s="370">
        <f t="shared" si="28"/>
        <v>33</v>
      </c>
      <c r="AJ90" s="370">
        <v>7</v>
      </c>
      <c r="AK90" s="370">
        <v>1</v>
      </c>
      <c r="AL90" s="370">
        <f t="shared" si="29"/>
        <v>8</v>
      </c>
      <c r="AM90" s="370">
        <v>1</v>
      </c>
      <c r="AN90" s="370">
        <v>2</v>
      </c>
      <c r="AO90" s="370">
        <f t="shared" si="30"/>
        <v>3</v>
      </c>
      <c r="AP90" s="370">
        <v>0</v>
      </c>
      <c r="AQ90" s="370">
        <v>0</v>
      </c>
      <c r="AR90" s="370">
        <f t="shared" si="31"/>
        <v>0</v>
      </c>
      <c r="AS90" s="370">
        <v>0</v>
      </c>
      <c r="AT90" s="370">
        <v>0</v>
      </c>
      <c r="AU90" s="370">
        <f t="shared" si="32"/>
        <v>0</v>
      </c>
      <c r="AV90" s="370">
        <v>0</v>
      </c>
      <c r="AW90" s="370">
        <v>0</v>
      </c>
      <c r="AX90" s="370">
        <f t="shared" si="33"/>
        <v>0</v>
      </c>
      <c r="AY90" s="370">
        <v>0</v>
      </c>
      <c r="AZ90" s="370">
        <v>0</v>
      </c>
      <c r="BA90" s="370">
        <f t="shared" si="34"/>
        <v>0</v>
      </c>
      <c r="BB90" s="370">
        <v>0</v>
      </c>
      <c r="BC90" s="370">
        <v>0</v>
      </c>
      <c r="BD90" s="370">
        <f t="shared" si="35"/>
        <v>0</v>
      </c>
      <c r="BE90" s="370">
        <v>0</v>
      </c>
      <c r="BF90" s="370">
        <v>0</v>
      </c>
      <c r="BG90" s="370">
        <f t="shared" si="36"/>
        <v>0</v>
      </c>
      <c r="BH90" s="370">
        <v>0</v>
      </c>
      <c r="BI90" s="370">
        <v>0</v>
      </c>
      <c r="BJ90" s="370">
        <v>0</v>
      </c>
      <c r="BK90" s="370">
        <v>0</v>
      </c>
      <c r="BL90" s="370">
        <v>0</v>
      </c>
      <c r="BM90" s="370">
        <v>0</v>
      </c>
      <c r="BN90" s="370">
        <v>0</v>
      </c>
      <c r="BO90" s="370">
        <v>0</v>
      </c>
      <c r="BP90" s="370">
        <v>0</v>
      </c>
      <c r="BQ90" s="370">
        <v>0</v>
      </c>
      <c r="BR90" s="370">
        <v>0</v>
      </c>
      <c r="BS90" s="370">
        <v>0</v>
      </c>
      <c r="BT90" s="370">
        <v>0</v>
      </c>
      <c r="BU90" s="370">
        <v>0</v>
      </c>
      <c r="BV90" s="370">
        <v>0</v>
      </c>
      <c r="BW90" s="370">
        <v>0</v>
      </c>
      <c r="BX90" s="370">
        <v>0</v>
      </c>
      <c r="BY90" s="370">
        <v>0</v>
      </c>
      <c r="BZ90" s="370">
        <v>0</v>
      </c>
      <c r="CA90" s="370">
        <v>0</v>
      </c>
      <c r="CB90" s="370">
        <v>0</v>
      </c>
      <c r="CC90" s="370">
        <v>0</v>
      </c>
      <c r="CD90" s="370">
        <v>0</v>
      </c>
      <c r="CE90" s="370">
        <v>0</v>
      </c>
    </row>
    <row r="91" spans="1:83" s="371" customFormat="1" hidden="1">
      <c r="A91" s="370">
        <f t="shared" si="37"/>
        <v>79</v>
      </c>
      <c r="B91" s="370" t="s">
        <v>716</v>
      </c>
      <c r="C91" s="370" t="s">
        <v>717</v>
      </c>
      <c r="D91" s="370" t="s">
        <v>1522</v>
      </c>
      <c r="E91" s="370" t="s">
        <v>718</v>
      </c>
      <c r="F91" s="370" t="s">
        <v>88</v>
      </c>
      <c r="G91" s="370" t="s">
        <v>126</v>
      </c>
      <c r="H91" s="370" t="s">
        <v>615</v>
      </c>
      <c r="I91" s="370" t="s">
        <v>615</v>
      </c>
      <c r="J91" s="370">
        <v>2</v>
      </c>
      <c r="K91" s="370" t="s">
        <v>2410</v>
      </c>
      <c r="L91" s="370">
        <v>3654</v>
      </c>
      <c r="M91" s="370" t="s">
        <v>2419</v>
      </c>
      <c r="N91" s="370">
        <v>0</v>
      </c>
      <c r="O91" s="370">
        <v>3</v>
      </c>
      <c r="P91" s="370">
        <v>1</v>
      </c>
      <c r="Q91" s="370">
        <f t="shared" si="22"/>
        <v>4</v>
      </c>
      <c r="R91" s="370">
        <v>0</v>
      </c>
      <c r="S91" s="370">
        <v>0</v>
      </c>
      <c r="T91" s="370">
        <f t="shared" si="23"/>
        <v>0</v>
      </c>
      <c r="U91" s="370">
        <v>1</v>
      </c>
      <c r="V91" s="370">
        <v>1</v>
      </c>
      <c r="W91" s="370">
        <f t="shared" si="24"/>
        <v>2</v>
      </c>
      <c r="X91" s="370">
        <v>0</v>
      </c>
      <c r="Y91" s="370">
        <v>0</v>
      </c>
      <c r="Z91" s="370">
        <f t="shared" si="25"/>
        <v>0</v>
      </c>
      <c r="AA91" s="370">
        <v>5</v>
      </c>
      <c r="AB91" s="370">
        <v>3</v>
      </c>
      <c r="AC91" s="370">
        <f t="shared" si="26"/>
        <v>8</v>
      </c>
      <c r="AD91" s="370">
        <v>2</v>
      </c>
      <c r="AE91" s="370">
        <v>1</v>
      </c>
      <c r="AF91" s="370">
        <f t="shared" si="27"/>
        <v>3</v>
      </c>
      <c r="AG91" s="370">
        <v>2</v>
      </c>
      <c r="AH91" s="370">
        <v>2</v>
      </c>
      <c r="AI91" s="370">
        <f t="shared" si="28"/>
        <v>4</v>
      </c>
      <c r="AJ91" s="370">
        <v>3</v>
      </c>
      <c r="AK91" s="370">
        <v>2</v>
      </c>
      <c r="AL91" s="370">
        <f t="shared" si="29"/>
        <v>5</v>
      </c>
      <c r="AM91" s="370">
        <v>2</v>
      </c>
      <c r="AN91" s="370">
        <v>1</v>
      </c>
      <c r="AO91" s="370">
        <f t="shared" si="30"/>
        <v>3</v>
      </c>
      <c r="AP91" s="370">
        <v>0</v>
      </c>
      <c r="AQ91" s="370">
        <v>1</v>
      </c>
      <c r="AR91" s="370">
        <f t="shared" si="31"/>
        <v>1</v>
      </c>
      <c r="AS91" s="370">
        <v>0</v>
      </c>
      <c r="AT91" s="370">
        <v>0</v>
      </c>
      <c r="AU91" s="370">
        <f t="shared" si="32"/>
        <v>0</v>
      </c>
      <c r="AV91" s="370">
        <v>0</v>
      </c>
      <c r="AW91" s="370">
        <v>0</v>
      </c>
      <c r="AX91" s="370">
        <f t="shared" si="33"/>
        <v>0</v>
      </c>
      <c r="AY91" s="370">
        <v>0</v>
      </c>
      <c r="AZ91" s="370">
        <v>0</v>
      </c>
      <c r="BA91" s="370">
        <f t="shared" si="34"/>
        <v>0</v>
      </c>
      <c r="BB91" s="370">
        <v>0</v>
      </c>
      <c r="BC91" s="370">
        <v>0</v>
      </c>
      <c r="BD91" s="370">
        <f t="shared" si="35"/>
        <v>0</v>
      </c>
      <c r="BE91" s="370">
        <v>0</v>
      </c>
      <c r="BF91" s="370">
        <v>0</v>
      </c>
      <c r="BG91" s="370">
        <f t="shared" si="36"/>
        <v>0</v>
      </c>
      <c r="BH91" s="370">
        <v>0</v>
      </c>
      <c r="BI91" s="370">
        <v>0</v>
      </c>
      <c r="BJ91" s="370">
        <v>0</v>
      </c>
      <c r="BK91" s="370">
        <v>0</v>
      </c>
      <c r="BL91" s="370">
        <v>1</v>
      </c>
      <c r="BM91" s="370">
        <v>0</v>
      </c>
      <c r="BN91" s="370">
        <v>0</v>
      </c>
      <c r="BO91" s="370">
        <v>1</v>
      </c>
      <c r="BP91" s="370">
        <v>0</v>
      </c>
      <c r="BQ91" s="370">
        <v>0</v>
      </c>
      <c r="BR91" s="370">
        <v>0</v>
      </c>
      <c r="BS91" s="370">
        <v>0</v>
      </c>
      <c r="BT91" s="370">
        <v>1</v>
      </c>
      <c r="BU91" s="370">
        <v>1</v>
      </c>
      <c r="BV91" s="370">
        <v>2</v>
      </c>
      <c r="BW91" s="370">
        <v>1</v>
      </c>
      <c r="BX91" s="370">
        <v>1</v>
      </c>
      <c r="BY91" s="370">
        <v>2</v>
      </c>
      <c r="BZ91" s="370">
        <v>1</v>
      </c>
      <c r="CA91" s="370">
        <v>1</v>
      </c>
      <c r="CB91" s="370">
        <v>2</v>
      </c>
      <c r="CC91" s="370">
        <v>1</v>
      </c>
      <c r="CD91" s="370">
        <v>1</v>
      </c>
      <c r="CE91" s="370">
        <v>2</v>
      </c>
    </row>
    <row r="92" spans="1:83" s="371" customFormat="1" hidden="1">
      <c r="A92" s="370">
        <f t="shared" si="37"/>
        <v>80</v>
      </c>
      <c r="B92" s="370" t="s">
        <v>704</v>
      </c>
      <c r="C92" s="370" t="s">
        <v>705</v>
      </c>
      <c r="D92" s="370" t="s">
        <v>1514</v>
      </c>
      <c r="E92" s="370" t="s">
        <v>706</v>
      </c>
      <c r="F92" s="370" t="s">
        <v>88</v>
      </c>
      <c r="G92" s="370" t="s">
        <v>126</v>
      </c>
      <c r="H92" s="370" t="s">
        <v>615</v>
      </c>
      <c r="I92" s="370" t="s">
        <v>615</v>
      </c>
      <c r="J92" s="370">
        <v>2</v>
      </c>
      <c r="K92" s="370" t="s">
        <v>2410</v>
      </c>
      <c r="L92" s="370">
        <v>37347</v>
      </c>
      <c r="M92" s="370" t="s">
        <v>2415</v>
      </c>
      <c r="N92" s="370">
        <v>1000</v>
      </c>
      <c r="O92" s="370">
        <v>1</v>
      </c>
      <c r="P92" s="370">
        <v>0</v>
      </c>
      <c r="Q92" s="370">
        <f t="shared" si="22"/>
        <v>1</v>
      </c>
      <c r="R92" s="370">
        <v>0</v>
      </c>
      <c r="S92" s="370">
        <v>3</v>
      </c>
      <c r="T92" s="370">
        <f t="shared" si="23"/>
        <v>3</v>
      </c>
      <c r="U92" s="370">
        <v>5</v>
      </c>
      <c r="V92" s="370">
        <v>4</v>
      </c>
      <c r="W92" s="370">
        <f t="shared" si="24"/>
        <v>9</v>
      </c>
      <c r="X92" s="370">
        <v>6</v>
      </c>
      <c r="Y92" s="370">
        <v>9</v>
      </c>
      <c r="Z92" s="370">
        <f t="shared" si="25"/>
        <v>15</v>
      </c>
      <c r="AA92" s="370">
        <v>5</v>
      </c>
      <c r="AB92" s="370">
        <v>13</v>
      </c>
      <c r="AC92" s="370">
        <f t="shared" si="26"/>
        <v>18</v>
      </c>
      <c r="AD92" s="370">
        <v>4</v>
      </c>
      <c r="AE92" s="370">
        <v>7</v>
      </c>
      <c r="AF92" s="370">
        <f t="shared" si="27"/>
        <v>11</v>
      </c>
      <c r="AG92" s="370">
        <v>7</v>
      </c>
      <c r="AH92" s="370">
        <v>9</v>
      </c>
      <c r="AI92" s="370">
        <f t="shared" si="28"/>
        <v>16</v>
      </c>
      <c r="AJ92" s="370">
        <v>6</v>
      </c>
      <c r="AK92" s="370">
        <v>2</v>
      </c>
      <c r="AL92" s="370">
        <f t="shared" si="29"/>
        <v>8</v>
      </c>
      <c r="AM92" s="370">
        <v>3</v>
      </c>
      <c r="AN92" s="370">
        <v>0</v>
      </c>
      <c r="AO92" s="370">
        <f t="shared" si="30"/>
        <v>3</v>
      </c>
      <c r="AP92" s="370">
        <v>4</v>
      </c>
      <c r="AQ92" s="370">
        <v>0</v>
      </c>
      <c r="AR92" s="370">
        <f t="shared" si="31"/>
        <v>4</v>
      </c>
      <c r="AS92" s="370">
        <v>0</v>
      </c>
      <c r="AT92" s="370">
        <v>1</v>
      </c>
      <c r="AU92" s="370">
        <f t="shared" si="32"/>
        <v>1</v>
      </c>
      <c r="AV92" s="370">
        <v>0</v>
      </c>
      <c r="AW92" s="370">
        <v>0</v>
      </c>
      <c r="AX92" s="370">
        <f t="shared" si="33"/>
        <v>0</v>
      </c>
      <c r="AY92" s="370">
        <v>0</v>
      </c>
      <c r="AZ92" s="370">
        <v>0</v>
      </c>
      <c r="BA92" s="370">
        <f t="shared" si="34"/>
        <v>0</v>
      </c>
      <c r="BB92" s="370">
        <v>0</v>
      </c>
      <c r="BC92" s="370">
        <v>0</v>
      </c>
      <c r="BD92" s="370">
        <f t="shared" si="35"/>
        <v>0</v>
      </c>
      <c r="BE92" s="370">
        <v>0</v>
      </c>
      <c r="BF92" s="370">
        <v>0</v>
      </c>
      <c r="BG92" s="370">
        <f t="shared" si="36"/>
        <v>0</v>
      </c>
      <c r="BH92" s="370">
        <v>0</v>
      </c>
      <c r="BI92" s="370">
        <v>0</v>
      </c>
      <c r="BJ92" s="370">
        <v>0</v>
      </c>
      <c r="BK92" s="370">
        <v>0</v>
      </c>
      <c r="BL92" s="370">
        <v>0</v>
      </c>
      <c r="BM92" s="370">
        <v>0</v>
      </c>
      <c r="BN92" s="370">
        <v>0</v>
      </c>
      <c r="BO92" s="370">
        <v>0</v>
      </c>
      <c r="BP92" s="370">
        <v>0</v>
      </c>
      <c r="BQ92" s="370">
        <v>0</v>
      </c>
      <c r="BR92" s="370">
        <v>0</v>
      </c>
      <c r="BS92" s="370">
        <v>0</v>
      </c>
      <c r="BT92" s="370">
        <v>0</v>
      </c>
      <c r="BU92" s="370">
        <v>0</v>
      </c>
      <c r="BV92" s="370">
        <v>0</v>
      </c>
      <c r="BW92" s="370">
        <v>0</v>
      </c>
      <c r="BX92" s="370">
        <v>0</v>
      </c>
      <c r="BY92" s="370">
        <v>0</v>
      </c>
      <c r="BZ92" s="370">
        <v>0</v>
      </c>
      <c r="CA92" s="370">
        <v>0</v>
      </c>
      <c r="CB92" s="370">
        <v>0</v>
      </c>
      <c r="CC92" s="370">
        <v>0</v>
      </c>
      <c r="CD92" s="370">
        <v>0</v>
      </c>
      <c r="CE92" s="370">
        <v>0</v>
      </c>
    </row>
    <row r="93" spans="1:83" s="371" customFormat="1" hidden="1">
      <c r="A93" s="370">
        <f t="shared" si="37"/>
        <v>81</v>
      </c>
      <c r="B93" s="370" t="s">
        <v>686</v>
      </c>
      <c r="C93" s="370" t="s">
        <v>687</v>
      </c>
      <c r="D93" s="370" t="s">
        <v>2438</v>
      </c>
      <c r="E93" s="370" t="s">
        <v>307</v>
      </c>
      <c r="F93" s="370" t="s">
        <v>88</v>
      </c>
      <c r="G93" s="370" t="s">
        <v>126</v>
      </c>
      <c r="H93" s="370" t="s">
        <v>615</v>
      </c>
      <c r="I93" s="370" t="s">
        <v>615</v>
      </c>
      <c r="J93" s="370">
        <v>2</v>
      </c>
      <c r="K93" s="370" t="s">
        <v>2421</v>
      </c>
      <c r="L93" s="370">
        <v>39448</v>
      </c>
      <c r="M93" s="370" t="s">
        <v>2419</v>
      </c>
      <c r="N93" s="370">
        <v>0</v>
      </c>
      <c r="O93" s="370">
        <v>0</v>
      </c>
      <c r="P93" s="370">
        <v>1</v>
      </c>
      <c r="Q93" s="370">
        <f t="shared" si="22"/>
        <v>1</v>
      </c>
      <c r="R93" s="370">
        <v>8</v>
      </c>
      <c r="S93" s="370">
        <v>5</v>
      </c>
      <c r="T93" s="370">
        <f t="shared" si="23"/>
        <v>13</v>
      </c>
      <c r="U93" s="370">
        <v>13</v>
      </c>
      <c r="V93" s="370">
        <v>8</v>
      </c>
      <c r="W93" s="370">
        <f t="shared" si="24"/>
        <v>21</v>
      </c>
      <c r="X93" s="370">
        <v>8</v>
      </c>
      <c r="Y93" s="370">
        <v>6</v>
      </c>
      <c r="Z93" s="370">
        <f t="shared" si="25"/>
        <v>14</v>
      </c>
      <c r="AA93" s="370">
        <v>15</v>
      </c>
      <c r="AB93" s="370">
        <v>5</v>
      </c>
      <c r="AC93" s="370">
        <f t="shared" si="26"/>
        <v>20</v>
      </c>
      <c r="AD93" s="370">
        <v>11</v>
      </c>
      <c r="AE93" s="370">
        <v>11</v>
      </c>
      <c r="AF93" s="370">
        <f t="shared" si="27"/>
        <v>22</v>
      </c>
      <c r="AG93" s="370">
        <v>5</v>
      </c>
      <c r="AH93" s="370">
        <v>8</v>
      </c>
      <c r="AI93" s="370">
        <f t="shared" si="28"/>
        <v>13</v>
      </c>
      <c r="AJ93" s="370">
        <v>3</v>
      </c>
      <c r="AK93" s="370">
        <v>3</v>
      </c>
      <c r="AL93" s="370">
        <f t="shared" si="29"/>
        <v>6</v>
      </c>
      <c r="AM93" s="370">
        <v>0</v>
      </c>
      <c r="AN93" s="370">
        <v>1</v>
      </c>
      <c r="AO93" s="370">
        <f t="shared" si="30"/>
        <v>1</v>
      </c>
      <c r="AP93" s="370">
        <v>0</v>
      </c>
      <c r="AQ93" s="370">
        <v>0</v>
      </c>
      <c r="AR93" s="370">
        <f t="shared" si="31"/>
        <v>0</v>
      </c>
      <c r="AS93" s="370">
        <v>0</v>
      </c>
      <c r="AT93" s="370">
        <v>0</v>
      </c>
      <c r="AU93" s="370">
        <f t="shared" si="32"/>
        <v>0</v>
      </c>
      <c r="AV93" s="370">
        <v>0</v>
      </c>
      <c r="AW93" s="370">
        <v>0</v>
      </c>
      <c r="AX93" s="370">
        <f t="shared" si="33"/>
        <v>0</v>
      </c>
      <c r="AY93" s="370">
        <v>0</v>
      </c>
      <c r="AZ93" s="370">
        <v>0</v>
      </c>
      <c r="BA93" s="370">
        <f t="shared" si="34"/>
        <v>0</v>
      </c>
      <c r="BB93" s="370">
        <v>0</v>
      </c>
      <c r="BC93" s="370">
        <v>0</v>
      </c>
      <c r="BD93" s="370">
        <f t="shared" si="35"/>
        <v>0</v>
      </c>
      <c r="BE93" s="370">
        <v>0</v>
      </c>
      <c r="BF93" s="370">
        <v>0</v>
      </c>
      <c r="BG93" s="370">
        <f t="shared" si="36"/>
        <v>0</v>
      </c>
      <c r="BH93" s="370">
        <v>0</v>
      </c>
      <c r="BI93" s="370">
        <v>0</v>
      </c>
      <c r="BJ93" s="370">
        <v>0</v>
      </c>
      <c r="BK93" s="370">
        <v>0</v>
      </c>
      <c r="BL93" s="370">
        <v>0</v>
      </c>
      <c r="BM93" s="370">
        <v>0</v>
      </c>
      <c r="BN93" s="370">
        <v>0</v>
      </c>
      <c r="BO93" s="370">
        <v>0</v>
      </c>
      <c r="BP93" s="370">
        <v>0</v>
      </c>
      <c r="BQ93" s="370">
        <v>0</v>
      </c>
      <c r="BR93" s="370">
        <v>0</v>
      </c>
      <c r="BS93" s="370">
        <v>0</v>
      </c>
      <c r="BT93" s="370">
        <v>0</v>
      </c>
      <c r="BU93" s="370">
        <v>0</v>
      </c>
      <c r="BV93" s="370">
        <v>0</v>
      </c>
      <c r="BW93" s="370">
        <v>0</v>
      </c>
      <c r="BX93" s="370">
        <v>0</v>
      </c>
      <c r="BY93" s="370">
        <v>0</v>
      </c>
      <c r="BZ93" s="370">
        <v>0</v>
      </c>
      <c r="CA93" s="370">
        <v>0</v>
      </c>
      <c r="CB93" s="370">
        <v>0</v>
      </c>
      <c r="CC93" s="370">
        <v>0</v>
      </c>
      <c r="CD93" s="370">
        <v>0</v>
      </c>
      <c r="CE93" s="370">
        <v>0</v>
      </c>
    </row>
    <row r="94" spans="1:83" s="371" customFormat="1" hidden="1">
      <c r="A94" s="370">
        <f t="shared" si="37"/>
        <v>82</v>
      </c>
      <c r="B94" s="370" t="s">
        <v>683</v>
      </c>
      <c r="C94" s="370" t="s">
        <v>684</v>
      </c>
      <c r="D94" s="370" t="s">
        <v>1518</v>
      </c>
      <c r="E94" s="370" t="s">
        <v>685</v>
      </c>
      <c r="F94" s="370" t="s">
        <v>88</v>
      </c>
      <c r="G94" s="370" t="s">
        <v>126</v>
      </c>
      <c r="H94" s="370" t="s">
        <v>615</v>
      </c>
      <c r="I94" s="370" t="s">
        <v>615</v>
      </c>
      <c r="J94" s="370">
        <v>2</v>
      </c>
      <c r="K94" s="370" t="s">
        <v>2421</v>
      </c>
      <c r="L94" s="370">
        <v>27395</v>
      </c>
      <c r="M94" s="370" t="s">
        <v>2409</v>
      </c>
      <c r="N94" s="370">
        <v>1300</v>
      </c>
      <c r="O94" s="370">
        <v>0</v>
      </c>
      <c r="P94" s="370">
        <v>0</v>
      </c>
      <c r="Q94" s="370">
        <f t="shared" si="22"/>
        <v>0</v>
      </c>
      <c r="R94" s="370">
        <v>0</v>
      </c>
      <c r="S94" s="370">
        <v>2</v>
      </c>
      <c r="T94" s="370">
        <f t="shared" si="23"/>
        <v>2</v>
      </c>
      <c r="U94" s="370">
        <v>7</v>
      </c>
      <c r="V94" s="370">
        <v>14</v>
      </c>
      <c r="W94" s="370">
        <f t="shared" si="24"/>
        <v>21</v>
      </c>
      <c r="X94" s="370">
        <v>5</v>
      </c>
      <c r="Y94" s="370">
        <v>11</v>
      </c>
      <c r="Z94" s="370">
        <f t="shared" si="25"/>
        <v>16</v>
      </c>
      <c r="AA94" s="370">
        <v>10</v>
      </c>
      <c r="AB94" s="370">
        <v>7</v>
      </c>
      <c r="AC94" s="370">
        <f t="shared" si="26"/>
        <v>17</v>
      </c>
      <c r="AD94" s="370">
        <v>10</v>
      </c>
      <c r="AE94" s="370">
        <v>6</v>
      </c>
      <c r="AF94" s="370">
        <f t="shared" si="27"/>
        <v>16</v>
      </c>
      <c r="AG94" s="370">
        <v>11</v>
      </c>
      <c r="AH94" s="370">
        <v>3</v>
      </c>
      <c r="AI94" s="370">
        <f t="shared" si="28"/>
        <v>14</v>
      </c>
      <c r="AJ94" s="370">
        <v>3</v>
      </c>
      <c r="AK94" s="370">
        <v>5</v>
      </c>
      <c r="AL94" s="370">
        <f t="shared" si="29"/>
        <v>8</v>
      </c>
      <c r="AM94" s="370">
        <v>1</v>
      </c>
      <c r="AN94" s="370">
        <v>1</v>
      </c>
      <c r="AO94" s="370">
        <f t="shared" si="30"/>
        <v>2</v>
      </c>
      <c r="AP94" s="370">
        <v>0</v>
      </c>
      <c r="AQ94" s="370">
        <v>0</v>
      </c>
      <c r="AR94" s="370">
        <f t="shared" si="31"/>
        <v>0</v>
      </c>
      <c r="AS94" s="370">
        <v>0</v>
      </c>
      <c r="AT94" s="370">
        <v>0</v>
      </c>
      <c r="AU94" s="370">
        <f t="shared" si="32"/>
        <v>0</v>
      </c>
      <c r="AV94" s="370">
        <v>1</v>
      </c>
      <c r="AW94" s="370">
        <v>0</v>
      </c>
      <c r="AX94" s="370">
        <f t="shared" si="33"/>
        <v>1</v>
      </c>
      <c r="AY94" s="370">
        <v>0</v>
      </c>
      <c r="AZ94" s="370">
        <v>0</v>
      </c>
      <c r="BA94" s="370">
        <f t="shared" si="34"/>
        <v>0</v>
      </c>
      <c r="BB94" s="370">
        <v>0</v>
      </c>
      <c r="BC94" s="370">
        <v>0</v>
      </c>
      <c r="BD94" s="370">
        <f t="shared" si="35"/>
        <v>0</v>
      </c>
      <c r="BE94" s="370">
        <v>0</v>
      </c>
      <c r="BF94" s="370">
        <v>0</v>
      </c>
      <c r="BG94" s="370">
        <f t="shared" si="36"/>
        <v>0</v>
      </c>
      <c r="BH94" s="370">
        <v>0</v>
      </c>
      <c r="BI94" s="370">
        <v>0</v>
      </c>
      <c r="BJ94" s="370">
        <v>0</v>
      </c>
      <c r="BK94" s="370">
        <v>0</v>
      </c>
      <c r="BL94" s="370">
        <v>0</v>
      </c>
      <c r="BM94" s="370">
        <v>0</v>
      </c>
      <c r="BN94" s="370">
        <v>0</v>
      </c>
      <c r="BO94" s="370">
        <v>0</v>
      </c>
      <c r="BP94" s="370">
        <v>0</v>
      </c>
      <c r="BQ94" s="370">
        <v>0</v>
      </c>
      <c r="BR94" s="370">
        <v>0</v>
      </c>
      <c r="BS94" s="370">
        <v>0</v>
      </c>
      <c r="BT94" s="370">
        <v>0</v>
      </c>
      <c r="BU94" s="370">
        <v>0</v>
      </c>
      <c r="BV94" s="370">
        <v>0</v>
      </c>
      <c r="BW94" s="370">
        <v>0</v>
      </c>
      <c r="BX94" s="370">
        <v>0</v>
      </c>
      <c r="BY94" s="370">
        <v>0</v>
      </c>
      <c r="BZ94" s="370">
        <v>0</v>
      </c>
      <c r="CA94" s="370">
        <v>0</v>
      </c>
      <c r="CB94" s="370">
        <v>0</v>
      </c>
      <c r="CC94" s="370">
        <v>0</v>
      </c>
      <c r="CD94" s="370">
        <v>0</v>
      </c>
      <c r="CE94" s="370">
        <v>0</v>
      </c>
    </row>
    <row r="95" spans="1:83" s="371" customFormat="1" hidden="1">
      <c r="A95" s="370">
        <f t="shared" si="37"/>
        <v>83</v>
      </c>
      <c r="B95" s="370" t="s">
        <v>707</v>
      </c>
      <c r="C95" s="370" t="s">
        <v>708</v>
      </c>
      <c r="D95" s="370" t="s">
        <v>1519</v>
      </c>
      <c r="E95" s="370" t="s">
        <v>701</v>
      </c>
      <c r="F95" s="370" t="s">
        <v>88</v>
      </c>
      <c r="G95" s="370" t="s">
        <v>126</v>
      </c>
      <c r="H95" s="370" t="s">
        <v>615</v>
      </c>
      <c r="I95" s="370" t="s">
        <v>615</v>
      </c>
      <c r="J95" s="370">
        <v>2</v>
      </c>
      <c r="K95" s="370" t="s">
        <v>2410</v>
      </c>
      <c r="L95" s="370">
        <v>3654</v>
      </c>
      <c r="M95" s="370" t="s">
        <v>2419</v>
      </c>
      <c r="N95" s="370">
        <v>0</v>
      </c>
      <c r="O95" s="370">
        <v>0</v>
      </c>
      <c r="P95" s="370">
        <v>0</v>
      </c>
      <c r="Q95" s="370">
        <f t="shared" si="22"/>
        <v>0</v>
      </c>
      <c r="R95" s="370">
        <v>1</v>
      </c>
      <c r="S95" s="370">
        <v>2</v>
      </c>
      <c r="T95" s="370">
        <f t="shared" si="23"/>
        <v>3</v>
      </c>
      <c r="U95" s="370">
        <v>1</v>
      </c>
      <c r="V95" s="370">
        <v>1</v>
      </c>
      <c r="W95" s="370">
        <f t="shared" si="24"/>
        <v>2</v>
      </c>
      <c r="X95" s="370">
        <v>2</v>
      </c>
      <c r="Y95" s="370">
        <v>3</v>
      </c>
      <c r="Z95" s="370">
        <f t="shared" si="25"/>
        <v>5</v>
      </c>
      <c r="AA95" s="370">
        <v>3</v>
      </c>
      <c r="AB95" s="370">
        <v>4</v>
      </c>
      <c r="AC95" s="370">
        <f t="shared" si="26"/>
        <v>7</v>
      </c>
      <c r="AD95" s="370">
        <v>4</v>
      </c>
      <c r="AE95" s="370">
        <v>1</v>
      </c>
      <c r="AF95" s="370">
        <f t="shared" si="27"/>
        <v>5</v>
      </c>
      <c r="AG95" s="370">
        <v>0</v>
      </c>
      <c r="AH95" s="370">
        <v>1</v>
      </c>
      <c r="AI95" s="370">
        <f t="shared" si="28"/>
        <v>1</v>
      </c>
      <c r="AJ95" s="370">
        <v>0</v>
      </c>
      <c r="AK95" s="370">
        <v>1</v>
      </c>
      <c r="AL95" s="370">
        <f t="shared" si="29"/>
        <v>1</v>
      </c>
      <c r="AM95" s="370">
        <v>1</v>
      </c>
      <c r="AN95" s="370">
        <v>0</v>
      </c>
      <c r="AO95" s="370">
        <f t="shared" si="30"/>
        <v>1</v>
      </c>
      <c r="AP95" s="370">
        <v>0</v>
      </c>
      <c r="AQ95" s="370">
        <v>0</v>
      </c>
      <c r="AR95" s="370">
        <f t="shared" si="31"/>
        <v>0</v>
      </c>
      <c r="AS95" s="370">
        <v>0</v>
      </c>
      <c r="AT95" s="370">
        <v>0</v>
      </c>
      <c r="AU95" s="370">
        <f t="shared" si="32"/>
        <v>0</v>
      </c>
      <c r="AV95" s="370">
        <v>0</v>
      </c>
      <c r="AW95" s="370">
        <v>0</v>
      </c>
      <c r="AX95" s="370">
        <f t="shared" si="33"/>
        <v>0</v>
      </c>
      <c r="AY95" s="370">
        <v>0</v>
      </c>
      <c r="AZ95" s="370">
        <v>0</v>
      </c>
      <c r="BA95" s="370">
        <f t="shared" si="34"/>
        <v>0</v>
      </c>
      <c r="BB95" s="370">
        <v>0</v>
      </c>
      <c r="BC95" s="370">
        <v>0</v>
      </c>
      <c r="BD95" s="370">
        <f t="shared" si="35"/>
        <v>0</v>
      </c>
      <c r="BE95" s="370">
        <v>0</v>
      </c>
      <c r="BF95" s="370">
        <v>0</v>
      </c>
      <c r="BG95" s="370">
        <f t="shared" si="36"/>
        <v>0</v>
      </c>
      <c r="BH95" s="370">
        <v>0</v>
      </c>
      <c r="BI95" s="370">
        <v>0</v>
      </c>
      <c r="BJ95" s="370">
        <v>0</v>
      </c>
      <c r="BK95" s="370">
        <v>0</v>
      </c>
      <c r="BL95" s="370">
        <v>0</v>
      </c>
      <c r="BM95" s="370">
        <v>0</v>
      </c>
      <c r="BN95" s="370">
        <v>0</v>
      </c>
      <c r="BO95" s="370">
        <v>0</v>
      </c>
      <c r="BP95" s="370">
        <v>0</v>
      </c>
      <c r="BQ95" s="370">
        <v>0</v>
      </c>
      <c r="BR95" s="370">
        <v>0</v>
      </c>
      <c r="BS95" s="370">
        <v>0</v>
      </c>
      <c r="BT95" s="370">
        <v>0</v>
      </c>
      <c r="BU95" s="370">
        <v>0</v>
      </c>
      <c r="BV95" s="370">
        <v>0</v>
      </c>
      <c r="BW95" s="370">
        <v>0</v>
      </c>
      <c r="BX95" s="370">
        <v>0</v>
      </c>
      <c r="BY95" s="370">
        <v>0</v>
      </c>
      <c r="BZ95" s="370">
        <v>0</v>
      </c>
      <c r="CA95" s="370">
        <v>0</v>
      </c>
      <c r="CB95" s="370">
        <v>0</v>
      </c>
      <c r="CC95" s="370">
        <v>0</v>
      </c>
      <c r="CD95" s="370">
        <v>0</v>
      </c>
      <c r="CE95" s="370">
        <v>0</v>
      </c>
    </row>
    <row r="96" spans="1:83" s="371" customFormat="1" hidden="1">
      <c r="A96" s="370">
        <f t="shared" si="37"/>
        <v>84</v>
      </c>
      <c r="B96" s="370" t="s">
        <v>697</v>
      </c>
      <c r="C96" s="370" t="s">
        <v>698</v>
      </c>
      <c r="D96" s="370" t="s">
        <v>2439</v>
      </c>
      <c r="E96" s="370" t="s">
        <v>311</v>
      </c>
      <c r="F96" s="370" t="s">
        <v>88</v>
      </c>
      <c r="G96" s="370" t="s">
        <v>126</v>
      </c>
      <c r="H96" s="370" t="s">
        <v>615</v>
      </c>
      <c r="I96" s="370" t="s">
        <v>615</v>
      </c>
      <c r="J96" s="370">
        <v>2</v>
      </c>
      <c r="K96" s="370" t="s">
        <v>2410</v>
      </c>
      <c r="L96" s="370">
        <v>14610</v>
      </c>
      <c r="M96" s="370" t="s">
        <v>2409</v>
      </c>
      <c r="N96" s="370">
        <v>1500</v>
      </c>
      <c r="O96" s="370">
        <v>0</v>
      </c>
      <c r="P96" s="370">
        <v>0</v>
      </c>
      <c r="Q96" s="370">
        <f t="shared" si="22"/>
        <v>0</v>
      </c>
      <c r="R96" s="370">
        <v>11</v>
      </c>
      <c r="S96" s="370">
        <v>11</v>
      </c>
      <c r="T96" s="370">
        <f t="shared" si="23"/>
        <v>22</v>
      </c>
      <c r="U96" s="370">
        <v>12</v>
      </c>
      <c r="V96" s="370">
        <v>15</v>
      </c>
      <c r="W96" s="370">
        <f t="shared" si="24"/>
        <v>27</v>
      </c>
      <c r="X96" s="370">
        <v>17</v>
      </c>
      <c r="Y96" s="370">
        <v>13</v>
      </c>
      <c r="Z96" s="370">
        <f t="shared" si="25"/>
        <v>30</v>
      </c>
      <c r="AA96" s="370">
        <v>23</v>
      </c>
      <c r="AB96" s="370">
        <v>18</v>
      </c>
      <c r="AC96" s="370">
        <f t="shared" si="26"/>
        <v>41</v>
      </c>
      <c r="AD96" s="370">
        <v>14</v>
      </c>
      <c r="AE96" s="370">
        <v>25</v>
      </c>
      <c r="AF96" s="370">
        <f t="shared" si="27"/>
        <v>39</v>
      </c>
      <c r="AG96" s="370">
        <v>22</v>
      </c>
      <c r="AH96" s="370">
        <v>12</v>
      </c>
      <c r="AI96" s="370">
        <f t="shared" si="28"/>
        <v>34</v>
      </c>
      <c r="AJ96" s="370">
        <v>7</v>
      </c>
      <c r="AK96" s="370">
        <v>6</v>
      </c>
      <c r="AL96" s="370">
        <f t="shared" si="29"/>
        <v>13</v>
      </c>
      <c r="AM96" s="370">
        <v>1</v>
      </c>
      <c r="AN96" s="370">
        <v>0</v>
      </c>
      <c r="AO96" s="370">
        <f t="shared" si="30"/>
        <v>1</v>
      </c>
      <c r="AP96" s="370">
        <v>1</v>
      </c>
      <c r="AQ96" s="370">
        <v>0</v>
      </c>
      <c r="AR96" s="370">
        <f t="shared" si="31"/>
        <v>1</v>
      </c>
      <c r="AS96" s="370">
        <v>1</v>
      </c>
      <c r="AT96" s="370">
        <v>0</v>
      </c>
      <c r="AU96" s="370">
        <f t="shared" si="32"/>
        <v>1</v>
      </c>
      <c r="AV96" s="370">
        <v>0</v>
      </c>
      <c r="AW96" s="370">
        <v>0</v>
      </c>
      <c r="AX96" s="370">
        <f t="shared" si="33"/>
        <v>0</v>
      </c>
      <c r="AY96" s="370">
        <v>0</v>
      </c>
      <c r="AZ96" s="370">
        <v>0</v>
      </c>
      <c r="BA96" s="370">
        <f t="shared" si="34"/>
        <v>0</v>
      </c>
      <c r="BB96" s="370">
        <v>0</v>
      </c>
      <c r="BC96" s="370">
        <v>0</v>
      </c>
      <c r="BD96" s="370">
        <f t="shared" si="35"/>
        <v>0</v>
      </c>
      <c r="BE96" s="370">
        <v>0</v>
      </c>
      <c r="BF96" s="370">
        <v>0</v>
      </c>
      <c r="BG96" s="370">
        <f t="shared" si="36"/>
        <v>0</v>
      </c>
      <c r="BH96" s="370">
        <v>0</v>
      </c>
      <c r="BI96" s="370">
        <v>0</v>
      </c>
      <c r="BJ96" s="370">
        <v>0</v>
      </c>
      <c r="BK96" s="370">
        <v>0</v>
      </c>
      <c r="BL96" s="370">
        <v>0</v>
      </c>
      <c r="BM96" s="370">
        <v>0</v>
      </c>
      <c r="BN96" s="370">
        <v>0</v>
      </c>
      <c r="BO96" s="370">
        <v>0</v>
      </c>
      <c r="BP96" s="370">
        <v>0</v>
      </c>
      <c r="BQ96" s="370">
        <v>0</v>
      </c>
      <c r="BR96" s="370">
        <v>0</v>
      </c>
      <c r="BS96" s="370">
        <v>0</v>
      </c>
      <c r="BT96" s="370">
        <v>0</v>
      </c>
      <c r="BU96" s="370">
        <v>0</v>
      </c>
      <c r="BV96" s="370">
        <v>0</v>
      </c>
      <c r="BW96" s="370">
        <v>0</v>
      </c>
      <c r="BX96" s="370">
        <v>0</v>
      </c>
      <c r="BY96" s="370">
        <v>0</v>
      </c>
      <c r="BZ96" s="370">
        <v>0</v>
      </c>
      <c r="CA96" s="370">
        <v>0</v>
      </c>
      <c r="CB96" s="370">
        <v>0</v>
      </c>
      <c r="CC96" s="370">
        <v>0</v>
      </c>
      <c r="CD96" s="370">
        <v>0</v>
      </c>
      <c r="CE96" s="370">
        <v>0</v>
      </c>
    </row>
    <row r="97" spans="1:83" s="371" customFormat="1" hidden="1">
      <c r="A97" s="370">
        <f t="shared" si="37"/>
        <v>85</v>
      </c>
      <c r="B97" s="370" t="s">
        <v>694</v>
      </c>
      <c r="C97" s="370" t="s">
        <v>695</v>
      </c>
      <c r="D97" s="370" t="s">
        <v>696</v>
      </c>
      <c r="E97" s="370" t="s">
        <v>696</v>
      </c>
      <c r="F97" s="370" t="s">
        <v>88</v>
      </c>
      <c r="G97" s="370" t="s">
        <v>126</v>
      </c>
      <c r="H97" s="370" t="s">
        <v>615</v>
      </c>
      <c r="I97" s="370" t="s">
        <v>615</v>
      </c>
      <c r="J97" s="370">
        <v>2</v>
      </c>
      <c r="K97" s="370" t="s">
        <v>2410</v>
      </c>
      <c r="L97" s="370">
        <v>30142</v>
      </c>
      <c r="M97" s="370" t="s">
        <v>2409</v>
      </c>
      <c r="N97" s="370">
        <v>900</v>
      </c>
      <c r="O97" s="370">
        <v>0</v>
      </c>
      <c r="P97" s="370">
        <v>0</v>
      </c>
      <c r="Q97" s="370">
        <f t="shared" si="22"/>
        <v>0</v>
      </c>
      <c r="R97" s="370">
        <v>10</v>
      </c>
      <c r="S97" s="370">
        <v>10</v>
      </c>
      <c r="T97" s="370">
        <f t="shared" si="23"/>
        <v>20</v>
      </c>
      <c r="U97" s="370">
        <v>23</v>
      </c>
      <c r="V97" s="370">
        <v>16</v>
      </c>
      <c r="W97" s="370">
        <f t="shared" si="24"/>
        <v>39</v>
      </c>
      <c r="X97" s="370">
        <v>15</v>
      </c>
      <c r="Y97" s="370">
        <v>10</v>
      </c>
      <c r="Z97" s="370">
        <f t="shared" si="25"/>
        <v>25</v>
      </c>
      <c r="AA97" s="370">
        <v>15</v>
      </c>
      <c r="AB97" s="370">
        <v>21</v>
      </c>
      <c r="AC97" s="370">
        <f t="shared" si="26"/>
        <v>36</v>
      </c>
      <c r="AD97" s="370">
        <v>18</v>
      </c>
      <c r="AE97" s="370">
        <v>22</v>
      </c>
      <c r="AF97" s="370">
        <f t="shared" si="27"/>
        <v>40</v>
      </c>
      <c r="AG97" s="370">
        <v>18</v>
      </c>
      <c r="AH97" s="370">
        <v>10</v>
      </c>
      <c r="AI97" s="370">
        <f t="shared" si="28"/>
        <v>28</v>
      </c>
      <c r="AJ97" s="370">
        <v>7</v>
      </c>
      <c r="AK97" s="370">
        <v>4</v>
      </c>
      <c r="AL97" s="370">
        <f t="shared" si="29"/>
        <v>11</v>
      </c>
      <c r="AM97" s="370">
        <v>3</v>
      </c>
      <c r="AN97" s="370">
        <v>0</v>
      </c>
      <c r="AO97" s="370">
        <f t="shared" si="30"/>
        <v>3</v>
      </c>
      <c r="AP97" s="370">
        <v>1</v>
      </c>
      <c r="AQ97" s="370">
        <v>1</v>
      </c>
      <c r="AR97" s="370">
        <f t="shared" si="31"/>
        <v>2</v>
      </c>
      <c r="AS97" s="370">
        <v>0</v>
      </c>
      <c r="AT97" s="370">
        <v>0</v>
      </c>
      <c r="AU97" s="370">
        <f t="shared" si="32"/>
        <v>0</v>
      </c>
      <c r="AV97" s="370">
        <v>0</v>
      </c>
      <c r="AW97" s="370">
        <v>0</v>
      </c>
      <c r="AX97" s="370">
        <f t="shared" si="33"/>
        <v>0</v>
      </c>
      <c r="AY97" s="370">
        <v>0</v>
      </c>
      <c r="AZ97" s="370">
        <v>0</v>
      </c>
      <c r="BA97" s="370">
        <f t="shared" si="34"/>
        <v>0</v>
      </c>
      <c r="BB97" s="370">
        <v>0</v>
      </c>
      <c r="BC97" s="370">
        <v>0</v>
      </c>
      <c r="BD97" s="370">
        <f t="shared" si="35"/>
        <v>0</v>
      </c>
      <c r="BE97" s="370">
        <v>0</v>
      </c>
      <c r="BF97" s="370">
        <v>0</v>
      </c>
      <c r="BG97" s="370">
        <f t="shared" si="36"/>
        <v>0</v>
      </c>
      <c r="BH97" s="370">
        <v>0</v>
      </c>
      <c r="BI97" s="370">
        <v>0</v>
      </c>
      <c r="BJ97" s="370">
        <v>0</v>
      </c>
      <c r="BK97" s="370">
        <v>0</v>
      </c>
      <c r="BL97" s="370">
        <v>0</v>
      </c>
      <c r="BM97" s="370">
        <v>0</v>
      </c>
      <c r="BN97" s="370">
        <v>0</v>
      </c>
      <c r="BO97" s="370">
        <v>0</v>
      </c>
      <c r="BP97" s="370">
        <v>0</v>
      </c>
      <c r="BQ97" s="370">
        <v>0</v>
      </c>
      <c r="BR97" s="370">
        <v>0</v>
      </c>
      <c r="BS97" s="370">
        <v>0</v>
      </c>
      <c r="BT97" s="370">
        <v>0</v>
      </c>
      <c r="BU97" s="370">
        <v>0</v>
      </c>
      <c r="BV97" s="370">
        <v>0</v>
      </c>
      <c r="BW97" s="370">
        <v>0</v>
      </c>
      <c r="BX97" s="370">
        <v>0</v>
      </c>
      <c r="BY97" s="370">
        <v>0</v>
      </c>
      <c r="BZ97" s="370">
        <v>0</v>
      </c>
      <c r="CA97" s="370">
        <v>0</v>
      </c>
      <c r="CB97" s="370">
        <v>0</v>
      </c>
      <c r="CC97" s="370">
        <v>0</v>
      </c>
      <c r="CD97" s="370">
        <v>0</v>
      </c>
      <c r="CE97" s="370">
        <v>0</v>
      </c>
    </row>
    <row r="98" spans="1:83" s="371" customFormat="1" ht="24.75" customHeight="1">
      <c r="A98" s="370">
        <v>4</v>
      </c>
      <c r="B98" s="370"/>
      <c r="C98" s="370" t="str">
        <f>F98</f>
        <v>Kec. Cermin Nan Gedang</v>
      </c>
      <c r="D98" s="370"/>
      <c r="E98" s="370"/>
      <c r="F98" s="370" t="str">
        <f>F97</f>
        <v>Kec. Cermin Nan Gedang</v>
      </c>
      <c r="G98" s="370"/>
      <c r="H98" s="370"/>
      <c r="I98" s="370"/>
      <c r="J98" s="370"/>
      <c r="K98" s="370"/>
      <c r="L98" s="370"/>
      <c r="M98" s="370"/>
      <c r="N98" s="370"/>
      <c r="O98" s="370">
        <f t="shared" ref="O98:BS98" si="39">SUM(O82:O97)</f>
        <v>5</v>
      </c>
      <c r="P98" s="370">
        <f t="shared" si="39"/>
        <v>3</v>
      </c>
      <c r="Q98" s="370">
        <f t="shared" si="39"/>
        <v>8</v>
      </c>
      <c r="R98" s="370">
        <f t="shared" si="39"/>
        <v>94</v>
      </c>
      <c r="S98" s="370">
        <f t="shared" si="39"/>
        <v>97</v>
      </c>
      <c r="T98" s="370">
        <f t="shared" si="39"/>
        <v>191</v>
      </c>
      <c r="U98" s="370">
        <f t="shared" si="39"/>
        <v>143</v>
      </c>
      <c r="V98" s="370">
        <f t="shared" si="39"/>
        <v>123</v>
      </c>
      <c r="W98" s="370">
        <f t="shared" si="39"/>
        <v>266</v>
      </c>
      <c r="X98" s="370">
        <f t="shared" si="39"/>
        <v>122</v>
      </c>
      <c r="Y98" s="370">
        <f t="shared" si="39"/>
        <v>109</v>
      </c>
      <c r="Z98" s="370">
        <f t="shared" si="39"/>
        <v>231</v>
      </c>
      <c r="AA98" s="370">
        <f t="shared" si="39"/>
        <v>154</v>
      </c>
      <c r="AB98" s="370">
        <f t="shared" si="39"/>
        <v>168</v>
      </c>
      <c r="AC98" s="370">
        <f t="shared" si="39"/>
        <v>322</v>
      </c>
      <c r="AD98" s="370">
        <f t="shared" si="39"/>
        <v>154</v>
      </c>
      <c r="AE98" s="370">
        <f t="shared" si="39"/>
        <v>149</v>
      </c>
      <c r="AF98" s="370">
        <f t="shared" si="39"/>
        <v>303</v>
      </c>
      <c r="AG98" s="370">
        <f t="shared" si="39"/>
        <v>152</v>
      </c>
      <c r="AH98" s="370">
        <f t="shared" si="39"/>
        <v>135</v>
      </c>
      <c r="AI98" s="370">
        <f t="shared" si="39"/>
        <v>287</v>
      </c>
      <c r="AJ98" s="370">
        <f t="shared" si="39"/>
        <v>52</v>
      </c>
      <c r="AK98" s="370">
        <f t="shared" si="39"/>
        <v>40</v>
      </c>
      <c r="AL98" s="370">
        <f t="shared" si="39"/>
        <v>92</v>
      </c>
      <c r="AM98" s="370">
        <f t="shared" si="39"/>
        <v>22</v>
      </c>
      <c r="AN98" s="370">
        <f t="shared" si="39"/>
        <v>10</v>
      </c>
      <c r="AO98" s="370">
        <f t="shared" si="39"/>
        <v>32</v>
      </c>
      <c r="AP98" s="370">
        <f t="shared" si="39"/>
        <v>8</v>
      </c>
      <c r="AQ98" s="370">
        <f t="shared" si="39"/>
        <v>4</v>
      </c>
      <c r="AR98" s="370">
        <f t="shared" si="39"/>
        <v>12</v>
      </c>
      <c r="AS98" s="370">
        <f t="shared" si="39"/>
        <v>1</v>
      </c>
      <c r="AT98" s="370">
        <f t="shared" si="39"/>
        <v>1</v>
      </c>
      <c r="AU98" s="370">
        <f t="shared" si="39"/>
        <v>2</v>
      </c>
      <c r="AV98" s="370">
        <f t="shared" si="39"/>
        <v>1</v>
      </c>
      <c r="AW98" s="370">
        <f t="shared" si="39"/>
        <v>0</v>
      </c>
      <c r="AX98" s="370">
        <f t="shared" si="39"/>
        <v>1</v>
      </c>
      <c r="AY98" s="370">
        <f t="shared" si="39"/>
        <v>0</v>
      </c>
      <c r="AZ98" s="370">
        <f t="shared" si="39"/>
        <v>0</v>
      </c>
      <c r="BA98" s="370">
        <f t="shared" si="39"/>
        <v>0</v>
      </c>
      <c r="BB98" s="370">
        <f t="shared" si="39"/>
        <v>0</v>
      </c>
      <c r="BC98" s="370">
        <f t="shared" si="39"/>
        <v>0</v>
      </c>
      <c r="BD98" s="370">
        <f t="shared" si="39"/>
        <v>0</v>
      </c>
      <c r="BE98" s="370">
        <f t="shared" si="39"/>
        <v>0</v>
      </c>
      <c r="BF98" s="370">
        <f t="shared" si="39"/>
        <v>0</v>
      </c>
      <c r="BG98" s="370">
        <f t="shared" si="39"/>
        <v>0</v>
      </c>
      <c r="BH98" s="370">
        <f t="shared" si="39"/>
        <v>1</v>
      </c>
      <c r="BI98" s="370">
        <f t="shared" si="39"/>
        <v>2</v>
      </c>
      <c r="BJ98" s="370">
        <f t="shared" si="39"/>
        <v>0</v>
      </c>
      <c r="BK98" s="370">
        <f t="shared" si="39"/>
        <v>0</v>
      </c>
      <c r="BL98" s="370">
        <f t="shared" si="39"/>
        <v>1</v>
      </c>
      <c r="BM98" s="370">
        <f t="shared" si="39"/>
        <v>0</v>
      </c>
      <c r="BN98" s="370">
        <f t="shared" si="39"/>
        <v>0</v>
      </c>
      <c r="BO98" s="370">
        <f t="shared" si="39"/>
        <v>1</v>
      </c>
      <c r="BP98" s="370">
        <f t="shared" si="39"/>
        <v>0</v>
      </c>
      <c r="BQ98" s="370">
        <f t="shared" si="39"/>
        <v>0</v>
      </c>
      <c r="BR98" s="370">
        <f t="shared" si="39"/>
        <v>0</v>
      </c>
      <c r="BS98" s="370">
        <f t="shared" si="39"/>
        <v>0</v>
      </c>
      <c r="BT98" s="370">
        <v>0</v>
      </c>
      <c r="BU98" s="370">
        <v>0</v>
      </c>
      <c r="BV98" s="370">
        <f>SUM(BT98:BU98)</f>
        <v>0</v>
      </c>
      <c r="BW98" s="370">
        <v>0</v>
      </c>
      <c r="BX98" s="370">
        <v>0</v>
      </c>
      <c r="BY98" s="370">
        <f>SUM(BW98:BX98)</f>
        <v>0</v>
      </c>
      <c r="BZ98" s="370">
        <v>0</v>
      </c>
      <c r="CA98" s="370">
        <v>0</v>
      </c>
      <c r="CB98" s="370">
        <f>SUM(BZ98:CA98)</f>
        <v>0</v>
      </c>
      <c r="CC98" s="370">
        <v>0</v>
      </c>
      <c r="CD98" s="370">
        <v>0</v>
      </c>
      <c r="CE98" s="370">
        <f>SUM(CC98:CD98)</f>
        <v>0</v>
      </c>
    </row>
    <row r="99" spans="1:83" s="371" customFormat="1" hidden="1">
      <c r="A99" s="370">
        <f>A97+1</f>
        <v>86</v>
      </c>
      <c r="B99" s="370" t="s">
        <v>751</v>
      </c>
      <c r="C99" s="370" t="s">
        <v>752</v>
      </c>
      <c r="D99" s="370" t="s">
        <v>753</v>
      </c>
      <c r="E99" s="370" t="s">
        <v>753</v>
      </c>
      <c r="F99" s="370" t="s">
        <v>82</v>
      </c>
      <c r="G99" s="370" t="s">
        <v>126</v>
      </c>
      <c r="H99" s="370" t="s">
        <v>615</v>
      </c>
      <c r="I99" s="370" t="s">
        <v>615</v>
      </c>
      <c r="J99" s="370">
        <v>2</v>
      </c>
      <c r="K99" s="370" t="s">
        <v>2440</v>
      </c>
      <c r="L99" s="370" t="s">
        <v>615</v>
      </c>
      <c r="M99" s="370" t="s">
        <v>1376</v>
      </c>
      <c r="N99" s="370">
        <v>150</v>
      </c>
      <c r="O99" s="370">
        <v>1</v>
      </c>
      <c r="P99" s="370">
        <v>0</v>
      </c>
      <c r="Q99" s="370">
        <f t="shared" si="22"/>
        <v>1</v>
      </c>
      <c r="R99" s="370">
        <v>4</v>
      </c>
      <c r="S99" s="370">
        <v>2</v>
      </c>
      <c r="T99" s="370">
        <f t="shared" si="23"/>
        <v>6</v>
      </c>
      <c r="U99" s="370">
        <v>7</v>
      </c>
      <c r="V99" s="370">
        <v>10</v>
      </c>
      <c r="W99" s="370">
        <f t="shared" si="24"/>
        <v>17</v>
      </c>
      <c r="X99" s="370">
        <v>3</v>
      </c>
      <c r="Y99" s="370">
        <v>2</v>
      </c>
      <c r="Z99" s="370">
        <f t="shared" si="25"/>
        <v>5</v>
      </c>
      <c r="AA99" s="370">
        <v>2</v>
      </c>
      <c r="AB99" s="370">
        <v>2</v>
      </c>
      <c r="AC99" s="370">
        <f t="shared" si="26"/>
        <v>4</v>
      </c>
      <c r="AD99" s="370">
        <v>2</v>
      </c>
      <c r="AE99" s="370">
        <v>5</v>
      </c>
      <c r="AF99" s="370">
        <f t="shared" si="27"/>
        <v>7</v>
      </c>
      <c r="AG99" s="370">
        <v>2</v>
      </c>
      <c r="AH99" s="370">
        <v>1</v>
      </c>
      <c r="AI99" s="370">
        <f t="shared" si="28"/>
        <v>3</v>
      </c>
      <c r="AJ99" s="370">
        <v>2</v>
      </c>
      <c r="AK99" s="370">
        <v>3</v>
      </c>
      <c r="AL99" s="370">
        <f t="shared" si="29"/>
        <v>5</v>
      </c>
      <c r="AM99" s="370">
        <v>2</v>
      </c>
      <c r="AN99" s="370">
        <v>1</v>
      </c>
      <c r="AO99" s="370">
        <f t="shared" si="30"/>
        <v>3</v>
      </c>
      <c r="AP99" s="370">
        <v>1</v>
      </c>
      <c r="AQ99" s="370">
        <v>0</v>
      </c>
      <c r="AR99" s="370">
        <f t="shared" si="31"/>
        <v>1</v>
      </c>
      <c r="AS99" s="370">
        <v>0</v>
      </c>
      <c r="AT99" s="370">
        <v>0</v>
      </c>
      <c r="AU99" s="370">
        <f t="shared" si="32"/>
        <v>0</v>
      </c>
      <c r="AV99" s="370">
        <v>1</v>
      </c>
      <c r="AW99" s="370">
        <v>0</v>
      </c>
      <c r="AX99" s="370">
        <f t="shared" si="33"/>
        <v>1</v>
      </c>
      <c r="AY99" s="370">
        <v>0</v>
      </c>
      <c r="AZ99" s="370">
        <v>0</v>
      </c>
      <c r="BA99" s="370">
        <f t="shared" si="34"/>
        <v>0</v>
      </c>
      <c r="BB99" s="370">
        <v>0</v>
      </c>
      <c r="BC99" s="370">
        <v>0</v>
      </c>
      <c r="BD99" s="370">
        <f t="shared" si="35"/>
        <v>0</v>
      </c>
      <c r="BE99" s="370">
        <v>0</v>
      </c>
      <c r="BF99" s="370">
        <v>0</v>
      </c>
      <c r="BG99" s="370">
        <f t="shared" si="36"/>
        <v>0</v>
      </c>
      <c r="BH99" s="370">
        <v>2</v>
      </c>
      <c r="BI99" s="370">
        <v>1</v>
      </c>
      <c r="BJ99" s="370">
        <v>0</v>
      </c>
      <c r="BK99" s="370">
        <v>0</v>
      </c>
      <c r="BL99" s="370">
        <v>1</v>
      </c>
      <c r="BM99" s="370">
        <v>0</v>
      </c>
      <c r="BN99" s="370">
        <v>0</v>
      </c>
      <c r="BO99" s="370">
        <v>0</v>
      </c>
      <c r="BP99" s="370">
        <v>0</v>
      </c>
      <c r="BQ99" s="370">
        <v>0</v>
      </c>
      <c r="BR99" s="370">
        <v>0</v>
      </c>
      <c r="BS99" s="370">
        <v>0</v>
      </c>
      <c r="BT99" s="370">
        <v>3</v>
      </c>
      <c r="BU99" s="370">
        <v>1</v>
      </c>
      <c r="BV99" s="370">
        <v>4</v>
      </c>
      <c r="BW99" s="370">
        <v>3</v>
      </c>
      <c r="BX99" s="370">
        <v>1</v>
      </c>
      <c r="BY99" s="370">
        <v>4</v>
      </c>
      <c r="BZ99" s="370">
        <v>3</v>
      </c>
      <c r="CA99" s="370">
        <v>1</v>
      </c>
      <c r="CB99" s="370">
        <v>4</v>
      </c>
      <c r="CC99" s="370">
        <v>3</v>
      </c>
      <c r="CD99" s="370">
        <v>1</v>
      </c>
      <c r="CE99" s="370">
        <v>4</v>
      </c>
    </row>
    <row r="100" spans="1:83" s="371" customFormat="1" hidden="1">
      <c r="A100" s="370">
        <f t="shared" si="37"/>
        <v>87</v>
      </c>
      <c r="B100" s="370" t="s">
        <v>740</v>
      </c>
      <c r="C100" s="370" t="s">
        <v>741</v>
      </c>
      <c r="D100" s="370" t="s">
        <v>1529</v>
      </c>
      <c r="E100" s="370" t="s">
        <v>742</v>
      </c>
      <c r="F100" s="370" t="s">
        <v>82</v>
      </c>
      <c r="G100" s="370" t="s">
        <v>126</v>
      </c>
      <c r="H100" s="370" t="s">
        <v>615</v>
      </c>
      <c r="I100" s="370" t="s">
        <v>615</v>
      </c>
      <c r="J100" s="370">
        <v>2</v>
      </c>
      <c r="K100" s="370" t="s">
        <v>2410</v>
      </c>
      <c r="L100" s="370">
        <v>30024</v>
      </c>
      <c r="M100" s="370" t="s">
        <v>2409</v>
      </c>
      <c r="N100" s="370">
        <v>1300</v>
      </c>
      <c r="O100" s="370">
        <v>2</v>
      </c>
      <c r="P100" s="370">
        <v>1</v>
      </c>
      <c r="Q100" s="370">
        <f t="shared" si="22"/>
        <v>3</v>
      </c>
      <c r="R100" s="370">
        <v>7</v>
      </c>
      <c r="S100" s="370">
        <v>6</v>
      </c>
      <c r="T100" s="370">
        <f t="shared" si="23"/>
        <v>13</v>
      </c>
      <c r="U100" s="370">
        <v>10</v>
      </c>
      <c r="V100" s="370">
        <v>8</v>
      </c>
      <c r="W100" s="370">
        <f t="shared" si="24"/>
        <v>18</v>
      </c>
      <c r="X100" s="370">
        <v>7</v>
      </c>
      <c r="Y100" s="370">
        <v>9</v>
      </c>
      <c r="Z100" s="370">
        <f t="shared" si="25"/>
        <v>16</v>
      </c>
      <c r="AA100" s="370">
        <v>11</v>
      </c>
      <c r="AB100" s="370">
        <v>11</v>
      </c>
      <c r="AC100" s="370">
        <f t="shared" si="26"/>
        <v>22</v>
      </c>
      <c r="AD100" s="370">
        <v>6</v>
      </c>
      <c r="AE100" s="370">
        <v>3</v>
      </c>
      <c r="AF100" s="370">
        <f t="shared" si="27"/>
        <v>9</v>
      </c>
      <c r="AG100" s="370">
        <v>7</v>
      </c>
      <c r="AH100" s="370">
        <v>5</v>
      </c>
      <c r="AI100" s="370">
        <f t="shared" si="28"/>
        <v>12</v>
      </c>
      <c r="AJ100" s="370">
        <v>3</v>
      </c>
      <c r="AK100" s="370">
        <v>1</v>
      </c>
      <c r="AL100" s="370">
        <f t="shared" si="29"/>
        <v>4</v>
      </c>
      <c r="AM100" s="370">
        <v>0</v>
      </c>
      <c r="AN100" s="370">
        <v>0</v>
      </c>
      <c r="AO100" s="370">
        <f t="shared" si="30"/>
        <v>0</v>
      </c>
      <c r="AP100" s="370">
        <v>0</v>
      </c>
      <c r="AQ100" s="370">
        <v>0</v>
      </c>
      <c r="AR100" s="370">
        <f t="shared" si="31"/>
        <v>0</v>
      </c>
      <c r="AS100" s="370">
        <v>0</v>
      </c>
      <c r="AT100" s="370">
        <v>0</v>
      </c>
      <c r="AU100" s="370">
        <f t="shared" si="32"/>
        <v>0</v>
      </c>
      <c r="AV100" s="370">
        <v>0</v>
      </c>
      <c r="AW100" s="370">
        <v>0</v>
      </c>
      <c r="AX100" s="370">
        <f t="shared" si="33"/>
        <v>0</v>
      </c>
      <c r="AY100" s="370">
        <v>0</v>
      </c>
      <c r="AZ100" s="370">
        <v>0</v>
      </c>
      <c r="BA100" s="370">
        <f t="shared" si="34"/>
        <v>0</v>
      </c>
      <c r="BB100" s="370">
        <v>0</v>
      </c>
      <c r="BC100" s="370">
        <v>0</v>
      </c>
      <c r="BD100" s="370">
        <f t="shared" si="35"/>
        <v>0</v>
      </c>
      <c r="BE100" s="370">
        <v>0</v>
      </c>
      <c r="BF100" s="370">
        <v>0</v>
      </c>
      <c r="BG100" s="370">
        <f t="shared" si="36"/>
        <v>0</v>
      </c>
      <c r="BH100" s="370">
        <v>0</v>
      </c>
      <c r="BI100" s="370">
        <v>0</v>
      </c>
      <c r="BJ100" s="370">
        <v>0</v>
      </c>
      <c r="BK100" s="370">
        <v>0</v>
      </c>
      <c r="BL100" s="370">
        <v>0</v>
      </c>
      <c r="BM100" s="370">
        <v>0</v>
      </c>
      <c r="BN100" s="370">
        <v>0</v>
      </c>
      <c r="BO100" s="370">
        <v>0</v>
      </c>
      <c r="BP100" s="370">
        <v>0</v>
      </c>
      <c r="BQ100" s="370">
        <v>0</v>
      </c>
      <c r="BR100" s="370">
        <v>0</v>
      </c>
      <c r="BS100" s="370">
        <v>0</v>
      </c>
      <c r="BT100" s="370">
        <v>0</v>
      </c>
      <c r="BU100" s="370">
        <v>0</v>
      </c>
      <c r="BV100" s="370">
        <v>0</v>
      </c>
      <c r="BW100" s="370">
        <v>0</v>
      </c>
      <c r="BX100" s="370">
        <v>0</v>
      </c>
      <c r="BY100" s="370">
        <v>0</v>
      </c>
      <c r="BZ100" s="370">
        <v>0</v>
      </c>
      <c r="CA100" s="370">
        <v>0</v>
      </c>
      <c r="CB100" s="370">
        <v>0</v>
      </c>
      <c r="CC100" s="370">
        <v>0</v>
      </c>
      <c r="CD100" s="370">
        <v>0</v>
      </c>
      <c r="CE100" s="370">
        <v>0</v>
      </c>
    </row>
    <row r="101" spans="1:83" s="371" customFormat="1" hidden="1">
      <c r="A101" s="370">
        <f t="shared" si="37"/>
        <v>88</v>
      </c>
      <c r="B101" s="370" t="s">
        <v>748</v>
      </c>
      <c r="C101" s="370" t="s">
        <v>749</v>
      </c>
      <c r="D101" s="370" t="s">
        <v>1539</v>
      </c>
      <c r="E101" s="370" t="s">
        <v>750</v>
      </c>
      <c r="F101" s="370" t="s">
        <v>82</v>
      </c>
      <c r="G101" s="370" t="s">
        <v>126</v>
      </c>
      <c r="H101" s="370" t="s">
        <v>615</v>
      </c>
      <c r="I101" s="370" t="s">
        <v>615</v>
      </c>
      <c r="J101" s="370">
        <v>2</v>
      </c>
      <c r="K101" s="370" t="s">
        <v>2410</v>
      </c>
      <c r="L101" s="370">
        <v>30042</v>
      </c>
      <c r="M101" s="370" t="s">
        <v>2419</v>
      </c>
      <c r="N101" s="370">
        <v>0</v>
      </c>
      <c r="O101" s="370">
        <v>0</v>
      </c>
      <c r="P101" s="370">
        <v>0</v>
      </c>
      <c r="Q101" s="370">
        <f t="shared" si="22"/>
        <v>0</v>
      </c>
      <c r="R101" s="370">
        <v>2</v>
      </c>
      <c r="S101" s="370">
        <v>1</v>
      </c>
      <c r="T101" s="370">
        <f t="shared" si="23"/>
        <v>3</v>
      </c>
      <c r="U101" s="370">
        <v>4</v>
      </c>
      <c r="V101" s="370">
        <v>3</v>
      </c>
      <c r="W101" s="370">
        <f t="shared" si="24"/>
        <v>7</v>
      </c>
      <c r="X101" s="370">
        <v>3</v>
      </c>
      <c r="Y101" s="370">
        <v>3</v>
      </c>
      <c r="Z101" s="370">
        <f t="shared" si="25"/>
        <v>6</v>
      </c>
      <c r="AA101" s="370">
        <v>2</v>
      </c>
      <c r="AB101" s="370">
        <v>2</v>
      </c>
      <c r="AC101" s="370">
        <f t="shared" si="26"/>
        <v>4</v>
      </c>
      <c r="AD101" s="370">
        <v>3</v>
      </c>
      <c r="AE101" s="370">
        <v>2</v>
      </c>
      <c r="AF101" s="370">
        <f t="shared" si="27"/>
        <v>5</v>
      </c>
      <c r="AG101" s="370">
        <v>2</v>
      </c>
      <c r="AH101" s="370">
        <v>2</v>
      </c>
      <c r="AI101" s="370">
        <f t="shared" si="28"/>
        <v>4</v>
      </c>
      <c r="AJ101" s="370">
        <v>1</v>
      </c>
      <c r="AK101" s="370">
        <v>3</v>
      </c>
      <c r="AL101" s="370">
        <f t="shared" si="29"/>
        <v>4</v>
      </c>
      <c r="AM101" s="370">
        <v>2</v>
      </c>
      <c r="AN101" s="370">
        <v>0</v>
      </c>
      <c r="AO101" s="370">
        <f t="shared" si="30"/>
        <v>2</v>
      </c>
      <c r="AP101" s="370">
        <v>0</v>
      </c>
      <c r="AQ101" s="370">
        <v>0</v>
      </c>
      <c r="AR101" s="370">
        <f t="shared" si="31"/>
        <v>0</v>
      </c>
      <c r="AS101" s="370">
        <v>0</v>
      </c>
      <c r="AT101" s="370">
        <v>0</v>
      </c>
      <c r="AU101" s="370">
        <f t="shared" si="32"/>
        <v>0</v>
      </c>
      <c r="AV101" s="370">
        <v>0</v>
      </c>
      <c r="AW101" s="370">
        <v>0</v>
      </c>
      <c r="AX101" s="370">
        <f t="shared" si="33"/>
        <v>0</v>
      </c>
      <c r="AY101" s="370">
        <v>0</v>
      </c>
      <c r="AZ101" s="370">
        <v>0</v>
      </c>
      <c r="BA101" s="370">
        <f t="shared" si="34"/>
        <v>0</v>
      </c>
      <c r="BB101" s="370">
        <v>0</v>
      </c>
      <c r="BC101" s="370">
        <v>0</v>
      </c>
      <c r="BD101" s="370">
        <f t="shared" si="35"/>
        <v>0</v>
      </c>
      <c r="BE101" s="370">
        <v>0</v>
      </c>
      <c r="BF101" s="370">
        <v>0</v>
      </c>
      <c r="BG101" s="370">
        <f t="shared" si="36"/>
        <v>0</v>
      </c>
      <c r="BH101" s="370">
        <v>0</v>
      </c>
      <c r="BI101" s="370">
        <v>0</v>
      </c>
      <c r="BJ101" s="370">
        <v>0</v>
      </c>
      <c r="BK101" s="370">
        <v>0</v>
      </c>
      <c r="BL101" s="370">
        <v>0</v>
      </c>
      <c r="BM101" s="370">
        <v>0</v>
      </c>
      <c r="BN101" s="370">
        <v>0</v>
      </c>
      <c r="BO101" s="370">
        <v>0</v>
      </c>
      <c r="BP101" s="370">
        <v>0</v>
      </c>
      <c r="BQ101" s="370">
        <v>0</v>
      </c>
      <c r="BR101" s="370">
        <v>0</v>
      </c>
      <c r="BS101" s="370">
        <v>0</v>
      </c>
      <c r="BT101" s="370">
        <v>0</v>
      </c>
      <c r="BU101" s="370">
        <v>0</v>
      </c>
      <c r="BV101" s="370">
        <v>0</v>
      </c>
      <c r="BW101" s="370">
        <v>0</v>
      </c>
      <c r="BX101" s="370">
        <v>0</v>
      </c>
      <c r="BY101" s="370">
        <v>0</v>
      </c>
      <c r="BZ101" s="370">
        <v>0</v>
      </c>
      <c r="CA101" s="370">
        <v>0</v>
      </c>
      <c r="CB101" s="370">
        <v>0</v>
      </c>
      <c r="CC101" s="370">
        <v>0</v>
      </c>
      <c r="CD101" s="370">
        <v>0</v>
      </c>
      <c r="CE101" s="370">
        <v>0</v>
      </c>
    </row>
    <row r="102" spans="1:83" s="371" customFormat="1" hidden="1">
      <c r="A102" s="370">
        <f t="shared" si="37"/>
        <v>89</v>
      </c>
      <c r="B102" s="370" t="s">
        <v>730</v>
      </c>
      <c r="C102" s="370" t="s">
        <v>731</v>
      </c>
      <c r="D102" s="370" t="s">
        <v>1537</v>
      </c>
      <c r="E102" s="370" t="s">
        <v>284</v>
      </c>
      <c r="F102" s="370" t="s">
        <v>82</v>
      </c>
      <c r="G102" s="370" t="s">
        <v>126</v>
      </c>
      <c r="H102" s="370" t="s">
        <v>615</v>
      </c>
      <c r="I102" s="370" t="s">
        <v>615</v>
      </c>
      <c r="J102" s="370">
        <v>2</v>
      </c>
      <c r="K102" s="370" t="s">
        <v>2410</v>
      </c>
      <c r="L102" s="370">
        <v>26846</v>
      </c>
      <c r="M102" s="370" t="s">
        <v>2409</v>
      </c>
      <c r="N102" s="370">
        <v>250</v>
      </c>
      <c r="O102" s="370">
        <v>1</v>
      </c>
      <c r="P102" s="370">
        <v>0</v>
      </c>
      <c r="Q102" s="370">
        <f t="shared" si="22"/>
        <v>1</v>
      </c>
      <c r="R102" s="370">
        <v>22</v>
      </c>
      <c r="S102" s="370">
        <v>12</v>
      </c>
      <c r="T102" s="370">
        <f t="shared" si="23"/>
        <v>34</v>
      </c>
      <c r="U102" s="370">
        <v>14</v>
      </c>
      <c r="V102" s="370">
        <v>25</v>
      </c>
      <c r="W102" s="370">
        <f t="shared" si="24"/>
        <v>39</v>
      </c>
      <c r="X102" s="370">
        <v>11</v>
      </c>
      <c r="Y102" s="370">
        <v>14</v>
      </c>
      <c r="Z102" s="370">
        <f t="shared" si="25"/>
        <v>25</v>
      </c>
      <c r="AA102" s="370">
        <v>27</v>
      </c>
      <c r="AB102" s="370">
        <v>9</v>
      </c>
      <c r="AC102" s="370">
        <f t="shared" si="26"/>
        <v>36</v>
      </c>
      <c r="AD102" s="370">
        <v>18</v>
      </c>
      <c r="AE102" s="370">
        <v>11</v>
      </c>
      <c r="AF102" s="370">
        <f t="shared" si="27"/>
        <v>29</v>
      </c>
      <c r="AG102" s="370">
        <v>9</v>
      </c>
      <c r="AH102" s="370">
        <v>14</v>
      </c>
      <c r="AI102" s="370">
        <f t="shared" si="28"/>
        <v>23</v>
      </c>
      <c r="AJ102" s="370">
        <v>8</v>
      </c>
      <c r="AK102" s="370">
        <v>7</v>
      </c>
      <c r="AL102" s="370">
        <f t="shared" si="29"/>
        <v>15</v>
      </c>
      <c r="AM102" s="370">
        <v>2</v>
      </c>
      <c r="AN102" s="370">
        <v>1</v>
      </c>
      <c r="AO102" s="370">
        <f t="shared" si="30"/>
        <v>3</v>
      </c>
      <c r="AP102" s="370">
        <v>0</v>
      </c>
      <c r="AQ102" s="370">
        <v>0</v>
      </c>
      <c r="AR102" s="370">
        <f t="shared" si="31"/>
        <v>0</v>
      </c>
      <c r="AS102" s="370">
        <v>0</v>
      </c>
      <c r="AT102" s="370">
        <v>0</v>
      </c>
      <c r="AU102" s="370">
        <f t="shared" si="32"/>
        <v>0</v>
      </c>
      <c r="AV102" s="370">
        <v>0</v>
      </c>
      <c r="AW102" s="370">
        <v>0</v>
      </c>
      <c r="AX102" s="370">
        <f t="shared" si="33"/>
        <v>0</v>
      </c>
      <c r="AY102" s="370">
        <v>0</v>
      </c>
      <c r="AZ102" s="370">
        <v>0</v>
      </c>
      <c r="BA102" s="370">
        <f t="shared" si="34"/>
        <v>0</v>
      </c>
      <c r="BB102" s="370">
        <v>0</v>
      </c>
      <c r="BC102" s="370">
        <v>0</v>
      </c>
      <c r="BD102" s="370">
        <f t="shared" si="35"/>
        <v>0</v>
      </c>
      <c r="BE102" s="370">
        <v>0</v>
      </c>
      <c r="BF102" s="370">
        <v>0</v>
      </c>
      <c r="BG102" s="370">
        <f t="shared" si="36"/>
        <v>0</v>
      </c>
      <c r="BH102" s="370">
        <v>0</v>
      </c>
      <c r="BI102" s="370">
        <v>0</v>
      </c>
      <c r="BJ102" s="370">
        <v>0</v>
      </c>
      <c r="BK102" s="370">
        <v>0</v>
      </c>
      <c r="BL102" s="370">
        <v>0</v>
      </c>
      <c r="BM102" s="370">
        <v>0</v>
      </c>
      <c r="BN102" s="370">
        <v>0</v>
      </c>
      <c r="BO102" s="370">
        <v>0</v>
      </c>
      <c r="BP102" s="370">
        <v>0</v>
      </c>
      <c r="BQ102" s="370">
        <v>0</v>
      </c>
      <c r="BR102" s="370">
        <v>0</v>
      </c>
      <c r="BS102" s="370">
        <v>0</v>
      </c>
      <c r="BT102" s="370">
        <v>0</v>
      </c>
      <c r="BU102" s="370">
        <v>0</v>
      </c>
      <c r="BV102" s="370">
        <v>0</v>
      </c>
      <c r="BW102" s="370">
        <v>0</v>
      </c>
      <c r="BX102" s="370">
        <v>0</v>
      </c>
      <c r="BY102" s="370">
        <v>0</v>
      </c>
      <c r="BZ102" s="370">
        <v>0</v>
      </c>
      <c r="CA102" s="370">
        <v>0</v>
      </c>
      <c r="CB102" s="370">
        <v>0</v>
      </c>
      <c r="CC102" s="370">
        <v>0</v>
      </c>
      <c r="CD102" s="370">
        <v>0</v>
      </c>
      <c r="CE102" s="370">
        <v>0</v>
      </c>
    </row>
    <row r="103" spans="1:83" s="371" customFormat="1" hidden="1">
      <c r="A103" s="370">
        <f t="shared" si="37"/>
        <v>90</v>
      </c>
      <c r="B103" s="370" t="s">
        <v>777</v>
      </c>
      <c r="C103" s="370" t="s">
        <v>778</v>
      </c>
      <c r="D103" s="370" t="s">
        <v>1554</v>
      </c>
      <c r="E103" s="370" t="s">
        <v>729</v>
      </c>
      <c r="F103" s="370" t="s">
        <v>82</v>
      </c>
      <c r="G103" s="370" t="s">
        <v>126</v>
      </c>
      <c r="H103" s="370" t="s">
        <v>615</v>
      </c>
      <c r="I103" s="370" t="s">
        <v>615</v>
      </c>
      <c r="J103" s="370">
        <v>2</v>
      </c>
      <c r="K103" s="370" t="s">
        <v>2441</v>
      </c>
      <c r="L103" s="370">
        <v>25020</v>
      </c>
      <c r="M103" s="370" t="s">
        <v>1376</v>
      </c>
      <c r="N103" s="370">
        <v>1500</v>
      </c>
      <c r="O103" s="370">
        <v>0</v>
      </c>
      <c r="P103" s="370">
        <v>0</v>
      </c>
      <c r="Q103" s="370">
        <f t="shared" si="22"/>
        <v>0</v>
      </c>
      <c r="R103" s="370">
        <v>8</v>
      </c>
      <c r="S103" s="370">
        <v>3</v>
      </c>
      <c r="T103" s="370">
        <f t="shared" si="23"/>
        <v>11</v>
      </c>
      <c r="U103" s="370">
        <v>3</v>
      </c>
      <c r="V103" s="370">
        <v>3</v>
      </c>
      <c r="W103" s="370">
        <f t="shared" si="24"/>
        <v>6</v>
      </c>
      <c r="X103" s="370">
        <v>2</v>
      </c>
      <c r="Y103" s="370">
        <v>2</v>
      </c>
      <c r="Z103" s="370">
        <f t="shared" si="25"/>
        <v>4</v>
      </c>
      <c r="AA103" s="370">
        <v>5</v>
      </c>
      <c r="AB103" s="370">
        <v>3</v>
      </c>
      <c r="AC103" s="370">
        <f t="shared" si="26"/>
        <v>8</v>
      </c>
      <c r="AD103" s="370">
        <v>0</v>
      </c>
      <c r="AE103" s="370">
        <v>3</v>
      </c>
      <c r="AF103" s="370">
        <f t="shared" si="27"/>
        <v>3</v>
      </c>
      <c r="AG103" s="370">
        <v>5</v>
      </c>
      <c r="AH103" s="370">
        <v>2</v>
      </c>
      <c r="AI103" s="370">
        <f t="shared" si="28"/>
        <v>7</v>
      </c>
      <c r="AJ103" s="370">
        <v>4</v>
      </c>
      <c r="AK103" s="370">
        <v>5</v>
      </c>
      <c r="AL103" s="370">
        <f t="shared" si="29"/>
        <v>9</v>
      </c>
      <c r="AM103" s="370">
        <v>0</v>
      </c>
      <c r="AN103" s="370">
        <v>1</v>
      </c>
      <c r="AO103" s="370">
        <f t="shared" si="30"/>
        <v>1</v>
      </c>
      <c r="AP103" s="370">
        <v>0</v>
      </c>
      <c r="AQ103" s="370">
        <v>1</v>
      </c>
      <c r="AR103" s="370">
        <f t="shared" si="31"/>
        <v>1</v>
      </c>
      <c r="AS103" s="370">
        <v>0</v>
      </c>
      <c r="AT103" s="370">
        <v>0</v>
      </c>
      <c r="AU103" s="370">
        <f t="shared" si="32"/>
        <v>0</v>
      </c>
      <c r="AV103" s="370">
        <v>0</v>
      </c>
      <c r="AW103" s="370">
        <v>0</v>
      </c>
      <c r="AX103" s="370">
        <f t="shared" si="33"/>
        <v>0</v>
      </c>
      <c r="AY103" s="370">
        <v>0</v>
      </c>
      <c r="AZ103" s="370">
        <v>0</v>
      </c>
      <c r="BA103" s="370">
        <f t="shared" si="34"/>
        <v>0</v>
      </c>
      <c r="BB103" s="370">
        <v>0</v>
      </c>
      <c r="BC103" s="370">
        <v>0</v>
      </c>
      <c r="BD103" s="370">
        <f t="shared" si="35"/>
        <v>0</v>
      </c>
      <c r="BE103" s="370">
        <v>0</v>
      </c>
      <c r="BF103" s="370">
        <v>0</v>
      </c>
      <c r="BG103" s="370">
        <f t="shared" si="36"/>
        <v>0</v>
      </c>
      <c r="BH103" s="370">
        <v>0</v>
      </c>
      <c r="BI103" s="370">
        <v>0</v>
      </c>
      <c r="BJ103" s="370">
        <v>0</v>
      </c>
      <c r="BK103" s="370">
        <v>0</v>
      </c>
      <c r="BL103" s="370">
        <v>0</v>
      </c>
      <c r="BM103" s="370">
        <v>0</v>
      </c>
      <c r="BN103" s="370">
        <v>0</v>
      </c>
      <c r="BO103" s="370">
        <v>0</v>
      </c>
      <c r="BP103" s="370">
        <v>0</v>
      </c>
      <c r="BQ103" s="370">
        <v>0</v>
      </c>
      <c r="BR103" s="370">
        <v>0</v>
      </c>
      <c r="BS103" s="370">
        <v>0</v>
      </c>
      <c r="BT103" s="370">
        <v>0</v>
      </c>
      <c r="BU103" s="370">
        <v>0</v>
      </c>
      <c r="BV103" s="370">
        <v>0</v>
      </c>
      <c r="BW103" s="370">
        <v>0</v>
      </c>
      <c r="BX103" s="370">
        <v>0</v>
      </c>
      <c r="BY103" s="370">
        <v>0</v>
      </c>
      <c r="BZ103" s="370">
        <v>0</v>
      </c>
      <c r="CA103" s="370">
        <v>0</v>
      </c>
      <c r="CB103" s="370">
        <v>0</v>
      </c>
      <c r="CC103" s="370">
        <v>0</v>
      </c>
      <c r="CD103" s="370">
        <v>0</v>
      </c>
      <c r="CE103" s="370">
        <v>0</v>
      </c>
    </row>
    <row r="104" spans="1:83" s="371" customFormat="1" hidden="1">
      <c r="A104" s="370">
        <f t="shared" si="37"/>
        <v>91</v>
      </c>
      <c r="B104" s="370" t="s">
        <v>721</v>
      </c>
      <c r="C104" s="370" t="s">
        <v>722</v>
      </c>
      <c r="D104" s="370" t="s">
        <v>1532</v>
      </c>
      <c r="E104" s="370" t="s">
        <v>723</v>
      </c>
      <c r="F104" s="370" t="s">
        <v>82</v>
      </c>
      <c r="G104" s="370" t="s">
        <v>126</v>
      </c>
      <c r="H104" s="370" t="s">
        <v>615</v>
      </c>
      <c r="I104" s="370" t="s">
        <v>615</v>
      </c>
      <c r="J104" s="370">
        <v>2</v>
      </c>
      <c r="K104" s="370" t="s">
        <v>2432</v>
      </c>
      <c r="L104" s="370">
        <v>29037</v>
      </c>
      <c r="M104" s="370" t="s">
        <v>2409</v>
      </c>
      <c r="N104" s="370">
        <v>900</v>
      </c>
      <c r="O104" s="370">
        <v>0</v>
      </c>
      <c r="P104" s="370">
        <v>0</v>
      </c>
      <c r="Q104" s="370">
        <f t="shared" si="22"/>
        <v>0</v>
      </c>
      <c r="R104" s="370">
        <v>8</v>
      </c>
      <c r="S104" s="370">
        <v>6</v>
      </c>
      <c r="T104" s="370">
        <f t="shared" si="23"/>
        <v>14</v>
      </c>
      <c r="U104" s="370">
        <v>14</v>
      </c>
      <c r="V104" s="370">
        <v>9</v>
      </c>
      <c r="W104" s="370">
        <f t="shared" si="24"/>
        <v>23</v>
      </c>
      <c r="X104" s="370">
        <v>8</v>
      </c>
      <c r="Y104" s="370">
        <v>12</v>
      </c>
      <c r="Z104" s="370">
        <f t="shared" si="25"/>
        <v>20</v>
      </c>
      <c r="AA104" s="370">
        <v>13</v>
      </c>
      <c r="AB104" s="370">
        <v>8</v>
      </c>
      <c r="AC104" s="370">
        <f t="shared" si="26"/>
        <v>21</v>
      </c>
      <c r="AD104" s="370">
        <v>7</v>
      </c>
      <c r="AE104" s="370">
        <v>5</v>
      </c>
      <c r="AF104" s="370">
        <f t="shared" si="27"/>
        <v>12</v>
      </c>
      <c r="AG104" s="370">
        <v>14</v>
      </c>
      <c r="AH104" s="370">
        <v>7</v>
      </c>
      <c r="AI104" s="370">
        <f t="shared" si="28"/>
        <v>21</v>
      </c>
      <c r="AJ104" s="370">
        <v>6</v>
      </c>
      <c r="AK104" s="370">
        <v>2</v>
      </c>
      <c r="AL104" s="370">
        <f t="shared" si="29"/>
        <v>8</v>
      </c>
      <c r="AM104" s="370">
        <v>1</v>
      </c>
      <c r="AN104" s="370">
        <v>0</v>
      </c>
      <c r="AO104" s="370">
        <f t="shared" si="30"/>
        <v>1</v>
      </c>
      <c r="AP104" s="370">
        <v>0</v>
      </c>
      <c r="AQ104" s="370">
        <v>0</v>
      </c>
      <c r="AR104" s="370">
        <f t="shared" si="31"/>
        <v>0</v>
      </c>
      <c r="AS104" s="370">
        <v>0</v>
      </c>
      <c r="AT104" s="370">
        <v>0</v>
      </c>
      <c r="AU104" s="370">
        <f t="shared" si="32"/>
        <v>0</v>
      </c>
      <c r="AV104" s="370">
        <v>0</v>
      </c>
      <c r="AW104" s="370">
        <v>0</v>
      </c>
      <c r="AX104" s="370">
        <f t="shared" si="33"/>
        <v>0</v>
      </c>
      <c r="AY104" s="370">
        <v>0</v>
      </c>
      <c r="AZ104" s="370">
        <v>0</v>
      </c>
      <c r="BA104" s="370">
        <f t="shared" si="34"/>
        <v>0</v>
      </c>
      <c r="BB104" s="370">
        <v>0</v>
      </c>
      <c r="BC104" s="370">
        <v>0</v>
      </c>
      <c r="BD104" s="370">
        <f t="shared" si="35"/>
        <v>0</v>
      </c>
      <c r="BE104" s="370">
        <v>0</v>
      </c>
      <c r="BF104" s="370">
        <v>0</v>
      </c>
      <c r="BG104" s="370">
        <f t="shared" si="36"/>
        <v>0</v>
      </c>
      <c r="BH104" s="370">
        <v>6</v>
      </c>
      <c r="BI104" s="370">
        <v>2</v>
      </c>
      <c r="BJ104" s="370">
        <v>1</v>
      </c>
      <c r="BK104" s="370">
        <v>0</v>
      </c>
      <c r="BL104" s="370">
        <v>0</v>
      </c>
      <c r="BM104" s="370">
        <v>0</v>
      </c>
      <c r="BN104" s="370">
        <v>0</v>
      </c>
      <c r="BO104" s="370">
        <v>0</v>
      </c>
      <c r="BP104" s="370">
        <v>0</v>
      </c>
      <c r="BQ104" s="370">
        <v>0</v>
      </c>
      <c r="BR104" s="370">
        <v>0</v>
      </c>
      <c r="BS104" s="370">
        <v>0</v>
      </c>
      <c r="BT104" s="370">
        <v>7</v>
      </c>
      <c r="BU104" s="370">
        <v>2</v>
      </c>
      <c r="BV104" s="370">
        <v>9</v>
      </c>
      <c r="BW104" s="370">
        <v>7</v>
      </c>
      <c r="BX104" s="370">
        <v>2</v>
      </c>
      <c r="BY104" s="370">
        <v>9</v>
      </c>
      <c r="BZ104" s="370">
        <v>7</v>
      </c>
      <c r="CA104" s="370">
        <v>2</v>
      </c>
      <c r="CB104" s="370">
        <v>9</v>
      </c>
      <c r="CC104" s="370">
        <v>7</v>
      </c>
      <c r="CD104" s="370">
        <v>2</v>
      </c>
      <c r="CE104" s="370">
        <v>9</v>
      </c>
    </row>
    <row r="105" spans="1:83" s="371" customFormat="1" hidden="1">
      <c r="A105" s="370">
        <f t="shared" si="37"/>
        <v>92</v>
      </c>
      <c r="B105" s="370" t="s">
        <v>757</v>
      </c>
      <c r="C105" s="370" t="s">
        <v>758</v>
      </c>
      <c r="D105" s="370" t="s">
        <v>1547</v>
      </c>
      <c r="E105" s="370" t="s">
        <v>753</v>
      </c>
      <c r="F105" s="370" t="s">
        <v>82</v>
      </c>
      <c r="G105" s="370" t="s">
        <v>126</v>
      </c>
      <c r="H105" s="370" t="s">
        <v>615</v>
      </c>
      <c r="I105" s="370" t="s">
        <v>615</v>
      </c>
      <c r="J105" s="370">
        <v>2</v>
      </c>
      <c r="K105" s="370" t="s">
        <v>2442</v>
      </c>
      <c r="L105" s="370">
        <v>32509</v>
      </c>
      <c r="M105" s="370" t="s">
        <v>2419</v>
      </c>
      <c r="N105" s="370">
        <v>0</v>
      </c>
      <c r="O105" s="370">
        <v>0</v>
      </c>
      <c r="P105" s="370">
        <v>0</v>
      </c>
      <c r="Q105" s="370">
        <f t="shared" si="22"/>
        <v>0</v>
      </c>
      <c r="R105" s="370">
        <v>5</v>
      </c>
      <c r="S105" s="370">
        <v>1</v>
      </c>
      <c r="T105" s="370">
        <f t="shared" si="23"/>
        <v>6</v>
      </c>
      <c r="U105" s="370">
        <v>1</v>
      </c>
      <c r="V105" s="370">
        <v>3</v>
      </c>
      <c r="W105" s="370">
        <f t="shared" si="24"/>
        <v>4</v>
      </c>
      <c r="X105" s="370">
        <v>2</v>
      </c>
      <c r="Y105" s="370">
        <v>2</v>
      </c>
      <c r="Z105" s="370">
        <f t="shared" si="25"/>
        <v>4</v>
      </c>
      <c r="AA105" s="370">
        <v>2</v>
      </c>
      <c r="AB105" s="370">
        <v>4</v>
      </c>
      <c r="AC105" s="370">
        <f t="shared" si="26"/>
        <v>6</v>
      </c>
      <c r="AD105" s="370">
        <v>4</v>
      </c>
      <c r="AE105" s="370">
        <v>2</v>
      </c>
      <c r="AF105" s="370">
        <f t="shared" si="27"/>
        <v>6</v>
      </c>
      <c r="AG105" s="370">
        <v>5</v>
      </c>
      <c r="AH105" s="370">
        <v>1</v>
      </c>
      <c r="AI105" s="370">
        <f t="shared" si="28"/>
        <v>6</v>
      </c>
      <c r="AJ105" s="370">
        <v>3</v>
      </c>
      <c r="AK105" s="370">
        <v>0</v>
      </c>
      <c r="AL105" s="370">
        <f t="shared" si="29"/>
        <v>3</v>
      </c>
      <c r="AM105" s="370">
        <v>0</v>
      </c>
      <c r="AN105" s="370">
        <v>0</v>
      </c>
      <c r="AO105" s="370">
        <f t="shared" si="30"/>
        <v>0</v>
      </c>
      <c r="AP105" s="370">
        <v>0</v>
      </c>
      <c r="AQ105" s="370">
        <v>0</v>
      </c>
      <c r="AR105" s="370">
        <f t="shared" si="31"/>
        <v>0</v>
      </c>
      <c r="AS105" s="370">
        <v>0</v>
      </c>
      <c r="AT105" s="370">
        <v>0</v>
      </c>
      <c r="AU105" s="370">
        <f t="shared" si="32"/>
        <v>0</v>
      </c>
      <c r="AV105" s="370">
        <v>0</v>
      </c>
      <c r="AW105" s="370">
        <v>0</v>
      </c>
      <c r="AX105" s="370">
        <f t="shared" si="33"/>
        <v>0</v>
      </c>
      <c r="AY105" s="370">
        <v>0</v>
      </c>
      <c r="AZ105" s="370">
        <v>0</v>
      </c>
      <c r="BA105" s="370">
        <f t="shared" si="34"/>
        <v>0</v>
      </c>
      <c r="BB105" s="370">
        <v>0</v>
      </c>
      <c r="BC105" s="370">
        <v>0</v>
      </c>
      <c r="BD105" s="370">
        <f t="shared" si="35"/>
        <v>0</v>
      </c>
      <c r="BE105" s="370">
        <v>0</v>
      </c>
      <c r="BF105" s="370">
        <v>0</v>
      </c>
      <c r="BG105" s="370">
        <f t="shared" si="36"/>
        <v>0</v>
      </c>
      <c r="BH105" s="370">
        <v>0</v>
      </c>
      <c r="BI105" s="370">
        <v>0</v>
      </c>
      <c r="BJ105" s="370">
        <v>0</v>
      </c>
      <c r="BK105" s="370">
        <v>0</v>
      </c>
      <c r="BL105" s="370">
        <v>0</v>
      </c>
      <c r="BM105" s="370">
        <v>0</v>
      </c>
      <c r="BN105" s="370">
        <v>0</v>
      </c>
      <c r="BO105" s="370">
        <v>0</v>
      </c>
      <c r="BP105" s="370">
        <v>0</v>
      </c>
      <c r="BQ105" s="370">
        <v>0</v>
      </c>
      <c r="BR105" s="370">
        <v>0</v>
      </c>
      <c r="BS105" s="370">
        <v>0</v>
      </c>
      <c r="BT105" s="370">
        <v>0</v>
      </c>
      <c r="BU105" s="370">
        <v>0</v>
      </c>
      <c r="BV105" s="370">
        <v>0</v>
      </c>
      <c r="BW105" s="370">
        <v>0</v>
      </c>
      <c r="BX105" s="370">
        <v>0</v>
      </c>
      <c r="BY105" s="370">
        <v>0</v>
      </c>
      <c r="BZ105" s="370">
        <v>0</v>
      </c>
      <c r="CA105" s="370">
        <v>0</v>
      </c>
      <c r="CB105" s="370">
        <v>0</v>
      </c>
      <c r="CC105" s="370">
        <v>0</v>
      </c>
      <c r="CD105" s="370">
        <v>0</v>
      </c>
      <c r="CE105" s="370">
        <v>0</v>
      </c>
    </row>
    <row r="106" spans="1:83" s="371" customFormat="1" hidden="1">
      <c r="A106" s="370">
        <f t="shared" si="37"/>
        <v>93</v>
      </c>
      <c r="B106" s="370" t="s">
        <v>743</v>
      </c>
      <c r="C106" s="370" t="s">
        <v>744</v>
      </c>
      <c r="D106" s="370" t="s">
        <v>1531</v>
      </c>
      <c r="E106" s="370" t="s">
        <v>745</v>
      </c>
      <c r="F106" s="370" t="s">
        <v>82</v>
      </c>
      <c r="G106" s="370" t="s">
        <v>126</v>
      </c>
      <c r="H106" s="370" t="s">
        <v>615</v>
      </c>
      <c r="I106" s="370" t="s">
        <v>615</v>
      </c>
      <c r="J106" s="370">
        <v>2</v>
      </c>
      <c r="K106" s="370" t="s">
        <v>2410</v>
      </c>
      <c r="L106" s="370">
        <v>29646</v>
      </c>
      <c r="M106" s="370" t="s">
        <v>2409</v>
      </c>
      <c r="N106" s="370">
        <v>1000</v>
      </c>
      <c r="O106" s="370">
        <v>0</v>
      </c>
      <c r="P106" s="370">
        <v>0</v>
      </c>
      <c r="Q106" s="370">
        <f t="shared" si="22"/>
        <v>0</v>
      </c>
      <c r="R106" s="370">
        <v>8</v>
      </c>
      <c r="S106" s="370">
        <v>8</v>
      </c>
      <c r="T106" s="370">
        <f t="shared" si="23"/>
        <v>16</v>
      </c>
      <c r="U106" s="370">
        <v>11</v>
      </c>
      <c r="V106" s="370">
        <v>5</v>
      </c>
      <c r="W106" s="370">
        <f t="shared" si="24"/>
        <v>16</v>
      </c>
      <c r="X106" s="370">
        <v>6</v>
      </c>
      <c r="Y106" s="370">
        <v>3</v>
      </c>
      <c r="Z106" s="370">
        <f t="shared" si="25"/>
        <v>9</v>
      </c>
      <c r="AA106" s="370">
        <v>6</v>
      </c>
      <c r="AB106" s="370">
        <v>8</v>
      </c>
      <c r="AC106" s="370">
        <f t="shared" si="26"/>
        <v>14</v>
      </c>
      <c r="AD106" s="370">
        <v>10</v>
      </c>
      <c r="AE106" s="370">
        <v>7</v>
      </c>
      <c r="AF106" s="370">
        <f t="shared" si="27"/>
        <v>17</v>
      </c>
      <c r="AG106" s="370">
        <v>4</v>
      </c>
      <c r="AH106" s="370">
        <v>4</v>
      </c>
      <c r="AI106" s="370">
        <f t="shared" si="28"/>
        <v>8</v>
      </c>
      <c r="AJ106" s="370">
        <v>2</v>
      </c>
      <c r="AK106" s="370">
        <v>1</v>
      </c>
      <c r="AL106" s="370">
        <f t="shared" si="29"/>
        <v>3</v>
      </c>
      <c r="AM106" s="370">
        <v>0</v>
      </c>
      <c r="AN106" s="370">
        <v>0</v>
      </c>
      <c r="AO106" s="370">
        <f t="shared" si="30"/>
        <v>0</v>
      </c>
      <c r="AP106" s="370">
        <v>0</v>
      </c>
      <c r="AQ106" s="370">
        <v>0</v>
      </c>
      <c r="AR106" s="370">
        <f t="shared" si="31"/>
        <v>0</v>
      </c>
      <c r="AS106" s="370">
        <v>0</v>
      </c>
      <c r="AT106" s="370">
        <v>1</v>
      </c>
      <c r="AU106" s="370">
        <f t="shared" si="32"/>
        <v>1</v>
      </c>
      <c r="AV106" s="370">
        <v>0</v>
      </c>
      <c r="AW106" s="370">
        <v>0</v>
      </c>
      <c r="AX106" s="370">
        <f t="shared" si="33"/>
        <v>0</v>
      </c>
      <c r="AY106" s="370">
        <v>0</v>
      </c>
      <c r="AZ106" s="370">
        <v>0</v>
      </c>
      <c r="BA106" s="370">
        <f t="shared" si="34"/>
        <v>0</v>
      </c>
      <c r="BB106" s="370">
        <v>0</v>
      </c>
      <c r="BC106" s="370">
        <v>0</v>
      </c>
      <c r="BD106" s="370">
        <f t="shared" si="35"/>
        <v>0</v>
      </c>
      <c r="BE106" s="370">
        <v>0</v>
      </c>
      <c r="BF106" s="370">
        <v>0</v>
      </c>
      <c r="BG106" s="370">
        <f t="shared" si="36"/>
        <v>0</v>
      </c>
      <c r="BH106" s="370">
        <v>0</v>
      </c>
      <c r="BI106" s="370">
        <v>0</v>
      </c>
      <c r="BJ106" s="370">
        <v>0</v>
      </c>
      <c r="BK106" s="370">
        <v>0</v>
      </c>
      <c r="BL106" s="370">
        <v>0</v>
      </c>
      <c r="BM106" s="370">
        <v>0</v>
      </c>
      <c r="BN106" s="370">
        <v>0</v>
      </c>
      <c r="BO106" s="370">
        <v>0</v>
      </c>
      <c r="BP106" s="370">
        <v>0</v>
      </c>
      <c r="BQ106" s="370">
        <v>0</v>
      </c>
      <c r="BR106" s="370">
        <v>0</v>
      </c>
      <c r="BS106" s="370">
        <v>0</v>
      </c>
      <c r="BT106" s="370">
        <v>0</v>
      </c>
      <c r="BU106" s="370">
        <v>0</v>
      </c>
      <c r="BV106" s="370">
        <v>0</v>
      </c>
      <c r="BW106" s="370">
        <v>0</v>
      </c>
      <c r="BX106" s="370">
        <v>0</v>
      </c>
      <c r="BY106" s="370">
        <v>0</v>
      </c>
      <c r="BZ106" s="370">
        <v>0</v>
      </c>
      <c r="CA106" s="370">
        <v>0</v>
      </c>
      <c r="CB106" s="370">
        <v>0</v>
      </c>
      <c r="CC106" s="370">
        <v>0</v>
      </c>
      <c r="CD106" s="370">
        <v>0</v>
      </c>
      <c r="CE106" s="370">
        <v>0</v>
      </c>
    </row>
    <row r="107" spans="1:83" s="371" customFormat="1" hidden="1">
      <c r="A107" s="370">
        <f t="shared" si="37"/>
        <v>94</v>
      </c>
      <c r="B107" s="370" t="s">
        <v>779</v>
      </c>
      <c r="C107" s="370" t="s">
        <v>780</v>
      </c>
      <c r="D107" s="370" t="s">
        <v>1548</v>
      </c>
      <c r="E107" s="370" t="s">
        <v>781</v>
      </c>
      <c r="F107" s="370" t="s">
        <v>82</v>
      </c>
      <c r="G107" s="370" t="s">
        <v>126</v>
      </c>
      <c r="H107" s="370" t="s">
        <v>615</v>
      </c>
      <c r="I107" s="370" t="s">
        <v>615</v>
      </c>
      <c r="J107" s="370">
        <v>2</v>
      </c>
      <c r="K107" s="370" t="s">
        <v>2443</v>
      </c>
      <c r="L107" s="370">
        <v>30011</v>
      </c>
      <c r="M107" s="370" t="s">
        <v>2419</v>
      </c>
      <c r="N107" s="370">
        <v>0</v>
      </c>
      <c r="O107" s="370">
        <v>0</v>
      </c>
      <c r="P107" s="370">
        <v>0</v>
      </c>
      <c r="Q107" s="370">
        <f t="shared" si="22"/>
        <v>0</v>
      </c>
      <c r="R107" s="370">
        <v>6</v>
      </c>
      <c r="S107" s="370">
        <v>6</v>
      </c>
      <c r="T107" s="370">
        <f t="shared" si="23"/>
        <v>12</v>
      </c>
      <c r="U107" s="370">
        <v>4</v>
      </c>
      <c r="V107" s="370">
        <v>3</v>
      </c>
      <c r="W107" s="370">
        <f t="shared" si="24"/>
        <v>7</v>
      </c>
      <c r="X107" s="370">
        <v>7</v>
      </c>
      <c r="Y107" s="370">
        <v>7</v>
      </c>
      <c r="Z107" s="370">
        <f t="shared" si="25"/>
        <v>14</v>
      </c>
      <c r="AA107" s="370">
        <v>9</v>
      </c>
      <c r="AB107" s="370">
        <v>5</v>
      </c>
      <c r="AC107" s="370">
        <f t="shared" si="26"/>
        <v>14</v>
      </c>
      <c r="AD107" s="370">
        <v>7</v>
      </c>
      <c r="AE107" s="370">
        <v>3</v>
      </c>
      <c r="AF107" s="370">
        <f t="shared" si="27"/>
        <v>10</v>
      </c>
      <c r="AG107" s="370">
        <v>8</v>
      </c>
      <c r="AH107" s="370">
        <v>5</v>
      </c>
      <c r="AI107" s="370">
        <f t="shared" si="28"/>
        <v>13</v>
      </c>
      <c r="AJ107" s="370">
        <v>3</v>
      </c>
      <c r="AK107" s="370">
        <v>5</v>
      </c>
      <c r="AL107" s="370">
        <f t="shared" si="29"/>
        <v>8</v>
      </c>
      <c r="AM107" s="370">
        <v>3</v>
      </c>
      <c r="AN107" s="370">
        <v>2</v>
      </c>
      <c r="AO107" s="370">
        <f t="shared" si="30"/>
        <v>5</v>
      </c>
      <c r="AP107" s="370">
        <v>1</v>
      </c>
      <c r="AQ107" s="370">
        <v>0</v>
      </c>
      <c r="AR107" s="370">
        <f t="shared" si="31"/>
        <v>1</v>
      </c>
      <c r="AS107" s="370">
        <v>0</v>
      </c>
      <c r="AT107" s="370">
        <v>0</v>
      </c>
      <c r="AU107" s="370">
        <f t="shared" si="32"/>
        <v>0</v>
      </c>
      <c r="AV107" s="370">
        <v>0</v>
      </c>
      <c r="AW107" s="370">
        <v>0</v>
      </c>
      <c r="AX107" s="370">
        <f t="shared" si="33"/>
        <v>0</v>
      </c>
      <c r="AY107" s="370">
        <v>0</v>
      </c>
      <c r="AZ107" s="370">
        <v>0</v>
      </c>
      <c r="BA107" s="370">
        <f t="shared" si="34"/>
        <v>0</v>
      </c>
      <c r="BB107" s="370">
        <v>0</v>
      </c>
      <c r="BC107" s="370">
        <v>0</v>
      </c>
      <c r="BD107" s="370">
        <f t="shared" si="35"/>
        <v>0</v>
      </c>
      <c r="BE107" s="370">
        <v>0</v>
      </c>
      <c r="BF107" s="370">
        <v>0</v>
      </c>
      <c r="BG107" s="370">
        <f t="shared" si="36"/>
        <v>0</v>
      </c>
      <c r="BH107" s="370">
        <v>2</v>
      </c>
      <c r="BI107" s="370">
        <v>0</v>
      </c>
      <c r="BJ107" s="370">
        <v>0</v>
      </c>
      <c r="BK107" s="370">
        <v>0</v>
      </c>
      <c r="BL107" s="370">
        <v>0</v>
      </c>
      <c r="BM107" s="370">
        <v>0</v>
      </c>
      <c r="BN107" s="370">
        <v>0</v>
      </c>
      <c r="BO107" s="370">
        <v>1</v>
      </c>
      <c r="BP107" s="370">
        <v>0</v>
      </c>
      <c r="BQ107" s="370">
        <v>0</v>
      </c>
      <c r="BR107" s="370">
        <v>0</v>
      </c>
      <c r="BS107" s="370">
        <v>0</v>
      </c>
      <c r="BT107" s="370">
        <v>2</v>
      </c>
      <c r="BU107" s="370">
        <v>1</v>
      </c>
      <c r="BV107" s="370">
        <v>3</v>
      </c>
      <c r="BW107" s="370">
        <v>2</v>
      </c>
      <c r="BX107" s="370">
        <v>1</v>
      </c>
      <c r="BY107" s="370">
        <v>3</v>
      </c>
      <c r="BZ107" s="370">
        <v>2</v>
      </c>
      <c r="CA107" s="370">
        <v>1</v>
      </c>
      <c r="CB107" s="370">
        <v>3</v>
      </c>
      <c r="CC107" s="370">
        <v>2</v>
      </c>
      <c r="CD107" s="370">
        <v>1</v>
      </c>
      <c r="CE107" s="370">
        <v>3</v>
      </c>
    </row>
    <row r="108" spans="1:83" s="371" customFormat="1" hidden="1">
      <c r="A108" s="370">
        <f t="shared" si="37"/>
        <v>95</v>
      </c>
      <c r="B108" s="370" t="s">
        <v>789</v>
      </c>
      <c r="C108" s="370" t="s">
        <v>790</v>
      </c>
      <c r="D108" s="370" t="s">
        <v>1533</v>
      </c>
      <c r="E108" s="370" t="s">
        <v>791</v>
      </c>
      <c r="F108" s="370" t="s">
        <v>82</v>
      </c>
      <c r="G108" s="370" t="s">
        <v>126</v>
      </c>
      <c r="H108" s="370" t="s">
        <v>615</v>
      </c>
      <c r="I108" s="370" t="s">
        <v>615</v>
      </c>
      <c r="J108" s="370">
        <v>2</v>
      </c>
      <c r="K108" s="370" t="s">
        <v>2424</v>
      </c>
      <c r="L108" s="370">
        <v>29952</v>
      </c>
      <c r="M108" s="370" t="s">
        <v>2409</v>
      </c>
      <c r="N108" s="370">
        <v>900</v>
      </c>
      <c r="O108" s="370">
        <v>0</v>
      </c>
      <c r="P108" s="370">
        <v>1</v>
      </c>
      <c r="Q108" s="370">
        <f t="shared" si="22"/>
        <v>1</v>
      </c>
      <c r="R108" s="370">
        <v>3</v>
      </c>
      <c r="S108" s="370">
        <v>10</v>
      </c>
      <c r="T108" s="370">
        <f t="shared" si="23"/>
        <v>13</v>
      </c>
      <c r="U108" s="370">
        <v>17</v>
      </c>
      <c r="V108" s="370">
        <v>14</v>
      </c>
      <c r="W108" s="370">
        <f t="shared" si="24"/>
        <v>31</v>
      </c>
      <c r="X108" s="370">
        <v>13</v>
      </c>
      <c r="Y108" s="370">
        <v>9</v>
      </c>
      <c r="Z108" s="370">
        <f t="shared" si="25"/>
        <v>22</v>
      </c>
      <c r="AA108" s="370">
        <v>14</v>
      </c>
      <c r="AB108" s="370">
        <v>12</v>
      </c>
      <c r="AC108" s="370">
        <f t="shared" si="26"/>
        <v>26</v>
      </c>
      <c r="AD108" s="370">
        <v>15</v>
      </c>
      <c r="AE108" s="370">
        <v>6</v>
      </c>
      <c r="AF108" s="370">
        <f t="shared" si="27"/>
        <v>21</v>
      </c>
      <c r="AG108" s="370">
        <v>15</v>
      </c>
      <c r="AH108" s="370">
        <v>8</v>
      </c>
      <c r="AI108" s="370">
        <f t="shared" si="28"/>
        <v>23</v>
      </c>
      <c r="AJ108" s="370">
        <v>7</v>
      </c>
      <c r="AK108" s="370">
        <v>1</v>
      </c>
      <c r="AL108" s="370">
        <f t="shared" si="29"/>
        <v>8</v>
      </c>
      <c r="AM108" s="370">
        <v>1</v>
      </c>
      <c r="AN108" s="370">
        <v>0</v>
      </c>
      <c r="AO108" s="370">
        <f t="shared" si="30"/>
        <v>1</v>
      </c>
      <c r="AP108" s="370">
        <v>1</v>
      </c>
      <c r="AQ108" s="370">
        <v>0</v>
      </c>
      <c r="AR108" s="370">
        <f t="shared" si="31"/>
        <v>1</v>
      </c>
      <c r="AS108" s="370">
        <v>0</v>
      </c>
      <c r="AT108" s="370">
        <v>0</v>
      </c>
      <c r="AU108" s="370">
        <f t="shared" si="32"/>
        <v>0</v>
      </c>
      <c r="AV108" s="370">
        <v>0</v>
      </c>
      <c r="AW108" s="370">
        <v>0</v>
      </c>
      <c r="AX108" s="370">
        <f t="shared" si="33"/>
        <v>0</v>
      </c>
      <c r="AY108" s="370">
        <v>0</v>
      </c>
      <c r="AZ108" s="370">
        <v>0</v>
      </c>
      <c r="BA108" s="370">
        <f t="shared" si="34"/>
        <v>0</v>
      </c>
      <c r="BB108" s="370">
        <v>0</v>
      </c>
      <c r="BC108" s="370">
        <v>0</v>
      </c>
      <c r="BD108" s="370">
        <f t="shared" si="35"/>
        <v>0</v>
      </c>
      <c r="BE108" s="370">
        <v>0</v>
      </c>
      <c r="BF108" s="370">
        <v>0</v>
      </c>
      <c r="BG108" s="370">
        <f t="shared" si="36"/>
        <v>0</v>
      </c>
      <c r="BH108" s="370">
        <v>0</v>
      </c>
      <c r="BI108" s="370">
        <v>0</v>
      </c>
      <c r="BJ108" s="370">
        <v>0</v>
      </c>
      <c r="BK108" s="370">
        <v>0</v>
      </c>
      <c r="BL108" s="370">
        <v>0</v>
      </c>
      <c r="BM108" s="370">
        <v>0</v>
      </c>
      <c r="BN108" s="370">
        <v>0</v>
      </c>
      <c r="BO108" s="370">
        <v>0</v>
      </c>
      <c r="BP108" s="370">
        <v>0</v>
      </c>
      <c r="BQ108" s="370">
        <v>0</v>
      </c>
      <c r="BR108" s="370">
        <v>0</v>
      </c>
      <c r="BS108" s="370">
        <v>0</v>
      </c>
      <c r="BT108" s="370">
        <v>0</v>
      </c>
      <c r="BU108" s="370">
        <v>0</v>
      </c>
      <c r="BV108" s="370">
        <v>0</v>
      </c>
      <c r="BW108" s="370">
        <v>0</v>
      </c>
      <c r="BX108" s="370">
        <v>0</v>
      </c>
      <c r="BY108" s="370">
        <v>0</v>
      </c>
      <c r="BZ108" s="370">
        <v>0</v>
      </c>
      <c r="CA108" s="370">
        <v>0</v>
      </c>
      <c r="CB108" s="370">
        <v>0</v>
      </c>
      <c r="CC108" s="370">
        <v>0</v>
      </c>
      <c r="CD108" s="370">
        <v>0</v>
      </c>
      <c r="CE108" s="370">
        <v>0</v>
      </c>
    </row>
    <row r="109" spans="1:83" s="371" customFormat="1" hidden="1">
      <c r="A109" s="370">
        <f t="shared" si="37"/>
        <v>96</v>
      </c>
      <c r="B109" s="370" t="s">
        <v>759</v>
      </c>
      <c r="C109" s="370" t="s">
        <v>760</v>
      </c>
      <c r="D109" s="370" t="s">
        <v>1553</v>
      </c>
      <c r="E109" s="370" t="s">
        <v>723</v>
      </c>
      <c r="F109" s="370" t="s">
        <v>82</v>
      </c>
      <c r="G109" s="370" t="s">
        <v>126</v>
      </c>
      <c r="H109" s="370" t="s">
        <v>615</v>
      </c>
      <c r="I109" s="370" t="s">
        <v>615</v>
      </c>
      <c r="J109" s="370">
        <v>2</v>
      </c>
      <c r="K109" s="370" t="s">
        <v>2410</v>
      </c>
      <c r="L109" s="370">
        <v>30376</v>
      </c>
      <c r="M109" s="370" t="s">
        <v>2409</v>
      </c>
      <c r="N109" s="370">
        <v>900</v>
      </c>
      <c r="O109" s="370">
        <v>0</v>
      </c>
      <c r="P109" s="370">
        <v>0</v>
      </c>
      <c r="Q109" s="370">
        <f t="shared" si="22"/>
        <v>0</v>
      </c>
      <c r="R109" s="370">
        <v>3</v>
      </c>
      <c r="S109" s="370">
        <v>5</v>
      </c>
      <c r="T109" s="370">
        <f t="shared" si="23"/>
        <v>8</v>
      </c>
      <c r="U109" s="370">
        <v>7</v>
      </c>
      <c r="V109" s="370">
        <v>6</v>
      </c>
      <c r="W109" s="370">
        <f t="shared" si="24"/>
        <v>13</v>
      </c>
      <c r="X109" s="370">
        <v>7</v>
      </c>
      <c r="Y109" s="370">
        <v>5</v>
      </c>
      <c r="Z109" s="370">
        <f t="shared" si="25"/>
        <v>12</v>
      </c>
      <c r="AA109" s="370">
        <v>4</v>
      </c>
      <c r="AB109" s="370">
        <v>3</v>
      </c>
      <c r="AC109" s="370">
        <f t="shared" si="26"/>
        <v>7</v>
      </c>
      <c r="AD109" s="370">
        <v>3</v>
      </c>
      <c r="AE109" s="370">
        <v>3</v>
      </c>
      <c r="AF109" s="370">
        <f t="shared" si="27"/>
        <v>6</v>
      </c>
      <c r="AG109" s="370">
        <v>4</v>
      </c>
      <c r="AH109" s="370">
        <v>1</v>
      </c>
      <c r="AI109" s="370">
        <f t="shared" si="28"/>
        <v>5</v>
      </c>
      <c r="AJ109" s="370">
        <v>1</v>
      </c>
      <c r="AK109" s="370">
        <v>0</v>
      </c>
      <c r="AL109" s="370">
        <f t="shared" si="29"/>
        <v>1</v>
      </c>
      <c r="AM109" s="370">
        <v>0</v>
      </c>
      <c r="AN109" s="370">
        <v>0</v>
      </c>
      <c r="AO109" s="370">
        <f t="shared" si="30"/>
        <v>0</v>
      </c>
      <c r="AP109" s="370">
        <v>0</v>
      </c>
      <c r="AQ109" s="370">
        <v>0</v>
      </c>
      <c r="AR109" s="370">
        <f t="shared" si="31"/>
        <v>0</v>
      </c>
      <c r="AS109" s="370">
        <v>0</v>
      </c>
      <c r="AT109" s="370">
        <v>0</v>
      </c>
      <c r="AU109" s="370">
        <f t="shared" si="32"/>
        <v>0</v>
      </c>
      <c r="AV109" s="370">
        <v>0</v>
      </c>
      <c r="AW109" s="370">
        <v>0</v>
      </c>
      <c r="AX109" s="370">
        <f t="shared" si="33"/>
        <v>0</v>
      </c>
      <c r="AY109" s="370">
        <v>0</v>
      </c>
      <c r="AZ109" s="370">
        <v>0</v>
      </c>
      <c r="BA109" s="370">
        <f t="shared" si="34"/>
        <v>0</v>
      </c>
      <c r="BB109" s="370">
        <v>0</v>
      </c>
      <c r="BC109" s="370">
        <v>0</v>
      </c>
      <c r="BD109" s="370">
        <f t="shared" si="35"/>
        <v>0</v>
      </c>
      <c r="BE109" s="370">
        <v>0</v>
      </c>
      <c r="BF109" s="370">
        <v>0</v>
      </c>
      <c r="BG109" s="370">
        <f t="shared" si="36"/>
        <v>0</v>
      </c>
      <c r="BH109" s="370">
        <v>0</v>
      </c>
      <c r="BI109" s="370">
        <v>0</v>
      </c>
      <c r="BJ109" s="370">
        <v>0</v>
      </c>
      <c r="BK109" s="370">
        <v>0</v>
      </c>
      <c r="BL109" s="370">
        <v>0</v>
      </c>
      <c r="BM109" s="370">
        <v>0</v>
      </c>
      <c r="BN109" s="370">
        <v>0</v>
      </c>
      <c r="BO109" s="370">
        <v>0</v>
      </c>
      <c r="BP109" s="370">
        <v>0</v>
      </c>
      <c r="BQ109" s="370">
        <v>0</v>
      </c>
      <c r="BR109" s="370">
        <v>0</v>
      </c>
      <c r="BS109" s="370">
        <v>0</v>
      </c>
      <c r="BT109" s="370">
        <v>0</v>
      </c>
      <c r="BU109" s="370">
        <v>0</v>
      </c>
      <c r="BV109" s="370">
        <v>0</v>
      </c>
      <c r="BW109" s="370">
        <v>0</v>
      </c>
      <c r="BX109" s="370">
        <v>0</v>
      </c>
      <c r="BY109" s="370">
        <v>0</v>
      </c>
      <c r="BZ109" s="370">
        <v>0</v>
      </c>
      <c r="CA109" s="370">
        <v>0</v>
      </c>
      <c r="CB109" s="370">
        <v>0</v>
      </c>
      <c r="CC109" s="370">
        <v>0</v>
      </c>
      <c r="CD109" s="370">
        <v>0</v>
      </c>
      <c r="CE109" s="370">
        <v>0</v>
      </c>
    </row>
    <row r="110" spans="1:83" s="371" customFormat="1" hidden="1">
      <c r="A110" s="370">
        <f t="shared" si="37"/>
        <v>97</v>
      </c>
      <c r="B110" s="370" t="s">
        <v>784</v>
      </c>
      <c r="C110" s="370" t="s">
        <v>785</v>
      </c>
      <c r="D110" s="370" t="s">
        <v>1525</v>
      </c>
      <c r="E110" s="370" t="s">
        <v>729</v>
      </c>
      <c r="F110" s="370" t="s">
        <v>82</v>
      </c>
      <c r="G110" s="370" t="s">
        <v>126</v>
      </c>
      <c r="H110" s="370" t="s">
        <v>615</v>
      </c>
      <c r="I110" s="370" t="s">
        <v>615</v>
      </c>
      <c r="J110" s="370">
        <v>2</v>
      </c>
      <c r="K110" s="370" t="s">
        <v>2410</v>
      </c>
      <c r="L110" s="370">
        <v>29726</v>
      </c>
      <c r="M110" s="370" t="s">
        <v>2419</v>
      </c>
      <c r="N110" s="370">
        <v>0</v>
      </c>
      <c r="O110" s="370">
        <v>0</v>
      </c>
      <c r="P110" s="370">
        <v>0</v>
      </c>
      <c r="Q110" s="370">
        <f t="shared" si="22"/>
        <v>0</v>
      </c>
      <c r="R110" s="370">
        <v>2</v>
      </c>
      <c r="S110" s="370">
        <v>1</v>
      </c>
      <c r="T110" s="370">
        <f t="shared" si="23"/>
        <v>3</v>
      </c>
      <c r="U110" s="370">
        <v>2</v>
      </c>
      <c r="V110" s="370">
        <v>0</v>
      </c>
      <c r="W110" s="370">
        <f t="shared" si="24"/>
        <v>2</v>
      </c>
      <c r="X110" s="370">
        <v>4</v>
      </c>
      <c r="Y110" s="370">
        <v>1</v>
      </c>
      <c r="Z110" s="370">
        <f t="shared" si="25"/>
        <v>5</v>
      </c>
      <c r="AA110" s="370">
        <v>5</v>
      </c>
      <c r="AB110" s="370">
        <v>5</v>
      </c>
      <c r="AC110" s="370">
        <f t="shared" si="26"/>
        <v>10</v>
      </c>
      <c r="AD110" s="370">
        <v>1</v>
      </c>
      <c r="AE110" s="370">
        <v>5</v>
      </c>
      <c r="AF110" s="370">
        <f t="shared" si="27"/>
        <v>6</v>
      </c>
      <c r="AG110" s="370">
        <v>2</v>
      </c>
      <c r="AH110" s="370">
        <v>4</v>
      </c>
      <c r="AI110" s="370">
        <f t="shared" si="28"/>
        <v>6</v>
      </c>
      <c r="AJ110" s="370">
        <v>6</v>
      </c>
      <c r="AK110" s="370">
        <v>0</v>
      </c>
      <c r="AL110" s="370">
        <f t="shared" si="29"/>
        <v>6</v>
      </c>
      <c r="AM110" s="370">
        <v>2</v>
      </c>
      <c r="AN110" s="370">
        <v>3</v>
      </c>
      <c r="AO110" s="370">
        <f t="shared" si="30"/>
        <v>5</v>
      </c>
      <c r="AP110" s="370">
        <v>1</v>
      </c>
      <c r="AQ110" s="370">
        <v>0</v>
      </c>
      <c r="AR110" s="370">
        <f t="shared" si="31"/>
        <v>1</v>
      </c>
      <c r="AS110" s="370">
        <v>0</v>
      </c>
      <c r="AT110" s="370">
        <v>0</v>
      </c>
      <c r="AU110" s="370">
        <f t="shared" si="32"/>
        <v>0</v>
      </c>
      <c r="AV110" s="370">
        <v>0</v>
      </c>
      <c r="AW110" s="370">
        <v>0</v>
      </c>
      <c r="AX110" s="370">
        <f t="shared" si="33"/>
        <v>0</v>
      </c>
      <c r="AY110" s="370">
        <v>0</v>
      </c>
      <c r="AZ110" s="370">
        <v>0</v>
      </c>
      <c r="BA110" s="370">
        <f t="shared" si="34"/>
        <v>0</v>
      </c>
      <c r="BB110" s="370">
        <v>0</v>
      </c>
      <c r="BC110" s="370">
        <v>0</v>
      </c>
      <c r="BD110" s="370">
        <f t="shared" si="35"/>
        <v>0</v>
      </c>
      <c r="BE110" s="370">
        <v>0</v>
      </c>
      <c r="BF110" s="370">
        <v>0</v>
      </c>
      <c r="BG110" s="370">
        <f t="shared" si="36"/>
        <v>0</v>
      </c>
      <c r="BH110" s="370">
        <v>2</v>
      </c>
      <c r="BI110" s="370">
        <v>0</v>
      </c>
      <c r="BJ110" s="370">
        <v>2</v>
      </c>
      <c r="BK110" s="370">
        <v>0</v>
      </c>
      <c r="BL110" s="370">
        <v>0</v>
      </c>
      <c r="BM110" s="370">
        <v>0</v>
      </c>
      <c r="BN110" s="370">
        <v>0</v>
      </c>
      <c r="BO110" s="370">
        <v>0</v>
      </c>
      <c r="BP110" s="370">
        <v>0</v>
      </c>
      <c r="BQ110" s="370">
        <v>0</v>
      </c>
      <c r="BR110" s="370">
        <v>0</v>
      </c>
      <c r="BS110" s="370">
        <v>0</v>
      </c>
      <c r="BT110" s="370">
        <v>4</v>
      </c>
      <c r="BU110" s="370">
        <v>0</v>
      </c>
      <c r="BV110" s="370">
        <v>4</v>
      </c>
      <c r="BW110" s="370">
        <v>4</v>
      </c>
      <c r="BX110" s="370">
        <v>0</v>
      </c>
      <c r="BY110" s="370">
        <v>4</v>
      </c>
      <c r="BZ110" s="370">
        <v>4</v>
      </c>
      <c r="CA110" s="370">
        <v>0</v>
      </c>
      <c r="CB110" s="370">
        <v>4</v>
      </c>
      <c r="CC110" s="370">
        <v>4</v>
      </c>
      <c r="CD110" s="370">
        <v>0</v>
      </c>
      <c r="CE110" s="370">
        <v>4</v>
      </c>
    </row>
    <row r="111" spans="1:83" s="371" customFormat="1" hidden="1">
      <c r="A111" s="370">
        <f t="shared" si="37"/>
        <v>98</v>
      </c>
      <c r="B111" s="370" t="s">
        <v>769</v>
      </c>
      <c r="C111" s="370" t="s">
        <v>770</v>
      </c>
      <c r="D111" s="370" t="s">
        <v>1541</v>
      </c>
      <c r="E111" s="370" t="s">
        <v>289</v>
      </c>
      <c r="F111" s="370" t="s">
        <v>82</v>
      </c>
      <c r="G111" s="370" t="s">
        <v>126</v>
      </c>
      <c r="H111" s="370" t="s">
        <v>615</v>
      </c>
      <c r="I111" s="370" t="s">
        <v>615</v>
      </c>
      <c r="J111" s="370">
        <v>2</v>
      </c>
      <c r="K111" s="370" t="s">
        <v>2410</v>
      </c>
      <c r="L111" s="370">
        <v>31107</v>
      </c>
      <c r="M111" s="370" t="s">
        <v>2419</v>
      </c>
      <c r="N111" s="370">
        <v>0</v>
      </c>
      <c r="O111" s="370">
        <v>0</v>
      </c>
      <c r="P111" s="370">
        <v>0</v>
      </c>
      <c r="Q111" s="370">
        <f t="shared" si="22"/>
        <v>0</v>
      </c>
      <c r="R111" s="370">
        <v>6</v>
      </c>
      <c r="S111" s="370">
        <v>7</v>
      </c>
      <c r="T111" s="370">
        <f t="shared" si="23"/>
        <v>13</v>
      </c>
      <c r="U111" s="370">
        <v>5</v>
      </c>
      <c r="V111" s="370">
        <v>4</v>
      </c>
      <c r="W111" s="370">
        <f t="shared" si="24"/>
        <v>9</v>
      </c>
      <c r="X111" s="370">
        <v>2</v>
      </c>
      <c r="Y111" s="370">
        <v>1</v>
      </c>
      <c r="Z111" s="370">
        <f t="shared" si="25"/>
        <v>3</v>
      </c>
      <c r="AA111" s="370">
        <v>2</v>
      </c>
      <c r="AB111" s="370">
        <v>3</v>
      </c>
      <c r="AC111" s="370">
        <f t="shared" si="26"/>
        <v>5</v>
      </c>
      <c r="AD111" s="370">
        <v>3</v>
      </c>
      <c r="AE111" s="370">
        <v>2</v>
      </c>
      <c r="AF111" s="370">
        <f t="shared" si="27"/>
        <v>5</v>
      </c>
      <c r="AG111" s="370">
        <v>5</v>
      </c>
      <c r="AH111" s="370">
        <v>2</v>
      </c>
      <c r="AI111" s="370">
        <f t="shared" si="28"/>
        <v>7</v>
      </c>
      <c r="AJ111" s="370">
        <v>2</v>
      </c>
      <c r="AK111" s="370">
        <v>0</v>
      </c>
      <c r="AL111" s="370">
        <f t="shared" si="29"/>
        <v>2</v>
      </c>
      <c r="AM111" s="370">
        <v>0</v>
      </c>
      <c r="AN111" s="370">
        <v>1</v>
      </c>
      <c r="AO111" s="370">
        <f t="shared" si="30"/>
        <v>1</v>
      </c>
      <c r="AP111" s="370">
        <v>1</v>
      </c>
      <c r="AQ111" s="370">
        <v>0</v>
      </c>
      <c r="AR111" s="370">
        <f t="shared" si="31"/>
        <v>1</v>
      </c>
      <c r="AS111" s="370">
        <v>0</v>
      </c>
      <c r="AT111" s="370">
        <v>0</v>
      </c>
      <c r="AU111" s="370">
        <f t="shared" si="32"/>
        <v>0</v>
      </c>
      <c r="AV111" s="370">
        <v>0</v>
      </c>
      <c r="AW111" s="370">
        <v>0</v>
      </c>
      <c r="AX111" s="370">
        <f t="shared" si="33"/>
        <v>0</v>
      </c>
      <c r="AY111" s="370">
        <v>0</v>
      </c>
      <c r="AZ111" s="370">
        <v>0</v>
      </c>
      <c r="BA111" s="370">
        <f t="shared" si="34"/>
        <v>0</v>
      </c>
      <c r="BB111" s="370">
        <v>0</v>
      </c>
      <c r="BC111" s="370">
        <v>0</v>
      </c>
      <c r="BD111" s="370">
        <f t="shared" si="35"/>
        <v>0</v>
      </c>
      <c r="BE111" s="370">
        <v>0</v>
      </c>
      <c r="BF111" s="370">
        <v>0</v>
      </c>
      <c r="BG111" s="370">
        <f t="shared" si="36"/>
        <v>0</v>
      </c>
      <c r="BH111" s="370">
        <v>0</v>
      </c>
      <c r="BI111" s="370">
        <v>0</v>
      </c>
      <c r="BJ111" s="370">
        <v>0</v>
      </c>
      <c r="BK111" s="370">
        <v>0</v>
      </c>
      <c r="BL111" s="370">
        <v>0</v>
      </c>
      <c r="BM111" s="370">
        <v>0</v>
      </c>
      <c r="BN111" s="370">
        <v>0</v>
      </c>
      <c r="BO111" s="370">
        <v>0</v>
      </c>
      <c r="BP111" s="370">
        <v>0</v>
      </c>
      <c r="BQ111" s="370">
        <v>0</v>
      </c>
      <c r="BR111" s="370">
        <v>0</v>
      </c>
      <c r="BS111" s="370">
        <v>0</v>
      </c>
      <c r="BT111" s="370">
        <v>0</v>
      </c>
      <c r="BU111" s="370">
        <v>0</v>
      </c>
      <c r="BV111" s="370">
        <v>0</v>
      </c>
      <c r="BW111" s="370">
        <v>0</v>
      </c>
      <c r="BX111" s="370">
        <v>0</v>
      </c>
      <c r="BY111" s="370">
        <v>0</v>
      </c>
      <c r="BZ111" s="370">
        <v>0</v>
      </c>
      <c r="CA111" s="370">
        <v>0</v>
      </c>
      <c r="CB111" s="370">
        <v>0</v>
      </c>
      <c r="CC111" s="370">
        <v>0</v>
      </c>
      <c r="CD111" s="370">
        <v>0</v>
      </c>
      <c r="CE111" s="370">
        <v>0</v>
      </c>
    </row>
    <row r="112" spans="1:83" s="371" customFormat="1" hidden="1">
      <c r="A112" s="370">
        <f t="shared" si="37"/>
        <v>99</v>
      </c>
      <c r="B112" s="370" t="s">
        <v>761</v>
      </c>
      <c r="C112" s="370" t="s">
        <v>762</v>
      </c>
      <c r="D112" s="370" t="s">
        <v>1534</v>
      </c>
      <c r="E112" s="370" t="s">
        <v>763</v>
      </c>
      <c r="F112" s="370" t="s">
        <v>82</v>
      </c>
      <c r="G112" s="370" t="s">
        <v>126</v>
      </c>
      <c r="H112" s="370" t="s">
        <v>615</v>
      </c>
      <c r="I112" s="370" t="s">
        <v>615</v>
      </c>
      <c r="J112" s="370">
        <v>2</v>
      </c>
      <c r="K112" s="370" t="s">
        <v>2410</v>
      </c>
      <c r="L112" s="370">
        <v>14245</v>
      </c>
      <c r="M112" s="370" t="s">
        <v>2409</v>
      </c>
      <c r="N112" s="370">
        <v>900</v>
      </c>
      <c r="O112" s="370">
        <v>0</v>
      </c>
      <c r="P112" s="370">
        <v>0</v>
      </c>
      <c r="Q112" s="370">
        <f t="shared" si="22"/>
        <v>0</v>
      </c>
      <c r="R112" s="370">
        <v>2</v>
      </c>
      <c r="S112" s="370">
        <v>4</v>
      </c>
      <c r="T112" s="370">
        <f t="shared" si="23"/>
        <v>6</v>
      </c>
      <c r="U112" s="370">
        <v>6</v>
      </c>
      <c r="V112" s="370">
        <v>8</v>
      </c>
      <c r="W112" s="370">
        <f t="shared" si="24"/>
        <v>14</v>
      </c>
      <c r="X112" s="370">
        <v>6</v>
      </c>
      <c r="Y112" s="370">
        <v>6</v>
      </c>
      <c r="Z112" s="370">
        <f t="shared" si="25"/>
        <v>12</v>
      </c>
      <c r="AA112" s="370">
        <v>3</v>
      </c>
      <c r="AB112" s="370">
        <v>4</v>
      </c>
      <c r="AC112" s="370">
        <f t="shared" si="26"/>
        <v>7</v>
      </c>
      <c r="AD112" s="370">
        <v>5</v>
      </c>
      <c r="AE112" s="370">
        <v>6</v>
      </c>
      <c r="AF112" s="370">
        <f t="shared" si="27"/>
        <v>11</v>
      </c>
      <c r="AG112" s="370">
        <v>7</v>
      </c>
      <c r="AH112" s="370">
        <v>6</v>
      </c>
      <c r="AI112" s="370">
        <f t="shared" si="28"/>
        <v>13</v>
      </c>
      <c r="AJ112" s="370">
        <v>8</v>
      </c>
      <c r="AK112" s="370">
        <v>3</v>
      </c>
      <c r="AL112" s="370">
        <f t="shared" si="29"/>
        <v>11</v>
      </c>
      <c r="AM112" s="370">
        <v>0</v>
      </c>
      <c r="AN112" s="370">
        <v>0</v>
      </c>
      <c r="AO112" s="370">
        <f t="shared" si="30"/>
        <v>0</v>
      </c>
      <c r="AP112" s="370">
        <v>0</v>
      </c>
      <c r="AQ112" s="370">
        <v>0</v>
      </c>
      <c r="AR112" s="370">
        <f t="shared" si="31"/>
        <v>0</v>
      </c>
      <c r="AS112" s="370">
        <v>0</v>
      </c>
      <c r="AT112" s="370">
        <v>1</v>
      </c>
      <c r="AU112" s="370">
        <f t="shared" si="32"/>
        <v>1</v>
      </c>
      <c r="AV112" s="370">
        <v>0</v>
      </c>
      <c r="AW112" s="370">
        <v>0</v>
      </c>
      <c r="AX112" s="370">
        <f t="shared" si="33"/>
        <v>0</v>
      </c>
      <c r="AY112" s="370">
        <v>0</v>
      </c>
      <c r="AZ112" s="370">
        <v>0</v>
      </c>
      <c r="BA112" s="370">
        <f t="shared" si="34"/>
        <v>0</v>
      </c>
      <c r="BB112" s="370">
        <v>0</v>
      </c>
      <c r="BC112" s="370">
        <v>0</v>
      </c>
      <c r="BD112" s="370">
        <f t="shared" si="35"/>
        <v>0</v>
      </c>
      <c r="BE112" s="370">
        <v>0</v>
      </c>
      <c r="BF112" s="370">
        <v>0</v>
      </c>
      <c r="BG112" s="370">
        <f t="shared" si="36"/>
        <v>0</v>
      </c>
      <c r="BH112" s="370">
        <v>0</v>
      </c>
      <c r="BI112" s="370">
        <v>0</v>
      </c>
      <c r="BJ112" s="370">
        <v>0</v>
      </c>
      <c r="BK112" s="370">
        <v>0</v>
      </c>
      <c r="BL112" s="370">
        <v>0</v>
      </c>
      <c r="BM112" s="370">
        <v>0</v>
      </c>
      <c r="BN112" s="370">
        <v>0</v>
      </c>
      <c r="BO112" s="370">
        <v>0</v>
      </c>
      <c r="BP112" s="370">
        <v>0</v>
      </c>
      <c r="BQ112" s="370">
        <v>0</v>
      </c>
      <c r="BR112" s="370">
        <v>0</v>
      </c>
      <c r="BS112" s="370">
        <v>0</v>
      </c>
      <c r="BT112" s="370">
        <v>0</v>
      </c>
      <c r="BU112" s="370">
        <v>0</v>
      </c>
      <c r="BV112" s="370">
        <v>0</v>
      </c>
      <c r="BW112" s="370">
        <v>0</v>
      </c>
      <c r="BX112" s="370">
        <v>0</v>
      </c>
      <c r="BY112" s="370">
        <v>0</v>
      </c>
      <c r="BZ112" s="370">
        <v>0</v>
      </c>
      <c r="CA112" s="370">
        <v>0</v>
      </c>
      <c r="CB112" s="370">
        <v>0</v>
      </c>
      <c r="CC112" s="370">
        <v>0</v>
      </c>
      <c r="CD112" s="370">
        <v>0</v>
      </c>
      <c r="CE112" s="370">
        <v>0</v>
      </c>
    </row>
    <row r="113" spans="1:83" s="371" customFormat="1" hidden="1">
      <c r="A113" s="370">
        <f t="shared" si="37"/>
        <v>100</v>
      </c>
      <c r="B113" s="370" t="s">
        <v>782</v>
      </c>
      <c r="C113" s="370" t="s">
        <v>783</v>
      </c>
      <c r="D113" s="370" t="s">
        <v>1550</v>
      </c>
      <c r="E113" s="370" t="s">
        <v>756</v>
      </c>
      <c r="F113" s="370" t="s">
        <v>82</v>
      </c>
      <c r="G113" s="370" t="s">
        <v>126</v>
      </c>
      <c r="H113" s="370" t="s">
        <v>615</v>
      </c>
      <c r="I113" s="370" t="s">
        <v>615</v>
      </c>
      <c r="J113" s="370">
        <v>2</v>
      </c>
      <c r="K113" s="370" t="s">
        <v>2410</v>
      </c>
      <c r="L113" s="370">
        <v>18264</v>
      </c>
      <c r="M113" s="370" t="s">
        <v>2419</v>
      </c>
      <c r="N113" s="370">
        <v>0</v>
      </c>
      <c r="O113" s="370">
        <v>0</v>
      </c>
      <c r="P113" s="370">
        <v>0</v>
      </c>
      <c r="Q113" s="370">
        <f t="shared" si="22"/>
        <v>0</v>
      </c>
      <c r="R113" s="370">
        <v>3</v>
      </c>
      <c r="S113" s="370">
        <v>4</v>
      </c>
      <c r="T113" s="370">
        <f t="shared" si="23"/>
        <v>7</v>
      </c>
      <c r="U113" s="370">
        <v>8</v>
      </c>
      <c r="V113" s="370">
        <v>3</v>
      </c>
      <c r="W113" s="370">
        <f t="shared" si="24"/>
        <v>11</v>
      </c>
      <c r="X113" s="370">
        <v>3</v>
      </c>
      <c r="Y113" s="370">
        <v>7</v>
      </c>
      <c r="Z113" s="370">
        <f t="shared" si="25"/>
        <v>10</v>
      </c>
      <c r="AA113" s="370">
        <v>3</v>
      </c>
      <c r="AB113" s="370">
        <v>7</v>
      </c>
      <c r="AC113" s="370">
        <f t="shared" si="26"/>
        <v>10</v>
      </c>
      <c r="AD113" s="370">
        <v>2</v>
      </c>
      <c r="AE113" s="370">
        <v>2</v>
      </c>
      <c r="AF113" s="370">
        <f t="shared" si="27"/>
        <v>4</v>
      </c>
      <c r="AG113" s="370">
        <v>7</v>
      </c>
      <c r="AH113" s="370">
        <v>3</v>
      </c>
      <c r="AI113" s="370">
        <f t="shared" si="28"/>
        <v>10</v>
      </c>
      <c r="AJ113" s="370">
        <v>4</v>
      </c>
      <c r="AK113" s="370">
        <v>0</v>
      </c>
      <c r="AL113" s="370">
        <f t="shared" si="29"/>
        <v>4</v>
      </c>
      <c r="AM113" s="370">
        <v>1</v>
      </c>
      <c r="AN113" s="370">
        <v>0</v>
      </c>
      <c r="AO113" s="370">
        <f t="shared" si="30"/>
        <v>1</v>
      </c>
      <c r="AP113" s="370">
        <v>0</v>
      </c>
      <c r="AQ113" s="370">
        <v>0</v>
      </c>
      <c r="AR113" s="370">
        <f t="shared" si="31"/>
        <v>0</v>
      </c>
      <c r="AS113" s="370">
        <v>1</v>
      </c>
      <c r="AT113" s="370">
        <v>0</v>
      </c>
      <c r="AU113" s="370">
        <f t="shared" si="32"/>
        <v>1</v>
      </c>
      <c r="AV113" s="370">
        <v>0</v>
      </c>
      <c r="AW113" s="370">
        <v>0</v>
      </c>
      <c r="AX113" s="370">
        <f t="shared" si="33"/>
        <v>0</v>
      </c>
      <c r="AY113" s="370">
        <v>0</v>
      </c>
      <c r="AZ113" s="370">
        <v>0</v>
      </c>
      <c r="BA113" s="370">
        <f t="shared" si="34"/>
        <v>0</v>
      </c>
      <c r="BB113" s="370">
        <v>0</v>
      </c>
      <c r="BC113" s="370">
        <v>0</v>
      </c>
      <c r="BD113" s="370">
        <f t="shared" si="35"/>
        <v>0</v>
      </c>
      <c r="BE113" s="370">
        <v>0</v>
      </c>
      <c r="BF113" s="370">
        <v>0</v>
      </c>
      <c r="BG113" s="370">
        <f t="shared" si="36"/>
        <v>0</v>
      </c>
      <c r="BH113" s="370">
        <v>0</v>
      </c>
      <c r="BI113" s="370">
        <v>0</v>
      </c>
      <c r="BJ113" s="370">
        <v>0</v>
      </c>
      <c r="BK113" s="370">
        <v>0</v>
      </c>
      <c r="BL113" s="370">
        <v>0</v>
      </c>
      <c r="BM113" s="370">
        <v>0</v>
      </c>
      <c r="BN113" s="370">
        <v>0</v>
      </c>
      <c r="BO113" s="370">
        <v>0</v>
      </c>
      <c r="BP113" s="370">
        <v>0</v>
      </c>
      <c r="BQ113" s="370">
        <v>0</v>
      </c>
      <c r="BR113" s="370">
        <v>0</v>
      </c>
      <c r="BS113" s="370">
        <v>0</v>
      </c>
      <c r="BT113" s="370">
        <v>0</v>
      </c>
      <c r="BU113" s="370">
        <v>0</v>
      </c>
      <c r="BV113" s="370">
        <v>0</v>
      </c>
      <c r="BW113" s="370">
        <v>0</v>
      </c>
      <c r="BX113" s="370">
        <v>0</v>
      </c>
      <c r="BY113" s="370">
        <v>0</v>
      </c>
      <c r="BZ113" s="370">
        <v>0</v>
      </c>
      <c r="CA113" s="370">
        <v>0</v>
      </c>
      <c r="CB113" s="370">
        <v>0</v>
      </c>
      <c r="CC113" s="370">
        <v>0</v>
      </c>
      <c r="CD113" s="370">
        <v>0</v>
      </c>
      <c r="CE113" s="370">
        <v>0</v>
      </c>
    </row>
    <row r="114" spans="1:83" s="371" customFormat="1" hidden="1">
      <c r="A114" s="370">
        <f t="shared" si="37"/>
        <v>101</v>
      </c>
      <c r="B114" s="370" t="s">
        <v>724</v>
      </c>
      <c r="C114" s="370" t="s">
        <v>725</v>
      </c>
      <c r="D114" s="370" t="s">
        <v>351</v>
      </c>
      <c r="E114" s="370" t="s">
        <v>726</v>
      </c>
      <c r="F114" s="370" t="s">
        <v>82</v>
      </c>
      <c r="G114" s="370" t="s">
        <v>126</v>
      </c>
      <c r="H114" s="370" t="s">
        <v>615</v>
      </c>
      <c r="I114" s="370" t="s">
        <v>615</v>
      </c>
      <c r="J114" s="370">
        <v>2</v>
      </c>
      <c r="K114" s="370" t="s">
        <v>2410</v>
      </c>
      <c r="L114" s="370">
        <v>27395</v>
      </c>
      <c r="M114" s="370" t="s">
        <v>2409</v>
      </c>
      <c r="N114" s="370">
        <v>1300</v>
      </c>
      <c r="O114" s="370">
        <v>0</v>
      </c>
      <c r="P114" s="370">
        <v>0</v>
      </c>
      <c r="Q114" s="370">
        <f t="shared" si="22"/>
        <v>0</v>
      </c>
      <c r="R114" s="370">
        <v>4</v>
      </c>
      <c r="S114" s="370">
        <v>10</v>
      </c>
      <c r="T114" s="370">
        <f t="shared" si="23"/>
        <v>14</v>
      </c>
      <c r="U114" s="370">
        <v>10</v>
      </c>
      <c r="V114" s="370">
        <v>10</v>
      </c>
      <c r="W114" s="370">
        <f t="shared" si="24"/>
        <v>20</v>
      </c>
      <c r="X114" s="370">
        <v>12</v>
      </c>
      <c r="Y114" s="370">
        <v>14</v>
      </c>
      <c r="Z114" s="370">
        <f t="shared" si="25"/>
        <v>26</v>
      </c>
      <c r="AA114" s="370">
        <v>9</v>
      </c>
      <c r="AB114" s="370">
        <v>9</v>
      </c>
      <c r="AC114" s="370">
        <f t="shared" si="26"/>
        <v>18</v>
      </c>
      <c r="AD114" s="370">
        <v>9</v>
      </c>
      <c r="AE114" s="370">
        <v>7</v>
      </c>
      <c r="AF114" s="370">
        <f t="shared" si="27"/>
        <v>16</v>
      </c>
      <c r="AG114" s="370">
        <v>18</v>
      </c>
      <c r="AH114" s="370">
        <v>6</v>
      </c>
      <c r="AI114" s="370">
        <f t="shared" si="28"/>
        <v>24</v>
      </c>
      <c r="AJ114" s="370">
        <v>2</v>
      </c>
      <c r="AK114" s="370">
        <v>0</v>
      </c>
      <c r="AL114" s="370">
        <f t="shared" si="29"/>
        <v>2</v>
      </c>
      <c r="AM114" s="370">
        <v>0</v>
      </c>
      <c r="AN114" s="370">
        <v>0</v>
      </c>
      <c r="AO114" s="370">
        <f t="shared" si="30"/>
        <v>0</v>
      </c>
      <c r="AP114" s="370">
        <v>0</v>
      </c>
      <c r="AQ114" s="370">
        <v>0</v>
      </c>
      <c r="AR114" s="370">
        <f t="shared" si="31"/>
        <v>0</v>
      </c>
      <c r="AS114" s="370">
        <v>0</v>
      </c>
      <c r="AT114" s="370">
        <v>0</v>
      </c>
      <c r="AU114" s="370">
        <f t="shared" si="32"/>
        <v>0</v>
      </c>
      <c r="AV114" s="370">
        <v>0</v>
      </c>
      <c r="AW114" s="370">
        <v>0</v>
      </c>
      <c r="AX114" s="370">
        <f t="shared" si="33"/>
        <v>0</v>
      </c>
      <c r="AY114" s="370">
        <v>0</v>
      </c>
      <c r="AZ114" s="370">
        <v>0</v>
      </c>
      <c r="BA114" s="370">
        <f t="shared" si="34"/>
        <v>0</v>
      </c>
      <c r="BB114" s="370">
        <v>0</v>
      </c>
      <c r="BC114" s="370">
        <v>0</v>
      </c>
      <c r="BD114" s="370">
        <f t="shared" si="35"/>
        <v>0</v>
      </c>
      <c r="BE114" s="370">
        <v>0</v>
      </c>
      <c r="BF114" s="370">
        <v>0</v>
      </c>
      <c r="BG114" s="370">
        <f t="shared" si="36"/>
        <v>0</v>
      </c>
      <c r="BH114" s="370">
        <v>0</v>
      </c>
      <c r="BI114" s="370">
        <v>0</v>
      </c>
      <c r="BJ114" s="370">
        <v>0</v>
      </c>
      <c r="BK114" s="370">
        <v>0</v>
      </c>
      <c r="BL114" s="370">
        <v>0</v>
      </c>
      <c r="BM114" s="370">
        <v>0</v>
      </c>
      <c r="BN114" s="370">
        <v>0</v>
      </c>
      <c r="BO114" s="370">
        <v>0</v>
      </c>
      <c r="BP114" s="370">
        <v>0</v>
      </c>
      <c r="BQ114" s="370">
        <v>0</v>
      </c>
      <c r="BR114" s="370">
        <v>0</v>
      </c>
      <c r="BS114" s="370">
        <v>0</v>
      </c>
      <c r="BT114" s="370">
        <v>0</v>
      </c>
      <c r="BU114" s="370">
        <v>0</v>
      </c>
      <c r="BV114" s="370">
        <v>0</v>
      </c>
      <c r="BW114" s="370">
        <v>0</v>
      </c>
      <c r="BX114" s="370">
        <v>0</v>
      </c>
      <c r="BY114" s="370">
        <v>0</v>
      </c>
      <c r="BZ114" s="370">
        <v>0</v>
      </c>
      <c r="CA114" s="370">
        <v>0</v>
      </c>
      <c r="CB114" s="370">
        <v>0</v>
      </c>
      <c r="CC114" s="370">
        <v>0</v>
      </c>
      <c r="CD114" s="370">
        <v>0</v>
      </c>
      <c r="CE114" s="370">
        <v>0</v>
      </c>
    </row>
    <row r="115" spans="1:83" s="371" customFormat="1" hidden="1">
      <c r="A115" s="370">
        <f t="shared" si="37"/>
        <v>102</v>
      </c>
      <c r="B115" s="370" t="s">
        <v>732</v>
      </c>
      <c r="C115" s="370" t="s">
        <v>733</v>
      </c>
      <c r="D115" s="370" t="s">
        <v>2444</v>
      </c>
      <c r="E115" s="370" t="s">
        <v>734</v>
      </c>
      <c r="F115" s="370" t="s">
        <v>82</v>
      </c>
      <c r="G115" s="370" t="s">
        <v>126</v>
      </c>
      <c r="H115" s="370" t="s">
        <v>615</v>
      </c>
      <c r="I115" s="370" t="s">
        <v>615</v>
      </c>
      <c r="J115" s="370">
        <v>2</v>
      </c>
      <c r="K115" s="370" t="s">
        <v>615</v>
      </c>
      <c r="L115" s="370">
        <v>30011</v>
      </c>
      <c r="M115" s="370" t="s">
        <v>2409</v>
      </c>
      <c r="N115" s="370">
        <v>900</v>
      </c>
      <c r="O115" s="370">
        <v>0</v>
      </c>
      <c r="P115" s="370">
        <v>2</v>
      </c>
      <c r="Q115" s="370">
        <f t="shared" si="22"/>
        <v>2</v>
      </c>
      <c r="R115" s="370">
        <v>12</v>
      </c>
      <c r="S115" s="370">
        <v>17</v>
      </c>
      <c r="T115" s="370">
        <f t="shared" si="23"/>
        <v>29</v>
      </c>
      <c r="U115" s="370">
        <v>13</v>
      </c>
      <c r="V115" s="370">
        <v>9</v>
      </c>
      <c r="W115" s="370">
        <f t="shared" si="24"/>
        <v>22</v>
      </c>
      <c r="X115" s="370">
        <v>15</v>
      </c>
      <c r="Y115" s="370">
        <v>16</v>
      </c>
      <c r="Z115" s="370">
        <f t="shared" si="25"/>
        <v>31</v>
      </c>
      <c r="AA115" s="370">
        <v>16</v>
      </c>
      <c r="AB115" s="370">
        <v>15</v>
      </c>
      <c r="AC115" s="370">
        <f t="shared" si="26"/>
        <v>31</v>
      </c>
      <c r="AD115" s="370">
        <v>8</v>
      </c>
      <c r="AE115" s="370">
        <v>5</v>
      </c>
      <c r="AF115" s="370">
        <f t="shared" si="27"/>
        <v>13</v>
      </c>
      <c r="AG115" s="370">
        <v>19</v>
      </c>
      <c r="AH115" s="370">
        <v>16</v>
      </c>
      <c r="AI115" s="370">
        <f t="shared" si="28"/>
        <v>35</v>
      </c>
      <c r="AJ115" s="370">
        <v>7</v>
      </c>
      <c r="AK115" s="370">
        <v>3</v>
      </c>
      <c r="AL115" s="370">
        <f t="shared" si="29"/>
        <v>10</v>
      </c>
      <c r="AM115" s="370">
        <v>0</v>
      </c>
      <c r="AN115" s="370">
        <v>1</v>
      </c>
      <c r="AO115" s="370">
        <f t="shared" si="30"/>
        <v>1</v>
      </c>
      <c r="AP115" s="370">
        <v>2</v>
      </c>
      <c r="AQ115" s="370">
        <v>0</v>
      </c>
      <c r="AR115" s="370">
        <f t="shared" si="31"/>
        <v>2</v>
      </c>
      <c r="AS115" s="370">
        <v>0</v>
      </c>
      <c r="AT115" s="370">
        <v>0</v>
      </c>
      <c r="AU115" s="370">
        <f t="shared" si="32"/>
        <v>0</v>
      </c>
      <c r="AV115" s="370">
        <v>0</v>
      </c>
      <c r="AW115" s="370">
        <v>0</v>
      </c>
      <c r="AX115" s="370">
        <f t="shared" si="33"/>
        <v>0</v>
      </c>
      <c r="AY115" s="370">
        <v>0</v>
      </c>
      <c r="AZ115" s="370">
        <v>0</v>
      </c>
      <c r="BA115" s="370">
        <f t="shared" si="34"/>
        <v>0</v>
      </c>
      <c r="BB115" s="370">
        <v>0</v>
      </c>
      <c r="BC115" s="370">
        <v>0</v>
      </c>
      <c r="BD115" s="370">
        <f t="shared" si="35"/>
        <v>0</v>
      </c>
      <c r="BE115" s="370">
        <v>0</v>
      </c>
      <c r="BF115" s="370">
        <v>0</v>
      </c>
      <c r="BG115" s="370">
        <f t="shared" si="36"/>
        <v>0</v>
      </c>
      <c r="BH115" s="370">
        <v>0</v>
      </c>
      <c r="BI115" s="370">
        <v>0</v>
      </c>
      <c r="BJ115" s="370">
        <v>0</v>
      </c>
      <c r="BK115" s="370">
        <v>0</v>
      </c>
      <c r="BL115" s="370">
        <v>0</v>
      </c>
      <c r="BM115" s="370">
        <v>0</v>
      </c>
      <c r="BN115" s="370">
        <v>0</v>
      </c>
      <c r="BO115" s="370">
        <v>0</v>
      </c>
      <c r="BP115" s="370">
        <v>0</v>
      </c>
      <c r="BQ115" s="370">
        <v>0</v>
      </c>
      <c r="BR115" s="370">
        <v>0</v>
      </c>
      <c r="BS115" s="370">
        <v>0</v>
      </c>
      <c r="BT115" s="370">
        <v>0</v>
      </c>
      <c r="BU115" s="370">
        <v>0</v>
      </c>
      <c r="BV115" s="370">
        <v>0</v>
      </c>
      <c r="BW115" s="370">
        <v>0</v>
      </c>
      <c r="BX115" s="370">
        <v>0</v>
      </c>
      <c r="BY115" s="370">
        <v>0</v>
      </c>
      <c r="BZ115" s="370">
        <v>0</v>
      </c>
      <c r="CA115" s="370">
        <v>0</v>
      </c>
      <c r="CB115" s="370">
        <v>0</v>
      </c>
      <c r="CC115" s="370">
        <v>0</v>
      </c>
      <c r="CD115" s="370">
        <v>0</v>
      </c>
      <c r="CE115" s="370">
        <v>0</v>
      </c>
    </row>
    <row r="116" spans="1:83" s="371" customFormat="1" hidden="1">
      <c r="A116" s="370">
        <f t="shared" si="37"/>
        <v>103</v>
      </c>
      <c r="B116" s="370" t="s">
        <v>727</v>
      </c>
      <c r="C116" s="370" t="s">
        <v>728</v>
      </c>
      <c r="D116" s="370" t="s">
        <v>2445</v>
      </c>
      <c r="E116" s="370" t="s">
        <v>729</v>
      </c>
      <c r="F116" s="370" t="s">
        <v>82</v>
      </c>
      <c r="G116" s="370" t="s">
        <v>126</v>
      </c>
      <c r="H116" s="370" t="s">
        <v>615</v>
      </c>
      <c r="I116" s="370" t="s">
        <v>615</v>
      </c>
      <c r="J116" s="370">
        <v>2</v>
      </c>
      <c r="K116" s="370" t="s">
        <v>2421</v>
      </c>
      <c r="L116" s="370">
        <v>29427</v>
      </c>
      <c r="M116" s="370" t="s">
        <v>2419</v>
      </c>
      <c r="N116" s="370">
        <v>0</v>
      </c>
      <c r="O116" s="370">
        <v>0</v>
      </c>
      <c r="P116" s="370">
        <v>0</v>
      </c>
      <c r="Q116" s="370">
        <f t="shared" si="22"/>
        <v>0</v>
      </c>
      <c r="R116" s="370">
        <v>3</v>
      </c>
      <c r="S116" s="370">
        <v>2</v>
      </c>
      <c r="T116" s="370">
        <f t="shared" si="23"/>
        <v>5</v>
      </c>
      <c r="U116" s="370">
        <v>2</v>
      </c>
      <c r="V116" s="370">
        <v>2</v>
      </c>
      <c r="W116" s="370">
        <f t="shared" si="24"/>
        <v>4</v>
      </c>
      <c r="X116" s="370">
        <v>2</v>
      </c>
      <c r="Y116" s="370">
        <v>2</v>
      </c>
      <c r="Z116" s="370">
        <f t="shared" si="25"/>
        <v>4</v>
      </c>
      <c r="AA116" s="370">
        <v>2</v>
      </c>
      <c r="AB116" s="370">
        <v>3</v>
      </c>
      <c r="AC116" s="370">
        <f t="shared" si="26"/>
        <v>5</v>
      </c>
      <c r="AD116" s="370">
        <v>7</v>
      </c>
      <c r="AE116" s="370">
        <v>5</v>
      </c>
      <c r="AF116" s="370">
        <f t="shared" si="27"/>
        <v>12</v>
      </c>
      <c r="AG116" s="370">
        <v>3</v>
      </c>
      <c r="AH116" s="370">
        <v>0</v>
      </c>
      <c r="AI116" s="370">
        <f t="shared" si="28"/>
        <v>3</v>
      </c>
      <c r="AJ116" s="370">
        <v>4</v>
      </c>
      <c r="AK116" s="370">
        <v>2</v>
      </c>
      <c r="AL116" s="370">
        <f t="shared" si="29"/>
        <v>6</v>
      </c>
      <c r="AM116" s="370">
        <v>0</v>
      </c>
      <c r="AN116" s="370">
        <v>0</v>
      </c>
      <c r="AO116" s="370">
        <f t="shared" si="30"/>
        <v>0</v>
      </c>
      <c r="AP116" s="370">
        <v>0</v>
      </c>
      <c r="AQ116" s="370">
        <v>0</v>
      </c>
      <c r="AR116" s="370">
        <f t="shared" si="31"/>
        <v>0</v>
      </c>
      <c r="AS116" s="370">
        <v>0</v>
      </c>
      <c r="AT116" s="370">
        <v>0</v>
      </c>
      <c r="AU116" s="370">
        <f t="shared" si="32"/>
        <v>0</v>
      </c>
      <c r="AV116" s="370">
        <v>0</v>
      </c>
      <c r="AW116" s="370">
        <v>0</v>
      </c>
      <c r="AX116" s="370">
        <f t="shared" si="33"/>
        <v>0</v>
      </c>
      <c r="AY116" s="370">
        <v>0</v>
      </c>
      <c r="AZ116" s="370">
        <v>0</v>
      </c>
      <c r="BA116" s="370">
        <f t="shared" si="34"/>
        <v>0</v>
      </c>
      <c r="BB116" s="370">
        <v>0</v>
      </c>
      <c r="BC116" s="370">
        <v>0</v>
      </c>
      <c r="BD116" s="370">
        <f t="shared" si="35"/>
        <v>0</v>
      </c>
      <c r="BE116" s="370">
        <v>0</v>
      </c>
      <c r="BF116" s="370">
        <v>0</v>
      </c>
      <c r="BG116" s="370">
        <f t="shared" si="36"/>
        <v>0</v>
      </c>
      <c r="BH116" s="370">
        <v>0</v>
      </c>
      <c r="BI116" s="370">
        <v>0</v>
      </c>
      <c r="BJ116" s="370">
        <v>0</v>
      </c>
      <c r="BK116" s="370">
        <v>0</v>
      </c>
      <c r="BL116" s="370">
        <v>0</v>
      </c>
      <c r="BM116" s="370">
        <v>0</v>
      </c>
      <c r="BN116" s="370">
        <v>0</v>
      </c>
      <c r="BO116" s="370">
        <v>0</v>
      </c>
      <c r="BP116" s="370">
        <v>0</v>
      </c>
      <c r="BQ116" s="370">
        <v>0</v>
      </c>
      <c r="BR116" s="370">
        <v>0</v>
      </c>
      <c r="BS116" s="370">
        <v>0</v>
      </c>
      <c r="BT116" s="370">
        <v>0</v>
      </c>
      <c r="BU116" s="370">
        <v>0</v>
      </c>
      <c r="BV116" s="370">
        <v>0</v>
      </c>
      <c r="BW116" s="370">
        <v>0</v>
      </c>
      <c r="BX116" s="370">
        <v>0</v>
      </c>
      <c r="BY116" s="370">
        <v>0</v>
      </c>
      <c r="BZ116" s="370">
        <v>0</v>
      </c>
      <c r="CA116" s="370">
        <v>0</v>
      </c>
      <c r="CB116" s="370">
        <v>0</v>
      </c>
      <c r="CC116" s="370">
        <v>0</v>
      </c>
      <c r="CD116" s="370">
        <v>0</v>
      </c>
      <c r="CE116" s="370">
        <v>0</v>
      </c>
    </row>
    <row r="117" spans="1:83" s="371" customFormat="1" hidden="1">
      <c r="A117" s="370">
        <f t="shared" si="37"/>
        <v>104</v>
      </c>
      <c r="B117" s="370" t="s">
        <v>774</v>
      </c>
      <c r="C117" s="370" t="s">
        <v>775</v>
      </c>
      <c r="D117" s="370" t="s">
        <v>2446</v>
      </c>
      <c r="E117" s="370" t="s">
        <v>776</v>
      </c>
      <c r="F117" s="370" t="s">
        <v>82</v>
      </c>
      <c r="G117" s="370" t="s">
        <v>126</v>
      </c>
      <c r="H117" s="370" t="s">
        <v>615</v>
      </c>
      <c r="I117" s="370" t="s">
        <v>615</v>
      </c>
      <c r="J117" s="370">
        <v>2</v>
      </c>
      <c r="K117" s="370" t="s">
        <v>2421</v>
      </c>
      <c r="L117" s="370">
        <v>29646</v>
      </c>
      <c r="M117" s="370" t="s">
        <v>2409</v>
      </c>
      <c r="N117" s="370">
        <v>1300</v>
      </c>
      <c r="O117" s="370">
        <v>0</v>
      </c>
      <c r="P117" s="370">
        <v>0</v>
      </c>
      <c r="Q117" s="370">
        <f t="shared" si="22"/>
        <v>0</v>
      </c>
      <c r="R117" s="370">
        <v>13</v>
      </c>
      <c r="S117" s="370">
        <v>11</v>
      </c>
      <c r="T117" s="370">
        <f t="shared" si="23"/>
        <v>24</v>
      </c>
      <c r="U117" s="370">
        <v>15</v>
      </c>
      <c r="V117" s="370">
        <v>16</v>
      </c>
      <c r="W117" s="370">
        <f t="shared" si="24"/>
        <v>31</v>
      </c>
      <c r="X117" s="370">
        <v>15</v>
      </c>
      <c r="Y117" s="370">
        <v>18</v>
      </c>
      <c r="Z117" s="370">
        <f t="shared" si="25"/>
        <v>33</v>
      </c>
      <c r="AA117" s="370">
        <v>18</v>
      </c>
      <c r="AB117" s="370">
        <v>14</v>
      </c>
      <c r="AC117" s="370">
        <f t="shared" si="26"/>
        <v>32</v>
      </c>
      <c r="AD117" s="370">
        <v>15</v>
      </c>
      <c r="AE117" s="370">
        <v>16</v>
      </c>
      <c r="AF117" s="370">
        <f t="shared" si="27"/>
        <v>31</v>
      </c>
      <c r="AG117" s="370">
        <v>8</v>
      </c>
      <c r="AH117" s="370">
        <v>16</v>
      </c>
      <c r="AI117" s="370">
        <f t="shared" si="28"/>
        <v>24</v>
      </c>
      <c r="AJ117" s="370">
        <v>10</v>
      </c>
      <c r="AK117" s="370">
        <v>7</v>
      </c>
      <c r="AL117" s="370">
        <f t="shared" si="29"/>
        <v>17</v>
      </c>
      <c r="AM117" s="370">
        <v>4</v>
      </c>
      <c r="AN117" s="370">
        <v>1</v>
      </c>
      <c r="AO117" s="370">
        <f t="shared" si="30"/>
        <v>5</v>
      </c>
      <c r="AP117" s="370">
        <v>1</v>
      </c>
      <c r="AQ117" s="370">
        <v>0</v>
      </c>
      <c r="AR117" s="370">
        <f t="shared" si="31"/>
        <v>1</v>
      </c>
      <c r="AS117" s="370">
        <v>0</v>
      </c>
      <c r="AT117" s="370">
        <v>1</v>
      </c>
      <c r="AU117" s="370">
        <f t="shared" si="32"/>
        <v>1</v>
      </c>
      <c r="AV117" s="370">
        <v>0</v>
      </c>
      <c r="AW117" s="370">
        <v>0</v>
      </c>
      <c r="AX117" s="370">
        <f t="shared" si="33"/>
        <v>0</v>
      </c>
      <c r="AY117" s="370">
        <v>0</v>
      </c>
      <c r="AZ117" s="370">
        <v>0</v>
      </c>
      <c r="BA117" s="370">
        <f t="shared" si="34"/>
        <v>0</v>
      </c>
      <c r="BB117" s="370">
        <v>0</v>
      </c>
      <c r="BC117" s="370">
        <v>0</v>
      </c>
      <c r="BD117" s="370">
        <f t="shared" si="35"/>
        <v>0</v>
      </c>
      <c r="BE117" s="370">
        <v>0</v>
      </c>
      <c r="BF117" s="370">
        <v>0</v>
      </c>
      <c r="BG117" s="370">
        <f t="shared" si="36"/>
        <v>0</v>
      </c>
      <c r="BH117" s="370">
        <v>0</v>
      </c>
      <c r="BI117" s="370">
        <v>0</v>
      </c>
      <c r="BJ117" s="370">
        <v>0</v>
      </c>
      <c r="BK117" s="370">
        <v>0</v>
      </c>
      <c r="BL117" s="370">
        <v>0</v>
      </c>
      <c r="BM117" s="370">
        <v>0</v>
      </c>
      <c r="BN117" s="370">
        <v>0</v>
      </c>
      <c r="BO117" s="370">
        <v>0</v>
      </c>
      <c r="BP117" s="370">
        <v>0</v>
      </c>
      <c r="BQ117" s="370">
        <v>0</v>
      </c>
      <c r="BR117" s="370">
        <v>0</v>
      </c>
      <c r="BS117" s="370">
        <v>0</v>
      </c>
      <c r="BT117" s="370">
        <v>0</v>
      </c>
      <c r="BU117" s="370">
        <v>0</v>
      </c>
      <c r="BV117" s="370">
        <v>0</v>
      </c>
      <c r="BW117" s="370">
        <v>0</v>
      </c>
      <c r="BX117" s="370">
        <v>0</v>
      </c>
      <c r="BY117" s="370">
        <v>0</v>
      </c>
      <c r="BZ117" s="370">
        <v>0</v>
      </c>
      <c r="CA117" s="370">
        <v>0</v>
      </c>
      <c r="CB117" s="370">
        <v>0</v>
      </c>
      <c r="CC117" s="370">
        <v>0</v>
      </c>
      <c r="CD117" s="370">
        <v>0</v>
      </c>
      <c r="CE117" s="370">
        <v>0</v>
      </c>
    </row>
    <row r="118" spans="1:83" s="371" customFormat="1" hidden="1">
      <c r="A118" s="370">
        <f t="shared" si="37"/>
        <v>105</v>
      </c>
      <c r="B118" s="370" t="s">
        <v>738</v>
      </c>
      <c r="C118" s="370" t="s">
        <v>739</v>
      </c>
      <c r="D118" s="370" t="s">
        <v>1188</v>
      </c>
      <c r="E118" s="370" t="s">
        <v>289</v>
      </c>
      <c r="F118" s="370" t="s">
        <v>82</v>
      </c>
      <c r="G118" s="370" t="s">
        <v>126</v>
      </c>
      <c r="H118" s="370" t="s">
        <v>615</v>
      </c>
      <c r="I118" s="370" t="s">
        <v>615</v>
      </c>
      <c r="J118" s="370">
        <v>2</v>
      </c>
      <c r="K118" s="370" t="s">
        <v>2410</v>
      </c>
      <c r="L118" s="370">
        <v>13885</v>
      </c>
      <c r="M118" s="370" t="s">
        <v>2419</v>
      </c>
      <c r="N118" s="370">
        <v>0</v>
      </c>
      <c r="O118" s="370">
        <v>0</v>
      </c>
      <c r="P118" s="370">
        <v>0</v>
      </c>
      <c r="Q118" s="370">
        <f t="shared" si="22"/>
        <v>0</v>
      </c>
      <c r="R118" s="370">
        <v>5</v>
      </c>
      <c r="S118" s="370">
        <v>8</v>
      </c>
      <c r="T118" s="370">
        <f t="shared" si="23"/>
        <v>13</v>
      </c>
      <c r="U118" s="370">
        <v>5</v>
      </c>
      <c r="V118" s="370">
        <v>8</v>
      </c>
      <c r="W118" s="370">
        <f t="shared" si="24"/>
        <v>13</v>
      </c>
      <c r="X118" s="370">
        <v>3</v>
      </c>
      <c r="Y118" s="370">
        <v>5</v>
      </c>
      <c r="Z118" s="370">
        <f t="shared" si="25"/>
        <v>8</v>
      </c>
      <c r="AA118" s="370">
        <v>4</v>
      </c>
      <c r="AB118" s="370">
        <v>4</v>
      </c>
      <c r="AC118" s="370">
        <f t="shared" si="26"/>
        <v>8</v>
      </c>
      <c r="AD118" s="370">
        <v>5</v>
      </c>
      <c r="AE118" s="370">
        <v>7</v>
      </c>
      <c r="AF118" s="370">
        <f t="shared" si="27"/>
        <v>12</v>
      </c>
      <c r="AG118" s="370">
        <v>6</v>
      </c>
      <c r="AH118" s="370">
        <v>1</v>
      </c>
      <c r="AI118" s="370">
        <f t="shared" si="28"/>
        <v>7</v>
      </c>
      <c r="AJ118" s="370">
        <v>8</v>
      </c>
      <c r="AK118" s="370">
        <v>2</v>
      </c>
      <c r="AL118" s="370">
        <f t="shared" si="29"/>
        <v>10</v>
      </c>
      <c r="AM118" s="370">
        <v>5</v>
      </c>
      <c r="AN118" s="370">
        <v>4</v>
      </c>
      <c r="AO118" s="370">
        <f t="shared" si="30"/>
        <v>9</v>
      </c>
      <c r="AP118" s="370">
        <v>0</v>
      </c>
      <c r="AQ118" s="370">
        <v>1</v>
      </c>
      <c r="AR118" s="370">
        <f t="shared" si="31"/>
        <v>1</v>
      </c>
      <c r="AS118" s="370">
        <v>0</v>
      </c>
      <c r="AT118" s="370">
        <v>0</v>
      </c>
      <c r="AU118" s="370">
        <f t="shared" si="32"/>
        <v>0</v>
      </c>
      <c r="AV118" s="370">
        <v>0</v>
      </c>
      <c r="AW118" s="370">
        <v>0</v>
      </c>
      <c r="AX118" s="370">
        <f t="shared" si="33"/>
        <v>0</v>
      </c>
      <c r="AY118" s="370">
        <v>0</v>
      </c>
      <c r="AZ118" s="370">
        <v>0</v>
      </c>
      <c r="BA118" s="370">
        <f t="shared" si="34"/>
        <v>0</v>
      </c>
      <c r="BB118" s="370">
        <v>0</v>
      </c>
      <c r="BC118" s="370">
        <v>0</v>
      </c>
      <c r="BD118" s="370">
        <f t="shared" si="35"/>
        <v>0</v>
      </c>
      <c r="BE118" s="370">
        <v>0</v>
      </c>
      <c r="BF118" s="370">
        <v>0</v>
      </c>
      <c r="BG118" s="370">
        <f t="shared" si="36"/>
        <v>0</v>
      </c>
      <c r="BH118" s="370">
        <v>0</v>
      </c>
      <c r="BI118" s="370">
        <v>0</v>
      </c>
      <c r="BJ118" s="370">
        <v>0</v>
      </c>
      <c r="BK118" s="370">
        <v>0</v>
      </c>
      <c r="BL118" s="370">
        <v>0</v>
      </c>
      <c r="BM118" s="370">
        <v>0</v>
      </c>
      <c r="BN118" s="370">
        <v>0</v>
      </c>
      <c r="BO118" s="370">
        <v>0</v>
      </c>
      <c r="BP118" s="370">
        <v>1</v>
      </c>
      <c r="BQ118" s="370">
        <v>0</v>
      </c>
      <c r="BR118" s="370">
        <v>0</v>
      </c>
      <c r="BS118" s="370">
        <v>0</v>
      </c>
      <c r="BT118" s="370">
        <v>1</v>
      </c>
      <c r="BU118" s="370">
        <v>0</v>
      </c>
      <c r="BV118" s="370">
        <v>1</v>
      </c>
      <c r="BW118" s="370">
        <v>1</v>
      </c>
      <c r="BX118" s="370">
        <v>0</v>
      </c>
      <c r="BY118" s="370">
        <v>1</v>
      </c>
      <c r="BZ118" s="370">
        <v>1</v>
      </c>
      <c r="CA118" s="370">
        <v>0</v>
      </c>
      <c r="CB118" s="370">
        <v>1</v>
      </c>
      <c r="CC118" s="370">
        <v>1</v>
      </c>
      <c r="CD118" s="370">
        <v>0</v>
      </c>
      <c r="CE118" s="370">
        <v>1</v>
      </c>
    </row>
    <row r="119" spans="1:83" s="371" customFormat="1" hidden="1">
      <c r="A119" s="370">
        <f t="shared" si="37"/>
        <v>106</v>
      </c>
      <c r="B119" s="370" t="s">
        <v>735</v>
      </c>
      <c r="C119" s="370" t="s">
        <v>736</v>
      </c>
      <c r="D119" s="370" t="s">
        <v>2447</v>
      </c>
      <c r="E119" s="370" t="s">
        <v>737</v>
      </c>
      <c r="F119" s="370" t="s">
        <v>82</v>
      </c>
      <c r="G119" s="370" t="s">
        <v>126</v>
      </c>
      <c r="H119" s="370" t="s">
        <v>615</v>
      </c>
      <c r="I119" s="370" t="s">
        <v>615</v>
      </c>
      <c r="J119" s="370">
        <v>2</v>
      </c>
      <c r="K119" s="370" t="s">
        <v>615</v>
      </c>
      <c r="L119" s="370">
        <v>30133</v>
      </c>
      <c r="M119" s="370" t="s">
        <v>2415</v>
      </c>
      <c r="N119" s="370">
        <v>2500</v>
      </c>
      <c r="O119" s="370">
        <v>0</v>
      </c>
      <c r="P119" s="370">
        <v>0</v>
      </c>
      <c r="Q119" s="370">
        <f t="shared" si="22"/>
        <v>0</v>
      </c>
      <c r="R119" s="370">
        <v>1</v>
      </c>
      <c r="S119" s="370">
        <v>1</v>
      </c>
      <c r="T119" s="370">
        <f t="shared" si="23"/>
        <v>2</v>
      </c>
      <c r="U119" s="370">
        <v>1</v>
      </c>
      <c r="V119" s="370">
        <v>1</v>
      </c>
      <c r="W119" s="370">
        <f t="shared" si="24"/>
        <v>2</v>
      </c>
      <c r="X119" s="370">
        <v>5</v>
      </c>
      <c r="Y119" s="370">
        <v>1</v>
      </c>
      <c r="Z119" s="370">
        <f t="shared" si="25"/>
        <v>6</v>
      </c>
      <c r="AA119" s="370">
        <v>0</v>
      </c>
      <c r="AB119" s="370">
        <v>3</v>
      </c>
      <c r="AC119" s="370">
        <f t="shared" si="26"/>
        <v>3</v>
      </c>
      <c r="AD119" s="370">
        <v>0</v>
      </c>
      <c r="AE119" s="370">
        <v>0</v>
      </c>
      <c r="AF119" s="370">
        <f t="shared" si="27"/>
        <v>0</v>
      </c>
      <c r="AG119" s="370">
        <v>1</v>
      </c>
      <c r="AH119" s="370">
        <v>0</v>
      </c>
      <c r="AI119" s="370">
        <f t="shared" si="28"/>
        <v>1</v>
      </c>
      <c r="AJ119" s="370">
        <v>1</v>
      </c>
      <c r="AK119" s="370">
        <v>2</v>
      </c>
      <c r="AL119" s="370">
        <f t="shared" si="29"/>
        <v>3</v>
      </c>
      <c r="AM119" s="370">
        <v>1</v>
      </c>
      <c r="AN119" s="370">
        <v>0</v>
      </c>
      <c r="AO119" s="370">
        <f t="shared" si="30"/>
        <v>1</v>
      </c>
      <c r="AP119" s="370">
        <v>0</v>
      </c>
      <c r="AQ119" s="370">
        <v>0</v>
      </c>
      <c r="AR119" s="370">
        <f t="shared" si="31"/>
        <v>0</v>
      </c>
      <c r="AS119" s="370">
        <v>0</v>
      </c>
      <c r="AT119" s="370">
        <v>0</v>
      </c>
      <c r="AU119" s="370">
        <f t="shared" si="32"/>
        <v>0</v>
      </c>
      <c r="AV119" s="370">
        <v>0</v>
      </c>
      <c r="AW119" s="370">
        <v>0</v>
      </c>
      <c r="AX119" s="370">
        <f t="shared" si="33"/>
        <v>0</v>
      </c>
      <c r="AY119" s="370">
        <v>0</v>
      </c>
      <c r="AZ119" s="370">
        <v>0</v>
      </c>
      <c r="BA119" s="370">
        <f t="shared" si="34"/>
        <v>0</v>
      </c>
      <c r="BB119" s="370">
        <v>0</v>
      </c>
      <c r="BC119" s="370">
        <v>0</v>
      </c>
      <c r="BD119" s="370">
        <f t="shared" si="35"/>
        <v>0</v>
      </c>
      <c r="BE119" s="370">
        <v>0</v>
      </c>
      <c r="BF119" s="370">
        <v>0</v>
      </c>
      <c r="BG119" s="370">
        <f t="shared" si="36"/>
        <v>0</v>
      </c>
      <c r="BH119" s="370">
        <v>0</v>
      </c>
      <c r="BI119" s="370">
        <v>0</v>
      </c>
      <c r="BJ119" s="370">
        <v>0</v>
      </c>
      <c r="BK119" s="370">
        <v>0</v>
      </c>
      <c r="BL119" s="370">
        <v>0</v>
      </c>
      <c r="BM119" s="370">
        <v>0</v>
      </c>
      <c r="BN119" s="370">
        <v>0</v>
      </c>
      <c r="BO119" s="370">
        <v>0</v>
      </c>
      <c r="BP119" s="370">
        <v>0</v>
      </c>
      <c r="BQ119" s="370">
        <v>0</v>
      </c>
      <c r="BR119" s="370">
        <v>0</v>
      </c>
      <c r="BS119" s="370">
        <v>0</v>
      </c>
      <c r="BT119" s="370">
        <v>0</v>
      </c>
      <c r="BU119" s="370">
        <v>0</v>
      </c>
      <c r="BV119" s="370">
        <v>0</v>
      </c>
      <c r="BW119" s="370">
        <v>0</v>
      </c>
      <c r="BX119" s="370">
        <v>0</v>
      </c>
      <c r="BY119" s="370">
        <v>0</v>
      </c>
      <c r="BZ119" s="370">
        <v>0</v>
      </c>
      <c r="CA119" s="370">
        <v>0</v>
      </c>
      <c r="CB119" s="370">
        <v>0</v>
      </c>
      <c r="CC119" s="370">
        <v>0</v>
      </c>
      <c r="CD119" s="370">
        <v>0</v>
      </c>
      <c r="CE119" s="370">
        <v>0</v>
      </c>
    </row>
    <row r="120" spans="1:83" s="371" customFormat="1" hidden="1">
      <c r="A120" s="370">
        <f t="shared" si="37"/>
        <v>107</v>
      </c>
      <c r="B120" s="370" t="s">
        <v>746</v>
      </c>
      <c r="C120" s="370" t="s">
        <v>747</v>
      </c>
      <c r="D120" s="370" t="s">
        <v>1512</v>
      </c>
      <c r="E120" s="370" t="s">
        <v>701</v>
      </c>
      <c r="F120" s="370" t="s">
        <v>82</v>
      </c>
      <c r="G120" s="370" t="s">
        <v>126</v>
      </c>
      <c r="H120" s="370" t="s">
        <v>615</v>
      </c>
      <c r="I120" s="370" t="s">
        <v>615</v>
      </c>
      <c r="J120" s="370">
        <v>2</v>
      </c>
      <c r="K120" s="370" t="s">
        <v>2448</v>
      </c>
      <c r="L120" s="370">
        <v>37227</v>
      </c>
      <c r="M120" s="370" t="s">
        <v>2415</v>
      </c>
      <c r="N120" s="370">
        <v>220</v>
      </c>
      <c r="O120" s="370">
        <v>1</v>
      </c>
      <c r="P120" s="370">
        <v>0</v>
      </c>
      <c r="Q120" s="370">
        <f t="shared" si="22"/>
        <v>1</v>
      </c>
      <c r="R120" s="370">
        <v>3</v>
      </c>
      <c r="S120" s="370">
        <v>0</v>
      </c>
      <c r="T120" s="370">
        <f t="shared" si="23"/>
        <v>3</v>
      </c>
      <c r="U120" s="370">
        <v>5</v>
      </c>
      <c r="V120" s="370">
        <v>6</v>
      </c>
      <c r="W120" s="370">
        <f t="shared" si="24"/>
        <v>11</v>
      </c>
      <c r="X120" s="370">
        <v>2</v>
      </c>
      <c r="Y120" s="370">
        <v>2</v>
      </c>
      <c r="Z120" s="370">
        <f t="shared" si="25"/>
        <v>4</v>
      </c>
      <c r="AA120" s="370">
        <v>4</v>
      </c>
      <c r="AB120" s="370">
        <v>2</v>
      </c>
      <c r="AC120" s="370">
        <f t="shared" si="26"/>
        <v>6</v>
      </c>
      <c r="AD120" s="370">
        <v>6</v>
      </c>
      <c r="AE120" s="370">
        <v>5</v>
      </c>
      <c r="AF120" s="370">
        <f t="shared" si="27"/>
        <v>11</v>
      </c>
      <c r="AG120" s="370">
        <v>8</v>
      </c>
      <c r="AH120" s="370">
        <v>11</v>
      </c>
      <c r="AI120" s="370">
        <f t="shared" si="28"/>
        <v>19</v>
      </c>
      <c r="AJ120" s="370">
        <v>3</v>
      </c>
      <c r="AK120" s="370">
        <v>3</v>
      </c>
      <c r="AL120" s="370">
        <f t="shared" si="29"/>
        <v>6</v>
      </c>
      <c r="AM120" s="370">
        <v>1</v>
      </c>
      <c r="AN120" s="370">
        <v>0</v>
      </c>
      <c r="AO120" s="370">
        <f t="shared" si="30"/>
        <v>1</v>
      </c>
      <c r="AP120" s="370">
        <v>0</v>
      </c>
      <c r="AQ120" s="370">
        <v>0</v>
      </c>
      <c r="AR120" s="370">
        <f t="shared" si="31"/>
        <v>0</v>
      </c>
      <c r="AS120" s="370">
        <v>0</v>
      </c>
      <c r="AT120" s="370">
        <v>0</v>
      </c>
      <c r="AU120" s="370">
        <f t="shared" si="32"/>
        <v>0</v>
      </c>
      <c r="AV120" s="370">
        <v>0</v>
      </c>
      <c r="AW120" s="370">
        <v>0</v>
      </c>
      <c r="AX120" s="370">
        <f t="shared" si="33"/>
        <v>0</v>
      </c>
      <c r="AY120" s="370">
        <v>0</v>
      </c>
      <c r="AZ120" s="370">
        <v>0</v>
      </c>
      <c r="BA120" s="370">
        <f t="shared" si="34"/>
        <v>0</v>
      </c>
      <c r="BB120" s="370">
        <v>0</v>
      </c>
      <c r="BC120" s="370">
        <v>0</v>
      </c>
      <c r="BD120" s="370">
        <f t="shared" si="35"/>
        <v>0</v>
      </c>
      <c r="BE120" s="370">
        <v>0</v>
      </c>
      <c r="BF120" s="370">
        <v>0</v>
      </c>
      <c r="BG120" s="370">
        <f t="shared" si="36"/>
        <v>0</v>
      </c>
      <c r="BH120" s="370">
        <v>0</v>
      </c>
      <c r="BI120" s="370">
        <v>0</v>
      </c>
      <c r="BJ120" s="370">
        <v>0</v>
      </c>
      <c r="BK120" s="370">
        <v>0</v>
      </c>
      <c r="BL120" s="370">
        <v>0</v>
      </c>
      <c r="BM120" s="370">
        <v>0</v>
      </c>
      <c r="BN120" s="370">
        <v>0</v>
      </c>
      <c r="BO120" s="370">
        <v>0</v>
      </c>
      <c r="BP120" s="370">
        <v>0</v>
      </c>
      <c r="BQ120" s="370">
        <v>0</v>
      </c>
      <c r="BR120" s="370">
        <v>0</v>
      </c>
      <c r="BS120" s="370">
        <v>0</v>
      </c>
      <c r="BT120" s="370">
        <v>0</v>
      </c>
      <c r="BU120" s="370">
        <v>0</v>
      </c>
      <c r="BV120" s="370">
        <v>0</v>
      </c>
      <c r="BW120" s="370">
        <v>0</v>
      </c>
      <c r="BX120" s="370">
        <v>0</v>
      </c>
      <c r="BY120" s="370">
        <v>0</v>
      </c>
      <c r="BZ120" s="370">
        <v>0</v>
      </c>
      <c r="CA120" s="370">
        <v>0</v>
      </c>
      <c r="CB120" s="370">
        <v>0</v>
      </c>
      <c r="CC120" s="370">
        <v>0</v>
      </c>
      <c r="CD120" s="370">
        <v>0</v>
      </c>
      <c r="CE120" s="370">
        <v>0</v>
      </c>
    </row>
    <row r="121" spans="1:83" s="371" customFormat="1" hidden="1">
      <c r="A121" s="370">
        <f t="shared" si="37"/>
        <v>108</v>
      </c>
      <c r="B121" s="370" t="s">
        <v>771</v>
      </c>
      <c r="C121" s="370" t="s">
        <v>772</v>
      </c>
      <c r="D121" s="370" t="s">
        <v>1542</v>
      </c>
      <c r="E121" s="370" t="s">
        <v>773</v>
      </c>
      <c r="F121" s="370" t="s">
        <v>82</v>
      </c>
      <c r="G121" s="370" t="s">
        <v>126</v>
      </c>
      <c r="H121" s="370" t="s">
        <v>615</v>
      </c>
      <c r="I121" s="370" t="s">
        <v>615</v>
      </c>
      <c r="J121" s="370">
        <v>2</v>
      </c>
      <c r="K121" s="370" t="s">
        <v>2410</v>
      </c>
      <c r="L121" s="370">
        <v>39135</v>
      </c>
      <c r="M121" s="370" t="s">
        <v>2419</v>
      </c>
      <c r="N121" s="370">
        <v>0</v>
      </c>
      <c r="O121" s="370">
        <v>1</v>
      </c>
      <c r="P121" s="370">
        <v>1</v>
      </c>
      <c r="Q121" s="370">
        <f t="shared" si="22"/>
        <v>2</v>
      </c>
      <c r="R121" s="370">
        <v>4</v>
      </c>
      <c r="S121" s="370">
        <v>11</v>
      </c>
      <c r="T121" s="370">
        <f t="shared" si="23"/>
        <v>15</v>
      </c>
      <c r="U121" s="370">
        <v>5</v>
      </c>
      <c r="V121" s="370">
        <v>2</v>
      </c>
      <c r="W121" s="370">
        <f t="shared" si="24"/>
        <v>7</v>
      </c>
      <c r="X121" s="370">
        <v>7</v>
      </c>
      <c r="Y121" s="370">
        <v>5</v>
      </c>
      <c r="Z121" s="370">
        <f t="shared" si="25"/>
        <v>12</v>
      </c>
      <c r="AA121" s="370">
        <v>7</v>
      </c>
      <c r="AB121" s="370">
        <v>9</v>
      </c>
      <c r="AC121" s="370">
        <f t="shared" si="26"/>
        <v>16</v>
      </c>
      <c r="AD121" s="370">
        <v>15</v>
      </c>
      <c r="AE121" s="370">
        <v>9</v>
      </c>
      <c r="AF121" s="370">
        <f t="shared" si="27"/>
        <v>24</v>
      </c>
      <c r="AG121" s="370">
        <v>13</v>
      </c>
      <c r="AH121" s="370">
        <v>9</v>
      </c>
      <c r="AI121" s="370">
        <f t="shared" si="28"/>
        <v>22</v>
      </c>
      <c r="AJ121" s="370">
        <v>6</v>
      </c>
      <c r="AK121" s="370">
        <v>6</v>
      </c>
      <c r="AL121" s="370">
        <f t="shared" si="29"/>
        <v>12</v>
      </c>
      <c r="AM121" s="370">
        <v>8</v>
      </c>
      <c r="AN121" s="370">
        <v>3</v>
      </c>
      <c r="AO121" s="370">
        <f t="shared" si="30"/>
        <v>11</v>
      </c>
      <c r="AP121" s="370">
        <v>2</v>
      </c>
      <c r="AQ121" s="370">
        <v>2</v>
      </c>
      <c r="AR121" s="370">
        <f t="shared" si="31"/>
        <v>4</v>
      </c>
      <c r="AS121" s="370">
        <v>1</v>
      </c>
      <c r="AT121" s="370">
        <v>2</v>
      </c>
      <c r="AU121" s="370">
        <f t="shared" si="32"/>
        <v>3</v>
      </c>
      <c r="AV121" s="370">
        <v>0</v>
      </c>
      <c r="AW121" s="370">
        <v>0</v>
      </c>
      <c r="AX121" s="370">
        <f t="shared" si="33"/>
        <v>0</v>
      </c>
      <c r="AY121" s="370">
        <v>1</v>
      </c>
      <c r="AZ121" s="370">
        <v>1</v>
      </c>
      <c r="BA121" s="370">
        <f t="shared" si="34"/>
        <v>2</v>
      </c>
      <c r="BB121" s="370">
        <v>0</v>
      </c>
      <c r="BC121" s="370">
        <v>0</v>
      </c>
      <c r="BD121" s="370">
        <f t="shared" si="35"/>
        <v>0</v>
      </c>
      <c r="BE121" s="370">
        <v>0</v>
      </c>
      <c r="BF121" s="370">
        <v>0</v>
      </c>
      <c r="BG121" s="370">
        <f t="shared" si="36"/>
        <v>0</v>
      </c>
      <c r="BH121" s="370">
        <v>0</v>
      </c>
      <c r="BI121" s="370">
        <v>0</v>
      </c>
      <c r="BJ121" s="370">
        <v>0</v>
      </c>
      <c r="BK121" s="370">
        <v>0</v>
      </c>
      <c r="BL121" s="370">
        <v>0</v>
      </c>
      <c r="BM121" s="370">
        <v>0</v>
      </c>
      <c r="BN121" s="370">
        <v>0</v>
      </c>
      <c r="BO121" s="370">
        <v>0</v>
      </c>
      <c r="BP121" s="370">
        <v>0</v>
      </c>
      <c r="BQ121" s="370">
        <v>0</v>
      </c>
      <c r="BR121" s="370">
        <v>0</v>
      </c>
      <c r="BS121" s="370">
        <v>0</v>
      </c>
      <c r="BT121" s="370">
        <v>0</v>
      </c>
      <c r="BU121" s="370">
        <v>0</v>
      </c>
      <c r="BV121" s="370">
        <v>0</v>
      </c>
      <c r="BW121" s="370">
        <v>0</v>
      </c>
      <c r="BX121" s="370">
        <v>0</v>
      </c>
      <c r="BY121" s="370">
        <v>0</v>
      </c>
      <c r="BZ121" s="370">
        <v>0</v>
      </c>
      <c r="CA121" s="370">
        <v>0</v>
      </c>
      <c r="CB121" s="370">
        <v>0</v>
      </c>
      <c r="CC121" s="370">
        <v>0</v>
      </c>
      <c r="CD121" s="370">
        <v>0</v>
      </c>
      <c r="CE121" s="370">
        <v>0</v>
      </c>
    </row>
    <row r="122" spans="1:83" s="371" customFormat="1" hidden="1">
      <c r="A122" s="370">
        <f t="shared" si="37"/>
        <v>109</v>
      </c>
      <c r="B122" s="370" t="s">
        <v>766</v>
      </c>
      <c r="C122" s="370" t="s">
        <v>767</v>
      </c>
      <c r="D122" s="370" t="s">
        <v>768</v>
      </c>
      <c r="E122" s="370" t="s">
        <v>768</v>
      </c>
      <c r="F122" s="370" t="s">
        <v>82</v>
      </c>
      <c r="G122" s="370" t="s">
        <v>126</v>
      </c>
      <c r="H122" s="370" t="s">
        <v>615</v>
      </c>
      <c r="I122" s="370" t="s">
        <v>615</v>
      </c>
      <c r="J122" s="370">
        <v>2</v>
      </c>
      <c r="K122" s="370" t="s">
        <v>2421</v>
      </c>
      <c r="L122" s="370">
        <v>25750</v>
      </c>
      <c r="M122" s="370" t="s">
        <v>2419</v>
      </c>
      <c r="N122" s="370">
        <v>0</v>
      </c>
      <c r="O122" s="370">
        <v>0</v>
      </c>
      <c r="P122" s="370">
        <v>0</v>
      </c>
      <c r="Q122" s="370">
        <f t="shared" si="22"/>
        <v>0</v>
      </c>
      <c r="R122" s="370">
        <v>3</v>
      </c>
      <c r="S122" s="370">
        <v>6</v>
      </c>
      <c r="T122" s="370">
        <f t="shared" si="23"/>
        <v>9</v>
      </c>
      <c r="U122" s="370">
        <v>10</v>
      </c>
      <c r="V122" s="370">
        <v>8</v>
      </c>
      <c r="W122" s="370">
        <f t="shared" si="24"/>
        <v>18</v>
      </c>
      <c r="X122" s="370">
        <v>11</v>
      </c>
      <c r="Y122" s="370">
        <v>10</v>
      </c>
      <c r="Z122" s="370">
        <f t="shared" si="25"/>
        <v>21</v>
      </c>
      <c r="AA122" s="370">
        <v>8</v>
      </c>
      <c r="AB122" s="370">
        <v>7</v>
      </c>
      <c r="AC122" s="370">
        <f t="shared" si="26"/>
        <v>15</v>
      </c>
      <c r="AD122" s="370">
        <v>10</v>
      </c>
      <c r="AE122" s="370">
        <v>3</v>
      </c>
      <c r="AF122" s="370">
        <f t="shared" si="27"/>
        <v>13</v>
      </c>
      <c r="AG122" s="370">
        <v>15</v>
      </c>
      <c r="AH122" s="370">
        <v>5</v>
      </c>
      <c r="AI122" s="370">
        <f t="shared" si="28"/>
        <v>20</v>
      </c>
      <c r="AJ122" s="370">
        <v>3</v>
      </c>
      <c r="AK122" s="370">
        <v>3</v>
      </c>
      <c r="AL122" s="370">
        <f t="shared" si="29"/>
        <v>6</v>
      </c>
      <c r="AM122" s="370">
        <v>1</v>
      </c>
      <c r="AN122" s="370">
        <v>2</v>
      </c>
      <c r="AO122" s="370">
        <f t="shared" si="30"/>
        <v>3</v>
      </c>
      <c r="AP122" s="370">
        <v>2</v>
      </c>
      <c r="AQ122" s="370">
        <v>0</v>
      </c>
      <c r="AR122" s="370">
        <f t="shared" si="31"/>
        <v>2</v>
      </c>
      <c r="AS122" s="370">
        <v>0</v>
      </c>
      <c r="AT122" s="370">
        <v>0</v>
      </c>
      <c r="AU122" s="370">
        <f t="shared" si="32"/>
        <v>0</v>
      </c>
      <c r="AV122" s="370">
        <v>1</v>
      </c>
      <c r="AW122" s="370">
        <v>1</v>
      </c>
      <c r="AX122" s="370">
        <f t="shared" si="33"/>
        <v>2</v>
      </c>
      <c r="AY122" s="370">
        <v>0</v>
      </c>
      <c r="AZ122" s="370">
        <v>0</v>
      </c>
      <c r="BA122" s="370">
        <f t="shared" si="34"/>
        <v>0</v>
      </c>
      <c r="BB122" s="370">
        <v>0</v>
      </c>
      <c r="BC122" s="370">
        <v>0</v>
      </c>
      <c r="BD122" s="370">
        <f t="shared" si="35"/>
        <v>0</v>
      </c>
      <c r="BE122" s="370">
        <v>0</v>
      </c>
      <c r="BF122" s="370">
        <v>0</v>
      </c>
      <c r="BG122" s="370">
        <f t="shared" si="36"/>
        <v>0</v>
      </c>
      <c r="BH122" s="370">
        <v>11</v>
      </c>
      <c r="BI122" s="370">
        <v>4</v>
      </c>
      <c r="BJ122" s="370">
        <v>3</v>
      </c>
      <c r="BK122" s="370">
        <v>4</v>
      </c>
      <c r="BL122" s="370">
        <v>2</v>
      </c>
      <c r="BM122" s="370">
        <v>0</v>
      </c>
      <c r="BN122" s="370">
        <v>0</v>
      </c>
      <c r="BO122" s="370">
        <v>0</v>
      </c>
      <c r="BP122" s="370">
        <v>0</v>
      </c>
      <c r="BQ122" s="370">
        <v>0</v>
      </c>
      <c r="BR122" s="370">
        <v>0</v>
      </c>
      <c r="BS122" s="370">
        <v>0</v>
      </c>
      <c r="BT122" s="370">
        <v>16</v>
      </c>
      <c r="BU122" s="370">
        <v>8</v>
      </c>
      <c r="BV122" s="370">
        <v>24</v>
      </c>
      <c r="BW122" s="370">
        <v>16</v>
      </c>
      <c r="BX122" s="370">
        <v>8</v>
      </c>
      <c r="BY122" s="370">
        <v>24</v>
      </c>
      <c r="BZ122" s="370">
        <v>16</v>
      </c>
      <c r="CA122" s="370">
        <v>8</v>
      </c>
      <c r="CB122" s="370">
        <v>24</v>
      </c>
      <c r="CC122" s="370">
        <v>16</v>
      </c>
      <c r="CD122" s="370">
        <v>8</v>
      </c>
      <c r="CE122" s="370">
        <v>24</v>
      </c>
    </row>
    <row r="123" spans="1:83" s="371" customFormat="1" hidden="1">
      <c r="A123" s="370">
        <f t="shared" si="37"/>
        <v>110</v>
      </c>
      <c r="B123" s="370" t="s">
        <v>786</v>
      </c>
      <c r="C123" s="370" t="s">
        <v>787</v>
      </c>
      <c r="D123" s="370" t="s">
        <v>1526</v>
      </c>
      <c r="E123" s="370" t="s">
        <v>753</v>
      </c>
      <c r="F123" s="370" t="s">
        <v>82</v>
      </c>
      <c r="G123" s="370" t="s">
        <v>126</v>
      </c>
      <c r="H123" s="370" t="s">
        <v>615</v>
      </c>
      <c r="I123" s="370" t="s">
        <v>615</v>
      </c>
      <c r="J123" s="370">
        <v>2</v>
      </c>
      <c r="K123" s="370" t="s">
        <v>2410</v>
      </c>
      <c r="L123" s="370">
        <v>3654</v>
      </c>
      <c r="M123" s="370" t="s">
        <v>1376</v>
      </c>
      <c r="N123" s="370">
        <v>1000</v>
      </c>
      <c r="O123" s="370">
        <v>0</v>
      </c>
      <c r="P123" s="370">
        <v>1</v>
      </c>
      <c r="Q123" s="370">
        <f t="shared" si="22"/>
        <v>1</v>
      </c>
      <c r="R123" s="370">
        <v>3</v>
      </c>
      <c r="S123" s="370">
        <v>3</v>
      </c>
      <c r="T123" s="370">
        <f t="shared" si="23"/>
        <v>6</v>
      </c>
      <c r="U123" s="370">
        <v>3</v>
      </c>
      <c r="V123" s="370">
        <v>1</v>
      </c>
      <c r="W123" s="370">
        <f t="shared" si="24"/>
        <v>4</v>
      </c>
      <c r="X123" s="370">
        <v>3</v>
      </c>
      <c r="Y123" s="370">
        <v>3</v>
      </c>
      <c r="Z123" s="370">
        <f t="shared" si="25"/>
        <v>6</v>
      </c>
      <c r="AA123" s="370">
        <v>0</v>
      </c>
      <c r="AB123" s="370">
        <v>0</v>
      </c>
      <c r="AC123" s="370">
        <f t="shared" si="26"/>
        <v>0</v>
      </c>
      <c r="AD123" s="370">
        <v>2</v>
      </c>
      <c r="AE123" s="370">
        <v>5</v>
      </c>
      <c r="AF123" s="370">
        <f t="shared" si="27"/>
        <v>7</v>
      </c>
      <c r="AG123" s="370">
        <v>3</v>
      </c>
      <c r="AH123" s="370">
        <v>6</v>
      </c>
      <c r="AI123" s="370">
        <f t="shared" si="28"/>
        <v>9</v>
      </c>
      <c r="AJ123" s="370">
        <v>1</v>
      </c>
      <c r="AK123" s="370">
        <v>2</v>
      </c>
      <c r="AL123" s="370">
        <f t="shared" si="29"/>
        <v>3</v>
      </c>
      <c r="AM123" s="370">
        <v>0</v>
      </c>
      <c r="AN123" s="370">
        <v>0</v>
      </c>
      <c r="AO123" s="370">
        <f t="shared" si="30"/>
        <v>0</v>
      </c>
      <c r="AP123" s="370">
        <v>0</v>
      </c>
      <c r="AQ123" s="370">
        <v>1</v>
      </c>
      <c r="AR123" s="370">
        <f t="shared" si="31"/>
        <v>1</v>
      </c>
      <c r="AS123" s="370">
        <v>0</v>
      </c>
      <c r="AT123" s="370">
        <v>0</v>
      </c>
      <c r="AU123" s="370">
        <f t="shared" si="32"/>
        <v>0</v>
      </c>
      <c r="AV123" s="370">
        <v>1</v>
      </c>
      <c r="AW123" s="370">
        <v>0</v>
      </c>
      <c r="AX123" s="370">
        <f t="shared" si="33"/>
        <v>1</v>
      </c>
      <c r="AY123" s="370">
        <v>0</v>
      </c>
      <c r="AZ123" s="370">
        <v>0</v>
      </c>
      <c r="BA123" s="370">
        <f t="shared" si="34"/>
        <v>0</v>
      </c>
      <c r="BB123" s="370">
        <v>0</v>
      </c>
      <c r="BC123" s="370">
        <v>0</v>
      </c>
      <c r="BD123" s="370">
        <f t="shared" si="35"/>
        <v>0</v>
      </c>
      <c r="BE123" s="370">
        <v>0</v>
      </c>
      <c r="BF123" s="370">
        <v>0</v>
      </c>
      <c r="BG123" s="370">
        <f t="shared" si="36"/>
        <v>0</v>
      </c>
      <c r="BH123" s="370">
        <v>0</v>
      </c>
      <c r="BI123" s="370">
        <v>0</v>
      </c>
      <c r="BJ123" s="370">
        <v>0</v>
      </c>
      <c r="BK123" s="370">
        <v>0</v>
      </c>
      <c r="BL123" s="370">
        <v>0</v>
      </c>
      <c r="BM123" s="370">
        <v>0</v>
      </c>
      <c r="BN123" s="370">
        <v>0</v>
      </c>
      <c r="BO123" s="370">
        <v>0</v>
      </c>
      <c r="BP123" s="370">
        <v>0</v>
      </c>
      <c r="BQ123" s="370">
        <v>0</v>
      </c>
      <c r="BR123" s="370">
        <v>0</v>
      </c>
      <c r="BS123" s="370">
        <v>0</v>
      </c>
      <c r="BT123" s="370">
        <v>0</v>
      </c>
      <c r="BU123" s="370">
        <v>0</v>
      </c>
      <c r="BV123" s="370">
        <v>0</v>
      </c>
      <c r="BW123" s="370">
        <v>0</v>
      </c>
      <c r="BX123" s="370">
        <v>0</v>
      </c>
      <c r="BY123" s="370">
        <v>0</v>
      </c>
      <c r="BZ123" s="370">
        <v>0</v>
      </c>
      <c r="CA123" s="370">
        <v>0</v>
      </c>
      <c r="CB123" s="370">
        <v>0</v>
      </c>
      <c r="CC123" s="370">
        <v>0</v>
      </c>
      <c r="CD123" s="370">
        <v>0</v>
      </c>
      <c r="CE123" s="370">
        <v>0</v>
      </c>
    </row>
    <row r="124" spans="1:83" s="371" customFormat="1" hidden="1">
      <c r="A124" s="370">
        <f t="shared" si="37"/>
        <v>111</v>
      </c>
      <c r="B124" s="370" t="s">
        <v>764</v>
      </c>
      <c r="C124" s="370" t="s">
        <v>765</v>
      </c>
      <c r="D124" s="370" t="s">
        <v>2449</v>
      </c>
      <c r="E124" s="370" t="s">
        <v>756</v>
      </c>
      <c r="F124" s="370" t="s">
        <v>82</v>
      </c>
      <c r="G124" s="370" t="s">
        <v>126</v>
      </c>
      <c r="H124" s="370" t="s">
        <v>615</v>
      </c>
      <c r="I124" s="370" t="s">
        <v>615</v>
      </c>
      <c r="J124" s="370">
        <v>2</v>
      </c>
      <c r="K124" s="370" t="s">
        <v>2410</v>
      </c>
      <c r="L124" s="370">
        <v>28856</v>
      </c>
      <c r="M124" s="370" t="s">
        <v>2409</v>
      </c>
      <c r="N124" s="370">
        <v>1300</v>
      </c>
      <c r="O124" s="370">
        <v>0</v>
      </c>
      <c r="P124" s="370">
        <v>1</v>
      </c>
      <c r="Q124" s="370">
        <f t="shared" si="22"/>
        <v>1</v>
      </c>
      <c r="R124" s="370">
        <v>13</v>
      </c>
      <c r="S124" s="370">
        <v>14</v>
      </c>
      <c r="T124" s="370">
        <f t="shared" si="23"/>
        <v>27</v>
      </c>
      <c r="U124" s="370">
        <v>13</v>
      </c>
      <c r="V124" s="370">
        <v>11</v>
      </c>
      <c r="W124" s="370">
        <f t="shared" si="24"/>
        <v>24</v>
      </c>
      <c r="X124" s="370">
        <v>18</v>
      </c>
      <c r="Y124" s="370">
        <v>24</v>
      </c>
      <c r="Z124" s="370">
        <f t="shared" si="25"/>
        <v>42</v>
      </c>
      <c r="AA124" s="370">
        <v>17</v>
      </c>
      <c r="AB124" s="370">
        <v>11</v>
      </c>
      <c r="AC124" s="370">
        <f t="shared" si="26"/>
        <v>28</v>
      </c>
      <c r="AD124" s="370">
        <v>14</v>
      </c>
      <c r="AE124" s="370">
        <v>13</v>
      </c>
      <c r="AF124" s="370">
        <f t="shared" si="27"/>
        <v>27</v>
      </c>
      <c r="AG124" s="370">
        <v>15</v>
      </c>
      <c r="AH124" s="370">
        <v>14</v>
      </c>
      <c r="AI124" s="370">
        <f t="shared" si="28"/>
        <v>29</v>
      </c>
      <c r="AJ124" s="370">
        <v>3</v>
      </c>
      <c r="AK124" s="370">
        <v>2</v>
      </c>
      <c r="AL124" s="370">
        <f t="shared" si="29"/>
        <v>5</v>
      </c>
      <c r="AM124" s="370">
        <v>0</v>
      </c>
      <c r="AN124" s="370">
        <v>0</v>
      </c>
      <c r="AO124" s="370">
        <f t="shared" si="30"/>
        <v>0</v>
      </c>
      <c r="AP124" s="370">
        <v>0</v>
      </c>
      <c r="AQ124" s="370">
        <v>0</v>
      </c>
      <c r="AR124" s="370">
        <f t="shared" si="31"/>
        <v>0</v>
      </c>
      <c r="AS124" s="370">
        <v>0</v>
      </c>
      <c r="AT124" s="370">
        <v>0</v>
      </c>
      <c r="AU124" s="370">
        <f t="shared" si="32"/>
        <v>0</v>
      </c>
      <c r="AV124" s="370">
        <v>0</v>
      </c>
      <c r="AW124" s="370">
        <v>0</v>
      </c>
      <c r="AX124" s="370">
        <f t="shared" si="33"/>
        <v>0</v>
      </c>
      <c r="AY124" s="370">
        <v>0</v>
      </c>
      <c r="AZ124" s="370">
        <v>0</v>
      </c>
      <c r="BA124" s="370">
        <f t="shared" si="34"/>
        <v>0</v>
      </c>
      <c r="BB124" s="370">
        <v>0</v>
      </c>
      <c r="BC124" s="370">
        <v>0</v>
      </c>
      <c r="BD124" s="370">
        <f t="shared" si="35"/>
        <v>0</v>
      </c>
      <c r="BE124" s="370">
        <v>0</v>
      </c>
      <c r="BF124" s="370">
        <v>0</v>
      </c>
      <c r="BG124" s="370">
        <f t="shared" si="36"/>
        <v>0</v>
      </c>
      <c r="BH124" s="370">
        <v>0</v>
      </c>
      <c r="BI124" s="370">
        <v>0</v>
      </c>
      <c r="BJ124" s="370">
        <v>0</v>
      </c>
      <c r="BK124" s="370">
        <v>0</v>
      </c>
      <c r="BL124" s="370">
        <v>0</v>
      </c>
      <c r="BM124" s="370">
        <v>0</v>
      </c>
      <c r="BN124" s="370">
        <v>0</v>
      </c>
      <c r="BO124" s="370">
        <v>0</v>
      </c>
      <c r="BP124" s="370">
        <v>0</v>
      </c>
      <c r="BQ124" s="370">
        <v>0</v>
      </c>
      <c r="BR124" s="370">
        <v>0</v>
      </c>
      <c r="BS124" s="370">
        <v>0</v>
      </c>
      <c r="BT124" s="370">
        <v>0</v>
      </c>
      <c r="BU124" s="370">
        <v>0</v>
      </c>
      <c r="BV124" s="370">
        <v>0</v>
      </c>
      <c r="BW124" s="370">
        <v>0</v>
      </c>
      <c r="BX124" s="370">
        <v>0</v>
      </c>
      <c r="BY124" s="370">
        <v>0</v>
      </c>
      <c r="BZ124" s="370">
        <v>0</v>
      </c>
      <c r="CA124" s="370">
        <v>0</v>
      </c>
      <c r="CB124" s="370">
        <v>0</v>
      </c>
      <c r="CC124" s="370">
        <v>0</v>
      </c>
      <c r="CD124" s="370">
        <v>0</v>
      </c>
      <c r="CE124" s="370">
        <v>0</v>
      </c>
    </row>
    <row r="125" spans="1:83" s="371" customFormat="1" hidden="1">
      <c r="A125" s="370">
        <f t="shared" si="37"/>
        <v>112</v>
      </c>
      <c r="B125" s="370" t="s">
        <v>754</v>
      </c>
      <c r="C125" s="370" t="s">
        <v>755</v>
      </c>
      <c r="D125" s="370" t="s">
        <v>1544</v>
      </c>
      <c r="E125" s="370" t="s">
        <v>756</v>
      </c>
      <c r="F125" s="370" t="s">
        <v>82</v>
      </c>
      <c r="G125" s="370" t="s">
        <v>126</v>
      </c>
      <c r="H125" s="370" t="s">
        <v>615</v>
      </c>
      <c r="I125" s="370" t="s">
        <v>615</v>
      </c>
      <c r="J125" s="370">
        <v>2</v>
      </c>
      <c r="K125" s="370" t="s">
        <v>2410</v>
      </c>
      <c r="L125" s="370">
        <v>30011</v>
      </c>
      <c r="M125" s="370" t="s">
        <v>2409</v>
      </c>
      <c r="N125" s="370">
        <v>1500</v>
      </c>
      <c r="O125" s="370">
        <v>0</v>
      </c>
      <c r="P125" s="370">
        <v>0</v>
      </c>
      <c r="Q125" s="370">
        <f t="shared" si="22"/>
        <v>0</v>
      </c>
      <c r="R125" s="370">
        <v>9</v>
      </c>
      <c r="S125" s="370">
        <v>7</v>
      </c>
      <c r="T125" s="370">
        <f t="shared" si="23"/>
        <v>16</v>
      </c>
      <c r="U125" s="370">
        <v>7</v>
      </c>
      <c r="V125" s="370">
        <v>9</v>
      </c>
      <c r="W125" s="370">
        <f t="shared" si="24"/>
        <v>16</v>
      </c>
      <c r="X125" s="370">
        <v>10</v>
      </c>
      <c r="Y125" s="370">
        <v>7</v>
      </c>
      <c r="Z125" s="370">
        <f t="shared" si="25"/>
        <v>17</v>
      </c>
      <c r="AA125" s="370">
        <v>7</v>
      </c>
      <c r="AB125" s="370">
        <v>8</v>
      </c>
      <c r="AC125" s="370">
        <f t="shared" si="26"/>
        <v>15</v>
      </c>
      <c r="AD125" s="370">
        <v>10</v>
      </c>
      <c r="AE125" s="370">
        <v>4</v>
      </c>
      <c r="AF125" s="370">
        <f t="shared" si="27"/>
        <v>14</v>
      </c>
      <c r="AG125" s="370">
        <v>11</v>
      </c>
      <c r="AH125" s="370">
        <v>8</v>
      </c>
      <c r="AI125" s="370">
        <f t="shared" si="28"/>
        <v>19</v>
      </c>
      <c r="AJ125" s="370">
        <v>5</v>
      </c>
      <c r="AK125" s="370">
        <v>3</v>
      </c>
      <c r="AL125" s="370">
        <f t="shared" si="29"/>
        <v>8</v>
      </c>
      <c r="AM125" s="370">
        <v>1</v>
      </c>
      <c r="AN125" s="370">
        <v>0</v>
      </c>
      <c r="AO125" s="370">
        <f t="shared" si="30"/>
        <v>1</v>
      </c>
      <c r="AP125" s="370">
        <v>1</v>
      </c>
      <c r="AQ125" s="370">
        <v>0</v>
      </c>
      <c r="AR125" s="370">
        <f t="shared" si="31"/>
        <v>1</v>
      </c>
      <c r="AS125" s="370">
        <v>0</v>
      </c>
      <c r="AT125" s="370">
        <v>0</v>
      </c>
      <c r="AU125" s="370">
        <f t="shared" si="32"/>
        <v>0</v>
      </c>
      <c r="AV125" s="370">
        <v>0</v>
      </c>
      <c r="AW125" s="370">
        <v>0</v>
      </c>
      <c r="AX125" s="370">
        <f t="shared" si="33"/>
        <v>0</v>
      </c>
      <c r="AY125" s="370">
        <v>0</v>
      </c>
      <c r="AZ125" s="370">
        <v>0</v>
      </c>
      <c r="BA125" s="370">
        <f t="shared" si="34"/>
        <v>0</v>
      </c>
      <c r="BB125" s="370">
        <v>0</v>
      </c>
      <c r="BC125" s="370">
        <v>0</v>
      </c>
      <c r="BD125" s="370">
        <f t="shared" si="35"/>
        <v>0</v>
      </c>
      <c r="BE125" s="370">
        <v>0</v>
      </c>
      <c r="BF125" s="370">
        <v>0</v>
      </c>
      <c r="BG125" s="370">
        <f t="shared" si="36"/>
        <v>0</v>
      </c>
      <c r="BH125" s="370">
        <v>0</v>
      </c>
      <c r="BI125" s="370">
        <v>0</v>
      </c>
      <c r="BJ125" s="370">
        <v>0</v>
      </c>
      <c r="BK125" s="370">
        <v>0</v>
      </c>
      <c r="BL125" s="370">
        <v>0</v>
      </c>
      <c r="BM125" s="370">
        <v>0</v>
      </c>
      <c r="BN125" s="370">
        <v>0</v>
      </c>
      <c r="BO125" s="370">
        <v>0</v>
      </c>
      <c r="BP125" s="370">
        <v>0</v>
      </c>
      <c r="BQ125" s="370">
        <v>0</v>
      </c>
      <c r="BR125" s="370">
        <v>0</v>
      </c>
      <c r="BS125" s="370">
        <v>0</v>
      </c>
      <c r="BT125" s="370">
        <v>0</v>
      </c>
      <c r="BU125" s="370">
        <v>0</v>
      </c>
      <c r="BV125" s="370">
        <v>0</v>
      </c>
      <c r="BW125" s="370">
        <v>0</v>
      </c>
      <c r="BX125" s="370">
        <v>0</v>
      </c>
      <c r="BY125" s="370">
        <v>0</v>
      </c>
      <c r="BZ125" s="370">
        <v>0</v>
      </c>
      <c r="CA125" s="370">
        <v>0</v>
      </c>
      <c r="CB125" s="370">
        <v>0</v>
      </c>
      <c r="CC125" s="370">
        <v>0</v>
      </c>
      <c r="CD125" s="370">
        <v>0</v>
      </c>
      <c r="CE125" s="370">
        <v>0</v>
      </c>
    </row>
    <row r="126" spans="1:83" s="371" customFormat="1" ht="24.75" customHeight="1">
      <c r="A126" s="370">
        <v>5</v>
      </c>
      <c r="B126" s="370"/>
      <c r="C126" s="370" t="str">
        <f>F126</f>
        <v>Kec. Limun</v>
      </c>
      <c r="D126" s="370"/>
      <c r="E126" s="370"/>
      <c r="F126" s="370" t="str">
        <f>F125</f>
        <v>Kec. Limun</v>
      </c>
      <c r="G126" s="370"/>
      <c r="H126" s="370"/>
      <c r="I126" s="370"/>
      <c r="J126" s="370"/>
      <c r="K126" s="370"/>
      <c r="L126" s="370"/>
      <c r="M126" s="370"/>
      <c r="N126" s="370"/>
      <c r="O126" s="370">
        <f t="shared" ref="O126:BS126" si="40">SUM(O99:O125)</f>
        <v>6</v>
      </c>
      <c r="P126" s="370">
        <f t="shared" si="40"/>
        <v>7</v>
      </c>
      <c r="Q126" s="370">
        <f t="shared" si="40"/>
        <v>13</v>
      </c>
      <c r="R126" s="370">
        <f t="shared" si="40"/>
        <v>162</v>
      </c>
      <c r="S126" s="370">
        <f t="shared" si="40"/>
        <v>166</v>
      </c>
      <c r="T126" s="370">
        <f t="shared" si="40"/>
        <v>328</v>
      </c>
      <c r="U126" s="370">
        <f t="shared" si="40"/>
        <v>202</v>
      </c>
      <c r="V126" s="370">
        <f t="shared" si="40"/>
        <v>187</v>
      </c>
      <c r="W126" s="370">
        <f t="shared" si="40"/>
        <v>389</v>
      </c>
      <c r="X126" s="370">
        <f t="shared" si="40"/>
        <v>187</v>
      </c>
      <c r="Y126" s="370">
        <f t="shared" si="40"/>
        <v>190</v>
      </c>
      <c r="Z126" s="370">
        <f t="shared" si="40"/>
        <v>377</v>
      </c>
      <c r="AA126" s="370">
        <f t="shared" si="40"/>
        <v>200</v>
      </c>
      <c r="AB126" s="370">
        <f t="shared" si="40"/>
        <v>171</v>
      </c>
      <c r="AC126" s="370">
        <f t="shared" si="40"/>
        <v>371</v>
      </c>
      <c r="AD126" s="370">
        <f t="shared" si="40"/>
        <v>187</v>
      </c>
      <c r="AE126" s="370">
        <f t="shared" si="40"/>
        <v>144</v>
      </c>
      <c r="AF126" s="370">
        <f t="shared" si="40"/>
        <v>331</v>
      </c>
      <c r="AG126" s="370">
        <f t="shared" si="40"/>
        <v>216</v>
      </c>
      <c r="AH126" s="370">
        <f t="shared" si="40"/>
        <v>157</v>
      </c>
      <c r="AI126" s="370">
        <f t="shared" si="40"/>
        <v>373</v>
      </c>
      <c r="AJ126" s="370">
        <f t="shared" si="40"/>
        <v>113</v>
      </c>
      <c r="AK126" s="370">
        <f t="shared" si="40"/>
        <v>66</v>
      </c>
      <c r="AL126" s="370">
        <f t="shared" si="40"/>
        <v>179</v>
      </c>
      <c r="AM126" s="370">
        <f t="shared" si="40"/>
        <v>35</v>
      </c>
      <c r="AN126" s="370">
        <f t="shared" si="40"/>
        <v>20</v>
      </c>
      <c r="AO126" s="370">
        <f t="shared" si="40"/>
        <v>55</v>
      </c>
      <c r="AP126" s="370">
        <f t="shared" si="40"/>
        <v>13</v>
      </c>
      <c r="AQ126" s="370">
        <f t="shared" si="40"/>
        <v>5</v>
      </c>
      <c r="AR126" s="370">
        <f t="shared" si="40"/>
        <v>18</v>
      </c>
      <c r="AS126" s="370">
        <f t="shared" si="40"/>
        <v>2</v>
      </c>
      <c r="AT126" s="370">
        <f t="shared" si="40"/>
        <v>5</v>
      </c>
      <c r="AU126" s="370">
        <f t="shared" si="40"/>
        <v>7</v>
      </c>
      <c r="AV126" s="370">
        <f t="shared" si="40"/>
        <v>3</v>
      </c>
      <c r="AW126" s="370">
        <f t="shared" si="40"/>
        <v>1</v>
      </c>
      <c r="AX126" s="370">
        <f t="shared" si="40"/>
        <v>4</v>
      </c>
      <c r="AY126" s="370">
        <f t="shared" si="40"/>
        <v>1</v>
      </c>
      <c r="AZ126" s="370">
        <f t="shared" si="40"/>
        <v>1</v>
      </c>
      <c r="BA126" s="370">
        <f t="shared" si="40"/>
        <v>2</v>
      </c>
      <c r="BB126" s="370">
        <f t="shared" si="40"/>
        <v>0</v>
      </c>
      <c r="BC126" s="370">
        <f t="shared" si="40"/>
        <v>0</v>
      </c>
      <c r="BD126" s="370">
        <f t="shared" si="40"/>
        <v>0</v>
      </c>
      <c r="BE126" s="370">
        <f t="shared" si="40"/>
        <v>0</v>
      </c>
      <c r="BF126" s="370">
        <f t="shared" si="40"/>
        <v>0</v>
      </c>
      <c r="BG126" s="370">
        <f t="shared" si="40"/>
        <v>0</v>
      </c>
      <c r="BH126" s="370">
        <f t="shared" si="40"/>
        <v>23</v>
      </c>
      <c r="BI126" s="370">
        <f t="shared" si="40"/>
        <v>7</v>
      </c>
      <c r="BJ126" s="370">
        <f t="shared" si="40"/>
        <v>6</v>
      </c>
      <c r="BK126" s="370">
        <f t="shared" si="40"/>
        <v>4</v>
      </c>
      <c r="BL126" s="370">
        <f t="shared" si="40"/>
        <v>3</v>
      </c>
      <c r="BM126" s="370">
        <f t="shared" si="40"/>
        <v>0</v>
      </c>
      <c r="BN126" s="370">
        <f t="shared" si="40"/>
        <v>0</v>
      </c>
      <c r="BO126" s="370">
        <f t="shared" si="40"/>
        <v>1</v>
      </c>
      <c r="BP126" s="370">
        <f t="shared" si="40"/>
        <v>1</v>
      </c>
      <c r="BQ126" s="370">
        <f t="shared" si="40"/>
        <v>0</v>
      </c>
      <c r="BR126" s="370">
        <f t="shared" si="40"/>
        <v>0</v>
      </c>
      <c r="BS126" s="370">
        <f t="shared" si="40"/>
        <v>0</v>
      </c>
      <c r="BT126" s="370">
        <v>0</v>
      </c>
      <c r="BU126" s="370">
        <v>0</v>
      </c>
      <c r="BV126" s="370">
        <f>SUM(BT126:BU126)</f>
        <v>0</v>
      </c>
      <c r="BW126" s="370">
        <v>0</v>
      </c>
      <c r="BX126" s="370">
        <v>0</v>
      </c>
      <c r="BY126" s="370">
        <f>SUM(BW126:BX126)</f>
        <v>0</v>
      </c>
      <c r="BZ126" s="370">
        <v>0</v>
      </c>
      <c r="CA126" s="370">
        <v>0</v>
      </c>
      <c r="CB126" s="370">
        <f>SUM(BZ126:CA126)</f>
        <v>0</v>
      </c>
      <c r="CC126" s="370">
        <v>1</v>
      </c>
      <c r="CD126" s="370">
        <v>3</v>
      </c>
      <c r="CE126" s="370">
        <f>SUM(CC126:CD126)</f>
        <v>4</v>
      </c>
    </row>
    <row r="127" spans="1:83" s="371" customFormat="1" hidden="1">
      <c r="A127" s="370">
        <f>A125+1</f>
        <v>113</v>
      </c>
      <c r="B127" s="370" t="s">
        <v>812</v>
      </c>
      <c r="C127" s="370" t="s">
        <v>813</v>
      </c>
      <c r="D127" s="370" t="s">
        <v>2450</v>
      </c>
      <c r="E127" s="370" t="s">
        <v>814</v>
      </c>
      <c r="F127" s="370" t="s">
        <v>89</v>
      </c>
      <c r="G127" s="370" t="s">
        <v>126</v>
      </c>
      <c r="H127" s="370" t="s">
        <v>615</v>
      </c>
      <c r="I127" s="370" t="s">
        <v>615</v>
      </c>
      <c r="J127" s="370">
        <v>2</v>
      </c>
      <c r="K127" s="370" t="s">
        <v>2451</v>
      </c>
      <c r="L127" s="370">
        <v>41302</v>
      </c>
      <c r="M127" s="370" t="s">
        <v>2409</v>
      </c>
      <c r="N127" s="370">
        <v>1300</v>
      </c>
      <c r="O127" s="370">
        <v>0</v>
      </c>
      <c r="P127" s="370">
        <v>0</v>
      </c>
      <c r="Q127" s="370">
        <f t="shared" si="22"/>
        <v>0</v>
      </c>
      <c r="R127" s="370">
        <v>4</v>
      </c>
      <c r="S127" s="370">
        <v>5</v>
      </c>
      <c r="T127" s="370">
        <f t="shared" si="23"/>
        <v>9</v>
      </c>
      <c r="U127" s="370">
        <v>9</v>
      </c>
      <c r="V127" s="370">
        <v>12</v>
      </c>
      <c r="W127" s="370">
        <f t="shared" si="24"/>
        <v>21</v>
      </c>
      <c r="X127" s="370">
        <v>4</v>
      </c>
      <c r="Y127" s="370">
        <v>9</v>
      </c>
      <c r="Z127" s="370">
        <f t="shared" si="25"/>
        <v>13</v>
      </c>
      <c r="AA127" s="370">
        <v>4</v>
      </c>
      <c r="AB127" s="370">
        <v>8</v>
      </c>
      <c r="AC127" s="370">
        <f t="shared" si="26"/>
        <v>12</v>
      </c>
      <c r="AD127" s="370">
        <v>6</v>
      </c>
      <c r="AE127" s="370">
        <v>8</v>
      </c>
      <c r="AF127" s="370">
        <f t="shared" si="27"/>
        <v>14</v>
      </c>
      <c r="AG127" s="370">
        <v>4</v>
      </c>
      <c r="AH127" s="370">
        <v>2</v>
      </c>
      <c r="AI127" s="370">
        <f t="shared" si="28"/>
        <v>6</v>
      </c>
      <c r="AJ127" s="370">
        <v>5</v>
      </c>
      <c r="AK127" s="370">
        <v>2</v>
      </c>
      <c r="AL127" s="370">
        <f t="shared" si="29"/>
        <v>7</v>
      </c>
      <c r="AM127" s="370">
        <v>0</v>
      </c>
      <c r="AN127" s="370">
        <v>1</v>
      </c>
      <c r="AO127" s="370">
        <f t="shared" si="30"/>
        <v>1</v>
      </c>
      <c r="AP127" s="370">
        <v>1</v>
      </c>
      <c r="AQ127" s="370">
        <v>1</v>
      </c>
      <c r="AR127" s="370">
        <f t="shared" si="31"/>
        <v>2</v>
      </c>
      <c r="AS127" s="370">
        <v>0</v>
      </c>
      <c r="AT127" s="370">
        <v>0</v>
      </c>
      <c r="AU127" s="370">
        <f t="shared" si="32"/>
        <v>0</v>
      </c>
      <c r="AV127" s="370">
        <v>0</v>
      </c>
      <c r="AW127" s="370">
        <v>0</v>
      </c>
      <c r="AX127" s="370">
        <f t="shared" si="33"/>
        <v>0</v>
      </c>
      <c r="AY127" s="370">
        <v>0</v>
      </c>
      <c r="AZ127" s="370">
        <v>0</v>
      </c>
      <c r="BA127" s="370">
        <f t="shared" si="34"/>
        <v>0</v>
      </c>
      <c r="BB127" s="370">
        <v>0</v>
      </c>
      <c r="BC127" s="370">
        <v>0</v>
      </c>
      <c r="BD127" s="370">
        <f t="shared" si="35"/>
        <v>0</v>
      </c>
      <c r="BE127" s="370">
        <v>0</v>
      </c>
      <c r="BF127" s="370">
        <v>0</v>
      </c>
      <c r="BG127" s="370">
        <f t="shared" si="36"/>
        <v>0</v>
      </c>
      <c r="BH127" s="370">
        <v>0</v>
      </c>
      <c r="BI127" s="370">
        <v>0</v>
      </c>
      <c r="BJ127" s="370">
        <v>0</v>
      </c>
      <c r="BK127" s="370">
        <v>0</v>
      </c>
      <c r="BL127" s="370">
        <v>0</v>
      </c>
      <c r="BM127" s="370">
        <v>0</v>
      </c>
      <c r="BN127" s="370">
        <v>0</v>
      </c>
      <c r="BO127" s="370">
        <v>0</v>
      </c>
      <c r="BP127" s="370">
        <v>0</v>
      </c>
      <c r="BQ127" s="370">
        <v>0</v>
      </c>
      <c r="BR127" s="370">
        <v>0</v>
      </c>
      <c r="BS127" s="370">
        <v>0</v>
      </c>
      <c r="BT127" s="370">
        <v>0</v>
      </c>
      <c r="BU127" s="370">
        <v>0</v>
      </c>
      <c r="BV127" s="370">
        <v>0</v>
      </c>
      <c r="BW127" s="370">
        <v>0</v>
      </c>
      <c r="BX127" s="370">
        <v>0</v>
      </c>
      <c r="BY127" s="370">
        <v>0</v>
      </c>
      <c r="BZ127" s="370">
        <v>0</v>
      </c>
      <c r="CA127" s="370">
        <v>0</v>
      </c>
      <c r="CB127" s="370">
        <v>0</v>
      </c>
      <c r="CC127" s="370">
        <v>0</v>
      </c>
      <c r="CD127" s="370">
        <v>0</v>
      </c>
      <c r="CE127" s="370">
        <v>0</v>
      </c>
    </row>
    <row r="128" spans="1:83" s="371" customFormat="1" hidden="1">
      <c r="A128" s="370">
        <f t="shared" si="37"/>
        <v>114</v>
      </c>
      <c r="B128" s="370" t="s">
        <v>862</v>
      </c>
      <c r="C128" s="370" t="s">
        <v>863</v>
      </c>
      <c r="D128" s="370" t="s">
        <v>1581</v>
      </c>
      <c r="E128" s="370" t="s">
        <v>864</v>
      </c>
      <c r="F128" s="370" t="s">
        <v>89</v>
      </c>
      <c r="G128" s="370" t="s">
        <v>126</v>
      </c>
      <c r="H128" s="370" t="s">
        <v>615</v>
      </c>
      <c r="I128" s="370" t="s">
        <v>615</v>
      </c>
      <c r="J128" s="370">
        <v>2</v>
      </c>
      <c r="K128" s="370" t="s">
        <v>2410</v>
      </c>
      <c r="L128" s="370">
        <v>14154</v>
      </c>
      <c r="M128" s="370" t="s">
        <v>2409</v>
      </c>
      <c r="N128" s="370">
        <v>900</v>
      </c>
      <c r="O128" s="370">
        <v>0</v>
      </c>
      <c r="P128" s="370">
        <v>0</v>
      </c>
      <c r="Q128" s="370">
        <f t="shared" si="22"/>
        <v>0</v>
      </c>
      <c r="R128" s="370">
        <v>7</v>
      </c>
      <c r="S128" s="370">
        <v>8</v>
      </c>
      <c r="T128" s="370">
        <f t="shared" si="23"/>
        <v>15</v>
      </c>
      <c r="U128" s="370">
        <v>7</v>
      </c>
      <c r="V128" s="370">
        <v>7</v>
      </c>
      <c r="W128" s="370">
        <f t="shared" si="24"/>
        <v>14</v>
      </c>
      <c r="X128" s="370">
        <v>5</v>
      </c>
      <c r="Y128" s="370">
        <v>4</v>
      </c>
      <c r="Z128" s="370">
        <f t="shared" si="25"/>
        <v>9</v>
      </c>
      <c r="AA128" s="370">
        <v>8</v>
      </c>
      <c r="AB128" s="370">
        <v>6</v>
      </c>
      <c r="AC128" s="370">
        <f t="shared" si="26"/>
        <v>14</v>
      </c>
      <c r="AD128" s="370">
        <v>6</v>
      </c>
      <c r="AE128" s="370">
        <v>8</v>
      </c>
      <c r="AF128" s="370">
        <f t="shared" si="27"/>
        <v>14</v>
      </c>
      <c r="AG128" s="370">
        <v>7</v>
      </c>
      <c r="AH128" s="370">
        <v>9</v>
      </c>
      <c r="AI128" s="370">
        <f t="shared" si="28"/>
        <v>16</v>
      </c>
      <c r="AJ128" s="370">
        <v>2</v>
      </c>
      <c r="AK128" s="370">
        <v>0</v>
      </c>
      <c r="AL128" s="370">
        <f t="shared" si="29"/>
        <v>2</v>
      </c>
      <c r="AM128" s="370">
        <v>1</v>
      </c>
      <c r="AN128" s="370">
        <v>1</v>
      </c>
      <c r="AO128" s="370">
        <f t="shared" si="30"/>
        <v>2</v>
      </c>
      <c r="AP128" s="370">
        <v>0</v>
      </c>
      <c r="AQ128" s="370">
        <v>0</v>
      </c>
      <c r="AR128" s="370">
        <f t="shared" si="31"/>
        <v>0</v>
      </c>
      <c r="AS128" s="370">
        <v>0</v>
      </c>
      <c r="AT128" s="370">
        <v>0</v>
      </c>
      <c r="AU128" s="370">
        <f t="shared" si="32"/>
        <v>0</v>
      </c>
      <c r="AV128" s="370">
        <v>0</v>
      </c>
      <c r="AW128" s="370">
        <v>0</v>
      </c>
      <c r="AX128" s="370">
        <f t="shared" si="33"/>
        <v>0</v>
      </c>
      <c r="AY128" s="370">
        <v>0</v>
      </c>
      <c r="AZ128" s="370">
        <v>0</v>
      </c>
      <c r="BA128" s="370">
        <f t="shared" si="34"/>
        <v>0</v>
      </c>
      <c r="BB128" s="370">
        <v>0</v>
      </c>
      <c r="BC128" s="370">
        <v>0</v>
      </c>
      <c r="BD128" s="370">
        <f t="shared" si="35"/>
        <v>0</v>
      </c>
      <c r="BE128" s="370">
        <v>0</v>
      </c>
      <c r="BF128" s="370">
        <v>0</v>
      </c>
      <c r="BG128" s="370">
        <f t="shared" si="36"/>
        <v>0</v>
      </c>
      <c r="BH128" s="370">
        <v>1</v>
      </c>
      <c r="BI128" s="370">
        <v>0</v>
      </c>
      <c r="BJ128" s="370">
        <v>0</v>
      </c>
      <c r="BK128" s="370">
        <v>0</v>
      </c>
      <c r="BL128" s="370">
        <v>0</v>
      </c>
      <c r="BM128" s="370">
        <v>0</v>
      </c>
      <c r="BN128" s="370">
        <v>0</v>
      </c>
      <c r="BO128" s="370">
        <v>0</v>
      </c>
      <c r="BP128" s="370">
        <v>0</v>
      </c>
      <c r="BQ128" s="370">
        <v>0</v>
      </c>
      <c r="BR128" s="370">
        <v>0</v>
      </c>
      <c r="BS128" s="370">
        <v>0</v>
      </c>
      <c r="BT128" s="370">
        <v>1</v>
      </c>
      <c r="BU128" s="370">
        <v>0</v>
      </c>
      <c r="BV128" s="370">
        <v>1</v>
      </c>
      <c r="BW128" s="370">
        <v>1</v>
      </c>
      <c r="BX128" s="370">
        <v>0</v>
      </c>
      <c r="BY128" s="370">
        <v>1</v>
      </c>
      <c r="BZ128" s="370">
        <v>1</v>
      </c>
      <c r="CA128" s="370">
        <v>0</v>
      </c>
      <c r="CB128" s="370">
        <v>1</v>
      </c>
      <c r="CC128" s="370">
        <v>1</v>
      </c>
      <c r="CD128" s="370">
        <v>0</v>
      </c>
      <c r="CE128" s="370">
        <v>1</v>
      </c>
    </row>
    <row r="129" spans="1:83" s="371" customFormat="1" hidden="1">
      <c r="A129" s="370">
        <f t="shared" si="37"/>
        <v>115</v>
      </c>
      <c r="B129" s="370" t="s">
        <v>865</v>
      </c>
      <c r="C129" s="370" t="s">
        <v>866</v>
      </c>
      <c r="D129" s="370" t="s">
        <v>848</v>
      </c>
      <c r="E129" s="370" t="s">
        <v>848</v>
      </c>
      <c r="F129" s="370" t="s">
        <v>89</v>
      </c>
      <c r="G129" s="370" t="s">
        <v>126</v>
      </c>
      <c r="H129" s="370" t="s">
        <v>615</v>
      </c>
      <c r="I129" s="370" t="s">
        <v>615</v>
      </c>
      <c r="J129" s="370">
        <v>2</v>
      </c>
      <c r="K129" s="370" t="s">
        <v>2410</v>
      </c>
      <c r="L129" s="370">
        <v>21162</v>
      </c>
      <c r="M129" s="370" t="s">
        <v>2409</v>
      </c>
      <c r="N129" s="370">
        <v>450</v>
      </c>
      <c r="O129" s="370">
        <v>0</v>
      </c>
      <c r="P129" s="370">
        <v>0</v>
      </c>
      <c r="Q129" s="370">
        <f t="shared" si="22"/>
        <v>0</v>
      </c>
      <c r="R129" s="370">
        <v>11</v>
      </c>
      <c r="S129" s="370">
        <v>11</v>
      </c>
      <c r="T129" s="370">
        <f t="shared" si="23"/>
        <v>22</v>
      </c>
      <c r="U129" s="370">
        <v>9</v>
      </c>
      <c r="V129" s="370">
        <v>15</v>
      </c>
      <c r="W129" s="370">
        <f t="shared" si="24"/>
        <v>24</v>
      </c>
      <c r="X129" s="370">
        <v>12</v>
      </c>
      <c r="Y129" s="370">
        <v>9</v>
      </c>
      <c r="Z129" s="370">
        <f t="shared" si="25"/>
        <v>21</v>
      </c>
      <c r="AA129" s="370">
        <v>8</v>
      </c>
      <c r="AB129" s="370">
        <v>17</v>
      </c>
      <c r="AC129" s="370">
        <f t="shared" si="26"/>
        <v>25</v>
      </c>
      <c r="AD129" s="370">
        <v>9</v>
      </c>
      <c r="AE129" s="370">
        <v>10</v>
      </c>
      <c r="AF129" s="370">
        <f t="shared" si="27"/>
        <v>19</v>
      </c>
      <c r="AG129" s="370">
        <v>6</v>
      </c>
      <c r="AH129" s="370">
        <v>6</v>
      </c>
      <c r="AI129" s="370">
        <f t="shared" si="28"/>
        <v>12</v>
      </c>
      <c r="AJ129" s="370">
        <v>6</v>
      </c>
      <c r="AK129" s="370">
        <v>3</v>
      </c>
      <c r="AL129" s="370">
        <f t="shared" si="29"/>
        <v>9</v>
      </c>
      <c r="AM129" s="370">
        <v>7</v>
      </c>
      <c r="AN129" s="370">
        <v>1</v>
      </c>
      <c r="AO129" s="370">
        <f t="shared" si="30"/>
        <v>8</v>
      </c>
      <c r="AP129" s="370">
        <v>1</v>
      </c>
      <c r="AQ129" s="370">
        <v>0</v>
      </c>
      <c r="AR129" s="370">
        <f t="shared" si="31"/>
        <v>1</v>
      </c>
      <c r="AS129" s="370">
        <v>0</v>
      </c>
      <c r="AT129" s="370">
        <v>0</v>
      </c>
      <c r="AU129" s="370">
        <f t="shared" si="32"/>
        <v>0</v>
      </c>
      <c r="AV129" s="370">
        <v>0</v>
      </c>
      <c r="AW129" s="370">
        <v>0</v>
      </c>
      <c r="AX129" s="370">
        <f t="shared" si="33"/>
        <v>0</v>
      </c>
      <c r="AY129" s="370">
        <v>0</v>
      </c>
      <c r="AZ129" s="370">
        <v>0</v>
      </c>
      <c r="BA129" s="370">
        <f t="shared" si="34"/>
        <v>0</v>
      </c>
      <c r="BB129" s="370">
        <v>0</v>
      </c>
      <c r="BC129" s="370">
        <v>1</v>
      </c>
      <c r="BD129" s="370">
        <f t="shared" si="35"/>
        <v>1</v>
      </c>
      <c r="BE129" s="370">
        <v>0</v>
      </c>
      <c r="BF129" s="370">
        <v>0</v>
      </c>
      <c r="BG129" s="370">
        <f t="shared" si="36"/>
        <v>0</v>
      </c>
      <c r="BH129" s="370">
        <v>0</v>
      </c>
      <c r="BI129" s="370">
        <v>1</v>
      </c>
      <c r="BJ129" s="370">
        <v>0</v>
      </c>
      <c r="BK129" s="370">
        <v>0</v>
      </c>
      <c r="BL129" s="370">
        <v>0</v>
      </c>
      <c r="BM129" s="370">
        <v>0</v>
      </c>
      <c r="BN129" s="370">
        <v>0</v>
      </c>
      <c r="BO129" s="370">
        <v>0</v>
      </c>
      <c r="BP129" s="370">
        <v>0</v>
      </c>
      <c r="BQ129" s="370">
        <v>0</v>
      </c>
      <c r="BR129" s="370">
        <v>0</v>
      </c>
      <c r="BS129" s="370">
        <v>0</v>
      </c>
      <c r="BT129" s="370">
        <v>0</v>
      </c>
      <c r="BU129" s="370">
        <v>1</v>
      </c>
      <c r="BV129" s="370">
        <v>1</v>
      </c>
      <c r="BW129" s="370">
        <v>0</v>
      </c>
      <c r="BX129" s="370">
        <v>1</v>
      </c>
      <c r="BY129" s="370">
        <v>1</v>
      </c>
      <c r="BZ129" s="370">
        <v>0</v>
      </c>
      <c r="CA129" s="370">
        <v>1</v>
      </c>
      <c r="CB129" s="370">
        <v>1</v>
      </c>
      <c r="CC129" s="370">
        <v>0</v>
      </c>
      <c r="CD129" s="370">
        <v>1</v>
      </c>
      <c r="CE129" s="370">
        <v>1</v>
      </c>
    </row>
    <row r="130" spans="1:83" s="371" customFormat="1" hidden="1">
      <c r="A130" s="370">
        <f t="shared" si="37"/>
        <v>116</v>
      </c>
      <c r="B130" s="370" t="s">
        <v>854</v>
      </c>
      <c r="C130" s="370" t="s">
        <v>855</v>
      </c>
      <c r="D130" s="370" t="s">
        <v>1586</v>
      </c>
      <c r="E130" s="370" t="s">
        <v>856</v>
      </c>
      <c r="F130" s="370" t="s">
        <v>89</v>
      </c>
      <c r="G130" s="370" t="s">
        <v>126</v>
      </c>
      <c r="H130" s="370" t="s">
        <v>615</v>
      </c>
      <c r="I130" s="370" t="s">
        <v>615</v>
      </c>
      <c r="J130" s="370">
        <v>2</v>
      </c>
      <c r="K130" s="370" t="s">
        <v>2452</v>
      </c>
      <c r="L130" s="370">
        <v>21186</v>
      </c>
      <c r="M130" s="370" t="s">
        <v>2409</v>
      </c>
      <c r="N130" s="370">
        <v>900</v>
      </c>
      <c r="O130" s="370">
        <v>0</v>
      </c>
      <c r="P130" s="370">
        <v>0</v>
      </c>
      <c r="Q130" s="370">
        <f t="shared" si="22"/>
        <v>0</v>
      </c>
      <c r="R130" s="370">
        <v>13</v>
      </c>
      <c r="S130" s="370">
        <v>8</v>
      </c>
      <c r="T130" s="370">
        <f t="shared" si="23"/>
        <v>21</v>
      </c>
      <c r="U130" s="370">
        <v>21</v>
      </c>
      <c r="V130" s="370">
        <v>17</v>
      </c>
      <c r="W130" s="370">
        <f t="shared" si="24"/>
        <v>38</v>
      </c>
      <c r="X130" s="370">
        <v>25</v>
      </c>
      <c r="Y130" s="370">
        <v>25</v>
      </c>
      <c r="Z130" s="370">
        <f t="shared" si="25"/>
        <v>50</v>
      </c>
      <c r="AA130" s="370">
        <v>30</v>
      </c>
      <c r="AB130" s="370">
        <v>25</v>
      </c>
      <c r="AC130" s="370">
        <f t="shared" si="26"/>
        <v>55</v>
      </c>
      <c r="AD130" s="370">
        <v>25</v>
      </c>
      <c r="AE130" s="370">
        <v>26</v>
      </c>
      <c r="AF130" s="370">
        <f t="shared" si="27"/>
        <v>51</v>
      </c>
      <c r="AG130" s="370">
        <v>25</v>
      </c>
      <c r="AH130" s="370">
        <v>31</v>
      </c>
      <c r="AI130" s="370">
        <f t="shared" si="28"/>
        <v>56</v>
      </c>
      <c r="AJ130" s="370">
        <v>10</v>
      </c>
      <c r="AK130" s="370">
        <v>3</v>
      </c>
      <c r="AL130" s="370">
        <f t="shared" si="29"/>
        <v>13</v>
      </c>
      <c r="AM130" s="370">
        <v>5</v>
      </c>
      <c r="AN130" s="370">
        <v>1</v>
      </c>
      <c r="AO130" s="370">
        <f t="shared" si="30"/>
        <v>6</v>
      </c>
      <c r="AP130" s="370">
        <v>0</v>
      </c>
      <c r="AQ130" s="370">
        <v>0</v>
      </c>
      <c r="AR130" s="370">
        <f t="shared" si="31"/>
        <v>0</v>
      </c>
      <c r="AS130" s="370">
        <v>0</v>
      </c>
      <c r="AT130" s="370">
        <v>0</v>
      </c>
      <c r="AU130" s="370">
        <f t="shared" si="32"/>
        <v>0</v>
      </c>
      <c r="AV130" s="370">
        <v>0</v>
      </c>
      <c r="AW130" s="370">
        <v>0</v>
      </c>
      <c r="AX130" s="370">
        <f t="shared" si="33"/>
        <v>0</v>
      </c>
      <c r="AY130" s="370">
        <v>0</v>
      </c>
      <c r="AZ130" s="370">
        <v>0</v>
      </c>
      <c r="BA130" s="370">
        <f t="shared" si="34"/>
        <v>0</v>
      </c>
      <c r="BB130" s="370">
        <v>0</v>
      </c>
      <c r="BC130" s="370">
        <v>0</v>
      </c>
      <c r="BD130" s="370">
        <f t="shared" si="35"/>
        <v>0</v>
      </c>
      <c r="BE130" s="370">
        <v>0</v>
      </c>
      <c r="BF130" s="370">
        <v>0</v>
      </c>
      <c r="BG130" s="370">
        <f t="shared" si="36"/>
        <v>0</v>
      </c>
      <c r="BH130" s="370">
        <v>0</v>
      </c>
      <c r="BI130" s="370">
        <v>0</v>
      </c>
      <c r="BJ130" s="370">
        <v>0</v>
      </c>
      <c r="BK130" s="370">
        <v>0</v>
      </c>
      <c r="BL130" s="370">
        <v>0</v>
      </c>
      <c r="BM130" s="370">
        <v>0</v>
      </c>
      <c r="BN130" s="370">
        <v>0</v>
      </c>
      <c r="BO130" s="370">
        <v>0</v>
      </c>
      <c r="BP130" s="370">
        <v>0</v>
      </c>
      <c r="BQ130" s="370">
        <v>0</v>
      </c>
      <c r="BR130" s="370">
        <v>0</v>
      </c>
      <c r="BS130" s="370">
        <v>0</v>
      </c>
      <c r="BT130" s="370">
        <v>0</v>
      </c>
      <c r="BU130" s="370">
        <v>0</v>
      </c>
      <c r="BV130" s="370">
        <v>0</v>
      </c>
      <c r="BW130" s="370">
        <v>0</v>
      </c>
      <c r="BX130" s="370">
        <v>0</v>
      </c>
      <c r="BY130" s="370">
        <v>0</v>
      </c>
      <c r="BZ130" s="370">
        <v>0</v>
      </c>
      <c r="CA130" s="370">
        <v>0</v>
      </c>
      <c r="CB130" s="370">
        <v>0</v>
      </c>
      <c r="CC130" s="370">
        <v>0</v>
      </c>
      <c r="CD130" s="370">
        <v>0</v>
      </c>
      <c r="CE130" s="370">
        <v>0</v>
      </c>
    </row>
    <row r="131" spans="1:83" s="371" customFormat="1" hidden="1">
      <c r="A131" s="370">
        <f t="shared" si="37"/>
        <v>117</v>
      </c>
      <c r="B131" s="370" t="s">
        <v>876</v>
      </c>
      <c r="C131" s="370" t="s">
        <v>877</v>
      </c>
      <c r="D131" s="370" t="s">
        <v>1568</v>
      </c>
      <c r="E131" s="370" t="s">
        <v>878</v>
      </c>
      <c r="F131" s="370" t="s">
        <v>89</v>
      </c>
      <c r="G131" s="370" t="s">
        <v>126</v>
      </c>
      <c r="H131" s="370" t="s">
        <v>615</v>
      </c>
      <c r="I131" s="370" t="s">
        <v>615</v>
      </c>
      <c r="J131" s="370">
        <v>2</v>
      </c>
      <c r="K131" s="370" t="s">
        <v>2453</v>
      </c>
      <c r="L131" s="370">
        <v>14135</v>
      </c>
      <c r="M131" s="370" t="s">
        <v>2409</v>
      </c>
      <c r="N131" s="370">
        <v>1300</v>
      </c>
      <c r="O131" s="370">
        <v>0</v>
      </c>
      <c r="P131" s="370">
        <v>1</v>
      </c>
      <c r="Q131" s="370">
        <f t="shared" si="22"/>
        <v>1</v>
      </c>
      <c r="R131" s="370">
        <v>4</v>
      </c>
      <c r="S131" s="370">
        <v>5</v>
      </c>
      <c r="T131" s="370">
        <f t="shared" si="23"/>
        <v>9</v>
      </c>
      <c r="U131" s="370">
        <v>9</v>
      </c>
      <c r="V131" s="370">
        <v>3</v>
      </c>
      <c r="W131" s="370">
        <f t="shared" si="24"/>
        <v>12</v>
      </c>
      <c r="X131" s="370">
        <v>6</v>
      </c>
      <c r="Y131" s="370">
        <v>5</v>
      </c>
      <c r="Z131" s="370">
        <f t="shared" si="25"/>
        <v>11</v>
      </c>
      <c r="AA131" s="370">
        <v>9</v>
      </c>
      <c r="AB131" s="370">
        <v>7</v>
      </c>
      <c r="AC131" s="370">
        <f t="shared" si="26"/>
        <v>16</v>
      </c>
      <c r="AD131" s="370">
        <v>9</v>
      </c>
      <c r="AE131" s="370">
        <v>8</v>
      </c>
      <c r="AF131" s="370">
        <f t="shared" si="27"/>
        <v>17</v>
      </c>
      <c r="AG131" s="370">
        <v>7</v>
      </c>
      <c r="AH131" s="370">
        <v>7</v>
      </c>
      <c r="AI131" s="370">
        <f t="shared" si="28"/>
        <v>14</v>
      </c>
      <c r="AJ131" s="370">
        <v>3</v>
      </c>
      <c r="AK131" s="370">
        <v>3</v>
      </c>
      <c r="AL131" s="370">
        <f t="shared" si="29"/>
        <v>6</v>
      </c>
      <c r="AM131" s="370">
        <v>0</v>
      </c>
      <c r="AN131" s="370">
        <v>1</v>
      </c>
      <c r="AO131" s="370">
        <f t="shared" si="30"/>
        <v>1</v>
      </c>
      <c r="AP131" s="370">
        <v>0</v>
      </c>
      <c r="AQ131" s="370">
        <v>1</v>
      </c>
      <c r="AR131" s="370">
        <f t="shared" si="31"/>
        <v>1</v>
      </c>
      <c r="AS131" s="370">
        <v>0</v>
      </c>
      <c r="AT131" s="370">
        <v>0</v>
      </c>
      <c r="AU131" s="370">
        <f t="shared" si="32"/>
        <v>0</v>
      </c>
      <c r="AV131" s="370">
        <v>0</v>
      </c>
      <c r="AW131" s="370">
        <v>0</v>
      </c>
      <c r="AX131" s="370">
        <f t="shared" si="33"/>
        <v>0</v>
      </c>
      <c r="AY131" s="370">
        <v>0</v>
      </c>
      <c r="AZ131" s="370">
        <v>0</v>
      </c>
      <c r="BA131" s="370">
        <f t="shared" si="34"/>
        <v>0</v>
      </c>
      <c r="BB131" s="370">
        <v>0</v>
      </c>
      <c r="BC131" s="370">
        <v>0</v>
      </c>
      <c r="BD131" s="370">
        <f t="shared" si="35"/>
        <v>0</v>
      </c>
      <c r="BE131" s="370">
        <v>0</v>
      </c>
      <c r="BF131" s="370">
        <v>0</v>
      </c>
      <c r="BG131" s="370">
        <f t="shared" si="36"/>
        <v>0</v>
      </c>
      <c r="BH131" s="370">
        <v>0</v>
      </c>
      <c r="BI131" s="370">
        <v>0</v>
      </c>
      <c r="BJ131" s="370">
        <v>0</v>
      </c>
      <c r="BK131" s="370">
        <v>0</v>
      </c>
      <c r="BL131" s="370">
        <v>0</v>
      </c>
      <c r="BM131" s="370">
        <v>0</v>
      </c>
      <c r="BN131" s="370">
        <v>0</v>
      </c>
      <c r="BO131" s="370">
        <v>0</v>
      </c>
      <c r="BP131" s="370">
        <v>0</v>
      </c>
      <c r="BQ131" s="370">
        <v>0</v>
      </c>
      <c r="BR131" s="370">
        <v>0</v>
      </c>
      <c r="BS131" s="370">
        <v>0</v>
      </c>
      <c r="BT131" s="370">
        <v>0</v>
      </c>
      <c r="BU131" s="370">
        <v>0</v>
      </c>
      <c r="BV131" s="370">
        <v>0</v>
      </c>
      <c r="BW131" s="370">
        <v>0</v>
      </c>
      <c r="BX131" s="370">
        <v>0</v>
      </c>
      <c r="BY131" s="370">
        <v>0</v>
      </c>
      <c r="BZ131" s="370">
        <v>0</v>
      </c>
      <c r="CA131" s="370">
        <v>0</v>
      </c>
      <c r="CB131" s="370">
        <v>0</v>
      </c>
      <c r="CC131" s="370">
        <v>0</v>
      </c>
      <c r="CD131" s="370">
        <v>0</v>
      </c>
      <c r="CE131" s="370">
        <v>0</v>
      </c>
    </row>
    <row r="132" spans="1:83" s="371" customFormat="1" hidden="1">
      <c r="A132" s="370">
        <f t="shared" si="37"/>
        <v>118</v>
      </c>
      <c r="B132" s="370" t="s">
        <v>886</v>
      </c>
      <c r="C132" s="370" t="s">
        <v>887</v>
      </c>
      <c r="D132" s="370" t="s">
        <v>1583</v>
      </c>
      <c r="E132" s="370" t="s">
        <v>888</v>
      </c>
      <c r="F132" s="370" t="s">
        <v>89</v>
      </c>
      <c r="G132" s="370" t="s">
        <v>126</v>
      </c>
      <c r="H132" s="370" t="s">
        <v>615</v>
      </c>
      <c r="I132" s="370" t="s">
        <v>615</v>
      </c>
      <c r="J132" s="370">
        <v>2</v>
      </c>
      <c r="K132" s="370" t="s">
        <v>2410</v>
      </c>
      <c r="L132" s="370">
        <v>28399</v>
      </c>
      <c r="M132" s="370" t="s">
        <v>2409</v>
      </c>
      <c r="N132" s="370">
        <v>900</v>
      </c>
      <c r="O132" s="370">
        <v>0</v>
      </c>
      <c r="P132" s="370">
        <v>0</v>
      </c>
      <c r="Q132" s="370">
        <f t="shared" si="22"/>
        <v>0</v>
      </c>
      <c r="R132" s="370">
        <v>13</v>
      </c>
      <c r="S132" s="370">
        <v>7</v>
      </c>
      <c r="T132" s="370">
        <f t="shared" si="23"/>
        <v>20</v>
      </c>
      <c r="U132" s="370">
        <v>6</v>
      </c>
      <c r="V132" s="370">
        <v>11</v>
      </c>
      <c r="W132" s="370">
        <f t="shared" si="24"/>
        <v>17</v>
      </c>
      <c r="X132" s="370">
        <v>15</v>
      </c>
      <c r="Y132" s="370">
        <v>17</v>
      </c>
      <c r="Z132" s="370">
        <f t="shared" si="25"/>
        <v>32</v>
      </c>
      <c r="AA132" s="370">
        <v>12</v>
      </c>
      <c r="AB132" s="370">
        <v>11</v>
      </c>
      <c r="AC132" s="370">
        <f t="shared" si="26"/>
        <v>23</v>
      </c>
      <c r="AD132" s="370">
        <v>11</v>
      </c>
      <c r="AE132" s="370">
        <v>7</v>
      </c>
      <c r="AF132" s="370">
        <f t="shared" si="27"/>
        <v>18</v>
      </c>
      <c r="AG132" s="370">
        <v>7</v>
      </c>
      <c r="AH132" s="370">
        <v>5</v>
      </c>
      <c r="AI132" s="370">
        <f t="shared" si="28"/>
        <v>12</v>
      </c>
      <c r="AJ132" s="370">
        <v>5</v>
      </c>
      <c r="AK132" s="370">
        <v>1</v>
      </c>
      <c r="AL132" s="370">
        <f t="shared" si="29"/>
        <v>6</v>
      </c>
      <c r="AM132" s="370">
        <v>0</v>
      </c>
      <c r="AN132" s="370">
        <v>0</v>
      </c>
      <c r="AO132" s="370">
        <f t="shared" si="30"/>
        <v>0</v>
      </c>
      <c r="AP132" s="370">
        <v>0</v>
      </c>
      <c r="AQ132" s="370">
        <v>0</v>
      </c>
      <c r="AR132" s="370">
        <f t="shared" si="31"/>
        <v>0</v>
      </c>
      <c r="AS132" s="370">
        <v>0</v>
      </c>
      <c r="AT132" s="370">
        <v>0</v>
      </c>
      <c r="AU132" s="370">
        <f t="shared" si="32"/>
        <v>0</v>
      </c>
      <c r="AV132" s="370">
        <v>0</v>
      </c>
      <c r="AW132" s="370">
        <v>0</v>
      </c>
      <c r="AX132" s="370">
        <f t="shared" si="33"/>
        <v>0</v>
      </c>
      <c r="AY132" s="370">
        <v>0</v>
      </c>
      <c r="AZ132" s="370">
        <v>0</v>
      </c>
      <c r="BA132" s="370">
        <f t="shared" si="34"/>
        <v>0</v>
      </c>
      <c r="BB132" s="370">
        <v>0</v>
      </c>
      <c r="BC132" s="370">
        <v>0</v>
      </c>
      <c r="BD132" s="370">
        <f t="shared" si="35"/>
        <v>0</v>
      </c>
      <c r="BE132" s="370">
        <v>0</v>
      </c>
      <c r="BF132" s="370">
        <v>0</v>
      </c>
      <c r="BG132" s="370">
        <f t="shared" si="36"/>
        <v>0</v>
      </c>
      <c r="BH132" s="370">
        <v>0</v>
      </c>
      <c r="BI132" s="370">
        <v>0</v>
      </c>
      <c r="BJ132" s="370">
        <v>0</v>
      </c>
      <c r="BK132" s="370">
        <v>0</v>
      </c>
      <c r="BL132" s="370">
        <v>0</v>
      </c>
      <c r="BM132" s="370">
        <v>0</v>
      </c>
      <c r="BN132" s="370">
        <v>0</v>
      </c>
      <c r="BO132" s="370">
        <v>0</v>
      </c>
      <c r="BP132" s="370">
        <v>0</v>
      </c>
      <c r="BQ132" s="370">
        <v>0</v>
      </c>
      <c r="BR132" s="370">
        <v>0</v>
      </c>
      <c r="BS132" s="370">
        <v>0</v>
      </c>
      <c r="BT132" s="370">
        <v>0</v>
      </c>
      <c r="BU132" s="370">
        <v>0</v>
      </c>
      <c r="BV132" s="370">
        <v>0</v>
      </c>
      <c r="BW132" s="370">
        <v>0</v>
      </c>
      <c r="BX132" s="370">
        <v>0</v>
      </c>
      <c r="BY132" s="370">
        <v>0</v>
      </c>
      <c r="BZ132" s="370">
        <v>0</v>
      </c>
      <c r="CA132" s="370">
        <v>0</v>
      </c>
      <c r="CB132" s="370">
        <v>0</v>
      </c>
      <c r="CC132" s="370">
        <v>0</v>
      </c>
      <c r="CD132" s="370">
        <v>0</v>
      </c>
      <c r="CE132" s="370">
        <v>0</v>
      </c>
    </row>
    <row r="133" spans="1:83" s="371" customFormat="1" hidden="1">
      <c r="A133" s="370">
        <f t="shared" si="37"/>
        <v>119</v>
      </c>
      <c r="B133" s="370" t="s">
        <v>846</v>
      </c>
      <c r="C133" s="370" t="s">
        <v>847</v>
      </c>
      <c r="D133" s="370" t="s">
        <v>848</v>
      </c>
      <c r="E133" s="370" t="s">
        <v>848</v>
      </c>
      <c r="F133" s="370" t="s">
        <v>89</v>
      </c>
      <c r="G133" s="370" t="s">
        <v>126</v>
      </c>
      <c r="H133" s="370" t="s">
        <v>615</v>
      </c>
      <c r="I133" s="370" t="s">
        <v>615</v>
      </c>
      <c r="J133" s="370">
        <v>2</v>
      </c>
      <c r="K133" s="370" t="s">
        <v>2410</v>
      </c>
      <c r="L133" s="370">
        <v>29221</v>
      </c>
      <c r="M133" s="370" t="s">
        <v>2409</v>
      </c>
      <c r="N133" s="370">
        <v>900</v>
      </c>
      <c r="O133" s="370">
        <v>0</v>
      </c>
      <c r="P133" s="370">
        <v>0</v>
      </c>
      <c r="Q133" s="370">
        <f t="shared" si="22"/>
        <v>0</v>
      </c>
      <c r="R133" s="370">
        <v>3</v>
      </c>
      <c r="S133" s="370">
        <v>11</v>
      </c>
      <c r="T133" s="370">
        <f t="shared" si="23"/>
        <v>14</v>
      </c>
      <c r="U133" s="370">
        <v>3</v>
      </c>
      <c r="V133" s="370">
        <v>6</v>
      </c>
      <c r="W133" s="370">
        <f t="shared" si="24"/>
        <v>9</v>
      </c>
      <c r="X133" s="370">
        <v>13</v>
      </c>
      <c r="Y133" s="370">
        <v>10</v>
      </c>
      <c r="Z133" s="370">
        <f t="shared" si="25"/>
        <v>23</v>
      </c>
      <c r="AA133" s="370">
        <v>11</v>
      </c>
      <c r="AB133" s="370">
        <v>0</v>
      </c>
      <c r="AC133" s="370">
        <f t="shared" si="26"/>
        <v>11</v>
      </c>
      <c r="AD133" s="370">
        <v>11</v>
      </c>
      <c r="AE133" s="370">
        <v>9</v>
      </c>
      <c r="AF133" s="370">
        <f t="shared" si="27"/>
        <v>20</v>
      </c>
      <c r="AG133" s="370">
        <v>6</v>
      </c>
      <c r="AH133" s="370">
        <v>6</v>
      </c>
      <c r="AI133" s="370">
        <f t="shared" si="28"/>
        <v>12</v>
      </c>
      <c r="AJ133" s="370">
        <v>4</v>
      </c>
      <c r="AK133" s="370">
        <v>1</v>
      </c>
      <c r="AL133" s="370">
        <f t="shared" si="29"/>
        <v>5</v>
      </c>
      <c r="AM133" s="370">
        <v>1</v>
      </c>
      <c r="AN133" s="370">
        <v>0</v>
      </c>
      <c r="AO133" s="370">
        <f t="shared" si="30"/>
        <v>1</v>
      </c>
      <c r="AP133" s="370">
        <v>0</v>
      </c>
      <c r="AQ133" s="370">
        <v>0</v>
      </c>
      <c r="AR133" s="370">
        <f t="shared" si="31"/>
        <v>0</v>
      </c>
      <c r="AS133" s="370">
        <v>2</v>
      </c>
      <c r="AT133" s="370">
        <v>0</v>
      </c>
      <c r="AU133" s="370">
        <f t="shared" si="32"/>
        <v>2</v>
      </c>
      <c r="AV133" s="370">
        <v>0</v>
      </c>
      <c r="AW133" s="370">
        <v>0</v>
      </c>
      <c r="AX133" s="370">
        <f t="shared" si="33"/>
        <v>0</v>
      </c>
      <c r="AY133" s="370">
        <v>0</v>
      </c>
      <c r="AZ133" s="370">
        <v>0</v>
      </c>
      <c r="BA133" s="370">
        <f t="shared" si="34"/>
        <v>0</v>
      </c>
      <c r="BB133" s="370">
        <v>0</v>
      </c>
      <c r="BC133" s="370">
        <v>0</v>
      </c>
      <c r="BD133" s="370">
        <f t="shared" si="35"/>
        <v>0</v>
      </c>
      <c r="BE133" s="370">
        <v>0</v>
      </c>
      <c r="BF133" s="370">
        <v>0</v>
      </c>
      <c r="BG133" s="370">
        <f t="shared" si="36"/>
        <v>0</v>
      </c>
      <c r="BH133" s="370">
        <v>1</v>
      </c>
      <c r="BI133" s="370">
        <v>0</v>
      </c>
      <c r="BJ133" s="370">
        <v>0</v>
      </c>
      <c r="BK133" s="370">
        <v>0</v>
      </c>
      <c r="BL133" s="370">
        <v>0</v>
      </c>
      <c r="BM133" s="370">
        <v>0</v>
      </c>
      <c r="BN133" s="370">
        <v>0</v>
      </c>
      <c r="BO133" s="370">
        <v>0</v>
      </c>
      <c r="BP133" s="370">
        <v>0</v>
      </c>
      <c r="BQ133" s="370">
        <v>0</v>
      </c>
      <c r="BR133" s="370">
        <v>0</v>
      </c>
      <c r="BS133" s="370">
        <v>0</v>
      </c>
      <c r="BT133" s="370">
        <v>1</v>
      </c>
      <c r="BU133" s="370">
        <v>0</v>
      </c>
      <c r="BV133" s="370">
        <v>1</v>
      </c>
      <c r="BW133" s="370">
        <v>1</v>
      </c>
      <c r="BX133" s="370">
        <v>0</v>
      </c>
      <c r="BY133" s="370">
        <v>1</v>
      </c>
      <c r="BZ133" s="370">
        <v>1</v>
      </c>
      <c r="CA133" s="370">
        <v>0</v>
      </c>
      <c r="CB133" s="370">
        <v>1</v>
      </c>
      <c r="CC133" s="370">
        <v>1</v>
      </c>
      <c r="CD133" s="370">
        <v>0</v>
      </c>
      <c r="CE133" s="370">
        <v>1</v>
      </c>
    </row>
    <row r="134" spans="1:83" s="371" customFormat="1" hidden="1">
      <c r="A134" s="370">
        <f t="shared" si="37"/>
        <v>120</v>
      </c>
      <c r="B134" s="370" t="s">
        <v>792</v>
      </c>
      <c r="C134" s="370" t="s">
        <v>793</v>
      </c>
      <c r="D134" s="370" t="s">
        <v>1556</v>
      </c>
      <c r="E134" s="370" t="s">
        <v>794</v>
      </c>
      <c r="F134" s="370" t="s">
        <v>89</v>
      </c>
      <c r="G134" s="370" t="s">
        <v>126</v>
      </c>
      <c r="H134" s="370" t="s">
        <v>615</v>
      </c>
      <c r="I134" s="370" t="s">
        <v>615</v>
      </c>
      <c r="J134" s="370">
        <v>2</v>
      </c>
      <c r="K134" s="370" t="s">
        <v>2454</v>
      </c>
      <c r="L134" s="370">
        <v>29312</v>
      </c>
      <c r="M134" s="370" t="s">
        <v>2409</v>
      </c>
      <c r="N134" s="370">
        <v>900</v>
      </c>
      <c r="O134" s="370">
        <v>0</v>
      </c>
      <c r="P134" s="370">
        <v>0</v>
      </c>
      <c r="Q134" s="370">
        <f t="shared" si="22"/>
        <v>0</v>
      </c>
      <c r="R134" s="370">
        <v>15</v>
      </c>
      <c r="S134" s="370">
        <v>14</v>
      </c>
      <c r="T134" s="370">
        <f t="shared" si="23"/>
        <v>29</v>
      </c>
      <c r="U134" s="370">
        <v>17</v>
      </c>
      <c r="V134" s="370">
        <v>13</v>
      </c>
      <c r="W134" s="370">
        <f t="shared" si="24"/>
        <v>30</v>
      </c>
      <c r="X134" s="370">
        <v>20</v>
      </c>
      <c r="Y134" s="370">
        <v>23</v>
      </c>
      <c r="Z134" s="370">
        <f t="shared" si="25"/>
        <v>43</v>
      </c>
      <c r="AA134" s="370">
        <v>19</v>
      </c>
      <c r="AB134" s="370">
        <v>16</v>
      </c>
      <c r="AC134" s="370">
        <f t="shared" si="26"/>
        <v>35</v>
      </c>
      <c r="AD134" s="370">
        <v>15</v>
      </c>
      <c r="AE134" s="370">
        <v>18</v>
      </c>
      <c r="AF134" s="370">
        <f t="shared" si="27"/>
        <v>33</v>
      </c>
      <c r="AG134" s="370">
        <v>13</v>
      </c>
      <c r="AH134" s="370">
        <v>16</v>
      </c>
      <c r="AI134" s="370">
        <f t="shared" si="28"/>
        <v>29</v>
      </c>
      <c r="AJ134" s="370">
        <v>4</v>
      </c>
      <c r="AK134" s="370">
        <v>4</v>
      </c>
      <c r="AL134" s="370">
        <f t="shared" si="29"/>
        <v>8</v>
      </c>
      <c r="AM134" s="370">
        <v>2</v>
      </c>
      <c r="AN134" s="370">
        <v>0</v>
      </c>
      <c r="AO134" s="370">
        <f t="shared" si="30"/>
        <v>2</v>
      </c>
      <c r="AP134" s="370">
        <v>1</v>
      </c>
      <c r="AQ134" s="370">
        <v>0</v>
      </c>
      <c r="AR134" s="370">
        <f t="shared" si="31"/>
        <v>1</v>
      </c>
      <c r="AS134" s="370">
        <v>0</v>
      </c>
      <c r="AT134" s="370">
        <v>0</v>
      </c>
      <c r="AU134" s="370">
        <f t="shared" si="32"/>
        <v>0</v>
      </c>
      <c r="AV134" s="370">
        <v>0</v>
      </c>
      <c r="AW134" s="370">
        <v>0</v>
      </c>
      <c r="AX134" s="370">
        <f t="shared" si="33"/>
        <v>0</v>
      </c>
      <c r="AY134" s="370">
        <v>0</v>
      </c>
      <c r="AZ134" s="370">
        <v>0</v>
      </c>
      <c r="BA134" s="370">
        <f t="shared" si="34"/>
        <v>0</v>
      </c>
      <c r="BB134" s="370">
        <v>0</v>
      </c>
      <c r="BC134" s="370">
        <v>0</v>
      </c>
      <c r="BD134" s="370">
        <f t="shared" si="35"/>
        <v>0</v>
      </c>
      <c r="BE134" s="370">
        <v>0</v>
      </c>
      <c r="BF134" s="370">
        <v>0</v>
      </c>
      <c r="BG134" s="370">
        <f t="shared" si="36"/>
        <v>0</v>
      </c>
      <c r="BH134" s="370">
        <v>0</v>
      </c>
      <c r="BI134" s="370">
        <v>0</v>
      </c>
      <c r="BJ134" s="370">
        <v>0</v>
      </c>
      <c r="BK134" s="370">
        <v>0</v>
      </c>
      <c r="BL134" s="370">
        <v>0</v>
      </c>
      <c r="BM134" s="370">
        <v>0</v>
      </c>
      <c r="BN134" s="370">
        <v>0</v>
      </c>
      <c r="BO134" s="370">
        <v>0</v>
      </c>
      <c r="BP134" s="370">
        <v>0</v>
      </c>
      <c r="BQ134" s="370">
        <v>0</v>
      </c>
      <c r="BR134" s="370">
        <v>0</v>
      </c>
      <c r="BS134" s="370">
        <v>0</v>
      </c>
      <c r="BT134" s="370">
        <v>0</v>
      </c>
      <c r="BU134" s="370">
        <v>0</v>
      </c>
      <c r="BV134" s="370">
        <v>0</v>
      </c>
      <c r="BW134" s="370">
        <v>0</v>
      </c>
      <c r="BX134" s="370">
        <v>0</v>
      </c>
      <c r="BY134" s="370">
        <v>0</v>
      </c>
      <c r="BZ134" s="370">
        <v>0</v>
      </c>
      <c r="CA134" s="370">
        <v>0</v>
      </c>
      <c r="CB134" s="370">
        <v>0</v>
      </c>
      <c r="CC134" s="370">
        <v>0</v>
      </c>
      <c r="CD134" s="370">
        <v>0</v>
      </c>
      <c r="CE134" s="370">
        <v>0</v>
      </c>
    </row>
    <row r="135" spans="1:83" s="371" customFormat="1" hidden="1">
      <c r="A135" s="370">
        <f t="shared" si="37"/>
        <v>121</v>
      </c>
      <c r="B135" s="370" t="s">
        <v>832</v>
      </c>
      <c r="C135" s="370" t="s">
        <v>833</v>
      </c>
      <c r="D135" s="370" t="s">
        <v>1566</v>
      </c>
      <c r="E135" s="370" t="s">
        <v>834</v>
      </c>
      <c r="F135" s="370" t="s">
        <v>89</v>
      </c>
      <c r="G135" s="370" t="s">
        <v>126</v>
      </c>
      <c r="H135" s="370" t="s">
        <v>615</v>
      </c>
      <c r="I135" s="370" t="s">
        <v>615</v>
      </c>
      <c r="J135" s="370">
        <v>2</v>
      </c>
      <c r="K135" s="370" t="s">
        <v>2410</v>
      </c>
      <c r="L135" s="370">
        <v>29693</v>
      </c>
      <c r="M135" s="370" t="s">
        <v>2409</v>
      </c>
      <c r="N135" s="370">
        <v>1300</v>
      </c>
      <c r="O135" s="370">
        <v>0</v>
      </c>
      <c r="P135" s="370">
        <v>0</v>
      </c>
      <c r="Q135" s="370">
        <f t="shared" si="22"/>
        <v>0</v>
      </c>
      <c r="R135" s="370">
        <v>10</v>
      </c>
      <c r="S135" s="370">
        <v>7</v>
      </c>
      <c r="T135" s="370">
        <f t="shared" si="23"/>
        <v>17</v>
      </c>
      <c r="U135" s="370">
        <v>3</v>
      </c>
      <c r="V135" s="370">
        <v>14</v>
      </c>
      <c r="W135" s="370">
        <f t="shared" si="24"/>
        <v>17</v>
      </c>
      <c r="X135" s="370">
        <v>7</v>
      </c>
      <c r="Y135" s="370">
        <v>5</v>
      </c>
      <c r="Z135" s="370">
        <f t="shared" si="25"/>
        <v>12</v>
      </c>
      <c r="AA135" s="370">
        <v>9</v>
      </c>
      <c r="AB135" s="370">
        <v>11</v>
      </c>
      <c r="AC135" s="370">
        <f t="shared" si="26"/>
        <v>20</v>
      </c>
      <c r="AD135" s="370">
        <v>9</v>
      </c>
      <c r="AE135" s="370">
        <v>6</v>
      </c>
      <c r="AF135" s="370">
        <f t="shared" si="27"/>
        <v>15</v>
      </c>
      <c r="AG135" s="370">
        <v>6</v>
      </c>
      <c r="AH135" s="370">
        <v>5</v>
      </c>
      <c r="AI135" s="370">
        <f t="shared" si="28"/>
        <v>11</v>
      </c>
      <c r="AJ135" s="370">
        <v>1</v>
      </c>
      <c r="AK135" s="370">
        <v>1</v>
      </c>
      <c r="AL135" s="370">
        <f t="shared" si="29"/>
        <v>2</v>
      </c>
      <c r="AM135" s="370">
        <v>1</v>
      </c>
      <c r="AN135" s="370">
        <v>0</v>
      </c>
      <c r="AO135" s="370">
        <f t="shared" si="30"/>
        <v>1</v>
      </c>
      <c r="AP135" s="370">
        <v>0</v>
      </c>
      <c r="AQ135" s="370">
        <v>0</v>
      </c>
      <c r="AR135" s="370">
        <f t="shared" si="31"/>
        <v>0</v>
      </c>
      <c r="AS135" s="370">
        <v>0</v>
      </c>
      <c r="AT135" s="370">
        <v>0</v>
      </c>
      <c r="AU135" s="370">
        <f t="shared" si="32"/>
        <v>0</v>
      </c>
      <c r="AV135" s="370">
        <v>0</v>
      </c>
      <c r="AW135" s="370">
        <v>0</v>
      </c>
      <c r="AX135" s="370">
        <f t="shared" si="33"/>
        <v>0</v>
      </c>
      <c r="AY135" s="370">
        <v>0</v>
      </c>
      <c r="AZ135" s="370">
        <v>0</v>
      </c>
      <c r="BA135" s="370">
        <f t="shared" si="34"/>
        <v>0</v>
      </c>
      <c r="BB135" s="370">
        <v>0</v>
      </c>
      <c r="BC135" s="370">
        <v>0</v>
      </c>
      <c r="BD135" s="370">
        <f t="shared" si="35"/>
        <v>0</v>
      </c>
      <c r="BE135" s="370">
        <v>0</v>
      </c>
      <c r="BF135" s="370">
        <v>0</v>
      </c>
      <c r="BG135" s="370">
        <f t="shared" si="36"/>
        <v>0</v>
      </c>
      <c r="BH135" s="370">
        <v>0</v>
      </c>
      <c r="BI135" s="370">
        <v>0</v>
      </c>
      <c r="BJ135" s="370">
        <v>0</v>
      </c>
      <c r="BK135" s="370">
        <v>0</v>
      </c>
      <c r="BL135" s="370">
        <v>0</v>
      </c>
      <c r="BM135" s="370">
        <v>0</v>
      </c>
      <c r="BN135" s="370">
        <v>0</v>
      </c>
      <c r="BO135" s="370">
        <v>0</v>
      </c>
      <c r="BP135" s="370">
        <v>0</v>
      </c>
      <c r="BQ135" s="370">
        <v>0</v>
      </c>
      <c r="BR135" s="370">
        <v>0</v>
      </c>
      <c r="BS135" s="370">
        <v>0</v>
      </c>
      <c r="BT135" s="370">
        <v>0</v>
      </c>
      <c r="BU135" s="370">
        <v>0</v>
      </c>
      <c r="BV135" s="370">
        <v>0</v>
      </c>
      <c r="BW135" s="370">
        <v>0</v>
      </c>
      <c r="BX135" s="370">
        <v>0</v>
      </c>
      <c r="BY135" s="370">
        <v>0</v>
      </c>
      <c r="BZ135" s="370">
        <v>0</v>
      </c>
      <c r="CA135" s="370">
        <v>0</v>
      </c>
      <c r="CB135" s="370">
        <v>0</v>
      </c>
      <c r="CC135" s="370">
        <v>0</v>
      </c>
      <c r="CD135" s="370">
        <v>0</v>
      </c>
      <c r="CE135" s="370">
        <v>0</v>
      </c>
    </row>
    <row r="136" spans="1:83" s="371" customFormat="1" hidden="1">
      <c r="A136" s="370">
        <f t="shared" si="37"/>
        <v>122</v>
      </c>
      <c r="B136" s="370" t="s">
        <v>820</v>
      </c>
      <c r="C136" s="370" t="s">
        <v>821</v>
      </c>
      <c r="D136" s="370" t="s">
        <v>822</v>
      </c>
      <c r="E136" s="370" t="s">
        <v>822</v>
      </c>
      <c r="F136" s="370" t="s">
        <v>89</v>
      </c>
      <c r="G136" s="370" t="s">
        <v>126</v>
      </c>
      <c r="H136" s="370" t="s">
        <v>615</v>
      </c>
      <c r="I136" s="370" t="s">
        <v>615</v>
      </c>
      <c r="J136" s="370">
        <v>2</v>
      </c>
      <c r="K136" s="370" t="s">
        <v>2455</v>
      </c>
      <c r="L136" s="370">
        <v>31572</v>
      </c>
      <c r="M136" s="370" t="s">
        <v>2409</v>
      </c>
      <c r="N136" s="370">
        <v>1300</v>
      </c>
      <c r="O136" s="370">
        <v>0</v>
      </c>
      <c r="P136" s="370">
        <v>0</v>
      </c>
      <c r="Q136" s="370">
        <f t="shared" si="22"/>
        <v>0</v>
      </c>
      <c r="R136" s="370">
        <v>10</v>
      </c>
      <c r="S136" s="370">
        <v>4</v>
      </c>
      <c r="T136" s="370">
        <f t="shared" si="23"/>
        <v>14</v>
      </c>
      <c r="U136" s="370">
        <v>7</v>
      </c>
      <c r="V136" s="370">
        <v>9</v>
      </c>
      <c r="W136" s="370">
        <f t="shared" si="24"/>
        <v>16</v>
      </c>
      <c r="X136" s="370">
        <v>6</v>
      </c>
      <c r="Y136" s="370">
        <v>11</v>
      </c>
      <c r="Z136" s="370">
        <f t="shared" si="25"/>
        <v>17</v>
      </c>
      <c r="AA136" s="370">
        <v>5</v>
      </c>
      <c r="AB136" s="370">
        <v>10</v>
      </c>
      <c r="AC136" s="370">
        <f t="shared" si="26"/>
        <v>15</v>
      </c>
      <c r="AD136" s="370">
        <v>9</v>
      </c>
      <c r="AE136" s="370">
        <v>5</v>
      </c>
      <c r="AF136" s="370">
        <f t="shared" si="27"/>
        <v>14</v>
      </c>
      <c r="AG136" s="370">
        <v>9</v>
      </c>
      <c r="AH136" s="370">
        <v>5</v>
      </c>
      <c r="AI136" s="370">
        <f t="shared" si="28"/>
        <v>14</v>
      </c>
      <c r="AJ136" s="370">
        <v>3</v>
      </c>
      <c r="AK136" s="370">
        <v>3</v>
      </c>
      <c r="AL136" s="370">
        <f t="shared" si="29"/>
        <v>6</v>
      </c>
      <c r="AM136" s="370">
        <v>2</v>
      </c>
      <c r="AN136" s="370">
        <v>0</v>
      </c>
      <c r="AO136" s="370">
        <f t="shared" si="30"/>
        <v>2</v>
      </c>
      <c r="AP136" s="370">
        <v>1</v>
      </c>
      <c r="AQ136" s="370">
        <v>0</v>
      </c>
      <c r="AR136" s="370">
        <f t="shared" si="31"/>
        <v>1</v>
      </c>
      <c r="AS136" s="370">
        <v>0</v>
      </c>
      <c r="AT136" s="370">
        <v>0</v>
      </c>
      <c r="AU136" s="370">
        <f t="shared" si="32"/>
        <v>0</v>
      </c>
      <c r="AV136" s="370">
        <v>0</v>
      </c>
      <c r="AW136" s="370">
        <v>0</v>
      </c>
      <c r="AX136" s="370">
        <f t="shared" si="33"/>
        <v>0</v>
      </c>
      <c r="AY136" s="370">
        <v>0</v>
      </c>
      <c r="AZ136" s="370">
        <v>0</v>
      </c>
      <c r="BA136" s="370">
        <f t="shared" si="34"/>
        <v>0</v>
      </c>
      <c r="BB136" s="370">
        <v>0</v>
      </c>
      <c r="BC136" s="370">
        <v>0</v>
      </c>
      <c r="BD136" s="370">
        <f t="shared" si="35"/>
        <v>0</v>
      </c>
      <c r="BE136" s="370">
        <v>0</v>
      </c>
      <c r="BF136" s="370">
        <v>0</v>
      </c>
      <c r="BG136" s="370">
        <f t="shared" si="36"/>
        <v>0</v>
      </c>
      <c r="BH136" s="370">
        <v>0</v>
      </c>
      <c r="BI136" s="370">
        <v>0</v>
      </c>
      <c r="BJ136" s="370">
        <v>0</v>
      </c>
      <c r="BK136" s="370">
        <v>0</v>
      </c>
      <c r="BL136" s="370">
        <v>0</v>
      </c>
      <c r="BM136" s="370">
        <v>0</v>
      </c>
      <c r="BN136" s="370">
        <v>0</v>
      </c>
      <c r="BO136" s="370">
        <v>0</v>
      </c>
      <c r="BP136" s="370">
        <v>0</v>
      </c>
      <c r="BQ136" s="370">
        <v>0</v>
      </c>
      <c r="BR136" s="370">
        <v>0</v>
      </c>
      <c r="BS136" s="370">
        <v>0</v>
      </c>
      <c r="BT136" s="370">
        <v>0</v>
      </c>
      <c r="BU136" s="370">
        <v>0</v>
      </c>
      <c r="BV136" s="370">
        <v>0</v>
      </c>
      <c r="BW136" s="370">
        <v>0</v>
      </c>
      <c r="BX136" s="370">
        <v>0</v>
      </c>
      <c r="BY136" s="370">
        <v>0</v>
      </c>
      <c r="BZ136" s="370">
        <v>0</v>
      </c>
      <c r="CA136" s="370">
        <v>0</v>
      </c>
      <c r="CB136" s="370">
        <v>0</v>
      </c>
      <c r="CC136" s="370">
        <v>0</v>
      </c>
      <c r="CD136" s="370">
        <v>0</v>
      </c>
      <c r="CE136" s="370">
        <v>0</v>
      </c>
    </row>
    <row r="137" spans="1:83" s="371" customFormat="1" hidden="1">
      <c r="A137" s="370">
        <f t="shared" si="37"/>
        <v>123</v>
      </c>
      <c r="B137" s="370" t="s">
        <v>829</v>
      </c>
      <c r="C137" s="370" t="s">
        <v>830</v>
      </c>
      <c r="D137" s="370" t="s">
        <v>2456</v>
      </c>
      <c r="E137" s="370" t="s">
        <v>831</v>
      </c>
      <c r="F137" s="370" t="s">
        <v>89</v>
      </c>
      <c r="G137" s="370" t="s">
        <v>126</v>
      </c>
      <c r="H137" s="370" t="s">
        <v>615</v>
      </c>
      <c r="I137" s="370" t="s">
        <v>615</v>
      </c>
      <c r="J137" s="370">
        <v>2</v>
      </c>
      <c r="K137" s="370" t="s">
        <v>2410</v>
      </c>
      <c r="L137" s="370">
        <v>31503</v>
      </c>
      <c r="M137" s="370" t="s">
        <v>2419</v>
      </c>
      <c r="N137" s="370">
        <v>0</v>
      </c>
      <c r="O137" s="370">
        <v>0</v>
      </c>
      <c r="P137" s="370">
        <v>0</v>
      </c>
      <c r="Q137" s="370">
        <f t="shared" si="22"/>
        <v>0</v>
      </c>
      <c r="R137" s="370">
        <v>2</v>
      </c>
      <c r="S137" s="370">
        <v>0</v>
      </c>
      <c r="T137" s="370">
        <f t="shared" si="23"/>
        <v>2</v>
      </c>
      <c r="U137" s="370">
        <v>2</v>
      </c>
      <c r="V137" s="370">
        <v>3</v>
      </c>
      <c r="W137" s="370">
        <f t="shared" si="24"/>
        <v>5</v>
      </c>
      <c r="X137" s="370">
        <v>5</v>
      </c>
      <c r="Y137" s="370">
        <v>6</v>
      </c>
      <c r="Z137" s="370">
        <f t="shared" si="25"/>
        <v>11</v>
      </c>
      <c r="AA137" s="370">
        <v>7</v>
      </c>
      <c r="AB137" s="370">
        <v>3</v>
      </c>
      <c r="AC137" s="370">
        <f t="shared" si="26"/>
        <v>10</v>
      </c>
      <c r="AD137" s="370">
        <v>4</v>
      </c>
      <c r="AE137" s="370">
        <v>1</v>
      </c>
      <c r="AF137" s="370">
        <f t="shared" si="27"/>
        <v>5</v>
      </c>
      <c r="AG137" s="370">
        <v>2</v>
      </c>
      <c r="AH137" s="370">
        <v>3</v>
      </c>
      <c r="AI137" s="370">
        <f t="shared" si="28"/>
        <v>5</v>
      </c>
      <c r="AJ137" s="370">
        <v>1</v>
      </c>
      <c r="AK137" s="370">
        <v>1</v>
      </c>
      <c r="AL137" s="370">
        <f t="shared" si="29"/>
        <v>2</v>
      </c>
      <c r="AM137" s="370">
        <v>0</v>
      </c>
      <c r="AN137" s="370">
        <v>0</v>
      </c>
      <c r="AO137" s="370">
        <f t="shared" si="30"/>
        <v>0</v>
      </c>
      <c r="AP137" s="370">
        <v>0</v>
      </c>
      <c r="AQ137" s="370">
        <v>0</v>
      </c>
      <c r="AR137" s="370">
        <f t="shared" si="31"/>
        <v>0</v>
      </c>
      <c r="AS137" s="370">
        <v>0</v>
      </c>
      <c r="AT137" s="370">
        <v>0</v>
      </c>
      <c r="AU137" s="370">
        <f t="shared" si="32"/>
        <v>0</v>
      </c>
      <c r="AV137" s="370">
        <v>0</v>
      </c>
      <c r="AW137" s="370">
        <v>0</v>
      </c>
      <c r="AX137" s="370">
        <f t="shared" si="33"/>
        <v>0</v>
      </c>
      <c r="AY137" s="370">
        <v>0</v>
      </c>
      <c r="AZ137" s="370">
        <v>0</v>
      </c>
      <c r="BA137" s="370">
        <f t="shared" si="34"/>
        <v>0</v>
      </c>
      <c r="BB137" s="370">
        <v>0</v>
      </c>
      <c r="BC137" s="370">
        <v>0</v>
      </c>
      <c r="BD137" s="370">
        <f t="shared" si="35"/>
        <v>0</v>
      </c>
      <c r="BE137" s="370">
        <v>0</v>
      </c>
      <c r="BF137" s="370">
        <v>0</v>
      </c>
      <c r="BG137" s="370">
        <f t="shared" si="36"/>
        <v>0</v>
      </c>
      <c r="BH137" s="370">
        <v>0</v>
      </c>
      <c r="BI137" s="370">
        <v>0</v>
      </c>
      <c r="BJ137" s="370">
        <v>0</v>
      </c>
      <c r="BK137" s="370">
        <v>0</v>
      </c>
      <c r="BL137" s="370">
        <v>0</v>
      </c>
      <c r="BM137" s="370">
        <v>0</v>
      </c>
      <c r="BN137" s="370">
        <v>0</v>
      </c>
      <c r="BO137" s="370">
        <v>0</v>
      </c>
      <c r="BP137" s="370">
        <v>0</v>
      </c>
      <c r="BQ137" s="370">
        <v>0</v>
      </c>
      <c r="BR137" s="370">
        <v>0</v>
      </c>
      <c r="BS137" s="370">
        <v>0</v>
      </c>
      <c r="BT137" s="370">
        <v>0</v>
      </c>
      <c r="BU137" s="370">
        <v>0</v>
      </c>
      <c r="BV137" s="370">
        <v>0</v>
      </c>
      <c r="BW137" s="370">
        <v>0</v>
      </c>
      <c r="BX137" s="370">
        <v>0</v>
      </c>
      <c r="BY137" s="370">
        <v>0</v>
      </c>
      <c r="BZ137" s="370">
        <v>0</v>
      </c>
      <c r="CA137" s="370">
        <v>0</v>
      </c>
      <c r="CB137" s="370">
        <v>0</v>
      </c>
      <c r="CC137" s="370">
        <v>0</v>
      </c>
      <c r="CD137" s="370">
        <v>0</v>
      </c>
      <c r="CE137" s="370">
        <v>0</v>
      </c>
    </row>
    <row r="138" spans="1:83" s="371" customFormat="1" hidden="1">
      <c r="A138" s="370">
        <f t="shared" si="37"/>
        <v>124</v>
      </c>
      <c r="B138" s="370" t="s">
        <v>817</v>
      </c>
      <c r="C138" s="370" t="s">
        <v>818</v>
      </c>
      <c r="D138" s="370" t="s">
        <v>1574</v>
      </c>
      <c r="E138" s="370" t="s">
        <v>819</v>
      </c>
      <c r="F138" s="370" t="s">
        <v>89</v>
      </c>
      <c r="G138" s="370" t="s">
        <v>126</v>
      </c>
      <c r="H138" s="370" t="s">
        <v>615</v>
      </c>
      <c r="I138" s="370" t="s">
        <v>615</v>
      </c>
      <c r="J138" s="370">
        <v>2</v>
      </c>
      <c r="K138" s="370" t="s">
        <v>2457</v>
      </c>
      <c r="L138" s="370">
        <v>31517</v>
      </c>
      <c r="M138" s="370" t="s">
        <v>2419</v>
      </c>
      <c r="N138" s="370">
        <v>0</v>
      </c>
      <c r="O138" s="370">
        <v>0</v>
      </c>
      <c r="P138" s="370">
        <v>0</v>
      </c>
      <c r="Q138" s="370">
        <f t="shared" si="22"/>
        <v>0</v>
      </c>
      <c r="R138" s="370">
        <v>4</v>
      </c>
      <c r="S138" s="370">
        <v>2</v>
      </c>
      <c r="T138" s="370">
        <f t="shared" si="23"/>
        <v>6</v>
      </c>
      <c r="U138" s="370">
        <v>7</v>
      </c>
      <c r="V138" s="370">
        <v>5</v>
      </c>
      <c r="W138" s="370">
        <f t="shared" si="24"/>
        <v>12</v>
      </c>
      <c r="X138" s="370">
        <v>0</v>
      </c>
      <c r="Y138" s="370">
        <v>4</v>
      </c>
      <c r="Z138" s="370">
        <f t="shared" si="25"/>
        <v>4</v>
      </c>
      <c r="AA138" s="370">
        <v>4</v>
      </c>
      <c r="AB138" s="370">
        <v>3</v>
      </c>
      <c r="AC138" s="370">
        <f t="shared" si="26"/>
        <v>7</v>
      </c>
      <c r="AD138" s="370">
        <v>1</v>
      </c>
      <c r="AE138" s="370">
        <v>4</v>
      </c>
      <c r="AF138" s="370">
        <f t="shared" si="27"/>
        <v>5</v>
      </c>
      <c r="AG138" s="370">
        <v>5</v>
      </c>
      <c r="AH138" s="370">
        <v>4</v>
      </c>
      <c r="AI138" s="370">
        <f t="shared" si="28"/>
        <v>9</v>
      </c>
      <c r="AJ138" s="370">
        <v>0</v>
      </c>
      <c r="AK138" s="370">
        <v>1</v>
      </c>
      <c r="AL138" s="370">
        <f t="shared" si="29"/>
        <v>1</v>
      </c>
      <c r="AM138" s="370">
        <v>0</v>
      </c>
      <c r="AN138" s="370">
        <v>0</v>
      </c>
      <c r="AO138" s="370">
        <f t="shared" si="30"/>
        <v>0</v>
      </c>
      <c r="AP138" s="370">
        <v>0</v>
      </c>
      <c r="AQ138" s="370">
        <v>1</v>
      </c>
      <c r="AR138" s="370">
        <f t="shared" si="31"/>
        <v>1</v>
      </c>
      <c r="AS138" s="370">
        <v>0</v>
      </c>
      <c r="AT138" s="370">
        <v>0</v>
      </c>
      <c r="AU138" s="370">
        <f t="shared" si="32"/>
        <v>0</v>
      </c>
      <c r="AV138" s="370">
        <v>0</v>
      </c>
      <c r="AW138" s="370">
        <v>0</v>
      </c>
      <c r="AX138" s="370">
        <f t="shared" si="33"/>
        <v>0</v>
      </c>
      <c r="AY138" s="370">
        <v>0</v>
      </c>
      <c r="AZ138" s="370">
        <v>0</v>
      </c>
      <c r="BA138" s="370">
        <f t="shared" si="34"/>
        <v>0</v>
      </c>
      <c r="BB138" s="370">
        <v>0</v>
      </c>
      <c r="BC138" s="370">
        <v>0</v>
      </c>
      <c r="BD138" s="370">
        <f t="shared" si="35"/>
        <v>0</v>
      </c>
      <c r="BE138" s="370">
        <v>0</v>
      </c>
      <c r="BF138" s="370">
        <v>0</v>
      </c>
      <c r="BG138" s="370">
        <f t="shared" si="36"/>
        <v>0</v>
      </c>
      <c r="BH138" s="370">
        <v>0</v>
      </c>
      <c r="BI138" s="370">
        <v>0</v>
      </c>
      <c r="BJ138" s="370">
        <v>0</v>
      </c>
      <c r="BK138" s="370">
        <v>0</v>
      </c>
      <c r="BL138" s="370">
        <v>0</v>
      </c>
      <c r="BM138" s="370">
        <v>0</v>
      </c>
      <c r="BN138" s="370">
        <v>0</v>
      </c>
      <c r="BO138" s="370">
        <v>0</v>
      </c>
      <c r="BP138" s="370">
        <v>0</v>
      </c>
      <c r="BQ138" s="370">
        <v>0</v>
      </c>
      <c r="BR138" s="370">
        <v>0</v>
      </c>
      <c r="BS138" s="370">
        <v>0</v>
      </c>
      <c r="BT138" s="370">
        <v>0</v>
      </c>
      <c r="BU138" s="370">
        <v>0</v>
      </c>
      <c r="BV138" s="370">
        <v>0</v>
      </c>
      <c r="BW138" s="370">
        <v>0</v>
      </c>
      <c r="BX138" s="370">
        <v>0</v>
      </c>
      <c r="BY138" s="370">
        <v>0</v>
      </c>
      <c r="BZ138" s="370">
        <v>0</v>
      </c>
      <c r="CA138" s="370">
        <v>0</v>
      </c>
      <c r="CB138" s="370">
        <v>0</v>
      </c>
      <c r="CC138" s="370">
        <v>0</v>
      </c>
      <c r="CD138" s="370">
        <v>0</v>
      </c>
      <c r="CE138" s="370">
        <v>0</v>
      </c>
    </row>
    <row r="139" spans="1:83" s="371" customFormat="1" hidden="1">
      <c r="A139" s="370">
        <f t="shared" ref="A139:A202" si="41">A138+1</f>
        <v>125</v>
      </c>
      <c r="B139" s="370" t="s">
        <v>835</v>
      </c>
      <c r="C139" s="370" t="s">
        <v>836</v>
      </c>
      <c r="D139" s="370" t="s">
        <v>1559</v>
      </c>
      <c r="E139" s="370" t="s">
        <v>825</v>
      </c>
      <c r="F139" s="370" t="s">
        <v>89</v>
      </c>
      <c r="G139" s="370" t="s">
        <v>126</v>
      </c>
      <c r="H139" s="370" t="s">
        <v>615</v>
      </c>
      <c r="I139" s="370" t="s">
        <v>615</v>
      </c>
      <c r="J139" s="370">
        <v>2</v>
      </c>
      <c r="K139" s="370" t="s">
        <v>2410</v>
      </c>
      <c r="L139" s="370">
        <v>31778</v>
      </c>
      <c r="M139" s="370" t="s">
        <v>2419</v>
      </c>
      <c r="N139" s="370">
        <v>0</v>
      </c>
      <c r="O139" s="370">
        <v>0</v>
      </c>
      <c r="P139" s="370">
        <v>1</v>
      </c>
      <c r="Q139" s="370">
        <f t="shared" si="22"/>
        <v>1</v>
      </c>
      <c r="R139" s="370">
        <v>11</v>
      </c>
      <c r="S139" s="370">
        <v>9</v>
      </c>
      <c r="T139" s="370">
        <f t="shared" si="23"/>
        <v>20</v>
      </c>
      <c r="U139" s="370">
        <v>12</v>
      </c>
      <c r="V139" s="370">
        <v>12</v>
      </c>
      <c r="W139" s="370">
        <f t="shared" si="24"/>
        <v>24</v>
      </c>
      <c r="X139" s="370">
        <v>25</v>
      </c>
      <c r="Y139" s="370">
        <v>12</v>
      </c>
      <c r="Z139" s="370">
        <f t="shared" si="25"/>
        <v>37</v>
      </c>
      <c r="AA139" s="370">
        <v>13</v>
      </c>
      <c r="AB139" s="370">
        <v>15</v>
      </c>
      <c r="AC139" s="370">
        <f t="shared" si="26"/>
        <v>28</v>
      </c>
      <c r="AD139" s="370">
        <v>16</v>
      </c>
      <c r="AE139" s="370">
        <v>13</v>
      </c>
      <c r="AF139" s="370">
        <f t="shared" si="27"/>
        <v>29</v>
      </c>
      <c r="AG139" s="370">
        <v>19</v>
      </c>
      <c r="AH139" s="370">
        <v>14</v>
      </c>
      <c r="AI139" s="370">
        <f t="shared" si="28"/>
        <v>33</v>
      </c>
      <c r="AJ139" s="370">
        <v>7</v>
      </c>
      <c r="AK139" s="370">
        <v>2</v>
      </c>
      <c r="AL139" s="370">
        <f t="shared" si="29"/>
        <v>9</v>
      </c>
      <c r="AM139" s="370">
        <v>2</v>
      </c>
      <c r="AN139" s="370">
        <v>0</v>
      </c>
      <c r="AO139" s="370">
        <f t="shared" si="30"/>
        <v>2</v>
      </c>
      <c r="AP139" s="370">
        <v>0</v>
      </c>
      <c r="AQ139" s="370">
        <v>0</v>
      </c>
      <c r="AR139" s="370">
        <f t="shared" si="31"/>
        <v>0</v>
      </c>
      <c r="AS139" s="370">
        <v>0</v>
      </c>
      <c r="AT139" s="370">
        <v>0</v>
      </c>
      <c r="AU139" s="370">
        <f t="shared" si="32"/>
        <v>0</v>
      </c>
      <c r="AV139" s="370">
        <v>0</v>
      </c>
      <c r="AW139" s="370">
        <v>0</v>
      </c>
      <c r="AX139" s="370">
        <f t="shared" si="33"/>
        <v>0</v>
      </c>
      <c r="AY139" s="370">
        <v>0</v>
      </c>
      <c r="AZ139" s="370">
        <v>0</v>
      </c>
      <c r="BA139" s="370">
        <f t="shared" si="34"/>
        <v>0</v>
      </c>
      <c r="BB139" s="370">
        <v>0</v>
      </c>
      <c r="BC139" s="370">
        <v>0</v>
      </c>
      <c r="BD139" s="370">
        <f t="shared" si="35"/>
        <v>0</v>
      </c>
      <c r="BE139" s="370">
        <v>0</v>
      </c>
      <c r="BF139" s="370">
        <v>0</v>
      </c>
      <c r="BG139" s="370">
        <f t="shared" si="36"/>
        <v>0</v>
      </c>
      <c r="BH139" s="370">
        <v>2</v>
      </c>
      <c r="BI139" s="370">
        <v>1</v>
      </c>
      <c r="BJ139" s="370">
        <v>0</v>
      </c>
      <c r="BK139" s="370">
        <v>0</v>
      </c>
      <c r="BL139" s="370">
        <v>0</v>
      </c>
      <c r="BM139" s="370">
        <v>0</v>
      </c>
      <c r="BN139" s="370">
        <v>0</v>
      </c>
      <c r="BO139" s="370">
        <v>0</v>
      </c>
      <c r="BP139" s="370">
        <v>0</v>
      </c>
      <c r="BQ139" s="370">
        <v>0</v>
      </c>
      <c r="BR139" s="370">
        <v>0</v>
      </c>
      <c r="BS139" s="370">
        <v>0</v>
      </c>
      <c r="BT139" s="370">
        <v>2</v>
      </c>
      <c r="BU139" s="370">
        <v>1</v>
      </c>
      <c r="BV139" s="370">
        <v>3</v>
      </c>
      <c r="BW139" s="370">
        <v>2</v>
      </c>
      <c r="BX139" s="370">
        <v>1</v>
      </c>
      <c r="BY139" s="370">
        <v>3</v>
      </c>
      <c r="BZ139" s="370">
        <v>2</v>
      </c>
      <c r="CA139" s="370">
        <v>1</v>
      </c>
      <c r="CB139" s="370">
        <v>3</v>
      </c>
      <c r="CC139" s="370">
        <v>2</v>
      </c>
      <c r="CD139" s="370">
        <v>1</v>
      </c>
      <c r="CE139" s="370">
        <v>3</v>
      </c>
    </row>
    <row r="140" spans="1:83" s="371" customFormat="1" hidden="1">
      <c r="A140" s="370">
        <f t="shared" si="41"/>
        <v>126</v>
      </c>
      <c r="B140" s="370" t="s">
        <v>823</v>
      </c>
      <c r="C140" s="370" t="s">
        <v>824</v>
      </c>
      <c r="D140" s="370" t="s">
        <v>1562</v>
      </c>
      <c r="E140" s="370" t="s">
        <v>825</v>
      </c>
      <c r="F140" s="370" t="s">
        <v>89</v>
      </c>
      <c r="G140" s="370" t="s">
        <v>126</v>
      </c>
      <c r="H140" s="370" t="s">
        <v>615</v>
      </c>
      <c r="I140" s="370" t="s">
        <v>615</v>
      </c>
      <c r="J140" s="370">
        <v>2</v>
      </c>
      <c r="K140" s="370" t="s">
        <v>2410</v>
      </c>
      <c r="L140" s="370">
        <v>33055</v>
      </c>
      <c r="M140" s="370" t="s">
        <v>2419</v>
      </c>
      <c r="N140" s="370">
        <v>0</v>
      </c>
      <c r="O140" s="370">
        <v>0</v>
      </c>
      <c r="P140" s="370">
        <v>0</v>
      </c>
      <c r="Q140" s="370">
        <f t="shared" ref="Q140:Q205" si="42">SUM(O140:P140)</f>
        <v>0</v>
      </c>
      <c r="R140" s="370">
        <v>4</v>
      </c>
      <c r="S140" s="370">
        <v>6</v>
      </c>
      <c r="T140" s="370">
        <f t="shared" ref="T140:T205" si="43">SUM(R140:S140)</f>
        <v>10</v>
      </c>
      <c r="U140" s="370">
        <v>2</v>
      </c>
      <c r="V140" s="370">
        <v>4</v>
      </c>
      <c r="W140" s="370">
        <f t="shared" ref="W140:W205" si="44">SUM(U140:V140)</f>
        <v>6</v>
      </c>
      <c r="X140" s="370">
        <v>5</v>
      </c>
      <c r="Y140" s="370">
        <v>7</v>
      </c>
      <c r="Z140" s="370">
        <f t="shared" ref="Z140:Z205" si="45">SUM(X140:Y140)</f>
        <v>12</v>
      </c>
      <c r="AA140" s="370">
        <v>11</v>
      </c>
      <c r="AB140" s="370">
        <v>4</v>
      </c>
      <c r="AC140" s="370">
        <f t="shared" ref="AC140:AC205" si="46">SUM(AA140:AB140)</f>
        <v>15</v>
      </c>
      <c r="AD140" s="370">
        <v>5</v>
      </c>
      <c r="AE140" s="370">
        <v>4</v>
      </c>
      <c r="AF140" s="370">
        <f t="shared" ref="AF140:AF205" si="47">SUM(AD140:AE140)</f>
        <v>9</v>
      </c>
      <c r="AG140" s="370">
        <v>6</v>
      </c>
      <c r="AH140" s="370">
        <v>4</v>
      </c>
      <c r="AI140" s="370">
        <f t="shared" ref="AI140:AI205" si="48">SUM(AG140:AH140)</f>
        <v>10</v>
      </c>
      <c r="AJ140" s="370">
        <v>3</v>
      </c>
      <c r="AK140" s="370">
        <v>2</v>
      </c>
      <c r="AL140" s="370">
        <f t="shared" ref="AL140:AL205" si="49">SUM(AJ140:AK140)</f>
        <v>5</v>
      </c>
      <c r="AM140" s="370">
        <v>2</v>
      </c>
      <c r="AN140" s="370">
        <v>2</v>
      </c>
      <c r="AO140" s="370">
        <f t="shared" ref="AO140:AO205" si="50">SUM(AM140:AN140)</f>
        <v>4</v>
      </c>
      <c r="AP140" s="370">
        <v>0</v>
      </c>
      <c r="AQ140" s="370">
        <v>0</v>
      </c>
      <c r="AR140" s="370">
        <f t="shared" ref="AR140:AR205" si="51">SUM(AP140:AQ140)</f>
        <v>0</v>
      </c>
      <c r="AS140" s="370">
        <v>1</v>
      </c>
      <c r="AT140" s="370">
        <v>0</v>
      </c>
      <c r="AU140" s="370">
        <f t="shared" ref="AU140:AU205" si="52">SUM(AS140:AT140)</f>
        <v>1</v>
      </c>
      <c r="AV140" s="370">
        <v>0</v>
      </c>
      <c r="AW140" s="370">
        <v>0</v>
      </c>
      <c r="AX140" s="370">
        <f t="shared" ref="AX140:AX205" si="53">SUM(AV140:AW140)</f>
        <v>0</v>
      </c>
      <c r="AY140" s="370">
        <v>0</v>
      </c>
      <c r="AZ140" s="370">
        <v>0</v>
      </c>
      <c r="BA140" s="370">
        <f t="shared" ref="BA140:BA205" si="54">SUM(AY140:AZ140)</f>
        <v>0</v>
      </c>
      <c r="BB140" s="370">
        <v>0</v>
      </c>
      <c r="BC140" s="370">
        <v>0</v>
      </c>
      <c r="BD140" s="370">
        <f t="shared" ref="BD140:BD205" si="55">SUM(BB140:BC140)</f>
        <v>0</v>
      </c>
      <c r="BE140" s="370">
        <v>0</v>
      </c>
      <c r="BF140" s="370">
        <v>0</v>
      </c>
      <c r="BG140" s="370">
        <f t="shared" ref="BG140:BG205" si="56">SUM(BE140:BF140)</f>
        <v>0</v>
      </c>
      <c r="BH140" s="370">
        <v>0</v>
      </c>
      <c r="BI140" s="370">
        <v>1</v>
      </c>
      <c r="BJ140" s="370">
        <v>1</v>
      </c>
      <c r="BK140" s="370">
        <v>0</v>
      </c>
      <c r="BL140" s="370">
        <v>0</v>
      </c>
      <c r="BM140" s="370">
        <v>0</v>
      </c>
      <c r="BN140" s="370">
        <v>0</v>
      </c>
      <c r="BO140" s="370">
        <v>0</v>
      </c>
      <c r="BP140" s="370">
        <v>0</v>
      </c>
      <c r="BQ140" s="370">
        <v>0</v>
      </c>
      <c r="BR140" s="370">
        <v>0</v>
      </c>
      <c r="BS140" s="370">
        <v>0</v>
      </c>
      <c r="BT140" s="370">
        <v>1</v>
      </c>
      <c r="BU140" s="370">
        <v>1</v>
      </c>
      <c r="BV140" s="370">
        <v>2</v>
      </c>
      <c r="BW140" s="370">
        <v>1</v>
      </c>
      <c r="BX140" s="370">
        <v>1</v>
      </c>
      <c r="BY140" s="370">
        <v>2</v>
      </c>
      <c r="BZ140" s="370">
        <v>1</v>
      </c>
      <c r="CA140" s="370">
        <v>1</v>
      </c>
      <c r="CB140" s="370">
        <v>2</v>
      </c>
      <c r="CC140" s="370">
        <v>1</v>
      </c>
      <c r="CD140" s="370">
        <v>1</v>
      </c>
      <c r="CE140" s="370">
        <v>2</v>
      </c>
    </row>
    <row r="141" spans="1:83" s="371" customFormat="1" hidden="1">
      <c r="A141" s="370">
        <f t="shared" si="41"/>
        <v>127</v>
      </c>
      <c r="B141" s="370" t="s">
        <v>804</v>
      </c>
      <c r="C141" s="370" t="s">
        <v>805</v>
      </c>
      <c r="D141" s="370" t="s">
        <v>331</v>
      </c>
      <c r="E141" s="370" t="s">
        <v>806</v>
      </c>
      <c r="F141" s="370" t="s">
        <v>89</v>
      </c>
      <c r="G141" s="370" t="s">
        <v>126</v>
      </c>
      <c r="H141" s="370" t="s">
        <v>615</v>
      </c>
      <c r="I141" s="370" t="s">
        <v>615</v>
      </c>
      <c r="J141" s="370">
        <v>2</v>
      </c>
      <c r="K141" s="370" t="s">
        <v>2458</v>
      </c>
      <c r="L141" s="370">
        <v>32933</v>
      </c>
      <c r="M141" s="370" t="s">
        <v>2419</v>
      </c>
      <c r="N141" s="370">
        <v>0</v>
      </c>
      <c r="O141" s="370">
        <v>0</v>
      </c>
      <c r="P141" s="370">
        <v>0</v>
      </c>
      <c r="Q141" s="370">
        <f t="shared" si="42"/>
        <v>0</v>
      </c>
      <c r="R141" s="370">
        <v>6</v>
      </c>
      <c r="S141" s="370">
        <v>3</v>
      </c>
      <c r="T141" s="370">
        <f t="shared" si="43"/>
        <v>9</v>
      </c>
      <c r="U141" s="370">
        <v>10</v>
      </c>
      <c r="V141" s="370">
        <v>10</v>
      </c>
      <c r="W141" s="370">
        <f t="shared" si="44"/>
        <v>20</v>
      </c>
      <c r="X141" s="370">
        <v>6</v>
      </c>
      <c r="Y141" s="370">
        <v>4</v>
      </c>
      <c r="Z141" s="370">
        <f t="shared" si="45"/>
        <v>10</v>
      </c>
      <c r="AA141" s="370">
        <v>10</v>
      </c>
      <c r="AB141" s="370">
        <v>4</v>
      </c>
      <c r="AC141" s="370">
        <f t="shared" si="46"/>
        <v>14</v>
      </c>
      <c r="AD141" s="370">
        <v>11</v>
      </c>
      <c r="AE141" s="370">
        <v>9</v>
      </c>
      <c r="AF141" s="370">
        <f t="shared" si="47"/>
        <v>20</v>
      </c>
      <c r="AG141" s="370">
        <v>7</v>
      </c>
      <c r="AH141" s="370">
        <v>8</v>
      </c>
      <c r="AI141" s="370">
        <f t="shared" si="48"/>
        <v>15</v>
      </c>
      <c r="AJ141" s="370">
        <v>6</v>
      </c>
      <c r="AK141" s="370">
        <v>4</v>
      </c>
      <c r="AL141" s="370">
        <f t="shared" si="49"/>
        <v>10</v>
      </c>
      <c r="AM141" s="370">
        <v>0</v>
      </c>
      <c r="AN141" s="370">
        <v>1</v>
      </c>
      <c r="AO141" s="370">
        <f t="shared" si="50"/>
        <v>1</v>
      </c>
      <c r="AP141" s="370">
        <v>0</v>
      </c>
      <c r="AQ141" s="370">
        <v>0</v>
      </c>
      <c r="AR141" s="370">
        <f t="shared" si="51"/>
        <v>0</v>
      </c>
      <c r="AS141" s="370">
        <v>0</v>
      </c>
      <c r="AT141" s="370">
        <v>0</v>
      </c>
      <c r="AU141" s="370">
        <f t="shared" si="52"/>
        <v>0</v>
      </c>
      <c r="AV141" s="370">
        <v>0</v>
      </c>
      <c r="AW141" s="370">
        <v>0</v>
      </c>
      <c r="AX141" s="370">
        <f t="shared" si="53"/>
        <v>0</v>
      </c>
      <c r="AY141" s="370">
        <v>0</v>
      </c>
      <c r="AZ141" s="370">
        <v>0</v>
      </c>
      <c r="BA141" s="370">
        <f t="shared" si="54"/>
        <v>0</v>
      </c>
      <c r="BB141" s="370">
        <v>0</v>
      </c>
      <c r="BC141" s="370">
        <v>0</v>
      </c>
      <c r="BD141" s="370">
        <f t="shared" si="55"/>
        <v>0</v>
      </c>
      <c r="BE141" s="370">
        <v>0</v>
      </c>
      <c r="BF141" s="370">
        <v>0</v>
      </c>
      <c r="BG141" s="370">
        <f t="shared" si="56"/>
        <v>0</v>
      </c>
      <c r="BH141" s="370">
        <v>0</v>
      </c>
      <c r="BI141" s="370">
        <v>0</v>
      </c>
      <c r="BJ141" s="370">
        <v>0</v>
      </c>
      <c r="BK141" s="370">
        <v>0</v>
      </c>
      <c r="BL141" s="370">
        <v>0</v>
      </c>
      <c r="BM141" s="370">
        <v>0</v>
      </c>
      <c r="BN141" s="370">
        <v>0</v>
      </c>
      <c r="BO141" s="370">
        <v>0</v>
      </c>
      <c r="BP141" s="370">
        <v>0</v>
      </c>
      <c r="BQ141" s="370">
        <v>0</v>
      </c>
      <c r="BR141" s="370">
        <v>0</v>
      </c>
      <c r="BS141" s="370">
        <v>0</v>
      </c>
      <c r="BT141" s="370">
        <v>0</v>
      </c>
      <c r="BU141" s="370">
        <v>0</v>
      </c>
      <c r="BV141" s="370">
        <v>0</v>
      </c>
      <c r="BW141" s="370">
        <v>0</v>
      </c>
      <c r="BX141" s="370">
        <v>0</v>
      </c>
      <c r="BY141" s="370">
        <v>0</v>
      </c>
      <c r="BZ141" s="370">
        <v>0</v>
      </c>
      <c r="CA141" s="370">
        <v>0</v>
      </c>
      <c r="CB141" s="370">
        <v>0</v>
      </c>
      <c r="CC141" s="370">
        <v>0</v>
      </c>
      <c r="CD141" s="370">
        <v>0</v>
      </c>
      <c r="CE141" s="370">
        <v>0</v>
      </c>
    </row>
    <row r="142" spans="1:83" s="371" customFormat="1" hidden="1">
      <c r="A142" s="370">
        <f t="shared" si="41"/>
        <v>128</v>
      </c>
      <c r="B142" s="370" t="s">
        <v>839</v>
      </c>
      <c r="C142" s="370" t="s">
        <v>840</v>
      </c>
      <c r="D142" s="370" t="s">
        <v>1561</v>
      </c>
      <c r="E142" s="370" t="s">
        <v>841</v>
      </c>
      <c r="F142" s="370" t="s">
        <v>89</v>
      </c>
      <c r="G142" s="370" t="s">
        <v>126</v>
      </c>
      <c r="H142" s="370" t="s">
        <v>615</v>
      </c>
      <c r="I142" s="370" t="s">
        <v>615</v>
      </c>
      <c r="J142" s="370">
        <v>2</v>
      </c>
      <c r="K142" s="370" t="s">
        <v>2408</v>
      </c>
      <c r="L142" s="370">
        <v>33301</v>
      </c>
      <c r="M142" s="370" t="s">
        <v>2419</v>
      </c>
      <c r="N142" s="370">
        <v>0</v>
      </c>
      <c r="O142" s="370">
        <v>0</v>
      </c>
      <c r="P142" s="370">
        <v>2</v>
      </c>
      <c r="Q142" s="370">
        <f t="shared" si="42"/>
        <v>2</v>
      </c>
      <c r="R142" s="370">
        <v>11</v>
      </c>
      <c r="S142" s="370">
        <v>8</v>
      </c>
      <c r="T142" s="370">
        <f t="shared" si="43"/>
        <v>19</v>
      </c>
      <c r="U142" s="370">
        <v>15</v>
      </c>
      <c r="V142" s="370">
        <v>14</v>
      </c>
      <c r="W142" s="370">
        <f t="shared" si="44"/>
        <v>29</v>
      </c>
      <c r="X142" s="370">
        <v>25</v>
      </c>
      <c r="Y142" s="370">
        <v>10</v>
      </c>
      <c r="Z142" s="370">
        <f t="shared" si="45"/>
        <v>35</v>
      </c>
      <c r="AA142" s="370">
        <v>15</v>
      </c>
      <c r="AB142" s="370">
        <v>13</v>
      </c>
      <c r="AC142" s="370">
        <f t="shared" si="46"/>
        <v>28</v>
      </c>
      <c r="AD142" s="370">
        <v>17</v>
      </c>
      <c r="AE142" s="370">
        <v>17</v>
      </c>
      <c r="AF142" s="370">
        <f t="shared" si="47"/>
        <v>34</v>
      </c>
      <c r="AG142" s="370">
        <v>22</v>
      </c>
      <c r="AH142" s="370">
        <v>15</v>
      </c>
      <c r="AI142" s="370">
        <f t="shared" si="48"/>
        <v>37</v>
      </c>
      <c r="AJ142" s="370">
        <v>10</v>
      </c>
      <c r="AK142" s="370">
        <v>6</v>
      </c>
      <c r="AL142" s="370">
        <f t="shared" si="49"/>
        <v>16</v>
      </c>
      <c r="AM142" s="370">
        <v>1</v>
      </c>
      <c r="AN142" s="370">
        <v>3</v>
      </c>
      <c r="AO142" s="370">
        <f t="shared" si="50"/>
        <v>4</v>
      </c>
      <c r="AP142" s="370">
        <v>0</v>
      </c>
      <c r="AQ142" s="370">
        <v>0</v>
      </c>
      <c r="AR142" s="370">
        <f t="shared" si="51"/>
        <v>0</v>
      </c>
      <c r="AS142" s="370">
        <v>0</v>
      </c>
      <c r="AT142" s="370">
        <v>0</v>
      </c>
      <c r="AU142" s="370">
        <f t="shared" si="52"/>
        <v>0</v>
      </c>
      <c r="AV142" s="370">
        <v>0</v>
      </c>
      <c r="AW142" s="370">
        <v>0</v>
      </c>
      <c r="AX142" s="370">
        <f t="shared" si="53"/>
        <v>0</v>
      </c>
      <c r="AY142" s="370">
        <v>0</v>
      </c>
      <c r="AZ142" s="370">
        <v>0</v>
      </c>
      <c r="BA142" s="370">
        <f t="shared" si="54"/>
        <v>0</v>
      </c>
      <c r="BB142" s="370">
        <v>0</v>
      </c>
      <c r="BC142" s="370">
        <v>0</v>
      </c>
      <c r="BD142" s="370">
        <f t="shared" si="55"/>
        <v>0</v>
      </c>
      <c r="BE142" s="370">
        <v>0</v>
      </c>
      <c r="BF142" s="370">
        <v>0</v>
      </c>
      <c r="BG142" s="370">
        <f t="shared" si="56"/>
        <v>0</v>
      </c>
      <c r="BH142" s="370">
        <v>0</v>
      </c>
      <c r="BI142" s="370">
        <v>0</v>
      </c>
      <c r="BJ142" s="370">
        <v>0</v>
      </c>
      <c r="BK142" s="370">
        <v>0</v>
      </c>
      <c r="BL142" s="370">
        <v>0</v>
      </c>
      <c r="BM142" s="370">
        <v>0</v>
      </c>
      <c r="BN142" s="370">
        <v>0</v>
      </c>
      <c r="BO142" s="370">
        <v>0</v>
      </c>
      <c r="BP142" s="370">
        <v>0</v>
      </c>
      <c r="BQ142" s="370">
        <v>0</v>
      </c>
      <c r="BR142" s="370">
        <v>0</v>
      </c>
      <c r="BS142" s="370">
        <v>0</v>
      </c>
      <c r="BT142" s="370">
        <v>0</v>
      </c>
      <c r="BU142" s="370">
        <v>0</v>
      </c>
      <c r="BV142" s="370">
        <v>0</v>
      </c>
      <c r="BW142" s="370">
        <v>0</v>
      </c>
      <c r="BX142" s="370">
        <v>0</v>
      </c>
      <c r="BY142" s="370">
        <v>0</v>
      </c>
      <c r="BZ142" s="370">
        <v>0</v>
      </c>
      <c r="CA142" s="370">
        <v>0</v>
      </c>
      <c r="CB142" s="370">
        <v>0</v>
      </c>
      <c r="CC142" s="370">
        <v>0</v>
      </c>
      <c r="CD142" s="370">
        <v>0</v>
      </c>
      <c r="CE142" s="370">
        <v>0</v>
      </c>
    </row>
    <row r="143" spans="1:83" s="371" customFormat="1" hidden="1">
      <c r="A143" s="370">
        <f t="shared" si="41"/>
        <v>129</v>
      </c>
      <c r="B143" s="370" t="s">
        <v>857</v>
      </c>
      <c r="C143" s="370" t="s">
        <v>858</v>
      </c>
      <c r="D143" s="370" t="s">
        <v>1573</v>
      </c>
      <c r="E143" s="370" t="s">
        <v>822</v>
      </c>
      <c r="F143" s="370" t="s">
        <v>89</v>
      </c>
      <c r="G143" s="370" t="s">
        <v>126</v>
      </c>
      <c r="H143" s="370" t="s">
        <v>615</v>
      </c>
      <c r="I143" s="370" t="s">
        <v>615</v>
      </c>
      <c r="J143" s="370">
        <v>2</v>
      </c>
      <c r="K143" s="370" t="s">
        <v>2459</v>
      </c>
      <c r="L143" s="370">
        <v>33604</v>
      </c>
      <c r="M143" s="370" t="s">
        <v>2409</v>
      </c>
      <c r="N143" s="370">
        <v>1300</v>
      </c>
      <c r="O143" s="370">
        <v>0</v>
      </c>
      <c r="P143" s="370">
        <v>0</v>
      </c>
      <c r="Q143" s="370">
        <f t="shared" si="42"/>
        <v>0</v>
      </c>
      <c r="R143" s="370">
        <v>5</v>
      </c>
      <c r="S143" s="370">
        <v>9</v>
      </c>
      <c r="T143" s="370">
        <f t="shared" si="43"/>
        <v>14</v>
      </c>
      <c r="U143" s="370">
        <v>6</v>
      </c>
      <c r="V143" s="370">
        <v>13</v>
      </c>
      <c r="W143" s="370">
        <f t="shared" si="44"/>
        <v>19</v>
      </c>
      <c r="X143" s="370">
        <v>18</v>
      </c>
      <c r="Y143" s="370">
        <v>15</v>
      </c>
      <c r="Z143" s="370">
        <f t="shared" si="45"/>
        <v>33</v>
      </c>
      <c r="AA143" s="370">
        <v>16</v>
      </c>
      <c r="AB143" s="370">
        <v>8</v>
      </c>
      <c r="AC143" s="370">
        <f t="shared" si="46"/>
        <v>24</v>
      </c>
      <c r="AD143" s="370">
        <v>12</v>
      </c>
      <c r="AE143" s="370">
        <v>8</v>
      </c>
      <c r="AF143" s="370">
        <f t="shared" si="47"/>
        <v>20</v>
      </c>
      <c r="AG143" s="370">
        <v>9</v>
      </c>
      <c r="AH143" s="370">
        <v>11</v>
      </c>
      <c r="AI143" s="370">
        <f t="shared" si="48"/>
        <v>20</v>
      </c>
      <c r="AJ143" s="370">
        <v>8</v>
      </c>
      <c r="AK143" s="370">
        <v>5</v>
      </c>
      <c r="AL143" s="370">
        <f t="shared" si="49"/>
        <v>13</v>
      </c>
      <c r="AM143" s="370">
        <v>2</v>
      </c>
      <c r="AN143" s="370">
        <v>3</v>
      </c>
      <c r="AO143" s="370">
        <f t="shared" si="50"/>
        <v>5</v>
      </c>
      <c r="AP143" s="370">
        <v>0</v>
      </c>
      <c r="AQ143" s="370">
        <v>0</v>
      </c>
      <c r="AR143" s="370">
        <f t="shared" si="51"/>
        <v>0</v>
      </c>
      <c r="AS143" s="370">
        <v>0</v>
      </c>
      <c r="AT143" s="370">
        <v>0</v>
      </c>
      <c r="AU143" s="370">
        <f t="shared" si="52"/>
        <v>0</v>
      </c>
      <c r="AV143" s="370">
        <v>0</v>
      </c>
      <c r="AW143" s="370">
        <v>0</v>
      </c>
      <c r="AX143" s="370">
        <f t="shared" si="53"/>
        <v>0</v>
      </c>
      <c r="AY143" s="370">
        <v>0</v>
      </c>
      <c r="AZ143" s="370">
        <v>0</v>
      </c>
      <c r="BA143" s="370">
        <f t="shared" si="54"/>
        <v>0</v>
      </c>
      <c r="BB143" s="370">
        <v>0</v>
      </c>
      <c r="BC143" s="370">
        <v>0</v>
      </c>
      <c r="BD143" s="370">
        <f t="shared" si="55"/>
        <v>0</v>
      </c>
      <c r="BE143" s="370">
        <v>0</v>
      </c>
      <c r="BF143" s="370">
        <v>0</v>
      </c>
      <c r="BG143" s="370">
        <f t="shared" si="56"/>
        <v>0</v>
      </c>
      <c r="BH143" s="370">
        <v>2</v>
      </c>
      <c r="BI143" s="370">
        <v>0</v>
      </c>
      <c r="BJ143" s="370">
        <v>0</v>
      </c>
      <c r="BK143" s="370">
        <v>0</v>
      </c>
      <c r="BL143" s="370">
        <v>0</v>
      </c>
      <c r="BM143" s="370">
        <v>0</v>
      </c>
      <c r="BN143" s="370">
        <v>0</v>
      </c>
      <c r="BO143" s="370">
        <v>0</v>
      </c>
      <c r="BP143" s="370">
        <v>0</v>
      </c>
      <c r="BQ143" s="370">
        <v>0</v>
      </c>
      <c r="BR143" s="370">
        <v>0</v>
      </c>
      <c r="BS143" s="370">
        <v>0</v>
      </c>
      <c r="BT143" s="370">
        <v>2</v>
      </c>
      <c r="BU143" s="370">
        <v>0</v>
      </c>
      <c r="BV143" s="370">
        <v>2</v>
      </c>
      <c r="BW143" s="370">
        <v>2</v>
      </c>
      <c r="BX143" s="370">
        <v>0</v>
      </c>
      <c r="BY143" s="370">
        <v>2</v>
      </c>
      <c r="BZ143" s="370">
        <v>2</v>
      </c>
      <c r="CA143" s="370">
        <v>0</v>
      </c>
      <c r="CB143" s="370">
        <v>2</v>
      </c>
      <c r="CC143" s="370">
        <v>2</v>
      </c>
      <c r="CD143" s="370">
        <v>0</v>
      </c>
      <c r="CE143" s="370">
        <v>2</v>
      </c>
    </row>
    <row r="144" spans="1:83" s="371" customFormat="1" hidden="1">
      <c r="A144" s="370">
        <f t="shared" si="41"/>
        <v>130</v>
      </c>
      <c r="B144" s="370" t="s">
        <v>889</v>
      </c>
      <c r="C144" s="370" t="s">
        <v>890</v>
      </c>
      <c r="D144" s="370" t="s">
        <v>1585</v>
      </c>
      <c r="E144" s="370" t="s">
        <v>806</v>
      </c>
      <c r="F144" s="370" t="s">
        <v>89</v>
      </c>
      <c r="G144" s="370" t="s">
        <v>126</v>
      </c>
      <c r="H144" s="370" t="s">
        <v>615</v>
      </c>
      <c r="I144" s="370" t="s">
        <v>615</v>
      </c>
      <c r="J144" s="370">
        <v>2</v>
      </c>
      <c r="K144" s="370" t="s">
        <v>2410</v>
      </c>
      <c r="L144" s="370">
        <v>34564</v>
      </c>
      <c r="M144" s="370" t="s">
        <v>2419</v>
      </c>
      <c r="N144" s="370">
        <v>0</v>
      </c>
      <c r="O144" s="370">
        <v>0</v>
      </c>
      <c r="P144" s="370">
        <v>0</v>
      </c>
      <c r="Q144" s="370">
        <f t="shared" si="42"/>
        <v>0</v>
      </c>
      <c r="R144" s="370">
        <v>10</v>
      </c>
      <c r="S144" s="370">
        <v>5</v>
      </c>
      <c r="T144" s="370">
        <f t="shared" si="43"/>
        <v>15</v>
      </c>
      <c r="U144" s="370">
        <v>12</v>
      </c>
      <c r="V144" s="370">
        <v>6</v>
      </c>
      <c r="W144" s="370">
        <f t="shared" si="44"/>
        <v>18</v>
      </c>
      <c r="X144" s="370">
        <v>11</v>
      </c>
      <c r="Y144" s="370">
        <v>10</v>
      </c>
      <c r="Z144" s="370">
        <f t="shared" si="45"/>
        <v>21</v>
      </c>
      <c r="AA144" s="370">
        <v>8</v>
      </c>
      <c r="AB144" s="370">
        <v>6</v>
      </c>
      <c r="AC144" s="370">
        <f t="shared" si="46"/>
        <v>14</v>
      </c>
      <c r="AD144" s="370">
        <v>10</v>
      </c>
      <c r="AE144" s="370">
        <v>6</v>
      </c>
      <c r="AF144" s="370">
        <f t="shared" si="47"/>
        <v>16</v>
      </c>
      <c r="AG144" s="370">
        <v>4</v>
      </c>
      <c r="AH144" s="370">
        <v>10</v>
      </c>
      <c r="AI144" s="370">
        <f t="shared" si="48"/>
        <v>14</v>
      </c>
      <c r="AJ144" s="370">
        <v>11</v>
      </c>
      <c r="AK144" s="370">
        <v>3</v>
      </c>
      <c r="AL144" s="370">
        <f t="shared" si="49"/>
        <v>14</v>
      </c>
      <c r="AM144" s="370">
        <v>0</v>
      </c>
      <c r="AN144" s="370">
        <v>1</v>
      </c>
      <c r="AO144" s="370">
        <f t="shared" si="50"/>
        <v>1</v>
      </c>
      <c r="AP144" s="370">
        <v>0</v>
      </c>
      <c r="AQ144" s="370">
        <v>0</v>
      </c>
      <c r="AR144" s="370">
        <f t="shared" si="51"/>
        <v>0</v>
      </c>
      <c r="AS144" s="370">
        <v>1</v>
      </c>
      <c r="AT144" s="370">
        <v>0</v>
      </c>
      <c r="AU144" s="370">
        <f t="shared" si="52"/>
        <v>1</v>
      </c>
      <c r="AV144" s="370">
        <v>0</v>
      </c>
      <c r="AW144" s="370">
        <v>0</v>
      </c>
      <c r="AX144" s="370">
        <f t="shared" si="53"/>
        <v>0</v>
      </c>
      <c r="AY144" s="370">
        <v>0</v>
      </c>
      <c r="AZ144" s="370">
        <v>0</v>
      </c>
      <c r="BA144" s="370">
        <f t="shared" si="54"/>
        <v>0</v>
      </c>
      <c r="BB144" s="370">
        <v>0</v>
      </c>
      <c r="BC144" s="370">
        <v>0</v>
      </c>
      <c r="BD144" s="370">
        <f t="shared" si="55"/>
        <v>0</v>
      </c>
      <c r="BE144" s="370">
        <v>0</v>
      </c>
      <c r="BF144" s="370">
        <v>0</v>
      </c>
      <c r="BG144" s="370">
        <f t="shared" si="56"/>
        <v>0</v>
      </c>
      <c r="BH144" s="370">
        <v>0</v>
      </c>
      <c r="BI144" s="370">
        <v>0</v>
      </c>
      <c r="BJ144" s="370">
        <v>0</v>
      </c>
      <c r="BK144" s="370">
        <v>0</v>
      </c>
      <c r="BL144" s="370">
        <v>0</v>
      </c>
      <c r="BM144" s="370">
        <v>0</v>
      </c>
      <c r="BN144" s="370">
        <v>0</v>
      </c>
      <c r="BO144" s="370">
        <v>0</v>
      </c>
      <c r="BP144" s="370">
        <v>0</v>
      </c>
      <c r="BQ144" s="370">
        <v>0</v>
      </c>
      <c r="BR144" s="370">
        <v>0</v>
      </c>
      <c r="BS144" s="370">
        <v>0</v>
      </c>
      <c r="BT144" s="370">
        <v>0</v>
      </c>
      <c r="BU144" s="370">
        <v>0</v>
      </c>
      <c r="BV144" s="370">
        <v>0</v>
      </c>
      <c r="BW144" s="370">
        <v>0</v>
      </c>
      <c r="BX144" s="370">
        <v>0</v>
      </c>
      <c r="BY144" s="370">
        <v>0</v>
      </c>
      <c r="BZ144" s="370">
        <v>0</v>
      </c>
      <c r="CA144" s="370">
        <v>0</v>
      </c>
      <c r="CB144" s="370">
        <v>0</v>
      </c>
      <c r="CC144" s="370">
        <v>0</v>
      </c>
      <c r="CD144" s="370">
        <v>0</v>
      </c>
      <c r="CE144" s="370">
        <v>0</v>
      </c>
    </row>
    <row r="145" spans="1:83" s="371" customFormat="1" hidden="1">
      <c r="A145" s="370">
        <f t="shared" si="41"/>
        <v>131</v>
      </c>
      <c r="B145" s="370" t="s">
        <v>852</v>
      </c>
      <c r="C145" s="370" t="s">
        <v>853</v>
      </c>
      <c r="D145" s="370" t="s">
        <v>1584</v>
      </c>
      <c r="E145" s="370" t="s">
        <v>800</v>
      </c>
      <c r="F145" s="370" t="s">
        <v>89</v>
      </c>
      <c r="G145" s="370" t="s">
        <v>126</v>
      </c>
      <c r="H145" s="370" t="s">
        <v>615</v>
      </c>
      <c r="I145" s="370" t="s">
        <v>615</v>
      </c>
      <c r="J145" s="370">
        <v>2</v>
      </c>
      <c r="K145" s="370" t="s">
        <v>2410</v>
      </c>
      <c r="L145" s="370">
        <v>34335</v>
      </c>
      <c r="M145" s="370" t="s">
        <v>2419</v>
      </c>
      <c r="N145" s="370">
        <v>0</v>
      </c>
      <c r="O145" s="370">
        <v>0</v>
      </c>
      <c r="P145" s="370">
        <v>0</v>
      </c>
      <c r="Q145" s="370">
        <f t="shared" si="42"/>
        <v>0</v>
      </c>
      <c r="R145" s="370">
        <v>2</v>
      </c>
      <c r="S145" s="370">
        <v>10</v>
      </c>
      <c r="T145" s="370">
        <f t="shared" si="43"/>
        <v>12</v>
      </c>
      <c r="U145" s="370">
        <v>7</v>
      </c>
      <c r="V145" s="370">
        <v>5</v>
      </c>
      <c r="W145" s="370">
        <f t="shared" si="44"/>
        <v>12</v>
      </c>
      <c r="X145" s="370">
        <v>9</v>
      </c>
      <c r="Y145" s="370">
        <v>7</v>
      </c>
      <c r="Z145" s="370">
        <f t="shared" si="45"/>
        <v>16</v>
      </c>
      <c r="AA145" s="370">
        <v>15</v>
      </c>
      <c r="AB145" s="370">
        <v>8</v>
      </c>
      <c r="AC145" s="370">
        <f t="shared" si="46"/>
        <v>23</v>
      </c>
      <c r="AD145" s="370">
        <v>10</v>
      </c>
      <c r="AE145" s="370">
        <v>11</v>
      </c>
      <c r="AF145" s="370">
        <f t="shared" si="47"/>
        <v>21</v>
      </c>
      <c r="AG145" s="370">
        <v>7</v>
      </c>
      <c r="AH145" s="370">
        <v>13</v>
      </c>
      <c r="AI145" s="370">
        <f t="shared" si="48"/>
        <v>20</v>
      </c>
      <c r="AJ145" s="370">
        <v>8</v>
      </c>
      <c r="AK145" s="370">
        <v>1</v>
      </c>
      <c r="AL145" s="370">
        <f t="shared" si="49"/>
        <v>9</v>
      </c>
      <c r="AM145" s="370">
        <v>4</v>
      </c>
      <c r="AN145" s="370">
        <v>1</v>
      </c>
      <c r="AO145" s="370">
        <f t="shared" si="50"/>
        <v>5</v>
      </c>
      <c r="AP145" s="370">
        <v>0</v>
      </c>
      <c r="AQ145" s="370">
        <v>0</v>
      </c>
      <c r="AR145" s="370">
        <f t="shared" si="51"/>
        <v>0</v>
      </c>
      <c r="AS145" s="370">
        <v>0</v>
      </c>
      <c r="AT145" s="370">
        <v>0</v>
      </c>
      <c r="AU145" s="370">
        <f t="shared" si="52"/>
        <v>0</v>
      </c>
      <c r="AV145" s="370">
        <v>1</v>
      </c>
      <c r="AW145" s="370">
        <v>0</v>
      </c>
      <c r="AX145" s="370">
        <f t="shared" si="53"/>
        <v>1</v>
      </c>
      <c r="AY145" s="370">
        <v>0</v>
      </c>
      <c r="AZ145" s="370">
        <v>0</v>
      </c>
      <c r="BA145" s="370">
        <f t="shared" si="54"/>
        <v>0</v>
      </c>
      <c r="BB145" s="370">
        <v>0</v>
      </c>
      <c r="BC145" s="370">
        <v>0</v>
      </c>
      <c r="BD145" s="370">
        <f t="shared" si="55"/>
        <v>0</v>
      </c>
      <c r="BE145" s="370">
        <v>0</v>
      </c>
      <c r="BF145" s="370">
        <v>0</v>
      </c>
      <c r="BG145" s="370">
        <f t="shared" si="56"/>
        <v>0</v>
      </c>
      <c r="BH145" s="370">
        <v>0</v>
      </c>
      <c r="BI145" s="370">
        <v>0</v>
      </c>
      <c r="BJ145" s="370">
        <v>0</v>
      </c>
      <c r="BK145" s="370">
        <v>0</v>
      </c>
      <c r="BL145" s="370">
        <v>0</v>
      </c>
      <c r="BM145" s="370">
        <v>0</v>
      </c>
      <c r="BN145" s="370">
        <v>0</v>
      </c>
      <c r="BO145" s="370">
        <v>0</v>
      </c>
      <c r="BP145" s="370">
        <v>0</v>
      </c>
      <c r="BQ145" s="370">
        <v>0</v>
      </c>
      <c r="BR145" s="370">
        <v>0</v>
      </c>
      <c r="BS145" s="370">
        <v>0</v>
      </c>
      <c r="BT145" s="370">
        <v>0</v>
      </c>
      <c r="BU145" s="370">
        <v>0</v>
      </c>
      <c r="BV145" s="370">
        <v>0</v>
      </c>
      <c r="BW145" s="370">
        <v>0</v>
      </c>
      <c r="BX145" s="370">
        <v>0</v>
      </c>
      <c r="BY145" s="370">
        <v>0</v>
      </c>
      <c r="BZ145" s="370">
        <v>0</v>
      </c>
      <c r="CA145" s="370">
        <v>0</v>
      </c>
      <c r="CB145" s="370">
        <v>0</v>
      </c>
      <c r="CC145" s="370">
        <v>0</v>
      </c>
      <c r="CD145" s="370">
        <v>0</v>
      </c>
      <c r="CE145" s="370">
        <v>0</v>
      </c>
    </row>
    <row r="146" spans="1:83" s="371" customFormat="1" hidden="1">
      <c r="A146" s="370">
        <f t="shared" si="41"/>
        <v>132</v>
      </c>
      <c r="B146" s="370" t="s">
        <v>801</v>
      </c>
      <c r="C146" s="370" t="s">
        <v>802</v>
      </c>
      <c r="D146" s="370" t="s">
        <v>803</v>
      </c>
      <c r="E146" s="370" t="s">
        <v>803</v>
      </c>
      <c r="F146" s="370" t="s">
        <v>89</v>
      </c>
      <c r="G146" s="370" t="s">
        <v>126</v>
      </c>
      <c r="H146" s="370" t="s">
        <v>615</v>
      </c>
      <c r="I146" s="370" t="s">
        <v>615</v>
      </c>
      <c r="J146" s="370">
        <v>2</v>
      </c>
      <c r="K146" s="370" t="s">
        <v>2460</v>
      </c>
      <c r="L146" s="370">
        <v>34516</v>
      </c>
      <c r="M146" s="370" t="s">
        <v>2419</v>
      </c>
      <c r="N146" s="370">
        <v>0</v>
      </c>
      <c r="O146" s="370">
        <v>0</v>
      </c>
      <c r="P146" s="370">
        <v>0</v>
      </c>
      <c r="Q146" s="370">
        <f t="shared" si="42"/>
        <v>0</v>
      </c>
      <c r="R146" s="370">
        <v>6</v>
      </c>
      <c r="S146" s="370">
        <v>1</v>
      </c>
      <c r="T146" s="370">
        <f t="shared" si="43"/>
        <v>7</v>
      </c>
      <c r="U146" s="370">
        <v>13</v>
      </c>
      <c r="V146" s="370">
        <v>10</v>
      </c>
      <c r="W146" s="370">
        <f t="shared" si="44"/>
        <v>23</v>
      </c>
      <c r="X146" s="370">
        <v>13</v>
      </c>
      <c r="Y146" s="370">
        <v>10</v>
      </c>
      <c r="Z146" s="370">
        <f t="shared" si="45"/>
        <v>23</v>
      </c>
      <c r="AA146" s="370">
        <v>12</v>
      </c>
      <c r="AB146" s="370">
        <v>14</v>
      </c>
      <c r="AC146" s="370">
        <f t="shared" si="46"/>
        <v>26</v>
      </c>
      <c r="AD146" s="370">
        <v>6</v>
      </c>
      <c r="AE146" s="370">
        <v>7</v>
      </c>
      <c r="AF146" s="370">
        <f t="shared" si="47"/>
        <v>13</v>
      </c>
      <c r="AG146" s="370">
        <v>6</v>
      </c>
      <c r="AH146" s="370">
        <v>15</v>
      </c>
      <c r="AI146" s="370">
        <f t="shared" si="48"/>
        <v>21</v>
      </c>
      <c r="AJ146" s="370">
        <v>7</v>
      </c>
      <c r="AK146" s="370">
        <v>2</v>
      </c>
      <c r="AL146" s="370">
        <f t="shared" si="49"/>
        <v>9</v>
      </c>
      <c r="AM146" s="370">
        <v>0</v>
      </c>
      <c r="AN146" s="370">
        <v>0</v>
      </c>
      <c r="AO146" s="370">
        <f t="shared" si="50"/>
        <v>0</v>
      </c>
      <c r="AP146" s="370">
        <v>0</v>
      </c>
      <c r="AQ146" s="370">
        <v>0</v>
      </c>
      <c r="AR146" s="370">
        <f t="shared" si="51"/>
        <v>0</v>
      </c>
      <c r="AS146" s="370">
        <v>0</v>
      </c>
      <c r="AT146" s="370">
        <v>0</v>
      </c>
      <c r="AU146" s="370">
        <f t="shared" si="52"/>
        <v>0</v>
      </c>
      <c r="AV146" s="370">
        <v>0</v>
      </c>
      <c r="AW146" s="370">
        <v>0</v>
      </c>
      <c r="AX146" s="370">
        <f t="shared" si="53"/>
        <v>0</v>
      </c>
      <c r="AY146" s="370">
        <v>0</v>
      </c>
      <c r="AZ146" s="370">
        <v>0</v>
      </c>
      <c r="BA146" s="370">
        <f t="shared" si="54"/>
        <v>0</v>
      </c>
      <c r="BB146" s="370">
        <v>0</v>
      </c>
      <c r="BC146" s="370">
        <v>0</v>
      </c>
      <c r="BD146" s="370">
        <f t="shared" si="55"/>
        <v>0</v>
      </c>
      <c r="BE146" s="370">
        <v>0</v>
      </c>
      <c r="BF146" s="370">
        <v>0</v>
      </c>
      <c r="BG146" s="370">
        <f t="shared" si="56"/>
        <v>0</v>
      </c>
      <c r="BH146" s="370">
        <v>0</v>
      </c>
      <c r="BI146" s="370">
        <v>0</v>
      </c>
      <c r="BJ146" s="370">
        <v>0</v>
      </c>
      <c r="BK146" s="370">
        <v>0</v>
      </c>
      <c r="BL146" s="370">
        <v>0</v>
      </c>
      <c r="BM146" s="370">
        <v>0</v>
      </c>
      <c r="BN146" s="370">
        <v>0</v>
      </c>
      <c r="BO146" s="370">
        <v>0</v>
      </c>
      <c r="BP146" s="370">
        <v>0</v>
      </c>
      <c r="BQ146" s="370">
        <v>0</v>
      </c>
      <c r="BR146" s="370">
        <v>0</v>
      </c>
      <c r="BS146" s="370">
        <v>0</v>
      </c>
      <c r="BT146" s="370">
        <v>0</v>
      </c>
      <c r="BU146" s="370">
        <v>0</v>
      </c>
      <c r="BV146" s="370">
        <v>0</v>
      </c>
      <c r="BW146" s="370">
        <v>0</v>
      </c>
      <c r="BX146" s="370">
        <v>0</v>
      </c>
      <c r="BY146" s="370">
        <v>0</v>
      </c>
      <c r="BZ146" s="370">
        <v>0</v>
      </c>
      <c r="CA146" s="370">
        <v>0</v>
      </c>
      <c r="CB146" s="370">
        <v>0</v>
      </c>
      <c r="CC146" s="370">
        <v>0</v>
      </c>
      <c r="CD146" s="370">
        <v>0</v>
      </c>
      <c r="CE146" s="370">
        <v>0</v>
      </c>
    </row>
    <row r="147" spans="1:83" s="371" customFormat="1" hidden="1">
      <c r="A147" s="370">
        <f t="shared" si="41"/>
        <v>133</v>
      </c>
      <c r="B147" s="370" t="s">
        <v>807</v>
      </c>
      <c r="C147" s="370" t="s">
        <v>808</v>
      </c>
      <c r="D147" s="370" t="s">
        <v>1567</v>
      </c>
      <c r="E147" s="370" t="s">
        <v>341</v>
      </c>
      <c r="F147" s="370" t="s">
        <v>89</v>
      </c>
      <c r="G147" s="370" t="s">
        <v>126</v>
      </c>
      <c r="H147" s="370" t="s">
        <v>615</v>
      </c>
      <c r="I147" s="370" t="s">
        <v>615</v>
      </c>
      <c r="J147" s="370">
        <v>2</v>
      </c>
      <c r="K147" s="370" t="s">
        <v>2461</v>
      </c>
      <c r="L147" s="370">
        <v>36951</v>
      </c>
      <c r="M147" s="370" t="s">
        <v>2409</v>
      </c>
      <c r="N147" s="370">
        <v>900</v>
      </c>
      <c r="O147" s="370">
        <v>0</v>
      </c>
      <c r="P147" s="370">
        <v>0</v>
      </c>
      <c r="Q147" s="370">
        <f t="shared" si="42"/>
        <v>0</v>
      </c>
      <c r="R147" s="370">
        <v>7</v>
      </c>
      <c r="S147" s="370">
        <v>10</v>
      </c>
      <c r="T147" s="370">
        <f t="shared" si="43"/>
        <v>17</v>
      </c>
      <c r="U147" s="370">
        <v>11</v>
      </c>
      <c r="V147" s="370">
        <v>8</v>
      </c>
      <c r="W147" s="370">
        <f t="shared" si="44"/>
        <v>19</v>
      </c>
      <c r="X147" s="370">
        <v>9</v>
      </c>
      <c r="Y147" s="370">
        <v>7</v>
      </c>
      <c r="Z147" s="370">
        <f t="shared" si="45"/>
        <v>16</v>
      </c>
      <c r="AA147" s="370">
        <v>8</v>
      </c>
      <c r="AB147" s="370">
        <v>14</v>
      </c>
      <c r="AC147" s="370">
        <f t="shared" si="46"/>
        <v>22</v>
      </c>
      <c r="AD147" s="370">
        <v>9</v>
      </c>
      <c r="AE147" s="370">
        <v>5</v>
      </c>
      <c r="AF147" s="370">
        <f t="shared" si="47"/>
        <v>14</v>
      </c>
      <c r="AG147" s="370">
        <v>9</v>
      </c>
      <c r="AH147" s="370">
        <v>5</v>
      </c>
      <c r="AI147" s="370">
        <f t="shared" si="48"/>
        <v>14</v>
      </c>
      <c r="AJ147" s="370">
        <v>3</v>
      </c>
      <c r="AK147" s="370">
        <v>7</v>
      </c>
      <c r="AL147" s="370">
        <f t="shared" si="49"/>
        <v>10</v>
      </c>
      <c r="AM147" s="370">
        <v>4</v>
      </c>
      <c r="AN147" s="370">
        <v>4</v>
      </c>
      <c r="AO147" s="370">
        <f t="shared" si="50"/>
        <v>8</v>
      </c>
      <c r="AP147" s="370">
        <v>0</v>
      </c>
      <c r="AQ147" s="370">
        <v>1</v>
      </c>
      <c r="AR147" s="370">
        <f t="shared" si="51"/>
        <v>1</v>
      </c>
      <c r="AS147" s="370">
        <v>0</v>
      </c>
      <c r="AT147" s="370">
        <v>0</v>
      </c>
      <c r="AU147" s="370">
        <f t="shared" si="52"/>
        <v>0</v>
      </c>
      <c r="AV147" s="370">
        <v>1</v>
      </c>
      <c r="AW147" s="370">
        <v>0</v>
      </c>
      <c r="AX147" s="370">
        <f t="shared" si="53"/>
        <v>1</v>
      </c>
      <c r="AY147" s="370">
        <v>0</v>
      </c>
      <c r="AZ147" s="370">
        <v>0</v>
      </c>
      <c r="BA147" s="370">
        <f t="shared" si="54"/>
        <v>0</v>
      </c>
      <c r="BB147" s="370">
        <v>0</v>
      </c>
      <c r="BC147" s="370">
        <v>0</v>
      </c>
      <c r="BD147" s="370">
        <f t="shared" si="55"/>
        <v>0</v>
      </c>
      <c r="BE147" s="370">
        <v>0</v>
      </c>
      <c r="BF147" s="370">
        <v>0</v>
      </c>
      <c r="BG147" s="370">
        <f t="shared" si="56"/>
        <v>0</v>
      </c>
      <c r="BH147" s="370">
        <v>2</v>
      </c>
      <c r="BI147" s="370">
        <v>1</v>
      </c>
      <c r="BJ147" s="370">
        <v>2</v>
      </c>
      <c r="BK147" s="370">
        <v>2</v>
      </c>
      <c r="BL147" s="370">
        <v>0</v>
      </c>
      <c r="BM147" s="370">
        <v>0</v>
      </c>
      <c r="BN147" s="370">
        <v>0</v>
      </c>
      <c r="BO147" s="370">
        <v>0</v>
      </c>
      <c r="BP147" s="370">
        <v>0</v>
      </c>
      <c r="BQ147" s="370">
        <v>0</v>
      </c>
      <c r="BR147" s="370">
        <v>0</v>
      </c>
      <c r="BS147" s="370">
        <v>0</v>
      </c>
      <c r="BT147" s="370">
        <v>4</v>
      </c>
      <c r="BU147" s="370">
        <v>3</v>
      </c>
      <c r="BV147" s="370">
        <v>7</v>
      </c>
      <c r="BW147" s="370">
        <v>4</v>
      </c>
      <c r="BX147" s="370">
        <v>3</v>
      </c>
      <c r="BY147" s="370">
        <v>7</v>
      </c>
      <c r="BZ147" s="370">
        <v>4</v>
      </c>
      <c r="CA147" s="370">
        <v>3</v>
      </c>
      <c r="CB147" s="370">
        <v>7</v>
      </c>
      <c r="CC147" s="370">
        <v>4</v>
      </c>
      <c r="CD147" s="370">
        <v>3</v>
      </c>
      <c r="CE147" s="370">
        <v>7</v>
      </c>
    </row>
    <row r="148" spans="1:83" s="371" customFormat="1" hidden="1">
      <c r="A148" s="370">
        <f t="shared" si="41"/>
        <v>134</v>
      </c>
      <c r="B148" s="370" t="s">
        <v>873</v>
      </c>
      <c r="C148" s="370" t="s">
        <v>874</v>
      </c>
      <c r="D148" s="370" t="s">
        <v>1558</v>
      </c>
      <c r="E148" s="370" t="s">
        <v>875</v>
      </c>
      <c r="F148" s="370" t="s">
        <v>89</v>
      </c>
      <c r="G148" s="370" t="s">
        <v>126</v>
      </c>
      <c r="H148" s="370" t="s">
        <v>615</v>
      </c>
      <c r="I148" s="370" t="s">
        <v>615</v>
      </c>
      <c r="J148" s="370">
        <v>2</v>
      </c>
      <c r="K148" s="370" t="s">
        <v>2410</v>
      </c>
      <c r="L148" s="370">
        <v>40360</v>
      </c>
      <c r="M148" s="370" t="s">
        <v>2419</v>
      </c>
      <c r="N148" s="370">
        <v>0</v>
      </c>
      <c r="O148" s="370">
        <v>0</v>
      </c>
      <c r="P148" s="370">
        <v>0</v>
      </c>
      <c r="Q148" s="370">
        <f t="shared" si="42"/>
        <v>0</v>
      </c>
      <c r="R148" s="370">
        <v>1</v>
      </c>
      <c r="S148" s="370">
        <v>0</v>
      </c>
      <c r="T148" s="370">
        <f t="shared" si="43"/>
        <v>1</v>
      </c>
      <c r="U148" s="370">
        <v>5</v>
      </c>
      <c r="V148" s="370">
        <v>0</v>
      </c>
      <c r="W148" s="370">
        <f t="shared" si="44"/>
        <v>5</v>
      </c>
      <c r="X148" s="370">
        <v>6</v>
      </c>
      <c r="Y148" s="370">
        <v>2</v>
      </c>
      <c r="Z148" s="370">
        <f t="shared" si="45"/>
        <v>8</v>
      </c>
      <c r="AA148" s="370">
        <v>6</v>
      </c>
      <c r="AB148" s="370">
        <v>2</v>
      </c>
      <c r="AC148" s="370">
        <f t="shared" si="46"/>
        <v>8</v>
      </c>
      <c r="AD148" s="370">
        <v>4</v>
      </c>
      <c r="AE148" s="370">
        <v>0</v>
      </c>
      <c r="AF148" s="370">
        <f t="shared" si="47"/>
        <v>4</v>
      </c>
      <c r="AG148" s="370">
        <v>4</v>
      </c>
      <c r="AH148" s="370">
        <v>1</v>
      </c>
      <c r="AI148" s="370">
        <f t="shared" si="48"/>
        <v>5</v>
      </c>
      <c r="AJ148" s="370">
        <v>0</v>
      </c>
      <c r="AK148" s="370">
        <v>2</v>
      </c>
      <c r="AL148" s="370">
        <f t="shared" si="49"/>
        <v>2</v>
      </c>
      <c r="AM148" s="370">
        <v>1</v>
      </c>
      <c r="AN148" s="370">
        <v>1</v>
      </c>
      <c r="AO148" s="370">
        <f t="shared" si="50"/>
        <v>2</v>
      </c>
      <c r="AP148" s="370">
        <v>0</v>
      </c>
      <c r="AQ148" s="370">
        <v>0</v>
      </c>
      <c r="AR148" s="370">
        <f t="shared" si="51"/>
        <v>0</v>
      </c>
      <c r="AS148" s="370">
        <v>0</v>
      </c>
      <c r="AT148" s="370">
        <v>0</v>
      </c>
      <c r="AU148" s="370">
        <f t="shared" si="52"/>
        <v>0</v>
      </c>
      <c r="AV148" s="370">
        <v>0</v>
      </c>
      <c r="AW148" s="370">
        <v>0</v>
      </c>
      <c r="AX148" s="370">
        <f t="shared" si="53"/>
        <v>0</v>
      </c>
      <c r="AY148" s="370">
        <v>0</v>
      </c>
      <c r="AZ148" s="370">
        <v>0</v>
      </c>
      <c r="BA148" s="370">
        <f t="shared" si="54"/>
        <v>0</v>
      </c>
      <c r="BB148" s="370">
        <v>0</v>
      </c>
      <c r="BC148" s="370">
        <v>0</v>
      </c>
      <c r="BD148" s="370">
        <f t="shared" si="55"/>
        <v>0</v>
      </c>
      <c r="BE148" s="370">
        <v>0</v>
      </c>
      <c r="BF148" s="370">
        <v>0</v>
      </c>
      <c r="BG148" s="370">
        <f t="shared" si="56"/>
        <v>0</v>
      </c>
      <c r="BH148" s="370">
        <v>3</v>
      </c>
      <c r="BI148" s="370">
        <v>0</v>
      </c>
      <c r="BJ148" s="370">
        <v>0</v>
      </c>
      <c r="BK148" s="370">
        <v>0</v>
      </c>
      <c r="BL148" s="370">
        <v>0</v>
      </c>
      <c r="BM148" s="370">
        <v>0</v>
      </c>
      <c r="BN148" s="370">
        <v>0</v>
      </c>
      <c r="BO148" s="370">
        <v>0</v>
      </c>
      <c r="BP148" s="370">
        <v>0</v>
      </c>
      <c r="BQ148" s="370">
        <v>0</v>
      </c>
      <c r="BR148" s="370">
        <v>0</v>
      </c>
      <c r="BS148" s="370">
        <v>0</v>
      </c>
      <c r="BT148" s="370">
        <v>3</v>
      </c>
      <c r="BU148" s="370">
        <v>0</v>
      </c>
      <c r="BV148" s="370">
        <v>3</v>
      </c>
      <c r="BW148" s="370">
        <v>3</v>
      </c>
      <c r="BX148" s="370">
        <v>0</v>
      </c>
      <c r="BY148" s="370">
        <v>3</v>
      </c>
      <c r="BZ148" s="370">
        <v>3</v>
      </c>
      <c r="CA148" s="370">
        <v>0</v>
      </c>
      <c r="CB148" s="370">
        <v>3</v>
      </c>
      <c r="CC148" s="370">
        <v>3</v>
      </c>
      <c r="CD148" s="370">
        <v>0</v>
      </c>
      <c r="CE148" s="370">
        <v>3</v>
      </c>
    </row>
    <row r="149" spans="1:83" s="371" customFormat="1" hidden="1">
      <c r="A149" s="370">
        <f t="shared" si="41"/>
        <v>135</v>
      </c>
      <c r="B149" s="370" t="s">
        <v>881</v>
      </c>
      <c r="C149" s="370" t="s">
        <v>882</v>
      </c>
      <c r="D149" s="370" t="s">
        <v>819</v>
      </c>
      <c r="E149" s="370" t="s">
        <v>883</v>
      </c>
      <c r="F149" s="370" t="s">
        <v>89</v>
      </c>
      <c r="G149" s="370" t="s">
        <v>126</v>
      </c>
      <c r="H149" s="370" t="s">
        <v>615</v>
      </c>
      <c r="I149" s="370" t="s">
        <v>615</v>
      </c>
      <c r="J149" s="370">
        <v>2</v>
      </c>
      <c r="K149" s="370" t="s">
        <v>2462</v>
      </c>
      <c r="L149" s="370">
        <v>30498</v>
      </c>
      <c r="M149" s="370" t="s">
        <v>2409</v>
      </c>
      <c r="N149" s="370">
        <v>900</v>
      </c>
      <c r="O149" s="370">
        <v>0</v>
      </c>
      <c r="P149" s="370">
        <v>0</v>
      </c>
      <c r="Q149" s="370">
        <f t="shared" si="42"/>
        <v>0</v>
      </c>
      <c r="R149" s="370">
        <v>3</v>
      </c>
      <c r="S149" s="370">
        <v>7</v>
      </c>
      <c r="T149" s="370">
        <f t="shared" si="43"/>
        <v>10</v>
      </c>
      <c r="U149" s="370">
        <v>7</v>
      </c>
      <c r="V149" s="370">
        <v>6</v>
      </c>
      <c r="W149" s="370">
        <f t="shared" si="44"/>
        <v>13</v>
      </c>
      <c r="X149" s="370">
        <v>7</v>
      </c>
      <c r="Y149" s="370">
        <v>7</v>
      </c>
      <c r="Z149" s="370">
        <f t="shared" si="45"/>
        <v>14</v>
      </c>
      <c r="AA149" s="370">
        <v>7</v>
      </c>
      <c r="AB149" s="370">
        <v>6</v>
      </c>
      <c r="AC149" s="370">
        <f t="shared" si="46"/>
        <v>13</v>
      </c>
      <c r="AD149" s="370">
        <v>6</v>
      </c>
      <c r="AE149" s="370">
        <v>6</v>
      </c>
      <c r="AF149" s="370">
        <f t="shared" si="47"/>
        <v>12</v>
      </c>
      <c r="AG149" s="370">
        <v>6</v>
      </c>
      <c r="AH149" s="370">
        <v>7</v>
      </c>
      <c r="AI149" s="370">
        <f t="shared" si="48"/>
        <v>13</v>
      </c>
      <c r="AJ149" s="370">
        <v>1</v>
      </c>
      <c r="AK149" s="370">
        <v>2</v>
      </c>
      <c r="AL149" s="370">
        <f t="shared" si="49"/>
        <v>3</v>
      </c>
      <c r="AM149" s="370">
        <v>3</v>
      </c>
      <c r="AN149" s="370">
        <v>0</v>
      </c>
      <c r="AO149" s="370">
        <f t="shared" si="50"/>
        <v>3</v>
      </c>
      <c r="AP149" s="370">
        <v>1</v>
      </c>
      <c r="AQ149" s="370">
        <v>0</v>
      </c>
      <c r="AR149" s="370">
        <f t="shared" si="51"/>
        <v>1</v>
      </c>
      <c r="AS149" s="370">
        <v>0</v>
      </c>
      <c r="AT149" s="370">
        <v>0</v>
      </c>
      <c r="AU149" s="370">
        <f t="shared" si="52"/>
        <v>0</v>
      </c>
      <c r="AV149" s="370">
        <v>0</v>
      </c>
      <c r="AW149" s="370">
        <v>0</v>
      </c>
      <c r="AX149" s="370">
        <f t="shared" si="53"/>
        <v>0</v>
      </c>
      <c r="AY149" s="370">
        <v>0</v>
      </c>
      <c r="AZ149" s="370">
        <v>0</v>
      </c>
      <c r="BA149" s="370">
        <f t="shared" si="54"/>
        <v>0</v>
      </c>
      <c r="BB149" s="370">
        <v>0</v>
      </c>
      <c r="BC149" s="370">
        <v>0</v>
      </c>
      <c r="BD149" s="370">
        <f t="shared" si="55"/>
        <v>0</v>
      </c>
      <c r="BE149" s="370">
        <v>0</v>
      </c>
      <c r="BF149" s="370">
        <v>0</v>
      </c>
      <c r="BG149" s="370">
        <f t="shared" si="56"/>
        <v>0</v>
      </c>
      <c r="BH149" s="370">
        <v>0</v>
      </c>
      <c r="BI149" s="370">
        <v>0</v>
      </c>
      <c r="BJ149" s="370">
        <v>0</v>
      </c>
      <c r="BK149" s="370">
        <v>0</v>
      </c>
      <c r="BL149" s="370">
        <v>0</v>
      </c>
      <c r="BM149" s="370">
        <v>0</v>
      </c>
      <c r="BN149" s="370">
        <v>0</v>
      </c>
      <c r="BO149" s="370">
        <v>0</v>
      </c>
      <c r="BP149" s="370">
        <v>0</v>
      </c>
      <c r="BQ149" s="370">
        <v>0</v>
      </c>
      <c r="BR149" s="370">
        <v>0</v>
      </c>
      <c r="BS149" s="370">
        <v>0</v>
      </c>
      <c r="BT149" s="370">
        <v>0</v>
      </c>
      <c r="BU149" s="370">
        <v>0</v>
      </c>
      <c r="BV149" s="370">
        <v>0</v>
      </c>
      <c r="BW149" s="370">
        <v>0</v>
      </c>
      <c r="BX149" s="370">
        <v>0</v>
      </c>
      <c r="BY149" s="370">
        <v>0</v>
      </c>
      <c r="BZ149" s="370">
        <v>0</v>
      </c>
      <c r="CA149" s="370">
        <v>0</v>
      </c>
      <c r="CB149" s="370">
        <v>0</v>
      </c>
      <c r="CC149" s="370">
        <v>0</v>
      </c>
      <c r="CD149" s="370">
        <v>0</v>
      </c>
      <c r="CE149" s="370">
        <v>0</v>
      </c>
    </row>
    <row r="150" spans="1:83" s="371" customFormat="1" hidden="1">
      <c r="A150" s="370">
        <f t="shared" si="41"/>
        <v>136</v>
      </c>
      <c r="B150" s="370" t="s">
        <v>842</v>
      </c>
      <c r="C150" s="370" t="s">
        <v>843</v>
      </c>
      <c r="D150" s="370" t="s">
        <v>1571</v>
      </c>
      <c r="E150" s="370" t="s">
        <v>338</v>
      </c>
      <c r="F150" s="370" t="s">
        <v>89</v>
      </c>
      <c r="G150" s="370" t="s">
        <v>126</v>
      </c>
      <c r="H150" s="370" t="s">
        <v>615</v>
      </c>
      <c r="I150" s="370" t="s">
        <v>615</v>
      </c>
      <c r="J150" s="370">
        <v>2</v>
      </c>
      <c r="K150" s="370" t="s">
        <v>2463</v>
      </c>
      <c r="L150" s="370">
        <v>24998</v>
      </c>
      <c r="M150" s="370" t="s">
        <v>2409</v>
      </c>
      <c r="N150" s="370">
        <v>900</v>
      </c>
      <c r="O150" s="370">
        <v>0</v>
      </c>
      <c r="P150" s="370">
        <v>0</v>
      </c>
      <c r="Q150" s="370">
        <f t="shared" si="42"/>
        <v>0</v>
      </c>
      <c r="R150" s="370">
        <v>7</v>
      </c>
      <c r="S150" s="370">
        <v>4</v>
      </c>
      <c r="T150" s="370">
        <f t="shared" si="43"/>
        <v>11</v>
      </c>
      <c r="U150" s="370">
        <v>3</v>
      </c>
      <c r="V150" s="370">
        <v>7</v>
      </c>
      <c r="W150" s="370">
        <f t="shared" si="44"/>
        <v>10</v>
      </c>
      <c r="X150" s="370">
        <v>6</v>
      </c>
      <c r="Y150" s="370">
        <v>7</v>
      </c>
      <c r="Z150" s="370">
        <f t="shared" si="45"/>
        <v>13</v>
      </c>
      <c r="AA150" s="370">
        <v>6</v>
      </c>
      <c r="AB150" s="370">
        <v>7</v>
      </c>
      <c r="AC150" s="370">
        <f t="shared" si="46"/>
        <v>13</v>
      </c>
      <c r="AD150" s="370">
        <v>7</v>
      </c>
      <c r="AE150" s="370">
        <v>4</v>
      </c>
      <c r="AF150" s="370">
        <f t="shared" si="47"/>
        <v>11</v>
      </c>
      <c r="AG150" s="370">
        <v>3</v>
      </c>
      <c r="AH150" s="370">
        <v>6</v>
      </c>
      <c r="AI150" s="370">
        <f t="shared" si="48"/>
        <v>9</v>
      </c>
      <c r="AJ150" s="370">
        <v>1</v>
      </c>
      <c r="AK150" s="370">
        <v>2</v>
      </c>
      <c r="AL150" s="370">
        <f t="shared" si="49"/>
        <v>3</v>
      </c>
      <c r="AM150" s="370">
        <v>2</v>
      </c>
      <c r="AN150" s="370">
        <v>0</v>
      </c>
      <c r="AO150" s="370">
        <f t="shared" si="50"/>
        <v>2</v>
      </c>
      <c r="AP150" s="370">
        <v>0</v>
      </c>
      <c r="AQ150" s="370">
        <v>0</v>
      </c>
      <c r="AR150" s="370">
        <f t="shared" si="51"/>
        <v>0</v>
      </c>
      <c r="AS150" s="370">
        <v>0</v>
      </c>
      <c r="AT150" s="370">
        <v>0</v>
      </c>
      <c r="AU150" s="370">
        <f t="shared" si="52"/>
        <v>0</v>
      </c>
      <c r="AV150" s="370">
        <v>0</v>
      </c>
      <c r="AW150" s="370">
        <v>0</v>
      </c>
      <c r="AX150" s="370">
        <f t="shared" si="53"/>
        <v>0</v>
      </c>
      <c r="AY150" s="370">
        <v>0</v>
      </c>
      <c r="AZ150" s="370">
        <v>0</v>
      </c>
      <c r="BA150" s="370">
        <f t="shared" si="54"/>
        <v>0</v>
      </c>
      <c r="BB150" s="370">
        <v>0</v>
      </c>
      <c r="BC150" s="370">
        <v>0</v>
      </c>
      <c r="BD150" s="370">
        <f t="shared" si="55"/>
        <v>0</v>
      </c>
      <c r="BE150" s="370">
        <v>0</v>
      </c>
      <c r="BF150" s="370">
        <v>0</v>
      </c>
      <c r="BG150" s="370">
        <f t="shared" si="56"/>
        <v>0</v>
      </c>
      <c r="BH150" s="370">
        <v>0</v>
      </c>
      <c r="BI150" s="370">
        <v>1</v>
      </c>
      <c r="BJ150" s="370">
        <v>1</v>
      </c>
      <c r="BK150" s="370">
        <v>0</v>
      </c>
      <c r="BL150" s="370">
        <v>0</v>
      </c>
      <c r="BM150" s="370">
        <v>0</v>
      </c>
      <c r="BN150" s="370">
        <v>2</v>
      </c>
      <c r="BO150" s="370">
        <v>0</v>
      </c>
      <c r="BP150" s="370">
        <v>0</v>
      </c>
      <c r="BQ150" s="370">
        <v>0</v>
      </c>
      <c r="BR150" s="370">
        <v>0</v>
      </c>
      <c r="BS150" s="370">
        <v>0</v>
      </c>
      <c r="BT150" s="370">
        <v>3</v>
      </c>
      <c r="BU150" s="370">
        <v>1</v>
      </c>
      <c r="BV150" s="370">
        <v>4</v>
      </c>
      <c r="BW150" s="370">
        <v>3</v>
      </c>
      <c r="BX150" s="370">
        <v>1</v>
      </c>
      <c r="BY150" s="370">
        <v>4</v>
      </c>
      <c r="BZ150" s="370">
        <v>3</v>
      </c>
      <c r="CA150" s="370">
        <v>1</v>
      </c>
      <c r="CB150" s="370">
        <v>4</v>
      </c>
      <c r="CC150" s="370">
        <v>3</v>
      </c>
      <c r="CD150" s="370">
        <v>1</v>
      </c>
      <c r="CE150" s="370">
        <v>4</v>
      </c>
    </row>
    <row r="151" spans="1:83" s="371" customFormat="1" hidden="1">
      <c r="A151" s="370">
        <f t="shared" si="41"/>
        <v>137</v>
      </c>
      <c r="B151" s="370" t="s">
        <v>884</v>
      </c>
      <c r="C151" s="370" t="s">
        <v>885</v>
      </c>
      <c r="D151" s="370" t="s">
        <v>864</v>
      </c>
      <c r="E151" s="370" t="s">
        <v>864</v>
      </c>
      <c r="F151" s="370" t="s">
        <v>89</v>
      </c>
      <c r="G151" s="370" t="s">
        <v>126</v>
      </c>
      <c r="H151" s="370" t="s">
        <v>615</v>
      </c>
      <c r="I151" s="370" t="s">
        <v>615</v>
      </c>
      <c r="J151" s="370">
        <v>2</v>
      </c>
      <c r="K151" s="370" t="s">
        <v>2410</v>
      </c>
      <c r="L151" s="370">
        <v>27499</v>
      </c>
      <c r="M151" s="370" t="s">
        <v>2409</v>
      </c>
      <c r="N151" s="370">
        <v>900</v>
      </c>
      <c r="O151" s="370">
        <v>0</v>
      </c>
      <c r="P151" s="370">
        <v>0</v>
      </c>
      <c r="Q151" s="370">
        <f t="shared" si="42"/>
        <v>0</v>
      </c>
      <c r="R151" s="370">
        <v>6</v>
      </c>
      <c r="S151" s="370">
        <v>12</v>
      </c>
      <c r="T151" s="370">
        <f t="shared" si="43"/>
        <v>18</v>
      </c>
      <c r="U151" s="370">
        <v>11</v>
      </c>
      <c r="V151" s="370">
        <v>11</v>
      </c>
      <c r="W151" s="370">
        <f t="shared" si="44"/>
        <v>22</v>
      </c>
      <c r="X151" s="370">
        <v>13</v>
      </c>
      <c r="Y151" s="370">
        <v>9</v>
      </c>
      <c r="Z151" s="370">
        <f t="shared" si="45"/>
        <v>22</v>
      </c>
      <c r="AA151" s="370">
        <v>5</v>
      </c>
      <c r="AB151" s="370">
        <v>4</v>
      </c>
      <c r="AC151" s="370">
        <f t="shared" si="46"/>
        <v>9</v>
      </c>
      <c r="AD151" s="370">
        <v>8</v>
      </c>
      <c r="AE151" s="370">
        <v>8</v>
      </c>
      <c r="AF151" s="370">
        <f t="shared" si="47"/>
        <v>16</v>
      </c>
      <c r="AG151" s="370">
        <v>5</v>
      </c>
      <c r="AH151" s="370">
        <v>8</v>
      </c>
      <c r="AI151" s="370">
        <f t="shared" si="48"/>
        <v>13</v>
      </c>
      <c r="AJ151" s="370">
        <v>4</v>
      </c>
      <c r="AK151" s="370">
        <v>1</v>
      </c>
      <c r="AL151" s="370">
        <f t="shared" si="49"/>
        <v>5</v>
      </c>
      <c r="AM151" s="370">
        <v>0</v>
      </c>
      <c r="AN151" s="370">
        <v>0</v>
      </c>
      <c r="AO151" s="370">
        <f t="shared" si="50"/>
        <v>0</v>
      </c>
      <c r="AP151" s="370">
        <v>1</v>
      </c>
      <c r="AQ151" s="370">
        <v>0</v>
      </c>
      <c r="AR151" s="370">
        <f t="shared" si="51"/>
        <v>1</v>
      </c>
      <c r="AS151" s="370">
        <v>0</v>
      </c>
      <c r="AT151" s="370">
        <v>0</v>
      </c>
      <c r="AU151" s="370">
        <f t="shared" si="52"/>
        <v>0</v>
      </c>
      <c r="AV151" s="370">
        <v>0</v>
      </c>
      <c r="AW151" s="370">
        <v>0</v>
      </c>
      <c r="AX151" s="370">
        <f t="shared" si="53"/>
        <v>0</v>
      </c>
      <c r="AY151" s="370">
        <v>0</v>
      </c>
      <c r="AZ151" s="370">
        <v>0</v>
      </c>
      <c r="BA151" s="370">
        <f t="shared" si="54"/>
        <v>0</v>
      </c>
      <c r="BB151" s="370">
        <v>0</v>
      </c>
      <c r="BC151" s="370">
        <v>0</v>
      </c>
      <c r="BD151" s="370">
        <f t="shared" si="55"/>
        <v>0</v>
      </c>
      <c r="BE151" s="370">
        <v>0</v>
      </c>
      <c r="BF151" s="370">
        <v>0</v>
      </c>
      <c r="BG151" s="370">
        <f t="shared" si="56"/>
        <v>0</v>
      </c>
      <c r="BH151" s="370">
        <v>0</v>
      </c>
      <c r="BI151" s="370">
        <v>0</v>
      </c>
      <c r="BJ151" s="370">
        <v>0</v>
      </c>
      <c r="BK151" s="370">
        <v>0</v>
      </c>
      <c r="BL151" s="370">
        <v>0</v>
      </c>
      <c r="BM151" s="370">
        <v>0</v>
      </c>
      <c r="BN151" s="370">
        <v>0</v>
      </c>
      <c r="BO151" s="370">
        <v>0</v>
      </c>
      <c r="BP151" s="370">
        <v>0</v>
      </c>
      <c r="BQ151" s="370">
        <v>0</v>
      </c>
      <c r="BR151" s="370">
        <v>0</v>
      </c>
      <c r="BS151" s="370">
        <v>0</v>
      </c>
      <c r="BT151" s="370">
        <v>0</v>
      </c>
      <c r="BU151" s="370">
        <v>0</v>
      </c>
      <c r="BV151" s="370">
        <v>0</v>
      </c>
      <c r="BW151" s="370">
        <v>0</v>
      </c>
      <c r="BX151" s="370">
        <v>0</v>
      </c>
      <c r="BY151" s="370">
        <v>0</v>
      </c>
      <c r="BZ151" s="370">
        <v>0</v>
      </c>
      <c r="CA151" s="370">
        <v>0</v>
      </c>
      <c r="CB151" s="370">
        <v>0</v>
      </c>
      <c r="CC151" s="370">
        <v>0</v>
      </c>
      <c r="CD151" s="370">
        <v>0</v>
      </c>
      <c r="CE151" s="370">
        <v>0</v>
      </c>
    </row>
    <row r="152" spans="1:83" s="371" customFormat="1" hidden="1">
      <c r="A152" s="370">
        <f t="shared" si="41"/>
        <v>138</v>
      </c>
      <c r="B152" s="370" t="s">
        <v>870</v>
      </c>
      <c r="C152" s="370" t="s">
        <v>871</v>
      </c>
      <c r="D152" s="370" t="s">
        <v>1565</v>
      </c>
      <c r="E152" s="370" t="s">
        <v>872</v>
      </c>
      <c r="F152" s="370" t="s">
        <v>89</v>
      </c>
      <c r="G152" s="370" t="s">
        <v>126</v>
      </c>
      <c r="H152" s="370" t="s">
        <v>615</v>
      </c>
      <c r="I152" s="370" t="s">
        <v>615</v>
      </c>
      <c r="J152" s="370">
        <v>2</v>
      </c>
      <c r="K152" s="370" t="s">
        <v>615</v>
      </c>
      <c r="L152" s="370">
        <v>27760</v>
      </c>
      <c r="M152" s="370" t="s">
        <v>2409</v>
      </c>
      <c r="N152" s="370">
        <v>450</v>
      </c>
      <c r="O152" s="370">
        <v>0</v>
      </c>
      <c r="P152" s="370">
        <v>0</v>
      </c>
      <c r="Q152" s="370">
        <f t="shared" si="42"/>
        <v>0</v>
      </c>
      <c r="R152" s="370">
        <v>7</v>
      </c>
      <c r="S152" s="370">
        <v>14</v>
      </c>
      <c r="T152" s="370">
        <f t="shared" si="43"/>
        <v>21</v>
      </c>
      <c r="U152" s="370">
        <v>16</v>
      </c>
      <c r="V152" s="370">
        <v>21</v>
      </c>
      <c r="W152" s="370">
        <f t="shared" si="44"/>
        <v>37</v>
      </c>
      <c r="X152" s="370">
        <v>10</v>
      </c>
      <c r="Y152" s="370">
        <v>10</v>
      </c>
      <c r="Z152" s="370">
        <f t="shared" si="45"/>
        <v>20</v>
      </c>
      <c r="AA152" s="370">
        <v>15</v>
      </c>
      <c r="AB152" s="370">
        <v>7</v>
      </c>
      <c r="AC152" s="370">
        <f t="shared" si="46"/>
        <v>22</v>
      </c>
      <c r="AD152" s="370">
        <v>8</v>
      </c>
      <c r="AE152" s="370">
        <v>8</v>
      </c>
      <c r="AF152" s="370">
        <f t="shared" si="47"/>
        <v>16</v>
      </c>
      <c r="AG152" s="370">
        <v>15</v>
      </c>
      <c r="AH152" s="370">
        <v>11</v>
      </c>
      <c r="AI152" s="370">
        <f t="shared" si="48"/>
        <v>26</v>
      </c>
      <c r="AJ152" s="370">
        <v>4</v>
      </c>
      <c r="AK152" s="370">
        <v>7</v>
      </c>
      <c r="AL152" s="370">
        <f t="shared" si="49"/>
        <v>11</v>
      </c>
      <c r="AM152" s="370">
        <v>7</v>
      </c>
      <c r="AN152" s="370">
        <v>2</v>
      </c>
      <c r="AO152" s="370">
        <f t="shared" si="50"/>
        <v>9</v>
      </c>
      <c r="AP152" s="370">
        <v>1</v>
      </c>
      <c r="AQ152" s="370">
        <v>0</v>
      </c>
      <c r="AR152" s="370">
        <f t="shared" si="51"/>
        <v>1</v>
      </c>
      <c r="AS152" s="370">
        <v>1</v>
      </c>
      <c r="AT152" s="370">
        <v>1</v>
      </c>
      <c r="AU152" s="370">
        <f t="shared" si="52"/>
        <v>2</v>
      </c>
      <c r="AV152" s="370">
        <v>0</v>
      </c>
      <c r="AW152" s="370">
        <v>0</v>
      </c>
      <c r="AX152" s="370">
        <f t="shared" si="53"/>
        <v>0</v>
      </c>
      <c r="AY152" s="370">
        <v>0</v>
      </c>
      <c r="AZ152" s="370">
        <v>0</v>
      </c>
      <c r="BA152" s="370">
        <f t="shared" si="54"/>
        <v>0</v>
      </c>
      <c r="BB152" s="370">
        <v>0</v>
      </c>
      <c r="BC152" s="370">
        <v>0</v>
      </c>
      <c r="BD152" s="370">
        <f t="shared" si="55"/>
        <v>0</v>
      </c>
      <c r="BE152" s="370">
        <v>0</v>
      </c>
      <c r="BF152" s="370">
        <v>0</v>
      </c>
      <c r="BG152" s="370">
        <f t="shared" si="56"/>
        <v>0</v>
      </c>
      <c r="BH152" s="370">
        <v>0</v>
      </c>
      <c r="BI152" s="370">
        <v>0</v>
      </c>
      <c r="BJ152" s="370">
        <v>1</v>
      </c>
      <c r="BK152" s="370">
        <v>0</v>
      </c>
      <c r="BL152" s="370">
        <v>0</v>
      </c>
      <c r="BM152" s="370">
        <v>0</v>
      </c>
      <c r="BN152" s="370">
        <v>0</v>
      </c>
      <c r="BO152" s="370">
        <v>0</v>
      </c>
      <c r="BP152" s="370">
        <v>0</v>
      </c>
      <c r="BQ152" s="370">
        <v>0</v>
      </c>
      <c r="BR152" s="370">
        <v>0</v>
      </c>
      <c r="BS152" s="370">
        <v>1</v>
      </c>
      <c r="BT152" s="370">
        <v>1</v>
      </c>
      <c r="BU152" s="370">
        <v>1</v>
      </c>
      <c r="BV152" s="370">
        <v>2</v>
      </c>
      <c r="BW152" s="370">
        <v>1</v>
      </c>
      <c r="BX152" s="370">
        <v>1</v>
      </c>
      <c r="BY152" s="370">
        <v>2</v>
      </c>
      <c r="BZ152" s="370">
        <v>1</v>
      </c>
      <c r="CA152" s="370">
        <v>1</v>
      </c>
      <c r="CB152" s="370">
        <v>2</v>
      </c>
      <c r="CC152" s="370">
        <v>1</v>
      </c>
      <c r="CD152" s="370">
        <v>1</v>
      </c>
      <c r="CE152" s="370">
        <v>2</v>
      </c>
    </row>
    <row r="153" spans="1:83" s="371" customFormat="1" hidden="1">
      <c r="A153" s="370">
        <f t="shared" si="41"/>
        <v>139</v>
      </c>
      <c r="B153" s="370" t="s">
        <v>815</v>
      </c>
      <c r="C153" s="370" t="s">
        <v>816</v>
      </c>
      <c r="D153" s="370" t="s">
        <v>1572</v>
      </c>
      <c r="E153" s="370" t="s">
        <v>338</v>
      </c>
      <c r="F153" s="370" t="s">
        <v>89</v>
      </c>
      <c r="G153" s="370" t="s">
        <v>126</v>
      </c>
      <c r="H153" s="370" t="s">
        <v>615</v>
      </c>
      <c r="I153" s="370" t="s">
        <v>615</v>
      </c>
      <c r="J153" s="370">
        <v>2</v>
      </c>
      <c r="K153" s="370" t="s">
        <v>2410</v>
      </c>
      <c r="L153" s="370">
        <v>28491</v>
      </c>
      <c r="M153" s="370" t="s">
        <v>2409</v>
      </c>
      <c r="N153" s="370">
        <v>900</v>
      </c>
      <c r="O153" s="370">
        <v>0</v>
      </c>
      <c r="P153" s="370">
        <v>0</v>
      </c>
      <c r="Q153" s="370">
        <f t="shared" si="42"/>
        <v>0</v>
      </c>
      <c r="R153" s="370">
        <v>3</v>
      </c>
      <c r="S153" s="370">
        <v>8</v>
      </c>
      <c r="T153" s="370">
        <f t="shared" si="43"/>
        <v>11</v>
      </c>
      <c r="U153" s="370">
        <v>14</v>
      </c>
      <c r="V153" s="370">
        <v>11</v>
      </c>
      <c r="W153" s="370">
        <f t="shared" si="44"/>
        <v>25</v>
      </c>
      <c r="X153" s="370">
        <v>7</v>
      </c>
      <c r="Y153" s="370">
        <v>7</v>
      </c>
      <c r="Z153" s="370">
        <f t="shared" si="45"/>
        <v>14</v>
      </c>
      <c r="AA153" s="370">
        <v>11</v>
      </c>
      <c r="AB153" s="370">
        <v>14</v>
      </c>
      <c r="AC153" s="370">
        <f t="shared" si="46"/>
        <v>25</v>
      </c>
      <c r="AD153" s="370">
        <v>5</v>
      </c>
      <c r="AE153" s="370">
        <v>9</v>
      </c>
      <c r="AF153" s="370">
        <f t="shared" si="47"/>
        <v>14</v>
      </c>
      <c r="AG153" s="370">
        <v>13</v>
      </c>
      <c r="AH153" s="370">
        <v>6</v>
      </c>
      <c r="AI153" s="370">
        <f t="shared" si="48"/>
        <v>19</v>
      </c>
      <c r="AJ153" s="370">
        <v>3</v>
      </c>
      <c r="AK153" s="370">
        <v>2</v>
      </c>
      <c r="AL153" s="370">
        <f t="shared" si="49"/>
        <v>5</v>
      </c>
      <c r="AM153" s="370">
        <v>0</v>
      </c>
      <c r="AN153" s="370">
        <v>0</v>
      </c>
      <c r="AO153" s="370">
        <f t="shared" si="50"/>
        <v>0</v>
      </c>
      <c r="AP153" s="370">
        <v>0</v>
      </c>
      <c r="AQ153" s="370">
        <v>0</v>
      </c>
      <c r="AR153" s="370">
        <f t="shared" si="51"/>
        <v>0</v>
      </c>
      <c r="AS153" s="370">
        <v>0</v>
      </c>
      <c r="AT153" s="370">
        <v>0</v>
      </c>
      <c r="AU153" s="370">
        <f t="shared" si="52"/>
        <v>0</v>
      </c>
      <c r="AV153" s="370">
        <v>0</v>
      </c>
      <c r="AW153" s="370">
        <v>0</v>
      </c>
      <c r="AX153" s="370">
        <f t="shared" si="53"/>
        <v>0</v>
      </c>
      <c r="AY153" s="370">
        <v>0</v>
      </c>
      <c r="AZ153" s="370">
        <v>0</v>
      </c>
      <c r="BA153" s="370">
        <f t="shared" si="54"/>
        <v>0</v>
      </c>
      <c r="BB153" s="370">
        <v>0</v>
      </c>
      <c r="BC153" s="370">
        <v>0</v>
      </c>
      <c r="BD153" s="370">
        <f t="shared" si="55"/>
        <v>0</v>
      </c>
      <c r="BE153" s="370">
        <v>0</v>
      </c>
      <c r="BF153" s="370">
        <v>0</v>
      </c>
      <c r="BG153" s="370">
        <f t="shared" si="56"/>
        <v>0</v>
      </c>
      <c r="BH153" s="370">
        <v>0</v>
      </c>
      <c r="BI153" s="370">
        <v>0</v>
      </c>
      <c r="BJ153" s="370">
        <v>0</v>
      </c>
      <c r="BK153" s="370">
        <v>0</v>
      </c>
      <c r="BL153" s="370">
        <v>0</v>
      </c>
      <c r="BM153" s="370">
        <v>0</v>
      </c>
      <c r="BN153" s="370">
        <v>0</v>
      </c>
      <c r="BO153" s="370">
        <v>0</v>
      </c>
      <c r="BP153" s="370">
        <v>0</v>
      </c>
      <c r="BQ153" s="370">
        <v>0</v>
      </c>
      <c r="BR153" s="370">
        <v>0</v>
      </c>
      <c r="BS153" s="370">
        <v>0</v>
      </c>
      <c r="BT153" s="370">
        <v>0</v>
      </c>
      <c r="BU153" s="370">
        <v>0</v>
      </c>
      <c r="BV153" s="370">
        <v>0</v>
      </c>
      <c r="BW153" s="370">
        <v>0</v>
      </c>
      <c r="BX153" s="370">
        <v>0</v>
      </c>
      <c r="BY153" s="370">
        <v>0</v>
      </c>
      <c r="BZ153" s="370">
        <v>0</v>
      </c>
      <c r="CA153" s="370">
        <v>0</v>
      </c>
      <c r="CB153" s="370">
        <v>0</v>
      </c>
      <c r="CC153" s="370">
        <v>0</v>
      </c>
      <c r="CD153" s="370">
        <v>0</v>
      </c>
      <c r="CE153" s="370">
        <v>0</v>
      </c>
    </row>
    <row r="154" spans="1:83" s="371" customFormat="1" hidden="1">
      <c r="A154" s="370">
        <f t="shared" si="41"/>
        <v>140</v>
      </c>
      <c r="B154" s="370" t="s">
        <v>826</v>
      </c>
      <c r="C154" s="370" t="s">
        <v>827</v>
      </c>
      <c r="D154" s="370" t="s">
        <v>869</v>
      </c>
      <c r="E154" s="370" t="s">
        <v>828</v>
      </c>
      <c r="F154" s="370" t="s">
        <v>89</v>
      </c>
      <c r="G154" s="370" t="s">
        <v>126</v>
      </c>
      <c r="H154" s="370" t="s">
        <v>615</v>
      </c>
      <c r="I154" s="370" t="s">
        <v>615</v>
      </c>
      <c r="J154" s="370">
        <v>2</v>
      </c>
      <c r="K154" s="370" t="s">
        <v>2464</v>
      </c>
      <c r="L154" s="370">
        <v>35261</v>
      </c>
      <c r="M154" s="370" t="s">
        <v>2409</v>
      </c>
      <c r="N154" s="370">
        <v>1300</v>
      </c>
      <c r="O154" s="370">
        <v>0</v>
      </c>
      <c r="P154" s="370">
        <v>1</v>
      </c>
      <c r="Q154" s="370">
        <f t="shared" si="42"/>
        <v>1</v>
      </c>
      <c r="R154" s="370">
        <v>8</v>
      </c>
      <c r="S154" s="370">
        <v>13</v>
      </c>
      <c r="T154" s="370">
        <f t="shared" si="43"/>
        <v>21</v>
      </c>
      <c r="U154" s="370">
        <v>22</v>
      </c>
      <c r="V154" s="370">
        <v>26</v>
      </c>
      <c r="W154" s="370">
        <f t="shared" si="44"/>
        <v>48</v>
      </c>
      <c r="X154" s="370">
        <v>31</v>
      </c>
      <c r="Y154" s="370">
        <v>31</v>
      </c>
      <c r="Z154" s="370">
        <f t="shared" si="45"/>
        <v>62</v>
      </c>
      <c r="AA154" s="370">
        <v>28</v>
      </c>
      <c r="AB154" s="370">
        <v>29</v>
      </c>
      <c r="AC154" s="370">
        <f t="shared" si="46"/>
        <v>57</v>
      </c>
      <c r="AD154" s="370">
        <v>15</v>
      </c>
      <c r="AE154" s="370">
        <v>15</v>
      </c>
      <c r="AF154" s="370">
        <f t="shared" si="47"/>
        <v>30</v>
      </c>
      <c r="AG154" s="370">
        <v>12</v>
      </c>
      <c r="AH154" s="370">
        <v>15</v>
      </c>
      <c r="AI154" s="370">
        <f t="shared" si="48"/>
        <v>27</v>
      </c>
      <c r="AJ154" s="370">
        <v>9</v>
      </c>
      <c r="AK154" s="370">
        <v>9</v>
      </c>
      <c r="AL154" s="370">
        <f t="shared" si="49"/>
        <v>18</v>
      </c>
      <c r="AM154" s="370">
        <v>5</v>
      </c>
      <c r="AN154" s="370">
        <v>4</v>
      </c>
      <c r="AO154" s="370">
        <f t="shared" si="50"/>
        <v>9</v>
      </c>
      <c r="AP154" s="370">
        <v>0</v>
      </c>
      <c r="AQ154" s="370">
        <v>0</v>
      </c>
      <c r="AR154" s="370">
        <f t="shared" si="51"/>
        <v>0</v>
      </c>
      <c r="AS154" s="370">
        <v>1</v>
      </c>
      <c r="AT154" s="370">
        <v>1</v>
      </c>
      <c r="AU154" s="370">
        <f t="shared" si="52"/>
        <v>2</v>
      </c>
      <c r="AV154" s="370">
        <v>0</v>
      </c>
      <c r="AW154" s="370">
        <v>1</v>
      </c>
      <c r="AX154" s="370">
        <f t="shared" si="53"/>
        <v>1</v>
      </c>
      <c r="AY154" s="370">
        <v>0</v>
      </c>
      <c r="AZ154" s="370">
        <v>0</v>
      </c>
      <c r="BA154" s="370">
        <f t="shared" si="54"/>
        <v>0</v>
      </c>
      <c r="BB154" s="370">
        <v>0</v>
      </c>
      <c r="BC154" s="370">
        <v>0</v>
      </c>
      <c r="BD154" s="370">
        <f t="shared" si="55"/>
        <v>0</v>
      </c>
      <c r="BE154" s="370">
        <v>0</v>
      </c>
      <c r="BF154" s="370">
        <v>0</v>
      </c>
      <c r="BG154" s="370">
        <f t="shared" si="56"/>
        <v>0</v>
      </c>
      <c r="BH154" s="370">
        <v>0</v>
      </c>
      <c r="BI154" s="370">
        <v>0</v>
      </c>
      <c r="BJ154" s="370">
        <v>0</v>
      </c>
      <c r="BK154" s="370">
        <v>0</v>
      </c>
      <c r="BL154" s="370">
        <v>0</v>
      </c>
      <c r="BM154" s="370">
        <v>0</v>
      </c>
      <c r="BN154" s="370">
        <v>0</v>
      </c>
      <c r="BO154" s="370">
        <v>0</v>
      </c>
      <c r="BP154" s="370">
        <v>0</v>
      </c>
      <c r="BQ154" s="370">
        <v>0</v>
      </c>
      <c r="BR154" s="370">
        <v>0</v>
      </c>
      <c r="BS154" s="370">
        <v>0</v>
      </c>
      <c r="BT154" s="370">
        <v>0</v>
      </c>
      <c r="BU154" s="370">
        <v>0</v>
      </c>
      <c r="BV154" s="370">
        <v>0</v>
      </c>
      <c r="BW154" s="370">
        <v>0</v>
      </c>
      <c r="BX154" s="370">
        <v>0</v>
      </c>
      <c r="BY154" s="370">
        <v>0</v>
      </c>
      <c r="BZ154" s="370">
        <v>0</v>
      </c>
      <c r="CA154" s="370">
        <v>0</v>
      </c>
      <c r="CB154" s="370">
        <v>0</v>
      </c>
      <c r="CC154" s="370">
        <v>0</v>
      </c>
      <c r="CD154" s="370">
        <v>0</v>
      </c>
      <c r="CE154" s="370">
        <v>0</v>
      </c>
    </row>
    <row r="155" spans="1:83" s="371" customFormat="1" hidden="1">
      <c r="A155" s="370">
        <f t="shared" si="41"/>
        <v>141</v>
      </c>
      <c r="B155" s="370" t="s">
        <v>795</v>
      </c>
      <c r="C155" s="370" t="s">
        <v>796</v>
      </c>
      <c r="D155" s="370" t="s">
        <v>1557</v>
      </c>
      <c r="E155" s="370" t="s">
        <v>797</v>
      </c>
      <c r="F155" s="370" t="s">
        <v>89</v>
      </c>
      <c r="G155" s="370" t="s">
        <v>126</v>
      </c>
      <c r="H155" s="370" t="s">
        <v>615</v>
      </c>
      <c r="I155" s="370" t="s">
        <v>615</v>
      </c>
      <c r="J155" s="370">
        <v>2</v>
      </c>
      <c r="K155" s="370" t="s">
        <v>2421</v>
      </c>
      <c r="L155" s="370">
        <v>30112</v>
      </c>
      <c r="M155" s="370" t="s">
        <v>2409</v>
      </c>
      <c r="N155" s="370">
        <v>900</v>
      </c>
      <c r="O155" s="370">
        <v>0</v>
      </c>
      <c r="P155" s="370">
        <v>0</v>
      </c>
      <c r="Q155" s="370">
        <f t="shared" si="42"/>
        <v>0</v>
      </c>
      <c r="R155" s="370">
        <v>2</v>
      </c>
      <c r="S155" s="370">
        <v>7</v>
      </c>
      <c r="T155" s="370">
        <f t="shared" si="43"/>
        <v>9</v>
      </c>
      <c r="U155" s="370">
        <v>11</v>
      </c>
      <c r="V155" s="370">
        <v>9</v>
      </c>
      <c r="W155" s="370">
        <f t="shared" si="44"/>
        <v>20</v>
      </c>
      <c r="X155" s="370">
        <v>7</v>
      </c>
      <c r="Y155" s="370">
        <v>8</v>
      </c>
      <c r="Z155" s="370">
        <f t="shared" si="45"/>
        <v>15</v>
      </c>
      <c r="AA155" s="370">
        <v>5</v>
      </c>
      <c r="AB155" s="370">
        <v>9</v>
      </c>
      <c r="AC155" s="370">
        <f t="shared" si="46"/>
        <v>14</v>
      </c>
      <c r="AD155" s="370">
        <v>12</v>
      </c>
      <c r="AE155" s="370">
        <v>8</v>
      </c>
      <c r="AF155" s="370">
        <f t="shared" si="47"/>
        <v>20</v>
      </c>
      <c r="AG155" s="370">
        <v>6</v>
      </c>
      <c r="AH155" s="370">
        <v>9</v>
      </c>
      <c r="AI155" s="370">
        <f t="shared" si="48"/>
        <v>15</v>
      </c>
      <c r="AJ155" s="370">
        <v>6</v>
      </c>
      <c r="AK155" s="370">
        <v>1</v>
      </c>
      <c r="AL155" s="370">
        <f t="shared" si="49"/>
        <v>7</v>
      </c>
      <c r="AM155" s="370">
        <v>3</v>
      </c>
      <c r="AN155" s="370">
        <v>0</v>
      </c>
      <c r="AO155" s="370">
        <f t="shared" si="50"/>
        <v>3</v>
      </c>
      <c r="AP155" s="370">
        <v>1</v>
      </c>
      <c r="AQ155" s="370">
        <v>0</v>
      </c>
      <c r="AR155" s="370">
        <f t="shared" si="51"/>
        <v>1</v>
      </c>
      <c r="AS155" s="370">
        <v>0</v>
      </c>
      <c r="AT155" s="370">
        <v>0</v>
      </c>
      <c r="AU155" s="370">
        <f t="shared" si="52"/>
        <v>0</v>
      </c>
      <c r="AV155" s="370">
        <v>0</v>
      </c>
      <c r="AW155" s="370">
        <v>0</v>
      </c>
      <c r="AX155" s="370">
        <f t="shared" si="53"/>
        <v>0</v>
      </c>
      <c r="AY155" s="370">
        <v>0</v>
      </c>
      <c r="AZ155" s="370">
        <v>0</v>
      </c>
      <c r="BA155" s="370">
        <f t="shared" si="54"/>
        <v>0</v>
      </c>
      <c r="BB155" s="370">
        <v>0</v>
      </c>
      <c r="BC155" s="370">
        <v>0</v>
      </c>
      <c r="BD155" s="370">
        <f t="shared" si="55"/>
        <v>0</v>
      </c>
      <c r="BE155" s="370">
        <v>0</v>
      </c>
      <c r="BF155" s="370">
        <v>0</v>
      </c>
      <c r="BG155" s="370">
        <f t="shared" si="56"/>
        <v>0</v>
      </c>
      <c r="BH155" s="370">
        <v>0</v>
      </c>
      <c r="BI155" s="370">
        <v>0</v>
      </c>
      <c r="BJ155" s="370">
        <v>0</v>
      </c>
      <c r="BK155" s="370">
        <v>0</v>
      </c>
      <c r="BL155" s="370">
        <v>0</v>
      </c>
      <c r="BM155" s="370">
        <v>0</v>
      </c>
      <c r="BN155" s="370">
        <v>0</v>
      </c>
      <c r="BO155" s="370">
        <v>0</v>
      </c>
      <c r="BP155" s="370">
        <v>0</v>
      </c>
      <c r="BQ155" s="370">
        <v>0</v>
      </c>
      <c r="BR155" s="370">
        <v>0</v>
      </c>
      <c r="BS155" s="370">
        <v>0</v>
      </c>
      <c r="BT155" s="370">
        <v>0</v>
      </c>
      <c r="BU155" s="370">
        <v>0</v>
      </c>
      <c r="BV155" s="370">
        <v>0</v>
      </c>
      <c r="BW155" s="370">
        <v>0</v>
      </c>
      <c r="BX155" s="370">
        <v>0</v>
      </c>
      <c r="BY155" s="370">
        <v>0</v>
      </c>
      <c r="BZ155" s="370">
        <v>0</v>
      </c>
      <c r="CA155" s="370">
        <v>0</v>
      </c>
      <c r="CB155" s="370">
        <v>0</v>
      </c>
      <c r="CC155" s="370">
        <v>0</v>
      </c>
      <c r="CD155" s="370">
        <v>0</v>
      </c>
      <c r="CE155" s="370">
        <v>0</v>
      </c>
    </row>
    <row r="156" spans="1:83" s="371" customFormat="1" hidden="1">
      <c r="A156" s="370">
        <f t="shared" si="41"/>
        <v>142</v>
      </c>
      <c r="B156" s="370" t="s">
        <v>798</v>
      </c>
      <c r="C156" s="370" t="s">
        <v>799</v>
      </c>
      <c r="D156" s="370" t="s">
        <v>1564</v>
      </c>
      <c r="E156" s="370" t="s">
        <v>800</v>
      </c>
      <c r="F156" s="370" t="s">
        <v>89</v>
      </c>
      <c r="G156" s="370" t="s">
        <v>126</v>
      </c>
      <c r="H156" s="370" t="s">
        <v>615</v>
      </c>
      <c r="I156" s="370" t="s">
        <v>615</v>
      </c>
      <c r="J156" s="370">
        <v>2</v>
      </c>
      <c r="K156" s="370" t="s">
        <v>2410</v>
      </c>
      <c r="L156" s="370">
        <v>31413</v>
      </c>
      <c r="M156" s="370" t="s">
        <v>2409</v>
      </c>
      <c r="N156" s="370">
        <v>900</v>
      </c>
      <c r="O156" s="370">
        <v>0</v>
      </c>
      <c r="P156" s="370">
        <v>0</v>
      </c>
      <c r="Q156" s="370">
        <f t="shared" si="42"/>
        <v>0</v>
      </c>
      <c r="R156" s="370">
        <v>5</v>
      </c>
      <c r="S156" s="370">
        <v>6</v>
      </c>
      <c r="T156" s="370">
        <f t="shared" si="43"/>
        <v>11</v>
      </c>
      <c r="U156" s="370">
        <v>9</v>
      </c>
      <c r="V156" s="370">
        <v>8</v>
      </c>
      <c r="W156" s="370">
        <f t="shared" si="44"/>
        <v>17</v>
      </c>
      <c r="X156" s="370">
        <v>15</v>
      </c>
      <c r="Y156" s="370">
        <v>10</v>
      </c>
      <c r="Z156" s="370">
        <f t="shared" si="45"/>
        <v>25</v>
      </c>
      <c r="AA156" s="370">
        <v>15</v>
      </c>
      <c r="AB156" s="370">
        <v>7</v>
      </c>
      <c r="AC156" s="370">
        <f t="shared" si="46"/>
        <v>22</v>
      </c>
      <c r="AD156" s="370">
        <v>8</v>
      </c>
      <c r="AE156" s="370">
        <v>13</v>
      </c>
      <c r="AF156" s="370">
        <f t="shared" si="47"/>
        <v>21</v>
      </c>
      <c r="AG156" s="370">
        <v>13</v>
      </c>
      <c r="AH156" s="370">
        <v>12</v>
      </c>
      <c r="AI156" s="370">
        <f t="shared" si="48"/>
        <v>25</v>
      </c>
      <c r="AJ156" s="370">
        <v>6</v>
      </c>
      <c r="AK156" s="370">
        <v>4</v>
      </c>
      <c r="AL156" s="370">
        <f t="shared" si="49"/>
        <v>10</v>
      </c>
      <c r="AM156" s="370">
        <v>3</v>
      </c>
      <c r="AN156" s="370">
        <v>1</v>
      </c>
      <c r="AO156" s="370">
        <f t="shared" si="50"/>
        <v>4</v>
      </c>
      <c r="AP156" s="370">
        <v>0</v>
      </c>
      <c r="AQ156" s="370">
        <v>0</v>
      </c>
      <c r="AR156" s="370">
        <f t="shared" si="51"/>
        <v>0</v>
      </c>
      <c r="AS156" s="370">
        <v>0</v>
      </c>
      <c r="AT156" s="370">
        <v>1</v>
      </c>
      <c r="AU156" s="370">
        <f t="shared" si="52"/>
        <v>1</v>
      </c>
      <c r="AV156" s="370">
        <v>0</v>
      </c>
      <c r="AW156" s="370">
        <v>0</v>
      </c>
      <c r="AX156" s="370">
        <f t="shared" si="53"/>
        <v>0</v>
      </c>
      <c r="AY156" s="370">
        <v>0</v>
      </c>
      <c r="AZ156" s="370">
        <v>0</v>
      </c>
      <c r="BA156" s="370">
        <f t="shared" si="54"/>
        <v>0</v>
      </c>
      <c r="BB156" s="370">
        <v>0</v>
      </c>
      <c r="BC156" s="370">
        <v>0</v>
      </c>
      <c r="BD156" s="370">
        <f t="shared" si="55"/>
        <v>0</v>
      </c>
      <c r="BE156" s="370">
        <v>0</v>
      </c>
      <c r="BF156" s="370">
        <v>0</v>
      </c>
      <c r="BG156" s="370">
        <f t="shared" si="56"/>
        <v>0</v>
      </c>
      <c r="BH156" s="370">
        <v>2</v>
      </c>
      <c r="BI156" s="370">
        <v>1</v>
      </c>
      <c r="BJ156" s="370">
        <v>4</v>
      </c>
      <c r="BK156" s="370">
        <v>0</v>
      </c>
      <c r="BL156" s="370">
        <v>0</v>
      </c>
      <c r="BM156" s="370">
        <v>2</v>
      </c>
      <c r="BN156" s="370">
        <v>2</v>
      </c>
      <c r="BO156" s="370">
        <v>1</v>
      </c>
      <c r="BP156" s="370">
        <v>2</v>
      </c>
      <c r="BQ156" s="370">
        <v>2</v>
      </c>
      <c r="BR156" s="370">
        <v>0</v>
      </c>
      <c r="BS156" s="370">
        <v>0</v>
      </c>
      <c r="BT156" s="370">
        <v>10</v>
      </c>
      <c r="BU156" s="370">
        <v>6</v>
      </c>
      <c r="BV156" s="370">
        <v>16</v>
      </c>
      <c r="BW156" s="370">
        <v>10</v>
      </c>
      <c r="BX156" s="370">
        <v>6</v>
      </c>
      <c r="BY156" s="370">
        <v>16</v>
      </c>
      <c r="BZ156" s="370">
        <v>10</v>
      </c>
      <c r="CA156" s="370">
        <v>6</v>
      </c>
      <c r="CB156" s="370">
        <v>16</v>
      </c>
      <c r="CC156" s="370">
        <v>10</v>
      </c>
      <c r="CD156" s="370">
        <v>6</v>
      </c>
      <c r="CE156" s="370">
        <v>16</v>
      </c>
    </row>
    <row r="157" spans="1:83" s="371" customFormat="1" hidden="1">
      <c r="A157" s="370">
        <f t="shared" si="41"/>
        <v>143</v>
      </c>
      <c r="B157" s="370" t="s">
        <v>859</v>
      </c>
      <c r="C157" s="370" t="s">
        <v>860</v>
      </c>
      <c r="D157" s="370" t="s">
        <v>1576</v>
      </c>
      <c r="E157" s="370" t="s">
        <v>861</v>
      </c>
      <c r="F157" s="370" t="s">
        <v>89</v>
      </c>
      <c r="G157" s="370" t="s">
        <v>126</v>
      </c>
      <c r="H157" s="370" t="s">
        <v>615</v>
      </c>
      <c r="I157" s="370" t="s">
        <v>615</v>
      </c>
      <c r="J157" s="370">
        <v>2</v>
      </c>
      <c r="K157" s="370" t="s">
        <v>2410</v>
      </c>
      <c r="L157" s="370">
        <v>31413</v>
      </c>
      <c r="M157" s="370" t="s">
        <v>2409</v>
      </c>
      <c r="N157" s="370">
        <v>1300</v>
      </c>
      <c r="O157" s="370">
        <v>1</v>
      </c>
      <c r="P157" s="370">
        <v>0</v>
      </c>
      <c r="Q157" s="370">
        <f t="shared" si="42"/>
        <v>1</v>
      </c>
      <c r="R157" s="370">
        <v>4</v>
      </c>
      <c r="S157" s="370">
        <v>10</v>
      </c>
      <c r="T157" s="370">
        <f t="shared" si="43"/>
        <v>14</v>
      </c>
      <c r="U157" s="370">
        <v>5</v>
      </c>
      <c r="V157" s="370">
        <v>7</v>
      </c>
      <c r="W157" s="370">
        <f t="shared" si="44"/>
        <v>12</v>
      </c>
      <c r="X157" s="370">
        <v>13</v>
      </c>
      <c r="Y157" s="370">
        <v>6</v>
      </c>
      <c r="Z157" s="370">
        <f t="shared" si="45"/>
        <v>19</v>
      </c>
      <c r="AA157" s="370">
        <v>7</v>
      </c>
      <c r="AB157" s="370">
        <v>3</v>
      </c>
      <c r="AC157" s="370">
        <f t="shared" si="46"/>
        <v>10</v>
      </c>
      <c r="AD157" s="370">
        <v>5</v>
      </c>
      <c r="AE157" s="370">
        <v>8</v>
      </c>
      <c r="AF157" s="370">
        <f t="shared" si="47"/>
        <v>13</v>
      </c>
      <c r="AG157" s="370">
        <v>3</v>
      </c>
      <c r="AH157" s="370">
        <v>1</v>
      </c>
      <c r="AI157" s="370">
        <f t="shared" si="48"/>
        <v>4</v>
      </c>
      <c r="AJ157" s="370">
        <v>1</v>
      </c>
      <c r="AK157" s="370">
        <v>0</v>
      </c>
      <c r="AL157" s="370">
        <f t="shared" si="49"/>
        <v>1</v>
      </c>
      <c r="AM157" s="370">
        <v>1</v>
      </c>
      <c r="AN157" s="370">
        <v>0</v>
      </c>
      <c r="AO157" s="370">
        <f t="shared" si="50"/>
        <v>1</v>
      </c>
      <c r="AP157" s="370">
        <v>0</v>
      </c>
      <c r="AQ157" s="370">
        <v>0</v>
      </c>
      <c r="AR157" s="370">
        <f t="shared" si="51"/>
        <v>0</v>
      </c>
      <c r="AS157" s="370">
        <v>0</v>
      </c>
      <c r="AT157" s="370">
        <v>0</v>
      </c>
      <c r="AU157" s="370">
        <f t="shared" si="52"/>
        <v>0</v>
      </c>
      <c r="AV157" s="370">
        <v>0</v>
      </c>
      <c r="AW157" s="370">
        <v>0</v>
      </c>
      <c r="AX157" s="370">
        <f t="shared" si="53"/>
        <v>0</v>
      </c>
      <c r="AY157" s="370">
        <v>0</v>
      </c>
      <c r="AZ157" s="370">
        <v>0</v>
      </c>
      <c r="BA157" s="370">
        <f t="shared" si="54"/>
        <v>0</v>
      </c>
      <c r="BB157" s="370">
        <v>0</v>
      </c>
      <c r="BC157" s="370">
        <v>0</v>
      </c>
      <c r="BD157" s="370">
        <f t="shared" si="55"/>
        <v>0</v>
      </c>
      <c r="BE157" s="370">
        <v>0</v>
      </c>
      <c r="BF157" s="370">
        <v>0</v>
      </c>
      <c r="BG157" s="370">
        <f t="shared" si="56"/>
        <v>0</v>
      </c>
      <c r="BH157" s="370">
        <v>0</v>
      </c>
      <c r="BI157" s="370">
        <v>0</v>
      </c>
      <c r="BJ157" s="370">
        <v>0</v>
      </c>
      <c r="BK157" s="370">
        <v>0</v>
      </c>
      <c r="BL157" s="370">
        <v>0</v>
      </c>
      <c r="BM157" s="370">
        <v>0</v>
      </c>
      <c r="BN157" s="370">
        <v>0</v>
      </c>
      <c r="BO157" s="370">
        <v>0</v>
      </c>
      <c r="BP157" s="370">
        <v>0</v>
      </c>
      <c r="BQ157" s="370">
        <v>0</v>
      </c>
      <c r="BR157" s="370">
        <v>0</v>
      </c>
      <c r="BS157" s="370">
        <v>0</v>
      </c>
      <c r="BT157" s="370">
        <v>0</v>
      </c>
      <c r="BU157" s="370">
        <v>0</v>
      </c>
      <c r="BV157" s="370">
        <v>0</v>
      </c>
      <c r="BW157" s="370">
        <v>0</v>
      </c>
      <c r="BX157" s="370">
        <v>0</v>
      </c>
      <c r="BY157" s="370">
        <v>0</v>
      </c>
      <c r="BZ157" s="370">
        <v>0</v>
      </c>
      <c r="CA157" s="370">
        <v>0</v>
      </c>
      <c r="CB157" s="370">
        <v>0</v>
      </c>
      <c r="CC157" s="370">
        <v>0</v>
      </c>
      <c r="CD157" s="370">
        <v>0</v>
      </c>
      <c r="CE157" s="370">
        <v>0</v>
      </c>
    </row>
    <row r="158" spans="1:83" s="371" customFormat="1" hidden="1">
      <c r="A158" s="370">
        <f t="shared" si="41"/>
        <v>144</v>
      </c>
      <c r="B158" s="370" t="s">
        <v>879</v>
      </c>
      <c r="C158" s="370" t="s">
        <v>880</v>
      </c>
      <c r="D158" s="370" t="s">
        <v>2465</v>
      </c>
      <c r="E158" s="370" t="s">
        <v>331</v>
      </c>
      <c r="F158" s="370" t="s">
        <v>89</v>
      </c>
      <c r="G158" s="370" t="s">
        <v>126</v>
      </c>
      <c r="H158" s="370" t="s">
        <v>615</v>
      </c>
      <c r="I158" s="370" t="s">
        <v>615</v>
      </c>
      <c r="J158" s="370">
        <v>2</v>
      </c>
      <c r="K158" s="370" t="s">
        <v>2410</v>
      </c>
      <c r="L158" s="370">
        <v>3654</v>
      </c>
      <c r="M158" s="370" t="s">
        <v>2419</v>
      </c>
      <c r="N158" s="370">
        <v>0</v>
      </c>
      <c r="O158" s="370">
        <v>0</v>
      </c>
      <c r="P158" s="370">
        <v>0</v>
      </c>
      <c r="Q158" s="370">
        <f t="shared" si="42"/>
        <v>0</v>
      </c>
      <c r="R158" s="370">
        <v>7</v>
      </c>
      <c r="S158" s="370">
        <v>6</v>
      </c>
      <c r="T158" s="370">
        <f t="shared" si="43"/>
        <v>13</v>
      </c>
      <c r="U158" s="370">
        <v>7</v>
      </c>
      <c r="V158" s="370">
        <v>7</v>
      </c>
      <c r="W158" s="370">
        <f t="shared" si="44"/>
        <v>14</v>
      </c>
      <c r="X158" s="370">
        <v>3</v>
      </c>
      <c r="Y158" s="370">
        <v>8</v>
      </c>
      <c r="Z158" s="370">
        <f t="shared" si="45"/>
        <v>11</v>
      </c>
      <c r="AA158" s="370">
        <v>7</v>
      </c>
      <c r="AB158" s="370">
        <v>5</v>
      </c>
      <c r="AC158" s="370">
        <f t="shared" si="46"/>
        <v>12</v>
      </c>
      <c r="AD158" s="370">
        <v>7</v>
      </c>
      <c r="AE158" s="370">
        <v>6</v>
      </c>
      <c r="AF158" s="370">
        <f t="shared" si="47"/>
        <v>13</v>
      </c>
      <c r="AG158" s="370">
        <v>9</v>
      </c>
      <c r="AH158" s="370">
        <v>3</v>
      </c>
      <c r="AI158" s="370">
        <f t="shared" si="48"/>
        <v>12</v>
      </c>
      <c r="AJ158" s="370">
        <v>10</v>
      </c>
      <c r="AK158" s="370">
        <v>3</v>
      </c>
      <c r="AL158" s="370">
        <f t="shared" si="49"/>
        <v>13</v>
      </c>
      <c r="AM158" s="370">
        <v>2</v>
      </c>
      <c r="AN158" s="370">
        <v>2</v>
      </c>
      <c r="AO158" s="370">
        <f t="shared" si="50"/>
        <v>4</v>
      </c>
      <c r="AP158" s="370">
        <v>0</v>
      </c>
      <c r="AQ158" s="370">
        <v>1</v>
      </c>
      <c r="AR158" s="370">
        <f t="shared" si="51"/>
        <v>1</v>
      </c>
      <c r="AS158" s="370">
        <v>0</v>
      </c>
      <c r="AT158" s="370">
        <v>0</v>
      </c>
      <c r="AU158" s="370">
        <f t="shared" si="52"/>
        <v>0</v>
      </c>
      <c r="AV158" s="370">
        <v>0</v>
      </c>
      <c r="AW158" s="370">
        <v>0</v>
      </c>
      <c r="AX158" s="370">
        <f t="shared" si="53"/>
        <v>0</v>
      </c>
      <c r="AY158" s="370">
        <v>0</v>
      </c>
      <c r="AZ158" s="370">
        <v>0</v>
      </c>
      <c r="BA158" s="370">
        <f t="shared" si="54"/>
        <v>0</v>
      </c>
      <c r="BB158" s="370">
        <v>0</v>
      </c>
      <c r="BC158" s="370">
        <v>0</v>
      </c>
      <c r="BD158" s="370">
        <f t="shared" si="55"/>
        <v>0</v>
      </c>
      <c r="BE158" s="370">
        <v>0</v>
      </c>
      <c r="BF158" s="370">
        <v>0</v>
      </c>
      <c r="BG158" s="370">
        <f t="shared" si="56"/>
        <v>0</v>
      </c>
      <c r="BH158" s="370">
        <v>0</v>
      </c>
      <c r="BI158" s="370">
        <v>0</v>
      </c>
      <c r="BJ158" s="370">
        <v>0</v>
      </c>
      <c r="BK158" s="370">
        <v>0</v>
      </c>
      <c r="BL158" s="370">
        <v>0</v>
      </c>
      <c r="BM158" s="370">
        <v>0</v>
      </c>
      <c r="BN158" s="370">
        <v>0</v>
      </c>
      <c r="BO158" s="370">
        <v>0</v>
      </c>
      <c r="BP158" s="370">
        <v>0</v>
      </c>
      <c r="BQ158" s="370">
        <v>0</v>
      </c>
      <c r="BR158" s="370">
        <v>0</v>
      </c>
      <c r="BS158" s="370">
        <v>1</v>
      </c>
      <c r="BT158" s="370">
        <v>0</v>
      </c>
      <c r="BU158" s="370">
        <v>1</v>
      </c>
      <c r="BV158" s="370">
        <v>1</v>
      </c>
      <c r="BW158" s="370">
        <v>0</v>
      </c>
      <c r="BX158" s="370">
        <v>1</v>
      </c>
      <c r="BY158" s="370">
        <v>1</v>
      </c>
      <c r="BZ158" s="370">
        <v>0</v>
      </c>
      <c r="CA158" s="370">
        <v>1</v>
      </c>
      <c r="CB158" s="370">
        <v>1</v>
      </c>
      <c r="CC158" s="370">
        <v>0</v>
      </c>
      <c r="CD158" s="370">
        <v>1</v>
      </c>
      <c r="CE158" s="370">
        <v>1</v>
      </c>
    </row>
    <row r="159" spans="1:83" s="371" customFormat="1" hidden="1">
      <c r="A159" s="370">
        <f t="shared" si="41"/>
        <v>145</v>
      </c>
      <c r="B159" s="370" t="s">
        <v>849</v>
      </c>
      <c r="C159" s="370" t="s">
        <v>850</v>
      </c>
      <c r="D159" s="370" t="s">
        <v>1578</v>
      </c>
      <c r="E159" s="370" t="s">
        <v>851</v>
      </c>
      <c r="F159" s="370" t="s">
        <v>89</v>
      </c>
      <c r="G159" s="370" t="s">
        <v>126</v>
      </c>
      <c r="H159" s="370" t="s">
        <v>615</v>
      </c>
      <c r="I159" s="370" t="s">
        <v>615</v>
      </c>
      <c r="J159" s="370">
        <v>2</v>
      </c>
      <c r="K159" s="370" t="s">
        <v>2466</v>
      </c>
      <c r="L159" s="370">
        <v>3654</v>
      </c>
      <c r="M159" s="370" t="s">
        <v>2409</v>
      </c>
      <c r="N159" s="370">
        <v>900</v>
      </c>
      <c r="O159" s="370">
        <v>0</v>
      </c>
      <c r="P159" s="370">
        <v>1</v>
      </c>
      <c r="Q159" s="370">
        <f t="shared" si="42"/>
        <v>1</v>
      </c>
      <c r="R159" s="370">
        <v>11</v>
      </c>
      <c r="S159" s="370">
        <v>7</v>
      </c>
      <c r="T159" s="370">
        <f t="shared" si="43"/>
        <v>18</v>
      </c>
      <c r="U159" s="370">
        <v>11</v>
      </c>
      <c r="V159" s="370">
        <v>6</v>
      </c>
      <c r="W159" s="370">
        <f t="shared" si="44"/>
        <v>17</v>
      </c>
      <c r="X159" s="370">
        <v>7</v>
      </c>
      <c r="Y159" s="370">
        <v>5</v>
      </c>
      <c r="Z159" s="370">
        <f t="shared" si="45"/>
        <v>12</v>
      </c>
      <c r="AA159" s="370">
        <v>5</v>
      </c>
      <c r="AB159" s="370">
        <v>6</v>
      </c>
      <c r="AC159" s="370">
        <f t="shared" si="46"/>
        <v>11</v>
      </c>
      <c r="AD159" s="370">
        <v>10</v>
      </c>
      <c r="AE159" s="370">
        <v>5</v>
      </c>
      <c r="AF159" s="370">
        <f t="shared" si="47"/>
        <v>15</v>
      </c>
      <c r="AG159" s="370">
        <v>5</v>
      </c>
      <c r="AH159" s="370">
        <v>8</v>
      </c>
      <c r="AI159" s="370">
        <f t="shared" si="48"/>
        <v>13</v>
      </c>
      <c r="AJ159" s="370">
        <v>6</v>
      </c>
      <c r="AK159" s="370">
        <v>1</v>
      </c>
      <c r="AL159" s="370">
        <f t="shared" si="49"/>
        <v>7</v>
      </c>
      <c r="AM159" s="370">
        <v>1</v>
      </c>
      <c r="AN159" s="370">
        <v>0</v>
      </c>
      <c r="AO159" s="370">
        <f t="shared" si="50"/>
        <v>1</v>
      </c>
      <c r="AP159" s="370">
        <v>0</v>
      </c>
      <c r="AQ159" s="370">
        <v>0</v>
      </c>
      <c r="AR159" s="370">
        <f t="shared" si="51"/>
        <v>0</v>
      </c>
      <c r="AS159" s="370">
        <v>0</v>
      </c>
      <c r="AT159" s="370">
        <v>0</v>
      </c>
      <c r="AU159" s="370">
        <f t="shared" si="52"/>
        <v>0</v>
      </c>
      <c r="AV159" s="370">
        <v>0</v>
      </c>
      <c r="AW159" s="370">
        <v>0</v>
      </c>
      <c r="AX159" s="370">
        <f t="shared" si="53"/>
        <v>0</v>
      </c>
      <c r="AY159" s="370">
        <v>0</v>
      </c>
      <c r="AZ159" s="370">
        <v>0</v>
      </c>
      <c r="BA159" s="370">
        <f t="shared" si="54"/>
        <v>0</v>
      </c>
      <c r="BB159" s="370">
        <v>0</v>
      </c>
      <c r="BC159" s="370">
        <v>0</v>
      </c>
      <c r="BD159" s="370">
        <f t="shared" si="55"/>
        <v>0</v>
      </c>
      <c r="BE159" s="370">
        <v>0</v>
      </c>
      <c r="BF159" s="370">
        <v>0</v>
      </c>
      <c r="BG159" s="370">
        <f t="shared" si="56"/>
        <v>0</v>
      </c>
      <c r="BH159" s="370">
        <v>3</v>
      </c>
      <c r="BI159" s="370">
        <v>0</v>
      </c>
      <c r="BJ159" s="370">
        <v>0</v>
      </c>
      <c r="BK159" s="370">
        <v>0</v>
      </c>
      <c r="BL159" s="370">
        <v>0</v>
      </c>
      <c r="BM159" s="370">
        <v>0</v>
      </c>
      <c r="BN159" s="370">
        <v>0</v>
      </c>
      <c r="BO159" s="370">
        <v>0</v>
      </c>
      <c r="BP159" s="370">
        <v>0</v>
      </c>
      <c r="BQ159" s="370">
        <v>0</v>
      </c>
      <c r="BR159" s="370">
        <v>0</v>
      </c>
      <c r="BS159" s="370">
        <v>0</v>
      </c>
      <c r="BT159" s="370">
        <v>3</v>
      </c>
      <c r="BU159" s="370">
        <v>0</v>
      </c>
      <c r="BV159" s="370">
        <v>3</v>
      </c>
      <c r="BW159" s="370">
        <v>3</v>
      </c>
      <c r="BX159" s="370">
        <v>0</v>
      </c>
      <c r="BY159" s="370">
        <v>3</v>
      </c>
      <c r="BZ159" s="370">
        <v>3</v>
      </c>
      <c r="CA159" s="370">
        <v>0</v>
      </c>
      <c r="CB159" s="370">
        <v>3</v>
      </c>
      <c r="CC159" s="370">
        <v>3</v>
      </c>
      <c r="CD159" s="370">
        <v>0</v>
      </c>
      <c r="CE159" s="370">
        <v>3</v>
      </c>
    </row>
    <row r="160" spans="1:83" s="371" customFormat="1" hidden="1">
      <c r="A160" s="370">
        <f t="shared" si="41"/>
        <v>146</v>
      </c>
      <c r="B160" s="370" t="s">
        <v>837</v>
      </c>
      <c r="C160" s="370" t="s">
        <v>838</v>
      </c>
      <c r="D160" s="370" t="s">
        <v>838</v>
      </c>
      <c r="E160" s="370" t="s">
        <v>822</v>
      </c>
      <c r="F160" s="370" t="s">
        <v>89</v>
      </c>
      <c r="G160" s="370" t="s">
        <v>126</v>
      </c>
      <c r="H160" s="370" t="s">
        <v>615</v>
      </c>
      <c r="I160" s="370" t="s">
        <v>615</v>
      </c>
      <c r="J160" s="370">
        <v>2</v>
      </c>
      <c r="K160" s="370" t="s">
        <v>2467</v>
      </c>
      <c r="L160" s="370">
        <v>42250</v>
      </c>
      <c r="M160" s="370" t="s">
        <v>2419</v>
      </c>
      <c r="N160" s="370">
        <v>0</v>
      </c>
      <c r="O160" s="370">
        <v>0</v>
      </c>
      <c r="P160" s="370">
        <v>0</v>
      </c>
      <c r="Q160" s="370">
        <f t="shared" si="42"/>
        <v>0</v>
      </c>
      <c r="R160" s="370">
        <v>0</v>
      </c>
      <c r="S160" s="370">
        <v>5</v>
      </c>
      <c r="T160" s="370">
        <f t="shared" si="43"/>
        <v>5</v>
      </c>
      <c r="U160" s="370">
        <v>5</v>
      </c>
      <c r="V160" s="370">
        <v>8</v>
      </c>
      <c r="W160" s="370">
        <f t="shared" si="44"/>
        <v>13</v>
      </c>
      <c r="X160" s="370">
        <v>5</v>
      </c>
      <c r="Y160" s="370">
        <v>7</v>
      </c>
      <c r="Z160" s="370">
        <f t="shared" si="45"/>
        <v>12</v>
      </c>
      <c r="AA160" s="370">
        <v>9</v>
      </c>
      <c r="AB160" s="370">
        <v>8</v>
      </c>
      <c r="AC160" s="370">
        <f t="shared" si="46"/>
        <v>17</v>
      </c>
      <c r="AD160" s="370">
        <v>3</v>
      </c>
      <c r="AE160" s="370">
        <v>5</v>
      </c>
      <c r="AF160" s="370">
        <f t="shared" si="47"/>
        <v>8</v>
      </c>
      <c r="AG160" s="370">
        <v>6</v>
      </c>
      <c r="AH160" s="370">
        <v>5</v>
      </c>
      <c r="AI160" s="370">
        <f t="shared" si="48"/>
        <v>11</v>
      </c>
      <c r="AJ160" s="370">
        <v>8</v>
      </c>
      <c r="AK160" s="370">
        <v>7</v>
      </c>
      <c r="AL160" s="370">
        <f t="shared" si="49"/>
        <v>15</v>
      </c>
      <c r="AM160" s="370">
        <v>3</v>
      </c>
      <c r="AN160" s="370">
        <v>0</v>
      </c>
      <c r="AO160" s="370">
        <f t="shared" si="50"/>
        <v>3</v>
      </c>
      <c r="AP160" s="370">
        <v>1</v>
      </c>
      <c r="AQ160" s="370">
        <v>0</v>
      </c>
      <c r="AR160" s="370">
        <f t="shared" si="51"/>
        <v>1</v>
      </c>
      <c r="AS160" s="370">
        <v>0</v>
      </c>
      <c r="AT160" s="370">
        <v>0</v>
      </c>
      <c r="AU160" s="370">
        <f t="shared" si="52"/>
        <v>0</v>
      </c>
      <c r="AV160" s="370">
        <v>0</v>
      </c>
      <c r="AW160" s="370">
        <v>0</v>
      </c>
      <c r="AX160" s="370">
        <f t="shared" si="53"/>
        <v>0</v>
      </c>
      <c r="AY160" s="370">
        <v>0</v>
      </c>
      <c r="AZ160" s="370">
        <v>0</v>
      </c>
      <c r="BA160" s="370">
        <f t="shared" si="54"/>
        <v>0</v>
      </c>
      <c r="BB160" s="370">
        <v>0</v>
      </c>
      <c r="BC160" s="370">
        <v>0</v>
      </c>
      <c r="BD160" s="370">
        <f t="shared" si="55"/>
        <v>0</v>
      </c>
      <c r="BE160" s="370">
        <v>0</v>
      </c>
      <c r="BF160" s="370">
        <v>0</v>
      </c>
      <c r="BG160" s="370">
        <f t="shared" si="56"/>
        <v>0</v>
      </c>
      <c r="BH160" s="370">
        <v>1</v>
      </c>
      <c r="BI160" s="370">
        <v>1</v>
      </c>
      <c r="BJ160" s="370">
        <v>0</v>
      </c>
      <c r="BK160" s="370">
        <v>0</v>
      </c>
      <c r="BL160" s="370">
        <v>0</v>
      </c>
      <c r="BM160" s="370">
        <v>0</v>
      </c>
      <c r="BN160" s="370">
        <v>0</v>
      </c>
      <c r="BO160" s="370">
        <v>0</v>
      </c>
      <c r="BP160" s="370">
        <v>0</v>
      </c>
      <c r="BQ160" s="370">
        <v>0</v>
      </c>
      <c r="BR160" s="370">
        <v>0</v>
      </c>
      <c r="BS160" s="370">
        <v>0</v>
      </c>
      <c r="BT160" s="370">
        <v>1</v>
      </c>
      <c r="BU160" s="370">
        <v>1</v>
      </c>
      <c r="BV160" s="370">
        <v>2</v>
      </c>
      <c r="BW160" s="370">
        <v>1</v>
      </c>
      <c r="BX160" s="370">
        <v>1</v>
      </c>
      <c r="BY160" s="370">
        <v>2</v>
      </c>
      <c r="BZ160" s="370">
        <v>1</v>
      </c>
      <c r="CA160" s="370">
        <v>1</v>
      </c>
      <c r="CB160" s="370">
        <v>2</v>
      </c>
      <c r="CC160" s="370">
        <v>1</v>
      </c>
      <c r="CD160" s="370">
        <v>1</v>
      </c>
      <c r="CE160" s="370">
        <v>2</v>
      </c>
    </row>
    <row r="161" spans="1:83" s="371" customFormat="1" hidden="1">
      <c r="A161" s="370">
        <f t="shared" si="41"/>
        <v>147</v>
      </c>
      <c r="B161" s="370" t="s">
        <v>844</v>
      </c>
      <c r="C161" s="370" t="s">
        <v>845</v>
      </c>
      <c r="D161" s="370" t="s">
        <v>803</v>
      </c>
      <c r="E161" s="370" t="s">
        <v>803</v>
      </c>
      <c r="F161" s="370" t="s">
        <v>89</v>
      </c>
      <c r="G161" s="370" t="s">
        <v>126</v>
      </c>
      <c r="H161" s="370" t="s">
        <v>615</v>
      </c>
      <c r="I161" s="370" t="s">
        <v>615</v>
      </c>
      <c r="J161" s="370">
        <v>2</v>
      </c>
      <c r="K161" s="370" t="s">
        <v>2468</v>
      </c>
      <c r="L161" s="370">
        <v>41487</v>
      </c>
      <c r="M161" s="370" t="s">
        <v>2419</v>
      </c>
      <c r="N161" s="370">
        <v>0</v>
      </c>
      <c r="O161" s="370">
        <v>0</v>
      </c>
      <c r="P161" s="370">
        <v>0</v>
      </c>
      <c r="Q161" s="370">
        <f t="shared" si="42"/>
        <v>0</v>
      </c>
      <c r="R161" s="370">
        <v>6</v>
      </c>
      <c r="S161" s="370">
        <v>9</v>
      </c>
      <c r="T161" s="370">
        <f t="shared" si="43"/>
        <v>15</v>
      </c>
      <c r="U161" s="370">
        <v>5</v>
      </c>
      <c r="V161" s="370">
        <v>14</v>
      </c>
      <c r="W161" s="370">
        <f t="shared" si="44"/>
        <v>19</v>
      </c>
      <c r="X161" s="370">
        <v>15</v>
      </c>
      <c r="Y161" s="370">
        <v>8</v>
      </c>
      <c r="Z161" s="370">
        <f t="shared" si="45"/>
        <v>23</v>
      </c>
      <c r="AA161" s="370">
        <v>16</v>
      </c>
      <c r="AB161" s="370">
        <v>8</v>
      </c>
      <c r="AC161" s="370">
        <f t="shared" si="46"/>
        <v>24</v>
      </c>
      <c r="AD161" s="370">
        <v>11</v>
      </c>
      <c r="AE161" s="370">
        <v>14</v>
      </c>
      <c r="AF161" s="370">
        <f t="shared" si="47"/>
        <v>25</v>
      </c>
      <c r="AG161" s="370">
        <v>10</v>
      </c>
      <c r="AH161" s="370">
        <v>10</v>
      </c>
      <c r="AI161" s="370">
        <f t="shared" si="48"/>
        <v>20</v>
      </c>
      <c r="AJ161" s="370">
        <v>10</v>
      </c>
      <c r="AK161" s="370">
        <v>3</v>
      </c>
      <c r="AL161" s="370">
        <f t="shared" si="49"/>
        <v>13</v>
      </c>
      <c r="AM161" s="370">
        <v>4</v>
      </c>
      <c r="AN161" s="370">
        <v>1</v>
      </c>
      <c r="AO161" s="370">
        <f t="shared" si="50"/>
        <v>5</v>
      </c>
      <c r="AP161" s="370">
        <v>2</v>
      </c>
      <c r="AQ161" s="370">
        <v>1</v>
      </c>
      <c r="AR161" s="370">
        <f t="shared" si="51"/>
        <v>3</v>
      </c>
      <c r="AS161" s="370">
        <v>0</v>
      </c>
      <c r="AT161" s="370">
        <v>0</v>
      </c>
      <c r="AU161" s="370">
        <f t="shared" si="52"/>
        <v>0</v>
      </c>
      <c r="AV161" s="370">
        <v>0</v>
      </c>
      <c r="AW161" s="370">
        <v>0</v>
      </c>
      <c r="AX161" s="370">
        <f t="shared" si="53"/>
        <v>0</v>
      </c>
      <c r="AY161" s="370">
        <v>0</v>
      </c>
      <c r="AZ161" s="370">
        <v>0</v>
      </c>
      <c r="BA161" s="370">
        <f t="shared" si="54"/>
        <v>0</v>
      </c>
      <c r="BB161" s="370">
        <v>0</v>
      </c>
      <c r="BC161" s="370">
        <v>0</v>
      </c>
      <c r="BD161" s="370">
        <f t="shared" si="55"/>
        <v>0</v>
      </c>
      <c r="BE161" s="370">
        <v>0</v>
      </c>
      <c r="BF161" s="370">
        <v>0</v>
      </c>
      <c r="BG161" s="370">
        <f t="shared" si="56"/>
        <v>0</v>
      </c>
      <c r="BH161" s="370">
        <v>0</v>
      </c>
      <c r="BI161" s="370">
        <v>0</v>
      </c>
      <c r="BJ161" s="370">
        <v>0</v>
      </c>
      <c r="BK161" s="370">
        <v>0</v>
      </c>
      <c r="BL161" s="370">
        <v>0</v>
      </c>
      <c r="BM161" s="370">
        <v>0</v>
      </c>
      <c r="BN161" s="370">
        <v>0</v>
      </c>
      <c r="BO161" s="370">
        <v>0</v>
      </c>
      <c r="BP161" s="370">
        <v>0</v>
      </c>
      <c r="BQ161" s="370">
        <v>0</v>
      </c>
      <c r="BR161" s="370">
        <v>0</v>
      </c>
      <c r="BS161" s="370">
        <v>0</v>
      </c>
      <c r="BT161" s="370">
        <v>0</v>
      </c>
      <c r="BU161" s="370">
        <v>0</v>
      </c>
      <c r="BV161" s="370">
        <v>0</v>
      </c>
      <c r="BW161" s="370">
        <v>0</v>
      </c>
      <c r="BX161" s="370">
        <v>0</v>
      </c>
      <c r="BY161" s="370">
        <v>0</v>
      </c>
      <c r="BZ161" s="370">
        <v>0</v>
      </c>
      <c r="CA161" s="370">
        <v>0</v>
      </c>
      <c r="CB161" s="370">
        <v>0</v>
      </c>
      <c r="CC161" s="370">
        <v>0</v>
      </c>
      <c r="CD161" s="370">
        <v>0</v>
      </c>
      <c r="CE161" s="370">
        <v>0</v>
      </c>
    </row>
    <row r="162" spans="1:83" s="371" customFormat="1" hidden="1">
      <c r="A162" s="370">
        <f t="shared" si="41"/>
        <v>148</v>
      </c>
      <c r="B162" s="370" t="s">
        <v>867</v>
      </c>
      <c r="C162" s="370" t="s">
        <v>868</v>
      </c>
      <c r="D162" s="370" t="s">
        <v>2469</v>
      </c>
      <c r="E162" s="370" t="s">
        <v>869</v>
      </c>
      <c r="F162" s="370" t="s">
        <v>89</v>
      </c>
      <c r="G162" s="370" t="s">
        <v>126</v>
      </c>
      <c r="H162" s="370" t="s">
        <v>615</v>
      </c>
      <c r="I162" s="370" t="s">
        <v>615</v>
      </c>
      <c r="J162" s="370">
        <v>2</v>
      </c>
      <c r="K162" s="370" t="s">
        <v>2470</v>
      </c>
      <c r="L162" s="370" t="s">
        <v>615</v>
      </c>
      <c r="M162" s="370" t="s">
        <v>2419</v>
      </c>
      <c r="N162" s="370">
        <v>0</v>
      </c>
      <c r="O162" s="370">
        <v>0</v>
      </c>
      <c r="P162" s="370">
        <v>0</v>
      </c>
      <c r="Q162" s="370">
        <f t="shared" si="42"/>
        <v>0</v>
      </c>
      <c r="R162" s="370">
        <v>8</v>
      </c>
      <c r="S162" s="370">
        <v>2</v>
      </c>
      <c r="T162" s="370">
        <f t="shared" si="43"/>
        <v>10</v>
      </c>
      <c r="U162" s="370">
        <v>27</v>
      </c>
      <c r="V162" s="370">
        <v>21</v>
      </c>
      <c r="W162" s="370">
        <f t="shared" si="44"/>
        <v>48</v>
      </c>
      <c r="X162" s="370">
        <v>16</v>
      </c>
      <c r="Y162" s="370">
        <v>16</v>
      </c>
      <c r="Z162" s="370">
        <f t="shared" si="45"/>
        <v>32</v>
      </c>
      <c r="AA162" s="370">
        <v>6</v>
      </c>
      <c r="AB162" s="370">
        <v>13</v>
      </c>
      <c r="AC162" s="370">
        <f t="shared" si="46"/>
        <v>19</v>
      </c>
      <c r="AD162" s="370">
        <v>19</v>
      </c>
      <c r="AE162" s="370">
        <v>15</v>
      </c>
      <c r="AF162" s="370">
        <f t="shared" si="47"/>
        <v>34</v>
      </c>
      <c r="AG162" s="370">
        <v>19</v>
      </c>
      <c r="AH162" s="370">
        <v>7</v>
      </c>
      <c r="AI162" s="370">
        <f t="shared" si="48"/>
        <v>26</v>
      </c>
      <c r="AJ162" s="370">
        <v>7</v>
      </c>
      <c r="AK162" s="370">
        <v>6</v>
      </c>
      <c r="AL162" s="370">
        <f t="shared" si="49"/>
        <v>13</v>
      </c>
      <c r="AM162" s="370">
        <v>4</v>
      </c>
      <c r="AN162" s="370">
        <v>3</v>
      </c>
      <c r="AO162" s="370">
        <f t="shared" si="50"/>
        <v>7</v>
      </c>
      <c r="AP162" s="370">
        <v>2</v>
      </c>
      <c r="AQ162" s="370">
        <v>0</v>
      </c>
      <c r="AR162" s="370">
        <f t="shared" si="51"/>
        <v>2</v>
      </c>
      <c r="AS162" s="370">
        <v>0</v>
      </c>
      <c r="AT162" s="370">
        <v>1</v>
      </c>
      <c r="AU162" s="370">
        <f t="shared" si="52"/>
        <v>1</v>
      </c>
      <c r="AV162" s="370">
        <v>0</v>
      </c>
      <c r="AW162" s="370">
        <v>0</v>
      </c>
      <c r="AX162" s="370">
        <f t="shared" si="53"/>
        <v>0</v>
      </c>
      <c r="AY162" s="370">
        <v>0</v>
      </c>
      <c r="AZ162" s="370">
        <v>0</v>
      </c>
      <c r="BA162" s="370">
        <f t="shared" si="54"/>
        <v>0</v>
      </c>
      <c r="BB162" s="370">
        <v>0</v>
      </c>
      <c r="BC162" s="370">
        <v>0</v>
      </c>
      <c r="BD162" s="370">
        <f t="shared" si="55"/>
        <v>0</v>
      </c>
      <c r="BE162" s="370">
        <v>0</v>
      </c>
      <c r="BF162" s="370">
        <v>0</v>
      </c>
      <c r="BG162" s="370">
        <f t="shared" si="56"/>
        <v>0</v>
      </c>
      <c r="BH162" s="370">
        <v>0</v>
      </c>
      <c r="BI162" s="370">
        <v>0</v>
      </c>
      <c r="BJ162" s="370">
        <v>0</v>
      </c>
      <c r="BK162" s="370">
        <v>0</v>
      </c>
      <c r="BL162" s="370">
        <v>0</v>
      </c>
      <c r="BM162" s="370">
        <v>0</v>
      </c>
      <c r="BN162" s="370">
        <v>0</v>
      </c>
      <c r="BO162" s="370">
        <v>0</v>
      </c>
      <c r="BP162" s="370">
        <v>0</v>
      </c>
      <c r="BQ162" s="370">
        <v>0</v>
      </c>
      <c r="BR162" s="370">
        <v>0</v>
      </c>
      <c r="BS162" s="370">
        <v>0</v>
      </c>
      <c r="BT162" s="370">
        <v>0</v>
      </c>
      <c r="BU162" s="370">
        <v>0</v>
      </c>
      <c r="BV162" s="370">
        <v>0</v>
      </c>
      <c r="BW162" s="370">
        <v>0</v>
      </c>
      <c r="BX162" s="370">
        <v>0</v>
      </c>
      <c r="BY162" s="370">
        <v>0</v>
      </c>
      <c r="BZ162" s="370">
        <v>0</v>
      </c>
      <c r="CA162" s="370">
        <v>0</v>
      </c>
      <c r="CB162" s="370">
        <v>0</v>
      </c>
      <c r="CC162" s="370">
        <v>0</v>
      </c>
      <c r="CD162" s="370">
        <v>0</v>
      </c>
      <c r="CE162" s="370">
        <v>0</v>
      </c>
    </row>
    <row r="163" spans="1:83" s="371" customFormat="1" hidden="1">
      <c r="A163" s="370">
        <f t="shared" si="41"/>
        <v>149</v>
      </c>
      <c r="B163" s="370" t="s">
        <v>809</v>
      </c>
      <c r="C163" s="370" t="s">
        <v>810</v>
      </c>
      <c r="D163" s="370" t="s">
        <v>2471</v>
      </c>
      <c r="E163" s="370" t="s">
        <v>811</v>
      </c>
      <c r="F163" s="370" t="s">
        <v>89</v>
      </c>
      <c r="G163" s="370" t="s">
        <v>126</v>
      </c>
      <c r="H163" s="370" t="s">
        <v>615</v>
      </c>
      <c r="I163" s="370" t="s">
        <v>615</v>
      </c>
      <c r="J163" s="370">
        <v>2</v>
      </c>
      <c r="K163" s="370" t="s">
        <v>2472</v>
      </c>
      <c r="L163" s="370">
        <v>42261</v>
      </c>
      <c r="M163" s="370" t="s">
        <v>2419</v>
      </c>
      <c r="N163" s="370">
        <v>0</v>
      </c>
      <c r="O163" s="370">
        <v>0</v>
      </c>
      <c r="P163" s="370">
        <v>1</v>
      </c>
      <c r="Q163" s="370">
        <f t="shared" si="42"/>
        <v>1</v>
      </c>
      <c r="R163" s="370">
        <v>2</v>
      </c>
      <c r="S163" s="370">
        <v>4</v>
      </c>
      <c r="T163" s="370">
        <f t="shared" si="43"/>
        <v>6</v>
      </c>
      <c r="U163" s="370">
        <v>8</v>
      </c>
      <c r="V163" s="370">
        <v>5</v>
      </c>
      <c r="W163" s="370">
        <f t="shared" si="44"/>
        <v>13</v>
      </c>
      <c r="X163" s="370">
        <v>6</v>
      </c>
      <c r="Y163" s="370">
        <v>2</v>
      </c>
      <c r="Z163" s="370">
        <f t="shared" si="45"/>
        <v>8</v>
      </c>
      <c r="AA163" s="370">
        <v>3</v>
      </c>
      <c r="AB163" s="370">
        <v>9</v>
      </c>
      <c r="AC163" s="370">
        <f t="shared" si="46"/>
        <v>12</v>
      </c>
      <c r="AD163" s="370">
        <v>4</v>
      </c>
      <c r="AE163" s="370">
        <v>1</v>
      </c>
      <c r="AF163" s="370">
        <f t="shared" si="47"/>
        <v>5</v>
      </c>
      <c r="AG163" s="370">
        <v>1</v>
      </c>
      <c r="AH163" s="370">
        <v>1</v>
      </c>
      <c r="AI163" s="370">
        <f t="shared" si="48"/>
        <v>2</v>
      </c>
      <c r="AJ163" s="370">
        <v>0</v>
      </c>
      <c r="AK163" s="370">
        <v>0</v>
      </c>
      <c r="AL163" s="370">
        <f t="shared" si="49"/>
        <v>0</v>
      </c>
      <c r="AM163" s="370">
        <v>0</v>
      </c>
      <c r="AN163" s="370">
        <v>0</v>
      </c>
      <c r="AO163" s="370">
        <f t="shared" si="50"/>
        <v>0</v>
      </c>
      <c r="AP163" s="370">
        <v>0</v>
      </c>
      <c r="AQ163" s="370">
        <v>0</v>
      </c>
      <c r="AR163" s="370">
        <f t="shared" si="51"/>
        <v>0</v>
      </c>
      <c r="AS163" s="370">
        <v>0</v>
      </c>
      <c r="AT163" s="370">
        <v>0</v>
      </c>
      <c r="AU163" s="370">
        <f t="shared" si="52"/>
        <v>0</v>
      </c>
      <c r="AV163" s="370">
        <v>0</v>
      </c>
      <c r="AW163" s="370">
        <v>0</v>
      </c>
      <c r="AX163" s="370">
        <f t="shared" si="53"/>
        <v>0</v>
      </c>
      <c r="AY163" s="370">
        <v>0</v>
      </c>
      <c r="AZ163" s="370">
        <v>0</v>
      </c>
      <c r="BA163" s="370">
        <f t="shared" si="54"/>
        <v>0</v>
      </c>
      <c r="BB163" s="370">
        <v>0</v>
      </c>
      <c r="BC163" s="370">
        <v>0</v>
      </c>
      <c r="BD163" s="370">
        <f t="shared" si="55"/>
        <v>0</v>
      </c>
      <c r="BE163" s="370">
        <v>0</v>
      </c>
      <c r="BF163" s="370">
        <v>0</v>
      </c>
      <c r="BG163" s="370">
        <f t="shared" si="56"/>
        <v>0</v>
      </c>
      <c r="BH163" s="370">
        <v>1</v>
      </c>
      <c r="BI163" s="370">
        <v>0</v>
      </c>
      <c r="BJ163" s="370">
        <v>0</v>
      </c>
      <c r="BK163" s="370">
        <v>0</v>
      </c>
      <c r="BL163" s="370">
        <v>0</v>
      </c>
      <c r="BM163" s="370">
        <v>0</v>
      </c>
      <c r="BN163" s="370">
        <v>0</v>
      </c>
      <c r="BO163" s="370">
        <v>0</v>
      </c>
      <c r="BP163" s="370">
        <v>0</v>
      </c>
      <c r="BQ163" s="370">
        <v>0</v>
      </c>
      <c r="BR163" s="370">
        <v>0</v>
      </c>
      <c r="BS163" s="370">
        <v>0</v>
      </c>
      <c r="BT163" s="370">
        <v>1</v>
      </c>
      <c r="BU163" s="370">
        <v>0</v>
      </c>
      <c r="BV163" s="370">
        <v>1</v>
      </c>
      <c r="BW163" s="370">
        <v>1</v>
      </c>
      <c r="BX163" s="370">
        <v>0</v>
      </c>
      <c r="BY163" s="370">
        <v>1</v>
      </c>
      <c r="BZ163" s="370">
        <v>1</v>
      </c>
      <c r="CA163" s="370">
        <v>0</v>
      </c>
      <c r="CB163" s="370">
        <v>1</v>
      </c>
      <c r="CC163" s="370">
        <v>1</v>
      </c>
      <c r="CD163" s="370">
        <v>0</v>
      </c>
      <c r="CE163" s="370">
        <v>1</v>
      </c>
    </row>
    <row r="164" spans="1:83" s="371" customFormat="1" ht="24.75" customHeight="1">
      <c r="A164" s="370">
        <v>6</v>
      </c>
      <c r="B164" s="370"/>
      <c r="C164" s="370" t="str">
        <f>F164</f>
        <v>Kec. Mandiangin</v>
      </c>
      <c r="D164" s="370"/>
      <c r="E164" s="370"/>
      <c r="F164" s="370" t="str">
        <f>F163</f>
        <v>Kec. Mandiangin</v>
      </c>
      <c r="G164" s="370"/>
      <c r="H164" s="370"/>
      <c r="I164" s="370"/>
      <c r="J164" s="370"/>
      <c r="K164" s="370"/>
      <c r="L164" s="370"/>
      <c r="M164" s="370"/>
      <c r="N164" s="370"/>
      <c r="O164" s="370">
        <f t="shared" ref="O164:BS164" si="57">SUM(O127:O163)</f>
        <v>1</v>
      </c>
      <c r="P164" s="370">
        <f t="shared" si="57"/>
        <v>7</v>
      </c>
      <c r="Q164" s="370">
        <f t="shared" si="57"/>
        <v>8</v>
      </c>
      <c r="R164" s="370">
        <f t="shared" si="57"/>
        <v>238</v>
      </c>
      <c r="S164" s="370">
        <f t="shared" si="57"/>
        <v>257</v>
      </c>
      <c r="T164" s="370">
        <f t="shared" si="57"/>
        <v>495</v>
      </c>
      <c r="U164" s="370">
        <f t="shared" si="57"/>
        <v>354</v>
      </c>
      <c r="V164" s="370">
        <f t="shared" si="57"/>
        <v>364</v>
      </c>
      <c r="W164" s="370">
        <f t="shared" si="57"/>
        <v>718</v>
      </c>
      <c r="X164" s="370">
        <f t="shared" si="57"/>
        <v>406</v>
      </c>
      <c r="Y164" s="370">
        <f t="shared" si="57"/>
        <v>353</v>
      </c>
      <c r="Z164" s="370">
        <f t="shared" si="57"/>
        <v>759</v>
      </c>
      <c r="AA164" s="370">
        <f t="shared" si="57"/>
        <v>385</v>
      </c>
      <c r="AB164" s="370">
        <f t="shared" si="57"/>
        <v>340</v>
      </c>
      <c r="AC164" s="370">
        <f t="shared" si="57"/>
        <v>725</v>
      </c>
      <c r="AD164" s="370">
        <f t="shared" si="57"/>
        <v>343</v>
      </c>
      <c r="AE164" s="370">
        <f t="shared" si="57"/>
        <v>315</v>
      </c>
      <c r="AF164" s="370">
        <f t="shared" si="57"/>
        <v>658</v>
      </c>
      <c r="AG164" s="370">
        <f t="shared" si="57"/>
        <v>316</v>
      </c>
      <c r="AH164" s="370">
        <f t="shared" si="57"/>
        <v>304</v>
      </c>
      <c r="AI164" s="370">
        <f t="shared" si="57"/>
        <v>620</v>
      </c>
      <c r="AJ164" s="370">
        <f t="shared" si="57"/>
        <v>183</v>
      </c>
      <c r="AK164" s="370">
        <f t="shared" si="57"/>
        <v>105</v>
      </c>
      <c r="AL164" s="370">
        <f t="shared" si="57"/>
        <v>288</v>
      </c>
      <c r="AM164" s="370">
        <f t="shared" si="57"/>
        <v>73</v>
      </c>
      <c r="AN164" s="370">
        <f t="shared" si="57"/>
        <v>34</v>
      </c>
      <c r="AO164" s="370">
        <f t="shared" si="57"/>
        <v>107</v>
      </c>
      <c r="AP164" s="370">
        <f t="shared" si="57"/>
        <v>13</v>
      </c>
      <c r="AQ164" s="370">
        <f t="shared" si="57"/>
        <v>6</v>
      </c>
      <c r="AR164" s="370">
        <f t="shared" si="57"/>
        <v>19</v>
      </c>
      <c r="AS164" s="370">
        <f t="shared" si="57"/>
        <v>6</v>
      </c>
      <c r="AT164" s="370">
        <f t="shared" si="57"/>
        <v>4</v>
      </c>
      <c r="AU164" s="370">
        <f t="shared" si="57"/>
        <v>10</v>
      </c>
      <c r="AV164" s="370">
        <f t="shared" si="57"/>
        <v>2</v>
      </c>
      <c r="AW164" s="370">
        <f t="shared" si="57"/>
        <v>1</v>
      </c>
      <c r="AX164" s="370">
        <f t="shared" si="57"/>
        <v>3</v>
      </c>
      <c r="AY164" s="370">
        <f t="shared" si="57"/>
        <v>0</v>
      </c>
      <c r="AZ164" s="370">
        <f t="shared" si="57"/>
        <v>0</v>
      </c>
      <c r="BA164" s="370">
        <f t="shared" si="57"/>
        <v>0</v>
      </c>
      <c r="BB164" s="370">
        <f t="shared" si="57"/>
        <v>0</v>
      </c>
      <c r="BC164" s="370">
        <f t="shared" si="57"/>
        <v>1</v>
      </c>
      <c r="BD164" s="370">
        <f t="shared" si="57"/>
        <v>1</v>
      </c>
      <c r="BE164" s="370">
        <f t="shared" si="57"/>
        <v>0</v>
      </c>
      <c r="BF164" s="370">
        <f t="shared" si="57"/>
        <v>0</v>
      </c>
      <c r="BG164" s="370">
        <f t="shared" si="57"/>
        <v>0</v>
      </c>
      <c r="BH164" s="370">
        <f t="shared" si="57"/>
        <v>18</v>
      </c>
      <c r="BI164" s="370">
        <f t="shared" si="57"/>
        <v>7</v>
      </c>
      <c r="BJ164" s="370">
        <f t="shared" si="57"/>
        <v>9</v>
      </c>
      <c r="BK164" s="370">
        <f t="shared" si="57"/>
        <v>2</v>
      </c>
      <c r="BL164" s="370">
        <f t="shared" si="57"/>
        <v>0</v>
      </c>
      <c r="BM164" s="370">
        <f t="shared" si="57"/>
        <v>2</v>
      </c>
      <c r="BN164" s="370">
        <f t="shared" si="57"/>
        <v>4</v>
      </c>
      <c r="BO164" s="370">
        <f t="shared" si="57"/>
        <v>1</v>
      </c>
      <c r="BP164" s="370">
        <f t="shared" si="57"/>
        <v>2</v>
      </c>
      <c r="BQ164" s="370">
        <f t="shared" si="57"/>
        <v>2</v>
      </c>
      <c r="BR164" s="370">
        <f t="shared" si="57"/>
        <v>0</v>
      </c>
      <c r="BS164" s="370">
        <f t="shared" si="57"/>
        <v>2</v>
      </c>
      <c r="BT164" s="370">
        <v>2</v>
      </c>
      <c r="BU164" s="370">
        <v>0</v>
      </c>
      <c r="BV164" s="370">
        <f>SUM(BT164:BU164)</f>
        <v>2</v>
      </c>
      <c r="BW164" s="370">
        <v>0</v>
      </c>
      <c r="BX164" s="370">
        <v>0</v>
      </c>
      <c r="BY164" s="370">
        <f>SUM(BW164:BX164)</f>
        <v>0</v>
      </c>
      <c r="BZ164" s="370">
        <v>3</v>
      </c>
      <c r="CA164" s="370">
        <v>1</v>
      </c>
      <c r="CB164" s="370">
        <f>SUM(BZ164:CA164)</f>
        <v>4</v>
      </c>
      <c r="CC164" s="370">
        <v>0</v>
      </c>
      <c r="CD164" s="370">
        <v>1</v>
      </c>
      <c r="CE164" s="370">
        <f>SUM(CC164:CD164)</f>
        <v>1</v>
      </c>
    </row>
    <row r="165" spans="1:83" s="371" customFormat="1" hidden="1">
      <c r="A165" s="370">
        <f>A163+1</f>
        <v>150</v>
      </c>
      <c r="B165" s="370" t="s">
        <v>924</v>
      </c>
      <c r="C165" s="370" t="s">
        <v>925</v>
      </c>
      <c r="D165" s="370" t="s">
        <v>1599</v>
      </c>
      <c r="E165" s="370" t="s">
        <v>926</v>
      </c>
      <c r="F165" s="370" t="s">
        <v>83</v>
      </c>
      <c r="G165" s="370" t="s">
        <v>126</v>
      </c>
      <c r="H165" s="370" t="s">
        <v>615</v>
      </c>
      <c r="I165" s="370" t="s">
        <v>615</v>
      </c>
      <c r="J165" s="370">
        <v>2</v>
      </c>
      <c r="K165" s="370" t="s">
        <v>2410</v>
      </c>
      <c r="L165" s="370">
        <v>27030</v>
      </c>
      <c r="M165" s="370" t="s">
        <v>2409</v>
      </c>
      <c r="N165" s="370">
        <v>450</v>
      </c>
      <c r="O165" s="370">
        <v>0</v>
      </c>
      <c r="P165" s="370">
        <v>0</v>
      </c>
      <c r="Q165" s="370">
        <f t="shared" si="42"/>
        <v>0</v>
      </c>
      <c r="R165" s="370">
        <v>8</v>
      </c>
      <c r="S165" s="370">
        <v>13</v>
      </c>
      <c r="T165" s="370">
        <f t="shared" si="43"/>
        <v>21</v>
      </c>
      <c r="U165" s="370">
        <v>18</v>
      </c>
      <c r="V165" s="370">
        <v>13</v>
      </c>
      <c r="W165" s="370">
        <f t="shared" si="44"/>
        <v>31</v>
      </c>
      <c r="X165" s="370">
        <v>18</v>
      </c>
      <c r="Y165" s="370">
        <v>10</v>
      </c>
      <c r="Z165" s="370">
        <f t="shared" si="45"/>
        <v>28</v>
      </c>
      <c r="AA165" s="370">
        <v>19</v>
      </c>
      <c r="AB165" s="370">
        <v>7</v>
      </c>
      <c r="AC165" s="370">
        <f t="shared" si="46"/>
        <v>26</v>
      </c>
      <c r="AD165" s="370">
        <v>19</v>
      </c>
      <c r="AE165" s="370">
        <v>15</v>
      </c>
      <c r="AF165" s="370">
        <f t="shared" si="47"/>
        <v>34</v>
      </c>
      <c r="AG165" s="370">
        <v>29</v>
      </c>
      <c r="AH165" s="370">
        <v>24</v>
      </c>
      <c r="AI165" s="370">
        <f t="shared" si="48"/>
        <v>53</v>
      </c>
      <c r="AJ165" s="370">
        <v>4</v>
      </c>
      <c r="AK165" s="370">
        <v>3</v>
      </c>
      <c r="AL165" s="370">
        <f t="shared" si="49"/>
        <v>7</v>
      </c>
      <c r="AM165" s="370">
        <v>2</v>
      </c>
      <c r="AN165" s="370">
        <v>0</v>
      </c>
      <c r="AO165" s="370">
        <f t="shared" si="50"/>
        <v>2</v>
      </c>
      <c r="AP165" s="370">
        <v>0</v>
      </c>
      <c r="AQ165" s="370">
        <v>1</v>
      </c>
      <c r="AR165" s="370">
        <f t="shared" si="51"/>
        <v>1</v>
      </c>
      <c r="AS165" s="370">
        <v>0</v>
      </c>
      <c r="AT165" s="370">
        <v>0</v>
      </c>
      <c r="AU165" s="370">
        <f t="shared" si="52"/>
        <v>0</v>
      </c>
      <c r="AV165" s="370">
        <v>0</v>
      </c>
      <c r="AW165" s="370">
        <v>0</v>
      </c>
      <c r="AX165" s="370">
        <f t="shared" si="53"/>
        <v>0</v>
      </c>
      <c r="AY165" s="370">
        <v>0</v>
      </c>
      <c r="AZ165" s="370">
        <v>0</v>
      </c>
      <c r="BA165" s="370">
        <f t="shared" si="54"/>
        <v>0</v>
      </c>
      <c r="BB165" s="370">
        <v>0</v>
      </c>
      <c r="BC165" s="370">
        <v>0</v>
      </c>
      <c r="BD165" s="370">
        <f t="shared" si="55"/>
        <v>0</v>
      </c>
      <c r="BE165" s="370">
        <v>0</v>
      </c>
      <c r="BF165" s="370">
        <v>0</v>
      </c>
      <c r="BG165" s="370">
        <f t="shared" si="56"/>
        <v>0</v>
      </c>
      <c r="BH165" s="370">
        <v>0</v>
      </c>
      <c r="BI165" s="370">
        <v>0</v>
      </c>
      <c r="BJ165" s="370">
        <v>0</v>
      </c>
      <c r="BK165" s="370">
        <v>0</v>
      </c>
      <c r="BL165" s="370">
        <v>0</v>
      </c>
      <c r="BM165" s="370">
        <v>0</v>
      </c>
      <c r="BN165" s="370">
        <v>0</v>
      </c>
      <c r="BO165" s="370">
        <v>0</v>
      </c>
      <c r="BP165" s="370">
        <v>3</v>
      </c>
      <c r="BQ165" s="370">
        <v>3</v>
      </c>
      <c r="BR165" s="370">
        <v>0</v>
      </c>
      <c r="BS165" s="370">
        <v>0</v>
      </c>
      <c r="BT165" s="370">
        <v>3</v>
      </c>
      <c r="BU165" s="370">
        <v>3</v>
      </c>
      <c r="BV165" s="370">
        <v>6</v>
      </c>
      <c r="BW165" s="370">
        <v>3</v>
      </c>
      <c r="BX165" s="370">
        <v>3</v>
      </c>
      <c r="BY165" s="370">
        <v>6</v>
      </c>
      <c r="BZ165" s="370">
        <v>3</v>
      </c>
      <c r="CA165" s="370">
        <v>3</v>
      </c>
      <c r="CB165" s="370">
        <v>6</v>
      </c>
      <c r="CC165" s="370">
        <v>3</v>
      </c>
      <c r="CD165" s="370">
        <v>3</v>
      </c>
      <c r="CE165" s="370">
        <v>6</v>
      </c>
    </row>
    <row r="166" spans="1:83" s="371" customFormat="1" hidden="1">
      <c r="A166" s="370">
        <f t="shared" si="41"/>
        <v>151</v>
      </c>
      <c r="B166" s="370" t="s">
        <v>927</v>
      </c>
      <c r="C166" s="370" t="s">
        <v>928</v>
      </c>
      <c r="D166" s="370" t="s">
        <v>1596</v>
      </c>
      <c r="E166" s="370" t="s">
        <v>929</v>
      </c>
      <c r="F166" s="370" t="s">
        <v>83</v>
      </c>
      <c r="G166" s="370" t="s">
        <v>126</v>
      </c>
      <c r="H166" s="370" t="s">
        <v>615</v>
      </c>
      <c r="I166" s="370" t="s">
        <v>615</v>
      </c>
      <c r="J166" s="370">
        <v>2</v>
      </c>
      <c r="K166" s="370" t="s">
        <v>2473</v>
      </c>
      <c r="L166" s="370">
        <v>23561</v>
      </c>
      <c r="M166" s="370" t="s">
        <v>2409</v>
      </c>
      <c r="N166" s="370">
        <v>900</v>
      </c>
      <c r="O166" s="370">
        <v>0</v>
      </c>
      <c r="P166" s="370">
        <v>1</v>
      </c>
      <c r="Q166" s="370">
        <f t="shared" si="42"/>
        <v>1</v>
      </c>
      <c r="R166" s="370">
        <v>11</v>
      </c>
      <c r="S166" s="370">
        <v>10</v>
      </c>
      <c r="T166" s="370">
        <f t="shared" si="43"/>
        <v>21</v>
      </c>
      <c r="U166" s="370">
        <v>23</v>
      </c>
      <c r="V166" s="370">
        <v>13</v>
      </c>
      <c r="W166" s="370">
        <f t="shared" si="44"/>
        <v>36</v>
      </c>
      <c r="X166" s="370">
        <v>18</v>
      </c>
      <c r="Y166" s="370">
        <v>21</v>
      </c>
      <c r="Z166" s="370">
        <f t="shared" si="45"/>
        <v>39</v>
      </c>
      <c r="AA166" s="370">
        <v>5</v>
      </c>
      <c r="AB166" s="370">
        <v>3</v>
      </c>
      <c r="AC166" s="370">
        <f t="shared" si="46"/>
        <v>8</v>
      </c>
      <c r="AD166" s="370">
        <v>8</v>
      </c>
      <c r="AE166" s="370">
        <v>8</v>
      </c>
      <c r="AF166" s="370">
        <f t="shared" si="47"/>
        <v>16</v>
      </c>
      <c r="AG166" s="370">
        <v>6</v>
      </c>
      <c r="AH166" s="370">
        <v>5</v>
      </c>
      <c r="AI166" s="370">
        <f t="shared" si="48"/>
        <v>11</v>
      </c>
      <c r="AJ166" s="370">
        <v>9</v>
      </c>
      <c r="AK166" s="370">
        <v>7</v>
      </c>
      <c r="AL166" s="370">
        <f t="shared" si="49"/>
        <v>16</v>
      </c>
      <c r="AM166" s="370">
        <v>8</v>
      </c>
      <c r="AN166" s="370">
        <v>7</v>
      </c>
      <c r="AO166" s="370">
        <f t="shared" si="50"/>
        <v>15</v>
      </c>
      <c r="AP166" s="370">
        <v>2</v>
      </c>
      <c r="AQ166" s="370">
        <v>1</v>
      </c>
      <c r="AR166" s="370">
        <f t="shared" si="51"/>
        <v>3</v>
      </c>
      <c r="AS166" s="370">
        <v>4</v>
      </c>
      <c r="AT166" s="370">
        <v>3</v>
      </c>
      <c r="AU166" s="370">
        <f t="shared" si="52"/>
        <v>7</v>
      </c>
      <c r="AV166" s="370">
        <v>1</v>
      </c>
      <c r="AW166" s="370">
        <v>1</v>
      </c>
      <c r="AX166" s="370">
        <f t="shared" si="53"/>
        <v>2</v>
      </c>
      <c r="AY166" s="370">
        <v>0</v>
      </c>
      <c r="AZ166" s="370">
        <v>0</v>
      </c>
      <c r="BA166" s="370">
        <f t="shared" si="54"/>
        <v>0</v>
      </c>
      <c r="BB166" s="370">
        <v>0</v>
      </c>
      <c r="BC166" s="370">
        <v>0</v>
      </c>
      <c r="BD166" s="370">
        <f t="shared" si="55"/>
        <v>0</v>
      </c>
      <c r="BE166" s="370">
        <v>0</v>
      </c>
      <c r="BF166" s="370">
        <v>0</v>
      </c>
      <c r="BG166" s="370">
        <f t="shared" si="56"/>
        <v>0</v>
      </c>
      <c r="BH166" s="370">
        <v>4</v>
      </c>
      <c r="BI166" s="370">
        <v>0</v>
      </c>
      <c r="BJ166" s="370">
        <v>1</v>
      </c>
      <c r="BK166" s="370">
        <v>0</v>
      </c>
      <c r="BL166" s="370">
        <v>0</v>
      </c>
      <c r="BM166" s="370">
        <v>0</v>
      </c>
      <c r="BN166" s="370">
        <v>0</v>
      </c>
      <c r="BO166" s="370">
        <v>0</v>
      </c>
      <c r="BP166" s="370">
        <v>0</v>
      </c>
      <c r="BQ166" s="370">
        <v>0</v>
      </c>
      <c r="BR166" s="370">
        <v>0</v>
      </c>
      <c r="BS166" s="370">
        <v>0</v>
      </c>
      <c r="BT166" s="370">
        <v>5</v>
      </c>
      <c r="BU166" s="370">
        <v>0</v>
      </c>
      <c r="BV166" s="370">
        <v>5</v>
      </c>
      <c r="BW166" s="370">
        <v>5</v>
      </c>
      <c r="BX166" s="370">
        <v>0</v>
      </c>
      <c r="BY166" s="370">
        <v>5</v>
      </c>
      <c r="BZ166" s="370">
        <v>5</v>
      </c>
      <c r="CA166" s="370">
        <v>0</v>
      </c>
      <c r="CB166" s="370">
        <v>5</v>
      </c>
      <c r="CC166" s="370">
        <v>5</v>
      </c>
      <c r="CD166" s="370">
        <v>0</v>
      </c>
      <c r="CE166" s="370">
        <v>5</v>
      </c>
    </row>
    <row r="167" spans="1:83" s="371" customFormat="1" hidden="1">
      <c r="A167" s="370">
        <f t="shared" si="41"/>
        <v>152</v>
      </c>
      <c r="B167" s="370" t="s">
        <v>932</v>
      </c>
      <c r="C167" s="370" t="s">
        <v>933</v>
      </c>
      <c r="D167" s="370" t="s">
        <v>1605</v>
      </c>
      <c r="E167" s="370" t="s">
        <v>371</v>
      </c>
      <c r="F167" s="370" t="s">
        <v>83</v>
      </c>
      <c r="G167" s="370" t="s">
        <v>126</v>
      </c>
      <c r="H167" s="370" t="s">
        <v>615</v>
      </c>
      <c r="I167" s="370" t="s">
        <v>615</v>
      </c>
      <c r="J167" s="370">
        <v>2</v>
      </c>
      <c r="K167" s="370" t="s">
        <v>2410</v>
      </c>
      <c r="L167" s="370">
        <v>27760</v>
      </c>
      <c r="M167" s="370" t="s">
        <v>2409</v>
      </c>
      <c r="N167" s="370">
        <v>450</v>
      </c>
      <c r="O167" s="370">
        <v>0</v>
      </c>
      <c r="P167" s="370">
        <v>0</v>
      </c>
      <c r="Q167" s="370">
        <f t="shared" si="42"/>
        <v>0</v>
      </c>
      <c r="R167" s="370">
        <v>9</v>
      </c>
      <c r="S167" s="370">
        <v>19</v>
      </c>
      <c r="T167" s="370">
        <f t="shared" si="43"/>
        <v>28</v>
      </c>
      <c r="U167" s="370">
        <v>12</v>
      </c>
      <c r="V167" s="370">
        <v>13</v>
      </c>
      <c r="W167" s="370">
        <f t="shared" si="44"/>
        <v>25</v>
      </c>
      <c r="X167" s="370">
        <v>14</v>
      </c>
      <c r="Y167" s="370">
        <v>9</v>
      </c>
      <c r="Z167" s="370">
        <f t="shared" si="45"/>
        <v>23</v>
      </c>
      <c r="AA167" s="370">
        <v>10</v>
      </c>
      <c r="AB167" s="370">
        <v>9</v>
      </c>
      <c r="AC167" s="370">
        <f t="shared" si="46"/>
        <v>19</v>
      </c>
      <c r="AD167" s="370">
        <v>8</v>
      </c>
      <c r="AE167" s="370">
        <v>10</v>
      </c>
      <c r="AF167" s="370">
        <f t="shared" si="47"/>
        <v>18</v>
      </c>
      <c r="AG167" s="370">
        <v>16</v>
      </c>
      <c r="AH167" s="370">
        <v>14</v>
      </c>
      <c r="AI167" s="370">
        <f t="shared" si="48"/>
        <v>30</v>
      </c>
      <c r="AJ167" s="370">
        <v>9</v>
      </c>
      <c r="AK167" s="370">
        <v>2</v>
      </c>
      <c r="AL167" s="370">
        <f t="shared" si="49"/>
        <v>11</v>
      </c>
      <c r="AM167" s="370">
        <v>10</v>
      </c>
      <c r="AN167" s="370">
        <v>1</v>
      </c>
      <c r="AO167" s="370">
        <f t="shared" si="50"/>
        <v>11</v>
      </c>
      <c r="AP167" s="370">
        <v>1</v>
      </c>
      <c r="AQ167" s="370">
        <v>1</v>
      </c>
      <c r="AR167" s="370">
        <f t="shared" si="51"/>
        <v>2</v>
      </c>
      <c r="AS167" s="370">
        <v>0</v>
      </c>
      <c r="AT167" s="370">
        <v>0</v>
      </c>
      <c r="AU167" s="370">
        <f t="shared" si="52"/>
        <v>0</v>
      </c>
      <c r="AV167" s="370">
        <v>0</v>
      </c>
      <c r="AW167" s="370">
        <v>0</v>
      </c>
      <c r="AX167" s="370">
        <f t="shared" si="53"/>
        <v>0</v>
      </c>
      <c r="AY167" s="370">
        <v>1</v>
      </c>
      <c r="AZ167" s="370">
        <v>0</v>
      </c>
      <c r="BA167" s="370">
        <f t="shared" si="54"/>
        <v>1</v>
      </c>
      <c r="BB167" s="370">
        <v>0</v>
      </c>
      <c r="BC167" s="370">
        <v>0</v>
      </c>
      <c r="BD167" s="370">
        <f t="shared" si="55"/>
        <v>0</v>
      </c>
      <c r="BE167" s="370">
        <v>0</v>
      </c>
      <c r="BF167" s="370">
        <v>0</v>
      </c>
      <c r="BG167" s="370">
        <f t="shared" si="56"/>
        <v>0</v>
      </c>
      <c r="BH167" s="370">
        <v>0</v>
      </c>
      <c r="BI167" s="370">
        <v>0</v>
      </c>
      <c r="BJ167" s="370">
        <v>0</v>
      </c>
      <c r="BK167" s="370">
        <v>0</v>
      </c>
      <c r="BL167" s="370">
        <v>0</v>
      </c>
      <c r="BM167" s="370">
        <v>0</v>
      </c>
      <c r="BN167" s="370">
        <v>0</v>
      </c>
      <c r="BO167" s="370">
        <v>0</v>
      </c>
      <c r="BP167" s="370">
        <v>7</v>
      </c>
      <c r="BQ167" s="370">
        <v>1</v>
      </c>
      <c r="BR167" s="370">
        <v>0</v>
      </c>
      <c r="BS167" s="370">
        <v>0</v>
      </c>
      <c r="BT167" s="370">
        <v>7</v>
      </c>
      <c r="BU167" s="370">
        <v>1</v>
      </c>
      <c r="BV167" s="370">
        <v>8</v>
      </c>
      <c r="BW167" s="370">
        <v>7</v>
      </c>
      <c r="BX167" s="370">
        <v>1</v>
      </c>
      <c r="BY167" s="370">
        <v>8</v>
      </c>
      <c r="BZ167" s="370">
        <v>7</v>
      </c>
      <c r="CA167" s="370">
        <v>1</v>
      </c>
      <c r="CB167" s="370">
        <v>8</v>
      </c>
      <c r="CC167" s="370">
        <v>7</v>
      </c>
      <c r="CD167" s="370">
        <v>1</v>
      </c>
      <c r="CE167" s="370">
        <v>8</v>
      </c>
    </row>
    <row r="168" spans="1:83" s="371" customFormat="1" hidden="1">
      <c r="A168" s="370">
        <f t="shared" si="41"/>
        <v>153</v>
      </c>
      <c r="B168" s="370" t="s">
        <v>915</v>
      </c>
      <c r="C168" s="370" t="s">
        <v>916</v>
      </c>
      <c r="D168" s="370" t="s">
        <v>1601</v>
      </c>
      <c r="E168" s="370" t="s">
        <v>917</v>
      </c>
      <c r="F168" s="370" t="s">
        <v>83</v>
      </c>
      <c r="G168" s="370" t="s">
        <v>126</v>
      </c>
      <c r="H168" s="370" t="s">
        <v>615</v>
      </c>
      <c r="I168" s="370" t="s">
        <v>615</v>
      </c>
      <c r="J168" s="370">
        <v>2</v>
      </c>
      <c r="K168" s="370" t="s">
        <v>2410</v>
      </c>
      <c r="L168" s="370">
        <v>27760</v>
      </c>
      <c r="M168" s="370" t="s">
        <v>2409</v>
      </c>
      <c r="N168" s="370">
        <v>900</v>
      </c>
      <c r="O168" s="370">
        <v>2</v>
      </c>
      <c r="P168" s="370">
        <v>0</v>
      </c>
      <c r="Q168" s="370">
        <f t="shared" si="42"/>
        <v>2</v>
      </c>
      <c r="R168" s="370">
        <v>17</v>
      </c>
      <c r="S168" s="370">
        <v>21</v>
      </c>
      <c r="T168" s="370">
        <f t="shared" si="43"/>
        <v>38</v>
      </c>
      <c r="U168" s="370">
        <v>28</v>
      </c>
      <c r="V168" s="370">
        <v>25</v>
      </c>
      <c r="W168" s="370">
        <f t="shared" si="44"/>
        <v>53</v>
      </c>
      <c r="X168" s="370">
        <v>22</v>
      </c>
      <c r="Y168" s="370">
        <v>24</v>
      </c>
      <c r="Z168" s="370">
        <f t="shared" si="45"/>
        <v>46</v>
      </c>
      <c r="AA168" s="370">
        <v>24</v>
      </c>
      <c r="AB168" s="370">
        <v>19</v>
      </c>
      <c r="AC168" s="370">
        <f t="shared" si="46"/>
        <v>43</v>
      </c>
      <c r="AD168" s="370">
        <v>18</v>
      </c>
      <c r="AE168" s="370">
        <v>27</v>
      </c>
      <c r="AF168" s="370">
        <f t="shared" si="47"/>
        <v>45</v>
      </c>
      <c r="AG168" s="370">
        <v>22</v>
      </c>
      <c r="AH168" s="370">
        <v>17</v>
      </c>
      <c r="AI168" s="370">
        <f t="shared" si="48"/>
        <v>39</v>
      </c>
      <c r="AJ168" s="370">
        <v>10</v>
      </c>
      <c r="AK168" s="370">
        <v>6</v>
      </c>
      <c r="AL168" s="370">
        <f t="shared" si="49"/>
        <v>16</v>
      </c>
      <c r="AM168" s="370">
        <v>1</v>
      </c>
      <c r="AN168" s="370">
        <v>2</v>
      </c>
      <c r="AO168" s="370">
        <f t="shared" si="50"/>
        <v>3</v>
      </c>
      <c r="AP168" s="370">
        <v>1</v>
      </c>
      <c r="AQ168" s="370">
        <v>0</v>
      </c>
      <c r="AR168" s="370">
        <f t="shared" si="51"/>
        <v>1</v>
      </c>
      <c r="AS168" s="370">
        <v>0</v>
      </c>
      <c r="AT168" s="370">
        <v>0</v>
      </c>
      <c r="AU168" s="370">
        <f t="shared" si="52"/>
        <v>0</v>
      </c>
      <c r="AV168" s="370">
        <v>0</v>
      </c>
      <c r="AW168" s="370">
        <v>0</v>
      </c>
      <c r="AX168" s="370">
        <f t="shared" si="53"/>
        <v>0</v>
      </c>
      <c r="AY168" s="370">
        <v>0</v>
      </c>
      <c r="AZ168" s="370">
        <v>0</v>
      </c>
      <c r="BA168" s="370">
        <f t="shared" si="54"/>
        <v>0</v>
      </c>
      <c r="BB168" s="370">
        <v>0</v>
      </c>
      <c r="BC168" s="370">
        <v>0</v>
      </c>
      <c r="BD168" s="370">
        <f t="shared" si="55"/>
        <v>0</v>
      </c>
      <c r="BE168" s="370">
        <v>0</v>
      </c>
      <c r="BF168" s="370">
        <v>0</v>
      </c>
      <c r="BG168" s="370">
        <f t="shared" si="56"/>
        <v>0</v>
      </c>
      <c r="BH168" s="370">
        <v>5</v>
      </c>
      <c r="BI168" s="370">
        <v>1</v>
      </c>
      <c r="BJ168" s="370">
        <v>0</v>
      </c>
      <c r="BK168" s="370">
        <v>1</v>
      </c>
      <c r="BL168" s="370">
        <v>1</v>
      </c>
      <c r="BM168" s="370">
        <v>1</v>
      </c>
      <c r="BN168" s="370">
        <v>0</v>
      </c>
      <c r="BO168" s="370">
        <v>0</v>
      </c>
      <c r="BP168" s="370">
        <v>0</v>
      </c>
      <c r="BQ168" s="370">
        <v>0</v>
      </c>
      <c r="BR168" s="370">
        <v>0</v>
      </c>
      <c r="BS168" s="370">
        <v>0</v>
      </c>
      <c r="BT168" s="370">
        <v>6</v>
      </c>
      <c r="BU168" s="370">
        <v>3</v>
      </c>
      <c r="BV168" s="370">
        <v>9</v>
      </c>
      <c r="BW168" s="370">
        <v>6</v>
      </c>
      <c r="BX168" s="370">
        <v>3</v>
      </c>
      <c r="BY168" s="370">
        <v>9</v>
      </c>
      <c r="BZ168" s="370">
        <v>6</v>
      </c>
      <c r="CA168" s="370">
        <v>3</v>
      </c>
      <c r="CB168" s="370">
        <v>9</v>
      </c>
      <c r="CC168" s="370">
        <v>6</v>
      </c>
      <c r="CD168" s="370">
        <v>3</v>
      </c>
      <c r="CE168" s="370">
        <v>9</v>
      </c>
    </row>
    <row r="169" spans="1:83" s="371" customFormat="1" hidden="1">
      <c r="A169" s="370">
        <f t="shared" si="41"/>
        <v>154</v>
      </c>
      <c r="B169" s="370" t="s">
        <v>935</v>
      </c>
      <c r="C169" s="370" t="s">
        <v>936</v>
      </c>
      <c r="D169" s="370" t="s">
        <v>1600</v>
      </c>
      <c r="E169" s="370" t="s">
        <v>937</v>
      </c>
      <c r="F169" s="370" t="s">
        <v>83</v>
      </c>
      <c r="G169" s="370" t="s">
        <v>126</v>
      </c>
      <c r="H169" s="370" t="s">
        <v>615</v>
      </c>
      <c r="I169" s="370" t="s">
        <v>615</v>
      </c>
      <c r="J169" s="370">
        <v>2</v>
      </c>
      <c r="K169" s="370" t="s">
        <v>2410</v>
      </c>
      <c r="L169" s="370">
        <v>27030</v>
      </c>
      <c r="M169" s="370" t="s">
        <v>2409</v>
      </c>
      <c r="N169" s="370">
        <v>900</v>
      </c>
      <c r="O169" s="370">
        <v>0</v>
      </c>
      <c r="P169" s="370">
        <v>0</v>
      </c>
      <c r="Q169" s="370">
        <f t="shared" si="42"/>
        <v>0</v>
      </c>
      <c r="R169" s="370">
        <v>18</v>
      </c>
      <c r="S169" s="370">
        <v>20</v>
      </c>
      <c r="T169" s="370">
        <f t="shared" si="43"/>
        <v>38</v>
      </c>
      <c r="U169" s="370">
        <v>26</v>
      </c>
      <c r="V169" s="370">
        <v>21</v>
      </c>
      <c r="W169" s="370">
        <f t="shared" si="44"/>
        <v>47</v>
      </c>
      <c r="X169" s="370">
        <v>28</v>
      </c>
      <c r="Y169" s="370">
        <v>20</v>
      </c>
      <c r="Z169" s="370">
        <f t="shared" si="45"/>
        <v>48</v>
      </c>
      <c r="AA169" s="370">
        <v>31</v>
      </c>
      <c r="AB169" s="370">
        <v>27</v>
      </c>
      <c r="AC169" s="370">
        <f t="shared" si="46"/>
        <v>58</v>
      </c>
      <c r="AD169" s="370">
        <v>23</v>
      </c>
      <c r="AE169" s="370">
        <v>22</v>
      </c>
      <c r="AF169" s="370">
        <f t="shared" si="47"/>
        <v>45</v>
      </c>
      <c r="AG169" s="370">
        <v>29</v>
      </c>
      <c r="AH169" s="370">
        <v>21</v>
      </c>
      <c r="AI169" s="370">
        <f t="shared" si="48"/>
        <v>50</v>
      </c>
      <c r="AJ169" s="370">
        <v>16</v>
      </c>
      <c r="AK169" s="370">
        <v>12</v>
      </c>
      <c r="AL169" s="370">
        <f t="shared" si="49"/>
        <v>28</v>
      </c>
      <c r="AM169" s="370">
        <v>6</v>
      </c>
      <c r="AN169" s="370">
        <v>3</v>
      </c>
      <c r="AO169" s="370">
        <f t="shared" si="50"/>
        <v>9</v>
      </c>
      <c r="AP169" s="370">
        <v>0</v>
      </c>
      <c r="AQ169" s="370">
        <v>1</v>
      </c>
      <c r="AR169" s="370">
        <f t="shared" si="51"/>
        <v>1</v>
      </c>
      <c r="AS169" s="370">
        <v>2</v>
      </c>
      <c r="AT169" s="370">
        <v>1</v>
      </c>
      <c r="AU169" s="370">
        <f t="shared" si="52"/>
        <v>3</v>
      </c>
      <c r="AV169" s="370">
        <v>0</v>
      </c>
      <c r="AW169" s="370">
        <v>0</v>
      </c>
      <c r="AX169" s="370">
        <f t="shared" si="53"/>
        <v>0</v>
      </c>
      <c r="AY169" s="370">
        <v>0</v>
      </c>
      <c r="AZ169" s="370">
        <v>0</v>
      </c>
      <c r="BA169" s="370">
        <f t="shared" si="54"/>
        <v>0</v>
      </c>
      <c r="BB169" s="370">
        <v>0</v>
      </c>
      <c r="BC169" s="370">
        <v>0</v>
      </c>
      <c r="BD169" s="370">
        <f t="shared" si="55"/>
        <v>0</v>
      </c>
      <c r="BE169" s="370">
        <v>0</v>
      </c>
      <c r="BF169" s="370">
        <v>0</v>
      </c>
      <c r="BG169" s="370">
        <f t="shared" si="56"/>
        <v>0</v>
      </c>
      <c r="BH169" s="370">
        <v>2</v>
      </c>
      <c r="BI169" s="370">
        <v>0</v>
      </c>
      <c r="BJ169" s="370">
        <v>0</v>
      </c>
      <c r="BK169" s="370">
        <v>4</v>
      </c>
      <c r="BL169" s="370">
        <v>0</v>
      </c>
      <c r="BM169" s="370">
        <v>0</v>
      </c>
      <c r="BN169" s="370">
        <v>0</v>
      </c>
      <c r="BO169" s="370">
        <v>0</v>
      </c>
      <c r="BP169" s="370">
        <v>0</v>
      </c>
      <c r="BQ169" s="370">
        <v>0</v>
      </c>
      <c r="BR169" s="370">
        <v>0</v>
      </c>
      <c r="BS169" s="370">
        <v>0</v>
      </c>
      <c r="BT169" s="370">
        <v>2</v>
      </c>
      <c r="BU169" s="370">
        <v>4</v>
      </c>
      <c r="BV169" s="370">
        <v>6</v>
      </c>
      <c r="BW169" s="370">
        <v>2</v>
      </c>
      <c r="BX169" s="370">
        <v>4</v>
      </c>
      <c r="BY169" s="370">
        <v>6</v>
      </c>
      <c r="BZ169" s="370">
        <v>2</v>
      </c>
      <c r="CA169" s="370">
        <v>4</v>
      </c>
      <c r="CB169" s="370">
        <v>6</v>
      </c>
      <c r="CC169" s="370">
        <v>2</v>
      </c>
      <c r="CD169" s="370">
        <v>4</v>
      </c>
      <c r="CE169" s="370">
        <v>6</v>
      </c>
    </row>
    <row r="170" spans="1:83" s="371" customFormat="1" hidden="1">
      <c r="A170" s="370">
        <f t="shared" si="41"/>
        <v>155</v>
      </c>
      <c r="B170" s="370" t="s">
        <v>903</v>
      </c>
      <c r="C170" s="370" t="s">
        <v>904</v>
      </c>
      <c r="D170" s="370" t="s">
        <v>905</v>
      </c>
      <c r="E170" s="370" t="s">
        <v>905</v>
      </c>
      <c r="F170" s="370" t="s">
        <v>83</v>
      </c>
      <c r="G170" s="370" t="s">
        <v>126</v>
      </c>
      <c r="H170" s="370" t="s">
        <v>615</v>
      </c>
      <c r="I170" s="370" t="s">
        <v>615</v>
      </c>
      <c r="J170" s="370">
        <v>2</v>
      </c>
      <c r="K170" s="370" t="s">
        <v>2474</v>
      </c>
      <c r="L170" s="370">
        <v>28856</v>
      </c>
      <c r="M170" s="370" t="s">
        <v>2419</v>
      </c>
      <c r="N170" s="370">
        <v>0</v>
      </c>
      <c r="O170" s="370">
        <v>0</v>
      </c>
      <c r="P170" s="370">
        <v>0</v>
      </c>
      <c r="Q170" s="370">
        <f t="shared" si="42"/>
        <v>0</v>
      </c>
      <c r="R170" s="370">
        <v>10</v>
      </c>
      <c r="S170" s="370">
        <v>5</v>
      </c>
      <c r="T170" s="370">
        <f t="shared" si="43"/>
        <v>15</v>
      </c>
      <c r="U170" s="370">
        <v>15</v>
      </c>
      <c r="V170" s="370">
        <v>11</v>
      </c>
      <c r="W170" s="370">
        <f t="shared" si="44"/>
        <v>26</v>
      </c>
      <c r="X170" s="370">
        <v>13</v>
      </c>
      <c r="Y170" s="370">
        <v>12</v>
      </c>
      <c r="Z170" s="370">
        <f t="shared" si="45"/>
        <v>25</v>
      </c>
      <c r="AA170" s="370">
        <v>9</v>
      </c>
      <c r="AB170" s="370">
        <v>17</v>
      </c>
      <c r="AC170" s="370">
        <f t="shared" si="46"/>
        <v>26</v>
      </c>
      <c r="AD170" s="370">
        <v>8</v>
      </c>
      <c r="AE170" s="370">
        <v>6</v>
      </c>
      <c r="AF170" s="370">
        <f t="shared" si="47"/>
        <v>14</v>
      </c>
      <c r="AG170" s="370">
        <v>8</v>
      </c>
      <c r="AH170" s="370">
        <v>9</v>
      </c>
      <c r="AI170" s="370">
        <f t="shared" si="48"/>
        <v>17</v>
      </c>
      <c r="AJ170" s="370">
        <v>8</v>
      </c>
      <c r="AK170" s="370">
        <v>5</v>
      </c>
      <c r="AL170" s="370">
        <f t="shared" si="49"/>
        <v>13</v>
      </c>
      <c r="AM170" s="370">
        <v>1</v>
      </c>
      <c r="AN170" s="370">
        <v>1</v>
      </c>
      <c r="AO170" s="370">
        <f t="shared" si="50"/>
        <v>2</v>
      </c>
      <c r="AP170" s="370">
        <v>1</v>
      </c>
      <c r="AQ170" s="370">
        <v>0</v>
      </c>
      <c r="AR170" s="370">
        <f t="shared" si="51"/>
        <v>1</v>
      </c>
      <c r="AS170" s="370">
        <v>0</v>
      </c>
      <c r="AT170" s="370">
        <v>0</v>
      </c>
      <c r="AU170" s="370">
        <f t="shared" si="52"/>
        <v>0</v>
      </c>
      <c r="AV170" s="370">
        <v>0</v>
      </c>
      <c r="AW170" s="370">
        <v>0</v>
      </c>
      <c r="AX170" s="370">
        <f t="shared" si="53"/>
        <v>0</v>
      </c>
      <c r="AY170" s="370">
        <v>0</v>
      </c>
      <c r="AZ170" s="370">
        <v>0</v>
      </c>
      <c r="BA170" s="370">
        <f t="shared" si="54"/>
        <v>0</v>
      </c>
      <c r="BB170" s="370">
        <v>0</v>
      </c>
      <c r="BC170" s="370">
        <v>0</v>
      </c>
      <c r="BD170" s="370">
        <f t="shared" si="55"/>
        <v>0</v>
      </c>
      <c r="BE170" s="370">
        <v>0</v>
      </c>
      <c r="BF170" s="370">
        <v>0</v>
      </c>
      <c r="BG170" s="370">
        <f t="shared" si="56"/>
        <v>0</v>
      </c>
      <c r="BH170" s="370">
        <v>0</v>
      </c>
      <c r="BI170" s="370">
        <v>0</v>
      </c>
      <c r="BJ170" s="370">
        <v>0</v>
      </c>
      <c r="BK170" s="370">
        <v>0</v>
      </c>
      <c r="BL170" s="370">
        <v>0</v>
      </c>
      <c r="BM170" s="370">
        <v>0</v>
      </c>
      <c r="BN170" s="370">
        <v>0</v>
      </c>
      <c r="BO170" s="370">
        <v>0</v>
      </c>
      <c r="BP170" s="370">
        <v>0</v>
      </c>
      <c r="BQ170" s="370">
        <v>0</v>
      </c>
      <c r="BR170" s="370">
        <v>0</v>
      </c>
      <c r="BS170" s="370">
        <v>0</v>
      </c>
      <c r="BT170" s="370">
        <v>0</v>
      </c>
      <c r="BU170" s="370">
        <v>0</v>
      </c>
      <c r="BV170" s="370">
        <v>0</v>
      </c>
      <c r="BW170" s="370">
        <v>0</v>
      </c>
      <c r="BX170" s="370">
        <v>0</v>
      </c>
      <c r="BY170" s="370">
        <v>0</v>
      </c>
      <c r="BZ170" s="370">
        <v>0</v>
      </c>
      <c r="CA170" s="370">
        <v>0</v>
      </c>
      <c r="CB170" s="370">
        <v>0</v>
      </c>
      <c r="CC170" s="370">
        <v>0</v>
      </c>
      <c r="CD170" s="370">
        <v>0</v>
      </c>
      <c r="CE170" s="370">
        <v>0</v>
      </c>
    </row>
    <row r="171" spans="1:83" s="371" customFormat="1" hidden="1">
      <c r="A171" s="370">
        <f t="shared" si="41"/>
        <v>156</v>
      </c>
      <c r="B171" s="370" t="s">
        <v>912</v>
      </c>
      <c r="C171" s="370" t="s">
        <v>913</v>
      </c>
      <c r="D171" s="370" t="s">
        <v>914</v>
      </c>
      <c r="E171" s="370" t="s">
        <v>914</v>
      </c>
      <c r="F171" s="370" t="s">
        <v>83</v>
      </c>
      <c r="G171" s="370" t="s">
        <v>126</v>
      </c>
      <c r="H171" s="370" t="s">
        <v>615</v>
      </c>
      <c r="I171" s="370" t="s">
        <v>615</v>
      </c>
      <c r="J171" s="370">
        <v>2</v>
      </c>
      <c r="K171" s="370" t="s">
        <v>2421</v>
      </c>
      <c r="L171" s="370">
        <v>29952</v>
      </c>
      <c r="M171" s="370" t="s">
        <v>2415</v>
      </c>
      <c r="N171" s="370">
        <v>100</v>
      </c>
      <c r="O171" s="370">
        <v>0</v>
      </c>
      <c r="P171" s="370">
        <v>0</v>
      </c>
      <c r="Q171" s="370">
        <f t="shared" si="42"/>
        <v>0</v>
      </c>
      <c r="R171" s="370">
        <v>11</v>
      </c>
      <c r="S171" s="370">
        <v>14</v>
      </c>
      <c r="T171" s="370">
        <f t="shared" si="43"/>
        <v>25</v>
      </c>
      <c r="U171" s="370">
        <v>12</v>
      </c>
      <c r="V171" s="370">
        <v>14</v>
      </c>
      <c r="W171" s="370">
        <f t="shared" si="44"/>
        <v>26</v>
      </c>
      <c r="X171" s="370">
        <v>13</v>
      </c>
      <c r="Y171" s="370">
        <v>13</v>
      </c>
      <c r="Z171" s="370">
        <f t="shared" si="45"/>
        <v>26</v>
      </c>
      <c r="AA171" s="370">
        <v>14</v>
      </c>
      <c r="AB171" s="370">
        <v>11</v>
      </c>
      <c r="AC171" s="370">
        <f t="shared" si="46"/>
        <v>25</v>
      </c>
      <c r="AD171" s="370">
        <v>8</v>
      </c>
      <c r="AE171" s="370">
        <v>15</v>
      </c>
      <c r="AF171" s="370">
        <f t="shared" si="47"/>
        <v>23</v>
      </c>
      <c r="AG171" s="370">
        <v>9</v>
      </c>
      <c r="AH171" s="370">
        <v>8</v>
      </c>
      <c r="AI171" s="370">
        <f t="shared" si="48"/>
        <v>17</v>
      </c>
      <c r="AJ171" s="370">
        <v>12</v>
      </c>
      <c r="AK171" s="370">
        <v>7</v>
      </c>
      <c r="AL171" s="370">
        <f t="shared" si="49"/>
        <v>19</v>
      </c>
      <c r="AM171" s="370">
        <v>5</v>
      </c>
      <c r="AN171" s="370">
        <v>1</v>
      </c>
      <c r="AO171" s="370">
        <f t="shared" si="50"/>
        <v>6</v>
      </c>
      <c r="AP171" s="370">
        <v>0</v>
      </c>
      <c r="AQ171" s="370">
        <v>2</v>
      </c>
      <c r="AR171" s="370">
        <f t="shared" si="51"/>
        <v>2</v>
      </c>
      <c r="AS171" s="370">
        <v>0</v>
      </c>
      <c r="AT171" s="370">
        <v>1</v>
      </c>
      <c r="AU171" s="370">
        <f t="shared" si="52"/>
        <v>1</v>
      </c>
      <c r="AV171" s="370">
        <v>0</v>
      </c>
      <c r="AW171" s="370">
        <v>1</v>
      </c>
      <c r="AX171" s="370">
        <f t="shared" si="53"/>
        <v>1</v>
      </c>
      <c r="AY171" s="370">
        <v>2</v>
      </c>
      <c r="AZ171" s="370">
        <v>0</v>
      </c>
      <c r="BA171" s="370">
        <f t="shared" si="54"/>
        <v>2</v>
      </c>
      <c r="BB171" s="370">
        <v>0</v>
      </c>
      <c r="BC171" s="370">
        <v>0</v>
      </c>
      <c r="BD171" s="370">
        <f t="shared" si="55"/>
        <v>0</v>
      </c>
      <c r="BE171" s="370">
        <v>0</v>
      </c>
      <c r="BF171" s="370">
        <v>0</v>
      </c>
      <c r="BG171" s="370">
        <f t="shared" si="56"/>
        <v>0</v>
      </c>
      <c r="BH171" s="370">
        <v>0</v>
      </c>
      <c r="BI171" s="370">
        <v>0</v>
      </c>
      <c r="BJ171" s="370">
        <v>0</v>
      </c>
      <c r="BK171" s="370">
        <v>0</v>
      </c>
      <c r="BL171" s="370">
        <v>0</v>
      </c>
      <c r="BM171" s="370">
        <v>0</v>
      </c>
      <c r="BN171" s="370">
        <v>0</v>
      </c>
      <c r="BO171" s="370">
        <v>0</v>
      </c>
      <c r="BP171" s="370">
        <v>3</v>
      </c>
      <c r="BQ171" s="370">
        <v>3</v>
      </c>
      <c r="BR171" s="370">
        <v>0</v>
      </c>
      <c r="BS171" s="370">
        <v>0</v>
      </c>
      <c r="BT171" s="370">
        <v>3</v>
      </c>
      <c r="BU171" s="370">
        <v>3</v>
      </c>
      <c r="BV171" s="370">
        <v>6</v>
      </c>
      <c r="BW171" s="370">
        <v>3</v>
      </c>
      <c r="BX171" s="370">
        <v>3</v>
      </c>
      <c r="BY171" s="370">
        <v>6</v>
      </c>
      <c r="BZ171" s="370">
        <v>3</v>
      </c>
      <c r="CA171" s="370">
        <v>3</v>
      </c>
      <c r="CB171" s="370">
        <v>6</v>
      </c>
      <c r="CC171" s="370">
        <v>3</v>
      </c>
      <c r="CD171" s="370">
        <v>3</v>
      </c>
      <c r="CE171" s="370">
        <v>6</v>
      </c>
    </row>
    <row r="172" spans="1:83" s="371" customFormat="1" hidden="1">
      <c r="A172" s="370">
        <f t="shared" si="41"/>
        <v>157</v>
      </c>
      <c r="B172" s="370" t="s">
        <v>891</v>
      </c>
      <c r="C172" s="370" t="s">
        <v>892</v>
      </c>
      <c r="D172" s="370" t="s">
        <v>1593</v>
      </c>
      <c r="E172" s="370" t="s">
        <v>893</v>
      </c>
      <c r="F172" s="370" t="s">
        <v>83</v>
      </c>
      <c r="G172" s="370" t="s">
        <v>126</v>
      </c>
      <c r="H172" s="370" t="s">
        <v>615</v>
      </c>
      <c r="I172" s="370" t="s">
        <v>615</v>
      </c>
      <c r="J172" s="370">
        <v>2</v>
      </c>
      <c r="K172" s="370" t="s">
        <v>2410</v>
      </c>
      <c r="L172" s="370">
        <v>38535</v>
      </c>
      <c r="M172" s="370" t="s">
        <v>2409</v>
      </c>
      <c r="N172" s="370">
        <v>900</v>
      </c>
      <c r="O172" s="370">
        <v>3</v>
      </c>
      <c r="P172" s="370">
        <v>5</v>
      </c>
      <c r="Q172" s="370">
        <f t="shared" si="42"/>
        <v>8</v>
      </c>
      <c r="R172" s="370">
        <v>10</v>
      </c>
      <c r="S172" s="370">
        <v>7</v>
      </c>
      <c r="T172" s="370">
        <f t="shared" si="43"/>
        <v>17</v>
      </c>
      <c r="U172" s="370">
        <v>15</v>
      </c>
      <c r="V172" s="370">
        <v>11</v>
      </c>
      <c r="W172" s="370">
        <f t="shared" si="44"/>
        <v>26</v>
      </c>
      <c r="X172" s="370">
        <v>14</v>
      </c>
      <c r="Y172" s="370">
        <v>14</v>
      </c>
      <c r="Z172" s="370">
        <f t="shared" si="45"/>
        <v>28</v>
      </c>
      <c r="AA172" s="370">
        <v>13</v>
      </c>
      <c r="AB172" s="370">
        <v>15</v>
      </c>
      <c r="AC172" s="370">
        <f t="shared" si="46"/>
        <v>28</v>
      </c>
      <c r="AD172" s="370">
        <v>12</v>
      </c>
      <c r="AE172" s="370">
        <v>14</v>
      </c>
      <c r="AF172" s="370">
        <f t="shared" si="47"/>
        <v>26</v>
      </c>
      <c r="AG172" s="370">
        <v>3</v>
      </c>
      <c r="AH172" s="370">
        <v>6</v>
      </c>
      <c r="AI172" s="370">
        <f t="shared" si="48"/>
        <v>9</v>
      </c>
      <c r="AJ172" s="370">
        <v>6</v>
      </c>
      <c r="AK172" s="370">
        <v>4</v>
      </c>
      <c r="AL172" s="370">
        <f t="shared" si="49"/>
        <v>10</v>
      </c>
      <c r="AM172" s="370">
        <v>1</v>
      </c>
      <c r="AN172" s="370">
        <v>1</v>
      </c>
      <c r="AO172" s="370">
        <f t="shared" si="50"/>
        <v>2</v>
      </c>
      <c r="AP172" s="370">
        <v>0</v>
      </c>
      <c r="AQ172" s="370">
        <v>0</v>
      </c>
      <c r="AR172" s="370">
        <f t="shared" si="51"/>
        <v>0</v>
      </c>
      <c r="AS172" s="370">
        <v>0</v>
      </c>
      <c r="AT172" s="370">
        <v>0</v>
      </c>
      <c r="AU172" s="370">
        <f t="shared" si="52"/>
        <v>0</v>
      </c>
      <c r="AV172" s="370">
        <v>0</v>
      </c>
      <c r="AW172" s="370">
        <v>0</v>
      </c>
      <c r="AX172" s="370">
        <f t="shared" si="53"/>
        <v>0</v>
      </c>
      <c r="AY172" s="370">
        <v>0</v>
      </c>
      <c r="AZ172" s="370">
        <v>0</v>
      </c>
      <c r="BA172" s="370">
        <f t="shared" si="54"/>
        <v>0</v>
      </c>
      <c r="BB172" s="370">
        <v>0</v>
      </c>
      <c r="BC172" s="370">
        <v>0</v>
      </c>
      <c r="BD172" s="370">
        <f t="shared" si="55"/>
        <v>0</v>
      </c>
      <c r="BE172" s="370">
        <v>0</v>
      </c>
      <c r="BF172" s="370">
        <v>0</v>
      </c>
      <c r="BG172" s="370">
        <f t="shared" si="56"/>
        <v>0</v>
      </c>
      <c r="BH172" s="370">
        <v>2</v>
      </c>
      <c r="BI172" s="370">
        <v>0</v>
      </c>
      <c r="BJ172" s="370">
        <v>0</v>
      </c>
      <c r="BK172" s="370">
        <v>0</v>
      </c>
      <c r="BL172" s="370">
        <v>2</v>
      </c>
      <c r="BM172" s="370">
        <v>0</v>
      </c>
      <c r="BN172" s="370">
        <v>1</v>
      </c>
      <c r="BO172" s="370">
        <v>0</v>
      </c>
      <c r="BP172" s="370">
        <v>1</v>
      </c>
      <c r="BQ172" s="370">
        <v>0</v>
      </c>
      <c r="BR172" s="370">
        <v>0</v>
      </c>
      <c r="BS172" s="370">
        <v>0</v>
      </c>
      <c r="BT172" s="370">
        <v>6</v>
      </c>
      <c r="BU172" s="370">
        <v>0</v>
      </c>
      <c r="BV172" s="370">
        <v>6</v>
      </c>
      <c r="BW172" s="370">
        <v>6</v>
      </c>
      <c r="BX172" s="370">
        <v>0</v>
      </c>
      <c r="BY172" s="370">
        <v>6</v>
      </c>
      <c r="BZ172" s="370">
        <v>6</v>
      </c>
      <c r="CA172" s="370">
        <v>0</v>
      </c>
      <c r="CB172" s="370">
        <v>6</v>
      </c>
      <c r="CC172" s="370">
        <v>6</v>
      </c>
      <c r="CD172" s="370">
        <v>0</v>
      </c>
      <c r="CE172" s="370">
        <v>6</v>
      </c>
    </row>
    <row r="173" spans="1:83" s="371" customFormat="1" hidden="1">
      <c r="A173" s="370">
        <f t="shared" si="41"/>
        <v>158</v>
      </c>
      <c r="B173" s="370" t="s">
        <v>930</v>
      </c>
      <c r="C173" s="370" t="s">
        <v>1604</v>
      </c>
      <c r="D173" s="370" t="s">
        <v>931</v>
      </c>
      <c r="E173" s="370" t="s">
        <v>931</v>
      </c>
      <c r="F173" s="370" t="s">
        <v>83</v>
      </c>
      <c r="G173" s="370" t="s">
        <v>126</v>
      </c>
      <c r="H173" s="370" t="s">
        <v>615</v>
      </c>
      <c r="I173" s="370" t="s">
        <v>615</v>
      </c>
      <c r="J173" s="370">
        <v>2</v>
      </c>
      <c r="K173" s="370" t="s">
        <v>2410</v>
      </c>
      <c r="L173" s="370">
        <v>39650</v>
      </c>
      <c r="M173" s="370" t="s">
        <v>2419</v>
      </c>
      <c r="N173" s="370">
        <v>0</v>
      </c>
      <c r="O173" s="370">
        <v>0</v>
      </c>
      <c r="P173" s="370">
        <v>0</v>
      </c>
      <c r="Q173" s="370">
        <f t="shared" si="42"/>
        <v>0</v>
      </c>
      <c r="R173" s="370">
        <v>7</v>
      </c>
      <c r="S173" s="370">
        <v>4</v>
      </c>
      <c r="T173" s="370">
        <f t="shared" si="43"/>
        <v>11</v>
      </c>
      <c r="U173" s="370">
        <v>8</v>
      </c>
      <c r="V173" s="370">
        <v>5</v>
      </c>
      <c r="W173" s="370">
        <f t="shared" si="44"/>
        <v>13</v>
      </c>
      <c r="X173" s="370">
        <v>5</v>
      </c>
      <c r="Y173" s="370">
        <v>5</v>
      </c>
      <c r="Z173" s="370">
        <f t="shared" si="45"/>
        <v>10</v>
      </c>
      <c r="AA173" s="370">
        <v>14</v>
      </c>
      <c r="AB173" s="370">
        <v>5</v>
      </c>
      <c r="AC173" s="370">
        <f t="shared" si="46"/>
        <v>19</v>
      </c>
      <c r="AD173" s="370">
        <v>9</v>
      </c>
      <c r="AE173" s="370">
        <v>6</v>
      </c>
      <c r="AF173" s="370">
        <f t="shared" si="47"/>
        <v>15</v>
      </c>
      <c r="AG173" s="370">
        <v>4</v>
      </c>
      <c r="AH173" s="370">
        <v>5</v>
      </c>
      <c r="AI173" s="370">
        <f t="shared" si="48"/>
        <v>9</v>
      </c>
      <c r="AJ173" s="370">
        <v>9</v>
      </c>
      <c r="AK173" s="370">
        <v>1</v>
      </c>
      <c r="AL173" s="370">
        <f t="shared" si="49"/>
        <v>10</v>
      </c>
      <c r="AM173" s="370">
        <v>7</v>
      </c>
      <c r="AN173" s="370">
        <v>1</v>
      </c>
      <c r="AO173" s="370">
        <f t="shared" si="50"/>
        <v>8</v>
      </c>
      <c r="AP173" s="370">
        <v>4</v>
      </c>
      <c r="AQ173" s="370">
        <v>1</v>
      </c>
      <c r="AR173" s="370">
        <f t="shared" si="51"/>
        <v>5</v>
      </c>
      <c r="AS173" s="370">
        <v>1</v>
      </c>
      <c r="AT173" s="370">
        <v>1</v>
      </c>
      <c r="AU173" s="370">
        <f t="shared" si="52"/>
        <v>2</v>
      </c>
      <c r="AV173" s="370">
        <v>0</v>
      </c>
      <c r="AW173" s="370">
        <v>0</v>
      </c>
      <c r="AX173" s="370">
        <f t="shared" si="53"/>
        <v>0</v>
      </c>
      <c r="AY173" s="370">
        <v>0</v>
      </c>
      <c r="AZ173" s="370">
        <v>0</v>
      </c>
      <c r="BA173" s="370">
        <f t="shared" si="54"/>
        <v>0</v>
      </c>
      <c r="BB173" s="370">
        <v>0</v>
      </c>
      <c r="BC173" s="370">
        <v>0</v>
      </c>
      <c r="BD173" s="370">
        <f t="shared" si="55"/>
        <v>0</v>
      </c>
      <c r="BE173" s="370">
        <v>0</v>
      </c>
      <c r="BF173" s="370">
        <v>0</v>
      </c>
      <c r="BG173" s="370">
        <f t="shared" si="56"/>
        <v>0</v>
      </c>
      <c r="BH173" s="370">
        <v>4</v>
      </c>
      <c r="BI173" s="370">
        <v>1</v>
      </c>
      <c r="BJ173" s="370">
        <v>2</v>
      </c>
      <c r="BK173" s="370">
        <v>1</v>
      </c>
      <c r="BL173" s="370">
        <v>1</v>
      </c>
      <c r="BM173" s="370">
        <v>1</v>
      </c>
      <c r="BN173" s="370">
        <v>1</v>
      </c>
      <c r="BO173" s="370">
        <v>0</v>
      </c>
      <c r="BP173" s="370">
        <v>0</v>
      </c>
      <c r="BQ173" s="370">
        <v>1</v>
      </c>
      <c r="BR173" s="370">
        <v>0</v>
      </c>
      <c r="BS173" s="370">
        <v>0</v>
      </c>
      <c r="BT173" s="370">
        <v>8</v>
      </c>
      <c r="BU173" s="370">
        <v>4</v>
      </c>
      <c r="BV173" s="370">
        <v>12</v>
      </c>
      <c r="BW173" s="370">
        <v>8</v>
      </c>
      <c r="BX173" s="370">
        <v>4</v>
      </c>
      <c r="BY173" s="370">
        <v>12</v>
      </c>
      <c r="BZ173" s="370">
        <v>8</v>
      </c>
      <c r="CA173" s="370">
        <v>4</v>
      </c>
      <c r="CB173" s="370">
        <v>12</v>
      </c>
      <c r="CC173" s="370">
        <v>8</v>
      </c>
      <c r="CD173" s="370">
        <v>4</v>
      </c>
      <c r="CE173" s="370">
        <v>12</v>
      </c>
    </row>
    <row r="174" spans="1:83" s="371" customFormat="1" hidden="1">
      <c r="A174" s="370">
        <f t="shared" si="41"/>
        <v>159</v>
      </c>
      <c r="B174" s="370" t="s">
        <v>906</v>
      </c>
      <c r="C174" s="370" t="s">
        <v>907</v>
      </c>
      <c r="D174" s="370" t="s">
        <v>1602</v>
      </c>
      <c r="E174" s="370" t="s">
        <v>908</v>
      </c>
      <c r="F174" s="370" t="s">
        <v>83</v>
      </c>
      <c r="G174" s="370" t="s">
        <v>126</v>
      </c>
      <c r="H174" s="370" t="s">
        <v>615</v>
      </c>
      <c r="I174" s="370" t="s">
        <v>615</v>
      </c>
      <c r="J174" s="370">
        <v>2</v>
      </c>
      <c r="K174" s="370" t="s">
        <v>2410</v>
      </c>
      <c r="L174" s="370">
        <v>39814</v>
      </c>
      <c r="M174" s="370" t="s">
        <v>2409</v>
      </c>
      <c r="N174" s="370">
        <v>0</v>
      </c>
      <c r="O174" s="370">
        <v>0</v>
      </c>
      <c r="P174" s="370">
        <v>1</v>
      </c>
      <c r="Q174" s="370">
        <f t="shared" si="42"/>
        <v>1</v>
      </c>
      <c r="R174" s="370">
        <v>8</v>
      </c>
      <c r="S174" s="370">
        <v>6</v>
      </c>
      <c r="T174" s="370">
        <f t="shared" si="43"/>
        <v>14</v>
      </c>
      <c r="U174" s="370">
        <v>9</v>
      </c>
      <c r="V174" s="370">
        <v>11</v>
      </c>
      <c r="W174" s="370">
        <f t="shared" si="44"/>
        <v>20</v>
      </c>
      <c r="X174" s="370">
        <v>12</v>
      </c>
      <c r="Y174" s="370">
        <v>5</v>
      </c>
      <c r="Z174" s="370">
        <f t="shared" si="45"/>
        <v>17</v>
      </c>
      <c r="AA174" s="370">
        <v>10</v>
      </c>
      <c r="AB174" s="370">
        <v>8</v>
      </c>
      <c r="AC174" s="370">
        <f t="shared" si="46"/>
        <v>18</v>
      </c>
      <c r="AD174" s="370">
        <v>13</v>
      </c>
      <c r="AE174" s="370">
        <v>12</v>
      </c>
      <c r="AF174" s="370">
        <f t="shared" si="47"/>
        <v>25</v>
      </c>
      <c r="AG174" s="370">
        <v>4</v>
      </c>
      <c r="AH174" s="370">
        <v>6</v>
      </c>
      <c r="AI174" s="370">
        <f t="shared" si="48"/>
        <v>10</v>
      </c>
      <c r="AJ174" s="370">
        <v>2</v>
      </c>
      <c r="AK174" s="370">
        <v>3</v>
      </c>
      <c r="AL174" s="370">
        <f t="shared" si="49"/>
        <v>5</v>
      </c>
      <c r="AM174" s="370">
        <v>1</v>
      </c>
      <c r="AN174" s="370">
        <v>2</v>
      </c>
      <c r="AO174" s="370">
        <f t="shared" si="50"/>
        <v>3</v>
      </c>
      <c r="AP174" s="370">
        <v>0</v>
      </c>
      <c r="AQ174" s="370">
        <v>0</v>
      </c>
      <c r="AR174" s="370">
        <f t="shared" si="51"/>
        <v>0</v>
      </c>
      <c r="AS174" s="370">
        <v>0</v>
      </c>
      <c r="AT174" s="370">
        <v>0</v>
      </c>
      <c r="AU174" s="370">
        <f t="shared" si="52"/>
        <v>0</v>
      </c>
      <c r="AV174" s="370">
        <v>0</v>
      </c>
      <c r="AW174" s="370">
        <v>1</v>
      </c>
      <c r="AX174" s="370">
        <f t="shared" si="53"/>
        <v>1</v>
      </c>
      <c r="AY174" s="370">
        <v>0</v>
      </c>
      <c r="AZ174" s="370">
        <v>0</v>
      </c>
      <c r="BA174" s="370">
        <f t="shared" si="54"/>
        <v>0</v>
      </c>
      <c r="BB174" s="370">
        <v>0</v>
      </c>
      <c r="BC174" s="370">
        <v>0</v>
      </c>
      <c r="BD174" s="370">
        <f t="shared" si="55"/>
        <v>0</v>
      </c>
      <c r="BE174" s="370">
        <v>0</v>
      </c>
      <c r="BF174" s="370">
        <v>0</v>
      </c>
      <c r="BG174" s="370">
        <f t="shared" si="56"/>
        <v>0</v>
      </c>
      <c r="BH174" s="370">
        <v>0</v>
      </c>
      <c r="BI174" s="370">
        <v>0</v>
      </c>
      <c r="BJ174" s="370">
        <v>0</v>
      </c>
      <c r="BK174" s="370">
        <v>0</v>
      </c>
      <c r="BL174" s="370">
        <v>0</v>
      </c>
      <c r="BM174" s="370">
        <v>0</v>
      </c>
      <c r="BN174" s="370">
        <v>0</v>
      </c>
      <c r="BO174" s="370">
        <v>0</v>
      </c>
      <c r="BP174" s="370">
        <v>0</v>
      </c>
      <c r="BQ174" s="370">
        <v>0</v>
      </c>
      <c r="BR174" s="370">
        <v>0</v>
      </c>
      <c r="BS174" s="370">
        <v>0</v>
      </c>
      <c r="BT174" s="370">
        <v>0</v>
      </c>
      <c r="BU174" s="370">
        <v>0</v>
      </c>
      <c r="BV174" s="370">
        <v>0</v>
      </c>
      <c r="BW174" s="370">
        <v>0</v>
      </c>
      <c r="BX174" s="370">
        <v>0</v>
      </c>
      <c r="BY174" s="370">
        <v>0</v>
      </c>
      <c r="BZ174" s="370">
        <v>0</v>
      </c>
      <c r="CA174" s="370">
        <v>0</v>
      </c>
      <c r="CB174" s="370">
        <v>0</v>
      </c>
      <c r="CC174" s="370">
        <v>0</v>
      </c>
      <c r="CD174" s="370">
        <v>0</v>
      </c>
      <c r="CE174" s="370">
        <v>0</v>
      </c>
    </row>
    <row r="175" spans="1:83" s="371" customFormat="1" hidden="1">
      <c r="A175" s="370">
        <f t="shared" si="41"/>
        <v>160</v>
      </c>
      <c r="B175" s="370" t="s">
        <v>897</v>
      </c>
      <c r="C175" s="370" t="s">
        <v>898</v>
      </c>
      <c r="D175" s="370" t="s">
        <v>1597</v>
      </c>
      <c r="E175" s="370" t="s">
        <v>899</v>
      </c>
      <c r="F175" s="370" t="s">
        <v>83</v>
      </c>
      <c r="G175" s="370" t="s">
        <v>126</v>
      </c>
      <c r="H175" s="370" t="s">
        <v>615</v>
      </c>
      <c r="I175" s="370" t="s">
        <v>615</v>
      </c>
      <c r="J175" s="370">
        <v>2</v>
      </c>
      <c r="K175" s="370" t="s">
        <v>2410</v>
      </c>
      <c r="L175" s="370" t="s">
        <v>615</v>
      </c>
      <c r="M175" s="370" t="s">
        <v>2419</v>
      </c>
      <c r="N175" s="370">
        <v>0</v>
      </c>
      <c r="O175" s="370">
        <v>0</v>
      </c>
      <c r="P175" s="370">
        <v>0</v>
      </c>
      <c r="Q175" s="370">
        <f t="shared" si="42"/>
        <v>0</v>
      </c>
      <c r="R175" s="370">
        <v>7</v>
      </c>
      <c r="S175" s="370">
        <v>12</v>
      </c>
      <c r="T175" s="370">
        <f t="shared" si="43"/>
        <v>19</v>
      </c>
      <c r="U175" s="370">
        <v>11</v>
      </c>
      <c r="V175" s="370">
        <v>20</v>
      </c>
      <c r="W175" s="370">
        <f t="shared" si="44"/>
        <v>31</v>
      </c>
      <c r="X175" s="370">
        <v>25</v>
      </c>
      <c r="Y175" s="370">
        <v>17</v>
      </c>
      <c r="Z175" s="370">
        <f t="shared" si="45"/>
        <v>42</v>
      </c>
      <c r="AA175" s="370">
        <v>25</v>
      </c>
      <c r="AB175" s="370">
        <v>16</v>
      </c>
      <c r="AC175" s="370">
        <f t="shared" si="46"/>
        <v>41</v>
      </c>
      <c r="AD175" s="370">
        <v>8</v>
      </c>
      <c r="AE175" s="370">
        <v>10</v>
      </c>
      <c r="AF175" s="370">
        <f t="shared" si="47"/>
        <v>18</v>
      </c>
      <c r="AG175" s="370">
        <v>13</v>
      </c>
      <c r="AH175" s="370">
        <v>13</v>
      </c>
      <c r="AI175" s="370">
        <f t="shared" si="48"/>
        <v>26</v>
      </c>
      <c r="AJ175" s="370">
        <v>5</v>
      </c>
      <c r="AK175" s="370">
        <v>4</v>
      </c>
      <c r="AL175" s="370">
        <f t="shared" si="49"/>
        <v>9</v>
      </c>
      <c r="AM175" s="370">
        <v>1</v>
      </c>
      <c r="AN175" s="370">
        <v>2</v>
      </c>
      <c r="AO175" s="370">
        <f t="shared" si="50"/>
        <v>3</v>
      </c>
      <c r="AP175" s="370">
        <v>1</v>
      </c>
      <c r="AQ175" s="370">
        <v>2</v>
      </c>
      <c r="AR175" s="370">
        <f t="shared" si="51"/>
        <v>3</v>
      </c>
      <c r="AS175" s="370">
        <v>0</v>
      </c>
      <c r="AT175" s="370">
        <v>0</v>
      </c>
      <c r="AU175" s="370">
        <f t="shared" si="52"/>
        <v>0</v>
      </c>
      <c r="AV175" s="370">
        <v>0</v>
      </c>
      <c r="AW175" s="370">
        <v>0</v>
      </c>
      <c r="AX175" s="370">
        <f t="shared" si="53"/>
        <v>0</v>
      </c>
      <c r="AY175" s="370">
        <v>0</v>
      </c>
      <c r="AZ175" s="370">
        <v>0</v>
      </c>
      <c r="BA175" s="370">
        <f t="shared" si="54"/>
        <v>0</v>
      </c>
      <c r="BB175" s="370">
        <v>0</v>
      </c>
      <c r="BC175" s="370">
        <v>0</v>
      </c>
      <c r="BD175" s="370">
        <f t="shared" si="55"/>
        <v>0</v>
      </c>
      <c r="BE175" s="370">
        <v>0</v>
      </c>
      <c r="BF175" s="370">
        <v>0</v>
      </c>
      <c r="BG175" s="370">
        <f t="shared" si="56"/>
        <v>0</v>
      </c>
      <c r="BH175" s="370">
        <v>0</v>
      </c>
      <c r="BI175" s="370">
        <v>0</v>
      </c>
      <c r="BJ175" s="370">
        <v>0</v>
      </c>
      <c r="BK175" s="370">
        <v>0</v>
      </c>
      <c r="BL175" s="370">
        <v>1</v>
      </c>
      <c r="BM175" s="370">
        <v>0</v>
      </c>
      <c r="BN175" s="370">
        <v>1</v>
      </c>
      <c r="BO175" s="370">
        <v>0</v>
      </c>
      <c r="BP175" s="370">
        <v>0</v>
      </c>
      <c r="BQ175" s="370">
        <v>0</v>
      </c>
      <c r="BR175" s="370">
        <v>0</v>
      </c>
      <c r="BS175" s="370">
        <v>0</v>
      </c>
      <c r="BT175" s="370">
        <v>2</v>
      </c>
      <c r="BU175" s="370">
        <v>0</v>
      </c>
      <c r="BV175" s="370">
        <v>2</v>
      </c>
      <c r="BW175" s="370">
        <v>2</v>
      </c>
      <c r="BX175" s="370">
        <v>0</v>
      </c>
      <c r="BY175" s="370">
        <v>2</v>
      </c>
      <c r="BZ175" s="370">
        <v>2</v>
      </c>
      <c r="CA175" s="370">
        <v>0</v>
      </c>
      <c r="CB175" s="370">
        <v>2</v>
      </c>
      <c r="CC175" s="370">
        <v>2</v>
      </c>
      <c r="CD175" s="370">
        <v>0</v>
      </c>
      <c r="CE175" s="370">
        <v>2</v>
      </c>
    </row>
    <row r="176" spans="1:83" s="371" customFormat="1" hidden="1">
      <c r="A176" s="370">
        <f t="shared" si="41"/>
        <v>161</v>
      </c>
      <c r="B176" s="370" t="s">
        <v>909</v>
      </c>
      <c r="C176" s="370" t="s">
        <v>910</v>
      </c>
      <c r="D176" s="370" t="s">
        <v>1603</v>
      </c>
      <c r="E176" s="370" t="s">
        <v>911</v>
      </c>
      <c r="F176" s="370" t="s">
        <v>83</v>
      </c>
      <c r="G176" s="370" t="s">
        <v>126</v>
      </c>
      <c r="H176" s="370" t="s">
        <v>615</v>
      </c>
      <c r="I176" s="370" t="s">
        <v>615</v>
      </c>
      <c r="J176" s="370">
        <v>2</v>
      </c>
      <c r="K176" s="370" t="s">
        <v>2432</v>
      </c>
      <c r="L176" s="370">
        <v>3654</v>
      </c>
      <c r="M176" s="370" t="s">
        <v>2419</v>
      </c>
      <c r="N176" s="370">
        <v>0</v>
      </c>
      <c r="O176" s="370">
        <v>0</v>
      </c>
      <c r="P176" s="370">
        <v>0</v>
      </c>
      <c r="Q176" s="370">
        <f t="shared" si="42"/>
        <v>0</v>
      </c>
      <c r="R176" s="370">
        <v>3</v>
      </c>
      <c r="S176" s="370">
        <v>1</v>
      </c>
      <c r="T176" s="370">
        <f t="shared" si="43"/>
        <v>4</v>
      </c>
      <c r="U176" s="370">
        <v>8</v>
      </c>
      <c r="V176" s="370">
        <v>9</v>
      </c>
      <c r="W176" s="370">
        <f t="shared" si="44"/>
        <v>17</v>
      </c>
      <c r="X176" s="370">
        <v>15</v>
      </c>
      <c r="Y176" s="370">
        <v>20</v>
      </c>
      <c r="Z176" s="370">
        <f t="shared" si="45"/>
        <v>35</v>
      </c>
      <c r="AA176" s="370">
        <v>18</v>
      </c>
      <c r="AB176" s="370">
        <v>11</v>
      </c>
      <c r="AC176" s="370">
        <f t="shared" si="46"/>
        <v>29</v>
      </c>
      <c r="AD176" s="370">
        <v>5</v>
      </c>
      <c r="AE176" s="370">
        <v>5</v>
      </c>
      <c r="AF176" s="370">
        <f t="shared" si="47"/>
        <v>10</v>
      </c>
      <c r="AG176" s="370">
        <v>11</v>
      </c>
      <c r="AH176" s="370">
        <v>11</v>
      </c>
      <c r="AI176" s="370">
        <f t="shared" si="48"/>
        <v>22</v>
      </c>
      <c r="AJ176" s="370">
        <v>17</v>
      </c>
      <c r="AK176" s="370">
        <v>8</v>
      </c>
      <c r="AL176" s="370">
        <f t="shared" si="49"/>
        <v>25</v>
      </c>
      <c r="AM176" s="370">
        <v>11</v>
      </c>
      <c r="AN176" s="370">
        <v>3</v>
      </c>
      <c r="AO176" s="370">
        <f t="shared" si="50"/>
        <v>14</v>
      </c>
      <c r="AP176" s="370">
        <v>6</v>
      </c>
      <c r="AQ176" s="370">
        <v>3</v>
      </c>
      <c r="AR176" s="370">
        <f t="shared" si="51"/>
        <v>9</v>
      </c>
      <c r="AS176" s="370">
        <v>3</v>
      </c>
      <c r="AT176" s="370">
        <v>2</v>
      </c>
      <c r="AU176" s="370">
        <f t="shared" si="52"/>
        <v>5</v>
      </c>
      <c r="AV176" s="370">
        <v>1</v>
      </c>
      <c r="AW176" s="370">
        <v>0</v>
      </c>
      <c r="AX176" s="370">
        <f t="shared" si="53"/>
        <v>1</v>
      </c>
      <c r="AY176" s="370">
        <v>3</v>
      </c>
      <c r="AZ176" s="370">
        <v>1</v>
      </c>
      <c r="BA176" s="370">
        <f t="shared" si="54"/>
        <v>4</v>
      </c>
      <c r="BB176" s="370">
        <v>0</v>
      </c>
      <c r="BC176" s="370">
        <v>0</v>
      </c>
      <c r="BD176" s="370">
        <f t="shared" si="55"/>
        <v>0</v>
      </c>
      <c r="BE176" s="370">
        <v>0</v>
      </c>
      <c r="BF176" s="370">
        <v>0</v>
      </c>
      <c r="BG176" s="370">
        <f t="shared" si="56"/>
        <v>0</v>
      </c>
      <c r="BH176" s="370">
        <v>0</v>
      </c>
      <c r="BI176" s="370">
        <v>0</v>
      </c>
      <c r="BJ176" s="370">
        <v>0</v>
      </c>
      <c r="BK176" s="370">
        <v>0</v>
      </c>
      <c r="BL176" s="370">
        <v>0</v>
      </c>
      <c r="BM176" s="370">
        <v>0</v>
      </c>
      <c r="BN176" s="370">
        <v>0</v>
      </c>
      <c r="BO176" s="370">
        <v>0</v>
      </c>
      <c r="BP176" s="370">
        <v>0</v>
      </c>
      <c r="BQ176" s="370">
        <v>0</v>
      </c>
      <c r="BR176" s="370">
        <v>0</v>
      </c>
      <c r="BS176" s="370">
        <v>0</v>
      </c>
      <c r="BT176" s="370">
        <v>0</v>
      </c>
      <c r="BU176" s="370">
        <v>0</v>
      </c>
      <c r="BV176" s="370">
        <v>0</v>
      </c>
      <c r="BW176" s="370">
        <v>0</v>
      </c>
      <c r="BX176" s="370">
        <v>0</v>
      </c>
      <c r="BY176" s="370">
        <v>0</v>
      </c>
      <c r="BZ176" s="370">
        <v>0</v>
      </c>
      <c r="CA176" s="370">
        <v>0</v>
      </c>
      <c r="CB176" s="370">
        <v>0</v>
      </c>
      <c r="CC176" s="370">
        <v>0</v>
      </c>
      <c r="CD176" s="370">
        <v>0</v>
      </c>
      <c r="CE176" s="370">
        <v>0</v>
      </c>
    </row>
    <row r="177" spans="1:83" s="371" customFormat="1" hidden="1">
      <c r="A177" s="370">
        <f t="shared" si="41"/>
        <v>162</v>
      </c>
      <c r="B177" s="370" t="s">
        <v>900</v>
      </c>
      <c r="C177" s="370" t="s">
        <v>901</v>
      </c>
      <c r="D177" s="370" t="s">
        <v>1598</v>
      </c>
      <c r="E177" s="370" t="s">
        <v>902</v>
      </c>
      <c r="F177" s="370" t="s">
        <v>83</v>
      </c>
      <c r="G177" s="370" t="s">
        <v>126</v>
      </c>
      <c r="H177" s="370" t="s">
        <v>615</v>
      </c>
      <c r="I177" s="370" t="s">
        <v>615</v>
      </c>
      <c r="J177" s="370">
        <v>2</v>
      </c>
      <c r="K177" s="370" t="s">
        <v>2432</v>
      </c>
      <c r="L177" s="370">
        <v>35799</v>
      </c>
      <c r="M177" s="370" t="s">
        <v>2409</v>
      </c>
      <c r="N177" s="370">
        <v>900</v>
      </c>
      <c r="O177" s="370">
        <v>0</v>
      </c>
      <c r="P177" s="370">
        <v>0</v>
      </c>
      <c r="Q177" s="370">
        <f t="shared" si="42"/>
        <v>0</v>
      </c>
      <c r="R177" s="370">
        <v>14</v>
      </c>
      <c r="S177" s="370">
        <v>18</v>
      </c>
      <c r="T177" s="370">
        <f t="shared" si="43"/>
        <v>32</v>
      </c>
      <c r="U177" s="370">
        <v>8</v>
      </c>
      <c r="V177" s="370">
        <v>17</v>
      </c>
      <c r="W177" s="370">
        <f t="shared" si="44"/>
        <v>25</v>
      </c>
      <c r="X177" s="370">
        <v>16</v>
      </c>
      <c r="Y177" s="370">
        <v>21</v>
      </c>
      <c r="Z177" s="370">
        <f t="shared" si="45"/>
        <v>37</v>
      </c>
      <c r="AA177" s="370">
        <v>20</v>
      </c>
      <c r="AB177" s="370">
        <v>21</v>
      </c>
      <c r="AC177" s="370">
        <f t="shared" si="46"/>
        <v>41</v>
      </c>
      <c r="AD177" s="370">
        <v>15</v>
      </c>
      <c r="AE177" s="370">
        <v>13</v>
      </c>
      <c r="AF177" s="370">
        <f t="shared" si="47"/>
        <v>28</v>
      </c>
      <c r="AG177" s="370">
        <v>20</v>
      </c>
      <c r="AH177" s="370">
        <v>25</v>
      </c>
      <c r="AI177" s="370">
        <f t="shared" si="48"/>
        <v>45</v>
      </c>
      <c r="AJ177" s="370">
        <v>9</v>
      </c>
      <c r="AK177" s="370">
        <v>7</v>
      </c>
      <c r="AL177" s="370">
        <f t="shared" si="49"/>
        <v>16</v>
      </c>
      <c r="AM177" s="370">
        <v>7</v>
      </c>
      <c r="AN177" s="370">
        <v>3</v>
      </c>
      <c r="AO177" s="370">
        <f t="shared" si="50"/>
        <v>10</v>
      </c>
      <c r="AP177" s="370">
        <v>1</v>
      </c>
      <c r="AQ177" s="370">
        <v>1</v>
      </c>
      <c r="AR177" s="370">
        <f t="shared" si="51"/>
        <v>2</v>
      </c>
      <c r="AS177" s="370">
        <v>0</v>
      </c>
      <c r="AT177" s="370">
        <v>0</v>
      </c>
      <c r="AU177" s="370">
        <f t="shared" si="52"/>
        <v>0</v>
      </c>
      <c r="AV177" s="370">
        <v>1</v>
      </c>
      <c r="AW177" s="370">
        <v>0</v>
      </c>
      <c r="AX177" s="370">
        <f t="shared" si="53"/>
        <v>1</v>
      </c>
      <c r="AY177" s="370">
        <v>0</v>
      </c>
      <c r="AZ177" s="370">
        <v>0</v>
      </c>
      <c r="BA177" s="370">
        <f t="shared" si="54"/>
        <v>0</v>
      </c>
      <c r="BB177" s="370">
        <v>0</v>
      </c>
      <c r="BC177" s="370">
        <v>0</v>
      </c>
      <c r="BD177" s="370">
        <f t="shared" si="55"/>
        <v>0</v>
      </c>
      <c r="BE177" s="370">
        <v>0</v>
      </c>
      <c r="BF177" s="370">
        <v>0</v>
      </c>
      <c r="BG177" s="370">
        <f t="shared" si="56"/>
        <v>0</v>
      </c>
      <c r="BH177" s="370">
        <v>1</v>
      </c>
      <c r="BI177" s="370">
        <v>0</v>
      </c>
      <c r="BJ177" s="370">
        <v>0</v>
      </c>
      <c r="BK177" s="370">
        <v>1</v>
      </c>
      <c r="BL177" s="370">
        <v>0</v>
      </c>
      <c r="BM177" s="370">
        <v>1</v>
      </c>
      <c r="BN177" s="370">
        <v>0</v>
      </c>
      <c r="BO177" s="370">
        <v>0</v>
      </c>
      <c r="BP177" s="370">
        <v>0</v>
      </c>
      <c r="BQ177" s="370">
        <v>0</v>
      </c>
      <c r="BR177" s="370">
        <v>0</v>
      </c>
      <c r="BS177" s="370">
        <v>0</v>
      </c>
      <c r="BT177" s="370">
        <v>1</v>
      </c>
      <c r="BU177" s="370">
        <v>2</v>
      </c>
      <c r="BV177" s="370">
        <v>3</v>
      </c>
      <c r="BW177" s="370">
        <v>1</v>
      </c>
      <c r="BX177" s="370">
        <v>2</v>
      </c>
      <c r="BY177" s="370">
        <v>3</v>
      </c>
      <c r="BZ177" s="370">
        <v>1</v>
      </c>
      <c r="CA177" s="370">
        <v>2</v>
      </c>
      <c r="CB177" s="370">
        <v>3</v>
      </c>
      <c r="CC177" s="370">
        <v>1</v>
      </c>
      <c r="CD177" s="370">
        <v>2</v>
      </c>
      <c r="CE177" s="370">
        <v>3</v>
      </c>
    </row>
    <row r="178" spans="1:83" s="371" customFormat="1" hidden="1">
      <c r="A178" s="370">
        <f t="shared" si="41"/>
        <v>163</v>
      </c>
      <c r="B178" s="370" t="s">
        <v>921</v>
      </c>
      <c r="C178" s="370" t="s">
        <v>922</v>
      </c>
      <c r="D178" s="370" t="s">
        <v>1592</v>
      </c>
      <c r="E178" s="370" t="s">
        <v>923</v>
      </c>
      <c r="F178" s="370" t="s">
        <v>83</v>
      </c>
      <c r="G178" s="370" t="s">
        <v>126</v>
      </c>
      <c r="H178" s="370" t="s">
        <v>615</v>
      </c>
      <c r="I178" s="370" t="s">
        <v>615</v>
      </c>
      <c r="J178" s="370">
        <v>2</v>
      </c>
      <c r="K178" s="370" t="s">
        <v>2410</v>
      </c>
      <c r="L178" s="370">
        <v>35952</v>
      </c>
      <c r="M178" s="370" t="s">
        <v>2419</v>
      </c>
      <c r="N178" s="370">
        <v>0</v>
      </c>
      <c r="O178" s="370">
        <v>0</v>
      </c>
      <c r="P178" s="370">
        <v>0</v>
      </c>
      <c r="Q178" s="370">
        <f t="shared" si="42"/>
        <v>0</v>
      </c>
      <c r="R178" s="370">
        <v>8</v>
      </c>
      <c r="S178" s="370">
        <v>2</v>
      </c>
      <c r="T178" s="370">
        <f t="shared" si="43"/>
        <v>10</v>
      </c>
      <c r="U178" s="370">
        <v>8</v>
      </c>
      <c r="V178" s="370">
        <v>9</v>
      </c>
      <c r="W178" s="370">
        <f t="shared" si="44"/>
        <v>17</v>
      </c>
      <c r="X178" s="370">
        <v>11</v>
      </c>
      <c r="Y178" s="370">
        <v>16</v>
      </c>
      <c r="Z178" s="370">
        <f t="shared" si="45"/>
        <v>27</v>
      </c>
      <c r="AA178" s="370">
        <v>12</v>
      </c>
      <c r="AB178" s="370">
        <v>9</v>
      </c>
      <c r="AC178" s="370">
        <f t="shared" si="46"/>
        <v>21</v>
      </c>
      <c r="AD178" s="370">
        <v>10</v>
      </c>
      <c r="AE178" s="370">
        <v>10</v>
      </c>
      <c r="AF178" s="370">
        <f t="shared" si="47"/>
        <v>20</v>
      </c>
      <c r="AG178" s="370">
        <v>13</v>
      </c>
      <c r="AH178" s="370">
        <v>11</v>
      </c>
      <c r="AI178" s="370">
        <f t="shared" si="48"/>
        <v>24</v>
      </c>
      <c r="AJ178" s="370">
        <v>5</v>
      </c>
      <c r="AK178" s="370">
        <v>9</v>
      </c>
      <c r="AL178" s="370">
        <f t="shared" si="49"/>
        <v>14</v>
      </c>
      <c r="AM178" s="370">
        <v>4</v>
      </c>
      <c r="AN178" s="370">
        <v>2</v>
      </c>
      <c r="AO178" s="370">
        <f t="shared" si="50"/>
        <v>6</v>
      </c>
      <c r="AP178" s="370">
        <v>1</v>
      </c>
      <c r="AQ178" s="370">
        <v>0</v>
      </c>
      <c r="AR178" s="370">
        <f t="shared" si="51"/>
        <v>1</v>
      </c>
      <c r="AS178" s="370">
        <v>0</v>
      </c>
      <c r="AT178" s="370">
        <v>0</v>
      </c>
      <c r="AU178" s="370">
        <f t="shared" si="52"/>
        <v>0</v>
      </c>
      <c r="AV178" s="370">
        <v>0</v>
      </c>
      <c r="AW178" s="370">
        <v>0</v>
      </c>
      <c r="AX178" s="370">
        <f t="shared" si="53"/>
        <v>0</v>
      </c>
      <c r="AY178" s="370">
        <v>0</v>
      </c>
      <c r="AZ178" s="370">
        <v>0</v>
      </c>
      <c r="BA178" s="370">
        <f t="shared" si="54"/>
        <v>0</v>
      </c>
      <c r="BB178" s="370">
        <v>0</v>
      </c>
      <c r="BC178" s="370">
        <v>0</v>
      </c>
      <c r="BD178" s="370">
        <f t="shared" si="55"/>
        <v>0</v>
      </c>
      <c r="BE178" s="370">
        <v>0</v>
      </c>
      <c r="BF178" s="370">
        <v>0</v>
      </c>
      <c r="BG178" s="370">
        <f t="shared" si="56"/>
        <v>0</v>
      </c>
      <c r="BH178" s="370">
        <v>0</v>
      </c>
      <c r="BI178" s="370">
        <v>0</v>
      </c>
      <c r="BJ178" s="370">
        <v>0</v>
      </c>
      <c r="BK178" s="370">
        <v>0</v>
      </c>
      <c r="BL178" s="370">
        <v>0</v>
      </c>
      <c r="BM178" s="370">
        <v>0</v>
      </c>
      <c r="BN178" s="370">
        <v>0</v>
      </c>
      <c r="BO178" s="370">
        <v>0</v>
      </c>
      <c r="BP178" s="370">
        <v>0</v>
      </c>
      <c r="BQ178" s="370">
        <v>0</v>
      </c>
      <c r="BR178" s="370">
        <v>0</v>
      </c>
      <c r="BS178" s="370">
        <v>0</v>
      </c>
      <c r="BT178" s="370">
        <v>0</v>
      </c>
      <c r="BU178" s="370">
        <v>0</v>
      </c>
      <c r="BV178" s="370">
        <v>0</v>
      </c>
      <c r="BW178" s="370">
        <v>0</v>
      </c>
      <c r="BX178" s="370">
        <v>0</v>
      </c>
      <c r="BY178" s="370">
        <v>0</v>
      </c>
      <c r="BZ178" s="370">
        <v>0</v>
      </c>
      <c r="CA178" s="370">
        <v>0</v>
      </c>
      <c r="CB178" s="370">
        <v>0</v>
      </c>
      <c r="CC178" s="370">
        <v>0</v>
      </c>
      <c r="CD178" s="370">
        <v>0</v>
      </c>
      <c r="CE178" s="370">
        <v>0</v>
      </c>
    </row>
    <row r="179" spans="1:83" s="371" customFormat="1" hidden="1">
      <c r="A179" s="370">
        <f t="shared" si="41"/>
        <v>164</v>
      </c>
      <c r="B179" s="370" t="s">
        <v>934</v>
      </c>
      <c r="C179" s="370" t="s">
        <v>1606</v>
      </c>
      <c r="D179" s="370" t="s">
        <v>1607</v>
      </c>
      <c r="E179" s="370" t="s">
        <v>189</v>
      </c>
      <c r="F179" s="370" t="s">
        <v>83</v>
      </c>
      <c r="G179" s="370" t="s">
        <v>127</v>
      </c>
      <c r="H179" s="370" t="s">
        <v>615</v>
      </c>
      <c r="I179" s="370" t="s">
        <v>615</v>
      </c>
      <c r="J179" s="370">
        <v>2</v>
      </c>
      <c r="K179" s="370" t="s">
        <v>2475</v>
      </c>
      <c r="L179" s="370">
        <v>39616</v>
      </c>
      <c r="M179" s="370" t="s">
        <v>2415</v>
      </c>
      <c r="N179" s="370">
        <v>1200</v>
      </c>
      <c r="O179" s="370">
        <v>2</v>
      </c>
      <c r="P179" s="370">
        <v>0</v>
      </c>
      <c r="Q179" s="370">
        <f t="shared" si="42"/>
        <v>2</v>
      </c>
      <c r="R179" s="370">
        <v>14</v>
      </c>
      <c r="S179" s="370">
        <v>13</v>
      </c>
      <c r="T179" s="370">
        <f t="shared" si="43"/>
        <v>27</v>
      </c>
      <c r="U179" s="370">
        <v>23</v>
      </c>
      <c r="V179" s="370">
        <v>18</v>
      </c>
      <c r="W179" s="370">
        <f t="shared" si="44"/>
        <v>41</v>
      </c>
      <c r="X179" s="370">
        <v>20</v>
      </c>
      <c r="Y179" s="370">
        <v>18</v>
      </c>
      <c r="Z179" s="370">
        <f t="shared" si="45"/>
        <v>38</v>
      </c>
      <c r="AA179" s="370">
        <v>17</v>
      </c>
      <c r="AB179" s="370">
        <v>18</v>
      </c>
      <c r="AC179" s="370">
        <f t="shared" si="46"/>
        <v>35</v>
      </c>
      <c r="AD179" s="370">
        <v>18</v>
      </c>
      <c r="AE179" s="370">
        <v>12</v>
      </c>
      <c r="AF179" s="370">
        <f t="shared" si="47"/>
        <v>30</v>
      </c>
      <c r="AG179" s="370">
        <v>15</v>
      </c>
      <c r="AH179" s="370">
        <v>11</v>
      </c>
      <c r="AI179" s="370">
        <f t="shared" si="48"/>
        <v>26</v>
      </c>
      <c r="AJ179" s="370">
        <v>13</v>
      </c>
      <c r="AK179" s="370">
        <v>5</v>
      </c>
      <c r="AL179" s="370">
        <f t="shared" si="49"/>
        <v>18</v>
      </c>
      <c r="AM179" s="370">
        <v>4</v>
      </c>
      <c r="AN179" s="370">
        <v>1</v>
      </c>
      <c r="AO179" s="370">
        <f t="shared" si="50"/>
        <v>5</v>
      </c>
      <c r="AP179" s="370">
        <v>1</v>
      </c>
      <c r="AQ179" s="370">
        <v>3</v>
      </c>
      <c r="AR179" s="370">
        <f t="shared" si="51"/>
        <v>4</v>
      </c>
      <c r="AS179" s="370">
        <v>1</v>
      </c>
      <c r="AT179" s="370">
        <v>0</v>
      </c>
      <c r="AU179" s="370">
        <f t="shared" si="52"/>
        <v>1</v>
      </c>
      <c r="AV179" s="370">
        <v>0</v>
      </c>
      <c r="AW179" s="370">
        <v>0</v>
      </c>
      <c r="AX179" s="370">
        <f t="shared" si="53"/>
        <v>0</v>
      </c>
      <c r="AY179" s="370">
        <v>0</v>
      </c>
      <c r="AZ179" s="370">
        <v>0</v>
      </c>
      <c r="BA179" s="370">
        <f t="shared" si="54"/>
        <v>0</v>
      </c>
      <c r="BB179" s="370">
        <v>0</v>
      </c>
      <c r="BC179" s="370">
        <v>0</v>
      </c>
      <c r="BD179" s="370">
        <f t="shared" si="55"/>
        <v>0</v>
      </c>
      <c r="BE179" s="370">
        <v>0</v>
      </c>
      <c r="BF179" s="370">
        <v>0</v>
      </c>
      <c r="BG179" s="370">
        <f t="shared" si="56"/>
        <v>0</v>
      </c>
      <c r="BH179" s="370">
        <v>0</v>
      </c>
      <c r="BI179" s="370">
        <v>0</v>
      </c>
      <c r="BJ179" s="370">
        <v>0</v>
      </c>
      <c r="BK179" s="370">
        <v>0</v>
      </c>
      <c r="BL179" s="370">
        <v>0</v>
      </c>
      <c r="BM179" s="370">
        <v>0</v>
      </c>
      <c r="BN179" s="370">
        <v>0</v>
      </c>
      <c r="BO179" s="370">
        <v>0</v>
      </c>
      <c r="BP179" s="370">
        <v>0</v>
      </c>
      <c r="BQ179" s="370">
        <v>0</v>
      </c>
      <c r="BR179" s="370">
        <v>0</v>
      </c>
      <c r="BS179" s="370">
        <v>0</v>
      </c>
      <c r="BT179" s="370">
        <v>0</v>
      </c>
      <c r="BU179" s="370">
        <v>0</v>
      </c>
      <c r="BV179" s="370">
        <v>0</v>
      </c>
      <c r="BW179" s="370">
        <v>0</v>
      </c>
      <c r="BX179" s="370">
        <v>0</v>
      </c>
      <c r="BY179" s="370">
        <v>0</v>
      </c>
      <c r="BZ179" s="370">
        <v>0</v>
      </c>
      <c r="CA179" s="370">
        <v>0</v>
      </c>
      <c r="CB179" s="370">
        <v>0</v>
      </c>
      <c r="CC179" s="370">
        <v>0</v>
      </c>
      <c r="CD179" s="370">
        <v>0</v>
      </c>
      <c r="CE179" s="370">
        <v>0</v>
      </c>
    </row>
    <row r="180" spans="1:83" s="371" customFormat="1" hidden="1">
      <c r="A180" s="370">
        <f t="shared" si="41"/>
        <v>165</v>
      </c>
      <c r="B180" s="370" t="s">
        <v>894</v>
      </c>
      <c r="C180" s="370" t="s">
        <v>895</v>
      </c>
      <c r="D180" s="370" t="s">
        <v>1595</v>
      </c>
      <c r="E180" s="370" t="s">
        <v>896</v>
      </c>
      <c r="F180" s="370" t="s">
        <v>83</v>
      </c>
      <c r="G180" s="370" t="s">
        <v>126</v>
      </c>
      <c r="H180" s="370" t="s">
        <v>615</v>
      </c>
      <c r="I180" s="370" t="s">
        <v>615</v>
      </c>
      <c r="J180" s="370">
        <v>2</v>
      </c>
      <c r="K180" s="370" t="s">
        <v>2410</v>
      </c>
      <c r="L180" s="370">
        <v>29437</v>
      </c>
      <c r="M180" s="370" t="s">
        <v>2419</v>
      </c>
      <c r="N180" s="370">
        <v>0</v>
      </c>
      <c r="O180" s="370">
        <v>0</v>
      </c>
      <c r="P180" s="370">
        <v>0</v>
      </c>
      <c r="Q180" s="370">
        <f t="shared" si="42"/>
        <v>0</v>
      </c>
      <c r="R180" s="370">
        <v>5</v>
      </c>
      <c r="S180" s="370">
        <v>6</v>
      </c>
      <c r="T180" s="370">
        <f t="shared" si="43"/>
        <v>11</v>
      </c>
      <c r="U180" s="370">
        <v>14</v>
      </c>
      <c r="V180" s="370">
        <v>15</v>
      </c>
      <c r="W180" s="370">
        <f t="shared" si="44"/>
        <v>29</v>
      </c>
      <c r="X180" s="370">
        <v>13</v>
      </c>
      <c r="Y180" s="370">
        <v>15</v>
      </c>
      <c r="Z180" s="370">
        <f t="shared" si="45"/>
        <v>28</v>
      </c>
      <c r="AA180" s="370">
        <v>20</v>
      </c>
      <c r="AB180" s="370">
        <v>9</v>
      </c>
      <c r="AC180" s="370">
        <f t="shared" si="46"/>
        <v>29</v>
      </c>
      <c r="AD180" s="370">
        <v>12</v>
      </c>
      <c r="AE180" s="370">
        <v>22</v>
      </c>
      <c r="AF180" s="370">
        <f t="shared" si="47"/>
        <v>34</v>
      </c>
      <c r="AG180" s="370">
        <v>18</v>
      </c>
      <c r="AH180" s="370">
        <v>14</v>
      </c>
      <c r="AI180" s="370">
        <f t="shared" si="48"/>
        <v>32</v>
      </c>
      <c r="AJ180" s="370">
        <v>10</v>
      </c>
      <c r="AK180" s="370">
        <v>6</v>
      </c>
      <c r="AL180" s="370">
        <f t="shared" si="49"/>
        <v>16</v>
      </c>
      <c r="AM180" s="370">
        <v>6</v>
      </c>
      <c r="AN180" s="370">
        <v>3</v>
      </c>
      <c r="AO180" s="370">
        <f t="shared" si="50"/>
        <v>9</v>
      </c>
      <c r="AP180" s="370">
        <v>2</v>
      </c>
      <c r="AQ180" s="370">
        <v>2</v>
      </c>
      <c r="AR180" s="370">
        <f t="shared" si="51"/>
        <v>4</v>
      </c>
      <c r="AS180" s="370">
        <v>0</v>
      </c>
      <c r="AT180" s="370">
        <v>0</v>
      </c>
      <c r="AU180" s="370">
        <f t="shared" si="52"/>
        <v>0</v>
      </c>
      <c r="AV180" s="370">
        <v>0</v>
      </c>
      <c r="AW180" s="370">
        <v>0</v>
      </c>
      <c r="AX180" s="370">
        <f t="shared" si="53"/>
        <v>0</v>
      </c>
      <c r="AY180" s="370">
        <v>0</v>
      </c>
      <c r="AZ180" s="370">
        <v>0</v>
      </c>
      <c r="BA180" s="370">
        <f t="shared" si="54"/>
        <v>0</v>
      </c>
      <c r="BB180" s="370">
        <v>0</v>
      </c>
      <c r="BC180" s="370">
        <v>0</v>
      </c>
      <c r="BD180" s="370">
        <f t="shared" si="55"/>
        <v>0</v>
      </c>
      <c r="BE180" s="370">
        <v>0</v>
      </c>
      <c r="BF180" s="370">
        <v>0</v>
      </c>
      <c r="BG180" s="370">
        <f t="shared" si="56"/>
        <v>0</v>
      </c>
      <c r="BH180" s="370">
        <v>0</v>
      </c>
      <c r="BI180" s="370">
        <v>0</v>
      </c>
      <c r="BJ180" s="370">
        <v>0</v>
      </c>
      <c r="BK180" s="370">
        <v>0</v>
      </c>
      <c r="BL180" s="370">
        <v>0</v>
      </c>
      <c r="BM180" s="370">
        <v>0</v>
      </c>
      <c r="BN180" s="370">
        <v>0</v>
      </c>
      <c r="BO180" s="370">
        <v>0</v>
      </c>
      <c r="BP180" s="370">
        <v>0</v>
      </c>
      <c r="BQ180" s="370">
        <v>0</v>
      </c>
      <c r="BR180" s="370">
        <v>0</v>
      </c>
      <c r="BS180" s="370">
        <v>0</v>
      </c>
      <c r="BT180" s="370">
        <v>0</v>
      </c>
      <c r="BU180" s="370">
        <v>0</v>
      </c>
      <c r="BV180" s="370">
        <v>0</v>
      </c>
      <c r="BW180" s="370">
        <v>0</v>
      </c>
      <c r="BX180" s="370">
        <v>0</v>
      </c>
      <c r="BY180" s="370">
        <v>0</v>
      </c>
      <c r="BZ180" s="370">
        <v>0</v>
      </c>
      <c r="CA180" s="370">
        <v>0</v>
      </c>
      <c r="CB180" s="370">
        <v>0</v>
      </c>
      <c r="CC180" s="370">
        <v>0</v>
      </c>
      <c r="CD180" s="370">
        <v>0</v>
      </c>
      <c r="CE180" s="370">
        <v>0</v>
      </c>
    </row>
    <row r="181" spans="1:83" s="371" customFormat="1" hidden="1">
      <c r="A181" s="370">
        <f t="shared" si="41"/>
        <v>166</v>
      </c>
      <c r="B181" s="370" t="s">
        <v>918</v>
      </c>
      <c r="C181" s="370" t="s">
        <v>919</v>
      </c>
      <c r="D181" s="370" t="s">
        <v>920</v>
      </c>
      <c r="E181" s="370" t="s">
        <v>920</v>
      </c>
      <c r="F181" s="370" t="s">
        <v>83</v>
      </c>
      <c r="G181" s="370" t="s">
        <v>126</v>
      </c>
      <c r="H181" s="370" t="s">
        <v>615</v>
      </c>
      <c r="I181" s="370" t="s">
        <v>615</v>
      </c>
      <c r="J181" s="370">
        <v>2</v>
      </c>
      <c r="K181" s="370" t="s">
        <v>2432</v>
      </c>
      <c r="L181" s="370">
        <v>29281</v>
      </c>
      <c r="M181" s="370" t="s">
        <v>2419</v>
      </c>
      <c r="N181" s="370">
        <v>0</v>
      </c>
      <c r="O181" s="370">
        <v>0</v>
      </c>
      <c r="P181" s="370">
        <v>0</v>
      </c>
      <c r="Q181" s="370">
        <f t="shared" si="42"/>
        <v>0</v>
      </c>
      <c r="R181" s="370">
        <v>0</v>
      </c>
      <c r="S181" s="370">
        <v>0</v>
      </c>
      <c r="T181" s="370">
        <f t="shared" si="43"/>
        <v>0</v>
      </c>
      <c r="U181" s="370">
        <v>5</v>
      </c>
      <c r="V181" s="370">
        <v>4</v>
      </c>
      <c r="W181" s="370">
        <f t="shared" si="44"/>
        <v>9</v>
      </c>
      <c r="X181" s="370">
        <v>11</v>
      </c>
      <c r="Y181" s="370">
        <v>16</v>
      </c>
      <c r="Z181" s="370">
        <f t="shared" si="45"/>
        <v>27</v>
      </c>
      <c r="AA181" s="370">
        <v>10</v>
      </c>
      <c r="AB181" s="370">
        <v>9</v>
      </c>
      <c r="AC181" s="370">
        <f t="shared" si="46"/>
        <v>19</v>
      </c>
      <c r="AD181" s="370">
        <v>3</v>
      </c>
      <c r="AE181" s="370">
        <v>5</v>
      </c>
      <c r="AF181" s="370">
        <f t="shared" si="47"/>
        <v>8</v>
      </c>
      <c r="AG181" s="370">
        <v>10</v>
      </c>
      <c r="AH181" s="370">
        <v>10</v>
      </c>
      <c r="AI181" s="370">
        <f t="shared" si="48"/>
        <v>20</v>
      </c>
      <c r="AJ181" s="370">
        <v>10</v>
      </c>
      <c r="AK181" s="370">
        <v>5</v>
      </c>
      <c r="AL181" s="370">
        <f t="shared" si="49"/>
        <v>15</v>
      </c>
      <c r="AM181" s="370">
        <v>6</v>
      </c>
      <c r="AN181" s="370">
        <v>10</v>
      </c>
      <c r="AO181" s="370">
        <f t="shared" si="50"/>
        <v>16</v>
      </c>
      <c r="AP181" s="370">
        <v>1</v>
      </c>
      <c r="AQ181" s="370">
        <v>2</v>
      </c>
      <c r="AR181" s="370">
        <f t="shared" si="51"/>
        <v>3</v>
      </c>
      <c r="AS181" s="370">
        <v>1</v>
      </c>
      <c r="AT181" s="370">
        <v>2</v>
      </c>
      <c r="AU181" s="370">
        <f t="shared" si="52"/>
        <v>3</v>
      </c>
      <c r="AV181" s="370">
        <v>3</v>
      </c>
      <c r="AW181" s="370">
        <v>8</v>
      </c>
      <c r="AX181" s="370">
        <f t="shared" si="53"/>
        <v>11</v>
      </c>
      <c r="AY181" s="370">
        <v>2</v>
      </c>
      <c r="AZ181" s="370">
        <v>3</v>
      </c>
      <c r="BA181" s="370">
        <f t="shared" si="54"/>
        <v>5</v>
      </c>
      <c r="BB181" s="370">
        <v>0</v>
      </c>
      <c r="BC181" s="370">
        <v>1</v>
      </c>
      <c r="BD181" s="370">
        <f t="shared" si="55"/>
        <v>1</v>
      </c>
      <c r="BE181" s="370">
        <v>1</v>
      </c>
      <c r="BF181" s="370">
        <v>0</v>
      </c>
      <c r="BG181" s="370">
        <f t="shared" si="56"/>
        <v>1</v>
      </c>
      <c r="BH181" s="370">
        <v>0</v>
      </c>
      <c r="BI181" s="370">
        <v>1</v>
      </c>
      <c r="BJ181" s="370">
        <v>0</v>
      </c>
      <c r="BK181" s="370">
        <v>0</v>
      </c>
      <c r="BL181" s="370">
        <v>0</v>
      </c>
      <c r="BM181" s="370">
        <v>0</v>
      </c>
      <c r="BN181" s="370">
        <v>0</v>
      </c>
      <c r="BO181" s="370">
        <v>0</v>
      </c>
      <c r="BP181" s="370">
        <v>0</v>
      </c>
      <c r="BQ181" s="370">
        <v>0</v>
      </c>
      <c r="BR181" s="370">
        <v>0</v>
      </c>
      <c r="BS181" s="370">
        <v>0</v>
      </c>
      <c r="BT181" s="370">
        <v>0</v>
      </c>
      <c r="BU181" s="370">
        <v>1</v>
      </c>
      <c r="BV181" s="370">
        <v>1</v>
      </c>
      <c r="BW181" s="370">
        <v>0</v>
      </c>
      <c r="BX181" s="370">
        <v>1</v>
      </c>
      <c r="BY181" s="370">
        <v>1</v>
      </c>
      <c r="BZ181" s="370">
        <v>0</v>
      </c>
      <c r="CA181" s="370">
        <v>1</v>
      </c>
      <c r="CB181" s="370">
        <v>1</v>
      </c>
      <c r="CC181" s="370">
        <v>0</v>
      </c>
      <c r="CD181" s="370">
        <v>1</v>
      </c>
      <c r="CE181" s="370">
        <v>1</v>
      </c>
    </row>
    <row r="182" spans="1:83" s="371" customFormat="1" ht="24" customHeight="1">
      <c r="A182" s="370">
        <v>7</v>
      </c>
      <c r="B182" s="370"/>
      <c r="C182" s="370" t="str">
        <f>F182</f>
        <v>Kec. Pauh</v>
      </c>
      <c r="D182" s="370"/>
      <c r="E182" s="370"/>
      <c r="F182" s="370" t="str">
        <f>F181</f>
        <v>Kec. Pauh</v>
      </c>
      <c r="G182" s="370"/>
      <c r="H182" s="370"/>
      <c r="I182" s="370"/>
      <c r="J182" s="370"/>
      <c r="K182" s="370"/>
      <c r="L182" s="370"/>
      <c r="M182" s="370"/>
      <c r="N182" s="370"/>
      <c r="O182" s="370">
        <f t="shared" ref="O182:BS182" si="58">SUM(O165:O181)</f>
        <v>7</v>
      </c>
      <c r="P182" s="370">
        <f t="shared" si="58"/>
        <v>7</v>
      </c>
      <c r="Q182" s="370">
        <f t="shared" si="58"/>
        <v>14</v>
      </c>
      <c r="R182" s="370">
        <f t="shared" si="58"/>
        <v>160</v>
      </c>
      <c r="S182" s="370">
        <f t="shared" si="58"/>
        <v>171</v>
      </c>
      <c r="T182" s="370">
        <f t="shared" si="58"/>
        <v>331</v>
      </c>
      <c r="U182" s="370">
        <f t="shared" si="58"/>
        <v>243</v>
      </c>
      <c r="V182" s="370">
        <f t="shared" si="58"/>
        <v>229</v>
      </c>
      <c r="W182" s="370">
        <f t="shared" si="58"/>
        <v>472</v>
      </c>
      <c r="X182" s="370">
        <f t="shared" si="58"/>
        <v>268</v>
      </c>
      <c r="Y182" s="370">
        <f t="shared" si="58"/>
        <v>256</v>
      </c>
      <c r="Z182" s="370">
        <f t="shared" si="58"/>
        <v>524</v>
      </c>
      <c r="AA182" s="370">
        <f t="shared" si="58"/>
        <v>271</v>
      </c>
      <c r="AB182" s="370">
        <f t="shared" si="58"/>
        <v>214</v>
      </c>
      <c r="AC182" s="370">
        <f t="shared" si="58"/>
        <v>485</v>
      </c>
      <c r="AD182" s="370">
        <f t="shared" si="58"/>
        <v>197</v>
      </c>
      <c r="AE182" s="370">
        <f t="shared" si="58"/>
        <v>212</v>
      </c>
      <c r="AF182" s="370">
        <f t="shared" si="58"/>
        <v>409</v>
      </c>
      <c r="AG182" s="370">
        <f t="shared" si="58"/>
        <v>230</v>
      </c>
      <c r="AH182" s="370">
        <f t="shared" si="58"/>
        <v>210</v>
      </c>
      <c r="AI182" s="370">
        <f t="shared" si="58"/>
        <v>440</v>
      </c>
      <c r="AJ182" s="370">
        <f t="shared" si="58"/>
        <v>154</v>
      </c>
      <c r="AK182" s="370">
        <f t="shared" si="58"/>
        <v>94</v>
      </c>
      <c r="AL182" s="370">
        <f t="shared" si="58"/>
        <v>248</v>
      </c>
      <c r="AM182" s="370">
        <f t="shared" si="58"/>
        <v>81</v>
      </c>
      <c r="AN182" s="370">
        <f t="shared" si="58"/>
        <v>43</v>
      </c>
      <c r="AO182" s="370">
        <f t="shared" si="58"/>
        <v>124</v>
      </c>
      <c r="AP182" s="370">
        <f t="shared" si="58"/>
        <v>22</v>
      </c>
      <c r="AQ182" s="370">
        <f t="shared" si="58"/>
        <v>20</v>
      </c>
      <c r="AR182" s="370">
        <f t="shared" si="58"/>
        <v>42</v>
      </c>
      <c r="AS182" s="370">
        <f t="shared" si="58"/>
        <v>12</v>
      </c>
      <c r="AT182" s="370">
        <f t="shared" si="58"/>
        <v>10</v>
      </c>
      <c r="AU182" s="370">
        <f t="shared" si="58"/>
        <v>22</v>
      </c>
      <c r="AV182" s="370">
        <f t="shared" si="58"/>
        <v>6</v>
      </c>
      <c r="AW182" s="370">
        <f t="shared" si="58"/>
        <v>11</v>
      </c>
      <c r="AX182" s="370">
        <f t="shared" si="58"/>
        <v>17</v>
      </c>
      <c r="AY182" s="370">
        <f t="shared" si="58"/>
        <v>8</v>
      </c>
      <c r="AZ182" s="370">
        <f t="shared" si="58"/>
        <v>4</v>
      </c>
      <c r="BA182" s="370">
        <f t="shared" si="58"/>
        <v>12</v>
      </c>
      <c r="BB182" s="370">
        <f t="shared" si="58"/>
        <v>0</v>
      </c>
      <c r="BC182" s="370">
        <f t="shared" si="58"/>
        <v>1</v>
      </c>
      <c r="BD182" s="370">
        <f t="shared" si="58"/>
        <v>1</v>
      </c>
      <c r="BE182" s="370">
        <f t="shared" si="58"/>
        <v>1</v>
      </c>
      <c r="BF182" s="370">
        <f t="shared" si="58"/>
        <v>0</v>
      </c>
      <c r="BG182" s="370">
        <f t="shared" si="58"/>
        <v>1</v>
      </c>
      <c r="BH182" s="370">
        <f t="shared" si="58"/>
        <v>18</v>
      </c>
      <c r="BI182" s="370">
        <f t="shared" si="58"/>
        <v>3</v>
      </c>
      <c r="BJ182" s="370">
        <f t="shared" si="58"/>
        <v>3</v>
      </c>
      <c r="BK182" s="370">
        <f t="shared" si="58"/>
        <v>7</v>
      </c>
      <c r="BL182" s="370">
        <f t="shared" si="58"/>
        <v>5</v>
      </c>
      <c r="BM182" s="370">
        <f t="shared" si="58"/>
        <v>3</v>
      </c>
      <c r="BN182" s="370">
        <f t="shared" si="58"/>
        <v>3</v>
      </c>
      <c r="BO182" s="370">
        <f t="shared" si="58"/>
        <v>0</v>
      </c>
      <c r="BP182" s="370">
        <f t="shared" si="58"/>
        <v>14</v>
      </c>
      <c r="BQ182" s="370">
        <f t="shared" si="58"/>
        <v>8</v>
      </c>
      <c r="BR182" s="370">
        <f t="shared" si="58"/>
        <v>0</v>
      </c>
      <c r="BS182" s="370">
        <f t="shared" si="58"/>
        <v>0</v>
      </c>
      <c r="BT182" s="370">
        <v>0</v>
      </c>
      <c r="BU182" s="370">
        <v>0</v>
      </c>
      <c r="BV182" s="370">
        <f>SUM(BT182:BU182)</f>
        <v>0</v>
      </c>
      <c r="BW182" s="370">
        <v>0</v>
      </c>
      <c r="BX182" s="370">
        <v>0</v>
      </c>
      <c r="BY182" s="370">
        <f>SUM(BW182:BX182)</f>
        <v>0</v>
      </c>
      <c r="BZ182" s="370">
        <v>1</v>
      </c>
      <c r="CA182" s="370">
        <v>1</v>
      </c>
      <c r="CB182" s="370">
        <f>SUM(BZ182:CA182)</f>
        <v>2</v>
      </c>
      <c r="CC182" s="370">
        <v>4</v>
      </c>
      <c r="CD182" s="370">
        <v>1</v>
      </c>
      <c r="CE182" s="370">
        <f>SUM(CC182:CD182)</f>
        <v>5</v>
      </c>
    </row>
    <row r="183" spans="1:83" s="371" customFormat="1" hidden="1">
      <c r="A183" s="370">
        <f>A181+1</f>
        <v>167</v>
      </c>
      <c r="B183" s="370" t="s">
        <v>965</v>
      </c>
      <c r="C183" s="370" t="s">
        <v>966</v>
      </c>
      <c r="D183" s="370" t="s">
        <v>323</v>
      </c>
      <c r="E183" s="370" t="s">
        <v>977</v>
      </c>
      <c r="F183" s="370" t="s">
        <v>90</v>
      </c>
      <c r="G183" s="370" t="s">
        <v>126</v>
      </c>
      <c r="H183" s="370" t="s">
        <v>615</v>
      </c>
      <c r="I183" s="370" t="s">
        <v>615</v>
      </c>
      <c r="J183" s="370">
        <v>2</v>
      </c>
      <c r="K183" s="370" t="s">
        <v>2410</v>
      </c>
      <c r="L183" s="370">
        <v>23091</v>
      </c>
      <c r="M183" s="370" t="s">
        <v>2409</v>
      </c>
      <c r="N183" s="370">
        <v>0</v>
      </c>
      <c r="O183" s="370">
        <v>0</v>
      </c>
      <c r="P183" s="370">
        <v>1</v>
      </c>
      <c r="Q183" s="370">
        <f t="shared" si="42"/>
        <v>1</v>
      </c>
      <c r="R183" s="370">
        <v>16</v>
      </c>
      <c r="S183" s="370">
        <v>20</v>
      </c>
      <c r="T183" s="370">
        <f t="shared" si="43"/>
        <v>36</v>
      </c>
      <c r="U183" s="370">
        <v>12</v>
      </c>
      <c r="V183" s="370">
        <v>7</v>
      </c>
      <c r="W183" s="370">
        <f t="shared" si="44"/>
        <v>19</v>
      </c>
      <c r="X183" s="370">
        <v>16</v>
      </c>
      <c r="Y183" s="370">
        <v>16</v>
      </c>
      <c r="Z183" s="370">
        <f t="shared" si="45"/>
        <v>32</v>
      </c>
      <c r="AA183" s="370">
        <v>21</v>
      </c>
      <c r="AB183" s="370">
        <v>13</v>
      </c>
      <c r="AC183" s="370">
        <f t="shared" si="46"/>
        <v>34</v>
      </c>
      <c r="AD183" s="370">
        <v>24</v>
      </c>
      <c r="AE183" s="370">
        <v>17</v>
      </c>
      <c r="AF183" s="370">
        <f t="shared" si="47"/>
        <v>41</v>
      </c>
      <c r="AG183" s="370">
        <v>14</v>
      </c>
      <c r="AH183" s="370">
        <v>13</v>
      </c>
      <c r="AI183" s="370">
        <f t="shared" si="48"/>
        <v>27</v>
      </c>
      <c r="AJ183" s="370">
        <v>6</v>
      </c>
      <c r="AK183" s="370">
        <v>5</v>
      </c>
      <c r="AL183" s="370">
        <f t="shared" si="49"/>
        <v>11</v>
      </c>
      <c r="AM183" s="370">
        <v>3</v>
      </c>
      <c r="AN183" s="370">
        <v>1</v>
      </c>
      <c r="AO183" s="370">
        <f t="shared" si="50"/>
        <v>4</v>
      </c>
      <c r="AP183" s="370">
        <v>0</v>
      </c>
      <c r="AQ183" s="370">
        <v>0</v>
      </c>
      <c r="AR183" s="370">
        <f t="shared" si="51"/>
        <v>0</v>
      </c>
      <c r="AS183" s="370">
        <v>0</v>
      </c>
      <c r="AT183" s="370">
        <v>0</v>
      </c>
      <c r="AU183" s="370">
        <f t="shared" si="52"/>
        <v>0</v>
      </c>
      <c r="AV183" s="370">
        <v>0</v>
      </c>
      <c r="AW183" s="370">
        <v>0</v>
      </c>
      <c r="AX183" s="370">
        <f t="shared" si="53"/>
        <v>0</v>
      </c>
      <c r="AY183" s="370">
        <v>0</v>
      </c>
      <c r="AZ183" s="370">
        <v>0</v>
      </c>
      <c r="BA183" s="370">
        <f t="shared" si="54"/>
        <v>0</v>
      </c>
      <c r="BB183" s="370">
        <v>0</v>
      </c>
      <c r="BC183" s="370">
        <v>0</v>
      </c>
      <c r="BD183" s="370">
        <f t="shared" si="55"/>
        <v>0</v>
      </c>
      <c r="BE183" s="370">
        <v>0</v>
      </c>
      <c r="BF183" s="370">
        <v>0</v>
      </c>
      <c r="BG183" s="370">
        <f t="shared" si="56"/>
        <v>0</v>
      </c>
      <c r="BH183" s="370">
        <v>0</v>
      </c>
      <c r="BI183" s="370">
        <v>0</v>
      </c>
      <c r="BJ183" s="370">
        <v>0</v>
      </c>
      <c r="BK183" s="370">
        <v>0</v>
      </c>
      <c r="BL183" s="370">
        <v>0</v>
      </c>
      <c r="BM183" s="370">
        <v>0</v>
      </c>
      <c r="BN183" s="370">
        <v>0</v>
      </c>
      <c r="BO183" s="370">
        <v>0</v>
      </c>
      <c r="BP183" s="370">
        <v>0</v>
      </c>
      <c r="BQ183" s="370">
        <v>0</v>
      </c>
      <c r="BR183" s="370">
        <v>0</v>
      </c>
      <c r="BS183" s="370">
        <v>0</v>
      </c>
      <c r="BT183" s="370">
        <v>0</v>
      </c>
      <c r="BU183" s="370">
        <v>0</v>
      </c>
      <c r="BV183" s="370">
        <v>0</v>
      </c>
      <c r="BW183" s="370">
        <v>0</v>
      </c>
      <c r="BX183" s="370">
        <v>0</v>
      </c>
      <c r="BY183" s="370">
        <v>0</v>
      </c>
      <c r="BZ183" s="370">
        <v>0</v>
      </c>
      <c r="CA183" s="370">
        <v>0</v>
      </c>
      <c r="CB183" s="370">
        <v>0</v>
      </c>
      <c r="CC183" s="370">
        <v>0</v>
      </c>
      <c r="CD183" s="370">
        <v>0</v>
      </c>
      <c r="CE183" s="370">
        <v>0</v>
      </c>
    </row>
    <row r="184" spans="1:83" s="371" customFormat="1" hidden="1">
      <c r="A184" s="370">
        <f t="shared" si="41"/>
        <v>168</v>
      </c>
      <c r="B184" s="370" t="s">
        <v>938</v>
      </c>
      <c r="C184" s="370" t="s">
        <v>939</v>
      </c>
      <c r="D184" s="370" t="s">
        <v>1614</v>
      </c>
      <c r="E184" s="370" t="s">
        <v>940</v>
      </c>
      <c r="F184" s="370" t="s">
        <v>90</v>
      </c>
      <c r="G184" s="370" t="s">
        <v>126</v>
      </c>
      <c r="H184" s="370" t="s">
        <v>615</v>
      </c>
      <c r="I184" s="370" t="s">
        <v>615</v>
      </c>
      <c r="J184" s="370">
        <v>2</v>
      </c>
      <c r="K184" s="370" t="s">
        <v>2410</v>
      </c>
      <c r="L184" s="370">
        <v>28126</v>
      </c>
      <c r="M184" s="370" t="s">
        <v>2409</v>
      </c>
      <c r="N184" s="370">
        <v>900</v>
      </c>
      <c r="O184" s="370">
        <v>0</v>
      </c>
      <c r="P184" s="370">
        <v>0</v>
      </c>
      <c r="Q184" s="370">
        <f t="shared" si="42"/>
        <v>0</v>
      </c>
      <c r="R184" s="370">
        <v>10</v>
      </c>
      <c r="S184" s="370">
        <v>8</v>
      </c>
      <c r="T184" s="370">
        <f t="shared" si="43"/>
        <v>18</v>
      </c>
      <c r="U184" s="370">
        <v>23</v>
      </c>
      <c r="V184" s="370">
        <v>17</v>
      </c>
      <c r="W184" s="370">
        <f t="shared" si="44"/>
        <v>40</v>
      </c>
      <c r="X184" s="370">
        <v>22</v>
      </c>
      <c r="Y184" s="370">
        <v>19</v>
      </c>
      <c r="Z184" s="370">
        <f t="shared" si="45"/>
        <v>41</v>
      </c>
      <c r="AA184" s="370">
        <v>17</v>
      </c>
      <c r="AB184" s="370">
        <v>18</v>
      </c>
      <c r="AC184" s="370">
        <f t="shared" si="46"/>
        <v>35</v>
      </c>
      <c r="AD184" s="370">
        <v>21</v>
      </c>
      <c r="AE184" s="370">
        <v>15</v>
      </c>
      <c r="AF184" s="370">
        <f t="shared" si="47"/>
        <v>36</v>
      </c>
      <c r="AG184" s="370">
        <v>8</v>
      </c>
      <c r="AH184" s="370">
        <v>17</v>
      </c>
      <c r="AI184" s="370">
        <f t="shared" si="48"/>
        <v>25</v>
      </c>
      <c r="AJ184" s="370">
        <v>14</v>
      </c>
      <c r="AK184" s="370">
        <v>7</v>
      </c>
      <c r="AL184" s="370">
        <f t="shared" si="49"/>
        <v>21</v>
      </c>
      <c r="AM184" s="370">
        <v>3</v>
      </c>
      <c r="AN184" s="370">
        <v>2</v>
      </c>
      <c r="AO184" s="370">
        <f t="shared" si="50"/>
        <v>5</v>
      </c>
      <c r="AP184" s="370">
        <v>2</v>
      </c>
      <c r="AQ184" s="370">
        <v>1</v>
      </c>
      <c r="AR184" s="370">
        <f t="shared" si="51"/>
        <v>3</v>
      </c>
      <c r="AS184" s="370">
        <v>0</v>
      </c>
      <c r="AT184" s="370">
        <v>0</v>
      </c>
      <c r="AU184" s="370">
        <f t="shared" si="52"/>
        <v>0</v>
      </c>
      <c r="AV184" s="370">
        <v>0</v>
      </c>
      <c r="AW184" s="370">
        <v>0</v>
      </c>
      <c r="AX184" s="370">
        <f t="shared" si="53"/>
        <v>0</v>
      </c>
      <c r="AY184" s="370">
        <v>0</v>
      </c>
      <c r="AZ184" s="370">
        <v>0</v>
      </c>
      <c r="BA184" s="370">
        <f t="shared" si="54"/>
        <v>0</v>
      </c>
      <c r="BB184" s="370">
        <v>0</v>
      </c>
      <c r="BC184" s="370">
        <v>0</v>
      </c>
      <c r="BD184" s="370">
        <f t="shared" si="55"/>
        <v>0</v>
      </c>
      <c r="BE184" s="370">
        <v>0</v>
      </c>
      <c r="BF184" s="370">
        <v>0</v>
      </c>
      <c r="BG184" s="370">
        <f t="shared" si="56"/>
        <v>0</v>
      </c>
      <c r="BH184" s="370">
        <v>3</v>
      </c>
      <c r="BI184" s="370">
        <v>0</v>
      </c>
      <c r="BJ184" s="370">
        <v>0</v>
      </c>
      <c r="BK184" s="370">
        <v>0</v>
      </c>
      <c r="BL184" s="370">
        <v>3</v>
      </c>
      <c r="BM184" s="370">
        <v>1</v>
      </c>
      <c r="BN184" s="370">
        <v>0</v>
      </c>
      <c r="BO184" s="370">
        <v>0</v>
      </c>
      <c r="BP184" s="370">
        <v>0</v>
      </c>
      <c r="BQ184" s="370">
        <v>0</v>
      </c>
      <c r="BR184" s="370">
        <v>1</v>
      </c>
      <c r="BS184" s="370">
        <v>0</v>
      </c>
      <c r="BT184" s="370">
        <v>7</v>
      </c>
      <c r="BU184" s="370">
        <v>1</v>
      </c>
      <c r="BV184" s="370">
        <v>8</v>
      </c>
      <c r="BW184" s="370">
        <v>7</v>
      </c>
      <c r="BX184" s="370">
        <v>1</v>
      </c>
      <c r="BY184" s="370">
        <v>8</v>
      </c>
      <c r="BZ184" s="370">
        <v>7</v>
      </c>
      <c r="CA184" s="370">
        <v>1</v>
      </c>
      <c r="CB184" s="370">
        <v>8</v>
      </c>
      <c r="CC184" s="370">
        <v>7</v>
      </c>
      <c r="CD184" s="370">
        <v>1</v>
      </c>
      <c r="CE184" s="370">
        <v>8</v>
      </c>
    </row>
    <row r="185" spans="1:83" s="371" customFormat="1" hidden="1">
      <c r="A185" s="370">
        <f t="shared" si="41"/>
        <v>169</v>
      </c>
      <c r="B185" s="370" t="s">
        <v>978</v>
      </c>
      <c r="C185" s="370" t="s">
        <v>979</v>
      </c>
      <c r="D185" s="370" t="s">
        <v>2476</v>
      </c>
      <c r="E185" s="370" t="s">
        <v>980</v>
      </c>
      <c r="F185" s="370" t="s">
        <v>90</v>
      </c>
      <c r="G185" s="370" t="s">
        <v>126</v>
      </c>
      <c r="H185" s="370" t="s">
        <v>615</v>
      </c>
      <c r="I185" s="370" t="s">
        <v>615</v>
      </c>
      <c r="J185" s="370">
        <v>2</v>
      </c>
      <c r="K185" s="370" t="s">
        <v>2410</v>
      </c>
      <c r="L185" s="370" t="s">
        <v>615</v>
      </c>
      <c r="M185" s="370" t="s">
        <v>2409</v>
      </c>
      <c r="N185" s="370">
        <v>900</v>
      </c>
      <c r="O185" s="370">
        <v>0</v>
      </c>
      <c r="P185" s="370">
        <v>0</v>
      </c>
      <c r="Q185" s="370">
        <f t="shared" si="42"/>
        <v>0</v>
      </c>
      <c r="R185" s="370">
        <v>21</v>
      </c>
      <c r="S185" s="370">
        <v>18</v>
      </c>
      <c r="T185" s="370">
        <f t="shared" si="43"/>
        <v>39</v>
      </c>
      <c r="U185" s="370">
        <v>24</v>
      </c>
      <c r="V185" s="370">
        <v>26</v>
      </c>
      <c r="W185" s="370">
        <f t="shared" si="44"/>
        <v>50</v>
      </c>
      <c r="X185" s="370">
        <v>22</v>
      </c>
      <c r="Y185" s="370">
        <v>28</v>
      </c>
      <c r="Z185" s="370">
        <f t="shared" si="45"/>
        <v>50</v>
      </c>
      <c r="AA185" s="370">
        <v>11</v>
      </c>
      <c r="AB185" s="370">
        <v>22</v>
      </c>
      <c r="AC185" s="370">
        <f t="shared" si="46"/>
        <v>33</v>
      </c>
      <c r="AD185" s="370">
        <v>24</v>
      </c>
      <c r="AE185" s="370">
        <v>27</v>
      </c>
      <c r="AF185" s="370">
        <f t="shared" si="47"/>
        <v>51</v>
      </c>
      <c r="AG185" s="370">
        <v>14</v>
      </c>
      <c r="AH185" s="370">
        <v>21</v>
      </c>
      <c r="AI185" s="370">
        <f t="shared" si="48"/>
        <v>35</v>
      </c>
      <c r="AJ185" s="370">
        <v>14</v>
      </c>
      <c r="AK185" s="370">
        <v>10</v>
      </c>
      <c r="AL185" s="370">
        <f t="shared" si="49"/>
        <v>24</v>
      </c>
      <c r="AM185" s="370">
        <v>1</v>
      </c>
      <c r="AN185" s="370">
        <v>0</v>
      </c>
      <c r="AO185" s="370">
        <f t="shared" si="50"/>
        <v>1</v>
      </c>
      <c r="AP185" s="370">
        <v>0</v>
      </c>
      <c r="AQ185" s="370">
        <v>0</v>
      </c>
      <c r="AR185" s="370">
        <f t="shared" si="51"/>
        <v>0</v>
      </c>
      <c r="AS185" s="370">
        <v>0</v>
      </c>
      <c r="AT185" s="370">
        <v>0</v>
      </c>
      <c r="AU185" s="370">
        <f t="shared" si="52"/>
        <v>0</v>
      </c>
      <c r="AV185" s="370">
        <v>0</v>
      </c>
      <c r="AW185" s="370">
        <v>0</v>
      </c>
      <c r="AX185" s="370">
        <f t="shared" si="53"/>
        <v>0</v>
      </c>
      <c r="AY185" s="370">
        <v>0</v>
      </c>
      <c r="AZ185" s="370">
        <v>0</v>
      </c>
      <c r="BA185" s="370">
        <f t="shared" si="54"/>
        <v>0</v>
      </c>
      <c r="BB185" s="370">
        <v>0</v>
      </c>
      <c r="BC185" s="370">
        <v>0</v>
      </c>
      <c r="BD185" s="370">
        <f t="shared" si="55"/>
        <v>0</v>
      </c>
      <c r="BE185" s="370">
        <v>0</v>
      </c>
      <c r="BF185" s="370">
        <v>0</v>
      </c>
      <c r="BG185" s="370">
        <f t="shared" si="56"/>
        <v>0</v>
      </c>
      <c r="BH185" s="370">
        <v>4</v>
      </c>
      <c r="BI185" s="370">
        <v>1</v>
      </c>
      <c r="BJ185" s="370">
        <v>1</v>
      </c>
      <c r="BK185" s="370">
        <v>1</v>
      </c>
      <c r="BL185" s="370">
        <v>2</v>
      </c>
      <c r="BM185" s="370">
        <v>2</v>
      </c>
      <c r="BN185" s="370">
        <v>0</v>
      </c>
      <c r="BO185" s="370">
        <v>0</v>
      </c>
      <c r="BP185" s="370">
        <v>0</v>
      </c>
      <c r="BQ185" s="370">
        <v>0</v>
      </c>
      <c r="BR185" s="370">
        <v>0</v>
      </c>
      <c r="BS185" s="370">
        <v>0</v>
      </c>
      <c r="BT185" s="370">
        <v>7</v>
      </c>
      <c r="BU185" s="370">
        <v>4</v>
      </c>
      <c r="BV185" s="370">
        <v>11</v>
      </c>
      <c r="BW185" s="370">
        <v>7</v>
      </c>
      <c r="BX185" s="370">
        <v>4</v>
      </c>
      <c r="BY185" s="370">
        <v>11</v>
      </c>
      <c r="BZ185" s="370">
        <v>7</v>
      </c>
      <c r="CA185" s="370">
        <v>4</v>
      </c>
      <c r="CB185" s="370">
        <v>11</v>
      </c>
      <c r="CC185" s="370">
        <v>7</v>
      </c>
      <c r="CD185" s="370">
        <v>4</v>
      </c>
      <c r="CE185" s="370">
        <v>11</v>
      </c>
    </row>
    <row r="186" spans="1:83" s="371" customFormat="1" hidden="1">
      <c r="A186" s="370">
        <f t="shared" si="41"/>
        <v>170</v>
      </c>
      <c r="B186" s="370" t="s">
        <v>984</v>
      </c>
      <c r="C186" s="370" t="s">
        <v>985</v>
      </c>
      <c r="D186" s="370" t="s">
        <v>1620</v>
      </c>
      <c r="E186" s="370" t="s">
        <v>986</v>
      </c>
      <c r="F186" s="370" t="s">
        <v>90</v>
      </c>
      <c r="G186" s="370" t="s">
        <v>126</v>
      </c>
      <c r="H186" s="370" t="s">
        <v>615</v>
      </c>
      <c r="I186" s="370" t="s">
        <v>615</v>
      </c>
      <c r="J186" s="370">
        <v>2</v>
      </c>
      <c r="K186" s="370" t="s">
        <v>2410</v>
      </c>
      <c r="L186" s="370">
        <v>29860</v>
      </c>
      <c r="M186" s="370" t="s">
        <v>2409</v>
      </c>
      <c r="N186" s="370">
        <v>900</v>
      </c>
      <c r="O186" s="370">
        <v>0</v>
      </c>
      <c r="P186" s="370">
        <v>0</v>
      </c>
      <c r="Q186" s="370">
        <f t="shared" si="42"/>
        <v>0</v>
      </c>
      <c r="R186" s="370">
        <v>4</v>
      </c>
      <c r="S186" s="370">
        <v>2</v>
      </c>
      <c r="T186" s="370">
        <f t="shared" si="43"/>
        <v>6</v>
      </c>
      <c r="U186" s="370">
        <v>2</v>
      </c>
      <c r="V186" s="370">
        <v>13</v>
      </c>
      <c r="W186" s="370">
        <f t="shared" si="44"/>
        <v>15</v>
      </c>
      <c r="X186" s="370">
        <v>12</v>
      </c>
      <c r="Y186" s="370">
        <v>16</v>
      </c>
      <c r="Z186" s="370">
        <f t="shared" si="45"/>
        <v>28</v>
      </c>
      <c r="AA186" s="370">
        <v>12</v>
      </c>
      <c r="AB186" s="370">
        <v>4</v>
      </c>
      <c r="AC186" s="370">
        <f t="shared" si="46"/>
        <v>16</v>
      </c>
      <c r="AD186" s="370">
        <v>8</v>
      </c>
      <c r="AE186" s="370">
        <v>11</v>
      </c>
      <c r="AF186" s="370">
        <f t="shared" si="47"/>
        <v>19</v>
      </c>
      <c r="AG186" s="370">
        <v>14</v>
      </c>
      <c r="AH186" s="370">
        <v>12</v>
      </c>
      <c r="AI186" s="370">
        <f t="shared" si="48"/>
        <v>26</v>
      </c>
      <c r="AJ186" s="370">
        <v>12</v>
      </c>
      <c r="AK186" s="370">
        <v>3</v>
      </c>
      <c r="AL186" s="370">
        <f t="shared" si="49"/>
        <v>15</v>
      </c>
      <c r="AM186" s="370">
        <v>2</v>
      </c>
      <c r="AN186" s="370">
        <v>1</v>
      </c>
      <c r="AO186" s="370">
        <f t="shared" si="50"/>
        <v>3</v>
      </c>
      <c r="AP186" s="370">
        <v>1</v>
      </c>
      <c r="AQ186" s="370">
        <v>0</v>
      </c>
      <c r="AR186" s="370">
        <f t="shared" si="51"/>
        <v>1</v>
      </c>
      <c r="AS186" s="370">
        <v>0</v>
      </c>
      <c r="AT186" s="370">
        <v>0</v>
      </c>
      <c r="AU186" s="370">
        <f t="shared" si="52"/>
        <v>0</v>
      </c>
      <c r="AV186" s="370">
        <v>0</v>
      </c>
      <c r="AW186" s="370">
        <v>0</v>
      </c>
      <c r="AX186" s="370">
        <f t="shared" si="53"/>
        <v>0</v>
      </c>
      <c r="AY186" s="370">
        <v>0</v>
      </c>
      <c r="AZ186" s="370">
        <v>0</v>
      </c>
      <c r="BA186" s="370">
        <f t="shared" si="54"/>
        <v>0</v>
      </c>
      <c r="BB186" s="370">
        <v>0</v>
      </c>
      <c r="BC186" s="370">
        <v>0</v>
      </c>
      <c r="BD186" s="370">
        <f t="shared" si="55"/>
        <v>0</v>
      </c>
      <c r="BE186" s="370">
        <v>0</v>
      </c>
      <c r="BF186" s="370">
        <v>0</v>
      </c>
      <c r="BG186" s="370">
        <f t="shared" si="56"/>
        <v>0</v>
      </c>
      <c r="BH186" s="370">
        <v>0</v>
      </c>
      <c r="BI186" s="370">
        <v>0</v>
      </c>
      <c r="BJ186" s="370">
        <v>0</v>
      </c>
      <c r="BK186" s="370">
        <v>0</v>
      </c>
      <c r="BL186" s="370">
        <v>0</v>
      </c>
      <c r="BM186" s="370">
        <v>0</v>
      </c>
      <c r="BN186" s="370">
        <v>0</v>
      </c>
      <c r="BO186" s="370">
        <v>0</v>
      </c>
      <c r="BP186" s="370">
        <v>0</v>
      </c>
      <c r="BQ186" s="370">
        <v>0</v>
      </c>
      <c r="BR186" s="370">
        <v>0</v>
      </c>
      <c r="BS186" s="370">
        <v>0</v>
      </c>
      <c r="BT186" s="370">
        <v>0</v>
      </c>
      <c r="BU186" s="370">
        <v>0</v>
      </c>
      <c r="BV186" s="370">
        <v>0</v>
      </c>
      <c r="BW186" s="370">
        <v>0</v>
      </c>
      <c r="BX186" s="370">
        <v>0</v>
      </c>
      <c r="BY186" s="370">
        <v>0</v>
      </c>
      <c r="BZ186" s="370">
        <v>0</v>
      </c>
      <c r="CA186" s="370">
        <v>0</v>
      </c>
      <c r="CB186" s="370">
        <v>0</v>
      </c>
      <c r="CC186" s="370">
        <v>0</v>
      </c>
      <c r="CD186" s="370">
        <v>0</v>
      </c>
      <c r="CE186" s="370">
        <v>0</v>
      </c>
    </row>
    <row r="187" spans="1:83" s="371" customFormat="1" hidden="1">
      <c r="A187" s="370">
        <f t="shared" si="41"/>
        <v>171</v>
      </c>
      <c r="B187" s="370" t="s">
        <v>970</v>
      </c>
      <c r="C187" s="370" t="s">
        <v>971</v>
      </c>
      <c r="D187" s="370" t="s">
        <v>2477</v>
      </c>
      <c r="E187" s="370" t="s">
        <v>972</v>
      </c>
      <c r="F187" s="370" t="s">
        <v>90</v>
      </c>
      <c r="G187" s="370" t="s">
        <v>126</v>
      </c>
      <c r="H187" s="370" t="s">
        <v>615</v>
      </c>
      <c r="I187" s="370" t="s">
        <v>615</v>
      </c>
      <c r="J187" s="370">
        <v>2</v>
      </c>
      <c r="K187" s="370" t="s">
        <v>2410</v>
      </c>
      <c r="L187" s="370">
        <v>29773</v>
      </c>
      <c r="M187" s="370" t="s">
        <v>2409</v>
      </c>
      <c r="N187" s="370">
        <v>900</v>
      </c>
      <c r="O187" s="370">
        <v>0</v>
      </c>
      <c r="P187" s="370">
        <v>0</v>
      </c>
      <c r="Q187" s="370">
        <f t="shared" si="42"/>
        <v>0</v>
      </c>
      <c r="R187" s="370">
        <v>19</v>
      </c>
      <c r="S187" s="370">
        <v>14</v>
      </c>
      <c r="T187" s="370">
        <f t="shared" si="43"/>
        <v>33</v>
      </c>
      <c r="U187" s="370">
        <v>23</v>
      </c>
      <c r="V187" s="370">
        <v>24</v>
      </c>
      <c r="W187" s="370">
        <f t="shared" si="44"/>
        <v>47</v>
      </c>
      <c r="X187" s="370">
        <v>19</v>
      </c>
      <c r="Y187" s="370">
        <v>19</v>
      </c>
      <c r="Z187" s="370">
        <f t="shared" si="45"/>
        <v>38</v>
      </c>
      <c r="AA187" s="370">
        <v>22</v>
      </c>
      <c r="AB187" s="370">
        <v>30</v>
      </c>
      <c r="AC187" s="370">
        <f t="shared" si="46"/>
        <v>52</v>
      </c>
      <c r="AD187" s="370">
        <v>26</v>
      </c>
      <c r="AE187" s="370">
        <v>20</v>
      </c>
      <c r="AF187" s="370">
        <f t="shared" si="47"/>
        <v>46</v>
      </c>
      <c r="AG187" s="370">
        <v>29</v>
      </c>
      <c r="AH187" s="370">
        <v>25</v>
      </c>
      <c r="AI187" s="370">
        <f t="shared" si="48"/>
        <v>54</v>
      </c>
      <c r="AJ187" s="370">
        <v>2</v>
      </c>
      <c r="AK187" s="370">
        <v>5</v>
      </c>
      <c r="AL187" s="370">
        <f t="shared" si="49"/>
        <v>7</v>
      </c>
      <c r="AM187" s="370">
        <v>3</v>
      </c>
      <c r="AN187" s="370">
        <v>0</v>
      </c>
      <c r="AO187" s="370">
        <f t="shared" si="50"/>
        <v>3</v>
      </c>
      <c r="AP187" s="370">
        <v>0</v>
      </c>
      <c r="AQ187" s="370">
        <v>0</v>
      </c>
      <c r="AR187" s="370">
        <f t="shared" si="51"/>
        <v>0</v>
      </c>
      <c r="AS187" s="370">
        <v>0</v>
      </c>
      <c r="AT187" s="370">
        <v>0</v>
      </c>
      <c r="AU187" s="370">
        <f t="shared" si="52"/>
        <v>0</v>
      </c>
      <c r="AV187" s="370">
        <v>0</v>
      </c>
      <c r="AW187" s="370">
        <v>0</v>
      </c>
      <c r="AX187" s="370">
        <f t="shared" si="53"/>
        <v>0</v>
      </c>
      <c r="AY187" s="370">
        <v>0</v>
      </c>
      <c r="AZ187" s="370">
        <v>0</v>
      </c>
      <c r="BA187" s="370">
        <f t="shared" si="54"/>
        <v>0</v>
      </c>
      <c r="BB187" s="370">
        <v>0</v>
      </c>
      <c r="BC187" s="370">
        <v>0</v>
      </c>
      <c r="BD187" s="370">
        <f t="shared" si="55"/>
        <v>0</v>
      </c>
      <c r="BE187" s="370">
        <v>0</v>
      </c>
      <c r="BF187" s="370">
        <v>0</v>
      </c>
      <c r="BG187" s="370">
        <f t="shared" si="56"/>
        <v>0</v>
      </c>
      <c r="BH187" s="370">
        <v>2</v>
      </c>
      <c r="BI187" s="370">
        <v>1</v>
      </c>
      <c r="BJ187" s="370">
        <v>0</v>
      </c>
      <c r="BK187" s="370">
        <v>0</v>
      </c>
      <c r="BL187" s="370">
        <v>0</v>
      </c>
      <c r="BM187" s="370">
        <v>1</v>
      </c>
      <c r="BN187" s="370">
        <v>0</v>
      </c>
      <c r="BO187" s="370">
        <v>0</v>
      </c>
      <c r="BP187" s="370">
        <v>0</v>
      </c>
      <c r="BQ187" s="370">
        <v>0</v>
      </c>
      <c r="BR187" s="370">
        <v>0</v>
      </c>
      <c r="BS187" s="370">
        <v>0</v>
      </c>
      <c r="BT187" s="370">
        <v>2</v>
      </c>
      <c r="BU187" s="370">
        <v>2</v>
      </c>
      <c r="BV187" s="370">
        <v>4</v>
      </c>
      <c r="BW187" s="370">
        <v>2</v>
      </c>
      <c r="BX187" s="370">
        <v>2</v>
      </c>
      <c r="BY187" s="370">
        <v>4</v>
      </c>
      <c r="BZ187" s="370">
        <v>2</v>
      </c>
      <c r="CA187" s="370">
        <v>2</v>
      </c>
      <c r="CB187" s="370">
        <v>4</v>
      </c>
      <c r="CC187" s="370">
        <v>2</v>
      </c>
      <c r="CD187" s="370">
        <v>2</v>
      </c>
      <c r="CE187" s="370">
        <v>4</v>
      </c>
    </row>
    <row r="188" spans="1:83" s="371" customFormat="1" hidden="1">
      <c r="A188" s="370">
        <f t="shared" si="41"/>
        <v>172</v>
      </c>
      <c r="B188" s="370" t="s">
        <v>956</v>
      </c>
      <c r="C188" s="370" t="s">
        <v>957</v>
      </c>
      <c r="D188" s="370" t="s">
        <v>1618</v>
      </c>
      <c r="E188" s="370" t="s">
        <v>958</v>
      </c>
      <c r="F188" s="370" t="s">
        <v>90</v>
      </c>
      <c r="G188" s="370" t="s">
        <v>126</v>
      </c>
      <c r="H188" s="370" t="s">
        <v>615</v>
      </c>
      <c r="I188" s="370" t="s">
        <v>615</v>
      </c>
      <c r="J188" s="370">
        <v>2</v>
      </c>
      <c r="K188" s="370" t="s">
        <v>2478</v>
      </c>
      <c r="L188" s="370">
        <v>29587</v>
      </c>
      <c r="M188" s="370" t="s">
        <v>2419</v>
      </c>
      <c r="N188" s="370">
        <v>1</v>
      </c>
      <c r="O188" s="370">
        <v>0</v>
      </c>
      <c r="P188" s="370">
        <v>0</v>
      </c>
      <c r="Q188" s="370">
        <f t="shared" si="42"/>
        <v>0</v>
      </c>
      <c r="R188" s="370">
        <v>4</v>
      </c>
      <c r="S188" s="370">
        <v>3</v>
      </c>
      <c r="T188" s="370">
        <f t="shared" si="43"/>
        <v>7</v>
      </c>
      <c r="U188" s="370">
        <v>3</v>
      </c>
      <c r="V188" s="370">
        <v>4</v>
      </c>
      <c r="W188" s="370">
        <f t="shared" si="44"/>
        <v>7</v>
      </c>
      <c r="X188" s="370">
        <v>5</v>
      </c>
      <c r="Y188" s="370">
        <v>6</v>
      </c>
      <c r="Z188" s="370">
        <f t="shared" si="45"/>
        <v>11</v>
      </c>
      <c r="AA188" s="370">
        <v>6</v>
      </c>
      <c r="AB188" s="370">
        <v>3</v>
      </c>
      <c r="AC188" s="370">
        <f t="shared" si="46"/>
        <v>9</v>
      </c>
      <c r="AD188" s="370">
        <v>6</v>
      </c>
      <c r="AE188" s="370">
        <v>7</v>
      </c>
      <c r="AF188" s="370">
        <f t="shared" si="47"/>
        <v>13</v>
      </c>
      <c r="AG188" s="370">
        <v>7</v>
      </c>
      <c r="AH188" s="370">
        <v>3</v>
      </c>
      <c r="AI188" s="370">
        <f t="shared" si="48"/>
        <v>10</v>
      </c>
      <c r="AJ188" s="370">
        <v>3</v>
      </c>
      <c r="AK188" s="370">
        <v>0</v>
      </c>
      <c r="AL188" s="370">
        <f t="shared" si="49"/>
        <v>3</v>
      </c>
      <c r="AM188" s="370">
        <v>0</v>
      </c>
      <c r="AN188" s="370">
        <v>2</v>
      </c>
      <c r="AO188" s="370">
        <f t="shared" si="50"/>
        <v>2</v>
      </c>
      <c r="AP188" s="370">
        <v>0</v>
      </c>
      <c r="AQ188" s="370">
        <v>0</v>
      </c>
      <c r="AR188" s="370">
        <f t="shared" si="51"/>
        <v>0</v>
      </c>
      <c r="AS188" s="370">
        <v>0</v>
      </c>
      <c r="AT188" s="370">
        <v>0</v>
      </c>
      <c r="AU188" s="370">
        <f t="shared" si="52"/>
        <v>0</v>
      </c>
      <c r="AV188" s="370">
        <v>0</v>
      </c>
      <c r="AW188" s="370">
        <v>0</v>
      </c>
      <c r="AX188" s="370">
        <f t="shared" si="53"/>
        <v>0</v>
      </c>
      <c r="AY188" s="370">
        <v>0</v>
      </c>
      <c r="AZ188" s="370">
        <v>0</v>
      </c>
      <c r="BA188" s="370">
        <f t="shared" si="54"/>
        <v>0</v>
      </c>
      <c r="BB188" s="370">
        <v>0</v>
      </c>
      <c r="BC188" s="370">
        <v>0</v>
      </c>
      <c r="BD188" s="370">
        <f t="shared" si="55"/>
        <v>0</v>
      </c>
      <c r="BE188" s="370">
        <v>0</v>
      </c>
      <c r="BF188" s="370">
        <v>0</v>
      </c>
      <c r="BG188" s="370">
        <f t="shared" si="56"/>
        <v>0</v>
      </c>
      <c r="BH188" s="370">
        <v>1</v>
      </c>
      <c r="BI188" s="370">
        <v>0</v>
      </c>
      <c r="BJ188" s="370">
        <v>1</v>
      </c>
      <c r="BK188" s="370">
        <v>1</v>
      </c>
      <c r="BL188" s="370">
        <v>0</v>
      </c>
      <c r="BM188" s="370">
        <v>0</v>
      </c>
      <c r="BN188" s="370">
        <v>0</v>
      </c>
      <c r="BO188" s="370">
        <v>0</v>
      </c>
      <c r="BP188" s="370">
        <v>0</v>
      </c>
      <c r="BQ188" s="370">
        <v>0</v>
      </c>
      <c r="BR188" s="370">
        <v>0</v>
      </c>
      <c r="BS188" s="370">
        <v>0</v>
      </c>
      <c r="BT188" s="370">
        <v>2</v>
      </c>
      <c r="BU188" s="370">
        <v>1</v>
      </c>
      <c r="BV188" s="370">
        <v>3</v>
      </c>
      <c r="BW188" s="370">
        <v>2</v>
      </c>
      <c r="BX188" s="370">
        <v>1</v>
      </c>
      <c r="BY188" s="370">
        <v>3</v>
      </c>
      <c r="BZ188" s="370">
        <v>2</v>
      </c>
      <c r="CA188" s="370">
        <v>1</v>
      </c>
      <c r="CB188" s="370">
        <v>3</v>
      </c>
      <c r="CC188" s="370">
        <v>2</v>
      </c>
      <c r="CD188" s="370">
        <v>1</v>
      </c>
      <c r="CE188" s="370">
        <v>3</v>
      </c>
    </row>
    <row r="189" spans="1:83" s="371" customFormat="1" hidden="1">
      <c r="A189" s="370">
        <f t="shared" si="41"/>
        <v>173</v>
      </c>
      <c r="B189" s="370" t="s">
        <v>947</v>
      </c>
      <c r="C189" s="370" t="s">
        <v>948</v>
      </c>
      <c r="D189" s="370" t="s">
        <v>1610</v>
      </c>
      <c r="E189" s="370" t="s">
        <v>949</v>
      </c>
      <c r="F189" s="370" t="s">
        <v>90</v>
      </c>
      <c r="G189" s="370" t="s">
        <v>126</v>
      </c>
      <c r="H189" s="370" t="s">
        <v>615</v>
      </c>
      <c r="I189" s="370" t="s">
        <v>615</v>
      </c>
      <c r="J189" s="370">
        <v>2</v>
      </c>
      <c r="K189" s="370" t="s">
        <v>2410</v>
      </c>
      <c r="L189" s="370">
        <v>34203</v>
      </c>
      <c r="M189" s="370" t="s">
        <v>2409</v>
      </c>
      <c r="N189" s="370">
        <v>1200</v>
      </c>
      <c r="O189" s="370">
        <v>0</v>
      </c>
      <c r="P189" s="370">
        <v>1</v>
      </c>
      <c r="Q189" s="370">
        <f t="shared" si="42"/>
        <v>1</v>
      </c>
      <c r="R189" s="370">
        <v>8</v>
      </c>
      <c r="S189" s="370">
        <v>9</v>
      </c>
      <c r="T189" s="370">
        <f t="shared" si="43"/>
        <v>17</v>
      </c>
      <c r="U189" s="370">
        <v>12</v>
      </c>
      <c r="V189" s="370">
        <v>13</v>
      </c>
      <c r="W189" s="370">
        <f t="shared" si="44"/>
        <v>25</v>
      </c>
      <c r="X189" s="370">
        <v>4</v>
      </c>
      <c r="Y189" s="370">
        <v>9</v>
      </c>
      <c r="Z189" s="370">
        <f t="shared" si="45"/>
        <v>13</v>
      </c>
      <c r="AA189" s="370">
        <v>6</v>
      </c>
      <c r="AB189" s="370">
        <v>8</v>
      </c>
      <c r="AC189" s="370">
        <f t="shared" si="46"/>
        <v>14</v>
      </c>
      <c r="AD189" s="370">
        <v>11</v>
      </c>
      <c r="AE189" s="370">
        <v>7</v>
      </c>
      <c r="AF189" s="370">
        <f t="shared" si="47"/>
        <v>18</v>
      </c>
      <c r="AG189" s="370">
        <v>10</v>
      </c>
      <c r="AH189" s="370">
        <v>9</v>
      </c>
      <c r="AI189" s="370">
        <f t="shared" si="48"/>
        <v>19</v>
      </c>
      <c r="AJ189" s="370">
        <v>1</v>
      </c>
      <c r="AK189" s="370">
        <v>5</v>
      </c>
      <c r="AL189" s="370">
        <f t="shared" si="49"/>
        <v>6</v>
      </c>
      <c r="AM189" s="370">
        <v>0</v>
      </c>
      <c r="AN189" s="370">
        <v>0</v>
      </c>
      <c r="AO189" s="370">
        <f t="shared" si="50"/>
        <v>0</v>
      </c>
      <c r="AP189" s="370">
        <v>0</v>
      </c>
      <c r="AQ189" s="370">
        <v>0</v>
      </c>
      <c r="AR189" s="370">
        <f t="shared" si="51"/>
        <v>0</v>
      </c>
      <c r="AS189" s="370">
        <v>0</v>
      </c>
      <c r="AT189" s="370">
        <v>0</v>
      </c>
      <c r="AU189" s="370">
        <f t="shared" si="52"/>
        <v>0</v>
      </c>
      <c r="AV189" s="370">
        <v>0</v>
      </c>
      <c r="AW189" s="370">
        <v>0</v>
      </c>
      <c r="AX189" s="370">
        <f t="shared" si="53"/>
        <v>0</v>
      </c>
      <c r="AY189" s="370">
        <v>0</v>
      </c>
      <c r="AZ189" s="370">
        <v>0</v>
      </c>
      <c r="BA189" s="370">
        <f t="shared" si="54"/>
        <v>0</v>
      </c>
      <c r="BB189" s="370">
        <v>0</v>
      </c>
      <c r="BC189" s="370">
        <v>0</v>
      </c>
      <c r="BD189" s="370">
        <f t="shared" si="55"/>
        <v>0</v>
      </c>
      <c r="BE189" s="370">
        <v>0</v>
      </c>
      <c r="BF189" s="370">
        <v>0</v>
      </c>
      <c r="BG189" s="370">
        <f t="shared" si="56"/>
        <v>0</v>
      </c>
      <c r="BH189" s="370">
        <v>4</v>
      </c>
      <c r="BI189" s="370">
        <v>0</v>
      </c>
      <c r="BJ189" s="370">
        <v>0</v>
      </c>
      <c r="BK189" s="370">
        <v>1</v>
      </c>
      <c r="BL189" s="370">
        <v>0</v>
      </c>
      <c r="BM189" s="370">
        <v>0</v>
      </c>
      <c r="BN189" s="370">
        <v>0</v>
      </c>
      <c r="BO189" s="370">
        <v>0</v>
      </c>
      <c r="BP189" s="370">
        <v>0</v>
      </c>
      <c r="BQ189" s="370">
        <v>0</v>
      </c>
      <c r="BR189" s="370">
        <v>0</v>
      </c>
      <c r="BS189" s="370">
        <v>0</v>
      </c>
      <c r="BT189" s="370">
        <v>4</v>
      </c>
      <c r="BU189" s="370">
        <v>1</v>
      </c>
      <c r="BV189" s="370">
        <v>5</v>
      </c>
      <c r="BW189" s="370">
        <v>4</v>
      </c>
      <c r="BX189" s="370">
        <v>1</v>
      </c>
      <c r="BY189" s="370">
        <v>5</v>
      </c>
      <c r="BZ189" s="370">
        <v>4</v>
      </c>
      <c r="CA189" s="370">
        <v>1</v>
      </c>
      <c r="CB189" s="370">
        <v>5</v>
      </c>
      <c r="CC189" s="370">
        <v>4</v>
      </c>
      <c r="CD189" s="370">
        <v>1</v>
      </c>
      <c r="CE189" s="370">
        <v>5</v>
      </c>
    </row>
    <row r="190" spans="1:83" s="371" customFormat="1" hidden="1">
      <c r="A190" s="370">
        <f t="shared" si="41"/>
        <v>174</v>
      </c>
      <c r="B190" s="370" t="s">
        <v>962</v>
      </c>
      <c r="C190" s="370" t="s">
        <v>963</v>
      </c>
      <c r="D190" s="370" t="s">
        <v>2479</v>
      </c>
      <c r="E190" s="370" t="s">
        <v>964</v>
      </c>
      <c r="F190" s="370" t="s">
        <v>90</v>
      </c>
      <c r="G190" s="370" t="s">
        <v>126</v>
      </c>
      <c r="H190" s="370" t="s">
        <v>615</v>
      </c>
      <c r="I190" s="370" t="s">
        <v>615</v>
      </c>
      <c r="J190" s="370">
        <v>2</v>
      </c>
      <c r="K190" s="370" t="s">
        <v>2480</v>
      </c>
      <c r="L190" s="370">
        <v>37622</v>
      </c>
      <c r="M190" s="370" t="s">
        <v>2409</v>
      </c>
      <c r="N190" s="370">
        <v>900</v>
      </c>
      <c r="O190" s="370">
        <v>1</v>
      </c>
      <c r="P190" s="370">
        <v>0</v>
      </c>
      <c r="Q190" s="370">
        <f t="shared" si="42"/>
        <v>1</v>
      </c>
      <c r="R190" s="370">
        <v>10</v>
      </c>
      <c r="S190" s="370">
        <v>11</v>
      </c>
      <c r="T190" s="370">
        <f t="shared" si="43"/>
        <v>21</v>
      </c>
      <c r="U190" s="370">
        <v>3</v>
      </c>
      <c r="V190" s="370">
        <v>4</v>
      </c>
      <c r="W190" s="370">
        <f t="shared" si="44"/>
        <v>7</v>
      </c>
      <c r="X190" s="370">
        <v>13</v>
      </c>
      <c r="Y190" s="370">
        <v>8</v>
      </c>
      <c r="Z190" s="370">
        <f t="shared" si="45"/>
        <v>21</v>
      </c>
      <c r="AA190" s="370">
        <v>4</v>
      </c>
      <c r="AB190" s="370">
        <v>7</v>
      </c>
      <c r="AC190" s="370">
        <f t="shared" si="46"/>
        <v>11</v>
      </c>
      <c r="AD190" s="370">
        <v>13</v>
      </c>
      <c r="AE190" s="370">
        <v>15</v>
      </c>
      <c r="AF190" s="370">
        <f t="shared" si="47"/>
        <v>28</v>
      </c>
      <c r="AG190" s="370">
        <v>11</v>
      </c>
      <c r="AH190" s="370">
        <v>6</v>
      </c>
      <c r="AI190" s="370">
        <f t="shared" si="48"/>
        <v>17</v>
      </c>
      <c r="AJ190" s="370">
        <v>8</v>
      </c>
      <c r="AK190" s="370">
        <v>2</v>
      </c>
      <c r="AL190" s="370">
        <f t="shared" si="49"/>
        <v>10</v>
      </c>
      <c r="AM190" s="370">
        <v>0</v>
      </c>
      <c r="AN190" s="370">
        <v>0</v>
      </c>
      <c r="AO190" s="370">
        <f t="shared" si="50"/>
        <v>0</v>
      </c>
      <c r="AP190" s="370">
        <v>0</v>
      </c>
      <c r="AQ190" s="370">
        <v>0</v>
      </c>
      <c r="AR190" s="370">
        <f t="shared" si="51"/>
        <v>0</v>
      </c>
      <c r="AS190" s="370">
        <v>0</v>
      </c>
      <c r="AT190" s="370">
        <v>0</v>
      </c>
      <c r="AU190" s="370">
        <f t="shared" si="52"/>
        <v>0</v>
      </c>
      <c r="AV190" s="370">
        <v>0</v>
      </c>
      <c r="AW190" s="370">
        <v>0</v>
      </c>
      <c r="AX190" s="370">
        <f t="shared" si="53"/>
        <v>0</v>
      </c>
      <c r="AY190" s="370">
        <v>0</v>
      </c>
      <c r="AZ190" s="370">
        <v>0</v>
      </c>
      <c r="BA190" s="370">
        <f t="shared" si="54"/>
        <v>0</v>
      </c>
      <c r="BB190" s="370">
        <v>0</v>
      </c>
      <c r="BC190" s="370">
        <v>0</v>
      </c>
      <c r="BD190" s="370">
        <f t="shared" si="55"/>
        <v>0</v>
      </c>
      <c r="BE190" s="370">
        <v>0</v>
      </c>
      <c r="BF190" s="370">
        <v>0</v>
      </c>
      <c r="BG190" s="370">
        <f t="shared" si="56"/>
        <v>0</v>
      </c>
      <c r="BH190" s="370">
        <v>1</v>
      </c>
      <c r="BI190" s="370">
        <v>0</v>
      </c>
      <c r="BJ190" s="370">
        <v>0</v>
      </c>
      <c r="BK190" s="370">
        <v>0</v>
      </c>
      <c r="BL190" s="370">
        <v>0</v>
      </c>
      <c r="BM190" s="370">
        <v>1</v>
      </c>
      <c r="BN190" s="370">
        <v>0</v>
      </c>
      <c r="BO190" s="370">
        <v>0</v>
      </c>
      <c r="BP190" s="370">
        <v>0</v>
      </c>
      <c r="BQ190" s="370">
        <v>0</v>
      </c>
      <c r="BR190" s="370">
        <v>0</v>
      </c>
      <c r="BS190" s="370">
        <v>0</v>
      </c>
      <c r="BT190" s="370">
        <v>1</v>
      </c>
      <c r="BU190" s="370">
        <v>1</v>
      </c>
      <c r="BV190" s="370">
        <v>2</v>
      </c>
      <c r="BW190" s="370">
        <v>1</v>
      </c>
      <c r="BX190" s="370">
        <v>1</v>
      </c>
      <c r="BY190" s="370">
        <v>2</v>
      </c>
      <c r="BZ190" s="370">
        <v>1</v>
      </c>
      <c r="CA190" s="370">
        <v>1</v>
      </c>
      <c r="CB190" s="370">
        <v>2</v>
      </c>
      <c r="CC190" s="370">
        <v>1</v>
      </c>
      <c r="CD190" s="370">
        <v>1</v>
      </c>
      <c r="CE190" s="370">
        <v>2</v>
      </c>
    </row>
    <row r="191" spans="1:83" s="371" customFormat="1" hidden="1">
      <c r="A191" s="370">
        <f t="shared" si="41"/>
        <v>175</v>
      </c>
      <c r="B191" s="370" t="s">
        <v>990</v>
      </c>
      <c r="C191" s="370" t="s">
        <v>991</v>
      </c>
      <c r="D191" s="370" t="s">
        <v>992</v>
      </c>
      <c r="E191" s="370" t="s">
        <v>992</v>
      </c>
      <c r="F191" s="370" t="s">
        <v>90</v>
      </c>
      <c r="G191" s="370" t="s">
        <v>126</v>
      </c>
      <c r="H191" s="370" t="s">
        <v>615</v>
      </c>
      <c r="I191" s="370" t="s">
        <v>615</v>
      </c>
      <c r="J191" s="370">
        <v>2</v>
      </c>
      <c r="K191" s="370" t="s">
        <v>2410</v>
      </c>
      <c r="L191" s="370">
        <v>39309</v>
      </c>
      <c r="M191" s="370" t="s">
        <v>2409</v>
      </c>
      <c r="N191" s="370">
        <v>0</v>
      </c>
      <c r="O191" s="370">
        <v>0</v>
      </c>
      <c r="P191" s="370">
        <v>0</v>
      </c>
      <c r="Q191" s="370">
        <f t="shared" si="42"/>
        <v>0</v>
      </c>
      <c r="R191" s="370">
        <v>8</v>
      </c>
      <c r="S191" s="370">
        <v>8</v>
      </c>
      <c r="T191" s="370">
        <f t="shared" si="43"/>
        <v>16</v>
      </c>
      <c r="U191" s="370">
        <v>15</v>
      </c>
      <c r="V191" s="370">
        <v>7</v>
      </c>
      <c r="W191" s="370">
        <f t="shared" si="44"/>
        <v>22</v>
      </c>
      <c r="X191" s="370">
        <v>6</v>
      </c>
      <c r="Y191" s="370">
        <v>11</v>
      </c>
      <c r="Z191" s="370">
        <f t="shared" si="45"/>
        <v>17</v>
      </c>
      <c r="AA191" s="370">
        <v>11</v>
      </c>
      <c r="AB191" s="370">
        <v>9</v>
      </c>
      <c r="AC191" s="370">
        <f t="shared" si="46"/>
        <v>20</v>
      </c>
      <c r="AD191" s="370">
        <v>9</v>
      </c>
      <c r="AE191" s="370">
        <v>10</v>
      </c>
      <c r="AF191" s="370">
        <f t="shared" si="47"/>
        <v>19</v>
      </c>
      <c r="AG191" s="370">
        <v>5</v>
      </c>
      <c r="AH191" s="370">
        <v>5</v>
      </c>
      <c r="AI191" s="370">
        <f t="shared" si="48"/>
        <v>10</v>
      </c>
      <c r="AJ191" s="370">
        <v>0</v>
      </c>
      <c r="AK191" s="370">
        <v>5</v>
      </c>
      <c r="AL191" s="370">
        <f t="shared" si="49"/>
        <v>5</v>
      </c>
      <c r="AM191" s="370">
        <v>0</v>
      </c>
      <c r="AN191" s="370">
        <v>0</v>
      </c>
      <c r="AO191" s="370">
        <f t="shared" si="50"/>
        <v>0</v>
      </c>
      <c r="AP191" s="370">
        <v>0</v>
      </c>
      <c r="AQ191" s="370">
        <v>1</v>
      </c>
      <c r="AR191" s="370">
        <f t="shared" si="51"/>
        <v>1</v>
      </c>
      <c r="AS191" s="370">
        <v>0</v>
      </c>
      <c r="AT191" s="370">
        <v>0</v>
      </c>
      <c r="AU191" s="370">
        <f t="shared" si="52"/>
        <v>0</v>
      </c>
      <c r="AV191" s="370">
        <v>0</v>
      </c>
      <c r="AW191" s="370">
        <v>0</v>
      </c>
      <c r="AX191" s="370">
        <f t="shared" si="53"/>
        <v>0</v>
      </c>
      <c r="AY191" s="370">
        <v>0</v>
      </c>
      <c r="AZ191" s="370">
        <v>0</v>
      </c>
      <c r="BA191" s="370">
        <f t="shared" si="54"/>
        <v>0</v>
      </c>
      <c r="BB191" s="370">
        <v>0</v>
      </c>
      <c r="BC191" s="370">
        <v>0</v>
      </c>
      <c r="BD191" s="370">
        <f t="shared" si="55"/>
        <v>0</v>
      </c>
      <c r="BE191" s="370">
        <v>0</v>
      </c>
      <c r="BF191" s="370">
        <v>0</v>
      </c>
      <c r="BG191" s="370">
        <f t="shared" si="56"/>
        <v>0</v>
      </c>
      <c r="BH191" s="370">
        <v>1</v>
      </c>
      <c r="BI191" s="370">
        <v>0</v>
      </c>
      <c r="BJ191" s="370">
        <v>0</v>
      </c>
      <c r="BK191" s="370">
        <v>0</v>
      </c>
      <c r="BL191" s="370">
        <v>0</v>
      </c>
      <c r="BM191" s="370">
        <v>0</v>
      </c>
      <c r="BN191" s="370">
        <v>0</v>
      </c>
      <c r="BO191" s="370">
        <v>0</v>
      </c>
      <c r="BP191" s="370">
        <v>0</v>
      </c>
      <c r="BQ191" s="370">
        <v>0</v>
      </c>
      <c r="BR191" s="370">
        <v>0</v>
      </c>
      <c r="BS191" s="370">
        <v>0</v>
      </c>
      <c r="BT191" s="370">
        <v>1</v>
      </c>
      <c r="BU191" s="370">
        <v>0</v>
      </c>
      <c r="BV191" s="370">
        <v>1</v>
      </c>
      <c r="BW191" s="370">
        <v>1</v>
      </c>
      <c r="BX191" s="370">
        <v>0</v>
      </c>
      <c r="BY191" s="370">
        <v>1</v>
      </c>
      <c r="BZ191" s="370">
        <v>1</v>
      </c>
      <c r="CA191" s="370">
        <v>0</v>
      </c>
      <c r="CB191" s="370">
        <v>1</v>
      </c>
      <c r="CC191" s="370">
        <v>1</v>
      </c>
      <c r="CD191" s="370">
        <v>0</v>
      </c>
      <c r="CE191" s="370">
        <v>1</v>
      </c>
    </row>
    <row r="192" spans="1:83" s="371" customFormat="1" hidden="1">
      <c r="A192" s="370">
        <f t="shared" si="41"/>
        <v>176</v>
      </c>
      <c r="B192" s="370" t="s">
        <v>941</v>
      </c>
      <c r="C192" s="370" t="s">
        <v>942</v>
      </c>
      <c r="D192" s="370" t="s">
        <v>2481</v>
      </c>
      <c r="E192" s="370" t="s">
        <v>943</v>
      </c>
      <c r="F192" s="370" t="s">
        <v>90</v>
      </c>
      <c r="G192" s="370" t="s">
        <v>126</v>
      </c>
      <c r="H192" s="370" t="s">
        <v>615</v>
      </c>
      <c r="I192" s="370" t="s">
        <v>615</v>
      </c>
      <c r="J192" s="370">
        <v>2</v>
      </c>
      <c r="K192" s="370" t="s">
        <v>2478</v>
      </c>
      <c r="L192" s="370">
        <v>10562</v>
      </c>
      <c r="M192" s="370" t="s">
        <v>2409</v>
      </c>
      <c r="N192" s="370">
        <v>900</v>
      </c>
      <c r="O192" s="370">
        <v>0</v>
      </c>
      <c r="P192" s="370">
        <v>0</v>
      </c>
      <c r="Q192" s="370">
        <f t="shared" si="42"/>
        <v>0</v>
      </c>
      <c r="R192" s="370">
        <v>18</v>
      </c>
      <c r="S192" s="370">
        <v>10</v>
      </c>
      <c r="T192" s="370">
        <f t="shared" si="43"/>
        <v>28</v>
      </c>
      <c r="U192" s="370">
        <v>11</v>
      </c>
      <c r="V192" s="370">
        <v>24</v>
      </c>
      <c r="W192" s="370">
        <f t="shared" si="44"/>
        <v>35</v>
      </c>
      <c r="X192" s="370">
        <v>21</v>
      </c>
      <c r="Y192" s="370">
        <v>15</v>
      </c>
      <c r="Z192" s="370">
        <f t="shared" si="45"/>
        <v>36</v>
      </c>
      <c r="AA192" s="370">
        <v>14</v>
      </c>
      <c r="AB192" s="370">
        <v>14</v>
      </c>
      <c r="AC192" s="370">
        <f t="shared" si="46"/>
        <v>28</v>
      </c>
      <c r="AD192" s="370">
        <v>16</v>
      </c>
      <c r="AE192" s="370">
        <v>10</v>
      </c>
      <c r="AF192" s="370">
        <f t="shared" si="47"/>
        <v>26</v>
      </c>
      <c r="AG192" s="370">
        <v>9</v>
      </c>
      <c r="AH192" s="370">
        <v>16</v>
      </c>
      <c r="AI192" s="370">
        <f t="shared" si="48"/>
        <v>25</v>
      </c>
      <c r="AJ192" s="370">
        <v>1</v>
      </c>
      <c r="AK192" s="370">
        <v>3</v>
      </c>
      <c r="AL192" s="370">
        <f t="shared" si="49"/>
        <v>4</v>
      </c>
      <c r="AM192" s="370">
        <v>0</v>
      </c>
      <c r="AN192" s="370">
        <v>1</v>
      </c>
      <c r="AO192" s="370">
        <f t="shared" si="50"/>
        <v>1</v>
      </c>
      <c r="AP192" s="370">
        <v>1</v>
      </c>
      <c r="AQ192" s="370">
        <v>0</v>
      </c>
      <c r="AR192" s="370">
        <f t="shared" si="51"/>
        <v>1</v>
      </c>
      <c r="AS192" s="370">
        <v>0</v>
      </c>
      <c r="AT192" s="370">
        <v>0</v>
      </c>
      <c r="AU192" s="370">
        <f t="shared" si="52"/>
        <v>0</v>
      </c>
      <c r="AV192" s="370">
        <v>0</v>
      </c>
      <c r="AW192" s="370">
        <v>0</v>
      </c>
      <c r="AX192" s="370">
        <f t="shared" si="53"/>
        <v>0</v>
      </c>
      <c r="AY192" s="370">
        <v>0</v>
      </c>
      <c r="AZ192" s="370">
        <v>0</v>
      </c>
      <c r="BA192" s="370">
        <f t="shared" si="54"/>
        <v>0</v>
      </c>
      <c r="BB192" s="370">
        <v>0</v>
      </c>
      <c r="BC192" s="370">
        <v>0</v>
      </c>
      <c r="BD192" s="370">
        <f t="shared" si="55"/>
        <v>0</v>
      </c>
      <c r="BE192" s="370">
        <v>0</v>
      </c>
      <c r="BF192" s="370">
        <v>0</v>
      </c>
      <c r="BG192" s="370">
        <f t="shared" si="56"/>
        <v>0</v>
      </c>
      <c r="BH192" s="370">
        <v>3</v>
      </c>
      <c r="BI192" s="370">
        <v>0</v>
      </c>
      <c r="BJ192" s="370">
        <v>2</v>
      </c>
      <c r="BK192" s="370">
        <v>3</v>
      </c>
      <c r="BL192" s="370">
        <v>0</v>
      </c>
      <c r="BM192" s="370">
        <v>0</v>
      </c>
      <c r="BN192" s="370">
        <v>0</v>
      </c>
      <c r="BO192" s="370">
        <v>0</v>
      </c>
      <c r="BP192" s="370">
        <v>0</v>
      </c>
      <c r="BQ192" s="370">
        <v>0</v>
      </c>
      <c r="BR192" s="370">
        <v>0</v>
      </c>
      <c r="BS192" s="370">
        <v>0</v>
      </c>
      <c r="BT192" s="370">
        <v>5</v>
      </c>
      <c r="BU192" s="370">
        <v>3</v>
      </c>
      <c r="BV192" s="370">
        <v>8</v>
      </c>
      <c r="BW192" s="370">
        <v>5</v>
      </c>
      <c r="BX192" s="370">
        <v>3</v>
      </c>
      <c r="BY192" s="370">
        <v>8</v>
      </c>
      <c r="BZ192" s="370">
        <v>5</v>
      </c>
      <c r="CA192" s="370">
        <v>3</v>
      </c>
      <c r="CB192" s="370">
        <v>8</v>
      </c>
      <c r="CC192" s="370">
        <v>5</v>
      </c>
      <c r="CD192" s="370">
        <v>3</v>
      </c>
      <c r="CE192" s="370">
        <v>8</v>
      </c>
    </row>
    <row r="193" spans="1:83" s="371" customFormat="1" hidden="1">
      <c r="A193" s="370">
        <f t="shared" si="41"/>
        <v>177</v>
      </c>
      <c r="B193" s="370" t="s">
        <v>993</v>
      </c>
      <c r="C193" s="370" t="s">
        <v>994</v>
      </c>
      <c r="D193" s="370" t="s">
        <v>1616</v>
      </c>
      <c r="E193" s="370" t="s">
        <v>995</v>
      </c>
      <c r="F193" s="370" t="s">
        <v>90</v>
      </c>
      <c r="G193" s="370" t="s">
        <v>126</v>
      </c>
      <c r="H193" s="370" t="s">
        <v>615</v>
      </c>
      <c r="I193" s="370" t="s">
        <v>615</v>
      </c>
      <c r="J193" s="370">
        <v>2</v>
      </c>
      <c r="K193" s="370" t="s">
        <v>2410</v>
      </c>
      <c r="L193" s="370">
        <v>39623</v>
      </c>
      <c r="M193" s="370" t="s">
        <v>2409</v>
      </c>
      <c r="N193" s="370">
        <v>900</v>
      </c>
      <c r="O193" s="370">
        <v>1</v>
      </c>
      <c r="P193" s="370">
        <v>0</v>
      </c>
      <c r="Q193" s="370">
        <f t="shared" si="42"/>
        <v>1</v>
      </c>
      <c r="R193" s="370">
        <v>8</v>
      </c>
      <c r="S193" s="370">
        <v>10</v>
      </c>
      <c r="T193" s="370">
        <f t="shared" si="43"/>
        <v>18</v>
      </c>
      <c r="U193" s="370">
        <v>6</v>
      </c>
      <c r="V193" s="370">
        <v>9</v>
      </c>
      <c r="W193" s="370">
        <f t="shared" si="44"/>
        <v>15</v>
      </c>
      <c r="X193" s="370">
        <v>3</v>
      </c>
      <c r="Y193" s="370">
        <v>7</v>
      </c>
      <c r="Z193" s="370">
        <f t="shared" si="45"/>
        <v>10</v>
      </c>
      <c r="AA193" s="370">
        <v>9</v>
      </c>
      <c r="AB193" s="370">
        <v>11</v>
      </c>
      <c r="AC193" s="370">
        <f t="shared" si="46"/>
        <v>20</v>
      </c>
      <c r="AD193" s="370">
        <v>7</v>
      </c>
      <c r="AE193" s="370">
        <v>8</v>
      </c>
      <c r="AF193" s="370">
        <f t="shared" si="47"/>
        <v>15</v>
      </c>
      <c r="AG193" s="370">
        <v>6</v>
      </c>
      <c r="AH193" s="370">
        <v>5</v>
      </c>
      <c r="AI193" s="370">
        <f t="shared" si="48"/>
        <v>11</v>
      </c>
      <c r="AJ193" s="370">
        <v>4</v>
      </c>
      <c r="AK193" s="370">
        <v>1</v>
      </c>
      <c r="AL193" s="370">
        <f t="shared" si="49"/>
        <v>5</v>
      </c>
      <c r="AM193" s="370">
        <v>0</v>
      </c>
      <c r="AN193" s="370">
        <v>0</v>
      </c>
      <c r="AO193" s="370">
        <f t="shared" si="50"/>
        <v>0</v>
      </c>
      <c r="AP193" s="370">
        <v>0</v>
      </c>
      <c r="AQ193" s="370">
        <v>0</v>
      </c>
      <c r="AR193" s="370">
        <f t="shared" si="51"/>
        <v>0</v>
      </c>
      <c r="AS193" s="370">
        <v>0</v>
      </c>
      <c r="AT193" s="370">
        <v>0</v>
      </c>
      <c r="AU193" s="370">
        <f t="shared" si="52"/>
        <v>0</v>
      </c>
      <c r="AV193" s="370">
        <v>0</v>
      </c>
      <c r="AW193" s="370">
        <v>0</v>
      </c>
      <c r="AX193" s="370">
        <f t="shared" si="53"/>
        <v>0</v>
      </c>
      <c r="AY193" s="370">
        <v>0</v>
      </c>
      <c r="AZ193" s="370">
        <v>0</v>
      </c>
      <c r="BA193" s="370">
        <f t="shared" si="54"/>
        <v>0</v>
      </c>
      <c r="BB193" s="370">
        <v>0</v>
      </c>
      <c r="BC193" s="370">
        <v>0</v>
      </c>
      <c r="BD193" s="370">
        <f t="shared" si="55"/>
        <v>0</v>
      </c>
      <c r="BE193" s="370">
        <v>0</v>
      </c>
      <c r="BF193" s="370">
        <v>0</v>
      </c>
      <c r="BG193" s="370">
        <f t="shared" si="56"/>
        <v>0</v>
      </c>
      <c r="BH193" s="370">
        <v>0</v>
      </c>
      <c r="BI193" s="370">
        <v>0</v>
      </c>
      <c r="BJ193" s="370">
        <v>0</v>
      </c>
      <c r="BK193" s="370">
        <v>0</v>
      </c>
      <c r="BL193" s="370">
        <v>0</v>
      </c>
      <c r="BM193" s="370">
        <v>0</v>
      </c>
      <c r="BN193" s="370">
        <v>0</v>
      </c>
      <c r="BO193" s="370">
        <v>0</v>
      </c>
      <c r="BP193" s="370">
        <v>0</v>
      </c>
      <c r="BQ193" s="370">
        <v>0</v>
      </c>
      <c r="BR193" s="370">
        <v>0</v>
      </c>
      <c r="BS193" s="370">
        <v>0</v>
      </c>
      <c r="BT193" s="370">
        <v>0</v>
      </c>
      <c r="BU193" s="370">
        <v>0</v>
      </c>
      <c r="BV193" s="370">
        <v>0</v>
      </c>
      <c r="BW193" s="370">
        <v>0</v>
      </c>
      <c r="BX193" s="370">
        <v>0</v>
      </c>
      <c r="BY193" s="370">
        <v>0</v>
      </c>
      <c r="BZ193" s="370">
        <v>0</v>
      </c>
      <c r="CA193" s="370">
        <v>0</v>
      </c>
      <c r="CB193" s="370">
        <v>0</v>
      </c>
      <c r="CC193" s="370">
        <v>0</v>
      </c>
      <c r="CD193" s="370">
        <v>0</v>
      </c>
      <c r="CE193" s="370">
        <v>0</v>
      </c>
    </row>
    <row r="194" spans="1:83" s="371" customFormat="1" hidden="1">
      <c r="A194" s="370">
        <f t="shared" si="41"/>
        <v>178</v>
      </c>
      <c r="B194" s="370" t="s">
        <v>959</v>
      </c>
      <c r="C194" s="370" t="s">
        <v>960</v>
      </c>
      <c r="D194" s="370" t="s">
        <v>1612</v>
      </c>
      <c r="E194" s="370" t="s">
        <v>961</v>
      </c>
      <c r="F194" s="370" t="s">
        <v>90</v>
      </c>
      <c r="G194" s="370" t="s">
        <v>126</v>
      </c>
      <c r="H194" s="370" t="s">
        <v>615</v>
      </c>
      <c r="I194" s="370" t="s">
        <v>615</v>
      </c>
      <c r="J194" s="370">
        <v>2</v>
      </c>
      <c r="K194" s="370" t="s">
        <v>2410</v>
      </c>
      <c r="L194" s="370">
        <v>27485</v>
      </c>
      <c r="M194" s="370" t="s">
        <v>2409</v>
      </c>
      <c r="N194" s="370">
        <v>900</v>
      </c>
      <c r="O194" s="370">
        <v>2</v>
      </c>
      <c r="P194" s="370">
        <v>1</v>
      </c>
      <c r="Q194" s="370">
        <f t="shared" si="42"/>
        <v>3</v>
      </c>
      <c r="R194" s="370">
        <v>16</v>
      </c>
      <c r="S194" s="370">
        <v>19</v>
      </c>
      <c r="T194" s="370">
        <f t="shared" si="43"/>
        <v>35</v>
      </c>
      <c r="U194" s="370">
        <v>29</v>
      </c>
      <c r="V194" s="370">
        <v>21</v>
      </c>
      <c r="W194" s="370">
        <f t="shared" si="44"/>
        <v>50</v>
      </c>
      <c r="X194" s="370">
        <v>22</v>
      </c>
      <c r="Y194" s="370">
        <v>20</v>
      </c>
      <c r="Z194" s="370">
        <f t="shared" si="45"/>
        <v>42</v>
      </c>
      <c r="AA194" s="370">
        <v>22</v>
      </c>
      <c r="AB194" s="370">
        <v>23</v>
      </c>
      <c r="AC194" s="370">
        <f t="shared" si="46"/>
        <v>45</v>
      </c>
      <c r="AD194" s="370">
        <v>21</v>
      </c>
      <c r="AE194" s="370">
        <v>19</v>
      </c>
      <c r="AF194" s="370">
        <f t="shared" si="47"/>
        <v>40</v>
      </c>
      <c r="AG194" s="370">
        <v>16</v>
      </c>
      <c r="AH194" s="370">
        <v>16</v>
      </c>
      <c r="AI194" s="370">
        <f t="shared" si="48"/>
        <v>32</v>
      </c>
      <c r="AJ194" s="370">
        <v>5</v>
      </c>
      <c r="AK194" s="370">
        <v>5</v>
      </c>
      <c r="AL194" s="370">
        <f t="shared" si="49"/>
        <v>10</v>
      </c>
      <c r="AM194" s="370">
        <v>4</v>
      </c>
      <c r="AN194" s="370">
        <v>1</v>
      </c>
      <c r="AO194" s="370">
        <f t="shared" si="50"/>
        <v>5</v>
      </c>
      <c r="AP194" s="370">
        <v>0</v>
      </c>
      <c r="AQ194" s="370">
        <v>1</v>
      </c>
      <c r="AR194" s="370">
        <f t="shared" si="51"/>
        <v>1</v>
      </c>
      <c r="AS194" s="370">
        <v>0</v>
      </c>
      <c r="AT194" s="370">
        <v>0</v>
      </c>
      <c r="AU194" s="370">
        <f t="shared" si="52"/>
        <v>0</v>
      </c>
      <c r="AV194" s="370">
        <v>0</v>
      </c>
      <c r="AW194" s="370">
        <v>0</v>
      </c>
      <c r="AX194" s="370">
        <f t="shared" si="53"/>
        <v>0</v>
      </c>
      <c r="AY194" s="370">
        <v>0</v>
      </c>
      <c r="AZ194" s="370">
        <v>0</v>
      </c>
      <c r="BA194" s="370">
        <f t="shared" si="54"/>
        <v>0</v>
      </c>
      <c r="BB194" s="370">
        <v>0</v>
      </c>
      <c r="BC194" s="370">
        <v>0</v>
      </c>
      <c r="BD194" s="370">
        <f t="shared" si="55"/>
        <v>0</v>
      </c>
      <c r="BE194" s="370">
        <v>0</v>
      </c>
      <c r="BF194" s="370">
        <v>0</v>
      </c>
      <c r="BG194" s="370">
        <f t="shared" si="56"/>
        <v>0</v>
      </c>
      <c r="BH194" s="370">
        <v>0</v>
      </c>
      <c r="BI194" s="370">
        <v>0</v>
      </c>
      <c r="BJ194" s="370">
        <v>0</v>
      </c>
      <c r="BK194" s="370">
        <v>0</v>
      </c>
      <c r="BL194" s="370">
        <v>0</v>
      </c>
      <c r="BM194" s="370">
        <v>0</v>
      </c>
      <c r="BN194" s="370">
        <v>0</v>
      </c>
      <c r="BO194" s="370">
        <v>0</v>
      </c>
      <c r="BP194" s="370">
        <v>0</v>
      </c>
      <c r="BQ194" s="370">
        <v>0</v>
      </c>
      <c r="BR194" s="370">
        <v>0</v>
      </c>
      <c r="BS194" s="370">
        <v>0</v>
      </c>
      <c r="BT194" s="370">
        <v>0</v>
      </c>
      <c r="BU194" s="370">
        <v>0</v>
      </c>
      <c r="BV194" s="370">
        <v>0</v>
      </c>
      <c r="BW194" s="370">
        <v>0</v>
      </c>
      <c r="BX194" s="370">
        <v>0</v>
      </c>
      <c r="BY194" s="370">
        <v>0</v>
      </c>
      <c r="BZ194" s="370">
        <v>0</v>
      </c>
      <c r="CA194" s="370">
        <v>0</v>
      </c>
      <c r="CB194" s="370">
        <v>0</v>
      </c>
      <c r="CC194" s="370">
        <v>0</v>
      </c>
      <c r="CD194" s="370">
        <v>0</v>
      </c>
      <c r="CE194" s="370">
        <v>0</v>
      </c>
    </row>
    <row r="195" spans="1:83" s="371" customFormat="1" hidden="1">
      <c r="A195" s="370">
        <f t="shared" si="41"/>
        <v>179</v>
      </c>
      <c r="B195" s="370" t="s">
        <v>996</v>
      </c>
      <c r="C195" s="370" t="s">
        <v>997</v>
      </c>
      <c r="D195" s="370" t="s">
        <v>216</v>
      </c>
      <c r="E195" s="370" t="s">
        <v>216</v>
      </c>
      <c r="F195" s="370" t="s">
        <v>90</v>
      </c>
      <c r="G195" s="370" t="s">
        <v>126</v>
      </c>
      <c r="H195" s="370" t="s">
        <v>615</v>
      </c>
      <c r="I195" s="370" t="s">
        <v>615</v>
      </c>
      <c r="J195" s="370">
        <v>2</v>
      </c>
      <c r="K195" s="370" t="s">
        <v>2410</v>
      </c>
      <c r="L195" s="370" t="s">
        <v>615</v>
      </c>
      <c r="M195" s="370" t="s">
        <v>2409</v>
      </c>
      <c r="N195" s="370">
        <v>90</v>
      </c>
      <c r="O195" s="370">
        <v>0</v>
      </c>
      <c r="P195" s="370">
        <v>0</v>
      </c>
      <c r="Q195" s="370">
        <f t="shared" si="42"/>
        <v>0</v>
      </c>
      <c r="R195" s="370">
        <v>10</v>
      </c>
      <c r="S195" s="370">
        <v>9</v>
      </c>
      <c r="T195" s="370">
        <f t="shared" si="43"/>
        <v>19</v>
      </c>
      <c r="U195" s="370">
        <v>8</v>
      </c>
      <c r="V195" s="370">
        <v>18</v>
      </c>
      <c r="W195" s="370">
        <f t="shared" si="44"/>
        <v>26</v>
      </c>
      <c r="X195" s="370">
        <v>18</v>
      </c>
      <c r="Y195" s="370">
        <v>22</v>
      </c>
      <c r="Z195" s="370">
        <f t="shared" si="45"/>
        <v>40</v>
      </c>
      <c r="AA195" s="370">
        <v>10</v>
      </c>
      <c r="AB195" s="370">
        <v>12</v>
      </c>
      <c r="AC195" s="370">
        <f t="shared" si="46"/>
        <v>22</v>
      </c>
      <c r="AD195" s="370">
        <v>19</v>
      </c>
      <c r="AE195" s="370">
        <v>14</v>
      </c>
      <c r="AF195" s="370">
        <f t="shared" si="47"/>
        <v>33</v>
      </c>
      <c r="AG195" s="370">
        <v>22</v>
      </c>
      <c r="AH195" s="370">
        <v>19</v>
      </c>
      <c r="AI195" s="370">
        <f t="shared" si="48"/>
        <v>41</v>
      </c>
      <c r="AJ195" s="370">
        <v>3</v>
      </c>
      <c r="AK195" s="370">
        <v>3</v>
      </c>
      <c r="AL195" s="370">
        <f t="shared" si="49"/>
        <v>6</v>
      </c>
      <c r="AM195" s="370">
        <v>2</v>
      </c>
      <c r="AN195" s="370">
        <v>4</v>
      </c>
      <c r="AO195" s="370">
        <f t="shared" si="50"/>
        <v>6</v>
      </c>
      <c r="AP195" s="370">
        <v>0</v>
      </c>
      <c r="AQ195" s="370">
        <v>0</v>
      </c>
      <c r="AR195" s="370">
        <f t="shared" si="51"/>
        <v>0</v>
      </c>
      <c r="AS195" s="370">
        <v>0</v>
      </c>
      <c r="AT195" s="370">
        <v>0</v>
      </c>
      <c r="AU195" s="370">
        <f t="shared" si="52"/>
        <v>0</v>
      </c>
      <c r="AV195" s="370">
        <v>0</v>
      </c>
      <c r="AW195" s="370">
        <v>0</v>
      </c>
      <c r="AX195" s="370">
        <f t="shared" si="53"/>
        <v>0</v>
      </c>
      <c r="AY195" s="370">
        <v>0</v>
      </c>
      <c r="AZ195" s="370">
        <v>0</v>
      </c>
      <c r="BA195" s="370">
        <f t="shared" si="54"/>
        <v>0</v>
      </c>
      <c r="BB195" s="370">
        <v>0</v>
      </c>
      <c r="BC195" s="370">
        <v>0</v>
      </c>
      <c r="BD195" s="370">
        <f t="shared" si="55"/>
        <v>0</v>
      </c>
      <c r="BE195" s="370">
        <v>0</v>
      </c>
      <c r="BF195" s="370">
        <v>0</v>
      </c>
      <c r="BG195" s="370">
        <f t="shared" si="56"/>
        <v>0</v>
      </c>
      <c r="BH195" s="370">
        <v>0</v>
      </c>
      <c r="BI195" s="370">
        <v>0</v>
      </c>
      <c r="BJ195" s="370">
        <v>0</v>
      </c>
      <c r="BK195" s="370">
        <v>0</v>
      </c>
      <c r="BL195" s="370">
        <v>0</v>
      </c>
      <c r="BM195" s="370">
        <v>0</v>
      </c>
      <c r="BN195" s="370">
        <v>0</v>
      </c>
      <c r="BO195" s="370">
        <v>0</v>
      </c>
      <c r="BP195" s="370">
        <v>0</v>
      </c>
      <c r="BQ195" s="370">
        <v>0</v>
      </c>
      <c r="BR195" s="370">
        <v>0</v>
      </c>
      <c r="BS195" s="370">
        <v>0</v>
      </c>
      <c r="BT195" s="370">
        <v>0</v>
      </c>
      <c r="BU195" s="370">
        <v>0</v>
      </c>
      <c r="BV195" s="370">
        <v>0</v>
      </c>
      <c r="BW195" s="370">
        <v>0</v>
      </c>
      <c r="BX195" s="370">
        <v>0</v>
      </c>
      <c r="BY195" s="370">
        <v>0</v>
      </c>
      <c r="BZ195" s="370">
        <v>0</v>
      </c>
      <c r="CA195" s="370">
        <v>0</v>
      </c>
      <c r="CB195" s="370">
        <v>0</v>
      </c>
      <c r="CC195" s="370">
        <v>0</v>
      </c>
      <c r="CD195" s="370">
        <v>0</v>
      </c>
      <c r="CE195" s="370">
        <v>0</v>
      </c>
    </row>
    <row r="196" spans="1:83" s="371" customFormat="1" hidden="1">
      <c r="A196" s="370">
        <f t="shared" si="41"/>
        <v>180</v>
      </c>
      <c r="B196" s="370" t="s">
        <v>1000</v>
      </c>
      <c r="C196" s="370" t="s">
        <v>1001</v>
      </c>
      <c r="D196" s="370" t="s">
        <v>1621</v>
      </c>
      <c r="E196" s="370" t="s">
        <v>1002</v>
      </c>
      <c r="F196" s="370" t="s">
        <v>90</v>
      </c>
      <c r="G196" s="370" t="s">
        <v>126</v>
      </c>
      <c r="H196" s="370" t="s">
        <v>615</v>
      </c>
      <c r="I196" s="370" t="s">
        <v>615</v>
      </c>
      <c r="J196" s="370">
        <v>2</v>
      </c>
      <c r="K196" s="370" t="s">
        <v>2410</v>
      </c>
      <c r="L196" s="370">
        <v>28126</v>
      </c>
      <c r="M196" s="370" t="s">
        <v>2409</v>
      </c>
      <c r="N196" s="370">
        <v>900</v>
      </c>
      <c r="O196" s="370">
        <v>0</v>
      </c>
      <c r="P196" s="370">
        <v>0</v>
      </c>
      <c r="Q196" s="370">
        <f t="shared" si="42"/>
        <v>0</v>
      </c>
      <c r="R196" s="370">
        <v>6</v>
      </c>
      <c r="S196" s="370">
        <v>7</v>
      </c>
      <c r="T196" s="370">
        <f t="shared" si="43"/>
        <v>13</v>
      </c>
      <c r="U196" s="370">
        <v>3</v>
      </c>
      <c r="V196" s="370">
        <v>9</v>
      </c>
      <c r="W196" s="370">
        <f t="shared" si="44"/>
        <v>12</v>
      </c>
      <c r="X196" s="370">
        <v>10</v>
      </c>
      <c r="Y196" s="370">
        <v>11</v>
      </c>
      <c r="Z196" s="370">
        <f t="shared" si="45"/>
        <v>21</v>
      </c>
      <c r="AA196" s="370">
        <v>6</v>
      </c>
      <c r="AB196" s="370">
        <v>8</v>
      </c>
      <c r="AC196" s="370">
        <f t="shared" si="46"/>
        <v>14</v>
      </c>
      <c r="AD196" s="370">
        <v>2</v>
      </c>
      <c r="AE196" s="370">
        <v>9</v>
      </c>
      <c r="AF196" s="370">
        <f t="shared" si="47"/>
        <v>11</v>
      </c>
      <c r="AG196" s="370">
        <v>2</v>
      </c>
      <c r="AH196" s="370">
        <v>3</v>
      </c>
      <c r="AI196" s="370">
        <f t="shared" si="48"/>
        <v>5</v>
      </c>
      <c r="AJ196" s="370">
        <v>5</v>
      </c>
      <c r="AK196" s="370">
        <v>5</v>
      </c>
      <c r="AL196" s="370">
        <f t="shared" si="49"/>
        <v>10</v>
      </c>
      <c r="AM196" s="370">
        <v>1</v>
      </c>
      <c r="AN196" s="370">
        <v>0</v>
      </c>
      <c r="AO196" s="370">
        <f t="shared" si="50"/>
        <v>1</v>
      </c>
      <c r="AP196" s="370">
        <v>1</v>
      </c>
      <c r="AQ196" s="370">
        <v>0</v>
      </c>
      <c r="AR196" s="370">
        <f t="shared" si="51"/>
        <v>1</v>
      </c>
      <c r="AS196" s="370">
        <v>0</v>
      </c>
      <c r="AT196" s="370">
        <v>0</v>
      </c>
      <c r="AU196" s="370">
        <f t="shared" si="52"/>
        <v>0</v>
      </c>
      <c r="AV196" s="370">
        <v>0</v>
      </c>
      <c r="AW196" s="370">
        <v>0</v>
      </c>
      <c r="AX196" s="370">
        <f t="shared" si="53"/>
        <v>0</v>
      </c>
      <c r="AY196" s="370">
        <v>0</v>
      </c>
      <c r="AZ196" s="370">
        <v>0</v>
      </c>
      <c r="BA196" s="370">
        <f t="shared" si="54"/>
        <v>0</v>
      </c>
      <c r="BB196" s="370">
        <v>0</v>
      </c>
      <c r="BC196" s="370">
        <v>0</v>
      </c>
      <c r="BD196" s="370">
        <f t="shared" si="55"/>
        <v>0</v>
      </c>
      <c r="BE196" s="370">
        <v>0</v>
      </c>
      <c r="BF196" s="370">
        <v>0</v>
      </c>
      <c r="BG196" s="370">
        <f t="shared" si="56"/>
        <v>0</v>
      </c>
      <c r="BH196" s="370">
        <v>0</v>
      </c>
      <c r="BI196" s="370">
        <v>0</v>
      </c>
      <c r="BJ196" s="370">
        <v>0</v>
      </c>
      <c r="BK196" s="370">
        <v>0</v>
      </c>
      <c r="BL196" s="370">
        <v>0</v>
      </c>
      <c r="BM196" s="370">
        <v>0</v>
      </c>
      <c r="BN196" s="370">
        <v>0</v>
      </c>
      <c r="BO196" s="370">
        <v>0</v>
      </c>
      <c r="BP196" s="370">
        <v>0</v>
      </c>
      <c r="BQ196" s="370">
        <v>0</v>
      </c>
      <c r="BR196" s="370">
        <v>0</v>
      </c>
      <c r="BS196" s="370">
        <v>0</v>
      </c>
      <c r="BT196" s="370">
        <v>0</v>
      </c>
      <c r="BU196" s="370">
        <v>0</v>
      </c>
      <c r="BV196" s="370">
        <v>0</v>
      </c>
      <c r="BW196" s="370">
        <v>0</v>
      </c>
      <c r="BX196" s="370">
        <v>0</v>
      </c>
      <c r="BY196" s="370">
        <v>0</v>
      </c>
      <c r="BZ196" s="370">
        <v>0</v>
      </c>
      <c r="CA196" s="370">
        <v>0</v>
      </c>
      <c r="CB196" s="370">
        <v>0</v>
      </c>
      <c r="CC196" s="370">
        <v>0</v>
      </c>
      <c r="CD196" s="370">
        <v>0</v>
      </c>
      <c r="CE196" s="370">
        <v>0</v>
      </c>
    </row>
    <row r="197" spans="1:83" s="371" customFormat="1" hidden="1">
      <c r="A197" s="370">
        <f t="shared" si="41"/>
        <v>181</v>
      </c>
      <c r="B197" s="370" t="s">
        <v>975</v>
      </c>
      <c r="C197" s="370" t="s">
        <v>976</v>
      </c>
      <c r="D197" s="370" t="s">
        <v>1609</v>
      </c>
      <c r="E197" s="370" t="s">
        <v>977</v>
      </c>
      <c r="F197" s="370" t="s">
        <v>90</v>
      </c>
      <c r="G197" s="370" t="s">
        <v>126</v>
      </c>
      <c r="H197" s="370" t="s">
        <v>615</v>
      </c>
      <c r="I197" s="370" t="s">
        <v>615</v>
      </c>
      <c r="J197" s="370">
        <v>2</v>
      </c>
      <c r="K197" s="370" t="s">
        <v>2410</v>
      </c>
      <c r="L197" s="370">
        <v>28856</v>
      </c>
      <c r="M197" s="370" t="s">
        <v>2409</v>
      </c>
      <c r="N197" s="370">
        <v>900</v>
      </c>
      <c r="O197" s="370">
        <v>0</v>
      </c>
      <c r="P197" s="370">
        <v>0</v>
      </c>
      <c r="Q197" s="370">
        <f t="shared" si="42"/>
        <v>0</v>
      </c>
      <c r="R197" s="370">
        <v>8</v>
      </c>
      <c r="S197" s="370">
        <v>7</v>
      </c>
      <c r="T197" s="370">
        <f t="shared" si="43"/>
        <v>15</v>
      </c>
      <c r="U197" s="370">
        <v>18</v>
      </c>
      <c r="V197" s="370">
        <v>16</v>
      </c>
      <c r="W197" s="370">
        <f t="shared" si="44"/>
        <v>34</v>
      </c>
      <c r="X197" s="370">
        <v>11</v>
      </c>
      <c r="Y197" s="370">
        <v>10</v>
      </c>
      <c r="Z197" s="370">
        <f t="shared" si="45"/>
        <v>21</v>
      </c>
      <c r="AA197" s="370">
        <v>16</v>
      </c>
      <c r="AB197" s="370">
        <v>12</v>
      </c>
      <c r="AC197" s="370">
        <f t="shared" si="46"/>
        <v>28</v>
      </c>
      <c r="AD197" s="370">
        <v>8</v>
      </c>
      <c r="AE197" s="370">
        <v>11</v>
      </c>
      <c r="AF197" s="370">
        <f t="shared" si="47"/>
        <v>19</v>
      </c>
      <c r="AG197" s="370">
        <v>9</v>
      </c>
      <c r="AH197" s="370">
        <v>10</v>
      </c>
      <c r="AI197" s="370">
        <f t="shared" si="48"/>
        <v>19</v>
      </c>
      <c r="AJ197" s="370">
        <v>5</v>
      </c>
      <c r="AK197" s="370">
        <v>2</v>
      </c>
      <c r="AL197" s="370">
        <f t="shared" si="49"/>
        <v>7</v>
      </c>
      <c r="AM197" s="370">
        <v>2</v>
      </c>
      <c r="AN197" s="370">
        <v>0</v>
      </c>
      <c r="AO197" s="370">
        <f t="shared" si="50"/>
        <v>2</v>
      </c>
      <c r="AP197" s="370">
        <v>0</v>
      </c>
      <c r="AQ197" s="370">
        <v>0</v>
      </c>
      <c r="AR197" s="370">
        <f t="shared" si="51"/>
        <v>0</v>
      </c>
      <c r="AS197" s="370">
        <v>0</v>
      </c>
      <c r="AT197" s="370">
        <v>0</v>
      </c>
      <c r="AU197" s="370">
        <f t="shared" si="52"/>
        <v>0</v>
      </c>
      <c r="AV197" s="370">
        <v>0</v>
      </c>
      <c r="AW197" s="370">
        <v>0</v>
      </c>
      <c r="AX197" s="370">
        <f t="shared" si="53"/>
        <v>0</v>
      </c>
      <c r="AY197" s="370">
        <v>0</v>
      </c>
      <c r="AZ197" s="370">
        <v>0</v>
      </c>
      <c r="BA197" s="370">
        <f t="shared" si="54"/>
        <v>0</v>
      </c>
      <c r="BB197" s="370">
        <v>0</v>
      </c>
      <c r="BC197" s="370">
        <v>0</v>
      </c>
      <c r="BD197" s="370">
        <f t="shared" si="55"/>
        <v>0</v>
      </c>
      <c r="BE197" s="370">
        <v>0</v>
      </c>
      <c r="BF197" s="370">
        <v>0</v>
      </c>
      <c r="BG197" s="370">
        <f t="shared" si="56"/>
        <v>0</v>
      </c>
      <c r="BH197" s="370">
        <v>1</v>
      </c>
      <c r="BI197" s="370">
        <v>0</v>
      </c>
      <c r="BJ197" s="370">
        <v>0</v>
      </c>
      <c r="BK197" s="370">
        <v>2</v>
      </c>
      <c r="BL197" s="370">
        <v>0</v>
      </c>
      <c r="BM197" s="370">
        <v>0</v>
      </c>
      <c r="BN197" s="370">
        <v>0</v>
      </c>
      <c r="BO197" s="370">
        <v>0</v>
      </c>
      <c r="BP197" s="370">
        <v>0</v>
      </c>
      <c r="BQ197" s="370">
        <v>0</v>
      </c>
      <c r="BR197" s="370">
        <v>0</v>
      </c>
      <c r="BS197" s="370">
        <v>0</v>
      </c>
      <c r="BT197" s="370">
        <v>1</v>
      </c>
      <c r="BU197" s="370">
        <v>2</v>
      </c>
      <c r="BV197" s="370">
        <v>3</v>
      </c>
      <c r="BW197" s="370">
        <v>1</v>
      </c>
      <c r="BX197" s="370">
        <v>2</v>
      </c>
      <c r="BY197" s="370">
        <v>3</v>
      </c>
      <c r="BZ197" s="370">
        <v>1</v>
      </c>
      <c r="CA197" s="370">
        <v>2</v>
      </c>
      <c r="CB197" s="370">
        <v>3</v>
      </c>
      <c r="CC197" s="370">
        <v>1</v>
      </c>
      <c r="CD197" s="370">
        <v>2</v>
      </c>
      <c r="CE197" s="370">
        <v>3</v>
      </c>
    </row>
    <row r="198" spans="1:83" s="371" customFormat="1" hidden="1">
      <c r="A198" s="370">
        <f t="shared" si="41"/>
        <v>182</v>
      </c>
      <c r="B198" s="370" t="s">
        <v>953</v>
      </c>
      <c r="C198" s="370" t="s">
        <v>954</v>
      </c>
      <c r="D198" s="370" t="s">
        <v>2482</v>
      </c>
      <c r="E198" s="370" t="s">
        <v>955</v>
      </c>
      <c r="F198" s="370" t="s">
        <v>90</v>
      </c>
      <c r="G198" s="370" t="s">
        <v>126</v>
      </c>
      <c r="H198" s="370" t="s">
        <v>615</v>
      </c>
      <c r="I198" s="370" t="s">
        <v>615</v>
      </c>
      <c r="J198" s="370">
        <v>2</v>
      </c>
      <c r="K198" s="370" t="s">
        <v>2410</v>
      </c>
      <c r="L198" s="370" t="s">
        <v>615</v>
      </c>
      <c r="M198" s="370" t="s">
        <v>2409</v>
      </c>
      <c r="N198" s="370">
        <v>900</v>
      </c>
      <c r="O198" s="370">
        <v>0</v>
      </c>
      <c r="P198" s="370">
        <v>1</v>
      </c>
      <c r="Q198" s="370">
        <f t="shared" si="42"/>
        <v>1</v>
      </c>
      <c r="R198" s="370">
        <v>6</v>
      </c>
      <c r="S198" s="370">
        <v>12</v>
      </c>
      <c r="T198" s="370">
        <f t="shared" si="43"/>
        <v>18</v>
      </c>
      <c r="U198" s="370">
        <v>17</v>
      </c>
      <c r="V198" s="370">
        <v>19</v>
      </c>
      <c r="W198" s="370">
        <f t="shared" si="44"/>
        <v>36</v>
      </c>
      <c r="X198" s="370">
        <v>12</v>
      </c>
      <c r="Y198" s="370">
        <v>16</v>
      </c>
      <c r="Z198" s="370">
        <f t="shared" si="45"/>
        <v>28</v>
      </c>
      <c r="AA198" s="370">
        <v>16</v>
      </c>
      <c r="AB198" s="370">
        <v>10</v>
      </c>
      <c r="AC198" s="370">
        <f t="shared" si="46"/>
        <v>26</v>
      </c>
      <c r="AD198" s="370">
        <v>14</v>
      </c>
      <c r="AE198" s="370">
        <v>9</v>
      </c>
      <c r="AF198" s="370">
        <f t="shared" si="47"/>
        <v>23</v>
      </c>
      <c r="AG198" s="370">
        <v>10</v>
      </c>
      <c r="AH198" s="370">
        <v>10</v>
      </c>
      <c r="AI198" s="370">
        <f t="shared" si="48"/>
        <v>20</v>
      </c>
      <c r="AJ198" s="370">
        <v>8</v>
      </c>
      <c r="AK198" s="370">
        <v>8</v>
      </c>
      <c r="AL198" s="370">
        <f t="shared" si="49"/>
        <v>16</v>
      </c>
      <c r="AM198" s="370">
        <v>0</v>
      </c>
      <c r="AN198" s="370">
        <v>0</v>
      </c>
      <c r="AO198" s="370">
        <f t="shared" si="50"/>
        <v>0</v>
      </c>
      <c r="AP198" s="370">
        <v>2</v>
      </c>
      <c r="AQ198" s="370">
        <v>0</v>
      </c>
      <c r="AR198" s="370">
        <f t="shared" si="51"/>
        <v>2</v>
      </c>
      <c r="AS198" s="370">
        <v>0</v>
      </c>
      <c r="AT198" s="370">
        <v>0</v>
      </c>
      <c r="AU198" s="370">
        <f t="shared" si="52"/>
        <v>0</v>
      </c>
      <c r="AV198" s="370">
        <v>0</v>
      </c>
      <c r="AW198" s="370">
        <v>0</v>
      </c>
      <c r="AX198" s="370">
        <f t="shared" si="53"/>
        <v>0</v>
      </c>
      <c r="AY198" s="370">
        <v>0</v>
      </c>
      <c r="AZ198" s="370">
        <v>0</v>
      </c>
      <c r="BA198" s="370">
        <f t="shared" si="54"/>
        <v>0</v>
      </c>
      <c r="BB198" s="370">
        <v>0</v>
      </c>
      <c r="BC198" s="370">
        <v>0</v>
      </c>
      <c r="BD198" s="370">
        <f t="shared" si="55"/>
        <v>0</v>
      </c>
      <c r="BE198" s="370">
        <v>0</v>
      </c>
      <c r="BF198" s="370">
        <v>0</v>
      </c>
      <c r="BG198" s="370">
        <f t="shared" si="56"/>
        <v>0</v>
      </c>
      <c r="BH198" s="370">
        <v>0</v>
      </c>
      <c r="BI198" s="370">
        <v>0</v>
      </c>
      <c r="BJ198" s="370">
        <v>0</v>
      </c>
      <c r="BK198" s="370">
        <v>0</v>
      </c>
      <c r="BL198" s="370">
        <v>0</v>
      </c>
      <c r="BM198" s="370">
        <v>0</v>
      </c>
      <c r="BN198" s="370">
        <v>0</v>
      </c>
      <c r="BO198" s="370">
        <v>0</v>
      </c>
      <c r="BP198" s="370">
        <v>0</v>
      </c>
      <c r="BQ198" s="370">
        <v>0</v>
      </c>
      <c r="BR198" s="370">
        <v>0</v>
      </c>
      <c r="BS198" s="370">
        <v>0</v>
      </c>
      <c r="BT198" s="370">
        <v>0</v>
      </c>
      <c r="BU198" s="370">
        <v>0</v>
      </c>
      <c r="BV198" s="370">
        <v>0</v>
      </c>
      <c r="BW198" s="370">
        <v>0</v>
      </c>
      <c r="BX198" s="370">
        <v>0</v>
      </c>
      <c r="BY198" s="370">
        <v>0</v>
      </c>
      <c r="BZ198" s="370">
        <v>0</v>
      </c>
      <c r="CA198" s="370">
        <v>0</v>
      </c>
      <c r="CB198" s="370">
        <v>0</v>
      </c>
      <c r="CC198" s="370">
        <v>0</v>
      </c>
      <c r="CD198" s="370">
        <v>0</v>
      </c>
      <c r="CE198" s="370">
        <v>0</v>
      </c>
    </row>
    <row r="199" spans="1:83" s="371" customFormat="1" hidden="1">
      <c r="A199" s="370">
        <f t="shared" si="41"/>
        <v>183</v>
      </c>
      <c r="B199" s="370" t="s">
        <v>973</v>
      </c>
      <c r="C199" s="370" t="s">
        <v>974</v>
      </c>
      <c r="D199" s="370" t="s">
        <v>1623</v>
      </c>
      <c r="E199" s="370" t="s">
        <v>952</v>
      </c>
      <c r="F199" s="370" t="s">
        <v>90</v>
      </c>
      <c r="G199" s="370" t="s">
        <v>126</v>
      </c>
      <c r="H199" s="370" t="s">
        <v>615</v>
      </c>
      <c r="I199" s="370" t="s">
        <v>615</v>
      </c>
      <c r="J199" s="370">
        <v>2</v>
      </c>
      <c r="K199" s="370" t="s">
        <v>2410</v>
      </c>
      <c r="L199" s="370">
        <v>29221</v>
      </c>
      <c r="M199" s="370" t="s">
        <v>2409</v>
      </c>
      <c r="N199" s="370">
        <v>900</v>
      </c>
      <c r="O199" s="370">
        <v>0</v>
      </c>
      <c r="P199" s="370">
        <v>0</v>
      </c>
      <c r="Q199" s="370">
        <f t="shared" si="42"/>
        <v>0</v>
      </c>
      <c r="R199" s="370">
        <v>2</v>
      </c>
      <c r="S199" s="370">
        <v>4</v>
      </c>
      <c r="T199" s="370">
        <f t="shared" si="43"/>
        <v>6</v>
      </c>
      <c r="U199" s="370">
        <v>12</v>
      </c>
      <c r="V199" s="370">
        <v>7</v>
      </c>
      <c r="W199" s="370">
        <f t="shared" si="44"/>
        <v>19</v>
      </c>
      <c r="X199" s="370">
        <v>10</v>
      </c>
      <c r="Y199" s="370">
        <v>10</v>
      </c>
      <c r="Z199" s="370">
        <f t="shared" si="45"/>
        <v>20</v>
      </c>
      <c r="AA199" s="370">
        <v>12</v>
      </c>
      <c r="AB199" s="370">
        <v>8</v>
      </c>
      <c r="AC199" s="370">
        <f t="shared" si="46"/>
        <v>20</v>
      </c>
      <c r="AD199" s="370">
        <v>11</v>
      </c>
      <c r="AE199" s="370">
        <v>7</v>
      </c>
      <c r="AF199" s="370">
        <f t="shared" si="47"/>
        <v>18</v>
      </c>
      <c r="AG199" s="370">
        <v>5</v>
      </c>
      <c r="AH199" s="370">
        <v>10</v>
      </c>
      <c r="AI199" s="370">
        <f t="shared" si="48"/>
        <v>15</v>
      </c>
      <c r="AJ199" s="370">
        <v>9</v>
      </c>
      <c r="AK199" s="370">
        <v>8</v>
      </c>
      <c r="AL199" s="370">
        <f t="shared" si="49"/>
        <v>17</v>
      </c>
      <c r="AM199" s="370">
        <v>3</v>
      </c>
      <c r="AN199" s="370">
        <v>2</v>
      </c>
      <c r="AO199" s="370">
        <f t="shared" si="50"/>
        <v>5</v>
      </c>
      <c r="AP199" s="370">
        <v>0</v>
      </c>
      <c r="AQ199" s="370">
        <v>0</v>
      </c>
      <c r="AR199" s="370">
        <f t="shared" si="51"/>
        <v>0</v>
      </c>
      <c r="AS199" s="370">
        <v>0</v>
      </c>
      <c r="AT199" s="370">
        <v>1</v>
      </c>
      <c r="AU199" s="370">
        <f t="shared" si="52"/>
        <v>1</v>
      </c>
      <c r="AV199" s="370">
        <v>0</v>
      </c>
      <c r="AW199" s="370">
        <v>0</v>
      </c>
      <c r="AX199" s="370">
        <f t="shared" si="53"/>
        <v>0</v>
      </c>
      <c r="AY199" s="370">
        <v>0</v>
      </c>
      <c r="AZ199" s="370">
        <v>0</v>
      </c>
      <c r="BA199" s="370">
        <f t="shared" si="54"/>
        <v>0</v>
      </c>
      <c r="BB199" s="370">
        <v>0</v>
      </c>
      <c r="BC199" s="370">
        <v>0</v>
      </c>
      <c r="BD199" s="370">
        <f t="shared" si="55"/>
        <v>0</v>
      </c>
      <c r="BE199" s="370">
        <v>0</v>
      </c>
      <c r="BF199" s="370">
        <v>0</v>
      </c>
      <c r="BG199" s="370">
        <f t="shared" si="56"/>
        <v>0</v>
      </c>
      <c r="BH199" s="370">
        <v>2</v>
      </c>
      <c r="BI199" s="370">
        <v>0</v>
      </c>
      <c r="BJ199" s="370">
        <v>2</v>
      </c>
      <c r="BK199" s="370">
        <v>1</v>
      </c>
      <c r="BL199" s="370">
        <v>1</v>
      </c>
      <c r="BM199" s="370">
        <v>0</v>
      </c>
      <c r="BN199" s="370">
        <v>0</v>
      </c>
      <c r="BO199" s="370">
        <v>0</v>
      </c>
      <c r="BP199" s="370">
        <v>1</v>
      </c>
      <c r="BQ199" s="370">
        <v>3</v>
      </c>
      <c r="BR199" s="370">
        <v>0</v>
      </c>
      <c r="BS199" s="370">
        <v>0</v>
      </c>
      <c r="BT199" s="370">
        <v>6</v>
      </c>
      <c r="BU199" s="370">
        <v>4</v>
      </c>
      <c r="BV199" s="370">
        <v>10</v>
      </c>
      <c r="BW199" s="370">
        <v>6</v>
      </c>
      <c r="BX199" s="370">
        <v>4</v>
      </c>
      <c r="BY199" s="370">
        <v>10</v>
      </c>
      <c r="BZ199" s="370">
        <v>6</v>
      </c>
      <c r="CA199" s="370">
        <v>4</v>
      </c>
      <c r="CB199" s="370">
        <v>10</v>
      </c>
      <c r="CC199" s="370">
        <v>6</v>
      </c>
      <c r="CD199" s="370">
        <v>4</v>
      </c>
      <c r="CE199" s="370">
        <v>10</v>
      </c>
    </row>
    <row r="200" spans="1:83" s="371" customFormat="1" hidden="1">
      <c r="A200" s="370">
        <f t="shared" si="41"/>
        <v>184</v>
      </c>
      <c r="B200" s="370" t="s">
        <v>944</v>
      </c>
      <c r="C200" s="370" t="s">
        <v>945</v>
      </c>
      <c r="D200" s="370" t="s">
        <v>221</v>
      </c>
      <c r="E200" s="370" t="s">
        <v>946</v>
      </c>
      <c r="F200" s="370" t="s">
        <v>90</v>
      </c>
      <c r="G200" s="370" t="s">
        <v>126</v>
      </c>
      <c r="H200" s="370" t="s">
        <v>615</v>
      </c>
      <c r="I200" s="370" t="s">
        <v>615</v>
      </c>
      <c r="J200" s="370">
        <v>2</v>
      </c>
      <c r="K200" s="370" t="s">
        <v>2410</v>
      </c>
      <c r="L200" s="370">
        <v>29587</v>
      </c>
      <c r="M200" s="370" t="s">
        <v>2409</v>
      </c>
      <c r="N200" s="370">
        <v>900</v>
      </c>
      <c r="O200" s="370">
        <v>0</v>
      </c>
      <c r="P200" s="370">
        <v>0</v>
      </c>
      <c r="Q200" s="370">
        <f t="shared" si="42"/>
        <v>0</v>
      </c>
      <c r="R200" s="370">
        <v>29</v>
      </c>
      <c r="S200" s="370">
        <v>24</v>
      </c>
      <c r="T200" s="370">
        <f t="shared" si="43"/>
        <v>53</v>
      </c>
      <c r="U200" s="370">
        <v>41</v>
      </c>
      <c r="V200" s="370">
        <v>26</v>
      </c>
      <c r="W200" s="370">
        <f t="shared" si="44"/>
        <v>67</v>
      </c>
      <c r="X200" s="370">
        <v>22</v>
      </c>
      <c r="Y200" s="370">
        <v>20</v>
      </c>
      <c r="Z200" s="370">
        <f t="shared" si="45"/>
        <v>42</v>
      </c>
      <c r="AA200" s="370">
        <v>38</v>
      </c>
      <c r="AB200" s="370">
        <v>27</v>
      </c>
      <c r="AC200" s="370">
        <f t="shared" si="46"/>
        <v>65</v>
      </c>
      <c r="AD200" s="370">
        <v>24</v>
      </c>
      <c r="AE200" s="370">
        <v>24</v>
      </c>
      <c r="AF200" s="370">
        <f t="shared" si="47"/>
        <v>48</v>
      </c>
      <c r="AG200" s="370">
        <v>25</v>
      </c>
      <c r="AH200" s="370">
        <v>24</v>
      </c>
      <c r="AI200" s="370">
        <f t="shared" si="48"/>
        <v>49</v>
      </c>
      <c r="AJ200" s="370">
        <v>12</v>
      </c>
      <c r="AK200" s="370">
        <v>12</v>
      </c>
      <c r="AL200" s="370">
        <f t="shared" si="49"/>
        <v>24</v>
      </c>
      <c r="AM200" s="370">
        <v>5</v>
      </c>
      <c r="AN200" s="370">
        <v>1</v>
      </c>
      <c r="AO200" s="370">
        <f t="shared" si="50"/>
        <v>6</v>
      </c>
      <c r="AP200" s="370">
        <v>0</v>
      </c>
      <c r="AQ200" s="370">
        <v>0</v>
      </c>
      <c r="AR200" s="370">
        <f t="shared" si="51"/>
        <v>0</v>
      </c>
      <c r="AS200" s="370">
        <v>1</v>
      </c>
      <c r="AT200" s="370">
        <v>2</v>
      </c>
      <c r="AU200" s="370">
        <f t="shared" si="52"/>
        <v>3</v>
      </c>
      <c r="AV200" s="370">
        <v>0</v>
      </c>
      <c r="AW200" s="370">
        <v>0</v>
      </c>
      <c r="AX200" s="370">
        <f t="shared" si="53"/>
        <v>0</v>
      </c>
      <c r="AY200" s="370">
        <v>0</v>
      </c>
      <c r="AZ200" s="370">
        <v>0</v>
      </c>
      <c r="BA200" s="370">
        <f t="shared" si="54"/>
        <v>0</v>
      </c>
      <c r="BB200" s="370">
        <v>0</v>
      </c>
      <c r="BC200" s="370">
        <v>0</v>
      </c>
      <c r="BD200" s="370">
        <f t="shared" si="55"/>
        <v>0</v>
      </c>
      <c r="BE200" s="370">
        <v>0</v>
      </c>
      <c r="BF200" s="370">
        <v>0</v>
      </c>
      <c r="BG200" s="370">
        <f t="shared" si="56"/>
        <v>0</v>
      </c>
      <c r="BH200" s="370">
        <v>7</v>
      </c>
      <c r="BI200" s="370">
        <v>1</v>
      </c>
      <c r="BJ200" s="370">
        <v>0</v>
      </c>
      <c r="BK200" s="370">
        <v>0</v>
      </c>
      <c r="BL200" s="370">
        <v>0</v>
      </c>
      <c r="BM200" s="370">
        <v>0</v>
      </c>
      <c r="BN200" s="370">
        <v>0</v>
      </c>
      <c r="BO200" s="370">
        <v>0</v>
      </c>
      <c r="BP200" s="370">
        <v>0</v>
      </c>
      <c r="BQ200" s="370">
        <v>0</v>
      </c>
      <c r="BR200" s="370">
        <v>0</v>
      </c>
      <c r="BS200" s="370">
        <v>0</v>
      </c>
      <c r="BT200" s="370">
        <v>7</v>
      </c>
      <c r="BU200" s="370">
        <v>1</v>
      </c>
      <c r="BV200" s="370">
        <v>8</v>
      </c>
      <c r="BW200" s="370">
        <v>7</v>
      </c>
      <c r="BX200" s="370">
        <v>1</v>
      </c>
      <c r="BY200" s="370">
        <v>8</v>
      </c>
      <c r="BZ200" s="370">
        <v>7</v>
      </c>
      <c r="CA200" s="370">
        <v>1</v>
      </c>
      <c r="CB200" s="370">
        <v>8</v>
      </c>
      <c r="CC200" s="370">
        <v>7</v>
      </c>
      <c r="CD200" s="370">
        <v>1</v>
      </c>
      <c r="CE200" s="370">
        <v>8</v>
      </c>
    </row>
    <row r="201" spans="1:83" s="371" customFormat="1" hidden="1">
      <c r="A201" s="370">
        <f t="shared" si="41"/>
        <v>185</v>
      </c>
      <c r="B201" s="370" t="s">
        <v>987</v>
      </c>
      <c r="C201" s="370" t="s">
        <v>988</v>
      </c>
      <c r="D201" s="370" t="s">
        <v>1624</v>
      </c>
      <c r="E201" s="370" t="s">
        <v>989</v>
      </c>
      <c r="F201" s="370" t="s">
        <v>90</v>
      </c>
      <c r="G201" s="370" t="s">
        <v>126</v>
      </c>
      <c r="H201" s="370" t="s">
        <v>615</v>
      </c>
      <c r="I201" s="370" t="s">
        <v>615</v>
      </c>
      <c r="J201" s="370">
        <v>2</v>
      </c>
      <c r="K201" s="370" t="s">
        <v>2410</v>
      </c>
      <c r="L201" s="370">
        <v>3654</v>
      </c>
      <c r="M201" s="370" t="s">
        <v>2419</v>
      </c>
      <c r="N201" s="370">
        <v>0</v>
      </c>
      <c r="O201" s="370">
        <v>0</v>
      </c>
      <c r="P201" s="370">
        <v>0</v>
      </c>
      <c r="Q201" s="370">
        <f t="shared" si="42"/>
        <v>0</v>
      </c>
      <c r="R201" s="370">
        <v>3</v>
      </c>
      <c r="S201" s="370">
        <v>4</v>
      </c>
      <c r="T201" s="370">
        <f t="shared" si="43"/>
        <v>7</v>
      </c>
      <c r="U201" s="370">
        <v>6</v>
      </c>
      <c r="V201" s="370">
        <v>11</v>
      </c>
      <c r="W201" s="370">
        <f t="shared" si="44"/>
        <v>17</v>
      </c>
      <c r="X201" s="370">
        <v>9</v>
      </c>
      <c r="Y201" s="370">
        <v>4</v>
      </c>
      <c r="Z201" s="370">
        <f t="shared" si="45"/>
        <v>13</v>
      </c>
      <c r="AA201" s="370">
        <v>7</v>
      </c>
      <c r="AB201" s="370">
        <v>11</v>
      </c>
      <c r="AC201" s="370">
        <f t="shared" si="46"/>
        <v>18</v>
      </c>
      <c r="AD201" s="370">
        <v>5</v>
      </c>
      <c r="AE201" s="370">
        <v>6</v>
      </c>
      <c r="AF201" s="370">
        <f t="shared" si="47"/>
        <v>11</v>
      </c>
      <c r="AG201" s="370">
        <v>5</v>
      </c>
      <c r="AH201" s="370">
        <v>6</v>
      </c>
      <c r="AI201" s="370">
        <f t="shared" si="48"/>
        <v>11</v>
      </c>
      <c r="AJ201" s="370">
        <v>4</v>
      </c>
      <c r="AK201" s="370">
        <v>3</v>
      </c>
      <c r="AL201" s="370">
        <f t="shared" si="49"/>
        <v>7</v>
      </c>
      <c r="AM201" s="370">
        <v>1</v>
      </c>
      <c r="AN201" s="370">
        <v>1</v>
      </c>
      <c r="AO201" s="370">
        <f t="shared" si="50"/>
        <v>2</v>
      </c>
      <c r="AP201" s="370">
        <v>0</v>
      </c>
      <c r="AQ201" s="370">
        <v>0</v>
      </c>
      <c r="AR201" s="370">
        <f t="shared" si="51"/>
        <v>0</v>
      </c>
      <c r="AS201" s="370">
        <v>0</v>
      </c>
      <c r="AT201" s="370">
        <v>0</v>
      </c>
      <c r="AU201" s="370">
        <f t="shared" si="52"/>
        <v>0</v>
      </c>
      <c r="AV201" s="370">
        <v>0</v>
      </c>
      <c r="AW201" s="370">
        <v>0</v>
      </c>
      <c r="AX201" s="370">
        <f t="shared" si="53"/>
        <v>0</v>
      </c>
      <c r="AY201" s="370">
        <v>0</v>
      </c>
      <c r="AZ201" s="370">
        <v>0</v>
      </c>
      <c r="BA201" s="370">
        <f t="shared" si="54"/>
        <v>0</v>
      </c>
      <c r="BB201" s="370">
        <v>0</v>
      </c>
      <c r="BC201" s="370">
        <v>0</v>
      </c>
      <c r="BD201" s="370">
        <f t="shared" si="55"/>
        <v>0</v>
      </c>
      <c r="BE201" s="370">
        <v>0</v>
      </c>
      <c r="BF201" s="370">
        <v>0</v>
      </c>
      <c r="BG201" s="370">
        <f t="shared" si="56"/>
        <v>0</v>
      </c>
      <c r="BH201" s="370">
        <v>0</v>
      </c>
      <c r="BI201" s="370">
        <v>0</v>
      </c>
      <c r="BJ201" s="370">
        <v>0</v>
      </c>
      <c r="BK201" s="370">
        <v>0</v>
      </c>
      <c r="BL201" s="370">
        <v>0</v>
      </c>
      <c r="BM201" s="370">
        <v>0</v>
      </c>
      <c r="BN201" s="370">
        <v>0</v>
      </c>
      <c r="BO201" s="370">
        <v>0</v>
      </c>
      <c r="BP201" s="370">
        <v>0</v>
      </c>
      <c r="BQ201" s="370">
        <v>0</v>
      </c>
      <c r="BR201" s="370">
        <v>0</v>
      </c>
      <c r="BS201" s="370">
        <v>0</v>
      </c>
      <c r="BT201" s="370">
        <v>0</v>
      </c>
      <c r="BU201" s="370">
        <v>0</v>
      </c>
      <c r="BV201" s="370">
        <v>0</v>
      </c>
      <c r="BW201" s="370">
        <v>0</v>
      </c>
      <c r="BX201" s="370">
        <v>0</v>
      </c>
      <c r="BY201" s="370">
        <v>0</v>
      </c>
      <c r="BZ201" s="370">
        <v>0</v>
      </c>
      <c r="CA201" s="370">
        <v>0</v>
      </c>
      <c r="CB201" s="370">
        <v>0</v>
      </c>
      <c r="CC201" s="370">
        <v>0</v>
      </c>
      <c r="CD201" s="370">
        <v>0</v>
      </c>
      <c r="CE201" s="370">
        <v>0</v>
      </c>
    </row>
    <row r="202" spans="1:83" s="371" customFormat="1" hidden="1">
      <c r="A202" s="370">
        <f t="shared" si="41"/>
        <v>186</v>
      </c>
      <c r="B202" s="370" t="s">
        <v>981</v>
      </c>
      <c r="C202" s="370" t="s">
        <v>982</v>
      </c>
      <c r="D202" s="370" t="s">
        <v>219</v>
      </c>
      <c r="E202" s="370" t="s">
        <v>983</v>
      </c>
      <c r="F202" s="370" t="s">
        <v>90</v>
      </c>
      <c r="G202" s="370" t="s">
        <v>126</v>
      </c>
      <c r="H202" s="370" t="s">
        <v>615</v>
      </c>
      <c r="I202" s="370" t="s">
        <v>615</v>
      </c>
      <c r="J202" s="370">
        <v>2</v>
      </c>
      <c r="K202" s="370" t="s">
        <v>2483</v>
      </c>
      <c r="L202" s="370">
        <v>35625</v>
      </c>
      <c r="M202" s="370" t="s">
        <v>2419</v>
      </c>
      <c r="N202" s="370">
        <v>0</v>
      </c>
      <c r="O202" s="370">
        <v>0</v>
      </c>
      <c r="P202" s="370">
        <v>0</v>
      </c>
      <c r="Q202" s="370">
        <f t="shared" si="42"/>
        <v>0</v>
      </c>
      <c r="R202" s="370">
        <v>6</v>
      </c>
      <c r="S202" s="370">
        <v>3</v>
      </c>
      <c r="T202" s="370">
        <f t="shared" si="43"/>
        <v>9</v>
      </c>
      <c r="U202" s="370">
        <v>7</v>
      </c>
      <c r="V202" s="370">
        <v>3</v>
      </c>
      <c r="W202" s="370">
        <f t="shared" si="44"/>
        <v>10</v>
      </c>
      <c r="X202" s="370">
        <v>4</v>
      </c>
      <c r="Y202" s="370">
        <v>7</v>
      </c>
      <c r="Z202" s="370">
        <f t="shared" si="45"/>
        <v>11</v>
      </c>
      <c r="AA202" s="370">
        <v>8</v>
      </c>
      <c r="AB202" s="370">
        <v>8</v>
      </c>
      <c r="AC202" s="370">
        <f t="shared" si="46"/>
        <v>16</v>
      </c>
      <c r="AD202" s="370">
        <v>6</v>
      </c>
      <c r="AE202" s="370">
        <v>9</v>
      </c>
      <c r="AF202" s="370">
        <f t="shared" si="47"/>
        <v>15</v>
      </c>
      <c r="AG202" s="370">
        <v>4</v>
      </c>
      <c r="AH202" s="370">
        <v>9</v>
      </c>
      <c r="AI202" s="370">
        <f t="shared" si="48"/>
        <v>13</v>
      </c>
      <c r="AJ202" s="370">
        <v>4</v>
      </c>
      <c r="AK202" s="370">
        <v>3</v>
      </c>
      <c r="AL202" s="370">
        <f t="shared" si="49"/>
        <v>7</v>
      </c>
      <c r="AM202" s="370">
        <v>2</v>
      </c>
      <c r="AN202" s="370">
        <v>0</v>
      </c>
      <c r="AO202" s="370">
        <f t="shared" si="50"/>
        <v>2</v>
      </c>
      <c r="AP202" s="370">
        <v>0</v>
      </c>
      <c r="AQ202" s="370">
        <v>0</v>
      </c>
      <c r="AR202" s="370">
        <f t="shared" si="51"/>
        <v>0</v>
      </c>
      <c r="AS202" s="370">
        <v>0</v>
      </c>
      <c r="AT202" s="370">
        <v>1</v>
      </c>
      <c r="AU202" s="370">
        <f t="shared" si="52"/>
        <v>1</v>
      </c>
      <c r="AV202" s="370">
        <v>0</v>
      </c>
      <c r="AW202" s="370">
        <v>0</v>
      </c>
      <c r="AX202" s="370">
        <f t="shared" si="53"/>
        <v>0</v>
      </c>
      <c r="AY202" s="370">
        <v>0</v>
      </c>
      <c r="AZ202" s="370">
        <v>0</v>
      </c>
      <c r="BA202" s="370">
        <f t="shared" si="54"/>
        <v>0</v>
      </c>
      <c r="BB202" s="370">
        <v>0</v>
      </c>
      <c r="BC202" s="370">
        <v>0</v>
      </c>
      <c r="BD202" s="370">
        <f t="shared" si="55"/>
        <v>0</v>
      </c>
      <c r="BE202" s="370">
        <v>0</v>
      </c>
      <c r="BF202" s="370">
        <v>0</v>
      </c>
      <c r="BG202" s="370">
        <f t="shared" si="56"/>
        <v>0</v>
      </c>
      <c r="BH202" s="370">
        <v>0</v>
      </c>
      <c r="BI202" s="370">
        <v>0</v>
      </c>
      <c r="BJ202" s="370">
        <v>0</v>
      </c>
      <c r="BK202" s="370">
        <v>0</v>
      </c>
      <c r="BL202" s="370">
        <v>0</v>
      </c>
      <c r="BM202" s="370">
        <v>0</v>
      </c>
      <c r="BN202" s="370">
        <v>0</v>
      </c>
      <c r="BO202" s="370">
        <v>0</v>
      </c>
      <c r="BP202" s="370">
        <v>0</v>
      </c>
      <c r="BQ202" s="370">
        <v>0</v>
      </c>
      <c r="BR202" s="370">
        <v>0</v>
      </c>
      <c r="BS202" s="370">
        <v>0</v>
      </c>
      <c r="BT202" s="370">
        <v>0</v>
      </c>
      <c r="BU202" s="370">
        <v>0</v>
      </c>
      <c r="BV202" s="370">
        <v>0</v>
      </c>
      <c r="BW202" s="370">
        <v>0</v>
      </c>
      <c r="BX202" s="370">
        <v>0</v>
      </c>
      <c r="BY202" s="370">
        <v>0</v>
      </c>
      <c r="BZ202" s="370">
        <v>0</v>
      </c>
      <c r="CA202" s="370">
        <v>0</v>
      </c>
      <c r="CB202" s="370">
        <v>0</v>
      </c>
      <c r="CC202" s="370">
        <v>0</v>
      </c>
      <c r="CD202" s="370">
        <v>0</v>
      </c>
      <c r="CE202" s="370">
        <v>0</v>
      </c>
    </row>
    <row r="203" spans="1:83" s="371" customFormat="1" hidden="1">
      <c r="A203" s="370">
        <f t="shared" ref="A203:A254" si="59">A202+1</f>
        <v>187</v>
      </c>
      <c r="B203" s="370" t="s">
        <v>950</v>
      </c>
      <c r="C203" s="370" t="s">
        <v>951</v>
      </c>
      <c r="D203" s="370" t="s">
        <v>1611</v>
      </c>
      <c r="E203" s="370" t="s">
        <v>952</v>
      </c>
      <c r="F203" s="370" t="s">
        <v>90</v>
      </c>
      <c r="G203" s="370" t="s">
        <v>126</v>
      </c>
      <c r="H203" s="370" t="s">
        <v>615</v>
      </c>
      <c r="I203" s="370" t="s">
        <v>615</v>
      </c>
      <c r="J203" s="370">
        <v>2</v>
      </c>
      <c r="K203" s="370" t="s">
        <v>2484</v>
      </c>
      <c r="L203" s="370">
        <v>38260</v>
      </c>
      <c r="M203" s="370" t="s">
        <v>2409</v>
      </c>
      <c r="N203" s="370">
        <v>900</v>
      </c>
      <c r="O203" s="370">
        <v>0</v>
      </c>
      <c r="P203" s="370">
        <v>0</v>
      </c>
      <c r="Q203" s="370">
        <f t="shared" si="42"/>
        <v>0</v>
      </c>
      <c r="R203" s="370">
        <v>8</v>
      </c>
      <c r="S203" s="370">
        <v>11</v>
      </c>
      <c r="T203" s="370">
        <f t="shared" si="43"/>
        <v>19</v>
      </c>
      <c r="U203" s="370">
        <v>9</v>
      </c>
      <c r="V203" s="370">
        <v>15</v>
      </c>
      <c r="W203" s="370">
        <f t="shared" si="44"/>
        <v>24</v>
      </c>
      <c r="X203" s="370">
        <v>12</v>
      </c>
      <c r="Y203" s="370">
        <v>15</v>
      </c>
      <c r="Z203" s="370">
        <f t="shared" si="45"/>
        <v>27</v>
      </c>
      <c r="AA203" s="370">
        <v>12</v>
      </c>
      <c r="AB203" s="370">
        <v>17</v>
      </c>
      <c r="AC203" s="370">
        <f t="shared" si="46"/>
        <v>29</v>
      </c>
      <c r="AD203" s="370">
        <v>7</v>
      </c>
      <c r="AE203" s="370">
        <v>16</v>
      </c>
      <c r="AF203" s="370">
        <f t="shared" si="47"/>
        <v>23</v>
      </c>
      <c r="AG203" s="370">
        <v>12</v>
      </c>
      <c r="AH203" s="370">
        <v>8</v>
      </c>
      <c r="AI203" s="370">
        <f t="shared" si="48"/>
        <v>20</v>
      </c>
      <c r="AJ203" s="370">
        <v>3</v>
      </c>
      <c r="AK203" s="370">
        <v>3</v>
      </c>
      <c r="AL203" s="370">
        <f t="shared" si="49"/>
        <v>6</v>
      </c>
      <c r="AM203" s="370">
        <v>2</v>
      </c>
      <c r="AN203" s="370">
        <v>1</v>
      </c>
      <c r="AO203" s="370">
        <f t="shared" si="50"/>
        <v>3</v>
      </c>
      <c r="AP203" s="370">
        <v>0</v>
      </c>
      <c r="AQ203" s="370">
        <v>0</v>
      </c>
      <c r="AR203" s="370">
        <f t="shared" si="51"/>
        <v>0</v>
      </c>
      <c r="AS203" s="370">
        <v>0</v>
      </c>
      <c r="AT203" s="370">
        <v>0</v>
      </c>
      <c r="AU203" s="370">
        <f t="shared" si="52"/>
        <v>0</v>
      </c>
      <c r="AV203" s="370">
        <v>0</v>
      </c>
      <c r="AW203" s="370">
        <v>0</v>
      </c>
      <c r="AX203" s="370">
        <f t="shared" si="53"/>
        <v>0</v>
      </c>
      <c r="AY203" s="370">
        <v>0</v>
      </c>
      <c r="AZ203" s="370">
        <v>0</v>
      </c>
      <c r="BA203" s="370">
        <f t="shared" si="54"/>
        <v>0</v>
      </c>
      <c r="BB203" s="370">
        <v>0</v>
      </c>
      <c r="BC203" s="370">
        <v>0</v>
      </c>
      <c r="BD203" s="370">
        <f t="shared" si="55"/>
        <v>0</v>
      </c>
      <c r="BE203" s="370">
        <v>0</v>
      </c>
      <c r="BF203" s="370">
        <v>0</v>
      </c>
      <c r="BG203" s="370">
        <f t="shared" si="56"/>
        <v>0</v>
      </c>
      <c r="BH203" s="370">
        <v>1</v>
      </c>
      <c r="BI203" s="370">
        <v>1</v>
      </c>
      <c r="BJ203" s="370">
        <v>1</v>
      </c>
      <c r="BK203" s="370">
        <v>1</v>
      </c>
      <c r="BL203" s="370">
        <v>2</v>
      </c>
      <c r="BM203" s="370">
        <v>0</v>
      </c>
      <c r="BN203" s="370">
        <v>1</v>
      </c>
      <c r="BO203" s="370">
        <v>0</v>
      </c>
      <c r="BP203" s="370">
        <v>0</v>
      </c>
      <c r="BQ203" s="370">
        <v>0</v>
      </c>
      <c r="BR203" s="370">
        <v>0</v>
      </c>
      <c r="BS203" s="370">
        <v>0</v>
      </c>
      <c r="BT203" s="370">
        <v>5</v>
      </c>
      <c r="BU203" s="370">
        <v>2</v>
      </c>
      <c r="BV203" s="370">
        <v>7</v>
      </c>
      <c r="BW203" s="370">
        <v>5</v>
      </c>
      <c r="BX203" s="370">
        <v>2</v>
      </c>
      <c r="BY203" s="370">
        <v>7</v>
      </c>
      <c r="BZ203" s="370">
        <v>5</v>
      </c>
      <c r="CA203" s="370">
        <v>2</v>
      </c>
      <c r="CB203" s="370">
        <v>7</v>
      </c>
      <c r="CC203" s="370">
        <v>5</v>
      </c>
      <c r="CD203" s="370">
        <v>2</v>
      </c>
      <c r="CE203" s="370">
        <v>7</v>
      </c>
    </row>
    <row r="204" spans="1:83" s="371" customFormat="1" hidden="1">
      <c r="A204" s="370">
        <f t="shared" si="59"/>
        <v>188</v>
      </c>
      <c r="B204" s="370" t="s">
        <v>967</v>
      </c>
      <c r="C204" s="370" t="s">
        <v>968</v>
      </c>
      <c r="D204" s="370" t="s">
        <v>2485</v>
      </c>
      <c r="E204" s="370" t="s">
        <v>969</v>
      </c>
      <c r="F204" s="370" t="s">
        <v>90</v>
      </c>
      <c r="G204" s="370" t="s">
        <v>126</v>
      </c>
      <c r="H204" s="370" t="s">
        <v>615</v>
      </c>
      <c r="I204" s="370" t="s">
        <v>615</v>
      </c>
      <c r="J204" s="370">
        <v>2</v>
      </c>
      <c r="K204" s="370" t="s">
        <v>2486</v>
      </c>
      <c r="L204" s="370">
        <v>42096</v>
      </c>
      <c r="M204" s="370" t="s">
        <v>2409</v>
      </c>
      <c r="N204" s="370">
        <v>900</v>
      </c>
      <c r="O204" s="370">
        <v>0</v>
      </c>
      <c r="P204" s="370">
        <v>0</v>
      </c>
      <c r="Q204" s="370">
        <f t="shared" si="42"/>
        <v>0</v>
      </c>
      <c r="R204" s="370">
        <v>2</v>
      </c>
      <c r="S204" s="370">
        <v>4</v>
      </c>
      <c r="T204" s="370">
        <f t="shared" si="43"/>
        <v>6</v>
      </c>
      <c r="U204" s="370">
        <v>3</v>
      </c>
      <c r="V204" s="370">
        <v>4</v>
      </c>
      <c r="W204" s="370">
        <f t="shared" si="44"/>
        <v>7</v>
      </c>
      <c r="X204" s="370">
        <v>5</v>
      </c>
      <c r="Y204" s="370">
        <v>2</v>
      </c>
      <c r="Z204" s="370">
        <f t="shared" si="45"/>
        <v>7</v>
      </c>
      <c r="AA204" s="370">
        <v>4</v>
      </c>
      <c r="AB204" s="370">
        <v>1</v>
      </c>
      <c r="AC204" s="370">
        <f t="shared" si="46"/>
        <v>5</v>
      </c>
      <c r="AD204" s="370">
        <v>3</v>
      </c>
      <c r="AE204" s="370">
        <v>5</v>
      </c>
      <c r="AF204" s="370">
        <f t="shared" si="47"/>
        <v>8</v>
      </c>
      <c r="AG204" s="370">
        <v>1</v>
      </c>
      <c r="AH204" s="370">
        <v>0</v>
      </c>
      <c r="AI204" s="370">
        <f t="shared" si="48"/>
        <v>1</v>
      </c>
      <c r="AJ204" s="370">
        <v>0</v>
      </c>
      <c r="AK204" s="370">
        <v>0</v>
      </c>
      <c r="AL204" s="370">
        <f t="shared" si="49"/>
        <v>0</v>
      </c>
      <c r="AM204" s="370">
        <v>0</v>
      </c>
      <c r="AN204" s="370">
        <v>0</v>
      </c>
      <c r="AO204" s="370">
        <f t="shared" si="50"/>
        <v>0</v>
      </c>
      <c r="AP204" s="370">
        <v>0</v>
      </c>
      <c r="AQ204" s="370">
        <v>0</v>
      </c>
      <c r="AR204" s="370">
        <f t="shared" si="51"/>
        <v>0</v>
      </c>
      <c r="AS204" s="370">
        <v>0</v>
      </c>
      <c r="AT204" s="370">
        <v>0</v>
      </c>
      <c r="AU204" s="370">
        <f t="shared" si="52"/>
        <v>0</v>
      </c>
      <c r="AV204" s="370">
        <v>0</v>
      </c>
      <c r="AW204" s="370">
        <v>0</v>
      </c>
      <c r="AX204" s="370">
        <f t="shared" si="53"/>
        <v>0</v>
      </c>
      <c r="AY204" s="370">
        <v>0</v>
      </c>
      <c r="AZ204" s="370">
        <v>0</v>
      </c>
      <c r="BA204" s="370">
        <f t="shared" si="54"/>
        <v>0</v>
      </c>
      <c r="BB204" s="370">
        <v>0</v>
      </c>
      <c r="BC204" s="370">
        <v>0</v>
      </c>
      <c r="BD204" s="370">
        <f t="shared" si="55"/>
        <v>0</v>
      </c>
      <c r="BE204" s="370">
        <v>0</v>
      </c>
      <c r="BF204" s="370">
        <v>0</v>
      </c>
      <c r="BG204" s="370">
        <f t="shared" si="56"/>
        <v>0</v>
      </c>
      <c r="BH204" s="370">
        <v>2</v>
      </c>
      <c r="BI204" s="370">
        <v>0</v>
      </c>
      <c r="BJ204" s="370">
        <v>0</v>
      </c>
      <c r="BK204" s="370">
        <v>0</v>
      </c>
      <c r="BL204" s="370">
        <v>0</v>
      </c>
      <c r="BM204" s="370">
        <v>0</v>
      </c>
      <c r="BN204" s="370">
        <v>0</v>
      </c>
      <c r="BO204" s="370">
        <v>0</v>
      </c>
      <c r="BP204" s="370">
        <v>0</v>
      </c>
      <c r="BQ204" s="370">
        <v>0</v>
      </c>
      <c r="BR204" s="370">
        <v>0</v>
      </c>
      <c r="BS204" s="370">
        <v>0</v>
      </c>
      <c r="BT204" s="370">
        <v>2</v>
      </c>
      <c r="BU204" s="370">
        <v>0</v>
      </c>
      <c r="BV204" s="370">
        <v>2</v>
      </c>
      <c r="BW204" s="370">
        <v>2</v>
      </c>
      <c r="BX204" s="370">
        <v>0</v>
      </c>
      <c r="BY204" s="370">
        <v>2</v>
      </c>
      <c r="BZ204" s="370">
        <v>2</v>
      </c>
      <c r="CA204" s="370">
        <v>0</v>
      </c>
      <c r="CB204" s="370">
        <v>2</v>
      </c>
      <c r="CC204" s="370">
        <v>2</v>
      </c>
      <c r="CD204" s="370">
        <v>0</v>
      </c>
      <c r="CE204" s="370">
        <v>2</v>
      </c>
    </row>
    <row r="205" spans="1:83" s="371" customFormat="1" hidden="1">
      <c r="A205" s="370">
        <f t="shared" si="59"/>
        <v>189</v>
      </c>
      <c r="B205" s="370" t="s">
        <v>998</v>
      </c>
      <c r="C205" s="370" t="s">
        <v>999</v>
      </c>
      <c r="D205" s="370" t="s">
        <v>1625</v>
      </c>
      <c r="E205" s="370" t="s">
        <v>952</v>
      </c>
      <c r="F205" s="370" t="s">
        <v>90</v>
      </c>
      <c r="G205" s="370" t="s">
        <v>126</v>
      </c>
      <c r="H205" s="370" t="s">
        <v>615</v>
      </c>
      <c r="I205" s="370" t="s">
        <v>615</v>
      </c>
      <c r="J205" s="370">
        <v>2</v>
      </c>
      <c r="K205" s="370" t="s">
        <v>2487</v>
      </c>
      <c r="L205" s="370">
        <v>41891</v>
      </c>
      <c r="M205" s="370" t="s">
        <v>2409</v>
      </c>
      <c r="N205" s="370">
        <v>900</v>
      </c>
      <c r="O205" s="370">
        <v>0</v>
      </c>
      <c r="P205" s="370">
        <v>0</v>
      </c>
      <c r="Q205" s="370">
        <f t="shared" si="42"/>
        <v>0</v>
      </c>
      <c r="R205" s="370">
        <v>4</v>
      </c>
      <c r="S205" s="370">
        <v>6</v>
      </c>
      <c r="T205" s="370">
        <f t="shared" si="43"/>
        <v>10</v>
      </c>
      <c r="U205" s="370">
        <v>8</v>
      </c>
      <c r="V205" s="370">
        <v>8</v>
      </c>
      <c r="W205" s="370">
        <f t="shared" si="44"/>
        <v>16</v>
      </c>
      <c r="X205" s="370">
        <v>6</v>
      </c>
      <c r="Y205" s="370">
        <v>13</v>
      </c>
      <c r="Z205" s="370">
        <f t="shared" si="45"/>
        <v>19</v>
      </c>
      <c r="AA205" s="370">
        <v>6</v>
      </c>
      <c r="AB205" s="370">
        <v>6</v>
      </c>
      <c r="AC205" s="370">
        <f t="shared" si="46"/>
        <v>12</v>
      </c>
      <c r="AD205" s="370">
        <v>8</v>
      </c>
      <c r="AE205" s="370">
        <v>15</v>
      </c>
      <c r="AF205" s="370">
        <f t="shared" si="47"/>
        <v>23</v>
      </c>
      <c r="AG205" s="370">
        <v>5</v>
      </c>
      <c r="AH205" s="370">
        <v>4</v>
      </c>
      <c r="AI205" s="370">
        <f t="shared" si="48"/>
        <v>9</v>
      </c>
      <c r="AJ205" s="370">
        <v>1</v>
      </c>
      <c r="AK205" s="370">
        <v>0</v>
      </c>
      <c r="AL205" s="370">
        <f t="shared" si="49"/>
        <v>1</v>
      </c>
      <c r="AM205" s="370">
        <v>0</v>
      </c>
      <c r="AN205" s="370">
        <v>0</v>
      </c>
      <c r="AO205" s="370">
        <f t="shared" si="50"/>
        <v>0</v>
      </c>
      <c r="AP205" s="370">
        <v>0</v>
      </c>
      <c r="AQ205" s="370">
        <v>0</v>
      </c>
      <c r="AR205" s="370">
        <f t="shared" si="51"/>
        <v>0</v>
      </c>
      <c r="AS205" s="370">
        <v>0</v>
      </c>
      <c r="AT205" s="370">
        <v>0</v>
      </c>
      <c r="AU205" s="370">
        <f t="shared" si="52"/>
        <v>0</v>
      </c>
      <c r="AV205" s="370">
        <v>0</v>
      </c>
      <c r="AW205" s="370">
        <v>0</v>
      </c>
      <c r="AX205" s="370">
        <f t="shared" si="53"/>
        <v>0</v>
      </c>
      <c r="AY205" s="370">
        <v>0</v>
      </c>
      <c r="AZ205" s="370">
        <v>0</v>
      </c>
      <c r="BA205" s="370">
        <f t="shared" si="54"/>
        <v>0</v>
      </c>
      <c r="BB205" s="370">
        <v>0</v>
      </c>
      <c r="BC205" s="370">
        <v>0</v>
      </c>
      <c r="BD205" s="370">
        <f t="shared" si="55"/>
        <v>0</v>
      </c>
      <c r="BE205" s="370">
        <v>0</v>
      </c>
      <c r="BF205" s="370">
        <v>0</v>
      </c>
      <c r="BG205" s="370">
        <f t="shared" si="56"/>
        <v>0</v>
      </c>
      <c r="BH205" s="370">
        <v>1</v>
      </c>
      <c r="BI205" s="370">
        <v>1</v>
      </c>
      <c r="BJ205" s="370">
        <v>1</v>
      </c>
      <c r="BK205" s="370">
        <v>1</v>
      </c>
      <c r="BL205" s="370">
        <v>1</v>
      </c>
      <c r="BM205" s="370">
        <v>0</v>
      </c>
      <c r="BN205" s="370">
        <v>0</v>
      </c>
      <c r="BO205" s="370">
        <v>0</v>
      </c>
      <c r="BP205" s="370">
        <v>0</v>
      </c>
      <c r="BQ205" s="370">
        <v>0</v>
      </c>
      <c r="BR205" s="370">
        <v>0</v>
      </c>
      <c r="BS205" s="370">
        <v>0</v>
      </c>
      <c r="BT205" s="370">
        <v>3</v>
      </c>
      <c r="BU205" s="370">
        <v>2</v>
      </c>
      <c r="BV205" s="370">
        <v>5</v>
      </c>
      <c r="BW205" s="370">
        <v>3</v>
      </c>
      <c r="BX205" s="370">
        <v>2</v>
      </c>
      <c r="BY205" s="370">
        <v>5</v>
      </c>
      <c r="BZ205" s="370">
        <v>3</v>
      </c>
      <c r="CA205" s="370">
        <v>2</v>
      </c>
      <c r="CB205" s="370">
        <v>5</v>
      </c>
      <c r="CC205" s="370">
        <v>3</v>
      </c>
      <c r="CD205" s="370">
        <v>2</v>
      </c>
      <c r="CE205" s="370">
        <v>5</v>
      </c>
    </row>
    <row r="206" spans="1:83" s="371" customFormat="1" ht="21.75" customHeight="1">
      <c r="A206" s="370">
        <v>8</v>
      </c>
      <c r="B206" s="370"/>
      <c r="C206" s="370" t="str">
        <f>F206</f>
        <v>Kec. Pelawan</v>
      </c>
      <c r="D206" s="370"/>
      <c r="E206" s="370"/>
      <c r="F206" s="370" t="str">
        <f>F205</f>
        <v>Kec. Pelawan</v>
      </c>
      <c r="G206" s="370"/>
      <c r="H206" s="370"/>
      <c r="I206" s="370"/>
      <c r="J206" s="370"/>
      <c r="K206" s="370"/>
      <c r="L206" s="370"/>
      <c r="M206" s="370"/>
      <c r="N206" s="370"/>
      <c r="O206" s="370">
        <f t="shared" ref="O206:BS206" si="60">SUM(O183:O205)</f>
        <v>4</v>
      </c>
      <c r="P206" s="370">
        <f t="shared" si="60"/>
        <v>4</v>
      </c>
      <c r="Q206" s="370">
        <f t="shared" si="60"/>
        <v>8</v>
      </c>
      <c r="R206" s="370">
        <f t="shared" si="60"/>
        <v>226</v>
      </c>
      <c r="S206" s="370">
        <f t="shared" si="60"/>
        <v>223</v>
      </c>
      <c r="T206" s="370">
        <f t="shared" si="60"/>
        <v>449</v>
      </c>
      <c r="U206" s="370">
        <f t="shared" si="60"/>
        <v>295</v>
      </c>
      <c r="V206" s="370">
        <f t="shared" si="60"/>
        <v>305</v>
      </c>
      <c r="W206" s="370">
        <f t="shared" si="60"/>
        <v>600</v>
      </c>
      <c r="X206" s="370">
        <f t="shared" si="60"/>
        <v>284</v>
      </c>
      <c r="Y206" s="370">
        <f t="shared" si="60"/>
        <v>304</v>
      </c>
      <c r="Z206" s="370">
        <f t="shared" si="60"/>
        <v>588</v>
      </c>
      <c r="AA206" s="370">
        <f t="shared" si="60"/>
        <v>290</v>
      </c>
      <c r="AB206" s="370">
        <f t="shared" si="60"/>
        <v>282</v>
      </c>
      <c r="AC206" s="370">
        <f t="shared" si="60"/>
        <v>572</v>
      </c>
      <c r="AD206" s="370">
        <f t="shared" si="60"/>
        <v>293</v>
      </c>
      <c r="AE206" s="370">
        <f t="shared" si="60"/>
        <v>291</v>
      </c>
      <c r="AF206" s="370">
        <f t="shared" si="60"/>
        <v>584</v>
      </c>
      <c r="AG206" s="370">
        <f t="shared" si="60"/>
        <v>243</v>
      </c>
      <c r="AH206" s="370">
        <f t="shared" si="60"/>
        <v>251</v>
      </c>
      <c r="AI206" s="370">
        <f t="shared" si="60"/>
        <v>494</v>
      </c>
      <c r="AJ206" s="370">
        <f t="shared" si="60"/>
        <v>124</v>
      </c>
      <c r="AK206" s="370">
        <f t="shared" si="60"/>
        <v>98</v>
      </c>
      <c r="AL206" s="370">
        <f t="shared" si="60"/>
        <v>222</v>
      </c>
      <c r="AM206" s="370">
        <f t="shared" si="60"/>
        <v>34</v>
      </c>
      <c r="AN206" s="370">
        <f t="shared" si="60"/>
        <v>17</v>
      </c>
      <c r="AO206" s="370">
        <f t="shared" si="60"/>
        <v>51</v>
      </c>
      <c r="AP206" s="370">
        <f t="shared" si="60"/>
        <v>7</v>
      </c>
      <c r="AQ206" s="370">
        <f t="shared" si="60"/>
        <v>3</v>
      </c>
      <c r="AR206" s="370">
        <f t="shared" si="60"/>
        <v>10</v>
      </c>
      <c r="AS206" s="370">
        <f t="shared" si="60"/>
        <v>1</v>
      </c>
      <c r="AT206" s="370">
        <f t="shared" si="60"/>
        <v>4</v>
      </c>
      <c r="AU206" s="370">
        <f t="shared" si="60"/>
        <v>5</v>
      </c>
      <c r="AV206" s="370">
        <f t="shared" si="60"/>
        <v>0</v>
      </c>
      <c r="AW206" s="370">
        <f t="shared" si="60"/>
        <v>0</v>
      </c>
      <c r="AX206" s="370">
        <f t="shared" si="60"/>
        <v>0</v>
      </c>
      <c r="AY206" s="370">
        <f t="shared" si="60"/>
        <v>0</v>
      </c>
      <c r="AZ206" s="370">
        <f t="shared" si="60"/>
        <v>0</v>
      </c>
      <c r="BA206" s="370">
        <f t="shared" si="60"/>
        <v>0</v>
      </c>
      <c r="BB206" s="370">
        <f t="shared" si="60"/>
        <v>0</v>
      </c>
      <c r="BC206" s="370">
        <f t="shared" si="60"/>
        <v>0</v>
      </c>
      <c r="BD206" s="370">
        <f t="shared" si="60"/>
        <v>0</v>
      </c>
      <c r="BE206" s="370">
        <f t="shared" si="60"/>
        <v>0</v>
      </c>
      <c r="BF206" s="370">
        <f t="shared" si="60"/>
        <v>0</v>
      </c>
      <c r="BG206" s="370">
        <f t="shared" si="60"/>
        <v>0</v>
      </c>
      <c r="BH206" s="370">
        <f t="shared" si="60"/>
        <v>33</v>
      </c>
      <c r="BI206" s="370">
        <f t="shared" si="60"/>
        <v>5</v>
      </c>
      <c r="BJ206" s="370">
        <f t="shared" si="60"/>
        <v>8</v>
      </c>
      <c r="BK206" s="370">
        <f t="shared" si="60"/>
        <v>11</v>
      </c>
      <c r="BL206" s="370">
        <f t="shared" si="60"/>
        <v>9</v>
      </c>
      <c r="BM206" s="370">
        <f t="shared" si="60"/>
        <v>5</v>
      </c>
      <c r="BN206" s="370">
        <f t="shared" si="60"/>
        <v>1</v>
      </c>
      <c r="BO206" s="370">
        <f t="shared" si="60"/>
        <v>0</v>
      </c>
      <c r="BP206" s="370">
        <f t="shared" si="60"/>
        <v>1</v>
      </c>
      <c r="BQ206" s="370">
        <f t="shared" si="60"/>
        <v>3</v>
      </c>
      <c r="BR206" s="370">
        <f t="shared" si="60"/>
        <v>1</v>
      </c>
      <c r="BS206" s="370">
        <f t="shared" si="60"/>
        <v>0</v>
      </c>
      <c r="BT206" s="370">
        <v>0</v>
      </c>
      <c r="BU206" s="370">
        <v>0</v>
      </c>
      <c r="BV206" s="370">
        <f>SUM(BT206:BU206)</f>
        <v>0</v>
      </c>
      <c r="BW206" s="370">
        <v>0</v>
      </c>
      <c r="BX206" s="370">
        <v>0</v>
      </c>
      <c r="BY206" s="370">
        <f>SUM(BW206:BX206)</f>
        <v>0</v>
      </c>
      <c r="BZ206" s="370">
        <v>1</v>
      </c>
      <c r="CA206" s="370">
        <v>2</v>
      </c>
      <c r="CB206" s="370">
        <f>SUM(BZ206:CA206)</f>
        <v>3</v>
      </c>
      <c r="CC206" s="370">
        <v>1</v>
      </c>
      <c r="CD206" s="370">
        <v>0</v>
      </c>
      <c r="CE206" s="370">
        <f>SUM(CC206:CD206)</f>
        <v>1</v>
      </c>
    </row>
    <row r="207" spans="1:83" s="371" customFormat="1" hidden="1">
      <c r="A207" s="370">
        <f>A205+1</f>
        <v>190</v>
      </c>
      <c r="B207" s="370" t="s">
        <v>1064</v>
      </c>
      <c r="C207" s="370" t="s">
        <v>1065</v>
      </c>
      <c r="D207" s="370" t="s">
        <v>2488</v>
      </c>
      <c r="E207" s="370" t="s">
        <v>1060</v>
      </c>
      <c r="F207" s="370" t="s">
        <v>84</v>
      </c>
      <c r="G207" s="370" t="s">
        <v>127</v>
      </c>
      <c r="H207" s="370" t="s">
        <v>615</v>
      </c>
      <c r="I207" s="370" t="s">
        <v>615</v>
      </c>
      <c r="J207" s="370">
        <v>2</v>
      </c>
      <c r="K207" s="370" t="s">
        <v>2489</v>
      </c>
      <c r="L207" s="370">
        <v>38718</v>
      </c>
      <c r="M207" s="370" t="s">
        <v>2409</v>
      </c>
      <c r="N207" s="370">
        <v>0</v>
      </c>
      <c r="O207" s="370">
        <v>0</v>
      </c>
      <c r="P207" s="370">
        <v>0</v>
      </c>
      <c r="Q207" s="370">
        <f t="shared" ref="Q207:Q254" si="61">SUM(O207:P207)</f>
        <v>0</v>
      </c>
      <c r="R207" s="370">
        <v>2</v>
      </c>
      <c r="S207" s="370">
        <v>4</v>
      </c>
      <c r="T207" s="370">
        <f t="shared" ref="T207:T254" si="62">SUM(R207:S207)</f>
        <v>6</v>
      </c>
      <c r="U207" s="370">
        <v>2</v>
      </c>
      <c r="V207" s="370">
        <v>0</v>
      </c>
      <c r="W207" s="370">
        <f t="shared" ref="W207:W254" si="63">SUM(U207:V207)</f>
        <v>2</v>
      </c>
      <c r="X207" s="370">
        <v>3</v>
      </c>
      <c r="Y207" s="370">
        <v>2</v>
      </c>
      <c r="Z207" s="370">
        <f t="shared" ref="Z207:Z254" si="64">SUM(X207:Y207)</f>
        <v>5</v>
      </c>
      <c r="AA207" s="370">
        <v>1</v>
      </c>
      <c r="AB207" s="370">
        <v>2</v>
      </c>
      <c r="AC207" s="370">
        <f t="shared" ref="AC207:AC254" si="65">SUM(AA207:AB207)</f>
        <v>3</v>
      </c>
      <c r="AD207" s="370">
        <v>0</v>
      </c>
      <c r="AE207" s="370">
        <v>2</v>
      </c>
      <c r="AF207" s="370">
        <f t="shared" ref="AF207:AF254" si="66">SUM(AD207:AE207)</f>
        <v>2</v>
      </c>
      <c r="AG207" s="370">
        <v>9</v>
      </c>
      <c r="AH207" s="370">
        <v>0</v>
      </c>
      <c r="AI207" s="370">
        <f t="shared" ref="AI207:AI254" si="67">SUM(AG207:AH207)</f>
        <v>9</v>
      </c>
      <c r="AJ207" s="370">
        <v>1</v>
      </c>
      <c r="AK207" s="370">
        <v>1</v>
      </c>
      <c r="AL207" s="370">
        <f t="shared" ref="AL207:AL254" si="68">SUM(AJ207:AK207)</f>
        <v>2</v>
      </c>
      <c r="AM207" s="370">
        <v>1</v>
      </c>
      <c r="AN207" s="370">
        <v>1</v>
      </c>
      <c r="AO207" s="370">
        <f t="shared" ref="AO207:AO254" si="69">SUM(AM207:AN207)</f>
        <v>2</v>
      </c>
      <c r="AP207" s="370">
        <v>0</v>
      </c>
      <c r="AQ207" s="370">
        <v>0</v>
      </c>
      <c r="AR207" s="370">
        <f t="shared" ref="AR207:AR254" si="70">SUM(AP207:AQ207)</f>
        <v>0</v>
      </c>
      <c r="AS207" s="370">
        <v>3</v>
      </c>
      <c r="AT207" s="370">
        <v>0</v>
      </c>
      <c r="AU207" s="370">
        <f t="shared" ref="AU207:AU254" si="71">SUM(AS207:AT207)</f>
        <v>3</v>
      </c>
      <c r="AV207" s="370">
        <v>0</v>
      </c>
      <c r="AW207" s="370">
        <v>0</v>
      </c>
      <c r="AX207" s="370">
        <f t="shared" ref="AX207:AX254" si="72">SUM(AV207:AW207)</f>
        <v>0</v>
      </c>
      <c r="AY207" s="370">
        <v>0</v>
      </c>
      <c r="AZ207" s="370">
        <v>0</v>
      </c>
      <c r="BA207" s="370">
        <f t="shared" ref="BA207:BA254" si="73">SUM(AY207:AZ207)</f>
        <v>0</v>
      </c>
      <c r="BB207" s="370">
        <v>0</v>
      </c>
      <c r="BC207" s="370">
        <v>0</v>
      </c>
      <c r="BD207" s="370">
        <f t="shared" ref="BD207:BD254" si="74">SUM(BB207:BC207)</f>
        <v>0</v>
      </c>
      <c r="BE207" s="370">
        <v>0</v>
      </c>
      <c r="BF207" s="370">
        <v>0</v>
      </c>
      <c r="BG207" s="370">
        <f t="shared" ref="BG207:BG254" si="75">SUM(BE207:BF207)</f>
        <v>0</v>
      </c>
      <c r="BH207" s="370">
        <v>0</v>
      </c>
      <c r="BI207" s="370">
        <v>0</v>
      </c>
      <c r="BJ207" s="370">
        <v>0</v>
      </c>
      <c r="BK207" s="370">
        <v>0</v>
      </c>
      <c r="BL207" s="370">
        <v>0</v>
      </c>
      <c r="BM207" s="370">
        <v>0</v>
      </c>
      <c r="BN207" s="370">
        <v>0</v>
      </c>
      <c r="BO207" s="370">
        <v>0</v>
      </c>
      <c r="BP207" s="370">
        <v>0</v>
      </c>
      <c r="BQ207" s="370">
        <v>0</v>
      </c>
      <c r="BR207" s="370">
        <v>0</v>
      </c>
      <c r="BS207" s="370">
        <v>0</v>
      </c>
      <c r="BT207" s="370">
        <v>0</v>
      </c>
      <c r="BU207" s="370">
        <v>0</v>
      </c>
      <c r="BV207" s="370">
        <v>0</v>
      </c>
      <c r="BW207" s="370">
        <v>0</v>
      </c>
      <c r="BX207" s="370">
        <v>0</v>
      </c>
      <c r="BY207" s="370">
        <v>0</v>
      </c>
      <c r="BZ207" s="370">
        <v>0</v>
      </c>
      <c r="CA207" s="370">
        <v>0</v>
      </c>
      <c r="CB207" s="370">
        <v>0</v>
      </c>
      <c r="CC207" s="370">
        <v>0</v>
      </c>
      <c r="CD207" s="370">
        <v>0</v>
      </c>
      <c r="CE207" s="370">
        <v>0</v>
      </c>
    </row>
    <row r="208" spans="1:83" s="371" customFormat="1" hidden="1">
      <c r="A208" s="370">
        <f t="shared" si="59"/>
        <v>191</v>
      </c>
      <c r="B208" s="370" t="s">
        <v>1009</v>
      </c>
      <c r="C208" s="370" t="s">
        <v>1010</v>
      </c>
      <c r="D208" s="370" t="s">
        <v>2490</v>
      </c>
      <c r="E208" s="370" t="s">
        <v>1011</v>
      </c>
      <c r="F208" s="370" t="s">
        <v>84</v>
      </c>
      <c r="G208" s="370" t="s">
        <v>127</v>
      </c>
      <c r="H208" s="370" t="s">
        <v>615</v>
      </c>
      <c r="I208" s="370" t="s">
        <v>615</v>
      </c>
      <c r="J208" s="370">
        <v>2</v>
      </c>
      <c r="K208" s="370" t="s">
        <v>2491</v>
      </c>
      <c r="L208" s="370">
        <v>42131</v>
      </c>
      <c r="M208" s="370" t="s">
        <v>2409</v>
      </c>
      <c r="N208" s="370">
        <v>900</v>
      </c>
      <c r="O208" s="370">
        <v>0</v>
      </c>
      <c r="P208" s="370">
        <v>0</v>
      </c>
      <c r="Q208" s="370">
        <f t="shared" si="61"/>
        <v>0</v>
      </c>
      <c r="R208" s="370">
        <v>20</v>
      </c>
      <c r="S208" s="370">
        <v>22</v>
      </c>
      <c r="T208" s="370">
        <f t="shared" si="62"/>
        <v>42</v>
      </c>
      <c r="U208" s="370">
        <v>19</v>
      </c>
      <c r="V208" s="370">
        <v>13</v>
      </c>
      <c r="W208" s="370">
        <f t="shared" si="63"/>
        <v>32</v>
      </c>
      <c r="X208" s="370">
        <v>12</v>
      </c>
      <c r="Y208" s="370">
        <v>9</v>
      </c>
      <c r="Z208" s="370">
        <f t="shared" si="64"/>
        <v>21</v>
      </c>
      <c r="AA208" s="370">
        <v>2</v>
      </c>
      <c r="AB208" s="370">
        <v>1</v>
      </c>
      <c r="AC208" s="370">
        <f t="shared" si="65"/>
        <v>3</v>
      </c>
      <c r="AD208" s="370">
        <v>0</v>
      </c>
      <c r="AE208" s="370">
        <v>0</v>
      </c>
      <c r="AF208" s="370">
        <f t="shared" si="66"/>
        <v>0</v>
      </c>
      <c r="AG208" s="370">
        <v>1</v>
      </c>
      <c r="AH208" s="370">
        <v>0</v>
      </c>
      <c r="AI208" s="370">
        <f t="shared" si="67"/>
        <v>1</v>
      </c>
      <c r="AJ208" s="370">
        <v>0</v>
      </c>
      <c r="AK208" s="370">
        <v>0</v>
      </c>
      <c r="AL208" s="370">
        <f t="shared" si="68"/>
        <v>0</v>
      </c>
      <c r="AM208" s="370">
        <v>0</v>
      </c>
      <c r="AN208" s="370">
        <v>0</v>
      </c>
      <c r="AO208" s="370">
        <f t="shared" si="69"/>
        <v>0</v>
      </c>
      <c r="AP208" s="370">
        <v>0</v>
      </c>
      <c r="AQ208" s="370">
        <v>0</v>
      </c>
      <c r="AR208" s="370">
        <f t="shared" si="70"/>
        <v>0</v>
      </c>
      <c r="AS208" s="370">
        <v>0</v>
      </c>
      <c r="AT208" s="370">
        <v>0</v>
      </c>
      <c r="AU208" s="370">
        <f t="shared" si="71"/>
        <v>0</v>
      </c>
      <c r="AV208" s="370">
        <v>0</v>
      </c>
      <c r="AW208" s="370">
        <v>0</v>
      </c>
      <c r="AX208" s="370">
        <f t="shared" si="72"/>
        <v>0</v>
      </c>
      <c r="AY208" s="370">
        <v>0</v>
      </c>
      <c r="AZ208" s="370">
        <v>0</v>
      </c>
      <c r="BA208" s="370">
        <f t="shared" si="73"/>
        <v>0</v>
      </c>
      <c r="BB208" s="370">
        <v>0</v>
      </c>
      <c r="BC208" s="370">
        <v>0</v>
      </c>
      <c r="BD208" s="370">
        <f t="shared" si="74"/>
        <v>0</v>
      </c>
      <c r="BE208" s="370">
        <v>0</v>
      </c>
      <c r="BF208" s="370">
        <v>0</v>
      </c>
      <c r="BG208" s="370">
        <f t="shared" si="75"/>
        <v>0</v>
      </c>
      <c r="BH208" s="370">
        <v>0</v>
      </c>
      <c r="BI208" s="370">
        <v>0</v>
      </c>
      <c r="BJ208" s="370">
        <v>0</v>
      </c>
      <c r="BK208" s="370">
        <v>0</v>
      </c>
      <c r="BL208" s="370">
        <v>0</v>
      </c>
      <c r="BM208" s="370">
        <v>0</v>
      </c>
      <c r="BN208" s="370">
        <v>0</v>
      </c>
      <c r="BO208" s="370">
        <v>0</v>
      </c>
      <c r="BP208" s="370">
        <v>0</v>
      </c>
      <c r="BQ208" s="370">
        <v>0</v>
      </c>
      <c r="BR208" s="370">
        <v>0</v>
      </c>
      <c r="BS208" s="370">
        <v>0</v>
      </c>
      <c r="BT208" s="370">
        <v>0</v>
      </c>
      <c r="BU208" s="370">
        <v>0</v>
      </c>
      <c r="BV208" s="370">
        <v>0</v>
      </c>
      <c r="BW208" s="370">
        <v>0</v>
      </c>
      <c r="BX208" s="370">
        <v>0</v>
      </c>
      <c r="BY208" s="370">
        <v>0</v>
      </c>
      <c r="BZ208" s="370">
        <v>0</v>
      </c>
      <c r="CA208" s="370">
        <v>0</v>
      </c>
      <c r="CB208" s="370">
        <v>0</v>
      </c>
      <c r="CC208" s="370">
        <v>0</v>
      </c>
      <c r="CD208" s="370">
        <v>0</v>
      </c>
      <c r="CE208" s="370">
        <v>0</v>
      </c>
    </row>
    <row r="209" spans="1:83" s="371" customFormat="1" hidden="1">
      <c r="A209" s="370">
        <f t="shared" si="59"/>
        <v>192</v>
      </c>
      <c r="B209" s="370" t="s">
        <v>1040</v>
      </c>
      <c r="C209" s="370" t="s">
        <v>1041</v>
      </c>
      <c r="D209" s="370" t="s">
        <v>1643</v>
      </c>
      <c r="E209" s="370" t="s">
        <v>1032</v>
      </c>
      <c r="F209" s="370" t="s">
        <v>84</v>
      </c>
      <c r="G209" s="370" t="s">
        <v>126</v>
      </c>
      <c r="H209" s="370" t="s">
        <v>615</v>
      </c>
      <c r="I209" s="370" t="s">
        <v>615</v>
      </c>
      <c r="J209" s="370">
        <v>2</v>
      </c>
      <c r="K209" s="370" t="s">
        <v>2410</v>
      </c>
      <c r="L209" s="370">
        <v>26807</v>
      </c>
      <c r="M209" s="370" t="s">
        <v>2409</v>
      </c>
      <c r="N209" s="370">
        <v>1300</v>
      </c>
      <c r="O209" s="370">
        <v>0</v>
      </c>
      <c r="P209" s="370">
        <v>0</v>
      </c>
      <c r="Q209" s="370">
        <f t="shared" si="61"/>
        <v>0</v>
      </c>
      <c r="R209" s="370">
        <v>35</v>
      </c>
      <c r="S209" s="370">
        <v>31</v>
      </c>
      <c r="T209" s="370">
        <f t="shared" si="62"/>
        <v>66</v>
      </c>
      <c r="U209" s="370">
        <v>38</v>
      </c>
      <c r="V209" s="370">
        <v>47</v>
      </c>
      <c r="W209" s="370">
        <f t="shared" si="63"/>
        <v>85</v>
      </c>
      <c r="X209" s="370">
        <v>49</v>
      </c>
      <c r="Y209" s="370">
        <v>40</v>
      </c>
      <c r="Z209" s="370">
        <f t="shared" si="64"/>
        <v>89</v>
      </c>
      <c r="AA209" s="370">
        <v>61</v>
      </c>
      <c r="AB209" s="370">
        <v>37</v>
      </c>
      <c r="AC209" s="370">
        <f t="shared" si="65"/>
        <v>98</v>
      </c>
      <c r="AD209" s="370">
        <v>38</v>
      </c>
      <c r="AE209" s="370">
        <v>33</v>
      </c>
      <c r="AF209" s="370">
        <f t="shared" si="66"/>
        <v>71</v>
      </c>
      <c r="AG209" s="370">
        <v>29</v>
      </c>
      <c r="AH209" s="370">
        <v>20</v>
      </c>
      <c r="AI209" s="370">
        <f t="shared" si="67"/>
        <v>49</v>
      </c>
      <c r="AJ209" s="370">
        <v>7</v>
      </c>
      <c r="AK209" s="370">
        <v>4</v>
      </c>
      <c r="AL209" s="370">
        <f t="shared" si="68"/>
        <v>11</v>
      </c>
      <c r="AM209" s="370">
        <v>0</v>
      </c>
      <c r="AN209" s="370">
        <v>1</v>
      </c>
      <c r="AO209" s="370">
        <f t="shared" si="69"/>
        <v>1</v>
      </c>
      <c r="AP209" s="370">
        <v>1</v>
      </c>
      <c r="AQ209" s="370">
        <v>0</v>
      </c>
      <c r="AR209" s="370">
        <f t="shared" si="70"/>
        <v>1</v>
      </c>
      <c r="AS209" s="370">
        <v>0</v>
      </c>
      <c r="AT209" s="370">
        <v>0</v>
      </c>
      <c r="AU209" s="370">
        <f t="shared" si="71"/>
        <v>0</v>
      </c>
      <c r="AV209" s="370">
        <v>0</v>
      </c>
      <c r="AW209" s="370">
        <v>0</v>
      </c>
      <c r="AX209" s="370">
        <f t="shared" si="72"/>
        <v>0</v>
      </c>
      <c r="AY209" s="370">
        <v>0</v>
      </c>
      <c r="AZ209" s="370">
        <v>0</v>
      </c>
      <c r="BA209" s="370">
        <f t="shared" si="73"/>
        <v>0</v>
      </c>
      <c r="BB209" s="370">
        <v>0</v>
      </c>
      <c r="BC209" s="370">
        <v>0</v>
      </c>
      <c r="BD209" s="370">
        <f t="shared" si="74"/>
        <v>0</v>
      </c>
      <c r="BE209" s="370">
        <v>0</v>
      </c>
      <c r="BF209" s="370">
        <v>0</v>
      </c>
      <c r="BG209" s="370">
        <f t="shared" si="75"/>
        <v>0</v>
      </c>
      <c r="BH209" s="370">
        <v>0</v>
      </c>
      <c r="BI209" s="370">
        <v>0</v>
      </c>
      <c r="BJ209" s="370">
        <v>0</v>
      </c>
      <c r="BK209" s="370">
        <v>0</v>
      </c>
      <c r="BL209" s="370">
        <v>0</v>
      </c>
      <c r="BM209" s="370">
        <v>0</v>
      </c>
      <c r="BN209" s="370">
        <v>0</v>
      </c>
      <c r="BO209" s="370">
        <v>0</v>
      </c>
      <c r="BP209" s="370">
        <v>0</v>
      </c>
      <c r="BQ209" s="370">
        <v>0</v>
      </c>
      <c r="BR209" s="370">
        <v>0</v>
      </c>
      <c r="BS209" s="370">
        <v>0</v>
      </c>
      <c r="BT209" s="370">
        <v>0</v>
      </c>
      <c r="BU209" s="370">
        <v>0</v>
      </c>
      <c r="BV209" s="370">
        <v>0</v>
      </c>
      <c r="BW209" s="370">
        <v>0</v>
      </c>
      <c r="BX209" s="370">
        <v>0</v>
      </c>
      <c r="BY209" s="370">
        <v>0</v>
      </c>
      <c r="BZ209" s="370">
        <v>0</v>
      </c>
      <c r="CA209" s="370">
        <v>0</v>
      </c>
      <c r="CB209" s="370">
        <v>0</v>
      </c>
      <c r="CC209" s="370">
        <v>0</v>
      </c>
      <c r="CD209" s="370">
        <v>0</v>
      </c>
      <c r="CE209" s="370">
        <v>0</v>
      </c>
    </row>
    <row r="210" spans="1:83" s="371" customFormat="1" hidden="1">
      <c r="A210" s="370">
        <f t="shared" si="59"/>
        <v>193</v>
      </c>
      <c r="B210" s="370" t="s">
        <v>1030</v>
      </c>
      <c r="C210" s="370" t="s">
        <v>1031</v>
      </c>
      <c r="D210" s="370" t="s">
        <v>1638</v>
      </c>
      <c r="E210" s="370" t="s">
        <v>1032</v>
      </c>
      <c r="F210" s="370" t="s">
        <v>84</v>
      </c>
      <c r="G210" s="370" t="s">
        <v>126</v>
      </c>
      <c r="H210" s="370" t="s">
        <v>615</v>
      </c>
      <c r="I210" s="370" t="s">
        <v>615</v>
      </c>
      <c r="J210" s="370">
        <v>2</v>
      </c>
      <c r="K210" s="370" t="s">
        <v>2492</v>
      </c>
      <c r="L210" s="370">
        <v>3654</v>
      </c>
      <c r="M210" s="370" t="s">
        <v>2409</v>
      </c>
      <c r="N210" s="370">
        <v>1300</v>
      </c>
      <c r="O210" s="370">
        <v>0</v>
      </c>
      <c r="P210" s="370">
        <v>0</v>
      </c>
      <c r="Q210" s="370">
        <f t="shared" si="61"/>
        <v>0</v>
      </c>
      <c r="R210" s="370">
        <v>37</v>
      </c>
      <c r="S210" s="370">
        <v>33</v>
      </c>
      <c r="T210" s="370">
        <f t="shared" si="62"/>
        <v>70</v>
      </c>
      <c r="U210" s="370">
        <v>52</v>
      </c>
      <c r="V210" s="370">
        <v>49</v>
      </c>
      <c r="W210" s="370">
        <f t="shared" si="63"/>
        <v>101</v>
      </c>
      <c r="X210" s="370">
        <v>47</v>
      </c>
      <c r="Y210" s="370">
        <v>41</v>
      </c>
      <c r="Z210" s="370">
        <f t="shared" si="64"/>
        <v>88</v>
      </c>
      <c r="AA210" s="370">
        <v>31</v>
      </c>
      <c r="AB210" s="370">
        <v>56</v>
      </c>
      <c r="AC210" s="370">
        <f t="shared" si="65"/>
        <v>87</v>
      </c>
      <c r="AD210" s="370">
        <v>38</v>
      </c>
      <c r="AE210" s="370">
        <v>49</v>
      </c>
      <c r="AF210" s="370">
        <f t="shared" si="66"/>
        <v>87</v>
      </c>
      <c r="AG210" s="370">
        <v>39</v>
      </c>
      <c r="AH210" s="370">
        <v>36</v>
      </c>
      <c r="AI210" s="370">
        <f t="shared" si="67"/>
        <v>75</v>
      </c>
      <c r="AJ210" s="370">
        <v>10</v>
      </c>
      <c r="AK210" s="370">
        <v>4</v>
      </c>
      <c r="AL210" s="370">
        <f t="shared" si="68"/>
        <v>14</v>
      </c>
      <c r="AM210" s="370">
        <v>0</v>
      </c>
      <c r="AN210" s="370">
        <v>1</v>
      </c>
      <c r="AO210" s="370">
        <f t="shared" si="69"/>
        <v>1</v>
      </c>
      <c r="AP210" s="370">
        <v>0</v>
      </c>
      <c r="AQ210" s="370">
        <v>0</v>
      </c>
      <c r="AR210" s="370">
        <f t="shared" si="70"/>
        <v>0</v>
      </c>
      <c r="AS210" s="370">
        <v>0</v>
      </c>
      <c r="AT210" s="370">
        <v>0</v>
      </c>
      <c r="AU210" s="370">
        <f t="shared" si="71"/>
        <v>0</v>
      </c>
      <c r="AV210" s="370">
        <v>0</v>
      </c>
      <c r="AW210" s="370">
        <v>0</v>
      </c>
      <c r="AX210" s="370">
        <f t="shared" si="72"/>
        <v>0</v>
      </c>
      <c r="AY210" s="370">
        <v>0</v>
      </c>
      <c r="AZ210" s="370">
        <v>0</v>
      </c>
      <c r="BA210" s="370">
        <f t="shared" si="73"/>
        <v>0</v>
      </c>
      <c r="BB210" s="370">
        <v>0</v>
      </c>
      <c r="BC210" s="370">
        <v>0</v>
      </c>
      <c r="BD210" s="370">
        <f t="shared" si="74"/>
        <v>0</v>
      </c>
      <c r="BE210" s="370">
        <v>0</v>
      </c>
      <c r="BF210" s="370">
        <v>0</v>
      </c>
      <c r="BG210" s="370">
        <f t="shared" si="75"/>
        <v>0</v>
      </c>
      <c r="BH210" s="370">
        <v>0</v>
      </c>
      <c r="BI210" s="370">
        <v>0</v>
      </c>
      <c r="BJ210" s="370">
        <v>0</v>
      </c>
      <c r="BK210" s="370">
        <v>0</v>
      </c>
      <c r="BL210" s="370">
        <v>0</v>
      </c>
      <c r="BM210" s="370">
        <v>0</v>
      </c>
      <c r="BN210" s="370">
        <v>0</v>
      </c>
      <c r="BO210" s="370">
        <v>0</v>
      </c>
      <c r="BP210" s="370">
        <v>0</v>
      </c>
      <c r="BQ210" s="370">
        <v>0</v>
      </c>
      <c r="BR210" s="370">
        <v>0</v>
      </c>
      <c r="BS210" s="370">
        <v>0</v>
      </c>
      <c r="BT210" s="370">
        <v>0</v>
      </c>
      <c r="BU210" s="370">
        <v>0</v>
      </c>
      <c r="BV210" s="370">
        <v>0</v>
      </c>
      <c r="BW210" s="370">
        <v>0</v>
      </c>
      <c r="BX210" s="370">
        <v>0</v>
      </c>
      <c r="BY210" s="370">
        <v>0</v>
      </c>
      <c r="BZ210" s="370">
        <v>0</v>
      </c>
      <c r="CA210" s="370">
        <v>0</v>
      </c>
      <c r="CB210" s="370">
        <v>0</v>
      </c>
      <c r="CC210" s="370">
        <v>0</v>
      </c>
      <c r="CD210" s="370">
        <v>0</v>
      </c>
      <c r="CE210" s="370">
        <v>0</v>
      </c>
    </row>
    <row r="211" spans="1:83" s="371" customFormat="1" hidden="1">
      <c r="A211" s="370">
        <f t="shared" si="59"/>
        <v>194</v>
      </c>
      <c r="B211" s="370" t="s">
        <v>1056</v>
      </c>
      <c r="C211" s="370" t="s">
        <v>1057</v>
      </c>
      <c r="D211" s="370" t="s">
        <v>1649</v>
      </c>
      <c r="E211" s="370" t="s">
        <v>1032</v>
      </c>
      <c r="F211" s="370" t="s">
        <v>84</v>
      </c>
      <c r="G211" s="370" t="s">
        <v>126</v>
      </c>
      <c r="H211" s="370" t="s">
        <v>615</v>
      </c>
      <c r="I211" s="370" t="s">
        <v>615</v>
      </c>
      <c r="J211" s="370">
        <v>2</v>
      </c>
      <c r="K211" s="370" t="s">
        <v>2410</v>
      </c>
      <c r="L211" s="370">
        <v>29587</v>
      </c>
      <c r="M211" s="370" t="s">
        <v>2409</v>
      </c>
      <c r="N211" s="370">
        <v>900</v>
      </c>
      <c r="O211" s="370">
        <v>0</v>
      </c>
      <c r="P211" s="370">
        <v>0</v>
      </c>
      <c r="Q211" s="370">
        <f t="shared" si="61"/>
        <v>0</v>
      </c>
      <c r="R211" s="370">
        <v>29</v>
      </c>
      <c r="S211" s="370">
        <v>42</v>
      </c>
      <c r="T211" s="370">
        <f t="shared" si="62"/>
        <v>71</v>
      </c>
      <c r="U211" s="370">
        <v>40</v>
      </c>
      <c r="V211" s="370">
        <v>63</v>
      </c>
      <c r="W211" s="370">
        <f t="shared" si="63"/>
        <v>103</v>
      </c>
      <c r="X211" s="370">
        <v>73</v>
      </c>
      <c r="Y211" s="370">
        <v>63</v>
      </c>
      <c r="Z211" s="370">
        <f t="shared" si="64"/>
        <v>136</v>
      </c>
      <c r="AA211" s="370">
        <v>55</v>
      </c>
      <c r="AB211" s="370">
        <v>52</v>
      </c>
      <c r="AC211" s="370">
        <f t="shared" si="65"/>
        <v>107</v>
      </c>
      <c r="AD211" s="370">
        <v>45</v>
      </c>
      <c r="AE211" s="370">
        <v>41</v>
      </c>
      <c r="AF211" s="370">
        <f t="shared" si="66"/>
        <v>86</v>
      </c>
      <c r="AG211" s="370">
        <v>43</v>
      </c>
      <c r="AH211" s="370">
        <v>45</v>
      </c>
      <c r="AI211" s="370">
        <f t="shared" si="67"/>
        <v>88</v>
      </c>
      <c r="AJ211" s="370">
        <v>3</v>
      </c>
      <c r="AK211" s="370">
        <v>9</v>
      </c>
      <c r="AL211" s="370">
        <f t="shared" si="68"/>
        <v>12</v>
      </c>
      <c r="AM211" s="370">
        <v>0</v>
      </c>
      <c r="AN211" s="370">
        <v>0</v>
      </c>
      <c r="AO211" s="370">
        <f t="shared" si="69"/>
        <v>0</v>
      </c>
      <c r="AP211" s="370">
        <v>1</v>
      </c>
      <c r="AQ211" s="370">
        <v>0</v>
      </c>
      <c r="AR211" s="370">
        <f t="shared" si="70"/>
        <v>1</v>
      </c>
      <c r="AS211" s="370">
        <v>0</v>
      </c>
      <c r="AT211" s="370">
        <v>0</v>
      </c>
      <c r="AU211" s="370">
        <f t="shared" si="71"/>
        <v>0</v>
      </c>
      <c r="AV211" s="370">
        <v>0</v>
      </c>
      <c r="AW211" s="370">
        <v>0</v>
      </c>
      <c r="AX211" s="370">
        <f t="shared" si="72"/>
        <v>0</v>
      </c>
      <c r="AY211" s="370">
        <v>0</v>
      </c>
      <c r="AZ211" s="370">
        <v>0</v>
      </c>
      <c r="BA211" s="370">
        <f t="shared" si="73"/>
        <v>0</v>
      </c>
      <c r="BB211" s="370">
        <v>0</v>
      </c>
      <c r="BC211" s="370">
        <v>0</v>
      </c>
      <c r="BD211" s="370">
        <f t="shared" si="74"/>
        <v>0</v>
      </c>
      <c r="BE211" s="370">
        <v>0</v>
      </c>
      <c r="BF211" s="370">
        <v>0</v>
      </c>
      <c r="BG211" s="370">
        <f t="shared" si="75"/>
        <v>0</v>
      </c>
      <c r="BH211" s="370">
        <v>1</v>
      </c>
      <c r="BI211" s="370">
        <v>0</v>
      </c>
      <c r="BJ211" s="370">
        <v>0</v>
      </c>
      <c r="BK211" s="370">
        <v>0</v>
      </c>
      <c r="BL211" s="370">
        <v>0</v>
      </c>
      <c r="BM211" s="370">
        <v>0</v>
      </c>
      <c r="BN211" s="370">
        <v>0</v>
      </c>
      <c r="BO211" s="370">
        <v>0</v>
      </c>
      <c r="BP211" s="370">
        <v>0</v>
      </c>
      <c r="BQ211" s="370">
        <v>0</v>
      </c>
      <c r="BR211" s="370">
        <v>0</v>
      </c>
      <c r="BS211" s="370">
        <v>0</v>
      </c>
      <c r="BT211" s="370">
        <v>1</v>
      </c>
      <c r="BU211" s="370">
        <v>0</v>
      </c>
      <c r="BV211" s="370">
        <v>1</v>
      </c>
      <c r="BW211" s="370">
        <v>1</v>
      </c>
      <c r="BX211" s="370">
        <v>0</v>
      </c>
      <c r="BY211" s="370">
        <v>1</v>
      </c>
      <c r="BZ211" s="370">
        <v>1</v>
      </c>
      <c r="CA211" s="370">
        <v>0</v>
      </c>
      <c r="CB211" s="370">
        <v>1</v>
      </c>
      <c r="CC211" s="370">
        <v>1</v>
      </c>
      <c r="CD211" s="370">
        <v>0</v>
      </c>
      <c r="CE211" s="370">
        <v>1</v>
      </c>
    </row>
    <row r="212" spans="1:83" s="371" customFormat="1" hidden="1">
      <c r="A212" s="370">
        <f t="shared" si="59"/>
        <v>195</v>
      </c>
      <c r="B212" s="370" t="s">
        <v>1024</v>
      </c>
      <c r="C212" s="370" t="s">
        <v>1025</v>
      </c>
      <c r="D212" s="370" t="s">
        <v>1641</v>
      </c>
      <c r="E212" s="370" t="s">
        <v>1026</v>
      </c>
      <c r="F212" s="370" t="s">
        <v>84</v>
      </c>
      <c r="G212" s="370" t="s">
        <v>126</v>
      </c>
      <c r="H212" s="370" t="s">
        <v>615</v>
      </c>
      <c r="I212" s="370" t="s">
        <v>615</v>
      </c>
      <c r="J212" s="370">
        <v>2</v>
      </c>
      <c r="K212" s="370" t="s">
        <v>2410</v>
      </c>
      <c r="L212" s="370" t="s">
        <v>615</v>
      </c>
      <c r="M212" s="370" t="s">
        <v>2409</v>
      </c>
      <c r="N212" s="370">
        <v>900</v>
      </c>
      <c r="O212" s="370">
        <v>1</v>
      </c>
      <c r="P212" s="370">
        <v>0</v>
      </c>
      <c r="Q212" s="370">
        <f t="shared" si="61"/>
        <v>1</v>
      </c>
      <c r="R212" s="370">
        <v>5</v>
      </c>
      <c r="S212" s="370">
        <v>2</v>
      </c>
      <c r="T212" s="370">
        <f t="shared" si="62"/>
        <v>7</v>
      </c>
      <c r="U212" s="370">
        <v>8</v>
      </c>
      <c r="V212" s="370">
        <v>10</v>
      </c>
      <c r="W212" s="370">
        <f t="shared" si="63"/>
        <v>18</v>
      </c>
      <c r="X212" s="370">
        <v>5</v>
      </c>
      <c r="Y212" s="370">
        <v>7</v>
      </c>
      <c r="Z212" s="370">
        <f t="shared" si="64"/>
        <v>12</v>
      </c>
      <c r="AA212" s="370">
        <v>12</v>
      </c>
      <c r="AB212" s="370">
        <v>5</v>
      </c>
      <c r="AC212" s="370">
        <f t="shared" si="65"/>
        <v>17</v>
      </c>
      <c r="AD212" s="370">
        <v>6</v>
      </c>
      <c r="AE212" s="370">
        <v>11</v>
      </c>
      <c r="AF212" s="370">
        <f t="shared" si="66"/>
        <v>17</v>
      </c>
      <c r="AG212" s="370">
        <v>7</v>
      </c>
      <c r="AH212" s="370">
        <v>8</v>
      </c>
      <c r="AI212" s="370">
        <f t="shared" si="67"/>
        <v>15</v>
      </c>
      <c r="AJ212" s="370">
        <v>1</v>
      </c>
      <c r="AK212" s="370">
        <v>2</v>
      </c>
      <c r="AL212" s="370">
        <f t="shared" si="68"/>
        <v>3</v>
      </c>
      <c r="AM212" s="370">
        <v>2</v>
      </c>
      <c r="AN212" s="370">
        <v>0</v>
      </c>
      <c r="AO212" s="370">
        <f t="shared" si="69"/>
        <v>2</v>
      </c>
      <c r="AP212" s="370">
        <v>1</v>
      </c>
      <c r="AQ212" s="370">
        <v>0</v>
      </c>
      <c r="AR212" s="370">
        <f t="shared" si="70"/>
        <v>1</v>
      </c>
      <c r="AS212" s="370">
        <v>0</v>
      </c>
      <c r="AT212" s="370">
        <v>0</v>
      </c>
      <c r="AU212" s="370">
        <f t="shared" si="71"/>
        <v>0</v>
      </c>
      <c r="AV212" s="370">
        <v>0</v>
      </c>
      <c r="AW212" s="370">
        <v>0</v>
      </c>
      <c r="AX212" s="370">
        <f t="shared" si="72"/>
        <v>0</v>
      </c>
      <c r="AY212" s="370">
        <v>0</v>
      </c>
      <c r="AZ212" s="370">
        <v>0</v>
      </c>
      <c r="BA212" s="370">
        <f t="shared" si="73"/>
        <v>0</v>
      </c>
      <c r="BB212" s="370">
        <v>0</v>
      </c>
      <c r="BC212" s="370">
        <v>0</v>
      </c>
      <c r="BD212" s="370">
        <f t="shared" si="74"/>
        <v>0</v>
      </c>
      <c r="BE212" s="370">
        <v>0</v>
      </c>
      <c r="BF212" s="370">
        <v>0</v>
      </c>
      <c r="BG212" s="370">
        <f t="shared" si="75"/>
        <v>0</v>
      </c>
      <c r="BH212" s="370">
        <v>0</v>
      </c>
      <c r="BI212" s="370">
        <v>0</v>
      </c>
      <c r="BJ212" s="370">
        <v>0</v>
      </c>
      <c r="BK212" s="370">
        <v>0</v>
      </c>
      <c r="BL212" s="370">
        <v>0</v>
      </c>
      <c r="BM212" s="370">
        <v>0</v>
      </c>
      <c r="BN212" s="370">
        <v>0</v>
      </c>
      <c r="BO212" s="370">
        <v>0</v>
      </c>
      <c r="BP212" s="370">
        <v>0</v>
      </c>
      <c r="BQ212" s="370">
        <v>0</v>
      </c>
      <c r="BR212" s="370">
        <v>0</v>
      </c>
      <c r="BS212" s="370">
        <v>0</v>
      </c>
      <c r="BT212" s="370">
        <v>0</v>
      </c>
      <c r="BU212" s="370">
        <v>0</v>
      </c>
      <c r="BV212" s="370">
        <v>0</v>
      </c>
      <c r="BW212" s="370">
        <v>0</v>
      </c>
      <c r="BX212" s="370">
        <v>0</v>
      </c>
      <c r="BY212" s="370">
        <v>0</v>
      </c>
      <c r="BZ212" s="370">
        <v>0</v>
      </c>
      <c r="CA212" s="370">
        <v>0</v>
      </c>
      <c r="CB212" s="370">
        <v>0</v>
      </c>
      <c r="CC212" s="370">
        <v>0</v>
      </c>
      <c r="CD212" s="370">
        <v>0</v>
      </c>
      <c r="CE212" s="370">
        <v>0</v>
      </c>
    </row>
    <row r="213" spans="1:83" s="371" customFormat="1" hidden="1">
      <c r="A213" s="370">
        <f t="shared" si="59"/>
        <v>196</v>
      </c>
      <c r="B213" s="370" t="s">
        <v>1015</v>
      </c>
      <c r="C213" s="370" t="s">
        <v>1016</v>
      </c>
      <c r="D213" s="370" t="s">
        <v>1628</v>
      </c>
      <c r="E213" s="370" t="s">
        <v>1017</v>
      </c>
      <c r="F213" s="370" t="s">
        <v>84</v>
      </c>
      <c r="G213" s="370" t="s">
        <v>126</v>
      </c>
      <c r="H213" s="370" t="s">
        <v>615</v>
      </c>
      <c r="I213" s="370" t="s">
        <v>615</v>
      </c>
      <c r="J213" s="370">
        <v>2</v>
      </c>
      <c r="K213" s="370" t="s">
        <v>2410</v>
      </c>
      <c r="L213" s="370">
        <v>3654</v>
      </c>
      <c r="M213" s="370" t="s">
        <v>2409</v>
      </c>
      <c r="N213" s="370">
        <v>900</v>
      </c>
      <c r="O213" s="370">
        <v>0</v>
      </c>
      <c r="P213" s="370">
        <v>0</v>
      </c>
      <c r="Q213" s="370">
        <f t="shared" si="61"/>
        <v>0</v>
      </c>
      <c r="R213" s="370">
        <v>29</v>
      </c>
      <c r="S213" s="370">
        <v>30</v>
      </c>
      <c r="T213" s="370">
        <f t="shared" si="62"/>
        <v>59</v>
      </c>
      <c r="U213" s="370">
        <v>46</v>
      </c>
      <c r="V213" s="370">
        <v>35</v>
      </c>
      <c r="W213" s="370">
        <f t="shared" si="63"/>
        <v>81</v>
      </c>
      <c r="X213" s="370">
        <v>54</v>
      </c>
      <c r="Y213" s="370">
        <v>39</v>
      </c>
      <c r="Z213" s="370">
        <f t="shared" si="64"/>
        <v>93</v>
      </c>
      <c r="AA213" s="370">
        <v>49</v>
      </c>
      <c r="AB213" s="370">
        <v>35</v>
      </c>
      <c r="AC213" s="370">
        <f t="shared" si="65"/>
        <v>84</v>
      </c>
      <c r="AD213" s="370">
        <v>49</v>
      </c>
      <c r="AE213" s="370">
        <v>26</v>
      </c>
      <c r="AF213" s="370">
        <f t="shared" si="66"/>
        <v>75</v>
      </c>
      <c r="AG213" s="370">
        <v>45</v>
      </c>
      <c r="AH213" s="370">
        <v>39</v>
      </c>
      <c r="AI213" s="370">
        <f t="shared" si="67"/>
        <v>84</v>
      </c>
      <c r="AJ213" s="370">
        <v>11</v>
      </c>
      <c r="AK213" s="370">
        <v>5</v>
      </c>
      <c r="AL213" s="370">
        <f t="shared" si="68"/>
        <v>16</v>
      </c>
      <c r="AM213" s="370">
        <v>0</v>
      </c>
      <c r="AN213" s="370">
        <v>2</v>
      </c>
      <c r="AO213" s="370">
        <f t="shared" si="69"/>
        <v>2</v>
      </c>
      <c r="AP213" s="370">
        <v>0</v>
      </c>
      <c r="AQ213" s="370">
        <v>0</v>
      </c>
      <c r="AR213" s="370">
        <f t="shared" si="70"/>
        <v>0</v>
      </c>
      <c r="AS213" s="370">
        <v>0</v>
      </c>
      <c r="AT213" s="370">
        <v>0</v>
      </c>
      <c r="AU213" s="370">
        <f t="shared" si="71"/>
        <v>0</v>
      </c>
      <c r="AV213" s="370">
        <v>0</v>
      </c>
      <c r="AW213" s="370">
        <v>0</v>
      </c>
      <c r="AX213" s="370">
        <f t="shared" si="72"/>
        <v>0</v>
      </c>
      <c r="AY213" s="370">
        <v>0</v>
      </c>
      <c r="AZ213" s="370">
        <v>0</v>
      </c>
      <c r="BA213" s="370">
        <f t="shared" si="73"/>
        <v>0</v>
      </c>
      <c r="BB213" s="370">
        <v>0</v>
      </c>
      <c r="BC213" s="370">
        <v>0</v>
      </c>
      <c r="BD213" s="370">
        <f t="shared" si="74"/>
        <v>0</v>
      </c>
      <c r="BE213" s="370">
        <v>0</v>
      </c>
      <c r="BF213" s="370">
        <v>0</v>
      </c>
      <c r="BG213" s="370">
        <f t="shared" si="75"/>
        <v>0</v>
      </c>
      <c r="BH213" s="370">
        <v>1</v>
      </c>
      <c r="BI213" s="370">
        <v>0</v>
      </c>
      <c r="BJ213" s="370">
        <v>0</v>
      </c>
      <c r="BK213" s="370">
        <v>0</v>
      </c>
      <c r="BL213" s="370">
        <v>0</v>
      </c>
      <c r="BM213" s="370">
        <v>0</v>
      </c>
      <c r="BN213" s="370">
        <v>0</v>
      </c>
      <c r="BO213" s="370">
        <v>0</v>
      </c>
      <c r="BP213" s="370">
        <v>0</v>
      </c>
      <c r="BQ213" s="370">
        <v>0</v>
      </c>
      <c r="BR213" s="370">
        <v>0</v>
      </c>
      <c r="BS213" s="370">
        <v>0</v>
      </c>
      <c r="BT213" s="370">
        <v>1</v>
      </c>
      <c r="BU213" s="370">
        <v>0</v>
      </c>
      <c r="BV213" s="370">
        <v>1</v>
      </c>
      <c r="BW213" s="370">
        <v>1</v>
      </c>
      <c r="BX213" s="370">
        <v>0</v>
      </c>
      <c r="BY213" s="370">
        <v>1</v>
      </c>
      <c r="BZ213" s="370">
        <v>1</v>
      </c>
      <c r="CA213" s="370">
        <v>0</v>
      </c>
      <c r="CB213" s="370">
        <v>1</v>
      </c>
      <c r="CC213" s="370">
        <v>1</v>
      </c>
      <c r="CD213" s="370">
        <v>0</v>
      </c>
      <c r="CE213" s="370">
        <v>1</v>
      </c>
    </row>
    <row r="214" spans="1:83" s="371" customFormat="1" hidden="1">
      <c r="A214" s="370">
        <f t="shared" si="59"/>
        <v>197</v>
      </c>
      <c r="B214" s="370" t="s">
        <v>1003</v>
      </c>
      <c r="C214" s="370" t="s">
        <v>1004</v>
      </c>
      <c r="D214" s="370" t="s">
        <v>1640</v>
      </c>
      <c r="E214" s="370" t="s">
        <v>1005</v>
      </c>
      <c r="F214" s="370" t="s">
        <v>84</v>
      </c>
      <c r="G214" s="370" t="s">
        <v>126</v>
      </c>
      <c r="H214" s="370" t="s">
        <v>615</v>
      </c>
      <c r="I214" s="370" t="s">
        <v>615</v>
      </c>
      <c r="J214" s="370">
        <v>2</v>
      </c>
      <c r="K214" s="370" t="s">
        <v>2410</v>
      </c>
      <c r="L214" s="370">
        <v>28490</v>
      </c>
      <c r="M214" s="370" t="s">
        <v>2409</v>
      </c>
      <c r="N214" s="370">
        <v>900</v>
      </c>
      <c r="O214" s="370">
        <v>1</v>
      </c>
      <c r="P214" s="370">
        <v>0</v>
      </c>
      <c r="Q214" s="370">
        <f t="shared" si="61"/>
        <v>1</v>
      </c>
      <c r="R214" s="370">
        <v>5</v>
      </c>
      <c r="S214" s="370">
        <v>5</v>
      </c>
      <c r="T214" s="370">
        <f t="shared" si="62"/>
        <v>10</v>
      </c>
      <c r="U214" s="370">
        <v>20</v>
      </c>
      <c r="V214" s="370">
        <v>19</v>
      </c>
      <c r="W214" s="370">
        <f t="shared" si="63"/>
        <v>39</v>
      </c>
      <c r="X214" s="370">
        <v>19</v>
      </c>
      <c r="Y214" s="370">
        <v>19</v>
      </c>
      <c r="Z214" s="370">
        <f t="shared" si="64"/>
        <v>38</v>
      </c>
      <c r="AA214" s="370">
        <v>16</v>
      </c>
      <c r="AB214" s="370">
        <v>18</v>
      </c>
      <c r="AC214" s="370">
        <f t="shared" si="65"/>
        <v>34</v>
      </c>
      <c r="AD214" s="370">
        <v>13</v>
      </c>
      <c r="AE214" s="370">
        <v>19</v>
      </c>
      <c r="AF214" s="370">
        <f t="shared" si="66"/>
        <v>32</v>
      </c>
      <c r="AG214" s="370">
        <v>14</v>
      </c>
      <c r="AH214" s="370">
        <v>13</v>
      </c>
      <c r="AI214" s="370">
        <f t="shared" si="67"/>
        <v>27</v>
      </c>
      <c r="AJ214" s="370">
        <v>9</v>
      </c>
      <c r="AK214" s="370">
        <v>10</v>
      </c>
      <c r="AL214" s="370">
        <f t="shared" si="68"/>
        <v>19</v>
      </c>
      <c r="AM214" s="370">
        <v>1</v>
      </c>
      <c r="AN214" s="370">
        <v>0</v>
      </c>
      <c r="AO214" s="370">
        <f t="shared" si="69"/>
        <v>1</v>
      </c>
      <c r="AP214" s="370">
        <v>0</v>
      </c>
      <c r="AQ214" s="370">
        <v>1</v>
      </c>
      <c r="AR214" s="370">
        <f t="shared" si="70"/>
        <v>1</v>
      </c>
      <c r="AS214" s="370">
        <v>0</v>
      </c>
      <c r="AT214" s="370">
        <v>0</v>
      </c>
      <c r="AU214" s="370">
        <f t="shared" si="71"/>
        <v>0</v>
      </c>
      <c r="AV214" s="370">
        <v>0</v>
      </c>
      <c r="AW214" s="370">
        <v>0</v>
      </c>
      <c r="AX214" s="370">
        <f t="shared" si="72"/>
        <v>0</v>
      </c>
      <c r="AY214" s="370">
        <v>0</v>
      </c>
      <c r="AZ214" s="370">
        <v>0</v>
      </c>
      <c r="BA214" s="370">
        <f t="shared" si="73"/>
        <v>0</v>
      </c>
      <c r="BB214" s="370">
        <v>0</v>
      </c>
      <c r="BC214" s="370">
        <v>0</v>
      </c>
      <c r="BD214" s="370">
        <f t="shared" si="74"/>
        <v>0</v>
      </c>
      <c r="BE214" s="370">
        <v>0</v>
      </c>
      <c r="BF214" s="370">
        <v>0</v>
      </c>
      <c r="BG214" s="370">
        <f t="shared" si="75"/>
        <v>0</v>
      </c>
      <c r="BH214" s="370">
        <v>3</v>
      </c>
      <c r="BI214" s="370">
        <v>2</v>
      </c>
      <c r="BJ214" s="370">
        <v>0</v>
      </c>
      <c r="BK214" s="370">
        <v>0</v>
      </c>
      <c r="BL214" s="370">
        <v>0</v>
      </c>
      <c r="BM214" s="370">
        <v>0</v>
      </c>
      <c r="BN214" s="370">
        <v>0</v>
      </c>
      <c r="BO214" s="370">
        <v>0</v>
      </c>
      <c r="BP214" s="370">
        <v>0</v>
      </c>
      <c r="BQ214" s="370">
        <v>0</v>
      </c>
      <c r="BR214" s="370">
        <v>0</v>
      </c>
      <c r="BS214" s="370">
        <v>0</v>
      </c>
      <c r="BT214" s="370">
        <v>3</v>
      </c>
      <c r="BU214" s="370">
        <v>2</v>
      </c>
      <c r="BV214" s="370">
        <v>5</v>
      </c>
      <c r="BW214" s="370">
        <v>3</v>
      </c>
      <c r="BX214" s="370">
        <v>2</v>
      </c>
      <c r="BY214" s="370">
        <v>5</v>
      </c>
      <c r="BZ214" s="370">
        <v>3</v>
      </c>
      <c r="CA214" s="370">
        <v>2</v>
      </c>
      <c r="CB214" s="370">
        <v>5</v>
      </c>
      <c r="CC214" s="370">
        <v>3</v>
      </c>
      <c r="CD214" s="370">
        <v>2</v>
      </c>
      <c r="CE214" s="370">
        <v>5</v>
      </c>
    </row>
    <row r="215" spans="1:83" s="371" customFormat="1" hidden="1">
      <c r="A215" s="370">
        <f t="shared" si="59"/>
        <v>198</v>
      </c>
      <c r="B215" s="370" t="s">
        <v>1033</v>
      </c>
      <c r="C215" s="370" t="s">
        <v>1034</v>
      </c>
      <c r="D215" s="370" t="s">
        <v>1639</v>
      </c>
      <c r="E215" s="370" t="s">
        <v>1017</v>
      </c>
      <c r="F215" s="370" t="s">
        <v>84</v>
      </c>
      <c r="G215" s="370" t="s">
        <v>126</v>
      </c>
      <c r="H215" s="370" t="s">
        <v>615</v>
      </c>
      <c r="I215" s="370" t="s">
        <v>615</v>
      </c>
      <c r="J215" s="370">
        <v>2</v>
      </c>
      <c r="K215" s="370" t="s">
        <v>2410</v>
      </c>
      <c r="L215" s="370">
        <v>3654</v>
      </c>
      <c r="M215" s="370" t="s">
        <v>2409</v>
      </c>
      <c r="N215" s="370">
        <v>1300</v>
      </c>
      <c r="O215" s="370">
        <v>0</v>
      </c>
      <c r="P215" s="370">
        <v>0</v>
      </c>
      <c r="Q215" s="370">
        <f t="shared" si="61"/>
        <v>0</v>
      </c>
      <c r="R215" s="370">
        <v>35</v>
      </c>
      <c r="S215" s="370">
        <v>35</v>
      </c>
      <c r="T215" s="370">
        <f t="shared" si="62"/>
        <v>70</v>
      </c>
      <c r="U215" s="370">
        <v>46</v>
      </c>
      <c r="V215" s="370">
        <v>60</v>
      </c>
      <c r="W215" s="370">
        <f t="shared" si="63"/>
        <v>106</v>
      </c>
      <c r="X215" s="370">
        <v>51</v>
      </c>
      <c r="Y215" s="370">
        <v>50</v>
      </c>
      <c r="Z215" s="370">
        <f t="shared" si="64"/>
        <v>101</v>
      </c>
      <c r="AA215" s="370">
        <v>39</v>
      </c>
      <c r="AB215" s="370">
        <v>34</v>
      </c>
      <c r="AC215" s="370">
        <f t="shared" si="65"/>
        <v>73</v>
      </c>
      <c r="AD215" s="370">
        <v>22</v>
      </c>
      <c r="AE215" s="370">
        <v>35</v>
      </c>
      <c r="AF215" s="370">
        <f t="shared" si="66"/>
        <v>57</v>
      </c>
      <c r="AG215" s="370">
        <v>21</v>
      </c>
      <c r="AH215" s="370">
        <v>29</v>
      </c>
      <c r="AI215" s="370">
        <f t="shared" si="67"/>
        <v>50</v>
      </c>
      <c r="AJ215" s="370">
        <v>19</v>
      </c>
      <c r="AK215" s="370">
        <v>15</v>
      </c>
      <c r="AL215" s="370">
        <f t="shared" si="68"/>
        <v>34</v>
      </c>
      <c r="AM215" s="370">
        <v>2</v>
      </c>
      <c r="AN215" s="370">
        <v>2</v>
      </c>
      <c r="AO215" s="370">
        <f t="shared" si="69"/>
        <v>4</v>
      </c>
      <c r="AP215" s="370">
        <v>1</v>
      </c>
      <c r="AQ215" s="370">
        <v>0</v>
      </c>
      <c r="AR215" s="370">
        <f t="shared" si="70"/>
        <v>1</v>
      </c>
      <c r="AS215" s="370">
        <v>0</v>
      </c>
      <c r="AT215" s="370">
        <v>0</v>
      </c>
      <c r="AU215" s="370">
        <f t="shared" si="71"/>
        <v>0</v>
      </c>
      <c r="AV215" s="370">
        <v>0</v>
      </c>
      <c r="AW215" s="370">
        <v>0</v>
      </c>
      <c r="AX215" s="370">
        <f t="shared" si="72"/>
        <v>0</v>
      </c>
      <c r="AY215" s="370">
        <v>0</v>
      </c>
      <c r="AZ215" s="370">
        <v>0</v>
      </c>
      <c r="BA215" s="370">
        <f t="shared" si="73"/>
        <v>0</v>
      </c>
      <c r="BB215" s="370">
        <v>0</v>
      </c>
      <c r="BC215" s="370">
        <v>0</v>
      </c>
      <c r="BD215" s="370">
        <f t="shared" si="74"/>
        <v>0</v>
      </c>
      <c r="BE215" s="370">
        <v>0</v>
      </c>
      <c r="BF215" s="370">
        <v>0</v>
      </c>
      <c r="BG215" s="370">
        <f t="shared" si="75"/>
        <v>0</v>
      </c>
      <c r="BH215" s="370">
        <v>2</v>
      </c>
      <c r="BI215" s="370">
        <v>2</v>
      </c>
      <c r="BJ215" s="370">
        <v>0</v>
      </c>
      <c r="BK215" s="370">
        <v>1</v>
      </c>
      <c r="BL215" s="370">
        <v>0</v>
      </c>
      <c r="BM215" s="370">
        <v>0</v>
      </c>
      <c r="BN215" s="370">
        <v>0</v>
      </c>
      <c r="BO215" s="370">
        <v>0</v>
      </c>
      <c r="BP215" s="370">
        <v>0</v>
      </c>
      <c r="BQ215" s="370">
        <v>0</v>
      </c>
      <c r="BR215" s="370">
        <v>0</v>
      </c>
      <c r="BS215" s="370">
        <v>0</v>
      </c>
      <c r="BT215" s="370">
        <v>2</v>
      </c>
      <c r="BU215" s="370">
        <v>3</v>
      </c>
      <c r="BV215" s="370">
        <v>5</v>
      </c>
      <c r="BW215" s="370">
        <v>2</v>
      </c>
      <c r="BX215" s="370">
        <v>3</v>
      </c>
      <c r="BY215" s="370">
        <v>5</v>
      </c>
      <c r="BZ215" s="370">
        <v>2</v>
      </c>
      <c r="CA215" s="370">
        <v>3</v>
      </c>
      <c r="CB215" s="370">
        <v>5</v>
      </c>
      <c r="CC215" s="370">
        <v>2</v>
      </c>
      <c r="CD215" s="370">
        <v>3</v>
      </c>
      <c r="CE215" s="370">
        <v>5</v>
      </c>
    </row>
    <row r="216" spans="1:83" s="371" customFormat="1" hidden="1">
      <c r="A216" s="370">
        <f t="shared" si="59"/>
        <v>199</v>
      </c>
      <c r="B216" s="370" t="s">
        <v>1066</v>
      </c>
      <c r="C216" s="370" t="s">
        <v>1067</v>
      </c>
      <c r="D216" s="370" t="s">
        <v>1641</v>
      </c>
      <c r="E216" s="370" t="s">
        <v>1026</v>
      </c>
      <c r="F216" s="370" t="s">
        <v>84</v>
      </c>
      <c r="G216" s="370" t="s">
        <v>126</v>
      </c>
      <c r="H216" s="370" t="s">
        <v>615</v>
      </c>
      <c r="I216" s="370" t="s">
        <v>615</v>
      </c>
      <c r="J216" s="370">
        <v>2</v>
      </c>
      <c r="K216" s="370" t="s">
        <v>2410</v>
      </c>
      <c r="L216" s="370">
        <v>29952</v>
      </c>
      <c r="M216" s="370" t="s">
        <v>2409</v>
      </c>
      <c r="N216" s="370">
        <v>900</v>
      </c>
      <c r="O216" s="370">
        <v>1</v>
      </c>
      <c r="P216" s="370">
        <v>0</v>
      </c>
      <c r="Q216" s="370">
        <f t="shared" si="61"/>
        <v>1</v>
      </c>
      <c r="R216" s="370">
        <v>25</v>
      </c>
      <c r="S216" s="370">
        <v>13</v>
      </c>
      <c r="T216" s="370">
        <f t="shared" si="62"/>
        <v>38</v>
      </c>
      <c r="U216" s="370">
        <v>24</v>
      </c>
      <c r="V216" s="370">
        <v>27</v>
      </c>
      <c r="W216" s="370">
        <f t="shared" si="63"/>
        <v>51</v>
      </c>
      <c r="X216" s="370">
        <v>18</v>
      </c>
      <c r="Y216" s="370">
        <v>17</v>
      </c>
      <c r="Z216" s="370">
        <f t="shared" si="64"/>
        <v>35</v>
      </c>
      <c r="AA216" s="370">
        <v>19</v>
      </c>
      <c r="AB216" s="370">
        <v>11</v>
      </c>
      <c r="AC216" s="370">
        <f t="shared" si="65"/>
        <v>30</v>
      </c>
      <c r="AD216" s="370">
        <v>15</v>
      </c>
      <c r="AE216" s="370">
        <v>13</v>
      </c>
      <c r="AF216" s="370">
        <f t="shared" si="66"/>
        <v>28</v>
      </c>
      <c r="AG216" s="370">
        <v>15</v>
      </c>
      <c r="AH216" s="370">
        <v>14</v>
      </c>
      <c r="AI216" s="370">
        <f t="shared" si="67"/>
        <v>29</v>
      </c>
      <c r="AJ216" s="370">
        <v>5</v>
      </c>
      <c r="AK216" s="370">
        <v>6</v>
      </c>
      <c r="AL216" s="370">
        <f t="shared" si="68"/>
        <v>11</v>
      </c>
      <c r="AM216" s="370">
        <v>1</v>
      </c>
      <c r="AN216" s="370">
        <v>1</v>
      </c>
      <c r="AO216" s="370">
        <f t="shared" si="69"/>
        <v>2</v>
      </c>
      <c r="AP216" s="370">
        <v>0</v>
      </c>
      <c r="AQ216" s="370">
        <v>0</v>
      </c>
      <c r="AR216" s="370">
        <f t="shared" si="70"/>
        <v>0</v>
      </c>
      <c r="AS216" s="370">
        <v>0</v>
      </c>
      <c r="AT216" s="370">
        <v>0</v>
      </c>
      <c r="AU216" s="370">
        <f t="shared" si="71"/>
        <v>0</v>
      </c>
      <c r="AV216" s="370">
        <v>0</v>
      </c>
      <c r="AW216" s="370">
        <v>0</v>
      </c>
      <c r="AX216" s="370">
        <f t="shared" si="72"/>
        <v>0</v>
      </c>
      <c r="AY216" s="370">
        <v>0</v>
      </c>
      <c r="AZ216" s="370">
        <v>0</v>
      </c>
      <c r="BA216" s="370">
        <f t="shared" si="73"/>
        <v>0</v>
      </c>
      <c r="BB216" s="370">
        <v>0</v>
      </c>
      <c r="BC216" s="370">
        <v>0</v>
      </c>
      <c r="BD216" s="370">
        <f t="shared" si="74"/>
        <v>0</v>
      </c>
      <c r="BE216" s="370">
        <v>0</v>
      </c>
      <c r="BF216" s="370">
        <v>0</v>
      </c>
      <c r="BG216" s="370">
        <f t="shared" si="75"/>
        <v>0</v>
      </c>
      <c r="BH216" s="370">
        <v>1</v>
      </c>
      <c r="BI216" s="370">
        <v>1</v>
      </c>
      <c r="BJ216" s="370">
        <v>0</v>
      </c>
      <c r="BK216" s="370">
        <v>0</v>
      </c>
      <c r="BL216" s="370">
        <v>0</v>
      </c>
      <c r="BM216" s="370">
        <v>0</v>
      </c>
      <c r="BN216" s="370">
        <v>0</v>
      </c>
      <c r="BO216" s="370">
        <v>0</v>
      </c>
      <c r="BP216" s="370">
        <v>0</v>
      </c>
      <c r="BQ216" s="370">
        <v>0</v>
      </c>
      <c r="BR216" s="370">
        <v>0</v>
      </c>
      <c r="BS216" s="370">
        <v>0</v>
      </c>
      <c r="BT216" s="370">
        <v>1</v>
      </c>
      <c r="BU216" s="370">
        <v>1</v>
      </c>
      <c r="BV216" s="370">
        <v>2</v>
      </c>
      <c r="BW216" s="370">
        <v>1</v>
      </c>
      <c r="BX216" s="370">
        <v>1</v>
      </c>
      <c r="BY216" s="370">
        <v>2</v>
      </c>
      <c r="BZ216" s="370">
        <v>1</v>
      </c>
      <c r="CA216" s="370">
        <v>1</v>
      </c>
      <c r="CB216" s="370">
        <v>2</v>
      </c>
      <c r="CC216" s="370">
        <v>1</v>
      </c>
      <c r="CD216" s="370">
        <v>1</v>
      </c>
      <c r="CE216" s="370">
        <v>2</v>
      </c>
    </row>
    <row r="217" spans="1:83" s="371" customFormat="1" hidden="1">
      <c r="A217" s="370">
        <f t="shared" si="59"/>
        <v>200</v>
      </c>
      <c r="B217" s="370" t="s">
        <v>1042</v>
      </c>
      <c r="C217" s="370" t="s">
        <v>1043</v>
      </c>
      <c r="D217" s="370" t="s">
        <v>2493</v>
      </c>
      <c r="E217" s="370" t="s">
        <v>1044</v>
      </c>
      <c r="F217" s="370" t="s">
        <v>84</v>
      </c>
      <c r="G217" s="370" t="s">
        <v>126</v>
      </c>
      <c r="H217" s="370" t="s">
        <v>615</v>
      </c>
      <c r="I217" s="370" t="s">
        <v>615</v>
      </c>
      <c r="J217" s="370">
        <v>2</v>
      </c>
      <c r="K217" s="370" t="s">
        <v>2410</v>
      </c>
      <c r="L217" s="370">
        <v>30013</v>
      </c>
      <c r="M217" s="370" t="s">
        <v>2409</v>
      </c>
      <c r="N217" s="370">
        <v>900</v>
      </c>
      <c r="O217" s="370">
        <v>0</v>
      </c>
      <c r="P217" s="370">
        <v>1</v>
      </c>
      <c r="Q217" s="370">
        <f t="shared" si="61"/>
        <v>1</v>
      </c>
      <c r="R217" s="370">
        <v>14</v>
      </c>
      <c r="S217" s="370">
        <v>15</v>
      </c>
      <c r="T217" s="370">
        <f t="shared" si="62"/>
        <v>29</v>
      </c>
      <c r="U217" s="370">
        <v>14</v>
      </c>
      <c r="V217" s="370">
        <v>8</v>
      </c>
      <c r="W217" s="370">
        <f t="shared" si="63"/>
        <v>22</v>
      </c>
      <c r="X217" s="370">
        <v>16</v>
      </c>
      <c r="Y217" s="370">
        <v>16</v>
      </c>
      <c r="Z217" s="370">
        <f t="shared" si="64"/>
        <v>32</v>
      </c>
      <c r="AA217" s="370">
        <v>18</v>
      </c>
      <c r="AB217" s="370">
        <v>14</v>
      </c>
      <c r="AC217" s="370">
        <f t="shared" si="65"/>
        <v>32</v>
      </c>
      <c r="AD217" s="370">
        <v>15</v>
      </c>
      <c r="AE217" s="370">
        <v>18</v>
      </c>
      <c r="AF217" s="370">
        <f t="shared" si="66"/>
        <v>33</v>
      </c>
      <c r="AG217" s="370">
        <v>9</v>
      </c>
      <c r="AH217" s="370">
        <v>12</v>
      </c>
      <c r="AI217" s="370">
        <f t="shared" si="67"/>
        <v>21</v>
      </c>
      <c r="AJ217" s="370">
        <v>6</v>
      </c>
      <c r="AK217" s="370">
        <v>3</v>
      </c>
      <c r="AL217" s="370">
        <f t="shared" si="68"/>
        <v>9</v>
      </c>
      <c r="AM217" s="370">
        <v>3</v>
      </c>
      <c r="AN217" s="370">
        <v>2</v>
      </c>
      <c r="AO217" s="370">
        <f t="shared" si="69"/>
        <v>5</v>
      </c>
      <c r="AP217" s="370">
        <v>1</v>
      </c>
      <c r="AQ217" s="370">
        <v>0</v>
      </c>
      <c r="AR217" s="370">
        <f t="shared" si="70"/>
        <v>1</v>
      </c>
      <c r="AS217" s="370">
        <v>0</v>
      </c>
      <c r="AT217" s="370">
        <v>0</v>
      </c>
      <c r="AU217" s="370">
        <f t="shared" si="71"/>
        <v>0</v>
      </c>
      <c r="AV217" s="370">
        <v>0</v>
      </c>
      <c r="AW217" s="370">
        <v>0</v>
      </c>
      <c r="AX217" s="370">
        <f t="shared" si="72"/>
        <v>0</v>
      </c>
      <c r="AY217" s="370">
        <v>0</v>
      </c>
      <c r="AZ217" s="370">
        <v>0</v>
      </c>
      <c r="BA217" s="370">
        <f t="shared" si="73"/>
        <v>0</v>
      </c>
      <c r="BB217" s="370">
        <v>0</v>
      </c>
      <c r="BC217" s="370">
        <v>0</v>
      </c>
      <c r="BD217" s="370">
        <f t="shared" si="74"/>
        <v>0</v>
      </c>
      <c r="BE217" s="370">
        <v>0</v>
      </c>
      <c r="BF217" s="370">
        <v>0</v>
      </c>
      <c r="BG217" s="370">
        <f t="shared" si="75"/>
        <v>0</v>
      </c>
      <c r="BH217" s="370">
        <v>1</v>
      </c>
      <c r="BI217" s="370">
        <v>0</v>
      </c>
      <c r="BJ217" s="370">
        <v>0</v>
      </c>
      <c r="BK217" s="370">
        <v>0</v>
      </c>
      <c r="BL217" s="370">
        <v>0</v>
      </c>
      <c r="BM217" s="370">
        <v>0</v>
      </c>
      <c r="BN217" s="370">
        <v>0</v>
      </c>
      <c r="BO217" s="370">
        <v>0</v>
      </c>
      <c r="BP217" s="370">
        <v>0</v>
      </c>
      <c r="BQ217" s="370">
        <v>0</v>
      </c>
      <c r="BR217" s="370">
        <v>0</v>
      </c>
      <c r="BS217" s="370">
        <v>0</v>
      </c>
      <c r="BT217" s="370">
        <v>1</v>
      </c>
      <c r="BU217" s="370">
        <v>0</v>
      </c>
      <c r="BV217" s="370">
        <v>1</v>
      </c>
      <c r="BW217" s="370">
        <v>1</v>
      </c>
      <c r="BX217" s="370">
        <v>0</v>
      </c>
      <c r="BY217" s="370">
        <v>1</v>
      </c>
      <c r="BZ217" s="370">
        <v>1</v>
      </c>
      <c r="CA217" s="370">
        <v>0</v>
      </c>
      <c r="CB217" s="370">
        <v>1</v>
      </c>
      <c r="CC217" s="370">
        <v>1</v>
      </c>
      <c r="CD217" s="370">
        <v>0</v>
      </c>
      <c r="CE217" s="370">
        <v>1</v>
      </c>
    </row>
    <row r="218" spans="1:83" s="371" customFormat="1" hidden="1">
      <c r="A218" s="370">
        <f t="shared" si="59"/>
        <v>201</v>
      </c>
      <c r="B218" s="370" t="s">
        <v>1051</v>
      </c>
      <c r="C218" s="370" t="s">
        <v>1052</v>
      </c>
      <c r="D218" s="370" t="s">
        <v>1642</v>
      </c>
      <c r="E218" s="370" t="s">
        <v>1053</v>
      </c>
      <c r="F218" s="370" t="s">
        <v>84</v>
      </c>
      <c r="G218" s="370" t="s">
        <v>126</v>
      </c>
      <c r="H218" s="370" t="s">
        <v>615</v>
      </c>
      <c r="I218" s="370" t="s">
        <v>615</v>
      </c>
      <c r="J218" s="370">
        <v>2</v>
      </c>
      <c r="K218" s="370" t="s">
        <v>2410</v>
      </c>
      <c r="L218" s="370">
        <v>30022</v>
      </c>
      <c r="M218" s="370" t="s">
        <v>2409</v>
      </c>
      <c r="N218" s="370">
        <v>900</v>
      </c>
      <c r="O218" s="370">
        <v>0</v>
      </c>
      <c r="P218" s="370">
        <v>0</v>
      </c>
      <c r="Q218" s="370">
        <f t="shared" si="61"/>
        <v>0</v>
      </c>
      <c r="R218" s="370">
        <v>6</v>
      </c>
      <c r="S218" s="370">
        <v>6</v>
      </c>
      <c r="T218" s="370">
        <f t="shared" si="62"/>
        <v>12</v>
      </c>
      <c r="U218" s="370">
        <v>11</v>
      </c>
      <c r="V218" s="370">
        <v>5</v>
      </c>
      <c r="W218" s="370">
        <f t="shared" si="63"/>
        <v>16</v>
      </c>
      <c r="X218" s="370">
        <v>9</v>
      </c>
      <c r="Y218" s="370">
        <v>9</v>
      </c>
      <c r="Z218" s="370">
        <f t="shared" si="64"/>
        <v>18</v>
      </c>
      <c r="AA218" s="370">
        <v>10</v>
      </c>
      <c r="AB218" s="370">
        <v>8</v>
      </c>
      <c r="AC218" s="370">
        <f t="shared" si="65"/>
        <v>18</v>
      </c>
      <c r="AD218" s="370">
        <v>13</v>
      </c>
      <c r="AE218" s="370">
        <v>12</v>
      </c>
      <c r="AF218" s="370">
        <f t="shared" si="66"/>
        <v>25</v>
      </c>
      <c r="AG218" s="370">
        <v>12</v>
      </c>
      <c r="AH218" s="370">
        <v>6</v>
      </c>
      <c r="AI218" s="370">
        <f t="shared" si="67"/>
        <v>18</v>
      </c>
      <c r="AJ218" s="370">
        <v>5</v>
      </c>
      <c r="AK218" s="370">
        <v>2</v>
      </c>
      <c r="AL218" s="370">
        <f t="shared" si="68"/>
        <v>7</v>
      </c>
      <c r="AM218" s="370">
        <v>2</v>
      </c>
      <c r="AN218" s="370">
        <v>0</v>
      </c>
      <c r="AO218" s="370">
        <f t="shared" si="69"/>
        <v>2</v>
      </c>
      <c r="AP218" s="370">
        <v>0</v>
      </c>
      <c r="AQ218" s="370">
        <v>0</v>
      </c>
      <c r="AR218" s="370">
        <f t="shared" si="70"/>
        <v>0</v>
      </c>
      <c r="AS218" s="370">
        <v>0</v>
      </c>
      <c r="AT218" s="370">
        <v>0</v>
      </c>
      <c r="AU218" s="370">
        <f t="shared" si="71"/>
        <v>0</v>
      </c>
      <c r="AV218" s="370">
        <v>0</v>
      </c>
      <c r="AW218" s="370">
        <v>0</v>
      </c>
      <c r="AX218" s="370">
        <f t="shared" si="72"/>
        <v>0</v>
      </c>
      <c r="AY218" s="370">
        <v>0</v>
      </c>
      <c r="AZ218" s="370">
        <v>0</v>
      </c>
      <c r="BA218" s="370">
        <f t="shared" si="73"/>
        <v>0</v>
      </c>
      <c r="BB218" s="370">
        <v>0</v>
      </c>
      <c r="BC218" s="370">
        <v>0</v>
      </c>
      <c r="BD218" s="370">
        <f t="shared" si="74"/>
        <v>0</v>
      </c>
      <c r="BE218" s="370">
        <v>0</v>
      </c>
      <c r="BF218" s="370">
        <v>0</v>
      </c>
      <c r="BG218" s="370">
        <f t="shared" si="75"/>
        <v>0</v>
      </c>
      <c r="BH218" s="370">
        <v>1</v>
      </c>
      <c r="BI218" s="370">
        <v>1</v>
      </c>
      <c r="BJ218" s="370">
        <v>0</v>
      </c>
      <c r="BK218" s="370">
        <v>0</v>
      </c>
      <c r="BL218" s="370">
        <v>0</v>
      </c>
      <c r="BM218" s="370">
        <v>0</v>
      </c>
      <c r="BN218" s="370">
        <v>0</v>
      </c>
      <c r="BO218" s="370">
        <v>0</v>
      </c>
      <c r="BP218" s="370">
        <v>0</v>
      </c>
      <c r="BQ218" s="370">
        <v>0</v>
      </c>
      <c r="BR218" s="370">
        <v>0</v>
      </c>
      <c r="BS218" s="370">
        <v>0</v>
      </c>
      <c r="BT218" s="370">
        <v>1</v>
      </c>
      <c r="BU218" s="370">
        <v>1</v>
      </c>
      <c r="BV218" s="370">
        <v>2</v>
      </c>
      <c r="BW218" s="370">
        <v>1</v>
      </c>
      <c r="BX218" s="370">
        <v>1</v>
      </c>
      <c r="BY218" s="370">
        <v>2</v>
      </c>
      <c r="BZ218" s="370">
        <v>1</v>
      </c>
      <c r="CA218" s="370">
        <v>1</v>
      </c>
      <c r="CB218" s="370">
        <v>2</v>
      </c>
      <c r="CC218" s="370">
        <v>1</v>
      </c>
      <c r="CD218" s="370">
        <v>1</v>
      </c>
      <c r="CE218" s="370">
        <v>2</v>
      </c>
    </row>
    <row r="219" spans="1:83" s="371" customFormat="1" hidden="1">
      <c r="A219" s="370">
        <f t="shared" si="59"/>
        <v>202</v>
      </c>
      <c r="B219" s="370" t="s">
        <v>1012</v>
      </c>
      <c r="C219" s="370" t="s">
        <v>1013</v>
      </c>
      <c r="D219" s="370" t="s">
        <v>1641</v>
      </c>
      <c r="E219" s="370" t="s">
        <v>1014</v>
      </c>
      <c r="F219" s="370" t="s">
        <v>84</v>
      </c>
      <c r="G219" s="370" t="s">
        <v>126</v>
      </c>
      <c r="H219" s="370" t="s">
        <v>615</v>
      </c>
      <c r="I219" s="370" t="s">
        <v>615</v>
      </c>
      <c r="J219" s="370">
        <v>2</v>
      </c>
      <c r="K219" s="370" t="s">
        <v>2494</v>
      </c>
      <c r="L219" s="370">
        <v>29952</v>
      </c>
      <c r="M219" s="370" t="s">
        <v>2409</v>
      </c>
      <c r="N219" s="370">
        <v>900</v>
      </c>
      <c r="O219" s="370">
        <v>0</v>
      </c>
      <c r="P219" s="370">
        <v>0</v>
      </c>
      <c r="Q219" s="370">
        <f t="shared" si="61"/>
        <v>0</v>
      </c>
      <c r="R219" s="370">
        <v>10</v>
      </c>
      <c r="S219" s="370">
        <v>7</v>
      </c>
      <c r="T219" s="370">
        <f t="shared" si="62"/>
        <v>17</v>
      </c>
      <c r="U219" s="370">
        <v>14</v>
      </c>
      <c r="V219" s="370">
        <v>17</v>
      </c>
      <c r="W219" s="370">
        <f t="shared" si="63"/>
        <v>31</v>
      </c>
      <c r="X219" s="370">
        <v>17</v>
      </c>
      <c r="Y219" s="370">
        <v>10</v>
      </c>
      <c r="Z219" s="370">
        <f t="shared" si="64"/>
        <v>27</v>
      </c>
      <c r="AA219" s="370">
        <v>11</v>
      </c>
      <c r="AB219" s="370">
        <v>8</v>
      </c>
      <c r="AC219" s="370">
        <f t="shared" si="65"/>
        <v>19</v>
      </c>
      <c r="AD219" s="370">
        <v>8</v>
      </c>
      <c r="AE219" s="370">
        <v>9</v>
      </c>
      <c r="AF219" s="370">
        <f t="shared" si="66"/>
        <v>17</v>
      </c>
      <c r="AG219" s="370">
        <v>5</v>
      </c>
      <c r="AH219" s="370">
        <v>9</v>
      </c>
      <c r="AI219" s="370">
        <f t="shared" si="67"/>
        <v>14</v>
      </c>
      <c r="AJ219" s="370">
        <v>3</v>
      </c>
      <c r="AK219" s="370">
        <v>7</v>
      </c>
      <c r="AL219" s="370">
        <f t="shared" si="68"/>
        <v>10</v>
      </c>
      <c r="AM219" s="370">
        <v>1</v>
      </c>
      <c r="AN219" s="370">
        <v>1</v>
      </c>
      <c r="AO219" s="370">
        <f t="shared" si="69"/>
        <v>2</v>
      </c>
      <c r="AP219" s="370">
        <v>0</v>
      </c>
      <c r="AQ219" s="370">
        <v>0</v>
      </c>
      <c r="AR219" s="370">
        <f t="shared" si="70"/>
        <v>0</v>
      </c>
      <c r="AS219" s="370">
        <v>0</v>
      </c>
      <c r="AT219" s="370">
        <v>0</v>
      </c>
      <c r="AU219" s="370">
        <f t="shared" si="71"/>
        <v>0</v>
      </c>
      <c r="AV219" s="370">
        <v>0</v>
      </c>
      <c r="AW219" s="370">
        <v>0</v>
      </c>
      <c r="AX219" s="370">
        <f t="shared" si="72"/>
        <v>0</v>
      </c>
      <c r="AY219" s="370">
        <v>0</v>
      </c>
      <c r="AZ219" s="370">
        <v>0</v>
      </c>
      <c r="BA219" s="370">
        <f t="shared" si="73"/>
        <v>0</v>
      </c>
      <c r="BB219" s="370">
        <v>0</v>
      </c>
      <c r="BC219" s="370">
        <v>0</v>
      </c>
      <c r="BD219" s="370">
        <f t="shared" si="74"/>
        <v>0</v>
      </c>
      <c r="BE219" s="370">
        <v>0</v>
      </c>
      <c r="BF219" s="370">
        <v>0</v>
      </c>
      <c r="BG219" s="370">
        <f t="shared" si="75"/>
        <v>0</v>
      </c>
      <c r="BH219" s="370">
        <v>4</v>
      </c>
      <c r="BI219" s="370">
        <v>1</v>
      </c>
      <c r="BJ219" s="370">
        <v>1</v>
      </c>
      <c r="BK219" s="370">
        <v>0</v>
      </c>
      <c r="BL219" s="370">
        <v>0</v>
      </c>
      <c r="BM219" s="370">
        <v>0</v>
      </c>
      <c r="BN219" s="370">
        <v>0</v>
      </c>
      <c r="BO219" s="370">
        <v>0</v>
      </c>
      <c r="BP219" s="370">
        <v>0</v>
      </c>
      <c r="BQ219" s="370">
        <v>0</v>
      </c>
      <c r="BR219" s="370">
        <v>0</v>
      </c>
      <c r="BS219" s="370">
        <v>0</v>
      </c>
      <c r="BT219" s="370">
        <v>5</v>
      </c>
      <c r="BU219" s="370">
        <v>1</v>
      </c>
      <c r="BV219" s="370">
        <v>6</v>
      </c>
      <c r="BW219" s="370">
        <v>5</v>
      </c>
      <c r="BX219" s="370">
        <v>1</v>
      </c>
      <c r="BY219" s="370">
        <v>6</v>
      </c>
      <c r="BZ219" s="370">
        <v>5</v>
      </c>
      <c r="CA219" s="370">
        <v>1</v>
      </c>
      <c r="CB219" s="370">
        <v>6</v>
      </c>
      <c r="CC219" s="370">
        <v>5</v>
      </c>
      <c r="CD219" s="370">
        <v>1</v>
      </c>
      <c r="CE219" s="370">
        <v>6</v>
      </c>
    </row>
    <row r="220" spans="1:83" s="371" customFormat="1" hidden="1">
      <c r="A220" s="370">
        <f t="shared" si="59"/>
        <v>203</v>
      </c>
      <c r="B220" s="370" t="s">
        <v>1027</v>
      </c>
      <c r="C220" s="370" t="s">
        <v>1028</v>
      </c>
      <c r="D220" s="370" t="s">
        <v>1635</v>
      </c>
      <c r="E220" s="370" t="s">
        <v>1029</v>
      </c>
      <c r="F220" s="370" t="s">
        <v>84</v>
      </c>
      <c r="G220" s="370" t="s">
        <v>126</v>
      </c>
      <c r="H220" s="370" t="s">
        <v>615</v>
      </c>
      <c r="I220" s="370" t="s">
        <v>615</v>
      </c>
      <c r="J220" s="370">
        <v>2</v>
      </c>
      <c r="K220" s="370" t="s">
        <v>2410</v>
      </c>
      <c r="L220" s="370">
        <v>30166</v>
      </c>
      <c r="M220" s="370" t="s">
        <v>2409</v>
      </c>
      <c r="N220" s="370">
        <v>900</v>
      </c>
      <c r="O220" s="370">
        <v>0</v>
      </c>
      <c r="P220" s="370">
        <v>0</v>
      </c>
      <c r="Q220" s="370">
        <f t="shared" si="61"/>
        <v>0</v>
      </c>
      <c r="R220" s="370">
        <v>12</v>
      </c>
      <c r="S220" s="370">
        <v>13</v>
      </c>
      <c r="T220" s="370">
        <f t="shared" si="62"/>
        <v>25</v>
      </c>
      <c r="U220" s="370">
        <v>6</v>
      </c>
      <c r="V220" s="370">
        <v>12</v>
      </c>
      <c r="W220" s="370">
        <f t="shared" si="63"/>
        <v>18</v>
      </c>
      <c r="X220" s="370">
        <v>12</v>
      </c>
      <c r="Y220" s="370">
        <v>8</v>
      </c>
      <c r="Z220" s="370">
        <f t="shared" si="64"/>
        <v>20</v>
      </c>
      <c r="AA220" s="370">
        <v>9</v>
      </c>
      <c r="AB220" s="370">
        <v>7</v>
      </c>
      <c r="AC220" s="370">
        <f t="shared" si="65"/>
        <v>16</v>
      </c>
      <c r="AD220" s="370">
        <v>9</v>
      </c>
      <c r="AE220" s="370">
        <v>6</v>
      </c>
      <c r="AF220" s="370">
        <f t="shared" si="66"/>
        <v>15</v>
      </c>
      <c r="AG220" s="370">
        <v>8</v>
      </c>
      <c r="AH220" s="370">
        <v>7</v>
      </c>
      <c r="AI220" s="370">
        <f t="shared" si="67"/>
        <v>15</v>
      </c>
      <c r="AJ220" s="370">
        <v>3</v>
      </c>
      <c r="AK220" s="370">
        <v>0</v>
      </c>
      <c r="AL220" s="370">
        <f t="shared" si="68"/>
        <v>3</v>
      </c>
      <c r="AM220" s="370">
        <v>0</v>
      </c>
      <c r="AN220" s="370">
        <v>1</v>
      </c>
      <c r="AO220" s="370">
        <f t="shared" si="69"/>
        <v>1</v>
      </c>
      <c r="AP220" s="370">
        <v>0</v>
      </c>
      <c r="AQ220" s="370">
        <v>0</v>
      </c>
      <c r="AR220" s="370">
        <f t="shared" si="70"/>
        <v>0</v>
      </c>
      <c r="AS220" s="370">
        <v>0</v>
      </c>
      <c r="AT220" s="370">
        <v>0</v>
      </c>
      <c r="AU220" s="370">
        <f t="shared" si="71"/>
        <v>0</v>
      </c>
      <c r="AV220" s="370">
        <v>0</v>
      </c>
      <c r="AW220" s="370">
        <v>0</v>
      </c>
      <c r="AX220" s="370">
        <f t="shared" si="72"/>
        <v>0</v>
      </c>
      <c r="AY220" s="370">
        <v>0</v>
      </c>
      <c r="AZ220" s="370">
        <v>0</v>
      </c>
      <c r="BA220" s="370">
        <f t="shared" si="73"/>
        <v>0</v>
      </c>
      <c r="BB220" s="370">
        <v>0</v>
      </c>
      <c r="BC220" s="370">
        <v>0</v>
      </c>
      <c r="BD220" s="370">
        <f t="shared" si="74"/>
        <v>0</v>
      </c>
      <c r="BE220" s="370">
        <v>0</v>
      </c>
      <c r="BF220" s="370">
        <v>0</v>
      </c>
      <c r="BG220" s="370">
        <f t="shared" si="75"/>
        <v>0</v>
      </c>
      <c r="BH220" s="370">
        <v>0</v>
      </c>
      <c r="BI220" s="370">
        <v>0</v>
      </c>
      <c r="BJ220" s="370">
        <v>0</v>
      </c>
      <c r="BK220" s="370">
        <v>0</v>
      </c>
      <c r="BL220" s="370">
        <v>0</v>
      </c>
      <c r="BM220" s="370">
        <v>0</v>
      </c>
      <c r="BN220" s="370">
        <v>0</v>
      </c>
      <c r="BO220" s="370">
        <v>0</v>
      </c>
      <c r="BP220" s="370">
        <v>0</v>
      </c>
      <c r="BQ220" s="370">
        <v>0</v>
      </c>
      <c r="BR220" s="370">
        <v>0</v>
      </c>
      <c r="BS220" s="370">
        <v>0</v>
      </c>
      <c r="BT220" s="370">
        <v>0</v>
      </c>
      <c r="BU220" s="370">
        <v>0</v>
      </c>
      <c r="BV220" s="370">
        <v>0</v>
      </c>
      <c r="BW220" s="370">
        <v>0</v>
      </c>
      <c r="BX220" s="370">
        <v>0</v>
      </c>
      <c r="BY220" s="370">
        <v>0</v>
      </c>
      <c r="BZ220" s="370">
        <v>0</v>
      </c>
      <c r="CA220" s="370">
        <v>0</v>
      </c>
      <c r="CB220" s="370">
        <v>0</v>
      </c>
      <c r="CC220" s="370">
        <v>0</v>
      </c>
      <c r="CD220" s="370">
        <v>0</v>
      </c>
      <c r="CE220" s="370">
        <v>0</v>
      </c>
    </row>
    <row r="221" spans="1:83" s="371" customFormat="1" hidden="1">
      <c r="A221" s="370">
        <f t="shared" si="59"/>
        <v>204</v>
      </c>
      <c r="B221" s="370" t="s">
        <v>1058</v>
      </c>
      <c r="C221" s="370" t="s">
        <v>1059</v>
      </c>
      <c r="D221" s="370" t="s">
        <v>2495</v>
      </c>
      <c r="E221" s="370" t="s">
        <v>1060</v>
      </c>
      <c r="F221" s="370" t="s">
        <v>84</v>
      </c>
      <c r="G221" s="370" t="s">
        <v>126</v>
      </c>
      <c r="H221" s="370" t="s">
        <v>615</v>
      </c>
      <c r="I221" s="370" t="s">
        <v>615</v>
      </c>
      <c r="J221" s="370">
        <v>2</v>
      </c>
      <c r="K221" s="370" t="s">
        <v>2410</v>
      </c>
      <c r="L221" s="370">
        <v>39539</v>
      </c>
      <c r="M221" s="370" t="s">
        <v>2409</v>
      </c>
      <c r="N221" s="370">
        <v>900</v>
      </c>
      <c r="O221" s="370">
        <v>0</v>
      </c>
      <c r="P221" s="370">
        <v>1</v>
      </c>
      <c r="Q221" s="370">
        <f t="shared" si="61"/>
        <v>1</v>
      </c>
      <c r="R221" s="370">
        <v>9</v>
      </c>
      <c r="S221" s="370">
        <v>12</v>
      </c>
      <c r="T221" s="370">
        <f t="shared" si="62"/>
        <v>21</v>
      </c>
      <c r="U221" s="370">
        <v>16</v>
      </c>
      <c r="V221" s="370">
        <v>3</v>
      </c>
      <c r="W221" s="370">
        <f t="shared" si="63"/>
        <v>19</v>
      </c>
      <c r="X221" s="370">
        <v>18</v>
      </c>
      <c r="Y221" s="370">
        <v>16</v>
      </c>
      <c r="Z221" s="370">
        <f t="shared" si="64"/>
        <v>34</v>
      </c>
      <c r="AA221" s="370">
        <v>12</v>
      </c>
      <c r="AB221" s="370">
        <v>13</v>
      </c>
      <c r="AC221" s="370">
        <f t="shared" si="65"/>
        <v>25</v>
      </c>
      <c r="AD221" s="370">
        <v>11</v>
      </c>
      <c r="AE221" s="370">
        <v>7</v>
      </c>
      <c r="AF221" s="370">
        <f t="shared" si="66"/>
        <v>18</v>
      </c>
      <c r="AG221" s="370">
        <v>18</v>
      </c>
      <c r="AH221" s="370">
        <v>6</v>
      </c>
      <c r="AI221" s="370">
        <f t="shared" si="67"/>
        <v>24</v>
      </c>
      <c r="AJ221" s="370">
        <v>6</v>
      </c>
      <c r="AK221" s="370">
        <v>8</v>
      </c>
      <c r="AL221" s="370">
        <f t="shared" si="68"/>
        <v>14</v>
      </c>
      <c r="AM221" s="370">
        <v>2</v>
      </c>
      <c r="AN221" s="370">
        <v>1</v>
      </c>
      <c r="AO221" s="370">
        <f t="shared" si="69"/>
        <v>3</v>
      </c>
      <c r="AP221" s="370">
        <v>0</v>
      </c>
      <c r="AQ221" s="370">
        <v>1</v>
      </c>
      <c r="AR221" s="370">
        <f t="shared" si="70"/>
        <v>1</v>
      </c>
      <c r="AS221" s="370">
        <v>0</v>
      </c>
      <c r="AT221" s="370">
        <v>0</v>
      </c>
      <c r="AU221" s="370">
        <f t="shared" si="71"/>
        <v>0</v>
      </c>
      <c r="AV221" s="370">
        <v>0</v>
      </c>
      <c r="AW221" s="370">
        <v>0</v>
      </c>
      <c r="AX221" s="370">
        <f t="shared" si="72"/>
        <v>0</v>
      </c>
      <c r="AY221" s="370">
        <v>0</v>
      </c>
      <c r="AZ221" s="370">
        <v>0</v>
      </c>
      <c r="BA221" s="370">
        <f t="shared" si="73"/>
        <v>0</v>
      </c>
      <c r="BB221" s="370">
        <v>0</v>
      </c>
      <c r="BC221" s="370">
        <v>0</v>
      </c>
      <c r="BD221" s="370">
        <f t="shared" si="74"/>
        <v>0</v>
      </c>
      <c r="BE221" s="370">
        <v>0</v>
      </c>
      <c r="BF221" s="370">
        <v>0</v>
      </c>
      <c r="BG221" s="370">
        <f t="shared" si="75"/>
        <v>0</v>
      </c>
      <c r="BH221" s="370">
        <v>1</v>
      </c>
      <c r="BI221" s="370">
        <v>0</v>
      </c>
      <c r="BJ221" s="370">
        <v>0</v>
      </c>
      <c r="BK221" s="370">
        <v>0</v>
      </c>
      <c r="BL221" s="370">
        <v>0</v>
      </c>
      <c r="BM221" s="370">
        <v>0</v>
      </c>
      <c r="BN221" s="370">
        <v>0</v>
      </c>
      <c r="BO221" s="370">
        <v>0</v>
      </c>
      <c r="BP221" s="370">
        <v>0</v>
      </c>
      <c r="BQ221" s="370">
        <v>0</v>
      </c>
      <c r="BR221" s="370">
        <v>0</v>
      </c>
      <c r="BS221" s="370">
        <v>0</v>
      </c>
      <c r="BT221" s="370">
        <v>1</v>
      </c>
      <c r="BU221" s="370">
        <v>0</v>
      </c>
      <c r="BV221" s="370">
        <v>1</v>
      </c>
      <c r="BW221" s="370">
        <v>1</v>
      </c>
      <c r="BX221" s="370">
        <v>0</v>
      </c>
      <c r="BY221" s="370">
        <v>1</v>
      </c>
      <c r="BZ221" s="370">
        <v>1</v>
      </c>
      <c r="CA221" s="370">
        <v>0</v>
      </c>
      <c r="CB221" s="370">
        <v>1</v>
      </c>
      <c r="CC221" s="370">
        <v>1</v>
      </c>
      <c r="CD221" s="370">
        <v>0</v>
      </c>
      <c r="CE221" s="370">
        <v>1</v>
      </c>
    </row>
    <row r="222" spans="1:83" s="371" customFormat="1" hidden="1">
      <c r="A222" s="370">
        <f t="shared" si="59"/>
        <v>205</v>
      </c>
      <c r="B222" s="370" t="s">
        <v>1061</v>
      </c>
      <c r="C222" s="370" t="s">
        <v>1062</v>
      </c>
      <c r="D222" s="370" t="s">
        <v>2496</v>
      </c>
      <c r="E222" s="370" t="s">
        <v>1063</v>
      </c>
      <c r="F222" s="370" t="s">
        <v>84</v>
      </c>
      <c r="G222" s="370" t="s">
        <v>126</v>
      </c>
      <c r="H222" s="370" t="s">
        <v>615</v>
      </c>
      <c r="I222" s="370" t="s">
        <v>615</v>
      </c>
      <c r="J222" s="370">
        <v>2</v>
      </c>
      <c r="K222" s="370" t="s">
        <v>2410</v>
      </c>
      <c r="L222" s="370" t="s">
        <v>615</v>
      </c>
      <c r="M222" s="370" t="s">
        <v>788</v>
      </c>
      <c r="N222" s="370">
        <v>0</v>
      </c>
      <c r="O222" s="370">
        <v>1</v>
      </c>
      <c r="P222" s="370">
        <v>0</v>
      </c>
      <c r="Q222" s="370">
        <f t="shared" si="61"/>
        <v>1</v>
      </c>
      <c r="R222" s="370">
        <v>2</v>
      </c>
      <c r="S222" s="370">
        <v>6</v>
      </c>
      <c r="T222" s="370">
        <f t="shared" si="62"/>
        <v>8</v>
      </c>
      <c r="U222" s="370">
        <v>5</v>
      </c>
      <c r="V222" s="370">
        <v>6</v>
      </c>
      <c r="W222" s="370">
        <f t="shared" si="63"/>
        <v>11</v>
      </c>
      <c r="X222" s="370">
        <v>5</v>
      </c>
      <c r="Y222" s="370">
        <v>4</v>
      </c>
      <c r="Z222" s="370">
        <f t="shared" si="64"/>
        <v>9</v>
      </c>
      <c r="AA222" s="370">
        <v>2</v>
      </c>
      <c r="AB222" s="370">
        <v>3</v>
      </c>
      <c r="AC222" s="370">
        <f t="shared" si="65"/>
        <v>5</v>
      </c>
      <c r="AD222" s="370">
        <v>7</v>
      </c>
      <c r="AE222" s="370">
        <v>11</v>
      </c>
      <c r="AF222" s="370">
        <f t="shared" si="66"/>
        <v>18</v>
      </c>
      <c r="AG222" s="370">
        <v>6</v>
      </c>
      <c r="AH222" s="370">
        <v>2</v>
      </c>
      <c r="AI222" s="370">
        <f t="shared" si="67"/>
        <v>8</v>
      </c>
      <c r="AJ222" s="370">
        <v>1</v>
      </c>
      <c r="AK222" s="370">
        <v>1</v>
      </c>
      <c r="AL222" s="370">
        <f t="shared" si="68"/>
        <v>2</v>
      </c>
      <c r="AM222" s="370">
        <v>0</v>
      </c>
      <c r="AN222" s="370">
        <v>0</v>
      </c>
      <c r="AO222" s="370">
        <f t="shared" si="69"/>
        <v>0</v>
      </c>
      <c r="AP222" s="370">
        <v>0</v>
      </c>
      <c r="AQ222" s="370">
        <v>0</v>
      </c>
      <c r="AR222" s="370">
        <f t="shared" si="70"/>
        <v>0</v>
      </c>
      <c r="AS222" s="370">
        <v>0</v>
      </c>
      <c r="AT222" s="370">
        <v>0</v>
      </c>
      <c r="AU222" s="370">
        <f t="shared" si="71"/>
        <v>0</v>
      </c>
      <c r="AV222" s="370">
        <v>0</v>
      </c>
      <c r="AW222" s="370">
        <v>0</v>
      </c>
      <c r="AX222" s="370">
        <f t="shared" si="72"/>
        <v>0</v>
      </c>
      <c r="AY222" s="370">
        <v>0</v>
      </c>
      <c r="AZ222" s="370">
        <v>0</v>
      </c>
      <c r="BA222" s="370">
        <f t="shared" si="73"/>
        <v>0</v>
      </c>
      <c r="BB222" s="370">
        <v>0</v>
      </c>
      <c r="BC222" s="370">
        <v>0</v>
      </c>
      <c r="BD222" s="370">
        <f t="shared" si="74"/>
        <v>0</v>
      </c>
      <c r="BE222" s="370">
        <v>0</v>
      </c>
      <c r="BF222" s="370">
        <v>0</v>
      </c>
      <c r="BG222" s="370">
        <f t="shared" si="75"/>
        <v>0</v>
      </c>
      <c r="BH222" s="370">
        <v>0</v>
      </c>
      <c r="BI222" s="370">
        <v>1</v>
      </c>
      <c r="BJ222" s="370">
        <v>0</v>
      </c>
      <c r="BK222" s="370">
        <v>1</v>
      </c>
      <c r="BL222" s="370">
        <v>0</v>
      </c>
      <c r="BM222" s="370">
        <v>0</v>
      </c>
      <c r="BN222" s="370">
        <v>0</v>
      </c>
      <c r="BO222" s="370">
        <v>0</v>
      </c>
      <c r="BP222" s="370">
        <v>0</v>
      </c>
      <c r="BQ222" s="370">
        <v>0</v>
      </c>
      <c r="BR222" s="370">
        <v>0</v>
      </c>
      <c r="BS222" s="370">
        <v>0</v>
      </c>
      <c r="BT222" s="370">
        <v>0</v>
      </c>
      <c r="BU222" s="370">
        <v>2</v>
      </c>
      <c r="BV222" s="370">
        <v>2</v>
      </c>
      <c r="BW222" s="370">
        <v>0</v>
      </c>
      <c r="BX222" s="370">
        <v>2</v>
      </c>
      <c r="BY222" s="370">
        <v>2</v>
      </c>
      <c r="BZ222" s="370">
        <v>0</v>
      </c>
      <c r="CA222" s="370">
        <v>2</v>
      </c>
      <c r="CB222" s="370">
        <v>2</v>
      </c>
      <c r="CC222" s="370">
        <v>0</v>
      </c>
      <c r="CD222" s="370">
        <v>2</v>
      </c>
      <c r="CE222" s="370">
        <v>2</v>
      </c>
    </row>
    <row r="223" spans="1:83" s="371" customFormat="1" hidden="1">
      <c r="A223" s="370">
        <f t="shared" si="59"/>
        <v>206</v>
      </c>
      <c r="B223" s="370" t="s">
        <v>1018</v>
      </c>
      <c r="C223" s="370" t="s">
        <v>1019</v>
      </c>
      <c r="D223" s="370" t="s">
        <v>1632</v>
      </c>
      <c r="E223" s="370" t="s">
        <v>1020</v>
      </c>
      <c r="F223" s="370" t="s">
        <v>84</v>
      </c>
      <c r="G223" s="370" t="s">
        <v>126</v>
      </c>
      <c r="H223" s="370" t="s">
        <v>615</v>
      </c>
      <c r="I223" s="370" t="s">
        <v>615</v>
      </c>
      <c r="J223" s="370">
        <v>2</v>
      </c>
      <c r="K223" s="370" t="s">
        <v>2410</v>
      </c>
      <c r="L223" s="370">
        <v>26665</v>
      </c>
      <c r="M223" s="370" t="s">
        <v>2409</v>
      </c>
      <c r="N223" s="370">
        <v>2000</v>
      </c>
      <c r="O223" s="370">
        <v>0</v>
      </c>
      <c r="P223" s="370">
        <v>0</v>
      </c>
      <c r="Q223" s="370">
        <f t="shared" si="61"/>
        <v>0</v>
      </c>
      <c r="R223" s="370">
        <v>19</v>
      </c>
      <c r="S223" s="370">
        <v>17</v>
      </c>
      <c r="T223" s="370">
        <f t="shared" si="62"/>
        <v>36</v>
      </c>
      <c r="U223" s="370">
        <v>22</v>
      </c>
      <c r="V223" s="370">
        <v>34</v>
      </c>
      <c r="W223" s="370">
        <f t="shared" si="63"/>
        <v>56</v>
      </c>
      <c r="X223" s="370">
        <v>29</v>
      </c>
      <c r="Y223" s="370">
        <v>28</v>
      </c>
      <c r="Z223" s="370">
        <f t="shared" si="64"/>
        <v>57</v>
      </c>
      <c r="AA223" s="370">
        <v>20</v>
      </c>
      <c r="AB223" s="370">
        <v>24</v>
      </c>
      <c r="AC223" s="370">
        <f t="shared" si="65"/>
        <v>44</v>
      </c>
      <c r="AD223" s="370">
        <v>32</v>
      </c>
      <c r="AE223" s="370">
        <v>20</v>
      </c>
      <c r="AF223" s="370">
        <f t="shared" si="66"/>
        <v>52</v>
      </c>
      <c r="AG223" s="370">
        <v>7</v>
      </c>
      <c r="AH223" s="370">
        <v>15</v>
      </c>
      <c r="AI223" s="370">
        <f t="shared" si="67"/>
        <v>22</v>
      </c>
      <c r="AJ223" s="370">
        <v>9</v>
      </c>
      <c r="AK223" s="370">
        <v>4</v>
      </c>
      <c r="AL223" s="370">
        <f t="shared" si="68"/>
        <v>13</v>
      </c>
      <c r="AM223" s="370">
        <v>2</v>
      </c>
      <c r="AN223" s="370">
        <v>0</v>
      </c>
      <c r="AO223" s="370">
        <f t="shared" si="69"/>
        <v>2</v>
      </c>
      <c r="AP223" s="370">
        <v>1</v>
      </c>
      <c r="AQ223" s="370">
        <v>0</v>
      </c>
      <c r="AR223" s="370">
        <f t="shared" si="70"/>
        <v>1</v>
      </c>
      <c r="AS223" s="370">
        <v>0</v>
      </c>
      <c r="AT223" s="370">
        <v>0</v>
      </c>
      <c r="AU223" s="370">
        <f t="shared" si="71"/>
        <v>0</v>
      </c>
      <c r="AV223" s="370">
        <v>1</v>
      </c>
      <c r="AW223" s="370">
        <v>0</v>
      </c>
      <c r="AX223" s="370">
        <f t="shared" si="72"/>
        <v>1</v>
      </c>
      <c r="AY223" s="370">
        <v>0</v>
      </c>
      <c r="AZ223" s="370">
        <v>0</v>
      </c>
      <c r="BA223" s="370">
        <f t="shared" si="73"/>
        <v>0</v>
      </c>
      <c r="BB223" s="370">
        <v>0</v>
      </c>
      <c r="BC223" s="370">
        <v>0</v>
      </c>
      <c r="BD223" s="370">
        <f t="shared" si="74"/>
        <v>0</v>
      </c>
      <c r="BE223" s="370">
        <v>0</v>
      </c>
      <c r="BF223" s="370">
        <v>0</v>
      </c>
      <c r="BG223" s="370">
        <f t="shared" si="75"/>
        <v>0</v>
      </c>
      <c r="BH223" s="370">
        <v>1</v>
      </c>
      <c r="BI223" s="370">
        <v>2</v>
      </c>
      <c r="BJ223" s="370">
        <v>0</v>
      </c>
      <c r="BK223" s="370">
        <v>0</v>
      </c>
      <c r="BL223" s="370">
        <v>0</v>
      </c>
      <c r="BM223" s="370">
        <v>0</v>
      </c>
      <c r="BN223" s="370">
        <v>1</v>
      </c>
      <c r="BO223" s="370">
        <v>0</v>
      </c>
      <c r="BP223" s="370">
        <v>0</v>
      </c>
      <c r="BQ223" s="370">
        <v>0</v>
      </c>
      <c r="BR223" s="370">
        <v>0</v>
      </c>
      <c r="BS223" s="370">
        <v>0</v>
      </c>
      <c r="BT223" s="370">
        <v>2</v>
      </c>
      <c r="BU223" s="370">
        <v>2</v>
      </c>
      <c r="BV223" s="370">
        <v>4</v>
      </c>
      <c r="BW223" s="370">
        <v>2</v>
      </c>
      <c r="BX223" s="370">
        <v>2</v>
      </c>
      <c r="BY223" s="370">
        <v>4</v>
      </c>
      <c r="BZ223" s="370">
        <v>2</v>
      </c>
      <c r="CA223" s="370">
        <v>2</v>
      </c>
      <c r="CB223" s="370">
        <v>4</v>
      </c>
      <c r="CC223" s="370">
        <v>2</v>
      </c>
      <c r="CD223" s="370">
        <v>2</v>
      </c>
      <c r="CE223" s="370">
        <v>4</v>
      </c>
    </row>
    <row r="224" spans="1:83" s="371" customFormat="1" hidden="1">
      <c r="A224" s="370">
        <f t="shared" si="59"/>
        <v>207</v>
      </c>
      <c r="B224" s="370" t="s">
        <v>1048</v>
      </c>
      <c r="C224" s="370" t="s">
        <v>1049</v>
      </c>
      <c r="D224" s="370" t="s">
        <v>1637</v>
      </c>
      <c r="E224" s="370" t="s">
        <v>1050</v>
      </c>
      <c r="F224" s="370" t="s">
        <v>84</v>
      </c>
      <c r="G224" s="370" t="s">
        <v>126</v>
      </c>
      <c r="H224" s="370" t="s">
        <v>615</v>
      </c>
      <c r="I224" s="370" t="s">
        <v>615</v>
      </c>
      <c r="J224" s="370">
        <v>2</v>
      </c>
      <c r="K224" s="370" t="s">
        <v>2494</v>
      </c>
      <c r="L224" s="370">
        <v>30317</v>
      </c>
      <c r="M224" s="370" t="s">
        <v>2409</v>
      </c>
      <c r="N224" s="370">
        <v>900</v>
      </c>
      <c r="O224" s="370">
        <v>0</v>
      </c>
      <c r="P224" s="370">
        <v>0</v>
      </c>
      <c r="Q224" s="370">
        <f t="shared" si="61"/>
        <v>0</v>
      </c>
      <c r="R224" s="370">
        <v>11</v>
      </c>
      <c r="S224" s="370">
        <v>17</v>
      </c>
      <c r="T224" s="370">
        <f t="shared" si="62"/>
        <v>28</v>
      </c>
      <c r="U224" s="370">
        <v>25</v>
      </c>
      <c r="V224" s="370">
        <v>21</v>
      </c>
      <c r="W224" s="370">
        <f t="shared" si="63"/>
        <v>46</v>
      </c>
      <c r="X224" s="370">
        <v>26</v>
      </c>
      <c r="Y224" s="370">
        <v>12</v>
      </c>
      <c r="Z224" s="370">
        <f t="shared" si="64"/>
        <v>38</v>
      </c>
      <c r="AA224" s="370">
        <v>26</v>
      </c>
      <c r="AB224" s="370">
        <v>21</v>
      </c>
      <c r="AC224" s="370">
        <f t="shared" si="65"/>
        <v>47</v>
      </c>
      <c r="AD224" s="370">
        <v>26</v>
      </c>
      <c r="AE224" s="370">
        <v>15</v>
      </c>
      <c r="AF224" s="370">
        <f t="shared" si="66"/>
        <v>41</v>
      </c>
      <c r="AG224" s="370">
        <v>17</v>
      </c>
      <c r="AH224" s="370">
        <v>19</v>
      </c>
      <c r="AI224" s="370">
        <f t="shared" si="67"/>
        <v>36</v>
      </c>
      <c r="AJ224" s="370">
        <v>15</v>
      </c>
      <c r="AK224" s="370">
        <v>9</v>
      </c>
      <c r="AL224" s="370">
        <f t="shared" si="68"/>
        <v>24</v>
      </c>
      <c r="AM224" s="370">
        <v>6</v>
      </c>
      <c r="AN224" s="370">
        <v>2</v>
      </c>
      <c r="AO224" s="370">
        <f t="shared" si="69"/>
        <v>8</v>
      </c>
      <c r="AP224" s="370">
        <v>0</v>
      </c>
      <c r="AQ224" s="370">
        <v>1</v>
      </c>
      <c r="AR224" s="370">
        <f t="shared" si="70"/>
        <v>1</v>
      </c>
      <c r="AS224" s="370">
        <v>1</v>
      </c>
      <c r="AT224" s="370">
        <v>0</v>
      </c>
      <c r="AU224" s="370">
        <f t="shared" si="71"/>
        <v>1</v>
      </c>
      <c r="AV224" s="370">
        <v>0</v>
      </c>
      <c r="AW224" s="370">
        <v>0</v>
      </c>
      <c r="AX224" s="370">
        <f t="shared" si="72"/>
        <v>0</v>
      </c>
      <c r="AY224" s="370">
        <v>0</v>
      </c>
      <c r="AZ224" s="370">
        <v>0</v>
      </c>
      <c r="BA224" s="370">
        <f t="shared" si="73"/>
        <v>0</v>
      </c>
      <c r="BB224" s="370">
        <v>0</v>
      </c>
      <c r="BC224" s="370">
        <v>0</v>
      </c>
      <c r="BD224" s="370">
        <f t="shared" si="74"/>
        <v>0</v>
      </c>
      <c r="BE224" s="370">
        <v>0</v>
      </c>
      <c r="BF224" s="370">
        <v>0</v>
      </c>
      <c r="BG224" s="370">
        <f t="shared" si="75"/>
        <v>0</v>
      </c>
      <c r="BH224" s="370">
        <v>0</v>
      </c>
      <c r="BI224" s="370">
        <v>0</v>
      </c>
      <c r="BJ224" s="370">
        <v>0</v>
      </c>
      <c r="BK224" s="370">
        <v>0</v>
      </c>
      <c r="BL224" s="370">
        <v>0</v>
      </c>
      <c r="BM224" s="370">
        <v>0</v>
      </c>
      <c r="BN224" s="370">
        <v>0</v>
      </c>
      <c r="BO224" s="370">
        <v>0</v>
      </c>
      <c r="BP224" s="370">
        <v>0</v>
      </c>
      <c r="BQ224" s="370">
        <v>0</v>
      </c>
      <c r="BR224" s="370">
        <v>0</v>
      </c>
      <c r="BS224" s="370">
        <v>0</v>
      </c>
      <c r="BT224" s="370">
        <v>0</v>
      </c>
      <c r="BU224" s="370">
        <v>0</v>
      </c>
      <c r="BV224" s="370">
        <v>0</v>
      </c>
      <c r="BW224" s="370">
        <v>0</v>
      </c>
      <c r="BX224" s="370">
        <v>0</v>
      </c>
      <c r="BY224" s="370">
        <v>0</v>
      </c>
      <c r="BZ224" s="370">
        <v>0</v>
      </c>
      <c r="CA224" s="370">
        <v>0</v>
      </c>
      <c r="CB224" s="370">
        <v>0</v>
      </c>
      <c r="CC224" s="370">
        <v>0</v>
      </c>
      <c r="CD224" s="370">
        <v>0</v>
      </c>
      <c r="CE224" s="370">
        <v>0</v>
      </c>
    </row>
    <row r="225" spans="1:83" s="371" customFormat="1" hidden="1">
      <c r="A225" s="370">
        <f t="shared" si="59"/>
        <v>208</v>
      </c>
      <c r="B225" s="370" t="s">
        <v>1037</v>
      </c>
      <c r="C225" s="370" t="s">
        <v>1038</v>
      </c>
      <c r="D225" s="370" t="s">
        <v>1644</v>
      </c>
      <c r="E225" s="370" t="s">
        <v>1039</v>
      </c>
      <c r="F225" s="370" t="s">
        <v>84</v>
      </c>
      <c r="G225" s="370" t="s">
        <v>126</v>
      </c>
      <c r="H225" s="370" t="s">
        <v>615</v>
      </c>
      <c r="I225" s="370" t="s">
        <v>615</v>
      </c>
      <c r="J225" s="370">
        <v>2</v>
      </c>
      <c r="K225" s="370" t="s">
        <v>2410</v>
      </c>
      <c r="L225" s="370">
        <v>35431</v>
      </c>
      <c r="M225" s="370" t="s">
        <v>2409</v>
      </c>
      <c r="N225" s="370">
        <v>2200</v>
      </c>
      <c r="O225" s="370">
        <v>0</v>
      </c>
      <c r="P225" s="370">
        <v>1</v>
      </c>
      <c r="Q225" s="370">
        <f t="shared" si="61"/>
        <v>1</v>
      </c>
      <c r="R225" s="370">
        <v>8</v>
      </c>
      <c r="S225" s="370">
        <v>13</v>
      </c>
      <c r="T225" s="370">
        <f t="shared" si="62"/>
        <v>21</v>
      </c>
      <c r="U225" s="370">
        <v>12</v>
      </c>
      <c r="V225" s="370">
        <v>13</v>
      </c>
      <c r="W225" s="370">
        <f t="shared" si="63"/>
        <v>25</v>
      </c>
      <c r="X225" s="370">
        <v>16</v>
      </c>
      <c r="Y225" s="370">
        <v>12</v>
      </c>
      <c r="Z225" s="370">
        <f t="shared" si="64"/>
        <v>28</v>
      </c>
      <c r="AA225" s="370">
        <v>10</v>
      </c>
      <c r="AB225" s="370">
        <v>17</v>
      </c>
      <c r="AC225" s="370">
        <f t="shared" si="65"/>
        <v>27</v>
      </c>
      <c r="AD225" s="370">
        <v>16</v>
      </c>
      <c r="AE225" s="370">
        <v>10</v>
      </c>
      <c r="AF225" s="370">
        <f t="shared" si="66"/>
        <v>26</v>
      </c>
      <c r="AG225" s="370">
        <v>13</v>
      </c>
      <c r="AH225" s="370">
        <v>7</v>
      </c>
      <c r="AI225" s="370">
        <f t="shared" si="67"/>
        <v>20</v>
      </c>
      <c r="AJ225" s="370">
        <v>4</v>
      </c>
      <c r="AK225" s="370">
        <v>1</v>
      </c>
      <c r="AL225" s="370">
        <f t="shared" si="68"/>
        <v>5</v>
      </c>
      <c r="AM225" s="370">
        <v>4</v>
      </c>
      <c r="AN225" s="370">
        <v>4</v>
      </c>
      <c r="AO225" s="370">
        <f t="shared" si="69"/>
        <v>8</v>
      </c>
      <c r="AP225" s="370">
        <v>1</v>
      </c>
      <c r="AQ225" s="370">
        <v>0</v>
      </c>
      <c r="AR225" s="370">
        <f t="shared" si="70"/>
        <v>1</v>
      </c>
      <c r="AS225" s="370">
        <v>0</v>
      </c>
      <c r="AT225" s="370">
        <v>0</v>
      </c>
      <c r="AU225" s="370">
        <f t="shared" si="71"/>
        <v>0</v>
      </c>
      <c r="AV225" s="370">
        <v>0</v>
      </c>
      <c r="AW225" s="370">
        <v>0</v>
      </c>
      <c r="AX225" s="370">
        <f t="shared" si="72"/>
        <v>0</v>
      </c>
      <c r="AY225" s="370">
        <v>0</v>
      </c>
      <c r="AZ225" s="370">
        <v>0</v>
      </c>
      <c r="BA225" s="370">
        <f t="shared" si="73"/>
        <v>0</v>
      </c>
      <c r="BB225" s="370">
        <v>0</v>
      </c>
      <c r="BC225" s="370">
        <v>0</v>
      </c>
      <c r="BD225" s="370">
        <f t="shared" si="74"/>
        <v>0</v>
      </c>
      <c r="BE225" s="370">
        <v>0</v>
      </c>
      <c r="BF225" s="370">
        <v>0</v>
      </c>
      <c r="BG225" s="370">
        <f t="shared" si="75"/>
        <v>0</v>
      </c>
      <c r="BH225" s="370">
        <v>0</v>
      </c>
      <c r="BI225" s="370">
        <v>0</v>
      </c>
      <c r="BJ225" s="370">
        <v>0</v>
      </c>
      <c r="BK225" s="370">
        <v>0</v>
      </c>
      <c r="BL225" s="370">
        <v>0</v>
      </c>
      <c r="BM225" s="370">
        <v>0</v>
      </c>
      <c r="BN225" s="370">
        <v>0</v>
      </c>
      <c r="BO225" s="370">
        <v>0</v>
      </c>
      <c r="BP225" s="370">
        <v>0</v>
      </c>
      <c r="BQ225" s="370">
        <v>0</v>
      </c>
      <c r="BR225" s="370">
        <v>0</v>
      </c>
      <c r="BS225" s="370">
        <v>0</v>
      </c>
      <c r="BT225" s="370">
        <v>0</v>
      </c>
      <c r="BU225" s="370">
        <v>0</v>
      </c>
      <c r="BV225" s="370">
        <v>0</v>
      </c>
      <c r="BW225" s="370">
        <v>0</v>
      </c>
      <c r="BX225" s="370">
        <v>0</v>
      </c>
      <c r="BY225" s="370">
        <v>0</v>
      </c>
      <c r="BZ225" s="370">
        <v>0</v>
      </c>
      <c r="CA225" s="370">
        <v>0</v>
      </c>
      <c r="CB225" s="370">
        <v>0</v>
      </c>
      <c r="CC225" s="370">
        <v>0</v>
      </c>
      <c r="CD225" s="370">
        <v>0</v>
      </c>
      <c r="CE225" s="370">
        <v>0</v>
      </c>
    </row>
    <row r="226" spans="1:83" s="371" customFormat="1" hidden="1">
      <c r="A226" s="370">
        <f t="shared" si="59"/>
        <v>209</v>
      </c>
      <c r="B226" s="370" t="s">
        <v>1021</v>
      </c>
      <c r="C226" s="370" t="s">
        <v>1022</v>
      </c>
      <c r="D226" s="370" t="s">
        <v>1646</v>
      </c>
      <c r="E226" s="370" t="s">
        <v>1023</v>
      </c>
      <c r="F226" s="370" t="s">
        <v>84</v>
      </c>
      <c r="G226" s="370" t="s">
        <v>126</v>
      </c>
      <c r="H226" s="370" t="s">
        <v>615</v>
      </c>
      <c r="I226" s="370" t="s">
        <v>615</v>
      </c>
      <c r="J226" s="370">
        <v>2</v>
      </c>
      <c r="K226" s="370" t="s">
        <v>2410</v>
      </c>
      <c r="L226" s="370">
        <v>29229</v>
      </c>
      <c r="M226" s="370" t="s">
        <v>2409</v>
      </c>
      <c r="N226" s="370">
        <v>900</v>
      </c>
      <c r="O226" s="370">
        <v>0</v>
      </c>
      <c r="P226" s="370">
        <v>1</v>
      </c>
      <c r="Q226" s="370">
        <f t="shared" si="61"/>
        <v>1</v>
      </c>
      <c r="R226" s="370">
        <v>23</v>
      </c>
      <c r="S226" s="370">
        <v>18</v>
      </c>
      <c r="T226" s="370">
        <f t="shared" si="62"/>
        <v>41</v>
      </c>
      <c r="U226" s="370">
        <v>41</v>
      </c>
      <c r="V226" s="370">
        <v>35</v>
      </c>
      <c r="W226" s="370">
        <f t="shared" si="63"/>
        <v>76</v>
      </c>
      <c r="X226" s="370">
        <v>42</v>
      </c>
      <c r="Y226" s="370">
        <v>49</v>
      </c>
      <c r="Z226" s="370">
        <f t="shared" si="64"/>
        <v>91</v>
      </c>
      <c r="AA226" s="370">
        <v>31</v>
      </c>
      <c r="AB226" s="370">
        <v>34</v>
      </c>
      <c r="AC226" s="370">
        <f t="shared" si="65"/>
        <v>65</v>
      </c>
      <c r="AD226" s="370">
        <v>31</v>
      </c>
      <c r="AE226" s="370">
        <v>36</v>
      </c>
      <c r="AF226" s="370">
        <f t="shared" si="66"/>
        <v>67</v>
      </c>
      <c r="AG226" s="370">
        <v>30</v>
      </c>
      <c r="AH226" s="370">
        <v>25</v>
      </c>
      <c r="AI226" s="370">
        <f t="shared" si="67"/>
        <v>55</v>
      </c>
      <c r="AJ226" s="370">
        <v>12</v>
      </c>
      <c r="AK226" s="370">
        <v>14</v>
      </c>
      <c r="AL226" s="370">
        <f t="shared" si="68"/>
        <v>26</v>
      </c>
      <c r="AM226" s="370">
        <v>9</v>
      </c>
      <c r="AN226" s="370">
        <v>1</v>
      </c>
      <c r="AO226" s="370">
        <f t="shared" si="69"/>
        <v>10</v>
      </c>
      <c r="AP226" s="370">
        <v>0</v>
      </c>
      <c r="AQ226" s="370">
        <v>1</v>
      </c>
      <c r="AR226" s="370">
        <f t="shared" si="70"/>
        <v>1</v>
      </c>
      <c r="AS226" s="370">
        <v>1</v>
      </c>
      <c r="AT226" s="370">
        <v>0</v>
      </c>
      <c r="AU226" s="370">
        <f t="shared" si="71"/>
        <v>1</v>
      </c>
      <c r="AV226" s="370">
        <v>0</v>
      </c>
      <c r="AW226" s="370">
        <v>0</v>
      </c>
      <c r="AX226" s="370">
        <f t="shared" si="72"/>
        <v>0</v>
      </c>
      <c r="AY226" s="370">
        <v>0</v>
      </c>
      <c r="AZ226" s="370">
        <v>0</v>
      </c>
      <c r="BA226" s="370">
        <f t="shared" si="73"/>
        <v>0</v>
      </c>
      <c r="BB226" s="370">
        <v>0</v>
      </c>
      <c r="BC226" s="370">
        <v>0</v>
      </c>
      <c r="BD226" s="370">
        <f t="shared" si="74"/>
        <v>0</v>
      </c>
      <c r="BE226" s="370">
        <v>0</v>
      </c>
      <c r="BF226" s="370">
        <v>0</v>
      </c>
      <c r="BG226" s="370">
        <f t="shared" si="75"/>
        <v>0</v>
      </c>
      <c r="BH226" s="370">
        <v>3</v>
      </c>
      <c r="BI226" s="370">
        <v>3</v>
      </c>
      <c r="BJ226" s="370">
        <v>1</v>
      </c>
      <c r="BK226" s="370">
        <v>1</v>
      </c>
      <c r="BL226" s="370">
        <v>0</v>
      </c>
      <c r="BM226" s="370">
        <v>0</v>
      </c>
      <c r="BN226" s="370">
        <v>0</v>
      </c>
      <c r="BO226" s="370">
        <v>0</v>
      </c>
      <c r="BP226" s="370">
        <v>0</v>
      </c>
      <c r="BQ226" s="370">
        <v>0</v>
      </c>
      <c r="BR226" s="370">
        <v>0</v>
      </c>
      <c r="BS226" s="370">
        <v>0</v>
      </c>
      <c r="BT226" s="370">
        <v>4</v>
      </c>
      <c r="BU226" s="370">
        <v>4</v>
      </c>
      <c r="BV226" s="370">
        <v>8</v>
      </c>
      <c r="BW226" s="370">
        <v>4</v>
      </c>
      <c r="BX226" s="370">
        <v>4</v>
      </c>
      <c r="BY226" s="370">
        <v>8</v>
      </c>
      <c r="BZ226" s="370">
        <v>4</v>
      </c>
      <c r="CA226" s="370">
        <v>4</v>
      </c>
      <c r="CB226" s="370">
        <v>8</v>
      </c>
      <c r="CC226" s="370">
        <v>4</v>
      </c>
      <c r="CD226" s="370">
        <v>4</v>
      </c>
      <c r="CE226" s="370">
        <v>8</v>
      </c>
    </row>
    <row r="227" spans="1:83" s="371" customFormat="1" hidden="1">
      <c r="A227" s="370">
        <f t="shared" si="59"/>
        <v>210</v>
      </c>
      <c r="B227" s="370" t="s">
        <v>1071</v>
      </c>
      <c r="C227" s="370" t="s">
        <v>1072</v>
      </c>
      <c r="D227" s="370" t="s">
        <v>1645</v>
      </c>
      <c r="E227" s="370" t="s">
        <v>1063</v>
      </c>
      <c r="F227" s="370" t="s">
        <v>84</v>
      </c>
      <c r="G227" s="370" t="s">
        <v>126</v>
      </c>
      <c r="H227" s="370" t="s">
        <v>615</v>
      </c>
      <c r="I227" s="370" t="s">
        <v>615</v>
      </c>
      <c r="J227" s="370">
        <v>2</v>
      </c>
      <c r="K227" s="370" t="s">
        <v>2410</v>
      </c>
      <c r="L227" s="370">
        <v>28856</v>
      </c>
      <c r="M227" s="370" t="s">
        <v>2409</v>
      </c>
      <c r="N227" s="370">
        <v>1300</v>
      </c>
      <c r="O227" s="370">
        <v>0</v>
      </c>
      <c r="P227" s="370">
        <v>0</v>
      </c>
      <c r="Q227" s="370">
        <f t="shared" si="61"/>
        <v>0</v>
      </c>
      <c r="R227" s="370">
        <v>14</v>
      </c>
      <c r="S227" s="370">
        <v>3</v>
      </c>
      <c r="T227" s="370">
        <f t="shared" si="62"/>
        <v>17</v>
      </c>
      <c r="U227" s="370">
        <v>6</v>
      </c>
      <c r="V227" s="370">
        <v>4</v>
      </c>
      <c r="W227" s="370">
        <f t="shared" si="63"/>
        <v>10</v>
      </c>
      <c r="X227" s="370">
        <v>9</v>
      </c>
      <c r="Y227" s="370">
        <v>5</v>
      </c>
      <c r="Z227" s="370">
        <f t="shared" si="64"/>
        <v>14</v>
      </c>
      <c r="AA227" s="370">
        <v>11</v>
      </c>
      <c r="AB227" s="370">
        <v>11</v>
      </c>
      <c r="AC227" s="370">
        <f t="shared" si="65"/>
        <v>22</v>
      </c>
      <c r="AD227" s="370">
        <v>8</v>
      </c>
      <c r="AE227" s="370">
        <v>7</v>
      </c>
      <c r="AF227" s="370">
        <f t="shared" si="66"/>
        <v>15</v>
      </c>
      <c r="AG227" s="370">
        <v>10</v>
      </c>
      <c r="AH227" s="370">
        <v>10</v>
      </c>
      <c r="AI227" s="370">
        <f t="shared" si="67"/>
        <v>20</v>
      </c>
      <c r="AJ227" s="370">
        <v>4</v>
      </c>
      <c r="AK227" s="370">
        <v>1</v>
      </c>
      <c r="AL227" s="370">
        <f t="shared" si="68"/>
        <v>5</v>
      </c>
      <c r="AM227" s="370">
        <v>1</v>
      </c>
      <c r="AN227" s="370">
        <v>2</v>
      </c>
      <c r="AO227" s="370">
        <f t="shared" si="69"/>
        <v>3</v>
      </c>
      <c r="AP227" s="370">
        <v>0</v>
      </c>
      <c r="AQ227" s="370">
        <v>0</v>
      </c>
      <c r="AR227" s="370">
        <f t="shared" si="70"/>
        <v>0</v>
      </c>
      <c r="AS227" s="370">
        <v>0</v>
      </c>
      <c r="AT227" s="370">
        <v>0</v>
      </c>
      <c r="AU227" s="370">
        <f t="shared" si="71"/>
        <v>0</v>
      </c>
      <c r="AV227" s="370">
        <v>0</v>
      </c>
      <c r="AW227" s="370">
        <v>0</v>
      </c>
      <c r="AX227" s="370">
        <f t="shared" si="72"/>
        <v>0</v>
      </c>
      <c r="AY227" s="370">
        <v>0</v>
      </c>
      <c r="AZ227" s="370">
        <v>0</v>
      </c>
      <c r="BA227" s="370">
        <f t="shared" si="73"/>
        <v>0</v>
      </c>
      <c r="BB227" s="370">
        <v>0</v>
      </c>
      <c r="BC227" s="370">
        <v>0</v>
      </c>
      <c r="BD227" s="370">
        <f t="shared" si="74"/>
        <v>0</v>
      </c>
      <c r="BE227" s="370">
        <v>0</v>
      </c>
      <c r="BF227" s="370">
        <v>0</v>
      </c>
      <c r="BG227" s="370">
        <f t="shared" si="75"/>
        <v>0</v>
      </c>
      <c r="BH227" s="370">
        <v>0</v>
      </c>
      <c r="BI227" s="370">
        <v>0</v>
      </c>
      <c r="BJ227" s="370">
        <v>0</v>
      </c>
      <c r="BK227" s="370">
        <v>0</v>
      </c>
      <c r="BL227" s="370">
        <v>0</v>
      </c>
      <c r="BM227" s="370">
        <v>0</v>
      </c>
      <c r="BN227" s="370">
        <v>0</v>
      </c>
      <c r="BO227" s="370">
        <v>0</v>
      </c>
      <c r="BP227" s="370">
        <v>0</v>
      </c>
      <c r="BQ227" s="370">
        <v>0</v>
      </c>
      <c r="BR227" s="370">
        <v>0</v>
      </c>
      <c r="BS227" s="370">
        <v>0</v>
      </c>
      <c r="BT227" s="370">
        <v>0</v>
      </c>
      <c r="BU227" s="370">
        <v>0</v>
      </c>
      <c r="BV227" s="370">
        <v>0</v>
      </c>
      <c r="BW227" s="370">
        <v>0</v>
      </c>
      <c r="BX227" s="370">
        <v>0</v>
      </c>
      <c r="BY227" s="370">
        <v>0</v>
      </c>
      <c r="BZ227" s="370">
        <v>0</v>
      </c>
      <c r="CA227" s="370">
        <v>0</v>
      </c>
      <c r="CB227" s="370">
        <v>0</v>
      </c>
      <c r="CC227" s="370">
        <v>0</v>
      </c>
      <c r="CD227" s="370">
        <v>0</v>
      </c>
      <c r="CE227" s="370">
        <v>0</v>
      </c>
    </row>
    <row r="228" spans="1:83" s="371" customFormat="1" hidden="1">
      <c r="A228" s="370">
        <f t="shared" si="59"/>
        <v>211</v>
      </c>
      <c r="B228" s="370" t="s">
        <v>1054</v>
      </c>
      <c r="C228" s="370" t="s">
        <v>1055</v>
      </c>
      <c r="D228" s="370" t="s">
        <v>1647</v>
      </c>
      <c r="E228" s="370" t="s">
        <v>1020</v>
      </c>
      <c r="F228" s="370" t="s">
        <v>84</v>
      </c>
      <c r="G228" s="370" t="s">
        <v>126</v>
      </c>
      <c r="H228" s="370" t="s">
        <v>615</v>
      </c>
      <c r="I228" s="370" t="s">
        <v>615</v>
      </c>
      <c r="J228" s="370">
        <v>2</v>
      </c>
      <c r="K228" s="370" t="s">
        <v>2410</v>
      </c>
      <c r="L228" s="370">
        <v>29221</v>
      </c>
      <c r="M228" s="370" t="s">
        <v>2409</v>
      </c>
      <c r="N228" s="370">
        <v>900</v>
      </c>
      <c r="O228" s="370">
        <v>1</v>
      </c>
      <c r="P228" s="370">
        <v>0</v>
      </c>
      <c r="Q228" s="370">
        <f t="shared" si="61"/>
        <v>1</v>
      </c>
      <c r="R228" s="370">
        <v>7</v>
      </c>
      <c r="S228" s="370">
        <v>11</v>
      </c>
      <c r="T228" s="370">
        <f t="shared" si="62"/>
        <v>18</v>
      </c>
      <c r="U228" s="370">
        <v>9</v>
      </c>
      <c r="V228" s="370">
        <v>6</v>
      </c>
      <c r="W228" s="370">
        <f t="shared" si="63"/>
        <v>15</v>
      </c>
      <c r="X228" s="370">
        <v>12</v>
      </c>
      <c r="Y228" s="370">
        <v>9</v>
      </c>
      <c r="Z228" s="370">
        <f t="shared" si="64"/>
        <v>21</v>
      </c>
      <c r="AA228" s="370">
        <v>12</v>
      </c>
      <c r="AB228" s="370">
        <v>11</v>
      </c>
      <c r="AC228" s="370">
        <f t="shared" si="65"/>
        <v>23</v>
      </c>
      <c r="AD228" s="370">
        <v>13</v>
      </c>
      <c r="AE228" s="370">
        <v>11</v>
      </c>
      <c r="AF228" s="370">
        <f t="shared" si="66"/>
        <v>24</v>
      </c>
      <c r="AG228" s="370">
        <v>7</v>
      </c>
      <c r="AH228" s="370">
        <v>12</v>
      </c>
      <c r="AI228" s="370">
        <f t="shared" si="67"/>
        <v>19</v>
      </c>
      <c r="AJ228" s="370">
        <v>4</v>
      </c>
      <c r="AK228" s="370">
        <v>3</v>
      </c>
      <c r="AL228" s="370">
        <f t="shared" si="68"/>
        <v>7</v>
      </c>
      <c r="AM228" s="370">
        <v>1</v>
      </c>
      <c r="AN228" s="370">
        <v>0</v>
      </c>
      <c r="AO228" s="370">
        <f t="shared" si="69"/>
        <v>1</v>
      </c>
      <c r="AP228" s="370">
        <v>0</v>
      </c>
      <c r="AQ228" s="370">
        <v>0</v>
      </c>
      <c r="AR228" s="370">
        <f t="shared" si="70"/>
        <v>0</v>
      </c>
      <c r="AS228" s="370">
        <v>0</v>
      </c>
      <c r="AT228" s="370">
        <v>0</v>
      </c>
      <c r="AU228" s="370">
        <f t="shared" si="71"/>
        <v>0</v>
      </c>
      <c r="AV228" s="370">
        <v>0</v>
      </c>
      <c r="AW228" s="370">
        <v>0</v>
      </c>
      <c r="AX228" s="370">
        <f t="shared" si="72"/>
        <v>0</v>
      </c>
      <c r="AY228" s="370">
        <v>0</v>
      </c>
      <c r="AZ228" s="370">
        <v>0</v>
      </c>
      <c r="BA228" s="370">
        <f t="shared" si="73"/>
        <v>0</v>
      </c>
      <c r="BB228" s="370">
        <v>0</v>
      </c>
      <c r="BC228" s="370">
        <v>0</v>
      </c>
      <c r="BD228" s="370">
        <f t="shared" si="74"/>
        <v>0</v>
      </c>
      <c r="BE228" s="370">
        <v>0</v>
      </c>
      <c r="BF228" s="370">
        <v>0</v>
      </c>
      <c r="BG228" s="370">
        <f t="shared" si="75"/>
        <v>0</v>
      </c>
      <c r="BH228" s="370">
        <v>0</v>
      </c>
      <c r="BI228" s="370">
        <v>0</v>
      </c>
      <c r="BJ228" s="370">
        <v>0</v>
      </c>
      <c r="BK228" s="370">
        <v>0</v>
      </c>
      <c r="BL228" s="370">
        <v>0</v>
      </c>
      <c r="BM228" s="370">
        <v>0</v>
      </c>
      <c r="BN228" s="370">
        <v>0</v>
      </c>
      <c r="BO228" s="370">
        <v>0</v>
      </c>
      <c r="BP228" s="370">
        <v>0</v>
      </c>
      <c r="BQ228" s="370">
        <v>0</v>
      </c>
      <c r="BR228" s="370">
        <v>0</v>
      </c>
      <c r="BS228" s="370">
        <v>0</v>
      </c>
      <c r="BT228" s="370">
        <v>0</v>
      </c>
      <c r="BU228" s="370">
        <v>0</v>
      </c>
      <c r="BV228" s="370">
        <v>0</v>
      </c>
      <c r="BW228" s="370">
        <v>0</v>
      </c>
      <c r="BX228" s="370">
        <v>0</v>
      </c>
      <c r="BY228" s="370">
        <v>0</v>
      </c>
      <c r="BZ228" s="370">
        <v>0</v>
      </c>
      <c r="CA228" s="370">
        <v>0</v>
      </c>
      <c r="CB228" s="370">
        <v>0</v>
      </c>
      <c r="CC228" s="370">
        <v>0</v>
      </c>
      <c r="CD228" s="370">
        <v>0</v>
      </c>
      <c r="CE228" s="370">
        <v>0</v>
      </c>
    </row>
    <row r="229" spans="1:83" s="371" customFormat="1" hidden="1">
      <c r="A229" s="370">
        <f t="shared" si="59"/>
        <v>212</v>
      </c>
      <c r="B229" s="370" t="s">
        <v>1035</v>
      </c>
      <c r="C229" s="370" t="s">
        <v>1036</v>
      </c>
      <c r="D229" s="370" t="s">
        <v>1566</v>
      </c>
      <c r="E229" s="370" t="s">
        <v>181</v>
      </c>
      <c r="F229" s="370" t="s">
        <v>84</v>
      </c>
      <c r="G229" s="370" t="s">
        <v>126</v>
      </c>
      <c r="H229" s="370" t="s">
        <v>615</v>
      </c>
      <c r="I229" s="370" t="s">
        <v>615</v>
      </c>
      <c r="J229" s="370">
        <v>2</v>
      </c>
      <c r="K229" s="370" t="s">
        <v>2410</v>
      </c>
      <c r="L229" s="370">
        <v>29252</v>
      </c>
      <c r="M229" s="370" t="s">
        <v>2409</v>
      </c>
      <c r="N229" s="370">
        <v>1</v>
      </c>
      <c r="O229" s="370">
        <v>0</v>
      </c>
      <c r="P229" s="370">
        <v>0</v>
      </c>
      <c r="Q229" s="370">
        <f t="shared" si="61"/>
        <v>0</v>
      </c>
      <c r="R229" s="370">
        <v>18</v>
      </c>
      <c r="S229" s="370">
        <v>11</v>
      </c>
      <c r="T229" s="370">
        <f t="shared" si="62"/>
        <v>29</v>
      </c>
      <c r="U229" s="370">
        <v>15</v>
      </c>
      <c r="V229" s="370">
        <v>24</v>
      </c>
      <c r="W229" s="370">
        <f t="shared" si="63"/>
        <v>39</v>
      </c>
      <c r="X229" s="370">
        <v>18</v>
      </c>
      <c r="Y229" s="370">
        <v>12</v>
      </c>
      <c r="Z229" s="370">
        <f t="shared" si="64"/>
        <v>30</v>
      </c>
      <c r="AA229" s="370">
        <v>13</v>
      </c>
      <c r="AB229" s="370">
        <v>16</v>
      </c>
      <c r="AC229" s="370">
        <f t="shared" si="65"/>
        <v>29</v>
      </c>
      <c r="AD229" s="370">
        <v>16</v>
      </c>
      <c r="AE229" s="370">
        <v>20</v>
      </c>
      <c r="AF229" s="370">
        <f t="shared" si="66"/>
        <v>36</v>
      </c>
      <c r="AG229" s="370">
        <v>10</v>
      </c>
      <c r="AH229" s="370">
        <v>9</v>
      </c>
      <c r="AI229" s="370">
        <f t="shared" si="67"/>
        <v>19</v>
      </c>
      <c r="AJ229" s="370">
        <v>7</v>
      </c>
      <c r="AK229" s="370">
        <v>2</v>
      </c>
      <c r="AL229" s="370">
        <f t="shared" si="68"/>
        <v>9</v>
      </c>
      <c r="AM229" s="370">
        <v>0</v>
      </c>
      <c r="AN229" s="370">
        <v>0</v>
      </c>
      <c r="AO229" s="370">
        <f t="shared" si="69"/>
        <v>0</v>
      </c>
      <c r="AP229" s="370">
        <v>0</v>
      </c>
      <c r="AQ229" s="370">
        <v>0</v>
      </c>
      <c r="AR229" s="370">
        <f t="shared" si="70"/>
        <v>0</v>
      </c>
      <c r="AS229" s="370">
        <v>0</v>
      </c>
      <c r="AT229" s="370">
        <v>0</v>
      </c>
      <c r="AU229" s="370">
        <f t="shared" si="71"/>
        <v>0</v>
      </c>
      <c r="AV229" s="370">
        <v>0</v>
      </c>
      <c r="AW229" s="370">
        <v>0</v>
      </c>
      <c r="AX229" s="370">
        <f t="shared" si="72"/>
        <v>0</v>
      </c>
      <c r="AY229" s="370">
        <v>0</v>
      </c>
      <c r="AZ229" s="370">
        <v>0</v>
      </c>
      <c r="BA229" s="370">
        <f t="shared" si="73"/>
        <v>0</v>
      </c>
      <c r="BB229" s="370">
        <v>0</v>
      </c>
      <c r="BC229" s="370">
        <v>0</v>
      </c>
      <c r="BD229" s="370">
        <f t="shared" si="74"/>
        <v>0</v>
      </c>
      <c r="BE229" s="370">
        <v>0</v>
      </c>
      <c r="BF229" s="370">
        <v>0</v>
      </c>
      <c r="BG229" s="370">
        <f t="shared" si="75"/>
        <v>0</v>
      </c>
      <c r="BH229" s="370">
        <v>0</v>
      </c>
      <c r="BI229" s="370">
        <v>0</v>
      </c>
      <c r="BJ229" s="370">
        <v>0</v>
      </c>
      <c r="BK229" s="370">
        <v>0</v>
      </c>
      <c r="BL229" s="370">
        <v>0</v>
      </c>
      <c r="BM229" s="370">
        <v>0</v>
      </c>
      <c r="BN229" s="370">
        <v>0</v>
      </c>
      <c r="BO229" s="370">
        <v>0</v>
      </c>
      <c r="BP229" s="370">
        <v>0</v>
      </c>
      <c r="BQ229" s="370">
        <v>0</v>
      </c>
      <c r="BR229" s="370">
        <v>0</v>
      </c>
      <c r="BS229" s="370">
        <v>0</v>
      </c>
      <c r="BT229" s="370">
        <v>0</v>
      </c>
      <c r="BU229" s="370">
        <v>0</v>
      </c>
      <c r="BV229" s="370">
        <v>0</v>
      </c>
      <c r="BW229" s="370">
        <v>0</v>
      </c>
      <c r="BX229" s="370">
        <v>0</v>
      </c>
      <c r="BY229" s="370">
        <v>0</v>
      </c>
      <c r="BZ229" s="370">
        <v>0</v>
      </c>
      <c r="CA229" s="370">
        <v>0</v>
      </c>
      <c r="CB229" s="370">
        <v>0</v>
      </c>
      <c r="CC229" s="370">
        <v>0</v>
      </c>
      <c r="CD229" s="370">
        <v>0</v>
      </c>
      <c r="CE229" s="370">
        <v>0</v>
      </c>
    </row>
    <row r="230" spans="1:83" s="371" customFormat="1" hidden="1">
      <c r="A230" s="370">
        <f t="shared" si="59"/>
        <v>213</v>
      </c>
      <c r="B230" s="370" t="s">
        <v>1045</v>
      </c>
      <c r="C230" s="370" t="s">
        <v>1046</v>
      </c>
      <c r="D230" s="370" t="s">
        <v>1634</v>
      </c>
      <c r="E230" s="370" t="s">
        <v>1047</v>
      </c>
      <c r="F230" s="370" t="s">
        <v>84</v>
      </c>
      <c r="G230" s="370" t="s">
        <v>126</v>
      </c>
      <c r="H230" s="370" t="s">
        <v>615</v>
      </c>
      <c r="I230" s="370" t="s">
        <v>615</v>
      </c>
      <c r="J230" s="370">
        <v>2</v>
      </c>
      <c r="K230" s="370" t="s">
        <v>2494</v>
      </c>
      <c r="L230" s="370">
        <v>30317</v>
      </c>
      <c r="M230" s="370" t="s">
        <v>2409</v>
      </c>
      <c r="N230" s="370">
        <v>1500</v>
      </c>
      <c r="O230" s="370">
        <v>0</v>
      </c>
      <c r="P230" s="370">
        <v>0</v>
      </c>
      <c r="Q230" s="370">
        <f t="shared" si="61"/>
        <v>0</v>
      </c>
      <c r="R230" s="370">
        <v>13</v>
      </c>
      <c r="S230" s="370">
        <v>6</v>
      </c>
      <c r="T230" s="370">
        <f t="shared" si="62"/>
        <v>19</v>
      </c>
      <c r="U230" s="370">
        <v>18</v>
      </c>
      <c r="V230" s="370">
        <v>11</v>
      </c>
      <c r="W230" s="370">
        <f t="shared" si="63"/>
        <v>29</v>
      </c>
      <c r="X230" s="370">
        <v>12</v>
      </c>
      <c r="Y230" s="370">
        <v>9</v>
      </c>
      <c r="Z230" s="370">
        <f t="shared" si="64"/>
        <v>21</v>
      </c>
      <c r="AA230" s="370">
        <v>15</v>
      </c>
      <c r="AB230" s="370">
        <v>5</v>
      </c>
      <c r="AC230" s="370">
        <f t="shared" si="65"/>
        <v>20</v>
      </c>
      <c r="AD230" s="370">
        <v>11</v>
      </c>
      <c r="AE230" s="370">
        <v>15</v>
      </c>
      <c r="AF230" s="370">
        <f t="shared" si="66"/>
        <v>26</v>
      </c>
      <c r="AG230" s="370">
        <v>13</v>
      </c>
      <c r="AH230" s="370">
        <v>8</v>
      </c>
      <c r="AI230" s="370">
        <f t="shared" si="67"/>
        <v>21</v>
      </c>
      <c r="AJ230" s="370">
        <v>1</v>
      </c>
      <c r="AK230" s="370">
        <v>2</v>
      </c>
      <c r="AL230" s="370">
        <f t="shared" si="68"/>
        <v>3</v>
      </c>
      <c r="AM230" s="370">
        <v>1</v>
      </c>
      <c r="AN230" s="370">
        <v>0</v>
      </c>
      <c r="AO230" s="370">
        <f t="shared" si="69"/>
        <v>1</v>
      </c>
      <c r="AP230" s="370">
        <v>0</v>
      </c>
      <c r="AQ230" s="370">
        <v>0</v>
      </c>
      <c r="AR230" s="370">
        <f t="shared" si="70"/>
        <v>0</v>
      </c>
      <c r="AS230" s="370">
        <v>0</v>
      </c>
      <c r="AT230" s="370">
        <v>0</v>
      </c>
      <c r="AU230" s="370">
        <f t="shared" si="71"/>
        <v>0</v>
      </c>
      <c r="AV230" s="370">
        <v>0</v>
      </c>
      <c r="AW230" s="370">
        <v>0</v>
      </c>
      <c r="AX230" s="370">
        <f t="shared" si="72"/>
        <v>0</v>
      </c>
      <c r="AY230" s="370">
        <v>0</v>
      </c>
      <c r="AZ230" s="370">
        <v>0</v>
      </c>
      <c r="BA230" s="370">
        <f t="shared" si="73"/>
        <v>0</v>
      </c>
      <c r="BB230" s="370">
        <v>0</v>
      </c>
      <c r="BC230" s="370">
        <v>0</v>
      </c>
      <c r="BD230" s="370">
        <f t="shared" si="74"/>
        <v>0</v>
      </c>
      <c r="BE230" s="370">
        <v>0</v>
      </c>
      <c r="BF230" s="370">
        <v>0</v>
      </c>
      <c r="BG230" s="370">
        <f t="shared" si="75"/>
        <v>0</v>
      </c>
      <c r="BH230" s="370">
        <v>0</v>
      </c>
      <c r="BI230" s="370">
        <v>0</v>
      </c>
      <c r="BJ230" s="370">
        <v>0</v>
      </c>
      <c r="BK230" s="370">
        <v>0</v>
      </c>
      <c r="BL230" s="370">
        <v>0</v>
      </c>
      <c r="BM230" s="370">
        <v>0</v>
      </c>
      <c r="BN230" s="370">
        <v>0</v>
      </c>
      <c r="BO230" s="370">
        <v>0</v>
      </c>
      <c r="BP230" s="370">
        <v>0</v>
      </c>
      <c r="BQ230" s="370">
        <v>0</v>
      </c>
      <c r="BR230" s="370">
        <v>0</v>
      </c>
      <c r="BS230" s="370">
        <v>0</v>
      </c>
      <c r="BT230" s="370">
        <v>0</v>
      </c>
      <c r="BU230" s="370">
        <v>0</v>
      </c>
      <c r="BV230" s="370">
        <v>0</v>
      </c>
      <c r="BW230" s="370">
        <v>0</v>
      </c>
      <c r="BX230" s="370">
        <v>0</v>
      </c>
      <c r="BY230" s="370">
        <v>0</v>
      </c>
      <c r="BZ230" s="370">
        <v>0</v>
      </c>
      <c r="CA230" s="370">
        <v>0</v>
      </c>
      <c r="CB230" s="370">
        <v>0</v>
      </c>
      <c r="CC230" s="370">
        <v>0</v>
      </c>
      <c r="CD230" s="370">
        <v>0</v>
      </c>
      <c r="CE230" s="370">
        <v>0</v>
      </c>
    </row>
    <row r="231" spans="1:83" s="371" customFormat="1" hidden="1">
      <c r="A231" s="370">
        <f t="shared" si="59"/>
        <v>214</v>
      </c>
      <c r="B231" s="370" t="s">
        <v>1068</v>
      </c>
      <c r="C231" s="370" t="s">
        <v>1069</v>
      </c>
      <c r="D231" s="370" t="s">
        <v>1060</v>
      </c>
      <c r="E231" s="370" t="s">
        <v>1070</v>
      </c>
      <c r="F231" s="370" t="s">
        <v>84</v>
      </c>
      <c r="G231" s="370" t="s">
        <v>126</v>
      </c>
      <c r="H231" s="370" t="s">
        <v>615</v>
      </c>
      <c r="I231" s="370" t="s">
        <v>615</v>
      </c>
      <c r="J231" s="370">
        <v>2</v>
      </c>
      <c r="K231" s="370" t="s">
        <v>2497</v>
      </c>
      <c r="L231" s="370">
        <v>3654</v>
      </c>
      <c r="M231" s="370" t="s">
        <v>2409</v>
      </c>
      <c r="N231" s="370">
        <v>1300</v>
      </c>
      <c r="O231" s="370">
        <v>0</v>
      </c>
      <c r="P231" s="370">
        <v>0</v>
      </c>
      <c r="Q231" s="370">
        <f t="shared" si="61"/>
        <v>0</v>
      </c>
      <c r="R231" s="370">
        <v>5</v>
      </c>
      <c r="S231" s="370">
        <v>6</v>
      </c>
      <c r="T231" s="370">
        <f t="shared" si="62"/>
        <v>11</v>
      </c>
      <c r="U231" s="370">
        <v>10</v>
      </c>
      <c r="V231" s="370">
        <v>11</v>
      </c>
      <c r="W231" s="370">
        <f t="shared" si="63"/>
        <v>21</v>
      </c>
      <c r="X231" s="370">
        <v>7</v>
      </c>
      <c r="Y231" s="370">
        <v>10</v>
      </c>
      <c r="Z231" s="370">
        <f t="shared" si="64"/>
        <v>17</v>
      </c>
      <c r="AA231" s="370">
        <v>13</v>
      </c>
      <c r="AB231" s="370">
        <v>11</v>
      </c>
      <c r="AC231" s="370">
        <f t="shared" si="65"/>
        <v>24</v>
      </c>
      <c r="AD231" s="370">
        <v>7</v>
      </c>
      <c r="AE231" s="370">
        <v>9</v>
      </c>
      <c r="AF231" s="370">
        <f t="shared" si="66"/>
        <v>16</v>
      </c>
      <c r="AG231" s="370">
        <v>11</v>
      </c>
      <c r="AH231" s="370">
        <v>8</v>
      </c>
      <c r="AI231" s="370">
        <f t="shared" si="67"/>
        <v>19</v>
      </c>
      <c r="AJ231" s="370">
        <v>3</v>
      </c>
      <c r="AK231" s="370">
        <v>4</v>
      </c>
      <c r="AL231" s="370">
        <f t="shared" si="68"/>
        <v>7</v>
      </c>
      <c r="AM231" s="370">
        <v>2</v>
      </c>
      <c r="AN231" s="370">
        <v>1</v>
      </c>
      <c r="AO231" s="370">
        <f t="shared" si="69"/>
        <v>3</v>
      </c>
      <c r="AP231" s="370">
        <v>0</v>
      </c>
      <c r="AQ231" s="370">
        <v>0</v>
      </c>
      <c r="AR231" s="370">
        <f t="shared" si="70"/>
        <v>0</v>
      </c>
      <c r="AS231" s="370">
        <v>0</v>
      </c>
      <c r="AT231" s="370">
        <v>0</v>
      </c>
      <c r="AU231" s="370">
        <f t="shared" si="71"/>
        <v>0</v>
      </c>
      <c r="AV231" s="370">
        <v>0</v>
      </c>
      <c r="AW231" s="370">
        <v>0</v>
      </c>
      <c r="AX231" s="370">
        <f t="shared" si="72"/>
        <v>0</v>
      </c>
      <c r="AY231" s="370">
        <v>0</v>
      </c>
      <c r="AZ231" s="370">
        <v>0</v>
      </c>
      <c r="BA231" s="370">
        <f t="shared" si="73"/>
        <v>0</v>
      </c>
      <c r="BB231" s="370">
        <v>0</v>
      </c>
      <c r="BC231" s="370">
        <v>0</v>
      </c>
      <c r="BD231" s="370">
        <f t="shared" si="74"/>
        <v>0</v>
      </c>
      <c r="BE231" s="370">
        <v>0</v>
      </c>
      <c r="BF231" s="370">
        <v>0</v>
      </c>
      <c r="BG231" s="370">
        <f t="shared" si="75"/>
        <v>0</v>
      </c>
      <c r="BH231" s="370">
        <v>0</v>
      </c>
      <c r="BI231" s="370">
        <v>0</v>
      </c>
      <c r="BJ231" s="370">
        <v>0</v>
      </c>
      <c r="BK231" s="370">
        <v>0</v>
      </c>
      <c r="BL231" s="370">
        <v>0</v>
      </c>
      <c r="BM231" s="370">
        <v>0</v>
      </c>
      <c r="BN231" s="370">
        <v>0</v>
      </c>
      <c r="BO231" s="370">
        <v>0</v>
      </c>
      <c r="BP231" s="370">
        <v>0</v>
      </c>
      <c r="BQ231" s="370">
        <v>0</v>
      </c>
      <c r="BR231" s="370">
        <v>0</v>
      </c>
      <c r="BS231" s="370">
        <v>0</v>
      </c>
      <c r="BT231" s="370">
        <v>0</v>
      </c>
      <c r="BU231" s="370">
        <v>0</v>
      </c>
      <c r="BV231" s="370">
        <v>0</v>
      </c>
      <c r="BW231" s="370">
        <v>0</v>
      </c>
      <c r="BX231" s="370">
        <v>0</v>
      </c>
      <c r="BY231" s="370">
        <v>0</v>
      </c>
      <c r="BZ231" s="370">
        <v>0</v>
      </c>
      <c r="CA231" s="370">
        <v>0</v>
      </c>
      <c r="CB231" s="370">
        <v>0</v>
      </c>
      <c r="CC231" s="370">
        <v>0</v>
      </c>
      <c r="CD231" s="370">
        <v>0</v>
      </c>
      <c r="CE231" s="370">
        <v>0</v>
      </c>
    </row>
    <row r="232" spans="1:83" s="371" customFormat="1" hidden="1">
      <c r="A232" s="370">
        <f t="shared" si="59"/>
        <v>215</v>
      </c>
      <c r="B232" s="370" t="s">
        <v>1073</v>
      </c>
      <c r="C232" s="370" t="s">
        <v>1074</v>
      </c>
      <c r="D232" s="370" t="s">
        <v>1650</v>
      </c>
      <c r="E232" s="370" t="s">
        <v>181</v>
      </c>
      <c r="F232" s="370" t="s">
        <v>84</v>
      </c>
      <c r="G232" s="370" t="s">
        <v>126</v>
      </c>
      <c r="H232" s="370" t="s">
        <v>615</v>
      </c>
      <c r="I232" s="370" t="s">
        <v>615</v>
      </c>
      <c r="J232" s="370">
        <v>2</v>
      </c>
      <c r="K232" s="370" t="s">
        <v>2432</v>
      </c>
      <c r="L232" s="370">
        <v>27578</v>
      </c>
      <c r="M232" s="370" t="s">
        <v>2409</v>
      </c>
      <c r="N232" s="370">
        <v>500</v>
      </c>
      <c r="O232" s="370">
        <v>0</v>
      </c>
      <c r="P232" s="370">
        <v>0</v>
      </c>
      <c r="Q232" s="370">
        <f t="shared" si="61"/>
        <v>0</v>
      </c>
      <c r="R232" s="370">
        <v>9</v>
      </c>
      <c r="S232" s="370">
        <v>10</v>
      </c>
      <c r="T232" s="370">
        <f t="shared" si="62"/>
        <v>19</v>
      </c>
      <c r="U232" s="370">
        <v>17</v>
      </c>
      <c r="V232" s="370">
        <v>15</v>
      </c>
      <c r="W232" s="370">
        <f t="shared" si="63"/>
        <v>32</v>
      </c>
      <c r="X232" s="370">
        <v>19</v>
      </c>
      <c r="Y232" s="370">
        <v>17</v>
      </c>
      <c r="Z232" s="370">
        <f t="shared" si="64"/>
        <v>36</v>
      </c>
      <c r="AA232" s="370">
        <v>13</v>
      </c>
      <c r="AB232" s="370">
        <v>10</v>
      </c>
      <c r="AC232" s="370">
        <f t="shared" si="65"/>
        <v>23</v>
      </c>
      <c r="AD232" s="370">
        <v>13</v>
      </c>
      <c r="AE232" s="370">
        <v>12</v>
      </c>
      <c r="AF232" s="370">
        <f t="shared" si="66"/>
        <v>25</v>
      </c>
      <c r="AG232" s="370">
        <v>15</v>
      </c>
      <c r="AH232" s="370">
        <v>6</v>
      </c>
      <c r="AI232" s="370">
        <f t="shared" si="67"/>
        <v>21</v>
      </c>
      <c r="AJ232" s="370">
        <v>4</v>
      </c>
      <c r="AK232" s="370">
        <v>1</v>
      </c>
      <c r="AL232" s="370">
        <f t="shared" si="68"/>
        <v>5</v>
      </c>
      <c r="AM232" s="370">
        <v>2</v>
      </c>
      <c r="AN232" s="370">
        <v>0</v>
      </c>
      <c r="AO232" s="370">
        <f t="shared" si="69"/>
        <v>2</v>
      </c>
      <c r="AP232" s="370">
        <v>0</v>
      </c>
      <c r="AQ232" s="370">
        <v>0</v>
      </c>
      <c r="AR232" s="370">
        <f t="shared" si="70"/>
        <v>0</v>
      </c>
      <c r="AS232" s="370">
        <v>0</v>
      </c>
      <c r="AT232" s="370">
        <v>0</v>
      </c>
      <c r="AU232" s="370">
        <f t="shared" si="71"/>
        <v>0</v>
      </c>
      <c r="AV232" s="370">
        <v>0</v>
      </c>
      <c r="AW232" s="370">
        <v>0</v>
      </c>
      <c r="AX232" s="370">
        <f t="shared" si="72"/>
        <v>0</v>
      </c>
      <c r="AY232" s="370">
        <v>0</v>
      </c>
      <c r="AZ232" s="370">
        <v>0</v>
      </c>
      <c r="BA232" s="370">
        <f t="shared" si="73"/>
        <v>0</v>
      </c>
      <c r="BB232" s="370">
        <v>0</v>
      </c>
      <c r="BC232" s="370">
        <v>0</v>
      </c>
      <c r="BD232" s="370">
        <f t="shared" si="74"/>
        <v>0</v>
      </c>
      <c r="BE232" s="370">
        <v>0</v>
      </c>
      <c r="BF232" s="370">
        <v>0</v>
      </c>
      <c r="BG232" s="370">
        <f t="shared" si="75"/>
        <v>0</v>
      </c>
      <c r="BH232" s="370">
        <v>0</v>
      </c>
      <c r="BI232" s="370">
        <v>0</v>
      </c>
      <c r="BJ232" s="370">
        <v>0</v>
      </c>
      <c r="BK232" s="370">
        <v>0</v>
      </c>
      <c r="BL232" s="370">
        <v>0</v>
      </c>
      <c r="BM232" s="370">
        <v>0</v>
      </c>
      <c r="BN232" s="370">
        <v>0</v>
      </c>
      <c r="BO232" s="370">
        <v>0</v>
      </c>
      <c r="BP232" s="370">
        <v>0</v>
      </c>
      <c r="BQ232" s="370">
        <v>0</v>
      </c>
      <c r="BR232" s="370">
        <v>0</v>
      </c>
      <c r="BS232" s="370">
        <v>0</v>
      </c>
      <c r="BT232" s="370">
        <v>0</v>
      </c>
      <c r="BU232" s="370">
        <v>0</v>
      </c>
      <c r="BV232" s="370">
        <v>0</v>
      </c>
      <c r="BW232" s="370">
        <v>0</v>
      </c>
      <c r="BX232" s="370">
        <v>0</v>
      </c>
      <c r="BY232" s="370">
        <v>0</v>
      </c>
      <c r="BZ232" s="370">
        <v>0</v>
      </c>
      <c r="CA232" s="370">
        <v>0</v>
      </c>
      <c r="CB232" s="370">
        <v>0</v>
      </c>
      <c r="CC232" s="370">
        <v>0</v>
      </c>
      <c r="CD232" s="370">
        <v>0</v>
      </c>
      <c r="CE232" s="370">
        <v>0</v>
      </c>
    </row>
    <row r="233" spans="1:83" s="371" customFormat="1" hidden="1">
      <c r="A233" s="370">
        <f t="shared" si="59"/>
        <v>216</v>
      </c>
      <c r="B233" s="370" t="s">
        <v>1006</v>
      </c>
      <c r="C233" s="370" t="s">
        <v>1007</v>
      </c>
      <c r="D233" s="370" t="s">
        <v>1259</v>
      </c>
      <c r="E233" s="370" t="s">
        <v>1008</v>
      </c>
      <c r="F233" s="370" t="s">
        <v>84</v>
      </c>
      <c r="G233" s="370" t="s">
        <v>126</v>
      </c>
      <c r="H233" s="370" t="s">
        <v>615</v>
      </c>
      <c r="I233" s="370" t="s">
        <v>615</v>
      </c>
      <c r="J233" s="370">
        <v>2</v>
      </c>
      <c r="K233" s="370" t="s">
        <v>2498</v>
      </c>
      <c r="L233" s="370">
        <v>38473</v>
      </c>
      <c r="M233" s="370" t="s">
        <v>2409</v>
      </c>
      <c r="N233" s="370">
        <v>900</v>
      </c>
      <c r="O233" s="370">
        <v>0</v>
      </c>
      <c r="P233" s="370">
        <v>0</v>
      </c>
      <c r="Q233" s="370">
        <f t="shared" si="61"/>
        <v>0</v>
      </c>
      <c r="R233" s="370">
        <v>2</v>
      </c>
      <c r="S233" s="370">
        <v>1</v>
      </c>
      <c r="T233" s="370">
        <f t="shared" si="62"/>
        <v>3</v>
      </c>
      <c r="U233" s="370">
        <v>3</v>
      </c>
      <c r="V233" s="370">
        <v>1</v>
      </c>
      <c r="W233" s="370">
        <f t="shared" si="63"/>
        <v>4</v>
      </c>
      <c r="X233" s="370">
        <v>4</v>
      </c>
      <c r="Y233" s="370">
        <v>1</v>
      </c>
      <c r="Z233" s="370">
        <f t="shared" si="64"/>
        <v>5</v>
      </c>
      <c r="AA233" s="370">
        <v>2</v>
      </c>
      <c r="AB233" s="370">
        <v>0</v>
      </c>
      <c r="AC233" s="370">
        <f t="shared" si="65"/>
        <v>2</v>
      </c>
      <c r="AD233" s="370">
        <v>7</v>
      </c>
      <c r="AE233" s="370">
        <v>1</v>
      </c>
      <c r="AF233" s="370">
        <f t="shared" si="66"/>
        <v>8</v>
      </c>
      <c r="AG233" s="370">
        <v>4</v>
      </c>
      <c r="AH233" s="370">
        <v>2</v>
      </c>
      <c r="AI233" s="370">
        <f t="shared" si="67"/>
        <v>6</v>
      </c>
      <c r="AJ233" s="370">
        <v>3</v>
      </c>
      <c r="AK233" s="370">
        <v>3</v>
      </c>
      <c r="AL233" s="370">
        <f t="shared" si="68"/>
        <v>6</v>
      </c>
      <c r="AM233" s="370">
        <v>2</v>
      </c>
      <c r="AN233" s="370">
        <v>3</v>
      </c>
      <c r="AO233" s="370">
        <f t="shared" si="69"/>
        <v>5</v>
      </c>
      <c r="AP233" s="370">
        <v>5</v>
      </c>
      <c r="AQ233" s="370">
        <v>6</v>
      </c>
      <c r="AR233" s="370">
        <f t="shared" si="70"/>
        <v>11</v>
      </c>
      <c r="AS233" s="370">
        <v>6</v>
      </c>
      <c r="AT233" s="370">
        <v>0</v>
      </c>
      <c r="AU233" s="370">
        <f t="shared" si="71"/>
        <v>6</v>
      </c>
      <c r="AV233" s="370">
        <v>3</v>
      </c>
      <c r="AW233" s="370">
        <v>2</v>
      </c>
      <c r="AX233" s="370">
        <f t="shared" si="72"/>
        <v>5</v>
      </c>
      <c r="AY233" s="370">
        <v>3</v>
      </c>
      <c r="AZ233" s="370">
        <v>1</v>
      </c>
      <c r="BA233" s="370">
        <f t="shared" si="73"/>
        <v>4</v>
      </c>
      <c r="BB233" s="370">
        <v>3</v>
      </c>
      <c r="BC233" s="370">
        <v>3</v>
      </c>
      <c r="BD233" s="370">
        <f t="shared" si="74"/>
        <v>6</v>
      </c>
      <c r="BE233" s="370">
        <v>4</v>
      </c>
      <c r="BF233" s="370">
        <v>5</v>
      </c>
      <c r="BG233" s="370">
        <f t="shared" si="75"/>
        <v>9</v>
      </c>
      <c r="BH233" s="370">
        <v>0</v>
      </c>
      <c r="BI233" s="370">
        <v>0</v>
      </c>
      <c r="BJ233" s="370">
        <v>0</v>
      </c>
      <c r="BK233" s="370">
        <v>0</v>
      </c>
      <c r="BL233" s="370">
        <v>0</v>
      </c>
      <c r="BM233" s="370">
        <v>0</v>
      </c>
      <c r="BN233" s="370">
        <v>0</v>
      </c>
      <c r="BO233" s="370">
        <v>0</v>
      </c>
      <c r="BP233" s="370">
        <v>0</v>
      </c>
      <c r="BQ233" s="370">
        <v>0</v>
      </c>
      <c r="BR233" s="370">
        <v>0</v>
      </c>
      <c r="BS233" s="370">
        <v>0</v>
      </c>
      <c r="BT233" s="370">
        <v>0</v>
      </c>
      <c r="BU233" s="370">
        <v>0</v>
      </c>
      <c r="BV233" s="370">
        <v>0</v>
      </c>
      <c r="BW233" s="370">
        <v>0</v>
      </c>
      <c r="BX233" s="370">
        <v>0</v>
      </c>
      <c r="BY233" s="370">
        <v>0</v>
      </c>
      <c r="BZ233" s="370">
        <v>0</v>
      </c>
      <c r="CA233" s="370">
        <v>0</v>
      </c>
      <c r="CB233" s="370">
        <v>0</v>
      </c>
      <c r="CC233" s="370">
        <v>0</v>
      </c>
      <c r="CD233" s="370">
        <v>0</v>
      </c>
      <c r="CE233" s="370">
        <v>0</v>
      </c>
    </row>
    <row r="234" spans="1:83" s="371" customFormat="1" ht="24" customHeight="1">
      <c r="A234" s="370">
        <v>9</v>
      </c>
      <c r="B234" s="370"/>
      <c r="C234" s="370" t="str">
        <f>F234</f>
        <v>Kec. Sarolangun</v>
      </c>
      <c r="D234" s="370"/>
      <c r="E234" s="370"/>
      <c r="F234" s="370" t="str">
        <f>F233</f>
        <v>Kec. Sarolangun</v>
      </c>
      <c r="G234" s="370"/>
      <c r="H234" s="370"/>
      <c r="I234" s="370"/>
      <c r="J234" s="370"/>
      <c r="K234" s="370"/>
      <c r="L234" s="370"/>
      <c r="M234" s="370"/>
      <c r="N234" s="370"/>
      <c r="O234" s="370">
        <f t="shared" ref="O234:BS234" si="76">SUM(O207:O233)</f>
        <v>5</v>
      </c>
      <c r="P234" s="370">
        <f t="shared" si="76"/>
        <v>4</v>
      </c>
      <c r="Q234" s="370">
        <f t="shared" si="76"/>
        <v>9</v>
      </c>
      <c r="R234" s="370">
        <f t="shared" si="76"/>
        <v>404</v>
      </c>
      <c r="S234" s="370">
        <f t="shared" si="76"/>
        <v>389</v>
      </c>
      <c r="T234" s="370">
        <f t="shared" si="76"/>
        <v>793</v>
      </c>
      <c r="U234" s="370">
        <f t="shared" si="76"/>
        <v>539</v>
      </c>
      <c r="V234" s="370">
        <f t="shared" si="76"/>
        <v>549</v>
      </c>
      <c r="W234" s="370">
        <f t="shared" si="76"/>
        <v>1088</v>
      </c>
      <c r="X234" s="370">
        <f t="shared" si="76"/>
        <v>602</v>
      </c>
      <c r="Y234" s="370">
        <f t="shared" si="76"/>
        <v>514</v>
      </c>
      <c r="Z234" s="370">
        <f t="shared" si="76"/>
        <v>1116</v>
      </c>
      <c r="AA234" s="370">
        <f t="shared" si="76"/>
        <v>513</v>
      </c>
      <c r="AB234" s="370">
        <f t="shared" si="76"/>
        <v>464</v>
      </c>
      <c r="AC234" s="370">
        <f t="shared" si="76"/>
        <v>977</v>
      </c>
      <c r="AD234" s="370">
        <f t="shared" si="76"/>
        <v>469</v>
      </c>
      <c r="AE234" s="370">
        <f t="shared" si="76"/>
        <v>448</v>
      </c>
      <c r="AF234" s="370">
        <f t="shared" si="76"/>
        <v>917</v>
      </c>
      <c r="AG234" s="370">
        <f t="shared" si="76"/>
        <v>418</v>
      </c>
      <c r="AH234" s="370">
        <f t="shared" si="76"/>
        <v>367</v>
      </c>
      <c r="AI234" s="370">
        <f t="shared" si="76"/>
        <v>785</v>
      </c>
      <c r="AJ234" s="370">
        <f t="shared" si="76"/>
        <v>156</v>
      </c>
      <c r="AK234" s="370">
        <f t="shared" si="76"/>
        <v>121</v>
      </c>
      <c r="AL234" s="370">
        <f t="shared" si="76"/>
        <v>277</v>
      </c>
      <c r="AM234" s="370">
        <f t="shared" si="76"/>
        <v>45</v>
      </c>
      <c r="AN234" s="370">
        <f t="shared" si="76"/>
        <v>26</v>
      </c>
      <c r="AO234" s="370">
        <f t="shared" si="76"/>
        <v>71</v>
      </c>
      <c r="AP234" s="370">
        <f t="shared" si="76"/>
        <v>12</v>
      </c>
      <c r="AQ234" s="370">
        <f t="shared" si="76"/>
        <v>10</v>
      </c>
      <c r="AR234" s="370">
        <f t="shared" si="76"/>
        <v>22</v>
      </c>
      <c r="AS234" s="370">
        <f t="shared" si="76"/>
        <v>11</v>
      </c>
      <c r="AT234" s="370">
        <f t="shared" si="76"/>
        <v>0</v>
      </c>
      <c r="AU234" s="370">
        <f t="shared" si="76"/>
        <v>11</v>
      </c>
      <c r="AV234" s="370">
        <f t="shared" si="76"/>
        <v>4</v>
      </c>
      <c r="AW234" s="370">
        <f t="shared" si="76"/>
        <v>2</v>
      </c>
      <c r="AX234" s="370">
        <f t="shared" si="76"/>
        <v>6</v>
      </c>
      <c r="AY234" s="370">
        <f t="shared" si="76"/>
        <v>3</v>
      </c>
      <c r="AZ234" s="370">
        <f t="shared" si="76"/>
        <v>1</v>
      </c>
      <c r="BA234" s="370">
        <f t="shared" si="76"/>
        <v>4</v>
      </c>
      <c r="BB234" s="370">
        <f t="shared" si="76"/>
        <v>3</v>
      </c>
      <c r="BC234" s="370">
        <f t="shared" si="76"/>
        <v>3</v>
      </c>
      <c r="BD234" s="370">
        <f t="shared" si="76"/>
        <v>6</v>
      </c>
      <c r="BE234" s="370">
        <f t="shared" si="76"/>
        <v>4</v>
      </c>
      <c r="BF234" s="370">
        <f t="shared" si="76"/>
        <v>5</v>
      </c>
      <c r="BG234" s="370">
        <f t="shared" si="76"/>
        <v>9</v>
      </c>
      <c r="BH234" s="370">
        <f t="shared" si="76"/>
        <v>19</v>
      </c>
      <c r="BI234" s="370">
        <f t="shared" si="76"/>
        <v>13</v>
      </c>
      <c r="BJ234" s="370">
        <f t="shared" si="76"/>
        <v>2</v>
      </c>
      <c r="BK234" s="370">
        <f t="shared" si="76"/>
        <v>3</v>
      </c>
      <c r="BL234" s="370">
        <f t="shared" si="76"/>
        <v>0</v>
      </c>
      <c r="BM234" s="370">
        <f t="shared" si="76"/>
        <v>0</v>
      </c>
      <c r="BN234" s="370">
        <f t="shared" si="76"/>
        <v>1</v>
      </c>
      <c r="BO234" s="370">
        <f t="shared" si="76"/>
        <v>0</v>
      </c>
      <c r="BP234" s="370">
        <f t="shared" si="76"/>
        <v>0</v>
      </c>
      <c r="BQ234" s="370">
        <f t="shared" si="76"/>
        <v>0</v>
      </c>
      <c r="BR234" s="370">
        <f t="shared" si="76"/>
        <v>0</v>
      </c>
      <c r="BS234" s="370">
        <f t="shared" si="76"/>
        <v>0</v>
      </c>
      <c r="BT234" s="370">
        <v>0</v>
      </c>
      <c r="BU234" s="370">
        <v>1</v>
      </c>
      <c r="BV234" s="370">
        <f>SUM(BT234:BU234)</f>
        <v>1</v>
      </c>
      <c r="BW234" s="370">
        <v>4</v>
      </c>
      <c r="BX234" s="370">
        <v>2</v>
      </c>
      <c r="BY234" s="370">
        <f>SUM(BW234:BX234)</f>
        <v>6</v>
      </c>
      <c r="BZ234" s="370">
        <v>2</v>
      </c>
      <c r="CA234" s="370">
        <v>4</v>
      </c>
      <c r="CB234" s="370">
        <f>SUM(BZ234:CA234)</f>
        <v>6</v>
      </c>
      <c r="CC234" s="370">
        <v>0</v>
      </c>
      <c r="CD234" s="370">
        <v>1</v>
      </c>
      <c r="CE234" s="370">
        <f>SUM(CC234:CD234)</f>
        <v>1</v>
      </c>
    </row>
    <row r="235" spans="1:83" s="371" customFormat="1" hidden="1">
      <c r="A235" s="370">
        <f>A233+1</f>
        <v>217</v>
      </c>
      <c r="B235" s="370" t="s">
        <v>1119</v>
      </c>
      <c r="C235" s="370" t="s">
        <v>1120</v>
      </c>
      <c r="D235" s="370" t="s">
        <v>259</v>
      </c>
      <c r="E235" s="370" t="s">
        <v>2499</v>
      </c>
      <c r="F235" s="370" t="s">
        <v>85</v>
      </c>
      <c r="G235" s="370" t="s">
        <v>127</v>
      </c>
      <c r="H235" s="370" t="s">
        <v>615</v>
      </c>
      <c r="I235" s="370" t="s">
        <v>615</v>
      </c>
      <c r="J235" s="370">
        <v>2</v>
      </c>
      <c r="K235" s="370" t="s">
        <v>2410</v>
      </c>
      <c r="L235" s="370">
        <v>35431</v>
      </c>
      <c r="M235" s="370" t="s">
        <v>2409</v>
      </c>
      <c r="N235" s="370">
        <v>1300</v>
      </c>
      <c r="O235" s="370">
        <v>0</v>
      </c>
      <c r="P235" s="370">
        <v>0</v>
      </c>
      <c r="Q235" s="370">
        <f t="shared" si="61"/>
        <v>0</v>
      </c>
      <c r="R235" s="370">
        <v>11</v>
      </c>
      <c r="S235" s="370">
        <v>5</v>
      </c>
      <c r="T235" s="370">
        <f t="shared" si="62"/>
        <v>16</v>
      </c>
      <c r="U235" s="370">
        <v>14</v>
      </c>
      <c r="V235" s="370">
        <v>11</v>
      </c>
      <c r="W235" s="370">
        <f t="shared" si="63"/>
        <v>25</v>
      </c>
      <c r="X235" s="370">
        <v>12</v>
      </c>
      <c r="Y235" s="370">
        <v>15</v>
      </c>
      <c r="Z235" s="370">
        <f t="shared" si="64"/>
        <v>27</v>
      </c>
      <c r="AA235" s="370">
        <v>8</v>
      </c>
      <c r="AB235" s="370">
        <v>10</v>
      </c>
      <c r="AC235" s="370">
        <f t="shared" si="65"/>
        <v>18</v>
      </c>
      <c r="AD235" s="370">
        <v>14</v>
      </c>
      <c r="AE235" s="370">
        <v>13</v>
      </c>
      <c r="AF235" s="370">
        <f t="shared" si="66"/>
        <v>27</v>
      </c>
      <c r="AG235" s="370">
        <v>14</v>
      </c>
      <c r="AH235" s="370">
        <v>7</v>
      </c>
      <c r="AI235" s="370">
        <f t="shared" si="67"/>
        <v>21</v>
      </c>
      <c r="AJ235" s="370">
        <v>4</v>
      </c>
      <c r="AK235" s="370">
        <v>3</v>
      </c>
      <c r="AL235" s="370">
        <f t="shared" si="68"/>
        <v>7</v>
      </c>
      <c r="AM235" s="370">
        <v>0</v>
      </c>
      <c r="AN235" s="370">
        <v>0</v>
      </c>
      <c r="AO235" s="370">
        <f t="shared" si="69"/>
        <v>0</v>
      </c>
      <c r="AP235" s="370">
        <v>0</v>
      </c>
      <c r="AQ235" s="370">
        <v>0</v>
      </c>
      <c r="AR235" s="370">
        <f t="shared" si="70"/>
        <v>0</v>
      </c>
      <c r="AS235" s="370">
        <v>0</v>
      </c>
      <c r="AT235" s="370">
        <v>0</v>
      </c>
      <c r="AU235" s="370">
        <f t="shared" si="71"/>
        <v>0</v>
      </c>
      <c r="AV235" s="370">
        <v>0</v>
      </c>
      <c r="AW235" s="370">
        <v>0</v>
      </c>
      <c r="AX235" s="370">
        <f t="shared" si="72"/>
        <v>0</v>
      </c>
      <c r="AY235" s="370">
        <v>0</v>
      </c>
      <c r="AZ235" s="370">
        <v>0</v>
      </c>
      <c r="BA235" s="370">
        <f t="shared" si="73"/>
        <v>0</v>
      </c>
      <c r="BB235" s="370">
        <v>0</v>
      </c>
      <c r="BC235" s="370">
        <v>0</v>
      </c>
      <c r="BD235" s="370">
        <f t="shared" si="74"/>
        <v>0</v>
      </c>
      <c r="BE235" s="370">
        <v>0</v>
      </c>
      <c r="BF235" s="370">
        <v>0</v>
      </c>
      <c r="BG235" s="370">
        <f t="shared" si="75"/>
        <v>0</v>
      </c>
      <c r="BH235" s="370">
        <v>0</v>
      </c>
      <c r="BI235" s="370">
        <v>0</v>
      </c>
      <c r="BJ235" s="370">
        <v>0</v>
      </c>
      <c r="BK235" s="370">
        <v>0</v>
      </c>
      <c r="BL235" s="370">
        <v>0</v>
      </c>
      <c r="BM235" s="370">
        <v>0</v>
      </c>
      <c r="BN235" s="370">
        <v>0</v>
      </c>
      <c r="BO235" s="370">
        <v>0</v>
      </c>
      <c r="BP235" s="370">
        <v>0</v>
      </c>
      <c r="BQ235" s="370">
        <v>0</v>
      </c>
      <c r="BR235" s="370">
        <v>0</v>
      </c>
      <c r="BS235" s="370">
        <v>0</v>
      </c>
      <c r="BT235" s="370">
        <v>0</v>
      </c>
      <c r="BU235" s="370">
        <v>0</v>
      </c>
      <c r="BV235" s="370">
        <v>0</v>
      </c>
      <c r="BW235" s="370">
        <v>0</v>
      </c>
      <c r="BX235" s="370">
        <v>0</v>
      </c>
      <c r="BY235" s="370">
        <v>0</v>
      </c>
      <c r="BZ235" s="370">
        <v>0</v>
      </c>
      <c r="CA235" s="370">
        <v>0</v>
      </c>
      <c r="CB235" s="370">
        <v>0</v>
      </c>
      <c r="CC235" s="370">
        <v>0</v>
      </c>
      <c r="CD235" s="370">
        <v>0</v>
      </c>
      <c r="CE235" s="370">
        <v>0</v>
      </c>
    </row>
    <row r="236" spans="1:83" s="371" customFormat="1" hidden="1">
      <c r="A236" s="370">
        <f t="shared" si="59"/>
        <v>218</v>
      </c>
      <c r="B236" s="370" t="s">
        <v>1116</v>
      </c>
      <c r="C236" s="370" t="s">
        <v>1117</v>
      </c>
      <c r="D236" s="370" t="s">
        <v>2500</v>
      </c>
      <c r="E236" s="370" t="s">
        <v>1118</v>
      </c>
      <c r="F236" s="370" t="s">
        <v>85</v>
      </c>
      <c r="G236" s="370" t="s">
        <v>127</v>
      </c>
      <c r="H236" s="370" t="s">
        <v>615</v>
      </c>
      <c r="I236" s="370" t="s">
        <v>615</v>
      </c>
      <c r="J236" s="370">
        <v>2</v>
      </c>
      <c r="K236" s="370" t="s">
        <v>2501</v>
      </c>
      <c r="L236" s="370">
        <v>40732</v>
      </c>
      <c r="M236" s="370" t="s">
        <v>2409</v>
      </c>
      <c r="N236" s="370">
        <v>900</v>
      </c>
      <c r="O236" s="370">
        <v>0</v>
      </c>
      <c r="P236" s="370">
        <v>0</v>
      </c>
      <c r="Q236" s="370">
        <f t="shared" si="61"/>
        <v>0</v>
      </c>
      <c r="R236" s="370">
        <v>4</v>
      </c>
      <c r="S236" s="370">
        <v>2</v>
      </c>
      <c r="T236" s="370">
        <f t="shared" si="62"/>
        <v>6</v>
      </c>
      <c r="U236" s="370">
        <v>9</v>
      </c>
      <c r="V236" s="370">
        <v>0</v>
      </c>
      <c r="W236" s="370">
        <f t="shared" si="63"/>
        <v>9</v>
      </c>
      <c r="X236" s="370">
        <v>5</v>
      </c>
      <c r="Y236" s="370">
        <v>2</v>
      </c>
      <c r="Z236" s="370">
        <f t="shared" si="64"/>
        <v>7</v>
      </c>
      <c r="AA236" s="370">
        <v>9</v>
      </c>
      <c r="AB236" s="370">
        <v>2</v>
      </c>
      <c r="AC236" s="370">
        <f t="shared" si="65"/>
        <v>11</v>
      </c>
      <c r="AD236" s="370">
        <v>5</v>
      </c>
      <c r="AE236" s="370">
        <v>8</v>
      </c>
      <c r="AF236" s="370">
        <f t="shared" si="66"/>
        <v>13</v>
      </c>
      <c r="AG236" s="370">
        <v>2</v>
      </c>
      <c r="AH236" s="370">
        <v>6</v>
      </c>
      <c r="AI236" s="370">
        <f t="shared" si="67"/>
        <v>8</v>
      </c>
      <c r="AJ236" s="370">
        <v>6</v>
      </c>
      <c r="AK236" s="370">
        <v>4</v>
      </c>
      <c r="AL236" s="370">
        <f t="shared" si="68"/>
        <v>10</v>
      </c>
      <c r="AM236" s="370">
        <v>1</v>
      </c>
      <c r="AN236" s="370">
        <v>0</v>
      </c>
      <c r="AO236" s="370">
        <f t="shared" si="69"/>
        <v>1</v>
      </c>
      <c r="AP236" s="370">
        <v>1</v>
      </c>
      <c r="AQ236" s="370">
        <v>0</v>
      </c>
      <c r="AR236" s="370">
        <f t="shared" si="70"/>
        <v>1</v>
      </c>
      <c r="AS236" s="370">
        <v>0</v>
      </c>
      <c r="AT236" s="370">
        <v>0</v>
      </c>
      <c r="AU236" s="370">
        <f t="shared" si="71"/>
        <v>0</v>
      </c>
      <c r="AV236" s="370">
        <v>0</v>
      </c>
      <c r="AW236" s="370">
        <v>0</v>
      </c>
      <c r="AX236" s="370">
        <f t="shared" si="72"/>
        <v>0</v>
      </c>
      <c r="AY236" s="370">
        <v>0</v>
      </c>
      <c r="AZ236" s="370">
        <v>0</v>
      </c>
      <c r="BA236" s="370">
        <f t="shared" si="73"/>
        <v>0</v>
      </c>
      <c r="BB236" s="370">
        <v>0</v>
      </c>
      <c r="BC236" s="370">
        <v>0</v>
      </c>
      <c r="BD236" s="370">
        <f t="shared" si="74"/>
        <v>0</v>
      </c>
      <c r="BE236" s="370">
        <v>0</v>
      </c>
      <c r="BF236" s="370">
        <v>0</v>
      </c>
      <c r="BG236" s="370">
        <f t="shared" si="75"/>
        <v>0</v>
      </c>
      <c r="BH236" s="370">
        <v>0</v>
      </c>
      <c r="BI236" s="370">
        <v>0</v>
      </c>
      <c r="BJ236" s="370">
        <v>0</v>
      </c>
      <c r="BK236" s="370">
        <v>0</v>
      </c>
      <c r="BL236" s="370">
        <v>0</v>
      </c>
      <c r="BM236" s="370">
        <v>0</v>
      </c>
      <c r="BN236" s="370">
        <v>0</v>
      </c>
      <c r="BO236" s="370">
        <v>0</v>
      </c>
      <c r="BP236" s="370">
        <v>0</v>
      </c>
      <c r="BQ236" s="370">
        <v>0</v>
      </c>
      <c r="BR236" s="370">
        <v>0</v>
      </c>
      <c r="BS236" s="370">
        <v>0</v>
      </c>
      <c r="BT236" s="370">
        <v>0</v>
      </c>
      <c r="BU236" s="370">
        <v>0</v>
      </c>
      <c r="BV236" s="370">
        <v>0</v>
      </c>
      <c r="BW236" s="370">
        <v>0</v>
      </c>
      <c r="BX236" s="370">
        <v>0</v>
      </c>
      <c r="BY236" s="370">
        <v>0</v>
      </c>
      <c r="BZ236" s="370">
        <v>0</v>
      </c>
      <c r="CA236" s="370">
        <v>0</v>
      </c>
      <c r="CB236" s="370">
        <v>0</v>
      </c>
      <c r="CC236" s="370">
        <v>0</v>
      </c>
      <c r="CD236" s="370">
        <v>0</v>
      </c>
      <c r="CE236" s="370">
        <v>0</v>
      </c>
    </row>
    <row r="237" spans="1:83" s="371" customFormat="1" hidden="1">
      <c r="A237" s="370">
        <f t="shared" si="59"/>
        <v>219</v>
      </c>
      <c r="B237" s="370" t="s">
        <v>1087</v>
      </c>
      <c r="C237" s="370" t="s">
        <v>1088</v>
      </c>
      <c r="D237" s="370" t="s">
        <v>2502</v>
      </c>
      <c r="E237" s="370" t="s">
        <v>262</v>
      </c>
      <c r="F237" s="370" t="s">
        <v>85</v>
      </c>
      <c r="G237" s="370" t="s">
        <v>127</v>
      </c>
      <c r="H237" s="370" t="s">
        <v>615</v>
      </c>
      <c r="I237" s="370" t="s">
        <v>615</v>
      </c>
      <c r="J237" s="370">
        <v>2</v>
      </c>
      <c r="K237" s="370" t="s">
        <v>2503</v>
      </c>
      <c r="L237" s="370">
        <v>41011</v>
      </c>
      <c r="M237" s="370" t="s">
        <v>2419</v>
      </c>
      <c r="N237" s="370">
        <v>0</v>
      </c>
      <c r="O237" s="370">
        <v>0</v>
      </c>
      <c r="P237" s="370">
        <v>1</v>
      </c>
      <c r="Q237" s="370">
        <f t="shared" si="61"/>
        <v>1</v>
      </c>
      <c r="R237" s="370">
        <v>9</v>
      </c>
      <c r="S237" s="370">
        <v>10</v>
      </c>
      <c r="T237" s="370">
        <f t="shared" si="62"/>
        <v>19</v>
      </c>
      <c r="U237" s="370">
        <v>10</v>
      </c>
      <c r="V237" s="370">
        <v>10</v>
      </c>
      <c r="W237" s="370">
        <f t="shared" si="63"/>
        <v>20</v>
      </c>
      <c r="X237" s="370">
        <v>7</v>
      </c>
      <c r="Y237" s="370">
        <v>8</v>
      </c>
      <c r="Z237" s="370">
        <f t="shared" si="64"/>
        <v>15</v>
      </c>
      <c r="AA237" s="370">
        <v>4</v>
      </c>
      <c r="AB237" s="370">
        <v>3</v>
      </c>
      <c r="AC237" s="370">
        <f t="shared" si="65"/>
        <v>7</v>
      </c>
      <c r="AD237" s="370">
        <v>7</v>
      </c>
      <c r="AE237" s="370">
        <v>2</v>
      </c>
      <c r="AF237" s="370">
        <f t="shared" si="66"/>
        <v>9</v>
      </c>
      <c r="AG237" s="370">
        <v>4</v>
      </c>
      <c r="AH237" s="370">
        <v>2</v>
      </c>
      <c r="AI237" s="370">
        <f t="shared" si="67"/>
        <v>6</v>
      </c>
      <c r="AJ237" s="370">
        <v>0</v>
      </c>
      <c r="AK237" s="370">
        <v>1</v>
      </c>
      <c r="AL237" s="370">
        <f t="shared" si="68"/>
        <v>1</v>
      </c>
      <c r="AM237" s="370">
        <v>1</v>
      </c>
      <c r="AN237" s="370">
        <v>0</v>
      </c>
      <c r="AO237" s="370">
        <f t="shared" si="69"/>
        <v>1</v>
      </c>
      <c r="AP237" s="370">
        <v>0</v>
      </c>
      <c r="AQ237" s="370">
        <v>0</v>
      </c>
      <c r="AR237" s="370">
        <f t="shared" si="70"/>
        <v>0</v>
      </c>
      <c r="AS237" s="370">
        <v>0</v>
      </c>
      <c r="AT237" s="370">
        <v>0</v>
      </c>
      <c r="AU237" s="370">
        <f t="shared" si="71"/>
        <v>0</v>
      </c>
      <c r="AV237" s="370">
        <v>0</v>
      </c>
      <c r="AW237" s="370">
        <v>0</v>
      </c>
      <c r="AX237" s="370">
        <f t="shared" si="72"/>
        <v>0</v>
      </c>
      <c r="AY237" s="370">
        <v>0</v>
      </c>
      <c r="AZ237" s="370">
        <v>0</v>
      </c>
      <c r="BA237" s="370">
        <f t="shared" si="73"/>
        <v>0</v>
      </c>
      <c r="BB237" s="370">
        <v>0</v>
      </c>
      <c r="BC237" s="370">
        <v>0</v>
      </c>
      <c r="BD237" s="370">
        <f t="shared" si="74"/>
        <v>0</v>
      </c>
      <c r="BE237" s="370">
        <v>0</v>
      </c>
      <c r="BF237" s="370">
        <v>0</v>
      </c>
      <c r="BG237" s="370">
        <f t="shared" si="75"/>
        <v>0</v>
      </c>
      <c r="BH237" s="370">
        <v>1</v>
      </c>
      <c r="BI237" s="370">
        <v>1</v>
      </c>
      <c r="BJ237" s="370">
        <v>0</v>
      </c>
      <c r="BK237" s="370">
        <v>0</v>
      </c>
      <c r="BL237" s="370">
        <v>0</v>
      </c>
      <c r="BM237" s="370">
        <v>0</v>
      </c>
      <c r="BN237" s="370">
        <v>1</v>
      </c>
      <c r="BO237" s="370">
        <v>0</v>
      </c>
      <c r="BP237" s="370">
        <v>0</v>
      </c>
      <c r="BQ237" s="370">
        <v>0</v>
      </c>
      <c r="BR237" s="370">
        <v>0</v>
      </c>
      <c r="BS237" s="370">
        <v>0</v>
      </c>
      <c r="BT237" s="370">
        <v>2</v>
      </c>
      <c r="BU237" s="370">
        <v>1</v>
      </c>
      <c r="BV237" s="370">
        <v>3</v>
      </c>
      <c r="BW237" s="370">
        <v>2</v>
      </c>
      <c r="BX237" s="370">
        <v>1</v>
      </c>
      <c r="BY237" s="370">
        <v>3</v>
      </c>
      <c r="BZ237" s="370">
        <v>2</v>
      </c>
      <c r="CA237" s="370">
        <v>1</v>
      </c>
      <c r="CB237" s="370">
        <v>3</v>
      </c>
      <c r="CC237" s="370">
        <v>2</v>
      </c>
      <c r="CD237" s="370">
        <v>1</v>
      </c>
      <c r="CE237" s="370">
        <v>3</v>
      </c>
    </row>
    <row r="238" spans="1:83" s="371" customFormat="1" hidden="1">
      <c r="A238" s="370">
        <f t="shared" si="59"/>
        <v>220</v>
      </c>
      <c r="B238" s="370" t="s">
        <v>1113</v>
      </c>
      <c r="C238" s="370" t="s">
        <v>1114</v>
      </c>
      <c r="D238" s="370" t="s">
        <v>2504</v>
      </c>
      <c r="E238" s="370" t="s">
        <v>1115</v>
      </c>
      <c r="F238" s="370" t="s">
        <v>85</v>
      </c>
      <c r="G238" s="370" t="s">
        <v>126</v>
      </c>
      <c r="H238" s="370" t="s">
        <v>615</v>
      </c>
      <c r="I238" s="370" t="s">
        <v>615</v>
      </c>
      <c r="J238" s="370">
        <v>2</v>
      </c>
      <c r="K238" s="370" t="s">
        <v>2410</v>
      </c>
      <c r="L238" s="370">
        <v>27760</v>
      </c>
      <c r="M238" s="370" t="s">
        <v>2409</v>
      </c>
      <c r="N238" s="370">
        <v>2200</v>
      </c>
      <c r="O238" s="370">
        <v>0</v>
      </c>
      <c r="P238" s="370">
        <v>0</v>
      </c>
      <c r="Q238" s="370">
        <f t="shared" si="61"/>
        <v>0</v>
      </c>
      <c r="R238" s="370">
        <v>41</v>
      </c>
      <c r="S238" s="370">
        <v>39</v>
      </c>
      <c r="T238" s="370">
        <f t="shared" si="62"/>
        <v>80</v>
      </c>
      <c r="U238" s="370">
        <v>62</v>
      </c>
      <c r="V238" s="370">
        <v>63</v>
      </c>
      <c r="W238" s="370">
        <f t="shared" si="63"/>
        <v>125</v>
      </c>
      <c r="X238" s="370">
        <v>65</v>
      </c>
      <c r="Y238" s="370">
        <v>56</v>
      </c>
      <c r="Z238" s="370">
        <f t="shared" si="64"/>
        <v>121</v>
      </c>
      <c r="AA238" s="370">
        <v>57</v>
      </c>
      <c r="AB238" s="370">
        <v>51</v>
      </c>
      <c r="AC238" s="370">
        <f t="shared" si="65"/>
        <v>108</v>
      </c>
      <c r="AD238" s="370">
        <v>58</v>
      </c>
      <c r="AE238" s="370">
        <v>44</v>
      </c>
      <c r="AF238" s="370">
        <f t="shared" si="66"/>
        <v>102</v>
      </c>
      <c r="AG238" s="370">
        <v>49</v>
      </c>
      <c r="AH238" s="370">
        <v>52</v>
      </c>
      <c r="AI238" s="370">
        <f t="shared" si="67"/>
        <v>101</v>
      </c>
      <c r="AJ238" s="370">
        <v>25</v>
      </c>
      <c r="AK238" s="370">
        <v>16</v>
      </c>
      <c r="AL238" s="370">
        <f t="shared" si="68"/>
        <v>41</v>
      </c>
      <c r="AM238" s="370">
        <v>7</v>
      </c>
      <c r="AN238" s="370">
        <v>2</v>
      </c>
      <c r="AO238" s="370">
        <f t="shared" si="69"/>
        <v>9</v>
      </c>
      <c r="AP238" s="370">
        <v>2</v>
      </c>
      <c r="AQ238" s="370">
        <v>0</v>
      </c>
      <c r="AR238" s="370">
        <f t="shared" si="70"/>
        <v>2</v>
      </c>
      <c r="AS238" s="370">
        <v>0</v>
      </c>
      <c r="AT238" s="370">
        <v>0</v>
      </c>
      <c r="AU238" s="370">
        <f t="shared" si="71"/>
        <v>0</v>
      </c>
      <c r="AV238" s="370">
        <v>0</v>
      </c>
      <c r="AW238" s="370">
        <v>0</v>
      </c>
      <c r="AX238" s="370">
        <f t="shared" si="72"/>
        <v>0</v>
      </c>
      <c r="AY238" s="370">
        <v>0</v>
      </c>
      <c r="AZ238" s="370">
        <v>0</v>
      </c>
      <c r="BA238" s="370">
        <f t="shared" si="73"/>
        <v>0</v>
      </c>
      <c r="BB238" s="370">
        <v>0</v>
      </c>
      <c r="BC238" s="370">
        <v>0</v>
      </c>
      <c r="BD238" s="370">
        <f t="shared" si="74"/>
        <v>0</v>
      </c>
      <c r="BE238" s="370">
        <v>0</v>
      </c>
      <c r="BF238" s="370">
        <v>0</v>
      </c>
      <c r="BG238" s="370">
        <f t="shared" si="75"/>
        <v>0</v>
      </c>
      <c r="BH238" s="370">
        <v>3</v>
      </c>
      <c r="BI238" s="370">
        <v>0</v>
      </c>
      <c r="BJ238" s="370">
        <v>0</v>
      </c>
      <c r="BK238" s="370">
        <v>0</v>
      </c>
      <c r="BL238" s="370">
        <v>1</v>
      </c>
      <c r="BM238" s="370">
        <v>0</v>
      </c>
      <c r="BN238" s="370">
        <v>0</v>
      </c>
      <c r="BO238" s="370">
        <v>0</v>
      </c>
      <c r="BP238" s="370">
        <v>0</v>
      </c>
      <c r="BQ238" s="370">
        <v>0</v>
      </c>
      <c r="BR238" s="370">
        <v>0</v>
      </c>
      <c r="BS238" s="370">
        <v>0</v>
      </c>
      <c r="BT238" s="370">
        <v>4</v>
      </c>
      <c r="BU238" s="370">
        <v>0</v>
      </c>
      <c r="BV238" s="370">
        <v>4</v>
      </c>
      <c r="BW238" s="370">
        <v>4</v>
      </c>
      <c r="BX238" s="370">
        <v>0</v>
      </c>
      <c r="BY238" s="370">
        <v>4</v>
      </c>
      <c r="BZ238" s="370">
        <v>4</v>
      </c>
      <c r="CA238" s="370">
        <v>0</v>
      </c>
      <c r="CB238" s="370">
        <v>4</v>
      </c>
      <c r="CC238" s="370">
        <v>4</v>
      </c>
      <c r="CD238" s="370">
        <v>0</v>
      </c>
      <c r="CE238" s="370">
        <v>4</v>
      </c>
    </row>
    <row r="239" spans="1:83" s="371" customFormat="1" hidden="1">
      <c r="A239" s="370">
        <f t="shared" si="59"/>
        <v>221</v>
      </c>
      <c r="B239" s="370" t="s">
        <v>1100</v>
      </c>
      <c r="C239" s="370" t="s">
        <v>1101</v>
      </c>
      <c r="D239" s="370" t="s">
        <v>1662</v>
      </c>
      <c r="E239" s="370" t="s">
        <v>259</v>
      </c>
      <c r="F239" s="370" t="s">
        <v>85</v>
      </c>
      <c r="G239" s="370" t="s">
        <v>126</v>
      </c>
      <c r="H239" s="370" t="s">
        <v>615</v>
      </c>
      <c r="I239" s="370" t="s">
        <v>615</v>
      </c>
      <c r="J239" s="370">
        <v>2</v>
      </c>
      <c r="K239" s="370" t="s">
        <v>2505</v>
      </c>
      <c r="L239" s="370">
        <v>28171</v>
      </c>
      <c r="M239" s="370" t="s">
        <v>2409</v>
      </c>
      <c r="N239" s="370">
        <v>450</v>
      </c>
      <c r="O239" s="370">
        <v>0</v>
      </c>
      <c r="P239" s="370">
        <v>0</v>
      </c>
      <c r="Q239" s="370">
        <f t="shared" si="61"/>
        <v>0</v>
      </c>
      <c r="R239" s="370">
        <v>21</v>
      </c>
      <c r="S239" s="370">
        <v>27</v>
      </c>
      <c r="T239" s="370">
        <f t="shared" si="62"/>
        <v>48</v>
      </c>
      <c r="U239" s="370">
        <v>38</v>
      </c>
      <c r="V239" s="370">
        <v>48</v>
      </c>
      <c r="W239" s="370">
        <f t="shared" si="63"/>
        <v>86</v>
      </c>
      <c r="X239" s="370">
        <v>46</v>
      </c>
      <c r="Y239" s="370">
        <v>40</v>
      </c>
      <c r="Z239" s="370">
        <f t="shared" si="64"/>
        <v>86</v>
      </c>
      <c r="AA239" s="370">
        <v>48</v>
      </c>
      <c r="AB239" s="370">
        <v>40</v>
      </c>
      <c r="AC239" s="370">
        <f t="shared" si="65"/>
        <v>88</v>
      </c>
      <c r="AD239" s="370">
        <v>53</v>
      </c>
      <c r="AE239" s="370">
        <v>44</v>
      </c>
      <c r="AF239" s="370">
        <f t="shared" si="66"/>
        <v>97</v>
      </c>
      <c r="AG239" s="370">
        <v>50</v>
      </c>
      <c r="AH239" s="370">
        <v>47</v>
      </c>
      <c r="AI239" s="370">
        <f t="shared" si="67"/>
        <v>97</v>
      </c>
      <c r="AJ239" s="370">
        <v>27</v>
      </c>
      <c r="AK239" s="370">
        <v>27</v>
      </c>
      <c r="AL239" s="370">
        <f t="shared" si="68"/>
        <v>54</v>
      </c>
      <c r="AM239" s="370">
        <v>6</v>
      </c>
      <c r="AN239" s="370">
        <v>5</v>
      </c>
      <c r="AO239" s="370">
        <f t="shared" si="69"/>
        <v>11</v>
      </c>
      <c r="AP239" s="370">
        <v>1</v>
      </c>
      <c r="AQ239" s="370">
        <v>0</v>
      </c>
      <c r="AR239" s="370">
        <f t="shared" si="70"/>
        <v>1</v>
      </c>
      <c r="AS239" s="370">
        <v>0</v>
      </c>
      <c r="AT239" s="370">
        <v>0</v>
      </c>
      <c r="AU239" s="370">
        <f t="shared" si="71"/>
        <v>0</v>
      </c>
      <c r="AV239" s="370">
        <v>0</v>
      </c>
      <c r="AW239" s="370">
        <v>0</v>
      </c>
      <c r="AX239" s="370">
        <f t="shared" si="72"/>
        <v>0</v>
      </c>
      <c r="AY239" s="370">
        <v>0</v>
      </c>
      <c r="AZ239" s="370">
        <v>0</v>
      </c>
      <c r="BA239" s="370">
        <f t="shared" si="73"/>
        <v>0</v>
      </c>
      <c r="BB239" s="370">
        <v>0</v>
      </c>
      <c r="BC239" s="370">
        <v>0</v>
      </c>
      <c r="BD239" s="370">
        <f t="shared" si="74"/>
        <v>0</v>
      </c>
      <c r="BE239" s="370">
        <v>0</v>
      </c>
      <c r="BF239" s="370">
        <v>0</v>
      </c>
      <c r="BG239" s="370">
        <f t="shared" si="75"/>
        <v>0</v>
      </c>
      <c r="BH239" s="370">
        <v>0</v>
      </c>
      <c r="BI239" s="370">
        <v>0</v>
      </c>
      <c r="BJ239" s="370">
        <v>0</v>
      </c>
      <c r="BK239" s="370">
        <v>0</v>
      </c>
      <c r="BL239" s="370">
        <v>0</v>
      </c>
      <c r="BM239" s="370">
        <v>0</v>
      </c>
      <c r="BN239" s="370">
        <v>0</v>
      </c>
      <c r="BO239" s="370">
        <v>0</v>
      </c>
      <c r="BP239" s="370">
        <v>0</v>
      </c>
      <c r="BQ239" s="370">
        <v>0</v>
      </c>
      <c r="BR239" s="370">
        <v>0</v>
      </c>
      <c r="BS239" s="370">
        <v>0</v>
      </c>
      <c r="BT239" s="370">
        <v>0</v>
      </c>
      <c r="BU239" s="370">
        <v>0</v>
      </c>
      <c r="BV239" s="370">
        <v>0</v>
      </c>
      <c r="BW239" s="370">
        <v>0</v>
      </c>
      <c r="BX239" s="370">
        <v>0</v>
      </c>
      <c r="BY239" s="370">
        <v>0</v>
      </c>
      <c r="BZ239" s="370">
        <v>0</v>
      </c>
      <c r="CA239" s="370">
        <v>0</v>
      </c>
      <c r="CB239" s="370">
        <v>0</v>
      </c>
      <c r="CC239" s="370">
        <v>0</v>
      </c>
      <c r="CD239" s="370">
        <v>0</v>
      </c>
      <c r="CE239" s="370">
        <v>0</v>
      </c>
    </row>
    <row r="240" spans="1:83" s="371" customFormat="1" hidden="1">
      <c r="A240" s="370">
        <f t="shared" si="59"/>
        <v>222</v>
      </c>
      <c r="B240" s="370" t="s">
        <v>1084</v>
      </c>
      <c r="C240" s="370" t="s">
        <v>1085</v>
      </c>
      <c r="D240" s="370" t="s">
        <v>1661</v>
      </c>
      <c r="E240" s="370" t="s">
        <v>1086</v>
      </c>
      <c r="F240" s="370" t="s">
        <v>85</v>
      </c>
      <c r="G240" s="370" t="s">
        <v>126</v>
      </c>
      <c r="H240" s="370" t="s">
        <v>615</v>
      </c>
      <c r="I240" s="370" t="s">
        <v>615</v>
      </c>
      <c r="J240" s="370">
        <v>2</v>
      </c>
      <c r="K240" s="370" t="s">
        <v>2506</v>
      </c>
      <c r="L240" s="370">
        <v>28204</v>
      </c>
      <c r="M240" s="370" t="s">
        <v>2409</v>
      </c>
      <c r="N240" s="370">
        <v>1300</v>
      </c>
      <c r="O240" s="370">
        <v>0</v>
      </c>
      <c r="P240" s="370">
        <v>0</v>
      </c>
      <c r="Q240" s="370">
        <f t="shared" si="61"/>
        <v>0</v>
      </c>
      <c r="R240" s="370">
        <v>13</v>
      </c>
      <c r="S240" s="370">
        <v>18</v>
      </c>
      <c r="T240" s="370">
        <f t="shared" si="62"/>
        <v>31</v>
      </c>
      <c r="U240" s="370">
        <v>35</v>
      </c>
      <c r="V240" s="370">
        <v>24</v>
      </c>
      <c r="W240" s="370">
        <f t="shared" si="63"/>
        <v>59</v>
      </c>
      <c r="X240" s="370">
        <v>24</v>
      </c>
      <c r="Y240" s="370">
        <v>30</v>
      </c>
      <c r="Z240" s="370">
        <f t="shared" si="64"/>
        <v>54</v>
      </c>
      <c r="AA240" s="370">
        <v>22</v>
      </c>
      <c r="AB240" s="370">
        <v>21</v>
      </c>
      <c r="AC240" s="370">
        <f t="shared" si="65"/>
        <v>43</v>
      </c>
      <c r="AD240" s="370">
        <v>23</v>
      </c>
      <c r="AE240" s="370">
        <v>19</v>
      </c>
      <c r="AF240" s="370">
        <f t="shared" si="66"/>
        <v>42</v>
      </c>
      <c r="AG240" s="370">
        <v>21</v>
      </c>
      <c r="AH240" s="370">
        <v>19</v>
      </c>
      <c r="AI240" s="370">
        <f t="shared" si="67"/>
        <v>40</v>
      </c>
      <c r="AJ240" s="370">
        <v>13</v>
      </c>
      <c r="AK240" s="370">
        <v>12</v>
      </c>
      <c r="AL240" s="370">
        <f t="shared" si="68"/>
        <v>25</v>
      </c>
      <c r="AM240" s="370">
        <v>9</v>
      </c>
      <c r="AN240" s="370">
        <v>1</v>
      </c>
      <c r="AO240" s="370">
        <f t="shared" si="69"/>
        <v>10</v>
      </c>
      <c r="AP240" s="370">
        <v>3</v>
      </c>
      <c r="AQ240" s="370">
        <v>0</v>
      </c>
      <c r="AR240" s="370">
        <f t="shared" si="70"/>
        <v>3</v>
      </c>
      <c r="AS240" s="370">
        <v>0</v>
      </c>
      <c r="AT240" s="370">
        <v>0</v>
      </c>
      <c r="AU240" s="370">
        <f t="shared" si="71"/>
        <v>0</v>
      </c>
      <c r="AV240" s="370">
        <v>0</v>
      </c>
      <c r="AW240" s="370">
        <v>0</v>
      </c>
      <c r="AX240" s="370">
        <f t="shared" si="72"/>
        <v>0</v>
      </c>
      <c r="AY240" s="370">
        <v>0</v>
      </c>
      <c r="AZ240" s="370">
        <v>0</v>
      </c>
      <c r="BA240" s="370">
        <f t="shared" si="73"/>
        <v>0</v>
      </c>
      <c r="BB240" s="370">
        <v>0</v>
      </c>
      <c r="BC240" s="370">
        <v>0</v>
      </c>
      <c r="BD240" s="370">
        <f t="shared" si="74"/>
        <v>0</v>
      </c>
      <c r="BE240" s="370">
        <v>0</v>
      </c>
      <c r="BF240" s="370">
        <v>0</v>
      </c>
      <c r="BG240" s="370">
        <f t="shared" si="75"/>
        <v>0</v>
      </c>
      <c r="BH240" s="370">
        <v>0</v>
      </c>
      <c r="BI240" s="370">
        <v>0</v>
      </c>
      <c r="BJ240" s="370">
        <v>0</v>
      </c>
      <c r="BK240" s="370">
        <v>0</v>
      </c>
      <c r="BL240" s="370">
        <v>0</v>
      </c>
      <c r="BM240" s="370">
        <v>0</v>
      </c>
      <c r="BN240" s="370">
        <v>0</v>
      </c>
      <c r="BO240" s="370">
        <v>0</v>
      </c>
      <c r="BP240" s="370">
        <v>0</v>
      </c>
      <c r="BQ240" s="370">
        <v>0</v>
      </c>
      <c r="BR240" s="370">
        <v>0</v>
      </c>
      <c r="BS240" s="370">
        <v>0</v>
      </c>
      <c r="BT240" s="370">
        <v>0</v>
      </c>
      <c r="BU240" s="370">
        <v>0</v>
      </c>
      <c r="BV240" s="370">
        <v>0</v>
      </c>
      <c r="BW240" s="370">
        <v>0</v>
      </c>
      <c r="BX240" s="370">
        <v>0</v>
      </c>
      <c r="BY240" s="370">
        <v>0</v>
      </c>
      <c r="BZ240" s="370">
        <v>0</v>
      </c>
      <c r="CA240" s="370">
        <v>0</v>
      </c>
      <c r="CB240" s="370">
        <v>0</v>
      </c>
      <c r="CC240" s="370">
        <v>0</v>
      </c>
      <c r="CD240" s="370">
        <v>0</v>
      </c>
      <c r="CE240" s="370">
        <v>0</v>
      </c>
    </row>
    <row r="241" spans="1:83" s="371" customFormat="1" hidden="1">
      <c r="A241" s="370">
        <f t="shared" si="59"/>
        <v>223</v>
      </c>
      <c r="B241" s="370" t="s">
        <v>1081</v>
      </c>
      <c r="C241" s="370" t="s">
        <v>1082</v>
      </c>
      <c r="D241" s="370" t="s">
        <v>1653</v>
      </c>
      <c r="E241" s="370" t="s">
        <v>1083</v>
      </c>
      <c r="F241" s="370" t="s">
        <v>85</v>
      </c>
      <c r="G241" s="370" t="s">
        <v>126</v>
      </c>
      <c r="H241" s="370" t="s">
        <v>615</v>
      </c>
      <c r="I241" s="370" t="s">
        <v>615</v>
      </c>
      <c r="J241" s="370">
        <v>2</v>
      </c>
      <c r="K241" s="370" t="s">
        <v>2410</v>
      </c>
      <c r="L241" s="370">
        <v>29768</v>
      </c>
      <c r="M241" s="370" t="s">
        <v>2409</v>
      </c>
      <c r="N241" s="370">
        <v>1350</v>
      </c>
      <c r="O241" s="370">
        <v>0</v>
      </c>
      <c r="P241" s="370">
        <v>1</v>
      </c>
      <c r="Q241" s="370">
        <f t="shared" si="61"/>
        <v>1</v>
      </c>
      <c r="R241" s="370">
        <v>17</v>
      </c>
      <c r="S241" s="370">
        <v>21</v>
      </c>
      <c r="T241" s="370">
        <f t="shared" si="62"/>
        <v>38</v>
      </c>
      <c r="U241" s="370">
        <v>20</v>
      </c>
      <c r="V241" s="370">
        <v>13</v>
      </c>
      <c r="W241" s="370">
        <f t="shared" si="63"/>
        <v>33</v>
      </c>
      <c r="X241" s="370">
        <v>20</v>
      </c>
      <c r="Y241" s="370">
        <v>17</v>
      </c>
      <c r="Z241" s="370">
        <f t="shared" si="64"/>
        <v>37</v>
      </c>
      <c r="AA241" s="370">
        <v>20</v>
      </c>
      <c r="AB241" s="370">
        <v>23</v>
      </c>
      <c r="AC241" s="370">
        <f t="shared" si="65"/>
        <v>43</v>
      </c>
      <c r="AD241" s="370">
        <v>10</v>
      </c>
      <c r="AE241" s="370">
        <v>15</v>
      </c>
      <c r="AF241" s="370">
        <f t="shared" si="66"/>
        <v>25</v>
      </c>
      <c r="AG241" s="370">
        <v>17</v>
      </c>
      <c r="AH241" s="370">
        <v>11</v>
      </c>
      <c r="AI241" s="370">
        <f t="shared" si="67"/>
        <v>28</v>
      </c>
      <c r="AJ241" s="370">
        <v>8</v>
      </c>
      <c r="AK241" s="370">
        <v>11</v>
      </c>
      <c r="AL241" s="370">
        <f t="shared" si="68"/>
        <v>19</v>
      </c>
      <c r="AM241" s="370">
        <v>5</v>
      </c>
      <c r="AN241" s="370">
        <v>3</v>
      </c>
      <c r="AO241" s="370">
        <f t="shared" si="69"/>
        <v>8</v>
      </c>
      <c r="AP241" s="370">
        <v>1</v>
      </c>
      <c r="AQ241" s="370">
        <v>0</v>
      </c>
      <c r="AR241" s="370">
        <f t="shared" si="70"/>
        <v>1</v>
      </c>
      <c r="AS241" s="370">
        <v>0</v>
      </c>
      <c r="AT241" s="370">
        <v>0</v>
      </c>
      <c r="AU241" s="370">
        <f t="shared" si="71"/>
        <v>0</v>
      </c>
      <c r="AV241" s="370">
        <v>0</v>
      </c>
      <c r="AW241" s="370">
        <v>0</v>
      </c>
      <c r="AX241" s="370">
        <f t="shared" si="72"/>
        <v>0</v>
      </c>
      <c r="AY241" s="370">
        <v>0</v>
      </c>
      <c r="AZ241" s="370">
        <v>0</v>
      </c>
      <c r="BA241" s="370">
        <f t="shared" si="73"/>
        <v>0</v>
      </c>
      <c r="BB241" s="370">
        <v>0</v>
      </c>
      <c r="BC241" s="370">
        <v>0</v>
      </c>
      <c r="BD241" s="370">
        <f t="shared" si="74"/>
        <v>0</v>
      </c>
      <c r="BE241" s="370">
        <v>0</v>
      </c>
      <c r="BF241" s="370">
        <v>0</v>
      </c>
      <c r="BG241" s="370">
        <f t="shared" si="75"/>
        <v>0</v>
      </c>
      <c r="BH241" s="370">
        <v>0</v>
      </c>
      <c r="BI241" s="370">
        <v>0</v>
      </c>
      <c r="BJ241" s="370">
        <v>0</v>
      </c>
      <c r="BK241" s="370">
        <v>0</v>
      </c>
      <c r="BL241" s="370">
        <v>0</v>
      </c>
      <c r="BM241" s="370">
        <v>0</v>
      </c>
      <c r="BN241" s="370">
        <v>0</v>
      </c>
      <c r="BO241" s="370">
        <v>0</v>
      </c>
      <c r="BP241" s="370">
        <v>0</v>
      </c>
      <c r="BQ241" s="370">
        <v>0</v>
      </c>
      <c r="BR241" s="370">
        <v>0</v>
      </c>
      <c r="BS241" s="370">
        <v>0</v>
      </c>
      <c r="BT241" s="370">
        <v>0</v>
      </c>
      <c r="BU241" s="370">
        <v>0</v>
      </c>
      <c r="BV241" s="370">
        <v>0</v>
      </c>
      <c r="BW241" s="370">
        <v>0</v>
      </c>
      <c r="BX241" s="370">
        <v>0</v>
      </c>
      <c r="BY241" s="370">
        <v>0</v>
      </c>
      <c r="BZ241" s="370">
        <v>0</v>
      </c>
      <c r="CA241" s="370">
        <v>0</v>
      </c>
      <c r="CB241" s="370">
        <v>0</v>
      </c>
      <c r="CC241" s="370">
        <v>0</v>
      </c>
      <c r="CD241" s="370">
        <v>0</v>
      </c>
      <c r="CE241" s="370">
        <v>0</v>
      </c>
    </row>
    <row r="242" spans="1:83" s="371" customFormat="1" hidden="1">
      <c r="A242" s="370">
        <f t="shared" si="59"/>
        <v>224</v>
      </c>
      <c r="B242" s="370" t="s">
        <v>1102</v>
      </c>
      <c r="C242" s="370" t="s">
        <v>1103</v>
      </c>
      <c r="D242" s="370" t="s">
        <v>1676</v>
      </c>
      <c r="E242" s="370" t="s">
        <v>1104</v>
      </c>
      <c r="F242" s="370" t="s">
        <v>85</v>
      </c>
      <c r="G242" s="370" t="s">
        <v>126</v>
      </c>
      <c r="H242" s="370" t="s">
        <v>615</v>
      </c>
      <c r="I242" s="370" t="s">
        <v>615</v>
      </c>
      <c r="J242" s="370">
        <v>2</v>
      </c>
      <c r="K242" s="370" t="s">
        <v>2410</v>
      </c>
      <c r="L242" s="370">
        <v>28491</v>
      </c>
      <c r="M242" s="370" t="s">
        <v>2409</v>
      </c>
      <c r="N242" s="370">
        <v>1300</v>
      </c>
      <c r="O242" s="370">
        <v>0</v>
      </c>
      <c r="P242" s="370">
        <v>1</v>
      </c>
      <c r="Q242" s="370">
        <f t="shared" si="61"/>
        <v>1</v>
      </c>
      <c r="R242" s="370">
        <v>15</v>
      </c>
      <c r="S242" s="370">
        <v>6</v>
      </c>
      <c r="T242" s="370">
        <f t="shared" si="62"/>
        <v>21</v>
      </c>
      <c r="U242" s="370">
        <v>26</v>
      </c>
      <c r="V242" s="370">
        <v>40</v>
      </c>
      <c r="W242" s="370">
        <f t="shared" si="63"/>
        <v>66</v>
      </c>
      <c r="X242" s="370">
        <v>26</v>
      </c>
      <c r="Y242" s="370">
        <v>26</v>
      </c>
      <c r="Z242" s="370">
        <f t="shared" si="64"/>
        <v>52</v>
      </c>
      <c r="AA242" s="370">
        <v>31</v>
      </c>
      <c r="AB242" s="370">
        <v>22</v>
      </c>
      <c r="AC242" s="370">
        <f t="shared" si="65"/>
        <v>53</v>
      </c>
      <c r="AD242" s="370">
        <v>24</v>
      </c>
      <c r="AE242" s="370">
        <v>21</v>
      </c>
      <c r="AF242" s="370">
        <f t="shared" si="66"/>
        <v>45</v>
      </c>
      <c r="AG242" s="370">
        <v>25</v>
      </c>
      <c r="AH242" s="370">
        <v>22</v>
      </c>
      <c r="AI242" s="370">
        <f t="shared" si="67"/>
        <v>47</v>
      </c>
      <c r="AJ242" s="370">
        <v>15</v>
      </c>
      <c r="AK242" s="370">
        <v>18</v>
      </c>
      <c r="AL242" s="370">
        <f t="shared" si="68"/>
        <v>33</v>
      </c>
      <c r="AM242" s="370">
        <v>7</v>
      </c>
      <c r="AN242" s="370">
        <v>4</v>
      </c>
      <c r="AO242" s="370">
        <f t="shared" si="69"/>
        <v>11</v>
      </c>
      <c r="AP242" s="370">
        <v>1</v>
      </c>
      <c r="AQ242" s="370">
        <v>1</v>
      </c>
      <c r="AR242" s="370">
        <f t="shared" si="70"/>
        <v>2</v>
      </c>
      <c r="AS242" s="370">
        <v>1</v>
      </c>
      <c r="AT242" s="370">
        <v>1</v>
      </c>
      <c r="AU242" s="370">
        <f t="shared" si="71"/>
        <v>2</v>
      </c>
      <c r="AV242" s="370">
        <v>0</v>
      </c>
      <c r="AW242" s="370">
        <v>0</v>
      </c>
      <c r="AX242" s="370">
        <f t="shared" si="72"/>
        <v>0</v>
      </c>
      <c r="AY242" s="370">
        <v>0</v>
      </c>
      <c r="AZ242" s="370">
        <v>0</v>
      </c>
      <c r="BA242" s="370">
        <f t="shared" si="73"/>
        <v>0</v>
      </c>
      <c r="BB242" s="370">
        <v>0</v>
      </c>
      <c r="BC242" s="370">
        <v>0</v>
      </c>
      <c r="BD242" s="370">
        <f t="shared" si="74"/>
        <v>0</v>
      </c>
      <c r="BE242" s="370">
        <v>0</v>
      </c>
      <c r="BF242" s="370">
        <v>0</v>
      </c>
      <c r="BG242" s="370">
        <f t="shared" si="75"/>
        <v>0</v>
      </c>
      <c r="BH242" s="370">
        <v>0</v>
      </c>
      <c r="BI242" s="370">
        <v>0</v>
      </c>
      <c r="BJ242" s="370">
        <v>0</v>
      </c>
      <c r="BK242" s="370">
        <v>0</v>
      </c>
      <c r="BL242" s="370">
        <v>0</v>
      </c>
      <c r="BM242" s="370">
        <v>0</v>
      </c>
      <c r="BN242" s="370">
        <v>0</v>
      </c>
      <c r="BO242" s="370">
        <v>0</v>
      </c>
      <c r="BP242" s="370">
        <v>0</v>
      </c>
      <c r="BQ242" s="370">
        <v>0</v>
      </c>
      <c r="BR242" s="370">
        <v>0</v>
      </c>
      <c r="BS242" s="370">
        <v>0</v>
      </c>
      <c r="BT242" s="370">
        <v>0</v>
      </c>
      <c r="BU242" s="370">
        <v>0</v>
      </c>
      <c r="BV242" s="370">
        <v>0</v>
      </c>
      <c r="BW242" s="370">
        <v>0</v>
      </c>
      <c r="BX242" s="370">
        <v>0</v>
      </c>
      <c r="BY242" s="370">
        <v>0</v>
      </c>
      <c r="BZ242" s="370">
        <v>0</v>
      </c>
      <c r="CA242" s="370">
        <v>0</v>
      </c>
      <c r="CB242" s="370">
        <v>0</v>
      </c>
      <c r="CC242" s="370">
        <v>0</v>
      </c>
      <c r="CD242" s="370">
        <v>0</v>
      </c>
      <c r="CE242" s="370">
        <v>0</v>
      </c>
    </row>
    <row r="243" spans="1:83" s="371" customFormat="1" hidden="1">
      <c r="A243" s="370">
        <f t="shared" si="59"/>
        <v>225</v>
      </c>
      <c r="B243" s="370" t="s">
        <v>1098</v>
      </c>
      <c r="C243" s="370" t="s">
        <v>1099</v>
      </c>
      <c r="D243" s="370" t="s">
        <v>1664</v>
      </c>
      <c r="E243" s="370" t="s">
        <v>212</v>
      </c>
      <c r="F243" s="370" t="s">
        <v>85</v>
      </c>
      <c r="G243" s="370" t="s">
        <v>126</v>
      </c>
      <c r="H243" s="370" t="s">
        <v>615</v>
      </c>
      <c r="I243" s="370" t="s">
        <v>615</v>
      </c>
      <c r="J243" s="370">
        <v>2</v>
      </c>
      <c r="K243" s="370" t="s">
        <v>2410</v>
      </c>
      <c r="L243" s="370">
        <v>30498</v>
      </c>
      <c r="M243" s="370" t="s">
        <v>2409</v>
      </c>
      <c r="N243" s="370">
        <v>0</v>
      </c>
      <c r="O243" s="370">
        <v>0</v>
      </c>
      <c r="P243" s="370">
        <v>1</v>
      </c>
      <c r="Q243" s="370">
        <f t="shared" si="61"/>
        <v>1</v>
      </c>
      <c r="R243" s="370">
        <v>12</v>
      </c>
      <c r="S243" s="370">
        <v>20</v>
      </c>
      <c r="T243" s="370">
        <f t="shared" si="62"/>
        <v>32</v>
      </c>
      <c r="U243" s="370">
        <v>35</v>
      </c>
      <c r="V243" s="370">
        <v>26</v>
      </c>
      <c r="W243" s="370">
        <f t="shared" si="63"/>
        <v>61</v>
      </c>
      <c r="X243" s="370">
        <v>29</v>
      </c>
      <c r="Y243" s="370">
        <v>18</v>
      </c>
      <c r="Z243" s="370">
        <f t="shared" si="64"/>
        <v>47</v>
      </c>
      <c r="AA243" s="370">
        <v>22</v>
      </c>
      <c r="AB243" s="370">
        <v>24</v>
      </c>
      <c r="AC243" s="370">
        <f t="shared" si="65"/>
        <v>46</v>
      </c>
      <c r="AD243" s="370">
        <v>18</v>
      </c>
      <c r="AE243" s="370">
        <v>27</v>
      </c>
      <c r="AF243" s="370">
        <f t="shared" si="66"/>
        <v>45</v>
      </c>
      <c r="AG243" s="370">
        <v>33</v>
      </c>
      <c r="AH243" s="370">
        <v>20</v>
      </c>
      <c r="AI243" s="370">
        <f t="shared" si="67"/>
        <v>53</v>
      </c>
      <c r="AJ243" s="370">
        <v>9</v>
      </c>
      <c r="AK243" s="370">
        <v>7</v>
      </c>
      <c r="AL243" s="370">
        <f t="shared" si="68"/>
        <v>16</v>
      </c>
      <c r="AM243" s="370">
        <v>3</v>
      </c>
      <c r="AN243" s="370">
        <v>1</v>
      </c>
      <c r="AO243" s="370">
        <f t="shared" si="69"/>
        <v>4</v>
      </c>
      <c r="AP243" s="370">
        <v>1</v>
      </c>
      <c r="AQ243" s="370">
        <v>0</v>
      </c>
      <c r="AR243" s="370">
        <f t="shared" si="70"/>
        <v>1</v>
      </c>
      <c r="AS243" s="370">
        <v>0</v>
      </c>
      <c r="AT243" s="370">
        <v>0</v>
      </c>
      <c r="AU243" s="370">
        <f t="shared" si="71"/>
        <v>0</v>
      </c>
      <c r="AV243" s="370">
        <v>0</v>
      </c>
      <c r="AW243" s="370">
        <v>0</v>
      </c>
      <c r="AX243" s="370">
        <f t="shared" si="72"/>
        <v>0</v>
      </c>
      <c r="AY243" s="370">
        <v>0</v>
      </c>
      <c r="AZ243" s="370">
        <v>0</v>
      </c>
      <c r="BA243" s="370">
        <f t="shared" si="73"/>
        <v>0</v>
      </c>
      <c r="BB243" s="370">
        <v>0</v>
      </c>
      <c r="BC243" s="370">
        <v>0</v>
      </c>
      <c r="BD243" s="370">
        <f t="shared" si="74"/>
        <v>0</v>
      </c>
      <c r="BE243" s="370">
        <v>0</v>
      </c>
      <c r="BF243" s="370">
        <v>0</v>
      </c>
      <c r="BG243" s="370">
        <f t="shared" si="75"/>
        <v>0</v>
      </c>
      <c r="BH243" s="370">
        <v>8</v>
      </c>
      <c r="BI243" s="370">
        <v>2</v>
      </c>
      <c r="BJ243" s="370">
        <v>2</v>
      </c>
      <c r="BK243" s="370">
        <v>0</v>
      </c>
      <c r="BL243" s="370">
        <v>0</v>
      </c>
      <c r="BM243" s="370">
        <v>0</v>
      </c>
      <c r="BN243" s="370">
        <v>0</v>
      </c>
      <c r="BO243" s="370">
        <v>0</v>
      </c>
      <c r="BP243" s="370">
        <v>0</v>
      </c>
      <c r="BQ243" s="370">
        <v>0</v>
      </c>
      <c r="BR243" s="370">
        <v>0</v>
      </c>
      <c r="BS243" s="370">
        <v>0</v>
      </c>
      <c r="BT243" s="370">
        <v>10</v>
      </c>
      <c r="BU243" s="370">
        <v>2</v>
      </c>
      <c r="BV243" s="370">
        <v>12</v>
      </c>
      <c r="BW243" s="370">
        <v>10</v>
      </c>
      <c r="BX243" s="370">
        <v>2</v>
      </c>
      <c r="BY243" s="370">
        <v>12</v>
      </c>
      <c r="BZ243" s="370">
        <v>10</v>
      </c>
      <c r="CA243" s="370">
        <v>2</v>
      </c>
      <c r="CB243" s="370">
        <v>12</v>
      </c>
      <c r="CC243" s="370">
        <v>10</v>
      </c>
      <c r="CD243" s="370">
        <v>2</v>
      </c>
      <c r="CE243" s="370">
        <v>12</v>
      </c>
    </row>
    <row r="244" spans="1:83" s="371" customFormat="1" hidden="1">
      <c r="A244" s="370">
        <f t="shared" si="59"/>
        <v>226</v>
      </c>
      <c r="B244" s="370" t="s">
        <v>1107</v>
      </c>
      <c r="C244" s="370" t="s">
        <v>1108</v>
      </c>
      <c r="D244" s="370" t="s">
        <v>1654</v>
      </c>
      <c r="E244" s="370" t="s">
        <v>1109</v>
      </c>
      <c r="F244" s="370" t="s">
        <v>85</v>
      </c>
      <c r="G244" s="370" t="s">
        <v>126</v>
      </c>
      <c r="H244" s="370" t="s">
        <v>615</v>
      </c>
      <c r="I244" s="370" t="s">
        <v>615</v>
      </c>
      <c r="J244" s="370">
        <v>2</v>
      </c>
      <c r="K244" s="370" t="s">
        <v>2410</v>
      </c>
      <c r="L244" s="370">
        <v>28491</v>
      </c>
      <c r="M244" s="370" t="s">
        <v>2409</v>
      </c>
      <c r="N244" s="370">
        <v>900</v>
      </c>
      <c r="O244" s="370">
        <v>0</v>
      </c>
      <c r="P244" s="370">
        <v>0</v>
      </c>
      <c r="Q244" s="370">
        <f t="shared" si="61"/>
        <v>0</v>
      </c>
      <c r="R244" s="370">
        <v>11</v>
      </c>
      <c r="S244" s="370">
        <v>22</v>
      </c>
      <c r="T244" s="370">
        <f t="shared" si="62"/>
        <v>33</v>
      </c>
      <c r="U244" s="370">
        <v>20</v>
      </c>
      <c r="V244" s="370">
        <v>16</v>
      </c>
      <c r="W244" s="370">
        <f t="shared" si="63"/>
        <v>36</v>
      </c>
      <c r="X244" s="370">
        <v>10</v>
      </c>
      <c r="Y244" s="370">
        <v>16</v>
      </c>
      <c r="Z244" s="370">
        <f t="shared" si="64"/>
        <v>26</v>
      </c>
      <c r="AA244" s="370">
        <v>21</v>
      </c>
      <c r="AB244" s="370">
        <v>17</v>
      </c>
      <c r="AC244" s="370">
        <f t="shared" si="65"/>
        <v>38</v>
      </c>
      <c r="AD244" s="370">
        <v>12</v>
      </c>
      <c r="AE244" s="370">
        <v>15</v>
      </c>
      <c r="AF244" s="370">
        <f t="shared" si="66"/>
        <v>27</v>
      </c>
      <c r="AG244" s="370">
        <v>15</v>
      </c>
      <c r="AH244" s="370">
        <v>14</v>
      </c>
      <c r="AI244" s="370">
        <f t="shared" si="67"/>
        <v>29</v>
      </c>
      <c r="AJ244" s="370">
        <v>8</v>
      </c>
      <c r="AK244" s="370">
        <v>2</v>
      </c>
      <c r="AL244" s="370">
        <f t="shared" si="68"/>
        <v>10</v>
      </c>
      <c r="AM244" s="370">
        <v>3</v>
      </c>
      <c r="AN244" s="370">
        <v>0</v>
      </c>
      <c r="AO244" s="370">
        <f t="shared" si="69"/>
        <v>3</v>
      </c>
      <c r="AP244" s="370">
        <v>0</v>
      </c>
      <c r="AQ244" s="370">
        <v>1</v>
      </c>
      <c r="AR244" s="370">
        <f t="shared" si="70"/>
        <v>1</v>
      </c>
      <c r="AS244" s="370">
        <v>1</v>
      </c>
      <c r="AT244" s="370">
        <v>0</v>
      </c>
      <c r="AU244" s="370">
        <f t="shared" si="71"/>
        <v>1</v>
      </c>
      <c r="AV244" s="370">
        <v>0</v>
      </c>
      <c r="AW244" s="370">
        <v>0</v>
      </c>
      <c r="AX244" s="370">
        <f t="shared" si="72"/>
        <v>0</v>
      </c>
      <c r="AY244" s="370">
        <v>0</v>
      </c>
      <c r="AZ244" s="370">
        <v>0</v>
      </c>
      <c r="BA244" s="370">
        <f t="shared" si="73"/>
        <v>0</v>
      </c>
      <c r="BB244" s="370">
        <v>0</v>
      </c>
      <c r="BC244" s="370">
        <v>0</v>
      </c>
      <c r="BD244" s="370">
        <f t="shared" si="74"/>
        <v>0</v>
      </c>
      <c r="BE244" s="370">
        <v>0</v>
      </c>
      <c r="BF244" s="370">
        <v>0</v>
      </c>
      <c r="BG244" s="370">
        <f t="shared" si="75"/>
        <v>0</v>
      </c>
      <c r="BH244" s="370">
        <v>0</v>
      </c>
      <c r="BI244" s="370">
        <v>1</v>
      </c>
      <c r="BJ244" s="370">
        <v>0</v>
      </c>
      <c r="BK244" s="370">
        <v>0</v>
      </c>
      <c r="BL244" s="370">
        <v>0</v>
      </c>
      <c r="BM244" s="370">
        <v>0</v>
      </c>
      <c r="BN244" s="370">
        <v>0</v>
      </c>
      <c r="BO244" s="370">
        <v>0</v>
      </c>
      <c r="BP244" s="370">
        <v>0</v>
      </c>
      <c r="BQ244" s="370">
        <v>0</v>
      </c>
      <c r="BR244" s="370">
        <v>0</v>
      </c>
      <c r="BS244" s="370">
        <v>0</v>
      </c>
      <c r="BT244" s="370">
        <v>0</v>
      </c>
      <c r="BU244" s="370">
        <v>1</v>
      </c>
      <c r="BV244" s="370">
        <v>1</v>
      </c>
      <c r="BW244" s="370">
        <v>0</v>
      </c>
      <c r="BX244" s="370">
        <v>1</v>
      </c>
      <c r="BY244" s="370">
        <v>1</v>
      </c>
      <c r="BZ244" s="370">
        <v>0</v>
      </c>
      <c r="CA244" s="370">
        <v>1</v>
      </c>
      <c r="CB244" s="370">
        <v>1</v>
      </c>
      <c r="CC244" s="370">
        <v>0</v>
      </c>
      <c r="CD244" s="370">
        <v>1</v>
      </c>
      <c r="CE244" s="370">
        <v>1</v>
      </c>
    </row>
    <row r="245" spans="1:83" s="371" customFormat="1" hidden="1">
      <c r="A245" s="370">
        <f t="shared" si="59"/>
        <v>227</v>
      </c>
      <c r="B245" s="370" t="s">
        <v>1127</v>
      </c>
      <c r="C245" s="370" t="s">
        <v>1128</v>
      </c>
      <c r="D245" s="370" t="s">
        <v>2507</v>
      </c>
      <c r="E245" s="370" t="s">
        <v>1129</v>
      </c>
      <c r="F245" s="370" t="s">
        <v>85</v>
      </c>
      <c r="G245" s="370" t="s">
        <v>126</v>
      </c>
      <c r="H245" s="370" t="s">
        <v>615</v>
      </c>
      <c r="I245" s="370" t="s">
        <v>615</v>
      </c>
      <c r="J245" s="370">
        <v>2</v>
      </c>
      <c r="K245" s="370" t="s">
        <v>2410</v>
      </c>
      <c r="L245" s="370" t="s">
        <v>615</v>
      </c>
      <c r="M245" s="370" t="s">
        <v>2409</v>
      </c>
      <c r="N245" s="370">
        <v>900</v>
      </c>
      <c r="O245" s="370">
        <v>0</v>
      </c>
      <c r="P245" s="370">
        <v>0</v>
      </c>
      <c r="Q245" s="370">
        <f t="shared" si="61"/>
        <v>0</v>
      </c>
      <c r="R245" s="370">
        <v>2</v>
      </c>
      <c r="S245" s="370">
        <v>7</v>
      </c>
      <c r="T245" s="370">
        <f t="shared" si="62"/>
        <v>9</v>
      </c>
      <c r="U245" s="370">
        <v>7</v>
      </c>
      <c r="V245" s="370">
        <v>15</v>
      </c>
      <c r="W245" s="370">
        <f t="shared" si="63"/>
        <v>22</v>
      </c>
      <c r="X245" s="370">
        <v>15</v>
      </c>
      <c r="Y245" s="370">
        <v>15</v>
      </c>
      <c r="Z245" s="370">
        <f t="shared" si="64"/>
        <v>30</v>
      </c>
      <c r="AA245" s="370">
        <v>19</v>
      </c>
      <c r="AB245" s="370">
        <v>21</v>
      </c>
      <c r="AC245" s="370">
        <f t="shared" si="65"/>
        <v>40</v>
      </c>
      <c r="AD245" s="370">
        <v>23</v>
      </c>
      <c r="AE245" s="370">
        <v>15</v>
      </c>
      <c r="AF245" s="370">
        <f t="shared" si="66"/>
        <v>38</v>
      </c>
      <c r="AG245" s="370">
        <v>24</v>
      </c>
      <c r="AH245" s="370">
        <v>16</v>
      </c>
      <c r="AI245" s="370">
        <f t="shared" si="67"/>
        <v>40</v>
      </c>
      <c r="AJ245" s="370">
        <v>16</v>
      </c>
      <c r="AK245" s="370">
        <v>6</v>
      </c>
      <c r="AL245" s="370">
        <f t="shared" si="68"/>
        <v>22</v>
      </c>
      <c r="AM245" s="370">
        <v>6</v>
      </c>
      <c r="AN245" s="370">
        <v>3</v>
      </c>
      <c r="AO245" s="370">
        <f t="shared" si="69"/>
        <v>9</v>
      </c>
      <c r="AP245" s="370">
        <v>0</v>
      </c>
      <c r="AQ245" s="370">
        <v>0</v>
      </c>
      <c r="AR245" s="370">
        <f t="shared" si="70"/>
        <v>0</v>
      </c>
      <c r="AS245" s="370">
        <v>0</v>
      </c>
      <c r="AT245" s="370">
        <v>0</v>
      </c>
      <c r="AU245" s="370">
        <f t="shared" si="71"/>
        <v>0</v>
      </c>
      <c r="AV245" s="370">
        <v>0</v>
      </c>
      <c r="AW245" s="370">
        <v>0</v>
      </c>
      <c r="AX245" s="370">
        <f t="shared" si="72"/>
        <v>0</v>
      </c>
      <c r="AY245" s="370">
        <v>0</v>
      </c>
      <c r="AZ245" s="370">
        <v>0</v>
      </c>
      <c r="BA245" s="370">
        <f t="shared" si="73"/>
        <v>0</v>
      </c>
      <c r="BB245" s="370">
        <v>0</v>
      </c>
      <c r="BC245" s="370">
        <v>0</v>
      </c>
      <c r="BD245" s="370">
        <f t="shared" si="74"/>
        <v>0</v>
      </c>
      <c r="BE245" s="370">
        <v>0</v>
      </c>
      <c r="BF245" s="370">
        <v>0</v>
      </c>
      <c r="BG245" s="370">
        <f t="shared" si="75"/>
        <v>0</v>
      </c>
      <c r="BH245" s="370">
        <v>0</v>
      </c>
      <c r="BI245" s="370">
        <v>0</v>
      </c>
      <c r="BJ245" s="370">
        <v>0</v>
      </c>
      <c r="BK245" s="370">
        <v>0</v>
      </c>
      <c r="BL245" s="370">
        <v>0</v>
      </c>
      <c r="BM245" s="370">
        <v>0</v>
      </c>
      <c r="BN245" s="370">
        <v>2</v>
      </c>
      <c r="BO245" s="370">
        <v>2</v>
      </c>
      <c r="BP245" s="370">
        <v>1</v>
      </c>
      <c r="BQ245" s="370">
        <v>0</v>
      </c>
      <c r="BR245" s="370">
        <v>0</v>
      </c>
      <c r="BS245" s="370">
        <v>0</v>
      </c>
      <c r="BT245" s="370">
        <v>3</v>
      </c>
      <c r="BU245" s="370">
        <v>2</v>
      </c>
      <c r="BV245" s="370">
        <v>5</v>
      </c>
      <c r="BW245" s="370">
        <v>3</v>
      </c>
      <c r="BX245" s="370">
        <v>2</v>
      </c>
      <c r="BY245" s="370">
        <v>5</v>
      </c>
      <c r="BZ245" s="370">
        <v>3</v>
      </c>
      <c r="CA245" s="370">
        <v>2</v>
      </c>
      <c r="CB245" s="370">
        <v>5</v>
      </c>
      <c r="CC245" s="370">
        <v>3</v>
      </c>
      <c r="CD245" s="370">
        <v>2</v>
      </c>
      <c r="CE245" s="370">
        <v>5</v>
      </c>
    </row>
    <row r="246" spans="1:83" s="371" customFormat="1" hidden="1">
      <c r="A246" s="370">
        <f t="shared" si="59"/>
        <v>228</v>
      </c>
      <c r="B246" s="370" t="s">
        <v>1121</v>
      </c>
      <c r="C246" s="370" t="s">
        <v>1122</v>
      </c>
      <c r="D246" s="370" t="s">
        <v>1658</v>
      </c>
      <c r="E246" s="370" t="s">
        <v>1658</v>
      </c>
      <c r="F246" s="370" t="s">
        <v>85</v>
      </c>
      <c r="G246" s="370" t="s">
        <v>126</v>
      </c>
      <c r="H246" s="370" t="s">
        <v>615</v>
      </c>
      <c r="I246" s="370" t="s">
        <v>615</v>
      </c>
      <c r="J246" s="370">
        <v>2</v>
      </c>
      <c r="K246" s="370" t="s">
        <v>2421</v>
      </c>
      <c r="L246" s="370">
        <v>30011</v>
      </c>
      <c r="M246" s="370" t="s">
        <v>2409</v>
      </c>
      <c r="N246" s="370">
        <v>900</v>
      </c>
      <c r="O246" s="370">
        <v>0</v>
      </c>
      <c r="P246" s="370">
        <v>0</v>
      </c>
      <c r="Q246" s="370">
        <f t="shared" si="61"/>
        <v>0</v>
      </c>
      <c r="R246" s="370">
        <v>7</v>
      </c>
      <c r="S246" s="370">
        <v>14</v>
      </c>
      <c r="T246" s="370">
        <f t="shared" si="62"/>
        <v>21</v>
      </c>
      <c r="U246" s="370">
        <v>22</v>
      </c>
      <c r="V246" s="370">
        <v>15</v>
      </c>
      <c r="W246" s="370">
        <f t="shared" si="63"/>
        <v>37</v>
      </c>
      <c r="X246" s="370">
        <v>25</v>
      </c>
      <c r="Y246" s="370">
        <v>15</v>
      </c>
      <c r="Z246" s="370">
        <f t="shared" si="64"/>
        <v>40</v>
      </c>
      <c r="AA246" s="370">
        <v>19</v>
      </c>
      <c r="AB246" s="370">
        <v>25</v>
      </c>
      <c r="AC246" s="370">
        <f t="shared" si="65"/>
        <v>44</v>
      </c>
      <c r="AD246" s="370">
        <v>12</v>
      </c>
      <c r="AE246" s="370">
        <v>17</v>
      </c>
      <c r="AF246" s="370">
        <f t="shared" si="66"/>
        <v>29</v>
      </c>
      <c r="AG246" s="370">
        <v>12</v>
      </c>
      <c r="AH246" s="370">
        <v>18</v>
      </c>
      <c r="AI246" s="370">
        <f t="shared" si="67"/>
        <v>30</v>
      </c>
      <c r="AJ246" s="370">
        <v>7</v>
      </c>
      <c r="AK246" s="370">
        <v>8</v>
      </c>
      <c r="AL246" s="370">
        <f t="shared" si="68"/>
        <v>15</v>
      </c>
      <c r="AM246" s="370">
        <v>6</v>
      </c>
      <c r="AN246" s="370">
        <v>0</v>
      </c>
      <c r="AO246" s="370">
        <f t="shared" si="69"/>
        <v>6</v>
      </c>
      <c r="AP246" s="370">
        <v>0</v>
      </c>
      <c r="AQ246" s="370">
        <v>3</v>
      </c>
      <c r="AR246" s="370">
        <f t="shared" si="70"/>
        <v>3</v>
      </c>
      <c r="AS246" s="370">
        <v>0</v>
      </c>
      <c r="AT246" s="370">
        <v>0</v>
      </c>
      <c r="AU246" s="370">
        <f t="shared" si="71"/>
        <v>0</v>
      </c>
      <c r="AV246" s="370">
        <v>0</v>
      </c>
      <c r="AW246" s="370">
        <v>0</v>
      </c>
      <c r="AX246" s="370">
        <f t="shared" si="72"/>
        <v>0</v>
      </c>
      <c r="AY246" s="370">
        <v>0</v>
      </c>
      <c r="AZ246" s="370">
        <v>0</v>
      </c>
      <c r="BA246" s="370">
        <f t="shared" si="73"/>
        <v>0</v>
      </c>
      <c r="BB246" s="370">
        <v>0</v>
      </c>
      <c r="BC246" s="370">
        <v>0</v>
      </c>
      <c r="BD246" s="370">
        <f t="shared" si="74"/>
        <v>0</v>
      </c>
      <c r="BE246" s="370">
        <v>0</v>
      </c>
      <c r="BF246" s="370">
        <v>0</v>
      </c>
      <c r="BG246" s="370">
        <f t="shared" si="75"/>
        <v>0</v>
      </c>
      <c r="BH246" s="370">
        <v>0</v>
      </c>
      <c r="BI246" s="370">
        <v>0</v>
      </c>
      <c r="BJ246" s="370">
        <v>0</v>
      </c>
      <c r="BK246" s="370">
        <v>0</v>
      </c>
      <c r="BL246" s="370">
        <v>1</v>
      </c>
      <c r="BM246" s="370">
        <v>0</v>
      </c>
      <c r="BN246" s="370">
        <v>0</v>
      </c>
      <c r="BO246" s="370">
        <v>0</v>
      </c>
      <c r="BP246" s="370">
        <v>0</v>
      </c>
      <c r="BQ246" s="370">
        <v>0</v>
      </c>
      <c r="BR246" s="370">
        <v>0</v>
      </c>
      <c r="BS246" s="370">
        <v>0</v>
      </c>
      <c r="BT246" s="370">
        <v>1</v>
      </c>
      <c r="BU246" s="370">
        <v>0</v>
      </c>
      <c r="BV246" s="370">
        <v>1</v>
      </c>
      <c r="BW246" s="370">
        <v>1</v>
      </c>
      <c r="BX246" s="370">
        <v>0</v>
      </c>
      <c r="BY246" s="370">
        <v>1</v>
      </c>
      <c r="BZ246" s="370">
        <v>1</v>
      </c>
      <c r="CA246" s="370">
        <v>0</v>
      </c>
      <c r="CB246" s="370">
        <v>1</v>
      </c>
      <c r="CC246" s="370">
        <v>1</v>
      </c>
      <c r="CD246" s="370">
        <v>0</v>
      </c>
      <c r="CE246" s="370">
        <v>1</v>
      </c>
    </row>
    <row r="247" spans="1:83" s="371" customFormat="1" hidden="1">
      <c r="A247" s="370">
        <f t="shared" si="59"/>
        <v>229</v>
      </c>
      <c r="B247" s="370" t="s">
        <v>1092</v>
      </c>
      <c r="C247" s="370" t="s">
        <v>1093</v>
      </c>
      <c r="D247" s="370" t="s">
        <v>1663</v>
      </c>
      <c r="E247" s="370" t="s">
        <v>1094</v>
      </c>
      <c r="F247" s="370" t="s">
        <v>85</v>
      </c>
      <c r="G247" s="370" t="s">
        <v>126</v>
      </c>
      <c r="H247" s="370" t="s">
        <v>615</v>
      </c>
      <c r="I247" s="370" t="s">
        <v>615</v>
      </c>
      <c r="J247" s="370">
        <v>2</v>
      </c>
      <c r="K247" s="370" t="s">
        <v>2508</v>
      </c>
      <c r="L247" s="370">
        <v>3851</v>
      </c>
      <c r="M247" s="370" t="s">
        <v>2419</v>
      </c>
      <c r="N247" s="370">
        <v>0</v>
      </c>
      <c r="O247" s="370">
        <v>0</v>
      </c>
      <c r="P247" s="370">
        <v>0</v>
      </c>
      <c r="Q247" s="370">
        <f t="shared" si="61"/>
        <v>0</v>
      </c>
      <c r="R247" s="370">
        <v>3</v>
      </c>
      <c r="S247" s="370">
        <v>3</v>
      </c>
      <c r="T247" s="370">
        <f t="shared" si="62"/>
        <v>6</v>
      </c>
      <c r="U247" s="370">
        <v>6</v>
      </c>
      <c r="V247" s="370">
        <v>5</v>
      </c>
      <c r="W247" s="370">
        <f t="shared" si="63"/>
        <v>11</v>
      </c>
      <c r="X247" s="370">
        <v>4</v>
      </c>
      <c r="Y247" s="370">
        <v>9</v>
      </c>
      <c r="Z247" s="370">
        <f t="shared" si="64"/>
        <v>13</v>
      </c>
      <c r="AA247" s="370">
        <v>6</v>
      </c>
      <c r="AB247" s="370">
        <v>3</v>
      </c>
      <c r="AC247" s="370">
        <f t="shared" si="65"/>
        <v>9</v>
      </c>
      <c r="AD247" s="370">
        <v>4</v>
      </c>
      <c r="AE247" s="370">
        <v>3</v>
      </c>
      <c r="AF247" s="370">
        <f t="shared" si="66"/>
        <v>7</v>
      </c>
      <c r="AG247" s="370">
        <v>10</v>
      </c>
      <c r="AH247" s="370">
        <v>3</v>
      </c>
      <c r="AI247" s="370">
        <f t="shared" si="67"/>
        <v>13</v>
      </c>
      <c r="AJ247" s="370">
        <v>2</v>
      </c>
      <c r="AK247" s="370">
        <v>2</v>
      </c>
      <c r="AL247" s="370">
        <f t="shared" si="68"/>
        <v>4</v>
      </c>
      <c r="AM247" s="370">
        <v>3</v>
      </c>
      <c r="AN247" s="370">
        <v>0</v>
      </c>
      <c r="AO247" s="370">
        <f t="shared" si="69"/>
        <v>3</v>
      </c>
      <c r="AP247" s="370">
        <v>1</v>
      </c>
      <c r="AQ247" s="370">
        <v>0</v>
      </c>
      <c r="AR247" s="370">
        <f t="shared" si="70"/>
        <v>1</v>
      </c>
      <c r="AS247" s="370">
        <v>0</v>
      </c>
      <c r="AT247" s="370">
        <v>0</v>
      </c>
      <c r="AU247" s="370">
        <f t="shared" si="71"/>
        <v>0</v>
      </c>
      <c r="AV247" s="370">
        <v>0</v>
      </c>
      <c r="AW247" s="370">
        <v>0</v>
      </c>
      <c r="AX247" s="370">
        <f t="shared" si="72"/>
        <v>0</v>
      </c>
      <c r="AY247" s="370">
        <v>0</v>
      </c>
      <c r="AZ247" s="370">
        <v>0</v>
      </c>
      <c r="BA247" s="370">
        <f t="shared" si="73"/>
        <v>0</v>
      </c>
      <c r="BB247" s="370">
        <v>0</v>
      </c>
      <c r="BC247" s="370">
        <v>0</v>
      </c>
      <c r="BD247" s="370">
        <f t="shared" si="74"/>
        <v>0</v>
      </c>
      <c r="BE247" s="370">
        <v>0</v>
      </c>
      <c r="BF247" s="370">
        <v>0</v>
      </c>
      <c r="BG247" s="370">
        <f t="shared" si="75"/>
        <v>0</v>
      </c>
      <c r="BH247" s="370">
        <v>0</v>
      </c>
      <c r="BI247" s="370">
        <v>0</v>
      </c>
      <c r="BJ247" s="370">
        <v>0</v>
      </c>
      <c r="BK247" s="370">
        <v>0</v>
      </c>
      <c r="BL247" s="370">
        <v>0</v>
      </c>
      <c r="BM247" s="370">
        <v>0</v>
      </c>
      <c r="BN247" s="370">
        <v>0</v>
      </c>
      <c r="BO247" s="370">
        <v>0</v>
      </c>
      <c r="BP247" s="370">
        <v>0</v>
      </c>
      <c r="BQ247" s="370">
        <v>0</v>
      </c>
      <c r="BR247" s="370">
        <v>0</v>
      </c>
      <c r="BS247" s="370">
        <v>0</v>
      </c>
      <c r="BT247" s="370">
        <v>0</v>
      </c>
      <c r="BU247" s="370">
        <v>0</v>
      </c>
      <c r="BV247" s="370">
        <v>0</v>
      </c>
      <c r="BW247" s="370">
        <v>0</v>
      </c>
      <c r="BX247" s="370">
        <v>0</v>
      </c>
      <c r="BY247" s="370">
        <v>0</v>
      </c>
      <c r="BZ247" s="370">
        <v>0</v>
      </c>
      <c r="CA247" s="370">
        <v>0</v>
      </c>
      <c r="CB247" s="370">
        <v>0</v>
      </c>
      <c r="CC247" s="370">
        <v>0</v>
      </c>
      <c r="CD247" s="370">
        <v>0</v>
      </c>
      <c r="CE247" s="370">
        <v>0</v>
      </c>
    </row>
    <row r="248" spans="1:83" s="371" customFormat="1" hidden="1">
      <c r="A248" s="370">
        <f t="shared" si="59"/>
        <v>230</v>
      </c>
      <c r="B248" s="370" t="s">
        <v>1105</v>
      </c>
      <c r="C248" s="370" t="s">
        <v>1106</v>
      </c>
      <c r="D248" s="370" t="s">
        <v>1665</v>
      </c>
      <c r="E248" s="370" t="s">
        <v>212</v>
      </c>
      <c r="F248" s="370" t="s">
        <v>85</v>
      </c>
      <c r="G248" s="370" t="s">
        <v>126</v>
      </c>
      <c r="H248" s="370" t="s">
        <v>615</v>
      </c>
      <c r="I248" s="370" t="s">
        <v>615</v>
      </c>
      <c r="J248" s="370">
        <v>2</v>
      </c>
      <c r="K248" s="370" t="s">
        <v>2410</v>
      </c>
      <c r="L248" s="370">
        <v>3654</v>
      </c>
      <c r="M248" s="370" t="s">
        <v>2409</v>
      </c>
      <c r="N248" s="370">
        <v>900</v>
      </c>
      <c r="O248" s="370">
        <v>0</v>
      </c>
      <c r="P248" s="370">
        <v>0</v>
      </c>
      <c r="Q248" s="370">
        <f t="shared" si="61"/>
        <v>0</v>
      </c>
      <c r="R248" s="370">
        <v>9</v>
      </c>
      <c r="S248" s="370">
        <v>5</v>
      </c>
      <c r="T248" s="370">
        <f t="shared" si="62"/>
        <v>14</v>
      </c>
      <c r="U248" s="370">
        <v>13</v>
      </c>
      <c r="V248" s="370">
        <v>22</v>
      </c>
      <c r="W248" s="370">
        <f t="shared" si="63"/>
        <v>35</v>
      </c>
      <c r="X248" s="370">
        <v>15</v>
      </c>
      <c r="Y248" s="370">
        <v>26</v>
      </c>
      <c r="Z248" s="370">
        <f t="shared" si="64"/>
        <v>41</v>
      </c>
      <c r="AA248" s="370">
        <v>18</v>
      </c>
      <c r="AB248" s="370">
        <v>32</v>
      </c>
      <c r="AC248" s="370">
        <f t="shared" si="65"/>
        <v>50</v>
      </c>
      <c r="AD248" s="370">
        <v>23</v>
      </c>
      <c r="AE248" s="370">
        <v>11</v>
      </c>
      <c r="AF248" s="370">
        <f t="shared" si="66"/>
        <v>34</v>
      </c>
      <c r="AG248" s="370">
        <v>18</v>
      </c>
      <c r="AH248" s="370">
        <v>25</v>
      </c>
      <c r="AI248" s="370">
        <f t="shared" si="67"/>
        <v>43</v>
      </c>
      <c r="AJ248" s="370">
        <v>15</v>
      </c>
      <c r="AK248" s="370">
        <v>7</v>
      </c>
      <c r="AL248" s="370">
        <f t="shared" si="68"/>
        <v>22</v>
      </c>
      <c r="AM248" s="370">
        <v>1</v>
      </c>
      <c r="AN248" s="370">
        <v>1</v>
      </c>
      <c r="AO248" s="370">
        <f t="shared" si="69"/>
        <v>2</v>
      </c>
      <c r="AP248" s="370">
        <v>0</v>
      </c>
      <c r="AQ248" s="370">
        <v>0</v>
      </c>
      <c r="AR248" s="370">
        <f t="shared" si="70"/>
        <v>0</v>
      </c>
      <c r="AS248" s="370">
        <v>0</v>
      </c>
      <c r="AT248" s="370">
        <v>0</v>
      </c>
      <c r="AU248" s="370">
        <f t="shared" si="71"/>
        <v>0</v>
      </c>
      <c r="AV248" s="370">
        <v>0</v>
      </c>
      <c r="AW248" s="370">
        <v>0</v>
      </c>
      <c r="AX248" s="370">
        <f t="shared" si="72"/>
        <v>0</v>
      </c>
      <c r="AY248" s="370">
        <v>0</v>
      </c>
      <c r="AZ248" s="370">
        <v>0</v>
      </c>
      <c r="BA248" s="370">
        <f t="shared" si="73"/>
        <v>0</v>
      </c>
      <c r="BB248" s="370">
        <v>0</v>
      </c>
      <c r="BC248" s="370">
        <v>0</v>
      </c>
      <c r="BD248" s="370">
        <f t="shared" si="74"/>
        <v>0</v>
      </c>
      <c r="BE248" s="370">
        <v>0</v>
      </c>
      <c r="BF248" s="370">
        <v>0</v>
      </c>
      <c r="BG248" s="370">
        <f t="shared" si="75"/>
        <v>0</v>
      </c>
      <c r="BH248" s="370">
        <v>0</v>
      </c>
      <c r="BI248" s="370">
        <v>1</v>
      </c>
      <c r="BJ248" s="370">
        <v>1</v>
      </c>
      <c r="BK248" s="370">
        <v>0</v>
      </c>
      <c r="BL248" s="370">
        <v>0</v>
      </c>
      <c r="BM248" s="370">
        <v>0</v>
      </c>
      <c r="BN248" s="370">
        <v>0</v>
      </c>
      <c r="BO248" s="370">
        <v>0</v>
      </c>
      <c r="BP248" s="370">
        <v>0</v>
      </c>
      <c r="BQ248" s="370">
        <v>0</v>
      </c>
      <c r="BR248" s="370">
        <v>0</v>
      </c>
      <c r="BS248" s="370">
        <v>0</v>
      </c>
      <c r="BT248" s="370">
        <v>1</v>
      </c>
      <c r="BU248" s="370">
        <v>1</v>
      </c>
      <c r="BV248" s="370">
        <v>2</v>
      </c>
      <c r="BW248" s="370">
        <v>1</v>
      </c>
      <c r="BX248" s="370">
        <v>1</v>
      </c>
      <c r="BY248" s="370">
        <v>2</v>
      </c>
      <c r="BZ248" s="370">
        <v>1</v>
      </c>
      <c r="CA248" s="370">
        <v>1</v>
      </c>
      <c r="CB248" s="370">
        <v>2</v>
      </c>
      <c r="CC248" s="370">
        <v>1</v>
      </c>
      <c r="CD248" s="370">
        <v>1</v>
      </c>
      <c r="CE248" s="370">
        <v>2</v>
      </c>
    </row>
    <row r="249" spans="1:83" s="371" customFormat="1" hidden="1">
      <c r="A249" s="370">
        <f t="shared" si="59"/>
        <v>231</v>
      </c>
      <c r="B249" s="370" t="s">
        <v>1078</v>
      </c>
      <c r="C249" s="370" t="s">
        <v>1079</v>
      </c>
      <c r="D249" s="370" t="s">
        <v>1659</v>
      </c>
      <c r="E249" s="370" t="s">
        <v>1080</v>
      </c>
      <c r="F249" s="370" t="s">
        <v>85</v>
      </c>
      <c r="G249" s="370" t="s">
        <v>126</v>
      </c>
      <c r="H249" s="370" t="s">
        <v>615</v>
      </c>
      <c r="I249" s="370" t="s">
        <v>615</v>
      </c>
      <c r="J249" s="370">
        <v>2</v>
      </c>
      <c r="K249" s="370" t="s">
        <v>2509</v>
      </c>
      <c r="L249" s="370">
        <v>27395</v>
      </c>
      <c r="M249" s="370" t="s">
        <v>2409</v>
      </c>
      <c r="N249" s="370">
        <v>1300</v>
      </c>
      <c r="O249" s="370">
        <v>0</v>
      </c>
      <c r="P249" s="370">
        <v>0</v>
      </c>
      <c r="Q249" s="370">
        <f t="shared" si="61"/>
        <v>0</v>
      </c>
      <c r="R249" s="370">
        <v>18</v>
      </c>
      <c r="S249" s="370">
        <v>11</v>
      </c>
      <c r="T249" s="370">
        <f t="shared" si="62"/>
        <v>29</v>
      </c>
      <c r="U249" s="370">
        <v>24</v>
      </c>
      <c r="V249" s="370">
        <v>22</v>
      </c>
      <c r="W249" s="370">
        <f t="shared" si="63"/>
        <v>46</v>
      </c>
      <c r="X249" s="370">
        <v>15</v>
      </c>
      <c r="Y249" s="370">
        <v>28</v>
      </c>
      <c r="Z249" s="370">
        <f t="shared" si="64"/>
        <v>43</v>
      </c>
      <c r="AA249" s="370">
        <v>17</v>
      </c>
      <c r="AB249" s="370">
        <v>12</v>
      </c>
      <c r="AC249" s="370">
        <f t="shared" si="65"/>
        <v>29</v>
      </c>
      <c r="AD249" s="370">
        <v>24</v>
      </c>
      <c r="AE249" s="370">
        <v>24</v>
      </c>
      <c r="AF249" s="370">
        <f t="shared" si="66"/>
        <v>48</v>
      </c>
      <c r="AG249" s="370">
        <v>18</v>
      </c>
      <c r="AH249" s="370">
        <v>19</v>
      </c>
      <c r="AI249" s="370">
        <f t="shared" si="67"/>
        <v>37</v>
      </c>
      <c r="AJ249" s="370">
        <v>16</v>
      </c>
      <c r="AK249" s="370">
        <v>13</v>
      </c>
      <c r="AL249" s="370">
        <f t="shared" si="68"/>
        <v>29</v>
      </c>
      <c r="AM249" s="370">
        <v>0</v>
      </c>
      <c r="AN249" s="370">
        <v>3</v>
      </c>
      <c r="AO249" s="370">
        <f t="shared" si="69"/>
        <v>3</v>
      </c>
      <c r="AP249" s="370">
        <v>1</v>
      </c>
      <c r="AQ249" s="370">
        <v>1</v>
      </c>
      <c r="AR249" s="370">
        <f t="shared" si="70"/>
        <v>2</v>
      </c>
      <c r="AS249" s="370">
        <v>0</v>
      </c>
      <c r="AT249" s="370">
        <v>0</v>
      </c>
      <c r="AU249" s="370">
        <f t="shared" si="71"/>
        <v>0</v>
      </c>
      <c r="AV249" s="370">
        <v>0</v>
      </c>
      <c r="AW249" s="370">
        <v>0</v>
      </c>
      <c r="AX249" s="370">
        <f t="shared" si="72"/>
        <v>0</v>
      </c>
      <c r="AY249" s="370">
        <v>0</v>
      </c>
      <c r="AZ249" s="370">
        <v>0</v>
      </c>
      <c r="BA249" s="370">
        <f t="shared" si="73"/>
        <v>0</v>
      </c>
      <c r="BB249" s="370">
        <v>0</v>
      </c>
      <c r="BC249" s="370">
        <v>0</v>
      </c>
      <c r="BD249" s="370">
        <f t="shared" si="74"/>
        <v>0</v>
      </c>
      <c r="BE249" s="370">
        <v>0</v>
      </c>
      <c r="BF249" s="370">
        <v>0</v>
      </c>
      <c r="BG249" s="370">
        <f t="shared" si="75"/>
        <v>0</v>
      </c>
      <c r="BH249" s="370">
        <v>4</v>
      </c>
      <c r="BI249" s="370">
        <v>2</v>
      </c>
      <c r="BJ249" s="370">
        <v>2</v>
      </c>
      <c r="BK249" s="370">
        <v>0</v>
      </c>
      <c r="BL249" s="370">
        <v>0</v>
      </c>
      <c r="BM249" s="370">
        <v>1</v>
      </c>
      <c r="BN249" s="370">
        <v>0</v>
      </c>
      <c r="BO249" s="370">
        <v>2</v>
      </c>
      <c r="BP249" s="370">
        <v>0</v>
      </c>
      <c r="BQ249" s="370">
        <v>0</v>
      </c>
      <c r="BR249" s="370">
        <v>0</v>
      </c>
      <c r="BS249" s="370">
        <v>0</v>
      </c>
      <c r="BT249" s="370">
        <v>6</v>
      </c>
      <c r="BU249" s="370">
        <v>5</v>
      </c>
      <c r="BV249" s="370">
        <v>11</v>
      </c>
      <c r="BW249" s="370">
        <v>6</v>
      </c>
      <c r="BX249" s="370">
        <v>5</v>
      </c>
      <c r="BY249" s="370">
        <v>11</v>
      </c>
      <c r="BZ249" s="370">
        <v>6</v>
      </c>
      <c r="CA249" s="370">
        <v>5</v>
      </c>
      <c r="CB249" s="370">
        <v>11</v>
      </c>
      <c r="CC249" s="370">
        <v>6</v>
      </c>
      <c r="CD249" s="370">
        <v>5</v>
      </c>
      <c r="CE249" s="370">
        <v>11</v>
      </c>
    </row>
    <row r="250" spans="1:83" s="371" customFormat="1" hidden="1">
      <c r="A250" s="370">
        <f t="shared" si="59"/>
        <v>232</v>
      </c>
      <c r="B250" s="370" t="s">
        <v>1075</v>
      </c>
      <c r="C250" s="370" t="s">
        <v>1076</v>
      </c>
      <c r="D250" s="370" t="s">
        <v>1077</v>
      </c>
      <c r="E250" s="370" t="s">
        <v>1077</v>
      </c>
      <c r="F250" s="370" t="s">
        <v>85</v>
      </c>
      <c r="G250" s="370" t="s">
        <v>126</v>
      </c>
      <c r="H250" s="370" t="s">
        <v>615</v>
      </c>
      <c r="I250" s="370" t="s">
        <v>615</v>
      </c>
      <c r="J250" s="370">
        <v>2</v>
      </c>
      <c r="K250" s="370" t="s">
        <v>2410</v>
      </c>
      <c r="L250" s="370" t="s">
        <v>615</v>
      </c>
      <c r="M250" s="370" t="s">
        <v>2419</v>
      </c>
      <c r="N250" s="370">
        <v>0</v>
      </c>
      <c r="O250" s="370">
        <v>0</v>
      </c>
      <c r="P250" s="370">
        <v>0</v>
      </c>
      <c r="Q250" s="370">
        <f t="shared" si="61"/>
        <v>0</v>
      </c>
      <c r="R250" s="370">
        <v>0</v>
      </c>
      <c r="S250" s="370">
        <v>4</v>
      </c>
      <c r="T250" s="370">
        <f t="shared" si="62"/>
        <v>4</v>
      </c>
      <c r="U250" s="370">
        <v>6</v>
      </c>
      <c r="V250" s="370">
        <v>8</v>
      </c>
      <c r="W250" s="370">
        <f t="shared" si="63"/>
        <v>14</v>
      </c>
      <c r="X250" s="370">
        <v>9</v>
      </c>
      <c r="Y250" s="370">
        <v>6</v>
      </c>
      <c r="Z250" s="370">
        <f t="shared" si="64"/>
        <v>15</v>
      </c>
      <c r="AA250" s="370">
        <v>8</v>
      </c>
      <c r="AB250" s="370">
        <v>8</v>
      </c>
      <c r="AC250" s="370">
        <f t="shared" si="65"/>
        <v>16</v>
      </c>
      <c r="AD250" s="370">
        <v>3</v>
      </c>
      <c r="AE250" s="370">
        <v>2</v>
      </c>
      <c r="AF250" s="370">
        <f t="shared" si="66"/>
        <v>5</v>
      </c>
      <c r="AG250" s="370">
        <v>0</v>
      </c>
      <c r="AH250" s="370">
        <v>0</v>
      </c>
      <c r="AI250" s="370">
        <f t="shared" si="67"/>
        <v>0</v>
      </c>
      <c r="AJ250" s="370">
        <v>0</v>
      </c>
      <c r="AK250" s="370">
        <v>0</v>
      </c>
      <c r="AL250" s="370">
        <f t="shared" si="68"/>
        <v>0</v>
      </c>
      <c r="AM250" s="370">
        <v>0</v>
      </c>
      <c r="AN250" s="370">
        <v>0</v>
      </c>
      <c r="AO250" s="370">
        <f t="shared" si="69"/>
        <v>0</v>
      </c>
      <c r="AP250" s="370">
        <v>0</v>
      </c>
      <c r="AQ250" s="370">
        <v>0</v>
      </c>
      <c r="AR250" s="370">
        <f t="shared" si="70"/>
        <v>0</v>
      </c>
      <c r="AS250" s="370">
        <v>0</v>
      </c>
      <c r="AT250" s="370">
        <v>0</v>
      </c>
      <c r="AU250" s="370">
        <f t="shared" si="71"/>
        <v>0</v>
      </c>
      <c r="AV250" s="370">
        <v>0</v>
      </c>
      <c r="AW250" s="370">
        <v>0</v>
      </c>
      <c r="AX250" s="370">
        <f t="shared" si="72"/>
        <v>0</v>
      </c>
      <c r="AY250" s="370">
        <v>0</v>
      </c>
      <c r="AZ250" s="370">
        <v>0</v>
      </c>
      <c r="BA250" s="370">
        <f t="shared" si="73"/>
        <v>0</v>
      </c>
      <c r="BB250" s="370">
        <v>0</v>
      </c>
      <c r="BC250" s="370">
        <v>0</v>
      </c>
      <c r="BD250" s="370">
        <f t="shared" si="74"/>
        <v>0</v>
      </c>
      <c r="BE250" s="370">
        <v>0</v>
      </c>
      <c r="BF250" s="370">
        <v>0</v>
      </c>
      <c r="BG250" s="370">
        <f t="shared" si="75"/>
        <v>0</v>
      </c>
      <c r="BH250" s="370">
        <v>0</v>
      </c>
      <c r="BI250" s="370">
        <v>1</v>
      </c>
      <c r="BJ250" s="370">
        <v>0</v>
      </c>
      <c r="BK250" s="370">
        <v>0</v>
      </c>
      <c r="BL250" s="370">
        <v>0</v>
      </c>
      <c r="BM250" s="370">
        <v>0</v>
      </c>
      <c r="BN250" s="370">
        <v>0</v>
      </c>
      <c r="BO250" s="370">
        <v>0</v>
      </c>
      <c r="BP250" s="370">
        <v>0</v>
      </c>
      <c r="BQ250" s="370">
        <v>0</v>
      </c>
      <c r="BR250" s="370">
        <v>0</v>
      </c>
      <c r="BS250" s="370">
        <v>0</v>
      </c>
      <c r="BT250" s="370">
        <v>0</v>
      </c>
      <c r="BU250" s="370">
        <v>1</v>
      </c>
      <c r="BV250" s="370">
        <v>1</v>
      </c>
      <c r="BW250" s="370">
        <v>0</v>
      </c>
      <c r="BX250" s="370">
        <v>1</v>
      </c>
      <c r="BY250" s="370">
        <v>1</v>
      </c>
      <c r="BZ250" s="370">
        <v>0</v>
      </c>
      <c r="CA250" s="370">
        <v>1</v>
      </c>
      <c r="CB250" s="370">
        <v>1</v>
      </c>
      <c r="CC250" s="370">
        <v>0</v>
      </c>
      <c r="CD250" s="370">
        <v>1</v>
      </c>
      <c r="CE250" s="370">
        <v>1</v>
      </c>
    </row>
    <row r="251" spans="1:83" s="371" customFormat="1" hidden="1">
      <c r="A251" s="370">
        <f t="shared" si="59"/>
        <v>233</v>
      </c>
      <c r="B251" s="370" t="s">
        <v>1110</v>
      </c>
      <c r="C251" s="370" t="s">
        <v>1111</v>
      </c>
      <c r="D251" s="370" t="s">
        <v>1112</v>
      </c>
      <c r="E251" s="370" t="s">
        <v>1112</v>
      </c>
      <c r="F251" s="370" t="s">
        <v>85</v>
      </c>
      <c r="G251" s="370" t="s">
        <v>126</v>
      </c>
      <c r="H251" s="370" t="s">
        <v>615</v>
      </c>
      <c r="I251" s="370" t="s">
        <v>615</v>
      </c>
      <c r="J251" s="370">
        <v>2</v>
      </c>
      <c r="K251" s="370" t="s">
        <v>2410</v>
      </c>
      <c r="L251" s="370" t="s">
        <v>615</v>
      </c>
      <c r="M251" s="370" t="s">
        <v>2419</v>
      </c>
      <c r="N251" s="370">
        <v>0</v>
      </c>
      <c r="O251" s="370">
        <v>2</v>
      </c>
      <c r="P251" s="370">
        <v>1</v>
      </c>
      <c r="Q251" s="370">
        <f t="shared" si="61"/>
        <v>3</v>
      </c>
      <c r="R251" s="370">
        <v>4</v>
      </c>
      <c r="S251" s="370">
        <v>4</v>
      </c>
      <c r="T251" s="370">
        <f t="shared" si="62"/>
        <v>8</v>
      </c>
      <c r="U251" s="370">
        <v>3</v>
      </c>
      <c r="V251" s="370">
        <v>3</v>
      </c>
      <c r="W251" s="370">
        <f t="shared" si="63"/>
        <v>6</v>
      </c>
      <c r="X251" s="370">
        <v>4</v>
      </c>
      <c r="Y251" s="370">
        <v>2</v>
      </c>
      <c r="Z251" s="370">
        <f t="shared" si="64"/>
        <v>6</v>
      </c>
      <c r="AA251" s="370">
        <v>1</v>
      </c>
      <c r="AB251" s="370">
        <v>0</v>
      </c>
      <c r="AC251" s="370">
        <f t="shared" si="65"/>
        <v>1</v>
      </c>
      <c r="AD251" s="370">
        <v>0</v>
      </c>
      <c r="AE251" s="370">
        <v>1</v>
      </c>
      <c r="AF251" s="370">
        <f t="shared" si="66"/>
        <v>1</v>
      </c>
      <c r="AG251" s="370">
        <v>0</v>
      </c>
      <c r="AH251" s="370">
        <v>0</v>
      </c>
      <c r="AI251" s="370">
        <f t="shared" si="67"/>
        <v>0</v>
      </c>
      <c r="AJ251" s="370">
        <v>0</v>
      </c>
      <c r="AK251" s="370">
        <v>0</v>
      </c>
      <c r="AL251" s="370">
        <f t="shared" si="68"/>
        <v>0</v>
      </c>
      <c r="AM251" s="370">
        <v>0</v>
      </c>
      <c r="AN251" s="370">
        <v>0</v>
      </c>
      <c r="AO251" s="370">
        <f t="shared" si="69"/>
        <v>0</v>
      </c>
      <c r="AP251" s="370">
        <v>0</v>
      </c>
      <c r="AQ251" s="370">
        <v>1</v>
      </c>
      <c r="AR251" s="370">
        <f t="shared" si="70"/>
        <v>1</v>
      </c>
      <c r="AS251" s="370">
        <v>0</v>
      </c>
      <c r="AT251" s="370">
        <v>0</v>
      </c>
      <c r="AU251" s="370">
        <f t="shared" si="71"/>
        <v>0</v>
      </c>
      <c r="AV251" s="370">
        <v>0</v>
      </c>
      <c r="AW251" s="370">
        <v>0</v>
      </c>
      <c r="AX251" s="370">
        <f t="shared" si="72"/>
        <v>0</v>
      </c>
      <c r="AY251" s="370">
        <v>0</v>
      </c>
      <c r="AZ251" s="370">
        <v>0</v>
      </c>
      <c r="BA251" s="370">
        <f t="shared" si="73"/>
        <v>0</v>
      </c>
      <c r="BB251" s="370">
        <v>0</v>
      </c>
      <c r="BC251" s="370">
        <v>0</v>
      </c>
      <c r="BD251" s="370">
        <f t="shared" si="74"/>
        <v>0</v>
      </c>
      <c r="BE251" s="370">
        <v>0</v>
      </c>
      <c r="BF251" s="370">
        <v>0</v>
      </c>
      <c r="BG251" s="370">
        <f t="shared" si="75"/>
        <v>0</v>
      </c>
      <c r="BH251" s="370">
        <v>0</v>
      </c>
      <c r="BI251" s="370">
        <v>0</v>
      </c>
      <c r="BJ251" s="370">
        <v>0</v>
      </c>
      <c r="BK251" s="370">
        <v>0</v>
      </c>
      <c r="BL251" s="370">
        <v>0</v>
      </c>
      <c r="BM251" s="370">
        <v>0</v>
      </c>
      <c r="BN251" s="370">
        <v>0</v>
      </c>
      <c r="BO251" s="370">
        <v>0</v>
      </c>
      <c r="BP251" s="370">
        <v>0</v>
      </c>
      <c r="BQ251" s="370">
        <v>0</v>
      </c>
      <c r="BR251" s="370">
        <v>0</v>
      </c>
      <c r="BS251" s="370">
        <v>0</v>
      </c>
      <c r="BT251" s="370">
        <v>0</v>
      </c>
      <c r="BU251" s="370">
        <v>0</v>
      </c>
      <c r="BV251" s="370">
        <v>0</v>
      </c>
      <c r="BW251" s="370">
        <v>0</v>
      </c>
      <c r="BX251" s="370">
        <v>0</v>
      </c>
      <c r="BY251" s="370">
        <v>0</v>
      </c>
      <c r="BZ251" s="370">
        <v>0</v>
      </c>
      <c r="CA251" s="370">
        <v>0</v>
      </c>
      <c r="CB251" s="370">
        <v>0</v>
      </c>
      <c r="CC251" s="370">
        <v>0</v>
      </c>
      <c r="CD251" s="370">
        <v>0</v>
      </c>
      <c r="CE251" s="370">
        <v>0</v>
      </c>
    </row>
    <row r="252" spans="1:83" s="371" customFormat="1" hidden="1">
      <c r="A252" s="370">
        <f t="shared" si="59"/>
        <v>234</v>
      </c>
      <c r="B252" s="370" t="s">
        <v>1124</v>
      </c>
      <c r="C252" s="370" t="s">
        <v>1125</v>
      </c>
      <c r="D252" s="370" t="s">
        <v>2510</v>
      </c>
      <c r="E252" s="370" t="s">
        <v>1126</v>
      </c>
      <c r="F252" s="370" t="s">
        <v>85</v>
      </c>
      <c r="G252" s="370" t="s">
        <v>126</v>
      </c>
      <c r="H252" s="370" t="s">
        <v>615</v>
      </c>
      <c r="I252" s="370" t="s">
        <v>615</v>
      </c>
      <c r="J252" s="370">
        <v>2</v>
      </c>
      <c r="K252" s="370" t="s">
        <v>2511</v>
      </c>
      <c r="L252" s="370">
        <v>42276</v>
      </c>
      <c r="M252" s="370" t="s">
        <v>2419</v>
      </c>
      <c r="N252" s="370">
        <v>0</v>
      </c>
      <c r="O252" s="370">
        <v>0</v>
      </c>
      <c r="P252" s="370">
        <v>1</v>
      </c>
      <c r="Q252" s="370">
        <f t="shared" si="61"/>
        <v>1</v>
      </c>
      <c r="R252" s="370">
        <v>7</v>
      </c>
      <c r="S252" s="370">
        <v>5</v>
      </c>
      <c r="T252" s="370">
        <f t="shared" si="62"/>
        <v>12</v>
      </c>
      <c r="U252" s="370">
        <v>9</v>
      </c>
      <c r="V252" s="370">
        <v>11</v>
      </c>
      <c r="W252" s="370">
        <f t="shared" si="63"/>
        <v>20</v>
      </c>
      <c r="X252" s="370">
        <v>4</v>
      </c>
      <c r="Y252" s="370">
        <v>4</v>
      </c>
      <c r="Z252" s="370">
        <f t="shared" si="64"/>
        <v>8</v>
      </c>
      <c r="AA252" s="370">
        <v>0</v>
      </c>
      <c r="AB252" s="370">
        <v>1</v>
      </c>
      <c r="AC252" s="370">
        <f t="shared" si="65"/>
        <v>1</v>
      </c>
      <c r="AD252" s="370">
        <v>0</v>
      </c>
      <c r="AE252" s="370">
        <v>0</v>
      </c>
      <c r="AF252" s="370">
        <f t="shared" si="66"/>
        <v>0</v>
      </c>
      <c r="AG252" s="370">
        <v>0</v>
      </c>
      <c r="AH252" s="370">
        <v>0</v>
      </c>
      <c r="AI252" s="370">
        <f t="shared" si="67"/>
        <v>0</v>
      </c>
      <c r="AJ252" s="370">
        <v>0</v>
      </c>
      <c r="AK252" s="370">
        <v>0</v>
      </c>
      <c r="AL252" s="370">
        <f t="shared" si="68"/>
        <v>0</v>
      </c>
      <c r="AM252" s="370">
        <v>0</v>
      </c>
      <c r="AN252" s="370">
        <v>0</v>
      </c>
      <c r="AO252" s="370">
        <f t="shared" si="69"/>
        <v>0</v>
      </c>
      <c r="AP252" s="370">
        <v>0</v>
      </c>
      <c r="AQ252" s="370">
        <v>0</v>
      </c>
      <c r="AR252" s="370">
        <f t="shared" si="70"/>
        <v>0</v>
      </c>
      <c r="AS252" s="370">
        <v>0</v>
      </c>
      <c r="AT252" s="370">
        <v>0</v>
      </c>
      <c r="AU252" s="370">
        <f t="shared" si="71"/>
        <v>0</v>
      </c>
      <c r="AV252" s="370">
        <v>0</v>
      </c>
      <c r="AW252" s="370">
        <v>0</v>
      </c>
      <c r="AX252" s="370">
        <f t="shared" si="72"/>
        <v>0</v>
      </c>
      <c r="AY252" s="370">
        <v>0</v>
      </c>
      <c r="AZ252" s="370">
        <v>0</v>
      </c>
      <c r="BA252" s="370">
        <f t="shared" si="73"/>
        <v>0</v>
      </c>
      <c r="BB252" s="370">
        <v>0</v>
      </c>
      <c r="BC252" s="370">
        <v>0</v>
      </c>
      <c r="BD252" s="370">
        <f t="shared" si="74"/>
        <v>0</v>
      </c>
      <c r="BE252" s="370">
        <v>0</v>
      </c>
      <c r="BF252" s="370">
        <v>0</v>
      </c>
      <c r="BG252" s="370">
        <f t="shared" si="75"/>
        <v>0</v>
      </c>
      <c r="BH252" s="370">
        <v>0</v>
      </c>
      <c r="BI252" s="370">
        <v>0</v>
      </c>
      <c r="BJ252" s="370">
        <v>0</v>
      </c>
      <c r="BK252" s="370">
        <v>0</v>
      </c>
      <c r="BL252" s="370">
        <v>0</v>
      </c>
      <c r="BM252" s="370">
        <v>0</v>
      </c>
      <c r="BN252" s="370">
        <v>0</v>
      </c>
      <c r="BO252" s="370">
        <v>0</v>
      </c>
      <c r="BP252" s="370">
        <v>0</v>
      </c>
      <c r="BQ252" s="370">
        <v>0</v>
      </c>
      <c r="BR252" s="370">
        <v>0</v>
      </c>
      <c r="BS252" s="370">
        <v>0</v>
      </c>
      <c r="BT252" s="370">
        <v>0</v>
      </c>
      <c r="BU252" s="370">
        <v>0</v>
      </c>
      <c r="BV252" s="370">
        <v>0</v>
      </c>
      <c r="BW252" s="370">
        <v>0</v>
      </c>
      <c r="BX252" s="370">
        <v>0</v>
      </c>
      <c r="BY252" s="370">
        <v>0</v>
      </c>
      <c r="BZ252" s="370">
        <v>0</v>
      </c>
      <c r="CA252" s="370">
        <v>0</v>
      </c>
      <c r="CB252" s="370">
        <v>0</v>
      </c>
      <c r="CC252" s="370">
        <v>0</v>
      </c>
      <c r="CD252" s="370">
        <v>0</v>
      </c>
      <c r="CE252" s="370">
        <v>0</v>
      </c>
    </row>
    <row r="253" spans="1:83" s="371" customFormat="1" hidden="1">
      <c r="A253" s="370">
        <f t="shared" si="59"/>
        <v>235</v>
      </c>
      <c r="B253" s="370" t="s">
        <v>1089</v>
      </c>
      <c r="C253" s="370" t="s">
        <v>1090</v>
      </c>
      <c r="D253" s="370" t="s">
        <v>1657</v>
      </c>
      <c r="E253" s="370" t="s">
        <v>1091</v>
      </c>
      <c r="F253" s="370" t="s">
        <v>85</v>
      </c>
      <c r="G253" s="370" t="s">
        <v>126</v>
      </c>
      <c r="H253" s="370" t="s">
        <v>615</v>
      </c>
      <c r="I253" s="370" t="s">
        <v>615</v>
      </c>
      <c r="J253" s="370">
        <v>2</v>
      </c>
      <c r="K253" s="370" t="s">
        <v>2432</v>
      </c>
      <c r="L253" s="370">
        <v>27576</v>
      </c>
      <c r="M253" s="370" t="s">
        <v>2409</v>
      </c>
      <c r="N253" s="370">
        <v>900</v>
      </c>
      <c r="O253" s="370">
        <v>0</v>
      </c>
      <c r="P253" s="370">
        <v>0</v>
      </c>
      <c r="Q253" s="370">
        <f t="shared" si="61"/>
        <v>0</v>
      </c>
      <c r="R253" s="370">
        <v>14</v>
      </c>
      <c r="S253" s="370">
        <v>12</v>
      </c>
      <c r="T253" s="370">
        <f t="shared" si="62"/>
        <v>26</v>
      </c>
      <c r="U253" s="370">
        <v>20</v>
      </c>
      <c r="V253" s="370">
        <v>9</v>
      </c>
      <c r="W253" s="370">
        <f t="shared" si="63"/>
        <v>29</v>
      </c>
      <c r="X253" s="370">
        <v>17</v>
      </c>
      <c r="Y253" s="370">
        <v>22</v>
      </c>
      <c r="Z253" s="370">
        <f t="shared" si="64"/>
        <v>39</v>
      </c>
      <c r="AA253" s="370">
        <v>16</v>
      </c>
      <c r="AB253" s="370">
        <v>19</v>
      </c>
      <c r="AC253" s="370">
        <f t="shared" si="65"/>
        <v>35</v>
      </c>
      <c r="AD253" s="370">
        <v>14</v>
      </c>
      <c r="AE253" s="370">
        <v>14</v>
      </c>
      <c r="AF253" s="370">
        <f t="shared" si="66"/>
        <v>28</v>
      </c>
      <c r="AG253" s="370">
        <v>11</v>
      </c>
      <c r="AH253" s="370">
        <v>21</v>
      </c>
      <c r="AI253" s="370">
        <f t="shared" si="67"/>
        <v>32</v>
      </c>
      <c r="AJ253" s="370">
        <v>11</v>
      </c>
      <c r="AK253" s="370">
        <v>5</v>
      </c>
      <c r="AL253" s="370">
        <f t="shared" si="68"/>
        <v>16</v>
      </c>
      <c r="AM253" s="370">
        <v>4</v>
      </c>
      <c r="AN253" s="370">
        <v>3</v>
      </c>
      <c r="AO253" s="370">
        <f t="shared" si="69"/>
        <v>7</v>
      </c>
      <c r="AP253" s="370">
        <v>0</v>
      </c>
      <c r="AQ253" s="370">
        <v>0</v>
      </c>
      <c r="AR253" s="370">
        <f t="shared" si="70"/>
        <v>0</v>
      </c>
      <c r="AS253" s="370">
        <v>0</v>
      </c>
      <c r="AT253" s="370">
        <v>0</v>
      </c>
      <c r="AU253" s="370">
        <f t="shared" si="71"/>
        <v>0</v>
      </c>
      <c r="AV253" s="370">
        <v>0</v>
      </c>
      <c r="AW253" s="370">
        <v>0</v>
      </c>
      <c r="AX253" s="370">
        <f t="shared" si="72"/>
        <v>0</v>
      </c>
      <c r="AY253" s="370">
        <v>0</v>
      </c>
      <c r="AZ253" s="370">
        <v>0</v>
      </c>
      <c r="BA253" s="370">
        <f t="shared" si="73"/>
        <v>0</v>
      </c>
      <c r="BB253" s="370">
        <v>0</v>
      </c>
      <c r="BC253" s="370">
        <v>0</v>
      </c>
      <c r="BD253" s="370">
        <f t="shared" si="74"/>
        <v>0</v>
      </c>
      <c r="BE253" s="370">
        <v>0</v>
      </c>
      <c r="BF253" s="370">
        <v>0</v>
      </c>
      <c r="BG253" s="370">
        <f t="shared" si="75"/>
        <v>0</v>
      </c>
      <c r="BH253" s="370">
        <v>1</v>
      </c>
      <c r="BI253" s="370">
        <v>1</v>
      </c>
      <c r="BJ253" s="370">
        <v>2</v>
      </c>
      <c r="BK253" s="370">
        <v>1</v>
      </c>
      <c r="BL253" s="370">
        <v>0</v>
      </c>
      <c r="BM253" s="370">
        <v>0</v>
      </c>
      <c r="BN253" s="370">
        <v>0</v>
      </c>
      <c r="BO253" s="370">
        <v>0</v>
      </c>
      <c r="BP253" s="370">
        <v>0</v>
      </c>
      <c r="BQ253" s="370">
        <v>0</v>
      </c>
      <c r="BR253" s="370">
        <v>0</v>
      </c>
      <c r="BS253" s="370">
        <v>0</v>
      </c>
      <c r="BT253" s="370">
        <v>3</v>
      </c>
      <c r="BU253" s="370">
        <v>2</v>
      </c>
      <c r="BV253" s="370">
        <v>5</v>
      </c>
      <c r="BW253" s="370">
        <v>3</v>
      </c>
      <c r="BX253" s="370">
        <v>2</v>
      </c>
      <c r="BY253" s="370">
        <v>5</v>
      </c>
      <c r="BZ253" s="370">
        <v>3</v>
      </c>
      <c r="CA253" s="370">
        <v>2</v>
      </c>
      <c r="CB253" s="370">
        <v>5</v>
      </c>
      <c r="CC253" s="370">
        <v>3</v>
      </c>
      <c r="CD253" s="370">
        <v>2</v>
      </c>
      <c r="CE253" s="370">
        <v>5</v>
      </c>
    </row>
    <row r="254" spans="1:83" s="371" customFormat="1" hidden="1">
      <c r="A254" s="370">
        <f t="shared" si="59"/>
        <v>236</v>
      </c>
      <c r="B254" s="370" t="s">
        <v>1095</v>
      </c>
      <c r="C254" s="370" t="s">
        <v>1096</v>
      </c>
      <c r="D254" s="370" t="s">
        <v>1675</v>
      </c>
      <c r="E254" s="370" t="s">
        <v>1097</v>
      </c>
      <c r="F254" s="370" t="s">
        <v>85</v>
      </c>
      <c r="G254" s="370" t="s">
        <v>126</v>
      </c>
      <c r="H254" s="370" t="s">
        <v>615</v>
      </c>
      <c r="I254" s="370" t="s">
        <v>615</v>
      </c>
      <c r="J254" s="370">
        <v>2</v>
      </c>
      <c r="K254" s="370" t="s">
        <v>2410</v>
      </c>
      <c r="L254" s="370">
        <v>35065</v>
      </c>
      <c r="M254" s="370" t="s">
        <v>2409</v>
      </c>
      <c r="N254" s="370">
        <v>900</v>
      </c>
      <c r="O254" s="370">
        <v>0</v>
      </c>
      <c r="P254" s="370">
        <v>0</v>
      </c>
      <c r="Q254" s="370">
        <f t="shared" si="61"/>
        <v>0</v>
      </c>
      <c r="R254" s="370">
        <v>16</v>
      </c>
      <c r="S254" s="370">
        <v>17</v>
      </c>
      <c r="T254" s="370">
        <f t="shared" si="62"/>
        <v>33</v>
      </c>
      <c r="U254" s="370">
        <v>25</v>
      </c>
      <c r="V254" s="370">
        <v>14</v>
      </c>
      <c r="W254" s="370">
        <f t="shared" si="63"/>
        <v>39</v>
      </c>
      <c r="X254" s="370">
        <v>14</v>
      </c>
      <c r="Y254" s="370">
        <v>22</v>
      </c>
      <c r="Z254" s="370">
        <f t="shared" si="64"/>
        <v>36</v>
      </c>
      <c r="AA254" s="370">
        <v>23</v>
      </c>
      <c r="AB254" s="370">
        <v>19</v>
      </c>
      <c r="AC254" s="370">
        <f t="shared" si="65"/>
        <v>42</v>
      </c>
      <c r="AD254" s="370">
        <v>30</v>
      </c>
      <c r="AE254" s="370">
        <v>11</v>
      </c>
      <c r="AF254" s="370">
        <f t="shared" si="66"/>
        <v>41</v>
      </c>
      <c r="AG254" s="370">
        <v>16</v>
      </c>
      <c r="AH254" s="370">
        <v>13</v>
      </c>
      <c r="AI254" s="370">
        <f t="shared" si="67"/>
        <v>29</v>
      </c>
      <c r="AJ254" s="370">
        <v>10</v>
      </c>
      <c r="AK254" s="370">
        <v>5</v>
      </c>
      <c r="AL254" s="370">
        <f t="shared" si="68"/>
        <v>15</v>
      </c>
      <c r="AM254" s="370">
        <v>3</v>
      </c>
      <c r="AN254" s="370">
        <v>2</v>
      </c>
      <c r="AO254" s="370">
        <f t="shared" si="69"/>
        <v>5</v>
      </c>
      <c r="AP254" s="370">
        <v>0</v>
      </c>
      <c r="AQ254" s="370">
        <v>0</v>
      </c>
      <c r="AR254" s="370">
        <f t="shared" si="70"/>
        <v>0</v>
      </c>
      <c r="AS254" s="370">
        <v>0</v>
      </c>
      <c r="AT254" s="370">
        <v>0</v>
      </c>
      <c r="AU254" s="370">
        <f t="shared" si="71"/>
        <v>0</v>
      </c>
      <c r="AV254" s="370">
        <v>0</v>
      </c>
      <c r="AW254" s="370">
        <v>0</v>
      </c>
      <c r="AX254" s="370">
        <f t="shared" si="72"/>
        <v>0</v>
      </c>
      <c r="AY254" s="370">
        <v>0</v>
      </c>
      <c r="AZ254" s="370">
        <v>0</v>
      </c>
      <c r="BA254" s="370">
        <f t="shared" si="73"/>
        <v>0</v>
      </c>
      <c r="BB254" s="370">
        <v>0</v>
      </c>
      <c r="BC254" s="370">
        <v>0</v>
      </c>
      <c r="BD254" s="370">
        <f t="shared" si="74"/>
        <v>0</v>
      </c>
      <c r="BE254" s="370">
        <v>0</v>
      </c>
      <c r="BF254" s="370">
        <v>0</v>
      </c>
      <c r="BG254" s="370">
        <f t="shared" si="75"/>
        <v>0</v>
      </c>
      <c r="BH254" s="370">
        <v>3</v>
      </c>
      <c r="BI254" s="370">
        <v>0</v>
      </c>
      <c r="BJ254" s="370">
        <v>2</v>
      </c>
      <c r="BK254" s="370">
        <v>0</v>
      </c>
      <c r="BL254" s="370">
        <v>0</v>
      </c>
      <c r="BM254" s="370">
        <v>0</v>
      </c>
      <c r="BN254" s="370">
        <v>0</v>
      </c>
      <c r="BO254" s="370">
        <v>0</v>
      </c>
      <c r="BP254" s="370">
        <v>0</v>
      </c>
      <c r="BQ254" s="370">
        <v>0</v>
      </c>
      <c r="BR254" s="370">
        <v>0</v>
      </c>
      <c r="BS254" s="370">
        <v>0</v>
      </c>
      <c r="BT254" s="370">
        <v>5</v>
      </c>
      <c r="BU254" s="370">
        <v>0</v>
      </c>
      <c r="BV254" s="370">
        <v>5</v>
      </c>
      <c r="BW254" s="370">
        <v>5</v>
      </c>
      <c r="BX254" s="370">
        <v>0</v>
      </c>
      <c r="BY254" s="370">
        <v>5</v>
      </c>
      <c r="BZ254" s="370">
        <v>5</v>
      </c>
      <c r="CA254" s="370">
        <v>0</v>
      </c>
      <c r="CB254" s="370">
        <v>5</v>
      </c>
      <c r="CC254" s="370">
        <v>5</v>
      </c>
      <c r="CD254" s="370">
        <v>0</v>
      </c>
      <c r="CE254" s="370">
        <v>5</v>
      </c>
    </row>
    <row r="255" spans="1:83" s="371" customFormat="1" ht="22.5" customHeight="1">
      <c r="A255" s="370">
        <v>10</v>
      </c>
      <c r="B255" s="370"/>
      <c r="C255" s="370" t="str">
        <f>F255</f>
        <v>Kec. Singkut</v>
      </c>
      <c r="D255" s="370"/>
      <c r="E255" s="370"/>
      <c r="F255" s="370" t="str">
        <f>F254</f>
        <v>Kec. Singkut</v>
      </c>
      <c r="G255" s="370"/>
      <c r="H255" s="370"/>
      <c r="I255" s="370"/>
      <c r="J255" s="370"/>
      <c r="K255" s="370"/>
      <c r="L255" s="370"/>
      <c r="M255" s="370"/>
      <c r="N255" s="370"/>
      <c r="O255" s="370">
        <f t="shared" ref="O255:BS255" si="77">SUM(O235:O254)</f>
        <v>2</v>
      </c>
      <c r="P255" s="370">
        <f t="shared" si="77"/>
        <v>6</v>
      </c>
      <c r="Q255" s="370">
        <f t="shared" si="77"/>
        <v>8</v>
      </c>
      <c r="R255" s="370">
        <f t="shared" si="77"/>
        <v>234</v>
      </c>
      <c r="S255" s="370">
        <f t="shared" si="77"/>
        <v>252</v>
      </c>
      <c r="T255" s="370">
        <f t="shared" si="77"/>
        <v>486</v>
      </c>
      <c r="U255" s="370">
        <f t="shared" si="77"/>
        <v>404</v>
      </c>
      <c r="V255" s="370">
        <f t="shared" si="77"/>
        <v>375</v>
      </c>
      <c r="W255" s="370">
        <f t="shared" si="77"/>
        <v>779</v>
      </c>
      <c r="X255" s="370">
        <f t="shared" si="77"/>
        <v>366</v>
      </c>
      <c r="Y255" s="370">
        <f t="shared" si="77"/>
        <v>377</v>
      </c>
      <c r="Z255" s="370">
        <f t="shared" si="77"/>
        <v>743</v>
      </c>
      <c r="AA255" s="370">
        <f t="shared" si="77"/>
        <v>369</v>
      </c>
      <c r="AB255" s="370">
        <f t="shared" si="77"/>
        <v>353</v>
      </c>
      <c r="AC255" s="370">
        <f t="shared" si="77"/>
        <v>722</v>
      </c>
      <c r="AD255" s="370">
        <f t="shared" si="77"/>
        <v>357</v>
      </c>
      <c r="AE255" s="370">
        <f t="shared" si="77"/>
        <v>306</v>
      </c>
      <c r="AF255" s="370">
        <f t="shared" si="77"/>
        <v>663</v>
      </c>
      <c r="AG255" s="370">
        <f t="shared" si="77"/>
        <v>339</v>
      </c>
      <c r="AH255" s="370">
        <f t="shared" si="77"/>
        <v>315</v>
      </c>
      <c r="AI255" s="370">
        <f t="shared" si="77"/>
        <v>654</v>
      </c>
      <c r="AJ255" s="370">
        <f t="shared" si="77"/>
        <v>192</v>
      </c>
      <c r="AK255" s="370">
        <f t="shared" si="77"/>
        <v>147</v>
      </c>
      <c r="AL255" s="370">
        <f t="shared" si="77"/>
        <v>339</v>
      </c>
      <c r="AM255" s="370">
        <f t="shared" si="77"/>
        <v>65</v>
      </c>
      <c r="AN255" s="370">
        <f t="shared" si="77"/>
        <v>28</v>
      </c>
      <c r="AO255" s="370">
        <f t="shared" si="77"/>
        <v>93</v>
      </c>
      <c r="AP255" s="370">
        <f t="shared" si="77"/>
        <v>12</v>
      </c>
      <c r="AQ255" s="370">
        <f t="shared" si="77"/>
        <v>7</v>
      </c>
      <c r="AR255" s="370">
        <f t="shared" si="77"/>
        <v>19</v>
      </c>
      <c r="AS255" s="370">
        <f t="shared" si="77"/>
        <v>2</v>
      </c>
      <c r="AT255" s="370">
        <f t="shared" si="77"/>
        <v>1</v>
      </c>
      <c r="AU255" s="370">
        <f t="shared" si="77"/>
        <v>3</v>
      </c>
      <c r="AV255" s="370">
        <f t="shared" si="77"/>
        <v>0</v>
      </c>
      <c r="AW255" s="370">
        <f t="shared" si="77"/>
        <v>0</v>
      </c>
      <c r="AX255" s="370">
        <f t="shared" si="77"/>
        <v>0</v>
      </c>
      <c r="AY255" s="370">
        <f t="shared" si="77"/>
        <v>0</v>
      </c>
      <c r="AZ255" s="370">
        <f t="shared" si="77"/>
        <v>0</v>
      </c>
      <c r="BA255" s="370">
        <f t="shared" si="77"/>
        <v>0</v>
      </c>
      <c r="BB255" s="370">
        <f t="shared" si="77"/>
        <v>0</v>
      </c>
      <c r="BC255" s="370">
        <f t="shared" si="77"/>
        <v>0</v>
      </c>
      <c r="BD255" s="370">
        <f t="shared" si="77"/>
        <v>0</v>
      </c>
      <c r="BE255" s="370">
        <f t="shared" si="77"/>
        <v>0</v>
      </c>
      <c r="BF255" s="370">
        <f t="shared" si="77"/>
        <v>0</v>
      </c>
      <c r="BG255" s="370">
        <f t="shared" si="77"/>
        <v>0</v>
      </c>
      <c r="BH255" s="370">
        <f t="shared" si="77"/>
        <v>20</v>
      </c>
      <c r="BI255" s="370">
        <f t="shared" si="77"/>
        <v>9</v>
      </c>
      <c r="BJ255" s="370">
        <f t="shared" si="77"/>
        <v>9</v>
      </c>
      <c r="BK255" s="370">
        <f t="shared" si="77"/>
        <v>1</v>
      </c>
      <c r="BL255" s="370">
        <f t="shared" si="77"/>
        <v>2</v>
      </c>
      <c r="BM255" s="370">
        <f t="shared" si="77"/>
        <v>1</v>
      </c>
      <c r="BN255" s="370">
        <f t="shared" si="77"/>
        <v>3</v>
      </c>
      <c r="BO255" s="370">
        <f t="shared" si="77"/>
        <v>4</v>
      </c>
      <c r="BP255" s="370">
        <f t="shared" si="77"/>
        <v>1</v>
      </c>
      <c r="BQ255" s="370">
        <f t="shared" si="77"/>
        <v>0</v>
      </c>
      <c r="BR255" s="370">
        <f t="shared" si="77"/>
        <v>0</v>
      </c>
      <c r="BS255" s="370">
        <f t="shared" si="77"/>
        <v>0</v>
      </c>
      <c r="BT255" s="370">
        <v>1</v>
      </c>
      <c r="BU255" s="370">
        <v>1</v>
      </c>
      <c r="BV255" s="370">
        <f>SUM(BT255:BU255)</f>
        <v>2</v>
      </c>
      <c r="BW255" s="370">
        <v>0</v>
      </c>
      <c r="BX255" s="370">
        <v>0</v>
      </c>
      <c r="BY255" s="370">
        <f>SUM(BW255:BX255)</f>
        <v>0</v>
      </c>
      <c r="BZ255" s="370">
        <v>0</v>
      </c>
      <c r="CA255" s="370">
        <v>0</v>
      </c>
      <c r="CB255" s="370">
        <f>SUM(BZ255:CA255)</f>
        <v>0</v>
      </c>
      <c r="CC255" s="370">
        <v>0</v>
      </c>
      <c r="CD255" s="370">
        <v>0</v>
      </c>
      <c r="CE255" s="370">
        <f>SUM(CC255:CD255)</f>
        <v>0</v>
      </c>
    </row>
    <row r="256" spans="1:83" s="422" customFormat="1" ht="23.25" customHeight="1">
      <c r="A256" s="927" t="s">
        <v>165</v>
      </c>
      <c r="B256" s="928"/>
      <c r="C256" s="928"/>
      <c r="D256" s="928"/>
      <c r="E256" s="928"/>
      <c r="F256" s="928"/>
      <c r="G256" s="928"/>
      <c r="H256" s="928"/>
      <c r="I256" s="928"/>
      <c r="J256" s="928"/>
      <c r="K256" s="929"/>
      <c r="L256" s="421"/>
      <c r="M256" s="421"/>
      <c r="N256" s="421"/>
      <c r="O256" s="421">
        <f t="shared" ref="O256:BS256" si="78">O255+O234+O206+O182+O164+O126+O98+O81+O59+O24</f>
        <v>53</v>
      </c>
      <c r="P256" s="421">
        <f t="shared" si="78"/>
        <v>61</v>
      </c>
      <c r="Q256" s="421">
        <f t="shared" si="78"/>
        <v>114</v>
      </c>
      <c r="R256" s="421">
        <f t="shared" si="78"/>
        <v>1971</v>
      </c>
      <c r="S256" s="421">
        <f t="shared" si="78"/>
        <v>1991</v>
      </c>
      <c r="T256" s="421">
        <f t="shared" si="78"/>
        <v>3962</v>
      </c>
      <c r="U256" s="421">
        <f t="shared" si="78"/>
        <v>2816</v>
      </c>
      <c r="V256" s="421">
        <f t="shared" si="78"/>
        <v>2717</v>
      </c>
      <c r="W256" s="421">
        <f t="shared" si="78"/>
        <v>5533</v>
      </c>
      <c r="X256" s="421">
        <f t="shared" si="78"/>
        <v>2907</v>
      </c>
      <c r="Y256" s="421">
        <f t="shared" si="78"/>
        <v>2715</v>
      </c>
      <c r="Z256" s="421">
        <f t="shared" si="78"/>
        <v>5622</v>
      </c>
      <c r="AA256" s="421">
        <f t="shared" si="78"/>
        <v>2833</v>
      </c>
      <c r="AB256" s="421">
        <f t="shared" si="78"/>
        <v>2627</v>
      </c>
      <c r="AC256" s="421">
        <f t="shared" si="78"/>
        <v>5460</v>
      </c>
      <c r="AD256" s="421">
        <f t="shared" si="78"/>
        <v>2641</v>
      </c>
      <c r="AE256" s="421">
        <f t="shared" si="78"/>
        <v>2440</v>
      </c>
      <c r="AF256" s="421">
        <f t="shared" si="78"/>
        <v>5081</v>
      </c>
      <c r="AG256" s="421">
        <f t="shared" si="78"/>
        <v>2517</v>
      </c>
      <c r="AH256" s="421">
        <f t="shared" si="78"/>
        <v>2276</v>
      </c>
      <c r="AI256" s="421">
        <f t="shared" si="78"/>
        <v>4793</v>
      </c>
      <c r="AJ256" s="421">
        <f t="shared" si="78"/>
        <v>1270</v>
      </c>
      <c r="AK256" s="421">
        <f t="shared" si="78"/>
        <v>905</v>
      </c>
      <c r="AL256" s="421">
        <f t="shared" si="78"/>
        <v>2175</v>
      </c>
      <c r="AM256" s="421">
        <f t="shared" si="78"/>
        <v>488</v>
      </c>
      <c r="AN256" s="421">
        <f t="shared" si="78"/>
        <v>260</v>
      </c>
      <c r="AO256" s="421">
        <f t="shared" si="78"/>
        <v>748</v>
      </c>
      <c r="AP256" s="421">
        <f t="shared" si="78"/>
        <v>115</v>
      </c>
      <c r="AQ256" s="421">
        <f t="shared" si="78"/>
        <v>77</v>
      </c>
      <c r="AR256" s="421">
        <f t="shared" si="78"/>
        <v>192</v>
      </c>
      <c r="AS256" s="421">
        <f t="shared" si="78"/>
        <v>48</v>
      </c>
      <c r="AT256" s="421">
        <f t="shared" si="78"/>
        <v>29</v>
      </c>
      <c r="AU256" s="421">
        <f t="shared" si="78"/>
        <v>77</v>
      </c>
      <c r="AV256" s="421">
        <f t="shared" si="78"/>
        <v>18</v>
      </c>
      <c r="AW256" s="421">
        <f t="shared" si="78"/>
        <v>16</v>
      </c>
      <c r="AX256" s="421">
        <f t="shared" si="78"/>
        <v>34</v>
      </c>
      <c r="AY256" s="421">
        <f t="shared" si="78"/>
        <v>14</v>
      </c>
      <c r="AZ256" s="421">
        <f t="shared" si="78"/>
        <v>6</v>
      </c>
      <c r="BA256" s="421">
        <f t="shared" si="78"/>
        <v>20</v>
      </c>
      <c r="BB256" s="421">
        <f t="shared" si="78"/>
        <v>3</v>
      </c>
      <c r="BC256" s="421">
        <f t="shared" si="78"/>
        <v>5</v>
      </c>
      <c r="BD256" s="421">
        <f t="shared" si="78"/>
        <v>8</v>
      </c>
      <c r="BE256" s="421">
        <f t="shared" si="78"/>
        <v>5</v>
      </c>
      <c r="BF256" s="421">
        <f t="shared" si="78"/>
        <v>5</v>
      </c>
      <c r="BG256" s="421">
        <f t="shared" si="78"/>
        <v>10</v>
      </c>
      <c r="BH256" s="421">
        <f t="shared" si="78"/>
        <v>191</v>
      </c>
      <c r="BI256" s="421">
        <f t="shared" si="78"/>
        <v>73</v>
      </c>
      <c r="BJ256" s="421">
        <f t="shared" si="78"/>
        <v>59</v>
      </c>
      <c r="BK256" s="421">
        <f t="shared" si="78"/>
        <v>44</v>
      </c>
      <c r="BL256" s="421">
        <f t="shared" si="78"/>
        <v>43</v>
      </c>
      <c r="BM256" s="421">
        <f t="shared" si="78"/>
        <v>24</v>
      </c>
      <c r="BN256" s="421">
        <f t="shared" si="78"/>
        <v>30</v>
      </c>
      <c r="BO256" s="421">
        <f t="shared" si="78"/>
        <v>10</v>
      </c>
      <c r="BP256" s="421">
        <f t="shared" si="78"/>
        <v>27</v>
      </c>
      <c r="BQ256" s="421">
        <f t="shared" si="78"/>
        <v>20</v>
      </c>
      <c r="BR256" s="421">
        <f t="shared" si="78"/>
        <v>1</v>
      </c>
      <c r="BS256" s="421">
        <f t="shared" si="78"/>
        <v>2</v>
      </c>
      <c r="BT256" s="421">
        <f t="shared" ref="BT256:CE256" si="79">BT255+BT234+BT206+BT182+BT164+BT126+BT98+BT81+BT59+BT24</f>
        <v>4</v>
      </c>
      <c r="BU256" s="421">
        <f t="shared" si="79"/>
        <v>2</v>
      </c>
      <c r="BV256" s="421">
        <f t="shared" si="79"/>
        <v>6</v>
      </c>
      <c r="BW256" s="421">
        <f t="shared" si="79"/>
        <v>4</v>
      </c>
      <c r="BX256" s="421">
        <f t="shared" si="79"/>
        <v>2</v>
      </c>
      <c r="BY256" s="421">
        <f t="shared" si="79"/>
        <v>6</v>
      </c>
      <c r="BZ256" s="421">
        <f t="shared" si="79"/>
        <v>7</v>
      </c>
      <c r="CA256" s="421">
        <f t="shared" si="79"/>
        <v>8</v>
      </c>
      <c r="CB256" s="421">
        <f t="shared" si="79"/>
        <v>15</v>
      </c>
      <c r="CC256" s="421">
        <f t="shared" si="79"/>
        <v>8</v>
      </c>
      <c r="CD256" s="421">
        <f t="shared" si="79"/>
        <v>9</v>
      </c>
      <c r="CE256" s="421">
        <f t="shared" si="79"/>
        <v>17</v>
      </c>
    </row>
    <row r="258" spans="16:26">
      <c r="P258" s="936" t="s">
        <v>2512</v>
      </c>
      <c r="Q258" s="937"/>
      <c r="R258" s="938"/>
      <c r="T258" s="423" t="s">
        <v>2513</v>
      </c>
      <c r="U258" s="423"/>
      <c r="V258" s="423"/>
      <c r="X258" s="936" t="s">
        <v>2514</v>
      </c>
      <c r="Y258" s="937"/>
      <c r="Z258" s="938"/>
    </row>
    <row r="259" spans="16:26">
      <c r="P259" s="424" t="s">
        <v>95</v>
      </c>
      <c r="Q259" s="932">
        <f>O256+R256</f>
        <v>2024</v>
      </c>
      <c r="R259" s="932"/>
      <c r="T259" s="424" t="s">
        <v>95</v>
      </c>
      <c r="U259" s="932">
        <f>U256+X256+AA256+AD256+AG256+AJ256</f>
        <v>14984</v>
      </c>
      <c r="V259" s="932"/>
      <c r="X259" s="424" t="s">
        <v>95</v>
      </c>
      <c r="Y259" s="932">
        <f>AM256+AP256+AS256+AV256+AY256+BB256+BE256</f>
        <v>691</v>
      </c>
      <c r="Z259" s="932"/>
    </row>
    <row r="260" spans="16:26">
      <c r="P260" s="424" t="s">
        <v>96</v>
      </c>
      <c r="Q260" s="932">
        <f>P256+S256</f>
        <v>2052</v>
      </c>
      <c r="R260" s="932"/>
      <c r="T260" s="424" t="s">
        <v>96</v>
      </c>
      <c r="U260" s="932">
        <f>V256+Y256+AB256+AE256+AH256+AK256</f>
        <v>13680</v>
      </c>
      <c r="V260" s="932"/>
      <c r="X260" s="424" t="s">
        <v>96</v>
      </c>
      <c r="Y260" s="932">
        <f>AN256+AQ256+AT256+AW256+AZ256+BC256+BF256</f>
        <v>398</v>
      </c>
      <c r="Z260" s="932"/>
    </row>
    <row r="261" spans="16:26">
      <c r="P261" s="424" t="s">
        <v>172</v>
      </c>
      <c r="Q261" s="939">
        <f>Q256+T256</f>
        <v>4076</v>
      </c>
      <c r="R261" s="939"/>
      <c r="T261" s="424" t="s">
        <v>172</v>
      </c>
      <c r="U261" s="939">
        <f>W256+Z256+AC256+AF256+AI256+AL256</f>
        <v>28664</v>
      </c>
      <c r="V261" s="939"/>
      <c r="X261" s="424" t="s">
        <v>172</v>
      </c>
      <c r="Y261" s="939">
        <f>SUM(Y259:Z260)</f>
        <v>1089</v>
      </c>
      <c r="Z261" s="939"/>
    </row>
    <row r="263" spans="16:26">
      <c r="T263" s="423" t="s">
        <v>91</v>
      </c>
      <c r="U263" s="939">
        <f>Q261+U261+Y261</f>
        <v>33829</v>
      </c>
      <c r="V263" s="939"/>
    </row>
  </sheetData>
  <mergeCells count="50">
    <mergeCell ref="U263:V263"/>
    <mergeCell ref="A1:CE1"/>
    <mergeCell ref="A3:CE3"/>
    <mergeCell ref="A4:CE4"/>
    <mergeCell ref="A5:CE5"/>
    <mergeCell ref="Q260:R260"/>
    <mergeCell ref="U260:V260"/>
    <mergeCell ref="Y260:Z260"/>
    <mergeCell ref="Q261:R261"/>
    <mergeCell ref="U261:V261"/>
    <mergeCell ref="Y261:Z261"/>
    <mergeCell ref="CC8:CE8"/>
    <mergeCell ref="A256:K256"/>
    <mergeCell ref="P258:R258"/>
    <mergeCell ref="X258:Z258"/>
    <mergeCell ref="Q259:R259"/>
    <mergeCell ref="U259:V259"/>
    <mergeCell ref="Y259:Z259"/>
    <mergeCell ref="BT8:BV8"/>
    <mergeCell ref="BW8:BY8"/>
    <mergeCell ref="BZ8:CB8"/>
    <mergeCell ref="AS8:AU8"/>
    <mergeCell ref="AV8:AX8"/>
    <mergeCell ref="AY8:BA8"/>
    <mergeCell ref="BB8:BD8"/>
    <mergeCell ref="BE8:BG8"/>
    <mergeCell ref="BT7:BY7"/>
    <mergeCell ref="BZ7:CE7"/>
    <mergeCell ref="O8:Q8"/>
    <mergeCell ref="R8:T8"/>
    <mergeCell ref="U8:W8"/>
    <mergeCell ref="X8:Z8"/>
    <mergeCell ref="AA8:AC8"/>
    <mergeCell ref="AD8:AF8"/>
    <mergeCell ref="O7:BG7"/>
    <mergeCell ref="AG8:AI8"/>
    <mergeCell ref="AJ8:AL8"/>
    <mergeCell ref="AM8:AO8"/>
    <mergeCell ref="AP8:AR8"/>
    <mergeCell ref="G7:G9"/>
    <mergeCell ref="K7:K9"/>
    <mergeCell ref="L7:L9"/>
    <mergeCell ref="M7:M9"/>
    <mergeCell ref="N7:N9"/>
    <mergeCell ref="F7:F9"/>
    <mergeCell ref="A7:A9"/>
    <mergeCell ref="B7:B9"/>
    <mergeCell ref="C7:C9"/>
    <mergeCell ref="D7:D9"/>
    <mergeCell ref="E7:E9"/>
  </mergeCells>
  <pageMargins left="0.62992125984251968" right="0.55118110236220474" top="0.85" bottom="0.35433070866141736" header="0.31496062992125984" footer="0.19685039370078741"/>
  <pageSetup paperSize="10000" scale="85" orientation="portrait" horizontalDpi="4294967293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G20"/>
  <sheetViews>
    <sheetView view="pageBreakPreview" zoomScale="98" zoomScaleSheetLayoutView="98" workbookViewId="0">
      <selection activeCell="Q5" sqref="Q5"/>
    </sheetView>
  </sheetViews>
  <sheetFormatPr defaultRowHeight="15"/>
  <cols>
    <col min="1" max="1" width="7.28515625" style="52" customWidth="1"/>
    <col min="2" max="2" width="24.7109375" style="52" customWidth="1"/>
    <col min="3" max="7" width="10.5703125" style="60" customWidth="1"/>
    <col min="8" max="16384" width="9.140625" style="52"/>
  </cols>
  <sheetData>
    <row r="1" spans="1:7">
      <c r="A1" s="940" t="s">
        <v>1847</v>
      </c>
      <c r="B1" s="940"/>
      <c r="C1" s="940"/>
      <c r="D1" s="940"/>
      <c r="E1" s="940"/>
      <c r="F1" s="940"/>
      <c r="G1" s="940"/>
    </row>
    <row r="2" spans="1:7" ht="6" customHeight="1"/>
    <row r="3" spans="1:7">
      <c r="A3" s="940" t="s">
        <v>145</v>
      </c>
      <c r="B3" s="940"/>
      <c r="C3" s="940"/>
      <c r="D3" s="940"/>
      <c r="E3" s="940"/>
      <c r="F3" s="940"/>
      <c r="G3" s="940"/>
    </row>
    <row r="4" spans="1:7">
      <c r="A4" s="940" t="s">
        <v>2286</v>
      </c>
      <c r="B4" s="940"/>
      <c r="C4" s="940"/>
      <c r="D4" s="940"/>
      <c r="E4" s="940"/>
      <c r="F4" s="940"/>
      <c r="G4" s="940"/>
    </row>
    <row r="6" spans="1:7" s="54" customFormat="1" ht="18.75" customHeight="1">
      <c r="A6" s="53" t="s">
        <v>20</v>
      </c>
      <c r="B6" s="53" t="s">
        <v>21</v>
      </c>
      <c r="C6" s="53" t="s">
        <v>22</v>
      </c>
      <c r="D6" s="53" t="s">
        <v>23</v>
      </c>
      <c r="E6" s="53" t="s">
        <v>24</v>
      </c>
      <c r="F6" s="53" t="s">
        <v>25</v>
      </c>
      <c r="G6" s="53" t="s">
        <v>2273</v>
      </c>
    </row>
    <row r="7" spans="1:7" s="54" customFormat="1" ht="18.75" customHeight="1">
      <c r="A7" s="53">
        <v>1</v>
      </c>
      <c r="B7" s="55" t="s">
        <v>146</v>
      </c>
      <c r="C7" s="56">
        <f>SUM(C8:C9)</f>
        <v>5298</v>
      </c>
      <c r="D7" s="56">
        <f>SUM(D8:D9)</f>
        <v>5165</v>
      </c>
      <c r="E7" s="56">
        <f>SUM(E8:E9)</f>
        <v>6052</v>
      </c>
      <c r="F7" s="56">
        <f>SUM(F8:F9)</f>
        <v>5635</v>
      </c>
      <c r="G7" s="56">
        <f>SUM(G8:G9)</f>
        <v>9503</v>
      </c>
    </row>
    <row r="8" spans="1:7" ht="18.75" customHeight="1">
      <c r="A8" s="57"/>
      <c r="B8" s="58" t="s">
        <v>2923</v>
      </c>
      <c r="C8" s="59">
        <f>164+4992</f>
        <v>5156</v>
      </c>
      <c r="D8" s="59">
        <f>161+4899</f>
        <v>5060</v>
      </c>
      <c r="E8" s="59">
        <f>161+5786</f>
        <v>5947</v>
      </c>
      <c r="F8" s="59">
        <v>5354</v>
      </c>
      <c r="G8" s="59">
        <v>8915</v>
      </c>
    </row>
    <row r="9" spans="1:7" ht="18.75" customHeight="1">
      <c r="A9" s="57"/>
      <c r="B9" s="58" t="s">
        <v>148</v>
      </c>
      <c r="C9" s="59">
        <v>142</v>
      </c>
      <c r="D9" s="59">
        <f>105</f>
        <v>105</v>
      </c>
      <c r="E9" s="59">
        <f>105</f>
        <v>105</v>
      </c>
      <c r="F9" s="59">
        <v>281</v>
      </c>
      <c r="G9" s="59">
        <f>'Siswa 13-16'!E129+'Siswa 13-16'!E199</f>
        <v>588</v>
      </c>
    </row>
    <row r="10" spans="1:7" s="54" customFormat="1" ht="18.75" customHeight="1">
      <c r="A10" s="53">
        <v>2</v>
      </c>
      <c r="B10" s="55" t="s">
        <v>149</v>
      </c>
      <c r="C10" s="56">
        <f>SUM(C11:C12)</f>
        <v>37413</v>
      </c>
      <c r="D10" s="56">
        <f>SUM(D11:D12)</f>
        <v>37125</v>
      </c>
      <c r="E10" s="56">
        <f>SUM(E11:E12)</f>
        <v>36786</v>
      </c>
      <c r="F10" s="56">
        <f>SUM(F11:F12)</f>
        <v>18442</v>
      </c>
      <c r="G10" s="56">
        <f>SUM(G11:G12)</f>
        <v>36463</v>
      </c>
    </row>
    <row r="11" spans="1:7" ht="18.75" customHeight="1">
      <c r="A11" s="57"/>
      <c r="B11" s="58" t="s">
        <v>150</v>
      </c>
      <c r="C11" s="59">
        <f>35311+326</f>
        <v>35637</v>
      </c>
      <c r="D11" s="59">
        <f>34915+330</f>
        <v>35245</v>
      </c>
      <c r="E11" s="59">
        <f>33953+550</f>
        <v>34503</v>
      </c>
      <c r="F11" s="59">
        <f>'Siswa 13-16'!G92+'Siswa 13-16'!G164</f>
        <v>16138</v>
      </c>
      <c r="G11" s="59">
        <f>'Siswa 13-16'!H92+'Siswa 13-16'!H164</f>
        <v>33821</v>
      </c>
    </row>
    <row r="12" spans="1:7" ht="18.75" customHeight="1">
      <c r="A12" s="57"/>
      <c r="B12" s="58" t="s">
        <v>151</v>
      </c>
      <c r="C12" s="59">
        <f>1138+638</f>
        <v>1776</v>
      </c>
      <c r="D12" s="59">
        <f>1212+668</f>
        <v>1880</v>
      </c>
      <c r="E12" s="59">
        <f>1264+1019</f>
        <v>2283</v>
      </c>
      <c r="F12" s="59">
        <f>1209+1095</f>
        <v>2304</v>
      </c>
      <c r="G12" s="59">
        <f>'Siswa 13-16'!H199+'Siswa 13-16'!H129</f>
        <v>2642</v>
      </c>
    </row>
    <row r="13" spans="1:7" s="54" customFormat="1" ht="18.75" customHeight="1">
      <c r="A13" s="53">
        <v>3</v>
      </c>
      <c r="B13" s="55" t="s">
        <v>77</v>
      </c>
      <c r="C13" s="56">
        <v>23</v>
      </c>
      <c r="D13" s="56">
        <v>23</v>
      </c>
      <c r="E13" s="56">
        <v>47</v>
      </c>
      <c r="F13" s="56">
        <v>70</v>
      </c>
      <c r="G13" s="56">
        <v>70</v>
      </c>
    </row>
    <row r="14" spans="1:7" s="54" customFormat="1" ht="18.75" customHeight="1">
      <c r="A14" s="53">
        <v>4</v>
      </c>
      <c r="B14" s="55" t="s">
        <v>152</v>
      </c>
      <c r="C14" s="56">
        <f>SUM(C15:C16)</f>
        <v>13707</v>
      </c>
      <c r="D14" s="56">
        <f>SUM(D15:D16)</f>
        <v>13935</v>
      </c>
      <c r="E14" s="56">
        <f>SUM(E15:E16)</f>
        <v>14663</v>
      </c>
      <c r="F14" s="56">
        <f>SUM(F15:F16)</f>
        <v>9836</v>
      </c>
      <c r="G14" s="56">
        <f>SUM(G15:G16)</f>
        <v>15338</v>
      </c>
    </row>
    <row r="15" spans="1:7" ht="18.75" customHeight="1">
      <c r="A15" s="57"/>
      <c r="B15" s="58" t="s">
        <v>153</v>
      </c>
      <c r="C15" s="59">
        <f>8544+802</f>
        <v>9346</v>
      </c>
      <c r="D15" s="59">
        <f>8609+816</f>
        <v>9425</v>
      </c>
      <c r="E15" s="59">
        <f>8529+1224</f>
        <v>9753</v>
      </c>
      <c r="F15" s="59">
        <f>'Siswa 13-16'!J92+'Siswa 13-16'!J164</f>
        <v>5126</v>
      </c>
      <c r="G15" s="59">
        <f>'Siswa 13-16'!K92+'Siswa 13-16'!K164</f>
        <v>10360</v>
      </c>
    </row>
    <row r="16" spans="1:7" ht="18.75" customHeight="1">
      <c r="A16" s="57"/>
      <c r="B16" s="58" t="s">
        <v>154</v>
      </c>
      <c r="C16" s="59">
        <f>1661+2700</f>
        <v>4361</v>
      </c>
      <c r="D16" s="59">
        <f>1688+2822</f>
        <v>4510</v>
      </c>
      <c r="E16" s="59">
        <f>1775+3135</f>
        <v>4910</v>
      </c>
      <c r="F16" s="59">
        <f>1881+2829</f>
        <v>4710</v>
      </c>
      <c r="G16" s="59">
        <f>'Siswa 13-16'!K129+'Siswa 13-16'!K199</f>
        <v>4978</v>
      </c>
    </row>
    <row r="17" spans="1:7" s="54" customFormat="1" ht="18.75" customHeight="1">
      <c r="A17" s="53">
        <v>5</v>
      </c>
      <c r="B17" s="55" t="s">
        <v>155</v>
      </c>
      <c r="C17" s="56">
        <f>SUM(C18:C20)</f>
        <v>9910</v>
      </c>
      <c r="D17" s="56">
        <f>SUM(D18:D20)</f>
        <v>10287</v>
      </c>
      <c r="E17" s="56">
        <f>SUM(E18:E20)</f>
        <v>10653</v>
      </c>
      <c r="F17" s="56">
        <f>SUM(F18:F20)</f>
        <v>6474</v>
      </c>
      <c r="G17" s="56">
        <f>SUM(G18:G20)</f>
        <v>11206</v>
      </c>
    </row>
    <row r="18" spans="1:7" ht="18.75" customHeight="1">
      <c r="A18" s="57"/>
      <c r="B18" s="58" t="s">
        <v>156</v>
      </c>
      <c r="C18" s="59">
        <f>3355+517</f>
        <v>3872</v>
      </c>
      <c r="D18" s="59">
        <f>3559+617</f>
        <v>4176</v>
      </c>
      <c r="E18" s="59">
        <f>3779+771</f>
        <v>4550</v>
      </c>
      <c r="F18" s="59">
        <f>'Siswa 13-16'!M92+'Siswa 13-16'!M164</f>
        <v>2572</v>
      </c>
      <c r="G18" s="59">
        <f>'Siswa 13-16'!N92+'Siswa 13-16'!N164</f>
        <v>4827</v>
      </c>
    </row>
    <row r="19" spans="1:7" ht="18.75" customHeight="1">
      <c r="A19" s="57"/>
      <c r="B19" s="58" t="s">
        <v>157</v>
      </c>
      <c r="C19" s="59">
        <f>3686+702</f>
        <v>4388</v>
      </c>
      <c r="D19" s="59">
        <f>4042+408</f>
        <v>4450</v>
      </c>
      <c r="E19" s="59">
        <f>3753+583</f>
        <v>4336</v>
      </c>
      <c r="F19" s="59">
        <f>'Siswa 13-16'!P92+'Siswa 13-16'!P164</f>
        <v>2251</v>
      </c>
      <c r="G19" s="59">
        <f>'Siswa 13-16'!Q92+'Siswa 13-16'!Q164</f>
        <v>4696</v>
      </c>
    </row>
    <row r="20" spans="1:7" ht="18.75" customHeight="1">
      <c r="A20" s="57"/>
      <c r="B20" s="58" t="s">
        <v>158</v>
      </c>
      <c r="C20" s="59">
        <f>428+1222</f>
        <v>1650</v>
      </c>
      <c r="D20" s="59">
        <f>509+1152</f>
        <v>1661</v>
      </c>
      <c r="E20" s="59">
        <f>477+1290</f>
        <v>1767</v>
      </c>
      <c r="F20" s="59">
        <f>420+1231</f>
        <v>1651</v>
      </c>
      <c r="G20" s="59">
        <f>'Siswa 13-16'!N199+'Siswa 13-16'!N129</f>
        <v>1683</v>
      </c>
    </row>
  </sheetData>
  <mergeCells count="3">
    <mergeCell ref="A3:G3"/>
    <mergeCell ref="A4:G4"/>
    <mergeCell ref="A1:G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Q27"/>
  <sheetViews>
    <sheetView view="pageBreakPreview" zoomScale="90" zoomScaleSheetLayoutView="90" workbookViewId="0">
      <selection activeCell="Q5" sqref="Q5"/>
    </sheetView>
  </sheetViews>
  <sheetFormatPr defaultRowHeight="15"/>
  <cols>
    <col min="1" max="1" width="4.28515625" style="504" bestFit="1" customWidth="1"/>
    <col min="2" max="2" width="14" style="504" hidden="1" customWidth="1"/>
    <col min="3" max="3" width="10.85546875" style="504" hidden="1" customWidth="1"/>
    <col min="4" max="4" width="20" style="504" bestFit="1" customWidth="1"/>
    <col min="5" max="5" width="19.28515625" style="504" bestFit="1" customWidth="1"/>
    <col min="6" max="6" width="5.42578125" style="512" hidden="1" customWidth="1"/>
    <col min="7" max="7" width="6.42578125" style="512" hidden="1" customWidth="1"/>
    <col min="8" max="8" width="6.5703125" style="512" hidden="1" customWidth="1"/>
    <col min="9" max="10" width="5.7109375" style="512" customWidth="1"/>
    <col min="11" max="11" width="6.5703125" style="512" bestFit="1" customWidth="1"/>
    <col min="12" max="14" width="5.7109375" style="512" customWidth="1"/>
    <col min="15" max="17" width="0" style="504" hidden="1" customWidth="1"/>
    <col min="18" max="16384" width="9.140625" style="504"/>
  </cols>
  <sheetData>
    <row r="1" spans="1:17" s="63" customFormat="1" ht="15.75" customHeight="1">
      <c r="A1" s="946" t="s">
        <v>1848</v>
      </c>
      <c r="B1" s="946"/>
      <c r="C1" s="946"/>
      <c r="D1" s="946"/>
      <c r="E1" s="946"/>
      <c r="F1" s="946"/>
      <c r="G1" s="946"/>
      <c r="H1" s="946"/>
      <c r="I1" s="946"/>
      <c r="J1" s="946"/>
      <c r="K1" s="946"/>
      <c r="L1" s="946"/>
      <c r="M1" s="946"/>
      <c r="N1" s="946"/>
      <c r="O1" s="946"/>
      <c r="P1" s="946"/>
      <c r="Q1" s="946"/>
    </row>
    <row r="2" spans="1:17" s="63" customFormat="1" ht="7.5" customHeight="1">
      <c r="A2" s="64"/>
      <c r="B2" s="65"/>
      <c r="C2" s="64"/>
    </row>
    <row r="3" spans="1:17" s="63" customFormat="1" ht="15.75" customHeight="1">
      <c r="A3" s="946" t="s">
        <v>2872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  <c r="N3" s="946"/>
      <c r="O3" s="946"/>
      <c r="P3" s="946"/>
      <c r="Q3" s="946"/>
    </row>
    <row r="4" spans="1:17" s="63" customFormat="1" ht="15.75" customHeight="1">
      <c r="A4" s="946" t="s">
        <v>2686</v>
      </c>
      <c r="B4" s="946"/>
      <c r="C4" s="946"/>
      <c r="D4" s="946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</row>
    <row r="6" spans="1:17" ht="26.25" customHeight="1">
      <c r="A6" s="947" t="s">
        <v>20</v>
      </c>
      <c r="B6" s="948" t="s">
        <v>2687</v>
      </c>
      <c r="C6" s="948" t="s">
        <v>166</v>
      </c>
      <c r="D6" s="948" t="s">
        <v>168</v>
      </c>
      <c r="E6" s="948" t="s">
        <v>14</v>
      </c>
      <c r="F6" s="944" t="s">
        <v>2688</v>
      </c>
      <c r="G6" s="944"/>
      <c r="H6" s="944"/>
      <c r="I6" s="944" t="s">
        <v>2876</v>
      </c>
      <c r="J6" s="944"/>
      <c r="K6" s="944"/>
      <c r="L6" s="944" t="s">
        <v>2877</v>
      </c>
      <c r="M6" s="944"/>
      <c r="N6" s="944"/>
    </row>
    <row r="7" spans="1:17" ht="15" customHeight="1">
      <c r="A7" s="947"/>
      <c r="B7" s="948"/>
      <c r="C7" s="948"/>
      <c r="D7" s="948"/>
      <c r="E7" s="948"/>
      <c r="F7" s="505" t="s">
        <v>95</v>
      </c>
      <c r="G7" s="505" t="s">
        <v>96</v>
      </c>
      <c r="H7" s="505" t="s">
        <v>80</v>
      </c>
      <c r="I7" s="505" t="s">
        <v>95</v>
      </c>
      <c r="J7" s="505" t="s">
        <v>96</v>
      </c>
      <c r="K7" s="505" t="s">
        <v>80</v>
      </c>
      <c r="L7" s="505" t="s">
        <v>95</v>
      </c>
      <c r="M7" s="505" t="s">
        <v>96</v>
      </c>
      <c r="N7" s="505" t="s">
        <v>80</v>
      </c>
    </row>
    <row r="8" spans="1:17" ht="17.100000000000001" customHeight="1">
      <c r="A8" s="506">
        <v>1</v>
      </c>
      <c r="B8" s="507" t="s">
        <v>2678</v>
      </c>
      <c r="C8" s="508">
        <v>69731121</v>
      </c>
      <c r="D8" s="508" t="s">
        <v>2658</v>
      </c>
      <c r="E8" s="508" t="s">
        <v>227</v>
      </c>
      <c r="F8" s="509">
        <v>8</v>
      </c>
      <c r="G8" s="509">
        <v>7</v>
      </c>
      <c r="H8" s="509">
        <v>15</v>
      </c>
      <c r="I8" s="509">
        <v>2</v>
      </c>
      <c r="J8" s="509">
        <v>5</v>
      </c>
      <c r="K8" s="509">
        <v>7</v>
      </c>
      <c r="L8" s="509">
        <v>6</v>
      </c>
      <c r="M8" s="509">
        <v>2</v>
      </c>
      <c r="N8" s="509">
        <v>8</v>
      </c>
      <c r="O8" s="510">
        <f>F8+I8+L8</f>
        <v>16</v>
      </c>
      <c r="P8" s="510">
        <f>G8+J8+M8</f>
        <v>14</v>
      </c>
      <c r="Q8" s="510">
        <f>SUM(O8:P8)</f>
        <v>30</v>
      </c>
    </row>
    <row r="9" spans="1:17" ht="17.100000000000001" customHeight="1">
      <c r="A9" s="506">
        <f>A8+1</f>
        <v>2</v>
      </c>
      <c r="B9" s="507" t="s">
        <v>2679</v>
      </c>
      <c r="C9" s="508">
        <v>69731123</v>
      </c>
      <c r="D9" s="508" t="s">
        <v>2691</v>
      </c>
      <c r="E9" s="508" t="s">
        <v>227</v>
      </c>
      <c r="F9" s="509">
        <v>8</v>
      </c>
      <c r="G9" s="509">
        <v>7</v>
      </c>
      <c r="H9" s="509">
        <v>15</v>
      </c>
      <c r="I9" s="509">
        <v>4</v>
      </c>
      <c r="J9" s="509">
        <v>3</v>
      </c>
      <c r="K9" s="509">
        <v>7</v>
      </c>
      <c r="L9" s="509">
        <v>4</v>
      </c>
      <c r="M9" s="509">
        <v>4</v>
      </c>
      <c r="N9" s="509">
        <v>8</v>
      </c>
      <c r="O9" s="510">
        <f t="shared" ref="O9:P10" si="0">F9+I9+L9</f>
        <v>16</v>
      </c>
      <c r="P9" s="510">
        <f t="shared" si="0"/>
        <v>14</v>
      </c>
      <c r="Q9" s="510">
        <f t="shared" ref="Q9:Q10" si="1">SUM(O9:P9)</f>
        <v>30</v>
      </c>
    </row>
    <row r="10" spans="1:17" ht="17.100000000000001" customHeight="1">
      <c r="A10" s="506">
        <f t="shared" ref="A10:A23" si="2">A9+1</f>
        <v>3</v>
      </c>
      <c r="B10" s="507" t="s">
        <v>2680</v>
      </c>
      <c r="C10" s="508">
        <v>69883878</v>
      </c>
      <c r="D10" s="508" t="s">
        <v>2692</v>
      </c>
      <c r="E10" s="508" t="s">
        <v>227</v>
      </c>
      <c r="F10" s="509">
        <v>6</v>
      </c>
      <c r="G10" s="509">
        <v>12</v>
      </c>
      <c r="H10" s="509">
        <v>18</v>
      </c>
      <c r="I10" s="509">
        <v>3</v>
      </c>
      <c r="J10" s="509">
        <v>9</v>
      </c>
      <c r="K10" s="509">
        <v>12</v>
      </c>
      <c r="L10" s="509">
        <v>3</v>
      </c>
      <c r="M10" s="509">
        <v>3</v>
      </c>
      <c r="N10" s="509">
        <v>6</v>
      </c>
      <c r="O10" s="510">
        <f t="shared" si="0"/>
        <v>12</v>
      </c>
      <c r="P10" s="510">
        <f t="shared" si="0"/>
        <v>24</v>
      </c>
      <c r="Q10" s="510">
        <f t="shared" si="1"/>
        <v>36</v>
      </c>
    </row>
    <row r="11" spans="1:17" s="519" customFormat="1" ht="17.100000000000001" customHeight="1">
      <c r="A11" s="941" t="s">
        <v>67</v>
      </c>
      <c r="B11" s="942"/>
      <c r="C11" s="942"/>
      <c r="D11" s="942"/>
      <c r="E11" s="943"/>
      <c r="F11" s="505">
        <f>SUM(F8:F10)</f>
        <v>22</v>
      </c>
      <c r="G11" s="505">
        <f t="shared" ref="G11:N11" si="3">SUM(G8:G10)</f>
        <v>26</v>
      </c>
      <c r="H11" s="505">
        <f t="shared" si="3"/>
        <v>48</v>
      </c>
      <c r="I11" s="505">
        <f t="shared" si="3"/>
        <v>9</v>
      </c>
      <c r="J11" s="505">
        <f t="shared" si="3"/>
        <v>17</v>
      </c>
      <c r="K11" s="505">
        <f t="shared" si="3"/>
        <v>26</v>
      </c>
      <c r="L11" s="505">
        <f t="shared" si="3"/>
        <v>13</v>
      </c>
      <c r="M11" s="505">
        <f t="shared" si="3"/>
        <v>9</v>
      </c>
      <c r="N11" s="505">
        <f t="shared" si="3"/>
        <v>22</v>
      </c>
      <c r="O11" s="536">
        <f>SUM(O8:O10)</f>
        <v>44</v>
      </c>
      <c r="P11" s="536">
        <f t="shared" ref="P11:Q13" si="4">SUM(P8:P10)</f>
        <v>52</v>
      </c>
      <c r="Q11" s="536">
        <f t="shared" si="4"/>
        <v>96</v>
      </c>
    </row>
    <row r="12" spans="1:17" ht="17.100000000000001" customHeight="1">
      <c r="A12" s="506">
        <f>A10+1</f>
        <v>4</v>
      </c>
      <c r="B12" s="507" t="s">
        <v>2681</v>
      </c>
      <c r="C12" s="508">
        <v>69883876</v>
      </c>
      <c r="D12" s="508" t="s">
        <v>2693</v>
      </c>
      <c r="E12" s="508" t="s">
        <v>189</v>
      </c>
      <c r="F12" s="509">
        <v>6</v>
      </c>
      <c r="G12" s="509">
        <v>14</v>
      </c>
      <c r="H12" s="509">
        <v>20</v>
      </c>
      <c r="I12" s="509">
        <v>5</v>
      </c>
      <c r="J12" s="509">
        <v>6</v>
      </c>
      <c r="K12" s="509">
        <v>11</v>
      </c>
      <c r="L12" s="509">
        <v>1</v>
      </c>
      <c r="M12" s="509">
        <v>8</v>
      </c>
      <c r="N12" s="509">
        <v>9</v>
      </c>
      <c r="O12" s="510">
        <f t="shared" ref="O12:P25" si="5">F12+I12+L12</f>
        <v>12</v>
      </c>
      <c r="P12" s="510">
        <f t="shared" si="5"/>
        <v>28</v>
      </c>
      <c r="Q12" s="510">
        <f t="shared" ref="Q12:Q25" si="6">SUM(O12:P12)</f>
        <v>40</v>
      </c>
    </row>
    <row r="13" spans="1:17" s="519" customFormat="1" ht="17.100000000000001" customHeight="1">
      <c r="A13" s="941" t="s">
        <v>67</v>
      </c>
      <c r="B13" s="942"/>
      <c r="C13" s="942"/>
      <c r="D13" s="942"/>
      <c r="E13" s="943"/>
      <c r="F13" s="505">
        <f>F12</f>
        <v>6</v>
      </c>
      <c r="G13" s="505">
        <f t="shared" ref="G13:N13" si="7">G12</f>
        <v>14</v>
      </c>
      <c r="H13" s="505">
        <f t="shared" si="7"/>
        <v>20</v>
      </c>
      <c r="I13" s="505">
        <f t="shared" si="7"/>
        <v>5</v>
      </c>
      <c r="J13" s="505">
        <f t="shared" si="7"/>
        <v>6</v>
      </c>
      <c r="K13" s="505">
        <f t="shared" si="7"/>
        <v>11</v>
      </c>
      <c r="L13" s="505">
        <f t="shared" si="7"/>
        <v>1</v>
      </c>
      <c r="M13" s="505">
        <f t="shared" si="7"/>
        <v>8</v>
      </c>
      <c r="N13" s="505">
        <f t="shared" si="7"/>
        <v>9</v>
      </c>
      <c r="O13" s="536">
        <f>SUM(O10:O12)</f>
        <v>68</v>
      </c>
      <c r="P13" s="536">
        <f t="shared" si="4"/>
        <v>104</v>
      </c>
      <c r="Q13" s="536">
        <f t="shared" si="4"/>
        <v>172</v>
      </c>
    </row>
    <row r="14" spans="1:17" ht="17.100000000000001" customHeight="1">
      <c r="A14" s="506">
        <f>A12+1</f>
        <v>5</v>
      </c>
      <c r="B14" s="507" t="s">
        <v>2682</v>
      </c>
      <c r="C14" s="508">
        <v>69731125</v>
      </c>
      <c r="D14" s="508" t="s">
        <v>2694</v>
      </c>
      <c r="E14" s="508" t="s">
        <v>216</v>
      </c>
      <c r="F14" s="509">
        <v>24</v>
      </c>
      <c r="G14" s="509">
        <v>14</v>
      </c>
      <c r="H14" s="509">
        <v>38</v>
      </c>
      <c r="I14" s="509">
        <v>24</v>
      </c>
      <c r="J14" s="509">
        <v>14</v>
      </c>
      <c r="K14" s="509">
        <v>38</v>
      </c>
      <c r="L14" s="509">
        <v>0</v>
      </c>
      <c r="M14" s="509">
        <v>0</v>
      </c>
      <c r="N14" s="509">
        <v>0</v>
      </c>
      <c r="O14" s="510">
        <f t="shared" si="5"/>
        <v>48</v>
      </c>
      <c r="P14" s="510">
        <f t="shared" si="5"/>
        <v>28</v>
      </c>
      <c r="Q14" s="510">
        <f t="shared" si="6"/>
        <v>76</v>
      </c>
    </row>
    <row r="15" spans="1:17" ht="17.100000000000001" customHeight="1">
      <c r="A15" s="506">
        <f>A25+1</f>
        <v>13</v>
      </c>
      <c r="B15" s="507" t="s">
        <v>2683</v>
      </c>
      <c r="C15" s="508">
        <v>69883877</v>
      </c>
      <c r="D15" s="508" t="s">
        <v>2695</v>
      </c>
      <c r="E15" s="508" t="s">
        <v>216</v>
      </c>
      <c r="F15" s="509">
        <v>12</v>
      </c>
      <c r="G15" s="509">
        <v>10</v>
      </c>
      <c r="H15" s="509">
        <v>22</v>
      </c>
      <c r="I15" s="509">
        <v>4</v>
      </c>
      <c r="J15" s="509">
        <v>3</v>
      </c>
      <c r="K15" s="509">
        <v>7</v>
      </c>
      <c r="L15" s="509">
        <v>8</v>
      </c>
      <c r="M15" s="509">
        <v>7</v>
      </c>
      <c r="N15" s="509">
        <v>15</v>
      </c>
      <c r="O15" s="510">
        <f>F15+I15+L15</f>
        <v>24</v>
      </c>
      <c r="P15" s="510">
        <f>G15+J15+M15</f>
        <v>20</v>
      </c>
      <c r="Q15" s="510">
        <f>SUM(O15:P15)</f>
        <v>44</v>
      </c>
    </row>
    <row r="16" spans="1:17" s="519" customFormat="1" ht="17.100000000000001" customHeight="1">
      <c r="A16" s="941" t="s">
        <v>67</v>
      </c>
      <c r="B16" s="942"/>
      <c r="C16" s="942"/>
      <c r="D16" s="942"/>
      <c r="E16" s="943"/>
      <c r="F16" s="505">
        <f>SUM(F14:F15)</f>
        <v>36</v>
      </c>
      <c r="G16" s="505">
        <f t="shared" ref="G16:N16" si="8">SUM(G14:G15)</f>
        <v>24</v>
      </c>
      <c r="H16" s="505">
        <f t="shared" si="8"/>
        <v>60</v>
      </c>
      <c r="I16" s="505">
        <f t="shared" si="8"/>
        <v>28</v>
      </c>
      <c r="J16" s="505">
        <f t="shared" si="8"/>
        <v>17</v>
      </c>
      <c r="K16" s="505">
        <f t="shared" si="8"/>
        <v>45</v>
      </c>
      <c r="L16" s="505">
        <f t="shared" si="8"/>
        <v>8</v>
      </c>
      <c r="M16" s="505">
        <f t="shared" si="8"/>
        <v>7</v>
      </c>
      <c r="N16" s="505">
        <f t="shared" si="8"/>
        <v>15</v>
      </c>
      <c r="O16" s="536">
        <f>SUM(O13:O15)</f>
        <v>140</v>
      </c>
      <c r="P16" s="536">
        <f t="shared" ref="P16:Q16" si="9">SUM(P13:P15)</f>
        <v>152</v>
      </c>
      <c r="Q16" s="536">
        <f t="shared" si="9"/>
        <v>292</v>
      </c>
    </row>
    <row r="17" spans="1:17" ht="17.100000000000001" customHeight="1">
      <c r="A17" s="506">
        <f>A14+1</f>
        <v>6</v>
      </c>
      <c r="B17" s="507" t="s">
        <v>2672</v>
      </c>
      <c r="C17" s="508">
        <v>69731124</v>
      </c>
      <c r="D17" s="508" t="s">
        <v>2696</v>
      </c>
      <c r="E17" s="508" t="s">
        <v>308</v>
      </c>
      <c r="F17" s="509">
        <v>12</v>
      </c>
      <c r="G17" s="509">
        <v>14</v>
      </c>
      <c r="H17" s="509">
        <v>26</v>
      </c>
      <c r="I17" s="509">
        <v>6</v>
      </c>
      <c r="J17" s="509">
        <v>6</v>
      </c>
      <c r="K17" s="509">
        <v>12</v>
      </c>
      <c r="L17" s="509">
        <v>6</v>
      </c>
      <c r="M17" s="509">
        <v>8</v>
      </c>
      <c r="N17" s="509">
        <v>14</v>
      </c>
      <c r="O17" s="510">
        <f t="shared" si="5"/>
        <v>24</v>
      </c>
      <c r="P17" s="510">
        <f t="shared" si="5"/>
        <v>28</v>
      </c>
      <c r="Q17" s="510">
        <f t="shared" si="6"/>
        <v>52</v>
      </c>
    </row>
    <row r="18" spans="1:17" s="519" customFormat="1" ht="17.100000000000001" customHeight="1">
      <c r="A18" s="941" t="s">
        <v>67</v>
      </c>
      <c r="B18" s="942"/>
      <c r="C18" s="942"/>
      <c r="D18" s="942"/>
      <c r="E18" s="943"/>
      <c r="F18" s="505">
        <f>F17</f>
        <v>12</v>
      </c>
      <c r="G18" s="505">
        <f t="shared" ref="G18" si="10">G17</f>
        <v>14</v>
      </c>
      <c r="H18" s="505">
        <f t="shared" ref="H18" si="11">H17</f>
        <v>26</v>
      </c>
      <c r="I18" s="505">
        <f t="shared" ref="I18" si="12">I17</f>
        <v>6</v>
      </c>
      <c r="J18" s="505">
        <f t="shared" ref="J18" si="13">J17</f>
        <v>6</v>
      </c>
      <c r="K18" s="505">
        <f t="shared" ref="K18" si="14">K17</f>
        <v>12</v>
      </c>
      <c r="L18" s="505">
        <f t="shared" ref="L18" si="15">L17</f>
        <v>6</v>
      </c>
      <c r="M18" s="505">
        <f t="shared" ref="M18" si="16">M17</f>
        <v>8</v>
      </c>
      <c r="N18" s="505">
        <f t="shared" ref="N18" si="17">N17</f>
        <v>14</v>
      </c>
      <c r="O18" s="536">
        <f>SUM(O15:O17)</f>
        <v>188</v>
      </c>
      <c r="P18" s="536">
        <f t="shared" ref="P18:Q18" si="18">SUM(P15:P17)</f>
        <v>200</v>
      </c>
      <c r="Q18" s="536">
        <f t="shared" si="18"/>
        <v>388</v>
      </c>
    </row>
    <row r="19" spans="1:17" ht="17.100000000000001" customHeight="1">
      <c r="A19" s="506">
        <f>A17+1</f>
        <v>7</v>
      </c>
      <c r="B19" s="507" t="s">
        <v>2673</v>
      </c>
      <c r="C19" s="508">
        <v>69731141</v>
      </c>
      <c r="D19" s="508" t="s">
        <v>2697</v>
      </c>
      <c r="E19" s="508" t="s">
        <v>178</v>
      </c>
      <c r="F19" s="509">
        <v>10</v>
      </c>
      <c r="G19" s="509">
        <v>13</v>
      </c>
      <c r="H19" s="509">
        <v>23</v>
      </c>
      <c r="I19" s="509">
        <v>6</v>
      </c>
      <c r="J19" s="509">
        <v>7</v>
      </c>
      <c r="K19" s="509">
        <v>13</v>
      </c>
      <c r="L19" s="509">
        <v>4</v>
      </c>
      <c r="M19" s="509">
        <v>6</v>
      </c>
      <c r="N19" s="509">
        <v>10</v>
      </c>
      <c r="O19" s="510">
        <f t="shared" si="5"/>
        <v>20</v>
      </c>
      <c r="P19" s="510">
        <f t="shared" si="5"/>
        <v>26</v>
      </c>
      <c r="Q19" s="510">
        <f t="shared" si="6"/>
        <v>46</v>
      </c>
    </row>
    <row r="20" spans="1:17" ht="17.100000000000001" customHeight="1">
      <c r="A20" s="506">
        <f t="shared" si="2"/>
        <v>8</v>
      </c>
      <c r="B20" s="507" t="s">
        <v>2674</v>
      </c>
      <c r="C20" s="508">
        <v>69731126</v>
      </c>
      <c r="D20" s="508" t="s">
        <v>2698</v>
      </c>
      <c r="E20" s="508" t="s">
        <v>178</v>
      </c>
      <c r="F20" s="509">
        <v>0</v>
      </c>
      <c r="G20" s="509">
        <v>0</v>
      </c>
      <c r="H20" s="509">
        <v>0</v>
      </c>
      <c r="I20" s="509">
        <v>0</v>
      </c>
      <c r="J20" s="509">
        <v>0</v>
      </c>
      <c r="K20" s="509">
        <v>0</v>
      </c>
      <c r="L20" s="509">
        <v>0</v>
      </c>
      <c r="M20" s="509">
        <v>0</v>
      </c>
      <c r="N20" s="509">
        <v>0</v>
      </c>
      <c r="O20" s="510">
        <f t="shared" si="5"/>
        <v>0</v>
      </c>
      <c r="P20" s="510">
        <f t="shared" si="5"/>
        <v>0</v>
      </c>
      <c r="Q20" s="510">
        <f t="shared" si="6"/>
        <v>0</v>
      </c>
    </row>
    <row r="21" spans="1:17" ht="17.100000000000001" customHeight="1">
      <c r="A21" s="506">
        <f t="shared" si="2"/>
        <v>9</v>
      </c>
      <c r="B21" s="507" t="s">
        <v>2675</v>
      </c>
      <c r="C21" s="508">
        <v>69731127</v>
      </c>
      <c r="D21" s="508" t="s">
        <v>2699</v>
      </c>
      <c r="E21" s="508" t="s">
        <v>178</v>
      </c>
      <c r="F21" s="509">
        <v>10</v>
      </c>
      <c r="G21" s="509">
        <v>11</v>
      </c>
      <c r="H21" s="509">
        <v>21</v>
      </c>
      <c r="I21" s="509">
        <v>6</v>
      </c>
      <c r="J21" s="509">
        <v>7</v>
      </c>
      <c r="K21" s="509">
        <v>13</v>
      </c>
      <c r="L21" s="509">
        <v>4</v>
      </c>
      <c r="M21" s="509">
        <v>4</v>
      </c>
      <c r="N21" s="509">
        <v>8</v>
      </c>
      <c r="O21" s="510">
        <f t="shared" si="5"/>
        <v>20</v>
      </c>
      <c r="P21" s="510">
        <f t="shared" si="5"/>
        <v>22</v>
      </c>
      <c r="Q21" s="510">
        <f t="shared" si="6"/>
        <v>42</v>
      </c>
    </row>
    <row r="22" spans="1:17" ht="17.100000000000001" customHeight="1">
      <c r="A22" s="506">
        <f t="shared" si="2"/>
        <v>10</v>
      </c>
      <c r="B22" s="507" t="s">
        <v>2677</v>
      </c>
      <c r="C22" s="508">
        <v>69756350</v>
      </c>
      <c r="D22" s="508" t="s">
        <v>2668</v>
      </c>
      <c r="E22" s="508" t="s">
        <v>178</v>
      </c>
      <c r="F22" s="509">
        <v>18</v>
      </c>
      <c r="G22" s="509">
        <v>16</v>
      </c>
      <c r="H22" s="509">
        <v>34</v>
      </c>
      <c r="I22" s="509">
        <v>5</v>
      </c>
      <c r="J22" s="509">
        <v>3</v>
      </c>
      <c r="K22" s="509">
        <v>8</v>
      </c>
      <c r="L22" s="509">
        <v>13</v>
      </c>
      <c r="M22" s="509">
        <v>13</v>
      </c>
      <c r="N22" s="509">
        <v>26</v>
      </c>
      <c r="O22" s="510">
        <f t="shared" si="5"/>
        <v>36</v>
      </c>
      <c r="P22" s="510">
        <f t="shared" si="5"/>
        <v>32</v>
      </c>
      <c r="Q22" s="510">
        <f t="shared" si="6"/>
        <v>68</v>
      </c>
    </row>
    <row r="23" spans="1:17" ht="17.100000000000001" customHeight="1">
      <c r="A23" s="506">
        <f t="shared" si="2"/>
        <v>11</v>
      </c>
      <c r="B23" s="507" t="s">
        <v>2676</v>
      </c>
      <c r="C23" s="508">
        <v>69883879</v>
      </c>
      <c r="D23" s="508" t="s">
        <v>2700</v>
      </c>
      <c r="E23" s="508" t="s">
        <v>178</v>
      </c>
      <c r="F23" s="509">
        <v>16</v>
      </c>
      <c r="G23" s="509">
        <v>9</v>
      </c>
      <c r="H23" s="509">
        <v>26</v>
      </c>
      <c r="I23" s="509">
        <v>9</v>
      </c>
      <c r="J23" s="509">
        <v>4</v>
      </c>
      <c r="K23" s="509">
        <v>14</v>
      </c>
      <c r="L23" s="509">
        <v>7</v>
      </c>
      <c r="M23" s="509">
        <v>5</v>
      </c>
      <c r="N23" s="509">
        <v>12</v>
      </c>
      <c r="O23" s="510">
        <f t="shared" si="5"/>
        <v>32</v>
      </c>
      <c r="P23" s="510">
        <f t="shared" si="5"/>
        <v>18</v>
      </c>
      <c r="Q23" s="510">
        <f t="shared" si="6"/>
        <v>50</v>
      </c>
    </row>
    <row r="24" spans="1:17" s="519" customFormat="1" ht="17.100000000000001" customHeight="1">
      <c r="A24" s="941" t="s">
        <v>67</v>
      </c>
      <c r="B24" s="942"/>
      <c r="C24" s="942"/>
      <c r="D24" s="942"/>
      <c r="E24" s="943"/>
      <c r="F24" s="505">
        <f>SUM(F19:F23)</f>
        <v>54</v>
      </c>
      <c r="G24" s="505">
        <f t="shared" ref="G24:N24" si="19">SUM(G19:G23)</f>
        <v>49</v>
      </c>
      <c r="H24" s="505">
        <f t="shared" si="19"/>
        <v>104</v>
      </c>
      <c r="I24" s="505">
        <f t="shared" si="19"/>
        <v>26</v>
      </c>
      <c r="J24" s="505">
        <f t="shared" si="19"/>
        <v>21</v>
      </c>
      <c r="K24" s="505">
        <f t="shared" si="19"/>
        <v>48</v>
      </c>
      <c r="L24" s="505">
        <f t="shared" si="19"/>
        <v>28</v>
      </c>
      <c r="M24" s="505">
        <f t="shared" si="19"/>
        <v>28</v>
      </c>
      <c r="N24" s="505">
        <f t="shared" si="19"/>
        <v>56</v>
      </c>
      <c r="O24" s="536">
        <f>SUM(O21:O23)</f>
        <v>88</v>
      </c>
      <c r="P24" s="536">
        <f t="shared" ref="P24:Q26" si="20">SUM(P21:P23)</f>
        <v>72</v>
      </c>
      <c r="Q24" s="536">
        <f t="shared" si="20"/>
        <v>160</v>
      </c>
    </row>
    <row r="25" spans="1:17" ht="17.100000000000001" customHeight="1">
      <c r="A25" s="506">
        <f>A23+1</f>
        <v>12</v>
      </c>
      <c r="B25" s="507" t="s">
        <v>2684</v>
      </c>
      <c r="C25" s="508">
        <v>69731129</v>
      </c>
      <c r="D25" s="508" t="s">
        <v>2701</v>
      </c>
      <c r="E25" s="508" t="s">
        <v>209</v>
      </c>
      <c r="F25" s="509">
        <v>16</v>
      </c>
      <c r="G25" s="509">
        <v>21</v>
      </c>
      <c r="H25" s="509">
        <v>37</v>
      </c>
      <c r="I25" s="509">
        <v>8</v>
      </c>
      <c r="J25" s="509">
        <v>7</v>
      </c>
      <c r="K25" s="509">
        <v>15</v>
      </c>
      <c r="L25" s="509">
        <v>8</v>
      </c>
      <c r="M25" s="509">
        <v>14</v>
      </c>
      <c r="N25" s="509">
        <v>22</v>
      </c>
      <c r="O25" s="510">
        <f t="shared" si="5"/>
        <v>32</v>
      </c>
      <c r="P25" s="510">
        <f t="shared" si="5"/>
        <v>42</v>
      </c>
      <c r="Q25" s="510">
        <f t="shared" si="6"/>
        <v>74</v>
      </c>
    </row>
    <row r="26" spans="1:17" s="519" customFormat="1" ht="17.100000000000001" customHeight="1">
      <c r="A26" s="941" t="s">
        <v>67</v>
      </c>
      <c r="B26" s="942"/>
      <c r="C26" s="942"/>
      <c r="D26" s="942"/>
      <c r="E26" s="943"/>
      <c r="F26" s="505">
        <f>F25</f>
        <v>16</v>
      </c>
      <c r="G26" s="505">
        <f t="shared" ref="G26:N26" si="21">G25</f>
        <v>21</v>
      </c>
      <c r="H26" s="505">
        <f t="shared" si="21"/>
        <v>37</v>
      </c>
      <c r="I26" s="505">
        <f t="shared" si="21"/>
        <v>8</v>
      </c>
      <c r="J26" s="505">
        <f t="shared" si="21"/>
        <v>7</v>
      </c>
      <c r="K26" s="505">
        <f t="shared" si="21"/>
        <v>15</v>
      </c>
      <c r="L26" s="505">
        <f t="shared" si="21"/>
        <v>8</v>
      </c>
      <c r="M26" s="505">
        <f t="shared" si="21"/>
        <v>14</v>
      </c>
      <c r="N26" s="505">
        <f t="shared" si="21"/>
        <v>22</v>
      </c>
      <c r="O26" s="536">
        <f>SUM(O23:O25)</f>
        <v>152</v>
      </c>
      <c r="P26" s="536">
        <f t="shared" si="20"/>
        <v>132</v>
      </c>
      <c r="Q26" s="536">
        <f t="shared" si="20"/>
        <v>284</v>
      </c>
    </row>
    <row r="27" spans="1:17">
      <c r="A27" s="945" t="s">
        <v>2702</v>
      </c>
      <c r="B27" s="945"/>
      <c r="C27" s="945"/>
      <c r="D27" s="945"/>
      <c r="E27" s="945"/>
      <c r="F27" s="511">
        <f>F26+F24+F18+F16+F13+F11</f>
        <v>146</v>
      </c>
      <c r="G27" s="511">
        <f t="shared" ref="G27:N27" si="22">G26+G24+G18+G16+G13+G11</f>
        <v>148</v>
      </c>
      <c r="H27" s="511">
        <f t="shared" si="22"/>
        <v>295</v>
      </c>
      <c r="I27" s="511">
        <f t="shared" si="22"/>
        <v>82</v>
      </c>
      <c r="J27" s="511">
        <f t="shared" si="22"/>
        <v>74</v>
      </c>
      <c r="K27" s="511">
        <f t="shared" si="22"/>
        <v>157</v>
      </c>
      <c r="L27" s="511">
        <f t="shared" si="22"/>
        <v>64</v>
      </c>
      <c r="M27" s="511">
        <f t="shared" si="22"/>
        <v>74</v>
      </c>
      <c r="N27" s="511">
        <f t="shared" si="22"/>
        <v>138</v>
      </c>
      <c r="O27" s="510">
        <f>O25+O24+O17+O16+O12+O11</f>
        <v>340</v>
      </c>
      <c r="P27" s="510">
        <f t="shared" ref="P27:Q27" si="23">P25+P24+P17+P16+P12+P11</f>
        <v>374</v>
      </c>
      <c r="Q27" s="510">
        <f t="shared" si="23"/>
        <v>714</v>
      </c>
    </row>
  </sheetData>
  <mergeCells count="18">
    <mergeCell ref="A1:Q1"/>
    <mergeCell ref="A3:Q3"/>
    <mergeCell ref="A4:Q4"/>
    <mergeCell ref="A11:E11"/>
    <mergeCell ref="A13:E13"/>
    <mergeCell ref="A6:A7"/>
    <mergeCell ref="B6:B7"/>
    <mergeCell ref="C6:C7"/>
    <mergeCell ref="D6:D7"/>
    <mergeCell ref="E6:E7"/>
    <mergeCell ref="F6:H6"/>
    <mergeCell ref="A24:E24"/>
    <mergeCell ref="A26:E26"/>
    <mergeCell ref="I6:K6"/>
    <mergeCell ref="L6:N6"/>
    <mergeCell ref="A27:E27"/>
    <mergeCell ref="A16:E16"/>
    <mergeCell ref="A18:E18"/>
  </mergeCells>
  <printOptions horizontalCentered="1"/>
  <pageMargins left="0.70866141732283472" right="0.70866141732283472" top="0.74803149606299213" bottom="0.74803149606299213" header="0.31496062992125984" footer="0.31496062992125984"/>
  <pageSetup paperSize="5" orientation="portrait" horizontalDpi="4294967293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5"/>
  <sheetViews>
    <sheetView view="pageBreakPreview" zoomScale="80" zoomScaleSheetLayoutView="80" workbookViewId="0">
      <selection activeCell="Q5" sqref="Q5"/>
    </sheetView>
  </sheetViews>
  <sheetFormatPr defaultRowHeight="15"/>
  <cols>
    <col min="1" max="1" width="4.5703125" style="504" customWidth="1"/>
    <col min="2" max="2" width="14.7109375" style="504" hidden="1" customWidth="1"/>
    <col min="3" max="3" width="12.28515625" style="504" hidden="1" customWidth="1"/>
    <col min="4" max="4" width="21.5703125" style="504" bestFit="1" customWidth="1"/>
    <col min="5" max="5" width="19.28515625" style="504" bestFit="1" customWidth="1"/>
    <col min="6" max="11" width="8.140625" style="521" customWidth="1"/>
    <col min="12" max="13" width="7" style="512" hidden="1" customWidth="1"/>
    <col min="14" max="14" width="7.140625" style="512" hidden="1" customWidth="1"/>
    <col min="15" max="16384" width="9.140625" style="504"/>
  </cols>
  <sheetData>
    <row r="1" spans="1:15" s="63" customFormat="1" ht="15.75" customHeight="1">
      <c r="A1" s="946" t="s">
        <v>1849</v>
      </c>
      <c r="B1" s="946"/>
      <c r="C1" s="946"/>
      <c r="D1" s="946"/>
      <c r="E1" s="946"/>
      <c r="F1" s="946"/>
      <c r="G1" s="946"/>
      <c r="H1" s="946"/>
      <c r="I1" s="946"/>
      <c r="J1" s="946"/>
      <c r="K1" s="946"/>
      <c r="L1" s="946"/>
      <c r="M1" s="946"/>
      <c r="N1" s="946"/>
    </row>
    <row r="2" spans="1:15" s="63" customFormat="1" ht="7.5" customHeight="1">
      <c r="A2" s="64"/>
      <c r="B2" s="65"/>
      <c r="C2" s="64"/>
    </row>
    <row r="3" spans="1:15" s="63" customFormat="1" ht="15.75" customHeight="1">
      <c r="A3" s="946" t="s">
        <v>2873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  <c r="N3" s="946"/>
    </row>
    <row r="4" spans="1:15" s="63" customFormat="1" ht="15.75" customHeight="1">
      <c r="A4" s="946" t="s">
        <v>2686</v>
      </c>
      <c r="B4" s="946"/>
      <c r="C4" s="946"/>
      <c r="D4" s="946"/>
      <c r="E4" s="946"/>
      <c r="F4" s="946"/>
      <c r="G4" s="946"/>
      <c r="H4" s="946"/>
      <c r="I4" s="946"/>
      <c r="J4" s="946"/>
      <c r="K4" s="946"/>
      <c r="L4" s="946"/>
      <c r="M4" s="946"/>
      <c r="N4" s="946"/>
    </row>
    <row r="6" spans="1:15">
      <c r="A6" s="947" t="s">
        <v>20</v>
      </c>
      <c r="B6" s="948" t="s">
        <v>2687</v>
      </c>
      <c r="C6" s="948" t="s">
        <v>166</v>
      </c>
      <c r="D6" s="948" t="s">
        <v>2703</v>
      </c>
      <c r="E6" s="948" t="s">
        <v>14</v>
      </c>
      <c r="F6" s="944" t="s">
        <v>2880</v>
      </c>
      <c r="G6" s="944"/>
      <c r="H6" s="944"/>
      <c r="I6" s="944"/>
      <c r="J6" s="944"/>
      <c r="K6" s="944"/>
      <c r="L6" s="944" t="s">
        <v>2704</v>
      </c>
      <c r="M6" s="944"/>
      <c r="N6" s="944"/>
    </row>
    <row r="7" spans="1:15" ht="27.75" customHeight="1">
      <c r="A7" s="947"/>
      <c r="B7" s="948"/>
      <c r="C7" s="948"/>
      <c r="D7" s="948"/>
      <c r="E7" s="948"/>
      <c r="F7" s="513" t="s">
        <v>2705</v>
      </c>
      <c r="G7" s="513" t="s">
        <v>2706</v>
      </c>
      <c r="H7" s="513" t="s">
        <v>2707</v>
      </c>
      <c r="I7" s="513" t="s">
        <v>2708</v>
      </c>
      <c r="J7" s="513" t="s">
        <v>2709</v>
      </c>
      <c r="K7" s="513" t="s">
        <v>2710</v>
      </c>
      <c r="L7" s="505" t="s">
        <v>95</v>
      </c>
      <c r="M7" s="505" t="s">
        <v>96</v>
      </c>
      <c r="N7" s="505" t="s">
        <v>80</v>
      </c>
      <c r="O7" s="514"/>
    </row>
    <row r="8" spans="1:15" ht="17.100000000000001" customHeight="1">
      <c r="A8" s="506">
        <v>1</v>
      </c>
      <c r="B8" s="515" t="s">
        <v>2711</v>
      </c>
      <c r="C8" s="508">
        <v>60704602</v>
      </c>
      <c r="D8" s="508" t="s">
        <v>2712</v>
      </c>
      <c r="E8" s="508" t="s">
        <v>194</v>
      </c>
      <c r="F8" s="516">
        <v>23</v>
      </c>
      <c r="G8" s="516">
        <v>14</v>
      </c>
      <c r="H8" s="516">
        <v>29</v>
      </c>
      <c r="I8" s="516">
        <v>15</v>
      </c>
      <c r="J8" s="516">
        <v>21</v>
      </c>
      <c r="K8" s="516">
        <v>17</v>
      </c>
      <c r="L8" s="509">
        <v>61</v>
      </c>
      <c r="M8" s="509">
        <v>58</v>
      </c>
      <c r="N8" s="509">
        <v>119</v>
      </c>
      <c r="O8" s="517"/>
    </row>
    <row r="9" spans="1:15" ht="17.100000000000001" customHeight="1">
      <c r="A9" s="506">
        <f>A8+1</f>
        <v>2</v>
      </c>
      <c r="B9" s="518" t="s">
        <v>2713</v>
      </c>
      <c r="C9" s="508">
        <v>60704603</v>
      </c>
      <c r="D9" s="508" t="s">
        <v>2714</v>
      </c>
      <c r="E9" s="508" t="s">
        <v>194</v>
      </c>
      <c r="F9" s="516">
        <v>5</v>
      </c>
      <c r="G9" s="516">
        <v>12</v>
      </c>
      <c r="H9" s="516">
        <v>13</v>
      </c>
      <c r="I9" s="516">
        <v>9</v>
      </c>
      <c r="J9" s="516">
        <v>19</v>
      </c>
      <c r="K9" s="516">
        <v>9</v>
      </c>
      <c r="L9" s="509">
        <v>36</v>
      </c>
      <c r="M9" s="509">
        <v>31</v>
      </c>
      <c r="N9" s="509">
        <v>67</v>
      </c>
    </row>
    <row r="10" spans="1:15" ht="17.100000000000001" customHeight="1">
      <c r="A10" s="506">
        <f t="shared" ref="A10:A33" si="0">A9+1</f>
        <v>3</v>
      </c>
      <c r="B10" s="518" t="s">
        <v>2715</v>
      </c>
      <c r="C10" s="508">
        <v>69756038</v>
      </c>
      <c r="D10" s="508" t="s">
        <v>2716</v>
      </c>
      <c r="E10" s="508" t="s">
        <v>194</v>
      </c>
      <c r="F10" s="516">
        <v>10</v>
      </c>
      <c r="G10" s="516">
        <v>21</v>
      </c>
      <c r="H10" s="516">
        <v>26</v>
      </c>
      <c r="I10" s="516">
        <v>30</v>
      </c>
      <c r="J10" s="516">
        <v>3</v>
      </c>
      <c r="K10" s="516">
        <v>9</v>
      </c>
      <c r="L10" s="509">
        <v>62</v>
      </c>
      <c r="M10" s="509">
        <v>37</v>
      </c>
      <c r="N10" s="509">
        <v>99</v>
      </c>
    </row>
    <row r="11" spans="1:15" ht="17.100000000000001" customHeight="1">
      <c r="A11" s="506">
        <f t="shared" si="0"/>
        <v>4</v>
      </c>
      <c r="B11" s="518" t="s">
        <v>2717</v>
      </c>
      <c r="C11" s="508">
        <v>60722550</v>
      </c>
      <c r="D11" s="508" t="s">
        <v>2714</v>
      </c>
      <c r="E11" s="508" t="s">
        <v>194</v>
      </c>
      <c r="F11" s="516">
        <v>13</v>
      </c>
      <c r="G11" s="516">
        <v>8</v>
      </c>
      <c r="H11" s="516">
        <v>11</v>
      </c>
      <c r="I11" s="516">
        <v>11</v>
      </c>
      <c r="J11" s="516">
        <v>8</v>
      </c>
      <c r="K11" s="516">
        <v>10</v>
      </c>
      <c r="L11" s="509">
        <v>38</v>
      </c>
      <c r="M11" s="509">
        <v>23</v>
      </c>
      <c r="N11" s="509">
        <v>61</v>
      </c>
    </row>
    <row r="12" spans="1:15" s="519" customFormat="1" ht="17.100000000000001" customHeight="1">
      <c r="A12" s="941" t="s">
        <v>67</v>
      </c>
      <c r="B12" s="942"/>
      <c r="C12" s="942"/>
      <c r="D12" s="942"/>
      <c r="E12" s="943"/>
      <c r="F12" s="513">
        <f>SUM(F8:F11)</f>
        <v>51</v>
      </c>
      <c r="G12" s="513">
        <f t="shared" ref="G12:N12" si="1">SUM(G8:G11)</f>
        <v>55</v>
      </c>
      <c r="H12" s="513">
        <f t="shared" si="1"/>
        <v>79</v>
      </c>
      <c r="I12" s="513">
        <f t="shared" si="1"/>
        <v>65</v>
      </c>
      <c r="J12" s="513">
        <f t="shared" si="1"/>
        <v>51</v>
      </c>
      <c r="K12" s="513">
        <f t="shared" si="1"/>
        <v>45</v>
      </c>
      <c r="L12" s="513">
        <f t="shared" si="1"/>
        <v>197</v>
      </c>
      <c r="M12" s="513">
        <f t="shared" si="1"/>
        <v>149</v>
      </c>
      <c r="N12" s="513">
        <f t="shared" si="1"/>
        <v>346</v>
      </c>
    </row>
    <row r="13" spans="1:15" ht="17.100000000000001" customHeight="1">
      <c r="A13" s="506">
        <f>A11+1</f>
        <v>5</v>
      </c>
      <c r="B13" s="518" t="s">
        <v>2718</v>
      </c>
      <c r="C13" s="508">
        <v>60704605</v>
      </c>
      <c r="D13" s="508" t="s">
        <v>2719</v>
      </c>
      <c r="E13" s="508" t="s">
        <v>227</v>
      </c>
      <c r="F13" s="516">
        <v>5</v>
      </c>
      <c r="G13" s="516">
        <v>10</v>
      </c>
      <c r="H13" s="516">
        <v>15</v>
      </c>
      <c r="I13" s="516">
        <v>10</v>
      </c>
      <c r="J13" s="516">
        <v>7</v>
      </c>
      <c r="K13" s="516">
        <v>8</v>
      </c>
      <c r="L13" s="509">
        <v>27</v>
      </c>
      <c r="M13" s="509">
        <v>28</v>
      </c>
      <c r="N13" s="509">
        <v>55</v>
      </c>
    </row>
    <row r="14" spans="1:15" s="519" customFormat="1" ht="17.100000000000001" customHeight="1">
      <c r="A14" s="941" t="s">
        <v>67</v>
      </c>
      <c r="B14" s="942"/>
      <c r="C14" s="942"/>
      <c r="D14" s="942"/>
      <c r="E14" s="943"/>
      <c r="F14" s="513">
        <f>SUM(F13)</f>
        <v>5</v>
      </c>
      <c r="G14" s="513">
        <f t="shared" ref="G14:N14" si="2">SUM(G13)</f>
        <v>10</v>
      </c>
      <c r="H14" s="513">
        <f t="shared" si="2"/>
        <v>15</v>
      </c>
      <c r="I14" s="513">
        <f t="shared" si="2"/>
        <v>10</v>
      </c>
      <c r="J14" s="513">
        <f t="shared" si="2"/>
        <v>7</v>
      </c>
      <c r="K14" s="513">
        <f t="shared" si="2"/>
        <v>8</v>
      </c>
      <c r="L14" s="513">
        <f t="shared" si="2"/>
        <v>27</v>
      </c>
      <c r="M14" s="513">
        <f t="shared" si="2"/>
        <v>28</v>
      </c>
      <c r="N14" s="513">
        <f t="shared" si="2"/>
        <v>55</v>
      </c>
    </row>
    <row r="15" spans="1:15" ht="17.100000000000001" customHeight="1">
      <c r="A15" s="506">
        <f>A13+1</f>
        <v>6</v>
      </c>
      <c r="B15" s="518" t="s">
        <v>2720</v>
      </c>
      <c r="C15" s="508">
        <v>69854148</v>
      </c>
      <c r="D15" s="508" t="s">
        <v>2716</v>
      </c>
      <c r="E15" s="508" t="s">
        <v>308</v>
      </c>
      <c r="F15" s="516">
        <v>5</v>
      </c>
      <c r="G15" s="516">
        <v>8</v>
      </c>
      <c r="H15" s="516">
        <v>9</v>
      </c>
      <c r="I15" s="516">
        <v>18</v>
      </c>
      <c r="J15" s="516">
        <v>0</v>
      </c>
      <c r="K15" s="516">
        <v>0</v>
      </c>
      <c r="L15" s="509">
        <v>16</v>
      </c>
      <c r="M15" s="509">
        <v>24</v>
      </c>
      <c r="N15" s="509">
        <v>40</v>
      </c>
    </row>
    <row r="16" spans="1:15" s="519" customFormat="1" ht="17.100000000000001" customHeight="1">
      <c r="A16" s="941" t="s">
        <v>67</v>
      </c>
      <c r="B16" s="942"/>
      <c r="C16" s="942"/>
      <c r="D16" s="942"/>
      <c r="E16" s="943"/>
      <c r="F16" s="513">
        <f>SUM(F15)</f>
        <v>5</v>
      </c>
      <c r="G16" s="513">
        <f t="shared" ref="G16:N16" si="3">SUM(G15)</f>
        <v>8</v>
      </c>
      <c r="H16" s="513">
        <f t="shared" si="3"/>
        <v>9</v>
      </c>
      <c r="I16" s="513">
        <f t="shared" si="3"/>
        <v>18</v>
      </c>
      <c r="J16" s="513">
        <f t="shared" si="3"/>
        <v>0</v>
      </c>
      <c r="K16" s="513">
        <f t="shared" si="3"/>
        <v>0</v>
      </c>
      <c r="L16" s="513">
        <f t="shared" si="3"/>
        <v>16</v>
      </c>
      <c r="M16" s="513">
        <f t="shared" si="3"/>
        <v>24</v>
      </c>
      <c r="N16" s="513">
        <f t="shared" si="3"/>
        <v>40</v>
      </c>
    </row>
    <row r="17" spans="1:15" ht="17.100000000000001" customHeight="1">
      <c r="A17" s="506">
        <f>A15+1</f>
        <v>7</v>
      </c>
      <c r="B17" s="515" t="s">
        <v>2721</v>
      </c>
      <c r="C17" s="508">
        <v>60704606</v>
      </c>
      <c r="D17" s="508" t="s">
        <v>2722</v>
      </c>
      <c r="E17" s="508" t="s">
        <v>205</v>
      </c>
      <c r="F17" s="516">
        <v>54</v>
      </c>
      <c r="G17" s="516">
        <v>56</v>
      </c>
      <c r="H17" s="516">
        <v>65</v>
      </c>
      <c r="I17" s="516">
        <v>59</v>
      </c>
      <c r="J17" s="516">
        <v>35</v>
      </c>
      <c r="K17" s="516">
        <v>35</v>
      </c>
      <c r="L17" s="509">
        <v>158</v>
      </c>
      <c r="M17" s="509">
        <v>146</v>
      </c>
      <c r="N17" s="509">
        <v>304</v>
      </c>
      <c r="O17" s="517"/>
    </row>
    <row r="18" spans="1:15" s="519" customFormat="1" ht="17.100000000000001" customHeight="1">
      <c r="A18" s="941" t="s">
        <v>67</v>
      </c>
      <c r="B18" s="942"/>
      <c r="C18" s="942"/>
      <c r="D18" s="942"/>
      <c r="E18" s="943"/>
      <c r="F18" s="513">
        <f>SUM(F17)</f>
        <v>54</v>
      </c>
      <c r="G18" s="513">
        <f t="shared" ref="G18:N18" si="4">SUM(G17)</f>
        <v>56</v>
      </c>
      <c r="H18" s="513">
        <f t="shared" si="4"/>
        <v>65</v>
      </c>
      <c r="I18" s="513">
        <f t="shared" si="4"/>
        <v>59</v>
      </c>
      <c r="J18" s="513">
        <f t="shared" si="4"/>
        <v>35</v>
      </c>
      <c r="K18" s="513">
        <f t="shared" si="4"/>
        <v>35</v>
      </c>
      <c r="L18" s="513">
        <f t="shared" si="4"/>
        <v>158</v>
      </c>
      <c r="M18" s="513">
        <f t="shared" si="4"/>
        <v>146</v>
      </c>
      <c r="N18" s="513">
        <f t="shared" si="4"/>
        <v>304</v>
      </c>
    </row>
    <row r="19" spans="1:15" ht="17.100000000000001" customHeight="1">
      <c r="A19" s="506">
        <f>A17+1</f>
        <v>8</v>
      </c>
      <c r="B19" s="515" t="s">
        <v>2723</v>
      </c>
      <c r="C19" s="508">
        <v>60704607</v>
      </c>
      <c r="D19" s="508" t="s">
        <v>2724</v>
      </c>
      <c r="E19" s="508" t="s">
        <v>189</v>
      </c>
      <c r="F19" s="516">
        <v>69</v>
      </c>
      <c r="G19" s="516">
        <v>69</v>
      </c>
      <c r="H19" s="516">
        <v>68</v>
      </c>
      <c r="I19" s="516">
        <v>58</v>
      </c>
      <c r="J19" s="516">
        <v>46</v>
      </c>
      <c r="K19" s="516">
        <v>38</v>
      </c>
      <c r="L19" s="509">
        <v>165</v>
      </c>
      <c r="M19" s="509">
        <v>183</v>
      </c>
      <c r="N19" s="509">
        <v>348</v>
      </c>
      <c r="O19" s="517"/>
    </row>
    <row r="20" spans="1:15" s="519" customFormat="1" ht="17.100000000000001" customHeight="1">
      <c r="A20" s="941" t="s">
        <v>67</v>
      </c>
      <c r="B20" s="942"/>
      <c r="C20" s="942"/>
      <c r="D20" s="942"/>
      <c r="E20" s="943"/>
      <c r="F20" s="513">
        <f>SUM(F19)</f>
        <v>69</v>
      </c>
      <c r="G20" s="513">
        <f t="shared" ref="G20:N20" si="5">SUM(G19)</f>
        <v>69</v>
      </c>
      <c r="H20" s="513">
        <f t="shared" si="5"/>
        <v>68</v>
      </c>
      <c r="I20" s="513">
        <f t="shared" si="5"/>
        <v>58</v>
      </c>
      <c r="J20" s="513">
        <f t="shared" si="5"/>
        <v>46</v>
      </c>
      <c r="K20" s="513">
        <f t="shared" si="5"/>
        <v>38</v>
      </c>
      <c r="L20" s="513">
        <f t="shared" si="5"/>
        <v>165</v>
      </c>
      <c r="M20" s="513">
        <f t="shared" si="5"/>
        <v>183</v>
      </c>
      <c r="N20" s="513">
        <f t="shared" si="5"/>
        <v>348</v>
      </c>
    </row>
    <row r="21" spans="1:15" ht="17.100000000000001" customHeight="1">
      <c r="A21" s="506">
        <f>A19+1</f>
        <v>9</v>
      </c>
      <c r="B21" s="518" t="s">
        <v>2725</v>
      </c>
      <c r="C21" s="508">
        <v>69881835</v>
      </c>
      <c r="D21" s="508" t="s">
        <v>2726</v>
      </c>
      <c r="E21" s="508" t="s">
        <v>216</v>
      </c>
      <c r="F21" s="516">
        <v>12</v>
      </c>
      <c r="G21" s="516">
        <v>13</v>
      </c>
      <c r="H21" s="516">
        <v>14</v>
      </c>
      <c r="I21" s="516">
        <v>20</v>
      </c>
      <c r="J21" s="516">
        <v>10</v>
      </c>
      <c r="K21" s="516">
        <v>13</v>
      </c>
      <c r="L21" s="509">
        <v>42</v>
      </c>
      <c r="M21" s="509">
        <v>40</v>
      </c>
      <c r="N21" s="509">
        <v>82</v>
      </c>
    </row>
    <row r="22" spans="1:15" ht="17.100000000000001" customHeight="1">
      <c r="A22" s="506">
        <f t="shared" si="0"/>
        <v>10</v>
      </c>
      <c r="B22" s="518" t="s">
        <v>2727</v>
      </c>
      <c r="C22" s="508">
        <v>60704613</v>
      </c>
      <c r="D22" s="508" t="s">
        <v>2728</v>
      </c>
      <c r="E22" s="508" t="s">
        <v>216</v>
      </c>
      <c r="F22" s="516">
        <v>6</v>
      </c>
      <c r="G22" s="516">
        <v>12</v>
      </c>
      <c r="H22" s="516">
        <v>15</v>
      </c>
      <c r="I22" s="516">
        <v>13</v>
      </c>
      <c r="J22" s="516">
        <v>6</v>
      </c>
      <c r="K22" s="516">
        <v>5</v>
      </c>
      <c r="L22" s="509">
        <v>31</v>
      </c>
      <c r="M22" s="509">
        <v>26</v>
      </c>
      <c r="N22" s="509">
        <v>57</v>
      </c>
    </row>
    <row r="23" spans="1:15" ht="17.100000000000001" customHeight="1">
      <c r="A23" s="506">
        <f t="shared" si="0"/>
        <v>11</v>
      </c>
      <c r="B23" s="518" t="s">
        <v>2729</v>
      </c>
      <c r="C23" s="508">
        <v>60704608</v>
      </c>
      <c r="D23" s="508" t="s">
        <v>2730</v>
      </c>
      <c r="E23" s="508" t="s">
        <v>216</v>
      </c>
      <c r="F23" s="516">
        <v>15</v>
      </c>
      <c r="G23" s="516">
        <v>36</v>
      </c>
      <c r="H23" s="516">
        <v>25</v>
      </c>
      <c r="I23" s="516">
        <v>16</v>
      </c>
      <c r="J23" s="516">
        <v>15</v>
      </c>
      <c r="K23" s="516">
        <v>25</v>
      </c>
      <c r="L23" s="509">
        <v>70</v>
      </c>
      <c r="M23" s="509">
        <v>62</v>
      </c>
      <c r="N23" s="509">
        <v>132</v>
      </c>
    </row>
    <row r="24" spans="1:15" ht="17.100000000000001" customHeight="1">
      <c r="A24" s="506">
        <f t="shared" si="0"/>
        <v>12</v>
      </c>
      <c r="B24" s="518" t="s">
        <v>2731</v>
      </c>
      <c r="C24" s="508">
        <v>69894593</v>
      </c>
      <c r="D24" s="508" t="s">
        <v>2732</v>
      </c>
      <c r="E24" s="508" t="s">
        <v>216</v>
      </c>
      <c r="F24" s="516">
        <v>4</v>
      </c>
      <c r="G24" s="516">
        <v>10</v>
      </c>
      <c r="H24" s="516">
        <v>13</v>
      </c>
      <c r="I24" s="516">
        <v>13</v>
      </c>
      <c r="J24" s="516">
        <v>0</v>
      </c>
      <c r="K24" s="516">
        <v>0</v>
      </c>
      <c r="L24" s="509">
        <v>20</v>
      </c>
      <c r="M24" s="509">
        <v>20</v>
      </c>
      <c r="N24" s="509">
        <v>40</v>
      </c>
    </row>
    <row r="25" spans="1:15" s="519" customFormat="1" ht="17.100000000000001" customHeight="1">
      <c r="A25" s="941" t="s">
        <v>67</v>
      </c>
      <c r="B25" s="942"/>
      <c r="C25" s="942"/>
      <c r="D25" s="942"/>
      <c r="E25" s="943"/>
      <c r="F25" s="513">
        <f>SUM(F21:F24)</f>
        <v>37</v>
      </c>
      <c r="G25" s="513">
        <f t="shared" ref="G25:N25" si="6">SUM(G21:G24)</f>
        <v>71</v>
      </c>
      <c r="H25" s="513">
        <f t="shared" si="6"/>
        <v>67</v>
      </c>
      <c r="I25" s="513">
        <f t="shared" si="6"/>
        <v>62</v>
      </c>
      <c r="J25" s="513">
        <f t="shared" si="6"/>
        <v>31</v>
      </c>
      <c r="K25" s="513">
        <f t="shared" si="6"/>
        <v>43</v>
      </c>
      <c r="L25" s="513">
        <f t="shared" si="6"/>
        <v>163</v>
      </c>
      <c r="M25" s="513">
        <f t="shared" si="6"/>
        <v>148</v>
      </c>
      <c r="N25" s="513">
        <f t="shared" si="6"/>
        <v>311</v>
      </c>
    </row>
    <row r="26" spans="1:15" ht="17.100000000000001" customHeight="1">
      <c r="A26" s="506">
        <f>A24+1</f>
        <v>13</v>
      </c>
      <c r="B26" s="515" t="s">
        <v>2733</v>
      </c>
      <c r="C26" s="508">
        <v>60704614</v>
      </c>
      <c r="D26" s="508" t="s">
        <v>2734</v>
      </c>
      <c r="E26" s="508" t="s">
        <v>178</v>
      </c>
      <c r="F26" s="516">
        <v>81</v>
      </c>
      <c r="G26" s="516">
        <v>89</v>
      </c>
      <c r="H26" s="516">
        <v>80</v>
      </c>
      <c r="I26" s="516">
        <v>61</v>
      </c>
      <c r="J26" s="516">
        <v>50</v>
      </c>
      <c r="K26" s="516">
        <v>49</v>
      </c>
      <c r="L26" s="509">
        <v>216</v>
      </c>
      <c r="M26" s="509">
        <v>194</v>
      </c>
      <c r="N26" s="509">
        <v>410</v>
      </c>
      <c r="O26" s="517"/>
    </row>
    <row r="27" spans="1:15" ht="17.100000000000001" customHeight="1">
      <c r="A27" s="506">
        <f t="shared" si="0"/>
        <v>14</v>
      </c>
      <c r="B27" s="518" t="s">
        <v>2735</v>
      </c>
      <c r="C27" s="508">
        <v>60704615</v>
      </c>
      <c r="D27" s="508" t="s">
        <v>2736</v>
      </c>
      <c r="E27" s="508" t="s">
        <v>178</v>
      </c>
      <c r="F27" s="516">
        <v>16</v>
      </c>
      <c r="G27" s="516">
        <v>16</v>
      </c>
      <c r="H27" s="516">
        <v>16</v>
      </c>
      <c r="I27" s="516">
        <v>14</v>
      </c>
      <c r="J27" s="516">
        <v>14</v>
      </c>
      <c r="K27" s="516">
        <v>8</v>
      </c>
      <c r="L27" s="509">
        <v>41</v>
      </c>
      <c r="M27" s="509">
        <v>43</v>
      </c>
      <c r="N27" s="509">
        <v>84</v>
      </c>
      <c r="O27" s="520"/>
    </row>
    <row r="28" spans="1:15" ht="17.100000000000001" customHeight="1">
      <c r="A28" s="506">
        <f t="shared" si="0"/>
        <v>15</v>
      </c>
      <c r="B28" s="518" t="s">
        <v>2737</v>
      </c>
      <c r="C28" s="508">
        <v>60704616</v>
      </c>
      <c r="D28" s="508" t="s">
        <v>2738</v>
      </c>
      <c r="E28" s="508" t="s">
        <v>178</v>
      </c>
      <c r="F28" s="516">
        <v>11</v>
      </c>
      <c r="G28" s="516">
        <v>17</v>
      </c>
      <c r="H28" s="516">
        <v>17</v>
      </c>
      <c r="I28" s="516">
        <v>14</v>
      </c>
      <c r="J28" s="516">
        <v>14</v>
      </c>
      <c r="K28" s="516">
        <v>9</v>
      </c>
      <c r="L28" s="509">
        <v>36</v>
      </c>
      <c r="M28" s="509">
        <v>46</v>
      </c>
      <c r="N28" s="509">
        <v>82</v>
      </c>
      <c r="O28" s="520"/>
    </row>
    <row r="29" spans="1:15" ht="17.100000000000001" customHeight="1">
      <c r="A29" s="506">
        <f t="shared" si="0"/>
        <v>16</v>
      </c>
      <c r="B29" s="518" t="s">
        <v>2739</v>
      </c>
      <c r="C29" s="508">
        <v>69819462</v>
      </c>
      <c r="D29" s="508" t="s">
        <v>2740</v>
      </c>
      <c r="E29" s="508" t="s">
        <v>178</v>
      </c>
      <c r="F29" s="516">
        <v>19</v>
      </c>
      <c r="G29" s="516">
        <v>17</v>
      </c>
      <c r="H29" s="516">
        <v>14</v>
      </c>
      <c r="I29" s="516">
        <v>16</v>
      </c>
      <c r="J29" s="516">
        <v>13</v>
      </c>
      <c r="K29" s="516">
        <v>0</v>
      </c>
      <c r="L29" s="509">
        <v>42</v>
      </c>
      <c r="M29" s="509">
        <v>37</v>
      </c>
      <c r="N29" s="509">
        <v>79</v>
      </c>
    </row>
    <row r="30" spans="1:15" s="519" customFormat="1" ht="17.100000000000001" customHeight="1">
      <c r="A30" s="941" t="s">
        <v>67</v>
      </c>
      <c r="B30" s="942"/>
      <c r="C30" s="942"/>
      <c r="D30" s="942"/>
      <c r="E30" s="943"/>
      <c r="F30" s="513">
        <f>SUM(F26:F29)</f>
        <v>127</v>
      </c>
      <c r="G30" s="513">
        <f t="shared" ref="G30:N30" si="7">SUM(G26:G29)</f>
        <v>139</v>
      </c>
      <c r="H30" s="513">
        <f t="shared" si="7"/>
        <v>127</v>
      </c>
      <c r="I30" s="513">
        <f t="shared" si="7"/>
        <v>105</v>
      </c>
      <c r="J30" s="513">
        <f t="shared" si="7"/>
        <v>91</v>
      </c>
      <c r="K30" s="513">
        <f t="shared" si="7"/>
        <v>66</v>
      </c>
      <c r="L30" s="513">
        <f t="shared" si="7"/>
        <v>335</v>
      </c>
      <c r="M30" s="513">
        <f t="shared" si="7"/>
        <v>320</v>
      </c>
      <c r="N30" s="513">
        <f t="shared" si="7"/>
        <v>655</v>
      </c>
    </row>
    <row r="31" spans="1:15" ht="17.100000000000001" customHeight="1">
      <c r="A31" s="506">
        <f>A29+1</f>
        <v>17</v>
      </c>
      <c r="B31" s="515" t="s">
        <v>2741</v>
      </c>
      <c r="C31" s="508">
        <v>60704610</v>
      </c>
      <c r="D31" s="508" t="s">
        <v>2742</v>
      </c>
      <c r="E31" s="508" t="s">
        <v>209</v>
      </c>
      <c r="F31" s="516">
        <v>64</v>
      </c>
      <c r="G31" s="516">
        <v>89</v>
      </c>
      <c r="H31" s="516">
        <v>77</v>
      </c>
      <c r="I31" s="516">
        <v>85</v>
      </c>
      <c r="J31" s="516">
        <v>76</v>
      </c>
      <c r="K31" s="516">
        <v>56</v>
      </c>
      <c r="L31" s="509">
        <v>231</v>
      </c>
      <c r="M31" s="509">
        <v>216</v>
      </c>
      <c r="N31" s="509">
        <v>447</v>
      </c>
      <c r="O31" s="517"/>
    </row>
    <row r="32" spans="1:15" ht="17.100000000000001" customHeight="1">
      <c r="A32" s="506">
        <f t="shared" si="0"/>
        <v>18</v>
      </c>
      <c r="B32" s="518" t="s">
        <v>2743</v>
      </c>
      <c r="C32" s="508">
        <v>60704611</v>
      </c>
      <c r="D32" s="508" t="s">
        <v>2744</v>
      </c>
      <c r="E32" s="508" t="s">
        <v>209</v>
      </c>
      <c r="F32" s="516">
        <v>13</v>
      </c>
      <c r="G32" s="516">
        <v>9</v>
      </c>
      <c r="H32" s="516">
        <v>16</v>
      </c>
      <c r="I32" s="516">
        <v>14</v>
      </c>
      <c r="J32" s="516">
        <v>21</v>
      </c>
      <c r="K32" s="516">
        <v>15</v>
      </c>
      <c r="L32" s="509">
        <v>47</v>
      </c>
      <c r="M32" s="509">
        <v>41</v>
      </c>
      <c r="N32" s="509">
        <v>88</v>
      </c>
    </row>
    <row r="33" spans="1:14" ht="17.100000000000001" customHeight="1">
      <c r="A33" s="506">
        <f t="shared" si="0"/>
        <v>19</v>
      </c>
      <c r="B33" s="518" t="s">
        <v>2745</v>
      </c>
      <c r="C33" s="508">
        <v>60704609</v>
      </c>
      <c r="D33" s="508" t="s">
        <v>2746</v>
      </c>
      <c r="E33" s="508" t="s">
        <v>209</v>
      </c>
      <c r="F33" s="516">
        <v>27</v>
      </c>
      <c r="G33" s="516">
        <v>28</v>
      </c>
      <c r="H33" s="516">
        <v>18</v>
      </c>
      <c r="I33" s="516">
        <v>16</v>
      </c>
      <c r="J33" s="516">
        <v>14</v>
      </c>
      <c r="K33" s="516">
        <v>24</v>
      </c>
      <c r="L33" s="509">
        <v>60</v>
      </c>
      <c r="M33" s="509">
        <v>67</v>
      </c>
      <c r="N33" s="509">
        <v>127</v>
      </c>
    </row>
    <row r="34" spans="1:14" s="519" customFormat="1" ht="17.100000000000001" customHeight="1">
      <c r="A34" s="941" t="s">
        <v>67</v>
      </c>
      <c r="B34" s="942"/>
      <c r="C34" s="942"/>
      <c r="D34" s="942"/>
      <c r="E34" s="943"/>
      <c r="F34" s="513">
        <f>SUM(F31:F33)</f>
        <v>104</v>
      </c>
      <c r="G34" s="513">
        <f t="shared" ref="G34:N34" si="8">SUM(G31:G33)</f>
        <v>126</v>
      </c>
      <c r="H34" s="513">
        <f t="shared" si="8"/>
        <v>111</v>
      </c>
      <c r="I34" s="513">
        <f t="shared" si="8"/>
        <v>115</v>
      </c>
      <c r="J34" s="513">
        <f t="shared" si="8"/>
        <v>111</v>
      </c>
      <c r="K34" s="513">
        <f t="shared" si="8"/>
        <v>95</v>
      </c>
      <c r="L34" s="513">
        <f t="shared" si="8"/>
        <v>338</v>
      </c>
      <c r="M34" s="513">
        <f t="shared" si="8"/>
        <v>324</v>
      </c>
      <c r="N34" s="513">
        <f t="shared" si="8"/>
        <v>662</v>
      </c>
    </row>
    <row r="35" spans="1:14" s="519" customFormat="1" ht="17.100000000000001" customHeight="1">
      <c r="A35" s="941" t="s">
        <v>67</v>
      </c>
      <c r="B35" s="942"/>
      <c r="C35" s="942"/>
      <c r="D35" s="942"/>
      <c r="E35" s="943"/>
      <c r="F35" s="513">
        <f>F34+F30+F25+F20+F18+F16+F14+F12</f>
        <v>452</v>
      </c>
      <c r="G35" s="513">
        <f t="shared" ref="G35:N35" si="9">G34+G30+G25+G20+G18+G16+G14+G12</f>
        <v>534</v>
      </c>
      <c r="H35" s="513">
        <f t="shared" si="9"/>
        <v>541</v>
      </c>
      <c r="I35" s="513">
        <f t="shared" si="9"/>
        <v>492</v>
      </c>
      <c r="J35" s="513">
        <f t="shared" si="9"/>
        <v>372</v>
      </c>
      <c r="K35" s="513">
        <f t="shared" si="9"/>
        <v>330</v>
      </c>
      <c r="L35" s="513">
        <f t="shared" si="9"/>
        <v>1399</v>
      </c>
      <c r="M35" s="513">
        <f t="shared" si="9"/>
        <v>1322</v>
      </c>
      <c r="N35" s="513">
        <f t="shared" si="9"/>
        <v>2721</v>
      </c>
    </row>
  </sheetData>
  <mergeCells count="19">
    <mergeCell ref="A25:E25"/>
    <mergeCell ref="A30:E30"/>
    <mergeCell ref="A34:E34"/>
    <mergeCell ref="A35:E35"/>
    <mergeCell ref="A14:E14"/>
    <mergeCell ref="A16:E16"/>
    <mergeCell ref="A18:E18"/>
    <mergeCell ref="A20:E20"/>
    <mergeCell ref="A1:N1"/>
    <mergeCell ref="A3:N3"/>
    <mergeCell ref="A4:N4"/>
    <mergeCell ref="L6:N6"/>
    <mergeCell ref="A12:E12"/>
    <mergeCell ref="A6:A7"/>
    <mergeCell ref="B6:B7"/>
    <mergeCell ref="C6:C7"/>
    <mergeCell ref="D6:D7"/>
    <mergeCell ref="E6:E7"/>
    <mergeCell ref="F6:K6"/>
  </mergeCells>
  <hyperlinks>
    <hyperlink ref="B27" r:id="rId1" tooltip="Klik untuk melakukan Validasi Data" display="http://emispendis.kemenag.go.id/emis1617/main.php?jpage=RnhzdC9ESVVUNGxDa0RKMHJDWm9pYkQ2Rllwd250ajRlZUl6ZU5KaERPbz0=" xr:uid="{00000000-0004-0000-4300-000000000000}"/>
    <hyperlink ref="B28" r:id="rId2" tooltip="Klik untuk melakukan Validasi Data" display="http://emispendis.kemenag.go.id/emis1617/main.php?jpage=RnhzdC9ESVVUNGxDa0RKMHJDWm9pY3o5WDhHUVJMRE9PY09NT2ZCQWhoRT0=" xr:uid="{00000000-0004-0000-4300-000001000000}"/>
    <hyperlink ref="B32" r:id="rId3" tooltip="Klik untuk melakukan Validasi Data" display="http://emispendis.kemenag.go.id/emis1617/main.php?jpage=RnhzdC9ESVVUNGxDa0RKMHJDWm9pYVF4K2s4Z1JxTU56TkhQMTBSeGZUOD0=" xr:uid="{00000000-0004-0000-4300-000002000000}"/>
    <hyperlink ref="B21" r:id="rId4" tooltip="Klik untuk melakukan Validasi Data" display="http://emispendis.kemenag.go.id/emis1617/main.php?jpage=RnhzdC9ESVVUNGxDa0RKMHJDWm9pVWlRNjZObERlQkJnRTFjalAwTWZLdz0=" xr:uid="{00000000-0004-0000-4300-000003000000}"/>
    <hyperlink ref="B22" r:id="rId5" tooltip="Klik untuk melakukan Validasi Data" display="http://emispendis.kemenag.go.id/emis1617/main.php?jpage=RnhzdC9ESVVUNGxDa0RKMHJDWm9pUzNTR0FVNTdGTndGV1ZBVWkyRkF4bz0=" xr:uid="{00000000-0004-0000-4300-000004000000}"/>
    <hyperlink ref="B9" r:id="rId6" tooltip="Klik untuk melakukan Validasi Data" display="http://emispendis.kemenag.go.id/emis1617/main.php?jpage=RnhzdC9ESVVUNGxDa0RKMHJDWm9pY3dua21pMzM0RTJqNW9ZeWg4SzhmOD0=" xr:uid="{00000000-0004-0000-4300-000005000000}"/>
    <hyperlink ref="B10" r:id="rId7" tooltip="Klik untuk melakukan Validasi Data" display="http://emispendis.kemenag.go.id/emis1617/main.php?jpage=RnhzdC9ESVVUNGxDa0RKMHJDWm9pYWJ3RUFEZUllcmwzVnAyV0YwaTZZYz0=" xr:uid="{00000000-0004-0000-4300-000006000000}"/>
    <hyperlink ref="B11" r:id="rId8" tooltip="Klik untuk melakukan Validasi Data" display="http://emispendis.kemenag.go.id/emis1617/main.php?jpage=RnhzdC9ESVVUNGxDa0RKMHJDWm9pYURydXhBcm1YUGZBenF2L3lHQzRrZz0=" xr:uid="{00000000-0004-0000-4300-000007000000}"/>
    <hyperlink ref="B23" r:id="rId9" tooltip="Klik untuk melakukan Validasi Data" display="http://emispendis.kemenag.go.id/emis1617/main.php?jpage=RnhzdC9ESVVUNGxDa0RKMHJDWm9pUWJ5SmhOYVpYVkFFaURrWXllYjhJST0=" xr:uid="{00000000-0004-0000-4300-000008000000}"/>
    <hyperlink ref="B13" r:id="rId10" tooltip="Klik untuk melakukan Validasi Data" display="http://emispendis.kemenag.go.id/emis1617/main.php?jpage=RnhzdC9ESVVUNGxDa0RKMHJDWm9pZFJldnd0ZDBVUXkycFROY2pqVk5qUT0=" xr:uid="{00000000-0004-0000-4300-000009000000}"/>
    <hyperlink ref="B33" r:id="rId11" tooltip="Klik untuk melakukan Validasi Data" display="http://emispendis.kemenag.go.id/emis1617/main.php?jpage=RnhzdC9ESVVUNGxDa0RKMHJDWm9pUW85WVpMdW5QcWdWMXY2MmYzQXExQT0=" xr:uid="{00000000-0004-0000-4300-00000A000000}"/>
    <hyperlink ref="B29" r:id="rId12" tooltip="Klik untuk melakukan Validasi Data" display="http://emispendis.kemenag.go.id/emis1617/main.php?jpage=RnhzdC9ESVVUNGxDa0RKMHJDWm9pYUtkVUxKYytsSWMxRkZyUDlUa1VOOD0=" xr:uid="{00000000-0004-0000-4300-00000B000000}"/>
    <hyperlink ref="B15" r:id="rId13" tooltip="Klik untuk melakukan Validasi Data" display="http://emispendis.kemenag.go.id/emis1617/main.php?jpage=RnhzdC9ESVVUNGxDa0RKMHJDWm9pYzYwMUJQV0htZUlxdXhXRERJZ0h5dz0=" xr:uid="{00000000-0004-0000-4300-00000C000000}"/>
    <hyperlink ref="B24" r:id="rId14" tooltip="Klik untuk melakukan Validasi Data" display="http://emispendis.kemenag.go.id/emis1617/main.php?jpage=RnhzdC9ESVVUNGxDa0RKMHJDWm9pYUFVSis0ekRuQVBpQjV6OWNRbzZlQT0=" xr:uid="{00000000-0004-0000-4300-00000D000000}"/>
  </hyperlinks>
  <printOptions horizontalCentered="1"/>
  <pageMargins left="0.39370078740157483" right="0.70866141732283472" top="0.74803149606299213" bottom="0.74803149606299213" header="0.31496062992125984" footer="0.31496062992125984"/>
  <pageSetup scale="95" orientation="portrait" horizontalDpi="4294967294" verticalDpi="0" r:id="rId15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K65"/>
  <sheetViews>
    <sheetView view="pageBreakPreview" zoomScale="80" zoomScaleSheetLayoutView="80" workbookViewId="0">
      <selection activeCell="Q5" sqref="Q5"/>
    </sheetView>
  </sheetViews>
  <sheetFormatPr defaultRowHeight="15"/>
  <cols>
    <col min="1" max="1" width="6.85546875" style="528" customWidth="1"/>
    <col min="2" max="2" width="15.42578125" style="528" hidden="1" customWidth="1"/>
    <col min="3" max="3" width="12.5703125" style="528" hidden="1" customWidth="1"/>
    <col min="4" max="4" width="25.85546875" style="528" bestFit="1" customWidth="1"/>
    <col min="5" max="5" width="19.28515625" style="528" customWidth="1"/>
    <col min="6" max="8" width="9.140625" style="531" customWidth="1"/>
    <col min="9" max="11" width="0" style="531" hidden="1" customWidth="1"/>
    <col min="12" max="16384" width="9.140625" style="528"/>
  </cols>
  <sheetData>
    <row r="1" spans="1:11" s="63" customFormat="1" ht="15.75" customHeight="1">
      <c r="A1" s="946" t="s">
        <v>1850</v>
      </c>
      <c r="B1" s="946"/>
      <c r="C1" s="946"/>
      <c r="D1" s="946"/>
      <c r="E1" s="946"/>
      <c r="F1" s="946"/>
      <c r="G1" s="946"/>
      <c r="H1" s="946"/>
      <c r="I1" s="946"/>
      <c r="J1" s="946"/>
      <c r="K1" s="946"/>
    </row>
    <row r="2" spans="1:11" s="63" customFormat="1" ht="7.5" customHeight="1">
      <c r="A2" s="64"/>
      <c r="B2" s="65"/>
      <c r="C2" s="64"/>
    </row>
    <row r="3" spans="1:11" s="63" customFormat="1" ht="15.75" customHeight="1">
      <c r="A3" s="946" t="s">
        <v>2874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</row>
    <row r="4" spans="1:11" s="63" customFormat="1" ht="15.75" customHeight="1">
      <c r="A4" s="946" t="s">
        <v>2686</v>
      </c>
      <c r="B4" s="946"/>
      <c r="C4" s="946"/>
      <c r="D4" s="946"/>
      <c r="E4" s="946"/>
      <c r="F4" s="946"/>
      <c r="G4" s="946"/>
      <c r="H4" s="946"/>
      <c r="I4" s="946"/>
      <c r="J4" s="946"/>
      <c r="K4" s="946"/>
    </row>
    <row r="6" spans="1:11" s="522" customFormat="1" ht="15" customHeight="1">
      <c r="A6" s="955" t="s">
        <v>20</v>
      </c>
      <c r="B6" s="955" t="s">
        <v>2687</v>
      </c>
      <c r="C6" s="955" t="s">
        <v>166</v>
      </c>
      <c r="D6" s="955" t="s">
        <v>2703</v>
      </c>
      <c r="E6" s="955" t="s">
        <v>14</v>
      </c>
      <c r="F6" s="956" t="s">
        <v>2879</v>
      </c>
      <c r="G6" s="956"/>
      <c r="H6" s="956"/>
      <c r="I6" s="956" t="s">
        <v>2704</v>
      </c>
      <c r="J6" s="956"/>
      <c r="K6" s="956"/>
    </row>
    <row r="7" spans="1:11" s="522" customFormat="1">
      <c r="A7" s="955"/>
      <c r="B7" s="955"/>
      <c r="C7" s="955"/>
      <c r="D7" s="955"/>
      <c r="E7" s="955"/>
      <c r="F7" s="523" t="s">
        <v>2748</v>
      </c>
      <c r="G7" s="523" t="s">
        <v>2749</v>
      </c>
      <c r="H7" s="523" t="s">
        <v>2750</v>
      </c>
      <c r="I7" s="523" t="s">
        <v>95</v>
      </c>
      <c r="J7" s="523" t="s">
        <v>96</v>
      </c>
      <c r="K7" s="523" t="s">
        <v>67</v>
      </c>
    </row>
    <row r="8" spans="1:11" ht="17.100000000000001" customHeight="1">
      <c r="A8" s="524">
        <v>1</v>
      </c>
      <c r="B8" s="525" t="s">
        <v>2751</v>
      </c>
      <c r="C8" s="526">
        <v>10508386</v>
      </c>
      <c r="D8" s="526" t="s">
        <v>335</v>
      </c>
      <c r="E8" s="526" t="s">
        <v>194</v>
      </c>
      <c r="F8" s="527">
        <v>2</v>
      </c>
      <c r="G8" s="527">
        <v>2</v>
      </c>
      <c r="H8" s="527">
        <v>8</v>
      </c>
      <c r="I8" s="527">
        <v>5</v>
      </c>
      <c r="J8" s="527">
        <v>7</v>
      </c>
      <c r="K8" s="527">
        <v>12</v>
      </c>
    </row>
    <row r="9" spans="1:11" ht="17.100000000000001" customHeight="1">
      <c r="A9" s="524">
        <f>A8+1</f>
        <v>2</v>
      </c>
      <c r="B9" s="525" t="s">
        <v>2752</v>
      </c>
      <c r="C9" s="526">
        <v>10508387</v>
      </c>
      <c r="D9" s="526" t="s">
        <v>2753</v>
      </c>
      <c r="E9" s="526" t="s">
        <v>194</v>
      </c>
      <c r="F9" s="527">
        <v>47</v>
      </c>
      <c r="G9" s="527">
        <v>51</v>
      </c>
      <c r="H9" s="527">
        <v>53</v>
      </c>
      <c r="I9" s="527">
        <v>78</v>
      </c>
      <c r="J9" s="527">
        <v>73</v>
      </c>
      <c r="K9" s="527">
        <v>151</v>
      </c>
    </row>
    <row r="10" spans="1:11" ht="17.100000000000001" customHeight="1">
      <c r="A10" s="524">
        <f t="shared" ref="A10:A63" si="0">A9+1</f>
        <v>3</v>
      </c>
      <c r="B10" s="525" t="s">
        <v>2754</v>
      </c>
      <c r="C10" s="526">
        <v>10508388</v>
      </c>
      <c r="D10" s="526" t="s">
        <v>2755</v>
      </c>
      <c r="E10" s="526" t="s">
        <v>194</v>
      </c>
      <c r="F10" s="527">
        <v>4</v>
      </c>
      <c r="G10" s="527">
        <v>3</v>
      </c>
      <c r="H10" s="527">
        <v>12</v>
      </c>
      <c r="I10" s="527">
        <v>12</v>
      </c>
      <c r="J10" s="527">
        <v>7</v>
      </c>
      <c r="K10" s="527">
        <v>19</v>
      </c>
    </row>
    <row r="11" spans="1:11" ht="17.100000000000001" customHeight="1">
      <c r="A11" s="524">
        <f t="shared" si="0"/>
        <v>4</v>
      </c>
      <c r="B11" s="525" t="s">
        <v>2756</v>
      </c>
      <c r="C11" s="526">
        <v>69788287</v>
      </c>
      <c r="D11" s="526" t="s">
        <v>335</v>
      </c>
      <c r="E11" s="526" t="s">
        <v>194</v>
      </c>
      <c r="F11" s="527">
        <v>12</v>
      </c>
      <c r="G11" s="527">
        <v>14</v>
      </c>
      <c r="H11" s="527">
        <v>17</v>
      </c>
      <c r="I11" s="527">
        <v>23</v>
      </c>
      <c r="J11" s="527">
        <v>20</v>
      </c>
      <c r="K11" s="527">
        <v>43</v>
      </c>
    </row>
    <row r="12" spans="1:11" ht="17.100000000000001" customHeight="1">
      <c r="A12" s="524">
        <f t="shared" si="0"/>
        <v>5</v>
      </c>
      <c r="B12" s="525" t="s">
        <v>2757</v>
      </c>
      <c r="C12" s="526">
        <v>69853306</v>
      </c>
      <c r="D12" s="526" t="s">
        <v>350</v>
      </c>
      <c r="E12" s="526" t="s">
        <v>194</v>
      </c>
      <c r="F12" s="527">
        <v>3</v>
      </c>
      <c r="G12" s="527">
        <v>2</v>
      </c>
      <c r="H12" s="527">
        <v>2</v>
      </c>
      <c r="I12" s="527">
        <v>4</v>
      </c>
      <c r="J12" s="527">
        <v>3</v>
      </c>
      <c r="K12" s="527">
        <v>7</v>
      </c>
    </row>
    <row r="13" spans="1:11" ht="17.100000000000001" customHeight="1">
      <c r="A13" s="524">
        <f t="shared" si="0"/>
        <v>6</v>
      </c>
      <c r="B13" s="525" t="s">
        <v>2758</v>
      </c>
      <c r="C13" s="526">
        <v>69955850</v>
      </c>
      <c r="D13" s="526" t="s">
        <v>2650</v>
      </c>
      <c r="E13" s="526" t="s">
        <v>194</v>
      </c>
      <c r="F13" s="527">
        <v>28</v>
      </c>
      <c r="G13" s="527">
        <v>13</v>
      </c>
      <c r="H13" s="527">
        <v>0</v>
      </c>
      <c r="I13" s="527">
        <v>17</v>
      </c>
      <c r="J13" s="527">
        <v>24</v>
      </c>
      <c r="K13" s="527">
        <v>41</v>
      </c>
    </row>
    <row r="14" spans="1:11" ht="17.100000000000001" customHeight="1">
      <c r="A14" s="524">
        <f t="shared" si="0"/>
        <v>7</v>
      </c>
      <c r="B14" s="525" t="s">
        <v>2759</v>
      </c>
      <c r="C14" s="526">
        <v>69881607</v>
      </c>
      <c r="D14" s="526" t="s">
        <v>348</v>
      </c>
      <c r="E14" s="526" t="s">
        <v>194</v>
      </c>
      <c r="F14" s="527">
        <v>6</v>
      </c>
      <c r="G14" s="527">
        <v>8</v>
      </c>
      <c r="H14" s="527">
        <v>13</v>
      </c>
      <c r="I14" s="527">
        <v>14</v>
      </c>
      <c r="J14" s="527">
        <v>13</v>
      </c>
      <c r="K14" s="527">
        <v>27</v>
      </c>
    </row>
    <row r="15" spans="1:11" s="530" customFormat="1" ht="17.100000000000001" customHeight="1">
      <c r="A15" s="949" t="s">
        <v>67</v>
      </c>
      <c r="B15" s="950"/>
      <c r="C15" s="950"/>
      <c r="D15" s="950"/>
      <c r="E15" s="951"/>
      <c r="F15" s="535">
        <f>SUM(F8:F14)</f>
        <v>102</v>
      </c>
      <c r="G15" s="535">
        <f t="shared" ref="G15:K15" si="1">SUM(G8:G14)</f>
        <v>93</v>
      </c>
      <c r="H15" s="535">
        <f t="shared" si="1"/>
        <v>105</v>
      </c>
      <c r="I15" s="535">
        <f t="shared" si="1"/>
        <v>153</v>
      </c>
      <c r="J15" s="535">
        <f t="shared" si="1"/>
        <v>147</v>
      </c>
      <c r="K15" s="535">
        <f t="shared" si="1"/>
        <v>300</v>
      </c>
    </row>
    <row r="16" spans="1:11" ht="17.100000000000001" customHeight="1">
      <c r="A16" s="524">
        <f>A14+1</f>
        <v>8</v>
      </c>
      <c r="B16" s="525" t="s">
        <v>2760</v>
      </c>
      <c r="C16" s="526">
        <v>10508389</v>
      </c>
      <c r="D16" s="526" t="s">
        <v>294</v>
      </c>
      <c r="E16" s="526" t="s">
        <v>296</v>
      </c>
      <c r="F16" s="527">
        <v>48</v>
      </c>
      <c r="G16" s="527">
        <v>55</v>
      </c>
      <c r="H16" s="527">
        <v>59</v>
      </c>
      <c r="I16" s="527">
        <v>62</v>
      </c>
      <c r="J16" s="527">
        <v>100</v>
      </c>
      <c r="K16" s="527">
        <v>162</v>
      </c>
    </row>
    <row r="17" spans="1:11" ht="17.100000000000001" customHeight="1">
      <c r="A17" s="524">
        <f t="shared" si="0"/>
        <v>9</v>
      </c>
      <c r="B17" s="525" t="s">
        <v>2761</v>
      </c>
      <c r="C17" s="526">
        <v>69754700</v>
      </c>
      <c r="D17" s="526" t="s">
        <v>2762</v>
      </c>
      <c r="E17" s="526" t="s">
        <v>296</v>
      </c>
      <c r="F17" s="527">
        <v>4</v>
      </c>
      <c r="G17" s="527">
        <v>10</v>
      </c>
      <c r="H17" s="527">
        <v>10</v>
      </c>
      <c r="I17" s="527">
        <v>14</v>
      </c>
      <c r="J17" s="527">
        <v>10</v>
      </c>
      <c r="K17" s="527">
        <v>24</v>
      </c>
    </row>
    <row r="18" spans="1:11" ht="17.100000000000001" customHeight="1">
      <c r="A18" s="524">
        <f t="shared" si="0"/>
        <v>10</v>
      </c>
      <c r="B18" s="525" t="s">
        <v>2763</v>
      </c>
      <c r="C18" s="526">
        <v>10508390</v>
      </c>
      <c r="D18" s="526" t="s">
        <v>302</v>
      </c>
      <c r="E18" s="526" t="s">
        <v>296</v>
      </c>
      <c r="F18" s="527">
        <v>33</v>
      </c>
      <c r="G18" s="527">
        <v>33</v>
      </c>
      <c r="H18" s="527">
        <v>27</v>
      </c>
      <c r="I18" s="527">
        <v>48</v>
      </c>
      <c r="J18" s="527">
        <v>45</v>
      </c>
      <c r="K18" s="527">
        <v>93</v>
      </c>
    </row>
    <row r="19" spans="1:11" s="530" customFormat="1" ht="17.100000000000001" customHeight="1">
      <c r="A19" s="949" t="s">
        <v>67</v>
      </c>
      <c r="B19" s="950"/>
      <c r="C19" s="950"/>
      <c r="D19" s="950"/>
      <c r="E19" s="951"/>
      <c r="F19" s="535">
        <f>SUM(F16:F18)</f>
        <v>85</v>
      </c>
      <c r="G19" s="535">
        <f t="shared" ref="G19:K19" si="2">SUM(G16:G18)</f>
        <v>98</v>
      </c>
      <c r="H19" s="535">
        <f t="shared" si="2"/>
        <v>96</v>
      </c>
      <c r="I19" s="535">
        <f t="shared" si="2"/>
        <v>124</v>
      </c>
      <c r="J19" s="535">
        <f t="shared" si="2"/>
        <v>155</v>
      </c>
      <c r="K19" s="535">
        <f t="shared" si="2"/>
        <v>279</v>
      </c>
    </row>
    <row r="20" spans="1:11" ht="17.100000000000001" customHeight="1">
      <c r="A20" s="524">
        <f>A18+1</f>
        <v>11</v>
      </c>
      <c r="B20" s="525" t="s">
        <v>2764</v>
      </c>
      <c r="C20" s="526">
        <v>10508391</v>
      </c>
      <c r="D20" s="526" t="s">
        <v>243</v>
      </c>
      <c r="E20" s="526" t="s">
        <v>227</v>
      </c>
      <c r="F20" s="527">
        <v>70</v>
      </c>
      <c r="G20" s="527">
        <v>70</v>
      </c>
      <c r="H20" s="527">
        <v>66</v>
      </c>
      <c r="I20" s="527">
        <v>92</v>
      </c>
      <c r="J20" s="527">
        <v>114</v>
      </c>
      <c r="K20" s="527">
        <v>206</v>
      </c>
    </row>
    <row r="21" spans="1:11" ht="17.100000000000001" customHeight="1">
      <c r="A21" s="524">
        <f t="shared" si="0"/>
        <v>12</v>
      </c>
      <c r="B21" s="525" t="s">
        <v>2765</v>
      </c>
      <c r="C21" s="526">
        <v>10508392</v>
      </c>
      <c r="D21" s="526" t="s">
        <v>246</v>
      </c>
      <c r="E21" s="526" t="s">
        <v>227</v>
      </c>
      <c r="F21" s="527">
        <v>15</v>
      </c>
      <c r="G21" s="527">
        <v>28</v>
      </c>
      <c r="H21" s="527">
        <v>13</v>
      </c>
      <c r="I21" s="527">
        <v>35</v>
      </c>
      <c r="J21" s="527">
        <v>21</v>
      </c>
      <c r="K21" s="527">
        <v>56</v>
      </c>
    </row>
    <row r="22" spans="1:11" ht="17.100000000000001" customHeight="1">
      <c r="A22" s="524">
        <f t="shared" si="0"/>
        <v>13</v>
      </c>
      <c r="B22" s="525" t="s">
        <v>2766</v>
      </c>
      <c r="C22" s="526">
        <v>10508406</v>
      </c>
      <c r="D22" s="526" t="s">
        <v>249</v>
      </c>
      <c r="E22" s="526" t="s">
        <v>227</v>
      </c>
      <c r="F22" s="527">
        <v>40</v>
      </c>
      <c r="G22" s="527">
        <v>22</v>
      </c>
      <c r="H22" s="527">
        <v>26</v>
      </c>
      <c r="I22" s="527">
        <v>47</v>
      </c>
      <c r="J22" s="527">
        <v>41</v>
      </c>
      <c r="K22" s="527">
        <v>88</v>
      </c>
    </row>
    <row r="23" spans="1:11" ht="17.100000000000001" customHeight="1">
      <c r="A23" s="524">
        <f t="shared" si="0"/>
        <v>14</v>
      </c>
      <c r="B23" s="525" t="s">
        <v>2767</v>
      </c>
      <c r="C23" s="526">
        <v>69788289</v>
      </c>
      <c r="D23" s="526" t="s">
        <v>2768</v>
      </c>
      <c r="E23" s="526" t="s">
        <v>227</v>
      </c>
      <c r="F23" s="527">
        <v>28</v>
      </c>
      <c r="G23" s="527">
        <v>19</v>
      </c>
      <c r="H23" s="527">
        <v>16</v>
      </c>
      <c r="I23" s="527">
        <v>27</v>
      </c>
      <c r="J23" s="527">
        <v>36</v>
      </c>
      <c r="K23" s="527">
        <v>63</v>
      </c>
    </row>
    <row r="24" spans="1:11" s="530" customFormat="1" ht="17.100000000000001" customHeight="1">
      <c r="A24" s="949" t="s">
        <v>67</v>
      </c>
      <c r="B24" s="950"/>
      <c r="C24" s="950"/>
      <c r="D24" s="950"/>
      <c r="E24" s="951"/>
      <c r="F24" s="535">
        <f>SUM(F20:F23)</f>
        <v>153</v>
      </c>
      <c r="G24" s="535">
        <f t="shared" ref="G24:K24" si="3">SUM(G20:G23)</f>
        <v>139</v>
      </c>
      <c r="H24" s="535">
        <f t="shared" si="3"/>
        <v>121</v>
      </c>
      <c r="I24" s="535">
        <f t="shared" si="3"/>
        <v>201</v>
      </c>
      <c r="J24" s="535">
        <f t="shared" si="3"/>
        <v>212</v>
      </c>
      <c r="K24" s="535">
        <f t="shared" si="3"/>
        <v>413</v>
      </c>
    </row>
    <row r="25" spans="1:11" ht="17.100000000000001" customHeight="1">
      <c r="A25" s="524">
        <f>A23+1</f>
        <v>15</v>
      </c>
      <c r="B25" s="525" t="s">
        <v>2769</v>
      </c>
      <c r="C25" s="526">
        <v>69752321</v>
      </c>
      <c r="D25" s="526" t="s">
        <v>2770</v>
      </c>
      <c r="E25" s="526" t="s">
        <v>308</v>
      </c>
      <c r="F25" s="527">
        <v>47</v>
      </c>
      <c r="G25" s="527">
        <v>38</v>
      </c>
      <c r="H25" s="527">
        <v>37</v>
      </c>
      <c r="I25" s="527">
        <v>62</v>
      </c>
      <c r="J25" s="527">
        <v>60</v>
      </c>
      <c r="K25" s="527">
        <v>122</v>
      </c>
    </row>
    <row r="26" spans="1:11" ht="17.100000000000001" customHeight="1">
      <c r="A26" s="524">
        <f t="shared" si="0"/>
        <v>16</v>
      </c>
      <c r="B26" s="525" t="s">
        <v>2771</v>
      </c>
      <c r="C26" s="526">
        <v>69756044</v>
      </c>
      <c r="D26" s="526" t="s">
        <v>2772</v>
      </c>
      <c r="E26" s="526" t="s">
        <v>308</v>
      </c>
      <c r="F26" s="527">
        <v>12</v>
      </c>
      <c r="G26" s="527">
        <v>16</v>
      </c>
      <c r="H26" s="527">
        <v>22</v>
      </c>
      <c r="I26" s="527">
        <v>40</v>
      </c>
      <c r="J26" s="527">
        <v>10</v>
      </c>
      <c r="K26" s="527">
        <v>50</v>
      </c>
    </row>
    <row r="27" spans="1:11" s="530" customFormat="1" ht="17.100000000000001" customHeight="1">
      <c r="A27" s="949" t="s">
        <v>67</v>
      </c>
      <c r="B27" s="950"/>
      <c r="C27" s="950"/>
      <c r="D27" s="950"/>
      <c r="E27" s="951"/>
      <c r="F27" s="535">
        <f>SUM(F25:F26)</f>
        <v>59</v>
      </c>
      <c r="G27" s="535">
        <f t="shared" ref="G27:K27" si="4">SUM(G25:G26)</f>
        <v>54</v>
      </c>
      <c r="H27" s="535">
        <f t="shared" si="4"/>
        <v>59</v>
      </c>
      <c r="I27" s="535">
        <f t="shared" si="4"/>
        <v>102</v>
      </c>
      <c r="J27" s="535">
        <f t="shared" si="4"/>
        <v>70</v>
      </c>
      <c r="K27" s="535">
        <f t="shared" si="4"/>
        <v>172</v>
      </c>
    </row>
    <row r="28" spans="1:11" ht="17.100000000000001" customHeight="1">
      <c r="A28" s="524">
        <f>A26+1</f>
        <v>17</v>
      </c>
      <c r="B28" s="525" t="s">
        <v>2773</v>
      </c>
      <c r="C28" s="526">
        <v>10508393</v>
      </c>
      <c r="D28" s="526" t="s">
        <v>283</v>
      </c>
      <c r="E28" s="526" t="s">
        <v>285</v>
      </c>
      <c r="F28" s="527">
        <v>20</v>
      </c>
      <c r="G28" s="527">
        <v>25</v>
      </c>
      <c r="H28" s="527">
        <v>34</v>
      </c>
      <c r="I28" s="527">
        <v>44</v>
      </c>
      <c r="J28" s="527">
        <v>35</v>
      </c>
      <c r="K28" s="527">
        <v>79</v>
      </c>
    </row>
    <row r="29" spans="1:11" ht="17.100000000000001" customHeight="1">
      <c r="A29" s="524">
        <f t="shared" si="0"/>
        <v>18</v>
      </c>
      <c r="B29" s="525" t="s">
        <v>2774</v>
      </c>
      <c r="C29" s="526">
        <v>10508394</v>
      </c>
      <c r="D29" s="526" t="s">
        <v>288</v>
      </c>
      <c r="E29" s="526" t="s">
        <v>285</v>
      </c>
      <c r="F29" s="527">
        <v>4</v>
      </c>
      <c r="G29" s="527">
        <v>2</v>
      </c>
      <c r="H29" s="527">
        <v>6</v>
      </c>
      <c r="I29" s="527">
        <v>5</v>
      </c>
      <c r="J29" s="527">
        <v>7</v>
      </c>
      <c r="K29" s="527">
        <v>12</v>
      </c>
    </row>
    <row r="30" spans="1:11" ht="17.100000000000001" customHeight="1">
      <c r="A30" s="524">
        <f t="shared" si="0"/>
        <v>19</v>
      </c>
      <c r="B30" s="525" t="s">
        <v>2775</v>
      </c>
      <c r="C30" s="526">
        <v>69853325</v>
      </c>
      <c r="D30" s="526" t="s">
        <v>2776</v>
      </c>
      <c r="E30" s="526" t="s">
        <v>285</v>
      </c>
      <c r="F30" s="527">
        <v>12</v>
      </c>
      <c r="G30" s="527">
        <v>16</v>
      </c>
      <c r="H30" s="527">
        <v>34</v>
      </c>
      <c r="I30" s="527">
        <v>40</v>
      </c>
      <c r="J30" s="527">
        <v>22</v>
      </c>
      <c r="K30" s="527">
        <v>62</v>
      </c>
    </row>
    <row r="31" spans="1:11" s="530" customFormat="1" ht="17.100000000000001" customHeight="1">
      <c r="A31" s="949" t="s">
        <v>67</v>
      </c>
      <c r="B31" s="950"/>
      <c r="C31" s="950"/>
      <c r="D31" s="950"/>
      <c r="E31" s="951"/>
      <c r="F31" s="535">
        <f>SUM(F28:F30)</f>
        <v>36</v>
      </c>
      <c r="G31" s="535">
        <f t="shared" ref="G31:K31" si="5">SUM(G28:G30)</f>
        <v>43</v>
      </c>
      <c r="H31" s="535">
        <f t="shared" si="5"/>
        <v>74</v>
      </c>
      <c r="I31" s="535">
        <f t="shared" si="5"/>
        <v>89</v>
      </c>
      <c r="J31" s="535">
        <f t="shared" si="5"/>
        <v>64</v>
      </c>
      <c r="K31" s="535">
        <f t="shared" si="5"/>
        <v>153</v>
      </c>
    </row>
    <row r="32" spans="1:11" ht="17.100000000000001" customHeight="1">
      <c r="A32" s="524">
        <f>A30+1</f>
        <v>20</v>
      </c>
      <c r="B32" s="525" t="s">
        <v>2777</v>
      </c>
      <c r="C32" s="526">
        <v>10508395</v>
      </c>
      <c r="D32" s="526" t="s">
        <v>2778</v>
      </c>
      <c r="E32" s="526" t="s">
        <v>205</v>
      </c>
      <c r="F32" s="527">
        <v>12</v>
      </c>
      <c r="G32" s="527">
        <v>20</v>
      </c>
      <c r="H32" s="527">
        <v>25</v>
      </c>
      <c r="I32" s="527">
        <v>24</v>
      </c>
      <c r="J32" s="527">
        <v>33</v>
      </c>
      <c r="K32" s="527">
        <v>57</v>
      </c>
    </row>
    <row r="33" spans="1:11" ht="17.100000000000001" customHeight="1">
      <c r="A33" s="524">
        <f t="shared" si="0"/>
        <v>21</v>
      </c>
      <c r="B33" s="525" t="s">
        <v>2779</v>
      </c>
      <c r="C33" s="526">
        <v>10508396</v>
      </c>
      <c r="D33" s="526" t="s">
        <v>333</v>
      </c>
      <c r="E33" s="526" t="s">
        <v>205</v>
      </c>
      <c r="F33" s="527">
        <v>5</v>
      </c>
      <c r="G33" s="527">
        <v>9</v>
      </c>
      <c r="H33" s="527">
        <v>4</v>
      </c>
      <c r="I33" s="527">
        <v>9</v>
      </c>
      <c r="J33" s="527">
        <v>9</v>
      </c>
      <c r="K33" s="527">
        <v>18</v>
      </c>
    </row>
    <row r="34" spans="1:11" ht="17.100000000000001" customHeight="1">
      <c r="A34" s="524">
        <f t="shared" si="0"/>
        <v>22</v>
      </c>
      <c r="B34" s="525" t="s">
        <v>2780</v>
      </c>
      <c r="C34" s="526">
        <v>10503995</v>
      </c>
      <c r="D34" s="526" t="s">
        <v>335</v>
      </c>
      <c r="E34" s="526" t="s">
        <v>205</v>
      </c>
      <c r="F34" s="527">
        <v>35</v>
      </c>
      <c r="G34" s="527">
        <v>34</v>
      </c>
      <c r="H34" s="527">
        <v>34</v>
      </c>
      <c r="I34" s="527">
        <v>58</v>
      </c>
      <c r="J34" s="527">
        <v>45</v>
      </c>
      <c r="K34" s="527">
        <v>103</v>
      </c>
    </row>
    <row r="35" spans="1:11" ht="17.100000000000001" customHeight="1">
      <c r="A35" s="524">
        <f t="shared" si="0"/>
        <v>23</v>
      </c>
      <c r="B35" s="525" t="s">
        <v>2781</v>
      </c>
      <c r="C35" s="526">
        <v>10508398</v>
      </c>
      <c r="D35" s="526" t="s">
        <v>337</v>
      </c>
      <c r="E35" s="526" t="s">
        <v>205</v>
      </c>
      <c r="F35" s="527">
        <v>25</v>
      </c>
      <c r="G35" s="527">
        <v>18</v>
      </c>
      <c r="H35" s="527">
        <v>25</v>
      </c>
      <c r="I35" s="527">
        <v>34</v>
      </c>
      <c r="J35" s="527">
        <v>34</v>
      </c>
      <c r="K35" s="527">
        <v>68</v>
      </c>
    </row>
    <row r="36" spans="1:11" ht="17.100000000000001" customHeight="1">
      <c r="A36" s="524">
        <f t="shared" si="0"/>
        <v>24</v>
      </c>
      <c r="B36" s="525" t="s">
        <v>2782</v>
      </c>
      <c r="C36" s="526">
        <v>10508399</v>
      </c>
      <c r="D36" s="526" t="s">
        <v>2783</v>
      </c>
      <c r="E36" s="526" t="s">
        <v>205</v>
      </c>
      <c r="F36" s="527">
        <v>16</v>
      </c>
      <c r="G36" s="527">
        <v>23</v>
      </c>
      <c r="H36" s="527">
        <v>10</v>
      </c>
      <c r="I36" s="527">
        <v>29</v>
      </c>
      <c r="J36" s="527">
        <v>20</v>
      </c>
      <c r="K36" s="527">
        <v>49</v>
      </c>
    </row>
    <row r="37" spans="1:11" s="530" customFormat="1" ht="17.100000000000001" customHeight="1">
      <c r="A37" s="949" t="s">
        <v>67</v>
      </c>
      <c r="B37" s="950"/>
      <c r="C37" s="950"/>
      <c r="D37" s="950"/>
      <c r="E37" s="951"/>
      <c r="F37" s="535">
        <f>SUM(F32:F36)</f>
        <v>93</v>
      </c>
      <c r="G37" s="535">
        <f t="shared" ref="G37:K37" si="6">SUM(G32:G36)</f>
        <v>104</v>
      </c>
      <c r="H37" s="535">
        <f t="shared" si="6"/>
        <v>98</v>
      </c>
      <c r="I37" s="535">
        <f t="shared" si="6"/>
        <v>154</v>
      </c>
      <c r="J37" s="535">
        <f t="shared" si="6"/>
        <v>141</v>
      </c>
      <c r="K37" s="535">
        <f t="shared" si="6"/>
        <v>295</v>
      </c>
    </row>
    <row r="38" spans="1:11" ht="17.100000000000001" customHeight="1">
      <c r="A38" s="524">
        <f>A36+1</f>
        <v>25</v>
      </c>
      <c r="B38" s="525" t="s">
        <v>2784</v>
      </c>
      <c r="C38" s="526">
        <v>10508400</v>
      </c>
      <c r="D38" s="526" t="s">
        <v>275</v>
      </c>
      <c r="E38" s="526" t="s">
        <v>189</v>
      </c>
      <c r="F38" s="527">
        <v>60</v>
      </c>
      <c r="G38" s="527">
        <v>53</v>
      </c>
      <c r="H38" s="527">
        <v>52</v>
      </c>
      <c r="I38" s="527">
        <v>97</v>
      </c>
      <c r="J38" s="527">
        <v>68</v>
      </c>
      <c r="K38" s="527">
        <v>165</v>
      </c>
    </row>
    <row r="39" spans="1:11" ht="17.100000000000001" customHeight="1">
      <c r="A39" s="524">
        <f t="shared" si="0"/>
        <v>26</v>
      </c>
      <c r="B39" s="525" t="s">
        <v>2785</v>
      </c>
      <c r="C39" s="526">
        <v>69853251</v>
      </c>
      <c r="D39" s="526" t="s">
        <v>2786</v>
      </c>
      <c r="E39" s="526" t="s">
        <v>189</v>
      </c>
      <c r="F39" s="527">
        <v>6</v>
      </c>
      <c r="G39" s="527">
        <v>21</v>
      </c>
      <c r="H39" s="527">
        <v>20</v>
      </c>
      <c r="I39" s="527">
        <v>25</v>
      </c>
      <c r="J39" s="527">
        <v>22</v>
      </c>
      <c r="K39" s="527">
        <v>47</v>
      </c>
    </row>
    <row r="40" spans="1:11" ht="17.100000000000001" customHeight="1">
      <c r="A40" s="524">
        <f t="shared" si="0"/>
        <v>27</v>
      </c>
      <c r="B40" s="525" t="s">
        <v>2787</v>
      </c>
      <c r="C40" s="526">
        <v>69788288</v>
      </c>
      <c r="D40" s="526" t="s">
        <v>279</v>
      </c>
      <c r="E40" s="526" t="s">
        <v>189</v>
      </c>
      <c r="F40" s="527">
        <v>22</v>
      </c>
      <c r="G40" s="527">
        <v>24</v>
      </c>
      <c r="H40" s="527">
        <v>39</v>
      </c>
      <c r="I40" s="527">
        <v>45</v>
      </c>
      <c r="J40" s="527">
        <v>40</v>
      </c>
      <c r="K40" s="527">
        <v>85</v>
      </c>
    </row>
    <row r="41" spans="1:11" ht="17.100000000000001" customHeight="1">
      <c r="A41" s="524">
        <f t="shared" si="0"/>
        <v>28</v>
      </c>
      <c r="B41" s="525" t="s">
        <v>2788</v>
      </c>
      <c r="C41" s="526">
        <v>69955849</v>
      </c>
      <c r="D41" s="526" t="s">
        <v>2648</v>
      </c>
      <c r="E41" s="526" t="s">
        <v>189</v>
      </c>
      <c r="F41" s="527">
        <v>13</v>
      </c>
      <c r="G41" s="527">
        <v>20</v>
      </c>
      <c r="H41" s="527">
        <v>11</v>
      </c>
      <c r="I41" s="527">
        <v>27</v>
      </c>
      <c r="J41" s="527">
        <v>17</v>
      </c>
      <c r="K41" s="527">
        <v>44</v>
      </c>
    </row>
    <row r="42" spans="1:11" s="530" customFormat="1" ht="17.100000000000001" customHeight="1">
      <c r="A42" s="949" t="s">
        <v>67</v>
      </c>
      <c r="B42" s="950"/>
      <c r="C42" s="950"/>
      <c r="D42" s="950"/>
      <c r="E42" s="951"/>
      <c r="F42" s="535">
        <f>SUM(F38:F41)</f>
        <v>101</v>
      </c>
      <c r="G42" s="535">
        <f t="shared" ref="G42:K42" si="7">SUM(G38:G41)</f>
        <v>118</v>
      </c>
      <c r="H42" s="535">
        <f t="shared" si="7"/>
        <v>122</v>
      </c>
      <c r="I42" s="535">
        <f t="shared" si="7"/>
        <v>194</v>
      </c>
      <c r="J42" s="535">
        <f t="shared" si="7"/>
        <v>147</v>
      </c>
      <c r="K42" s="535">
        <f t="shared" si="7"/>
        <v>341</v>
      </c>
    </row>
    <row r="43" spans="1:11" ht="17.100000000000001" customHeight="1">
      <c r="A43" s="524">
        <f>A41+1</f>
        <v>29</v>
      </c>
      <c r="B43" s="525" t="s">
        <v>2789</v>
      </c>
      <c r="C43" s="526">
        <v>10508401</v>
      </c>
      <c r="D43" s="526" t="s">
        <v>2790</v>
      </c>
      <c r="E43" s="526" t="s">
        <v>216</v>
      </c>
      <c r="F43" s="527">
        <v>16</v>
      </c>
      <c r="G43" s="527">
        <v>13</v>
      </c>
      <c r="H43" s="527">
        <v>19</v>
      </c>
      <c r="I43" s="527">
        <v>29</v>
      </c>
      <c r="J43" s="527">
        <v>19</v>
      </c>
      <c r="K43" s="527">
        <v>48</v>
      </c>
    </row>
    <row r="44" spans="1:11" ht="17.100000000000001" customHeight="1">
      <c r="A44" s="524">
        <f t="shared" si="0"/>
        <v>30</v>
      </c>
      <c r="B44" s="525" t="s">
        <v>2791</v>
      </c>
      <c r="C44" s="526">
        <v>69881608</v>
      </c>
      <c r="D44" s="526" t="s">
        <v>2792</v>
      </c>
      <c r="E44" s="526" t="s">
        <v>216</v>
      </c>
      <c r="F44" s="527">
        <v>48</v>
      </c>
      <c r="G44" s="527">
        <v>36</v>
      </c>
      <c r="H44" s="527">
        <v>28</v>
      </c>
      <c r="I44" s="527">
        <v>61</v>
      </c>
      <c r="J44" s="527">
        <v>51</v>
      </c>
      <c r="K44" s="527">
        <v>112</v>
      </c>
    </row>
    <row r="45" spans="1:11" ht="17.100000000000001" customHeight="1">
      <c r="A45" s="524">
        <f t="shared" si="0"/>
        <v>31</v>
      </c>
      <c r="B45" s="525" t="s">
        <v>2793</v>
      </c>
      <c r="C45" s="526">
        <v>69754697</v>
      </c>
      <c r="D45" s="526" t="s">
        <v>2794</v>
      </c>
      <c r="E45" s="526" t="s">
        <v>216</v>
      </c>
      <c r="F45" s="527">
        <v>23</v>
      </c>
      <c r="G45" s="527">
        <v>27</v>
      </c>
      <c r="H45" s="527">
        <v>15</v>
      </c>
      <c r="I45" s="527">
        <v>30</v>
      </c>
      <c r="J45" s="527">
        <v>35</v>
      </c>
      <c r="K45" s="527">
        <v>65</v>
      </c>
    </row>
    <row r="46" spans="1:11" ht="17.100000000000001" customHeight="1">
      <c r="A46" s="524">
        <f t="shared" si="0"/>
        <v>32</v>
      </c>
      <c r="B46" s="525" t="s">
        <v>2795</v>
      </c>
      <c r="C46" s="526">
        <v>69756395</v>
      </c>
      <c r="D46" s="526" t="s">
        <v>2796</v>
      </c>
      <c r="E46" s="526" t="s">
        <v>216</v>
      </c>
      <c r="F46" s="527">
        <v>32</v>
      </c>
      <c r="G46" s="527">
        <v>33</v>
      </c>
      <c r="H46" s="527">
        <v>28</v>
      </c>
      <c r="I46" s="527">
        <v>47</v>
      </c>
      <c r="J46" s="527">
        <v>46</v>
      </c>
      <c r="K46" s="527">
        <v>93</v>
      </c>
    </row>
    <row r="47" spans="1:11" ht="17.100000000000001" customHeight="1">
      <c r="A47" s="524">
        <f t="shared" si="0"/>
        <v>33</v>
      </c>
      <c r="B47" s="525" t="s">
        <v>2797</v>
      </c>
      <c r="C47" s="526">
        <v>10508402</v>
      </c>
      <c r="D47" s="526" t="s">
        <v>2798</v>
      </c>
      <c r="E47" s="526" t="s">
        <v>216</v>
      </c>
      <c r="F47" s="527">
        <v>15</v>
      </c>
      <c r="G47" s="527">
        <v>11</v>
      </c>
      <c r="H47" s="527">
        <v>8</v>
      </c>
      <c r="I47" s="527">
        <v>19</v>
      </c>
      <c r="J47" s="527">
        <v>15</v>
      </c>
      <c r="K47" s="527">
        <v>34</v>
      </c>
    </row>
    <row r="48" spans="1:11" ht="17.100000000000001" customHeight="1">
      <c r="A48" s="524">
        <f t="shared" si="0"/>
        <v>34</v>
      </c>
      <c r="B48" s="525" t="s">
        <v>2799</v>
      </c>
      <c r="C48" s="526">
        <v>69756144</v>
      </c>
      <c r="D48" s="526" t="s">
        <v>2800</v>
      </c>
      <c r="E48" s="526" t="s">
        <v>216</v>
      </c>
      <c r="F48" s="527">
        <v>48</v>
      </c>
      <c r="G48" s="527">
        <v>48</v>
      </c>
      <c r="H48" s="527">
        <v>36</v>
      </c>
      <c r="I48" s="527">
        <v>53</v>
      </c>
      <c r="J48" s="527">
        <v>79</v>
      </c>
      <c r="K48" s="527">
        <v>132</v>
      </c>
    </row>
    <row r="49" spans="1:11" ht="17.100000000000001" customHeight="1">
      <c r="A49" s="524">
        <f t="shared" si="0"/>
        <v>35</v>
      </c>
      <c r="B49" s="525" t="s">
        <v>2801</v>
      </c>
      <c r="C49" s="526">
        <v>10508403</v>
      </c>
      <c r="D49" s="526" t="s">
        <v>249</v>
      </c>
      <c r="E49" s="526" t="s">
        <v>216</v>
      </c>
      <c r="F49" s="527">
        <v>67</v>
      </c>
      <c r="G49" s="527">
        <v>66</v>
      </c>
      <c r="H49" s="527">
        <v>41</v>
      </c>
      <c r="I49" s="527">
        <v>96</v>
      </c>
      <c r="J49" s="527">
        <v>78</v>
      </c>
      <c r="K49" s="527">
        <v>174</v>
      </c>
    </row>
    <row r="50" spans="1:11" s="530" customFormat="1" ht="17.100000000000001" customHeight="1">
      <c r="A50" s="949" t="s">
        <v>67</v>
      </c>
      <c r="B50" s="950"/>
      <c r="C50" s="950"/>
      <c r="D50" s="950"/>
      <c r="E50" s="951"/>
      <c r="F50" s="535">
        <f>SUM(F43:F49)</f>
        <v>249</v>
      </c>
      <c r="G50" s="535">
        <f t="shared" ref="G50:K50" si="8">SUM(G43:G49)</f>
        <v>234</v>
      </c>
      <c r="H50" s="535">
        <f t="shared" si="8"/>
        <v>175</v>
      </c>
      <c r="I50" s="535">
        <f t="shared" si="8"/>
        <v>335</v>
      </c>
      <c r="J50" s="535">
        <f t="shared" si="8"/>
        <v>323</v>
      </c>
      <c r="K50" s="535">
        <f t="shared" si="8"/>
        <v>658</v>
      </c>
    </row>
    <row r="51" spans="1:11" ht="17.100000000000001" customHeight="1">
      <c r="A51" s="524">
        <f>A49+1</f>
        <v>36</v>
      </c>
      <c r="B51" s="525" t="s">
        <v>2802</v>
      </c>
      <c r="C51" s="526">
        <v>10508404</v>
      </c>
      <c r="D51" s="526" t="s">
        <v>235</v>
      </c>
      <c r="E51" s="526" t="s">
        <v>2803</v>
      </c>
      <c r="F51" s="527">
        <v>281</v>
      </c>
      <c r="G51" s="527">
        <v>271</v>
      </c>
      <c r="H51" s="527">
        <v>209</v>
      </c>
      <c r="I51" s="527">
        <v>347</v>
      </c>
      <c r="J51" s="527">
        <v>414</v>
      </c>
      <c r="K51" s="527">
        <v>761</v>
      </c>
    </row>
    <row r="52" spans="1:11" ht="17.100000000000001" customHeight="1">
      <c r="A52" s="524">
        <f t="shared" si="0"/>
        <v>37</v>
      </c>
      <c r="B52" s="525" t="s">
        <v>2804</v>
      </c>
      <c r="C52" s="526">
        <v>10508405</v>
      </c>
      <c r="D52" s="526" t="s">
        <v>238</v>
      </c>
      <c r="E52" s="526" t="s">
        <v>2803</v>
      </c>
      <c r="F52" s="527">
        <v>75</v>
      </c>
      <c r="G52" s="527">
        <v>84</v>
      </c>
      <c r="H52" s="527">
        <v>74</v>
      </c>
      <c r="I52" s="527">
        <v>129</v>
      </c>
      <c r="J52" s="527">
        <v>104</v>
      </c>
      <c r="K52" s="527">
        <v>233</v>
      </c>
    </row>
    <row r="53" spans="1:11" ht="17.100000000000001" customHeight="1">
      <c r="A53" s="524">
        <f t="shared" si="0"/>
        <v>38</v>
      </c>
      <c r="B53" s="525" t="s">
        <v>2805</v>
      </c>
      <c r="C53" s="526">
        <v>69853324</v>
      </c>
      <c r="D53" s="526" t="s">
        <v>2806</v>
      </c>
      <c r="E53" s="526" t="s">
        <v>2803</v>
      </c>
      <c r="F53" s="527">
        <v>28</v>
      </c>
      <c r="G53" s="527">
        <v>18</v>
      </c>
      <c r="H53" s="527">
        <v>26</v>
      </c>
      <c r="I53" s="527">
        <v>44</v>
      </c>
      <c r="J53" s="527">
        <v>28</v>
      </c>
      <c r="K53" s="527">
        <v>72</v>
      </c>
    </row>
    <row r="54" spans="1:11" ht="17.100000000000001" customHeight="1">
      <c r="A54" s="524">
        <f t="shared" si="0"/>
        <v>39</v>
      </c>
      <c r="B54" s="525" t="s">
        <v>2807</v>
      </c>
      <c r="C54" s="526">
        <v>69895079</v>
      </c>
      <c r="D54" s="526" t="s">
        <v>2808</v>
      </c>
      <c r="E54" s="526" t="s">
        <v>2803</v>
      </c>
      <c r="F54" s="527">
        <v>18</v>
      </c>
      <c r="G54" s="527">
        <v>22</v>
      </c>
      <c r="H54" s="527">
        <v>11</v>
      </c>
      <c r="I54" s="527">
        <v>25</v>
      </c>
      <c r="J54" s="527">
        <v>26</v>
      </c>
      <c r="K54" s="527">
        <v>51</v>
      </c>
    </row>
    <row r="55" spans="1:11" s="530" customFormat="1" ht="17.100000000000001" customHeight="1">
      <c r="A55" s="949" t="s">
        <v>67</v>
      </c>
      <c r="B55" s="950"/>
      <c r="C55" s="950"/>
      <c r="D55" s="950"/>
      <c r="E55" s="951"/>
      <c r="F55" s="535">
        <f>SUM(F51:F54)</f>
        <v>402</v>
      </c>
      <c r="G55" s="535">
        <f t="shared" ref="G55:K55" si="9">SUM(G51:G54)</f>
        <v>395</v>
      </c>
      <c r="H55" s="535">
        <f t="shared" si="9"/>
        <v>320</v>
      </c>
      <c r="I55" s="535">
        <f t="shared" si="9"/>
        <v>545</v>
      </c>
      <c r="J55" s="535">
        <f t="shared" si="9"/>
        <v>572</v>
      </c>
      <c r="K55" s="535">
        <f t="shared" si="9"/>
        <v>1117</v>
      </c>
    </row>
    <row r="56" spans="1:11" ht="17.100000000000001" customHeight="1">
      <c r="A56" s="524">
        <f>A54+1</f>
        <v>40</v>
      </c>
      <c r="B56" s="525" t="s">
        <v>2809</v>
      </c>
      <c r="C56" s="526">
        <v>10508407</v>
      </c>
      <c r="D56" s="526" t="s">
        <v>255</v>
      </c>
      <c r="E56" s="526" t="s">
        <v>209</v>
      </c>
      <c r="F56" s="527">
        <v>198</v>
      </c>
      <c r="G56" s="527">
        <v>213</v>
      </c>
      <c r="H56" s="527">
        <v>169</v>
      </c>
      <c r="I56" s="527">
        <v>299</v>
      </c>
      <c r="J56" s="527">
        <v>281</v>
      </c>
      <c r="K56" s="527">
        <v>580</v>
      </c>
    </row>
    <row r="57" spans="1:11" ht="17.100000000000001" customHeight="1">
      <c r="A57" s="524">
        <f t="shared" si="0"/>
        <v>41</v>
      </c>
      <c r="B57" s="525" t="s">
        <v>2810</v>
      </c>
      <c r="C57" s="526">
        <v>10508408</v>
      </c>
      <c r="D57" s="526" t="s">
        <v>2811</v>
      </c>
      <c r="E57" s="526" t="s">
        <v>209</v>
      </c>
      <c r="F57" s="527">
        <v>58</v>
      </c>
      <c r="G57" s="527">
        <v>66</v>
      </c>
      <c r="H57" s="527">
        <v>51</v>
      </c>
      <c r="I57" s="527">
        <v>95</v>
      </c>
      <c r="J57" s="527">
        <v>80</v>
      </c>
      <c r="K57" s="527">
        <v>175</v>
      </c>
    </row>
    <row r="58" spans="1:11" ht="17.100000000000001" customHeight="1">
      <c r="A58" s="524">
        <f t="shared" si="0"/>
        <v>42</v>
      </c>
      <c r="B58" s="525" t="s">
        <v>2812</v>
      </c>
      <c r="C58" s="526">
        <v>10508409</v>
      </c>
      <c r="D58" s="526" t="s">
        <v>2813</v>
      </c>
      <c r="E58" s="526" t="s">
        <v>209</v>
      </c>
      <c r="F58" s="527">
        <v>58</v>
      </c>
      <c r="G58" s="527">
        <v>31</v>
      </c>
      <c r="H58" s="527">
        <v>18</v>
      </c>
      <c r="I58" s="527">
        <v>55</v>
      </c>
      <c r="J58" s="527">
        <v>52</v>
      </c>
      <c r="K58" s="527">
        <v>107</v>
      </c>
    </row>
    <row r="59" spans="1:11" ht="17.100000000000001" customHeight="1">
      <c r="A59" s="524">
        <f t="shared" si="0"/>
        <v>43</v>
      </c>
      <c r="B59" s="525" t="s">
        <v>2814</v>
      </c>
      <c r="C59" s="526">
        <v>10508410</v>
      </c>
      <c r="D59" s="526" t="s">
        <v>264</v>
      </c>
      <c r="E59" s="526" t="s">
        <v>209</v>
      </c>
      <c r="F59" s="527">
        <v>19</v>
      </c>
      <c r="G59" s="527">
        <v>25</v>
      </c>
      <c r="H59" s="527">
        <v>17</v>
      </c>
      <c r="I59" s="527">
        <v>34</v>
      </c>
      <c r="J59" s="527">
        <v>27</v>
      </c>
      <c r="K59" s="527">
        <v>61</v>
      </c>
    </row>
    <row r="60" spans="1:11" ht="17.100000000000001" customHeight="1">
      <c r="A60" s="524">
        <f t="shared" si="0"/>
        <v>44</v>
      </c>
      <c r="B60" s="525" t="s">
        <v>2815</v>
      </c>
      <c r="C60" s="526">
        <v>10508411</v>
      </c>
      <c r="D60" s="526" t="s">
        <v>267</v>
      </c>
      <c r="E60" s="526" t="s">
        <v>209</v>
      </c>
      <c r="F60" s="527">
        <v>50</v>
      </c>
      <c r="G60" s="527">
        <v>22</v>
      </c>
      <c r="H60" s="527">
        <v>27</v>
      </c>
      <c r="I60" s="527">
        <v>59</v>
      </c>
      <c r="J60" s="527">
        <v>40</v>
      </c>
      <c r="K60" s="527">
        <v>99</v>
      </c>
    </row>
    <row r="61" spans="1:11" ht="17.100000000000001" customHeight="1">
      <c r="A61" s="524">
        <f t="shared" si="0"/>
        <v>45</v>
      </c>
      <c r="B61" s="525" t="s">
        <v>2816</v>
      </c>
      <c r="C61" s="526">
        <v>10508412</v>
      </c>
      <c r="D61" s="526" t="s">
        <v>2817</v>
      </c>
      <c r="E61" s="526" t="s">
        <v>209</v>
      </c>
      <c r="F61" s="527">
        <v>45</v>
      </c>
      <c r="G61" s="527">
        <v>37</v>
      </c>
      <c r="H61" s="527">
        <v>22</v>
      </c>
      <c r="I61" s="527">
        <v>53</v>
      </c>
      <c r="J61" s="527">
        <v>51</v>
      </c>
      <c r="K61" s="527">
        <v>104</v>
      </c>
    </row>
    <row r="62" spans="1:11" ht="17.100000000000001" customHeight="1">
      <c r="A62" s="524">
        <f t="shared" si="0"/>
        <v>46</v>
      </c>
      <c r="B62" s="525" t="s">
        <v>2818</v>
      </c>
      <c r="C62" s="526">
        <v>69754698</v>
      </c>
      <c r="D62" s="526" t="s">
        <v>2819</v>
      </c>
      <c r="E62" s="526" t="s">
        <v>209</v>
      </c>
      <c r="F62" s="527">
        <v>25</v>
      </c>
      <c r="G62" s="527">
        <v>30</v>
      </c>
      <c r="H62" s="527">
        <v>10</v>
      </c>
      <c r="I62" s="527">
        <v>35</v>
      </c>
      <c r="J62" s="527">
        <v>30</v>
      </c>
      <c r="K62" s="527">
        <v>65</v>
      </c>
    </row>
    <row r="63" spans="1:11" ht="17.100000000000001" customHeight="1">
      <c r="A63" s="524">
        <f t="shared" si="0"/>
        <v>47</v>
      </c>
      <c r="B63" s="525" t="s">
        <v>2820</v>
      </c>
      <c r="C63" s="526">
        <v>69895080</v>
      </c>
      <c r="D63" s="526" t="s">
        <v>2821</v>
      </c>
      <c r="E63" s="526" t="s">
        <v>209</v>
      </c>
      <c r="F63" s="527">
        <v>13</v>
      </c>
      <c r="G63" s="527">
        <v>12</v>
      </c>
      <c r="H63" s="527">
        <v>9</v>
      </c>
      <c r="I63" s="527">
        <v>19</v>
      </c>
      <c r="J63" s="527">
        <v>15</v>
      </c>
      <c r="K63" s="527">
        <v>34</v>
      </c>
    </row>
    <row r="64" spans="1:11" s="530" customFormat="1" ht="17.100000000000001" customHeight="1">
      <c r="A64" s="949" t="s">
        <v>67</v>
      </c>
      <c r="B64" s="950"/>
      <c r="C64" s="950"/>
      <c r="D64" s="950"/>
      <c r="E64" s="951"/>
      <c r="F64" s="535">
        <f>SUM(F56:F63)</f>
        <v>466</v>
      </c>
      <c r="G64" s="535">
        <f t="shared" ref="G64:K64" si="10">SUM(G56:G63)</f>
        <v>436</v>
      </c>
      <c r="H64" s="535">
        <f t="shared" si="10"/>
        <v>323</v>
      </c>
      <c r="I64" s="535">
        <f t="shared" si="10"/>
        <v>649</v>
      </c>
      <c r="J64" s="535">
        <f t="shared" si="10"/>
        <v>576</v>
      </c>
      <c r="K64" s="535">
        <f t="shared" si="10"/>
        <v>1225</v>
      </c>
    </row>
    <row r="65" spans="1:11" s="530" customFormat="1">
      <c r="A65" s="952" t="s">
        <v>67</v>
      </c>
      <c r="B65" s="953"/>
      <c r="C65" s="953"/>
      <c r="D65" s="953"/>
      <c r="E65" s="954"/>
      <c r="F65" s="529">
        <f>F64+F55+F50+F42+F37+F31+F27+F24+F19+F15</f>
        <v>1746</v>
      </c>
      <c r="G65" s="529">
        <f t="shared" ref="G65:K65" si="11">G64+G55+G50+G42+G37+G31+G27+G24+G19+G15</f>
        <v>1714</v>
      </c>
      <c r="H65" s="529">
        <f t="shared" si="11"/>
        <v>1493</v>
      </c>
      <c r="I65" s="529">
        <f t="shared" si="11"/>
        <v>2546</v>
      </c>
      <c r="J65" s="529">
        <f t="shared" si="11"/>
        <v>2407</v>
      </c>
      <c r="K65" s="529">
        <f t="shared" si="11"/>
        <v>4953</v>
      </c>
    </row>
  </sheetData>
  <mergeCells count="21">
    <mergeCell ref="A37:E37"/>
    <mergeCell ref="A1:K1"/>
    <mergeCell ref="A3:K3"/>
    <mergeCell ref="A4:K4"/>
    <mergeCell ref="A6:A7"/>
    <mergeCell ref="B6:B7"/>
    <mergeCell ref="C6:C7"/>
    <mergeCell ref="D6:D7"/>
    <mergeCell ref="E6:E7"/>
    <mergeCell ref="F6:H6"/>
    <mergeCell ref="I6:K6"/>
    <mergeCell ref="A15:E15"/>
    <mergeCell ref="A19:E19"/>
    <mergeCell ref="A24:E24"/>
    <mergeCell ref="A27:E27"/>
    <mergeCell ref="A31:E31"/>
    <mergeCell ref="A42:E42"/>
    <mergeCell ref="A50:E50"/>
    <mergeCell ref="A55:E55"/>
    <mergeCell ref="A64:E64"/>
    <mergeCell ref="A65:E65"/>
  </mergeCells>
  <hyperlinks>
    <hyperlink ref="B51" r:id="rId1" tooltip="Klik untuk melakukan Validasi Data" display="http://emispendis.kemenag.go.id/emis1617/main.php?jpage=RnhzdC9ESVVUNGxDa0RKMHJDWm9pVEc0ZXVQYmFQQ2twbjZZMlZ5RHBmST0=" xr:uid="{00000000-0004-0000-4400-000000000000}"/>
    <hyperlink ref="B52" r:id="rId2" tooltip="Klik untuk melakukan Validasi Data" display="http://emispendis.kemenag.go.id/emis1617/main.php?jpage=RnhzdC9ESVVUNGxDa0RKMHJDWm9pVUwvTmxEV1ZuYm84UnpTK2wwY0R6WT0=" xr:uid="{00000000-0004-0000-4400-000001000000}"/>
    <hyperlink ref="B20" r:id="rId3" tooltip="Klik untuk melakukan Validasi Data" display="http://emispendis.kemenag.go.id/emis1617/main.php?jpage=RnhzdC9ESVVUNGxDa0RKMHJDWm9pZlpLZVZ3ZnY2Y3REOU05ZDFpMVdQYz0=" xr:uid="{00000000-0004-0000-4400-000002000000}"/>
    <hyperlink ref="B56" r:id="rId4" tooltip="Klik untuk melakukan Validasi Data" display="http://emispendis.kemenag.go.id/emis1617/main.php?jpage=RnhzdC9ESVVUNGxDa0RKMHJDWm9pZjA1OWRaVi9ycW4yUzBnL3daRkJkbz0=" xr:uid="{00000000-0004-0000-4400-000003000000}"/>
    <hyperlink ref="B38" r:id="rId5" tooltip="Klik untuk melakukan Validasi Data" display="http://emispendis.kemenag.go.id/emis1617/main.php?jpage=RnhzdC9ESVVUNGxDa0RKMHJDWm9pWFpmYUZtOGt3bmJySmNvYWNlVnZKND0=" xr:uid="{00000000-0004-0000-4400-000004000000}"/>
    <hyperlink ref="B28" r:id="rId6" tooltip="Klik untuk melakukan Validasi Data" display="http://emispendis.kemenag.go.id/emis1617/main.php?jpage=RnhzdC9ESVVUNGxDa0RKMHJDWm9pVDA4ZFZKTzBPWGVWSUp4VXZ5MEx6UT0=" xr:uid="{00000000-0004-0000-4400-000005000000}"/>
    <hyperlink ref="B16" r:id="rId7" tooltip="Klik untuk melakukan Validasi Data" display="http://emispendis.kemenag.go.id/emis1617/main.php?jpage=RnhzdC9ESVVUNGxDa0RKMHJDWm9pZmU4ZzE1NStxYlp6Nmc1ektMek5LTT0=" xr:uid="{00000000-0004-0000-4400-000006000000}"/>
    <hyperlink ref="B17" r:id="rId8" tooltip="Klik untuk melakukan Validasi Data" display="http://emispendis.kemenag.go.id/emis1617/main.php?jpage=RnhzdC9ESVVUNGxDa0RKMHJDWm9pUUdYSk92YUUwRmdxNU1SZCtiVE9hVT0=" xr:uid="{00000000-0004-0000-4400-000007000000}"/>
    <hyperlink ref="B29" r:id="rId9" tooltip="Klik untuk melakukan Validasi Data" display="http://emispendis.kemenag.go.id/emis1617/main.php?jpage=RnhzdC9ESVVUNGxDa0RKMHJDWm9pV0VVQitBZm1QZEExMDYzRDlNMHNNaz0=" xr:uid="{00000000-0004-0000-4400-000008000000}"/>
    <hyperlink ref="B25" r:id="rId10" tooltip="Klik untuk melakukan Validasi Data" display="http://emispendis.kemenag.go.id/emis1617/main.php?jpage=RnhzdC9ESVVUNGxDa0RKMHJDWm9pVjN5Uk1mbnFHRVRHcDZncjNiOWpRND0=" xr:uid="{00000000-0004-0000-4400-000009000000}"/>
    <hyperlink ref="B39" r:id="rId11" tooltip="Klik untuk melakukan Validasi Data" display="http://emispendis.kemenag.go.id/emis1617/main.php?jpage=RnhzdC9ESVVUNGxDa0RKMHJDWm9pZVRPaFFzQzhvd3NjUWJnelU3ekVjaz0=" xr:uid="{00000000-0004-0000-4400-00000A000000}"/>
    <hyperlink ref="B57" r:id="rId12" tooltip="Klik untuk melakukan Validasi Data" display="http://emispendis.kemenag.go.id/emis1617/main.php?jpage=RnhzdC9ESVVUNGxDa0RKMHJDWm9pY0gwdWRqVDF0NTBlWkYzNzlUNWQxcz0=" xr:uid="{00000000-0004-0000-4400-00000B000000}"/>
    <hyperlink ref="B58" r:id="rId13" tooltip="Klik untuk melakukan Validasi Data" display="http://emispendis.kemenag.go.id/emis1617/main.php?jpage=RnhzdC9ESVVUNGxDa0RKMHJDWm9pVTFZV0gvSmMySERRQUY2WVh2Q0FuYz0=" xr:uid="{00000000-0004-0000-4400-00000C000000}"/>
    <hyperlink ref="B59" r:id="rId14" tooltip="Klik untuk melakukan Validasi Data" display="http://emispendis.kemenag.go.id/emis1617/main.php?jpage=RnhzdC9ESVVUNGxDa0RKMHJDWm9pY3NrWlhPRGppaXltTE5XSDMvMk5iVT0=" xr:uid="{00000000-0004-0000-4400-00000D000000}"/>
    <hyperlink ref="B60" r:id="rId15" tooltip="Klik untuk melakukan Validasi Data" display="http://emispendis.kemenag.go.id/emis1617/main.php?jpage=RnhzdC9ESVVUNGxDa0RKMHJDWm9pYzNFaVF3clN4NDRYWmtjTVJ1SUVrST0=" xr:uid="{00000000-0004-0000-4400-00000E000000}"/>
    <hyperlink ref="B61" r:id="rId16" tooltip="Klik untuk melakukan Validasi Data" display="http://emispendis.kemenag.go.id/emis1617/main.php?jpage=RnhzdC9ESVVUNGxDa0RKMHJDWm9pZGZTNDJkUFFxNUtsUW1MaDdzbHBCMD0=" xr:uid="{00000000-0004-0000-4400-00000F000000}"/>
    <hyperlink ref="B43" r:id="rId17" tooltip="Klik untuk melakukan Validasi Data" display="http://emispendis.kemenag.go.id/emis1617/main.php?jpage=RnhzdC9ESVVUNGxDa0RKMHJDWm9pU1J0NEp3Z0kzaGZQT2FFRGloc29uST0=" xr:uid="{00000000-0004-0000-4400-000010000000}"/>
    <hyperlink ref="B44" r:id="rId18" tooltip="Klik untuk melakukan Validasi Data" display="http://emispendis.kemenag.go.id/emis1617/main.php?jpage=RnhzdC9ESVVUNGxDa0RKMHJDWm9pUnpOMGNDUTdhdythdHBkVjN4QUVaST0=" xr:uid="{00000000-0004-0000-4400-000011000000}"/>
    <hyperlink ref="B45" r:id="rId19" tooltip="Klik untuk melakukan Validasi Data" display="http://emispendis.kemenag.go.id/emis1617/main.php?jpage=RnhzdC9ESVVUNGxDa0RKMHJDWm9pVmRiV09ESERpYUx0NFlibzZFSDJuYz0=" xr:uid="{00000000-0004-0000-4400-000012000000}"/>
    <hyperlink ref="B46" r:id="rId20" tooltip="Klik untuk melakukan Validasi Data" display="http://emispendis.kemenag.go.id/emis1617/main.php?jpage=RnhzdC9ESVVUNGxDa0RKMHJDWm9pVjBqUENBNW5xNWFWeGdWeFNuRllRdz0=" xr:uid="{00000000-0004-0000-4400-000013000000}"/>
    <hyperlink ref="B47" r:id="rId21" tooltip="Klik untuk melakukan Validasi Data" display="http://emispendis.kemenag.go.id/emis1617/main.php?jpage=RnhzdC9ESVVUNGxDa0RKMHJDWm9pV1R3MlB3M2N1OGJCQjdJeGlpYkRLTT0=" xr:uid="{00000000-0004-0000-4400-000014000000}"/>
    <hyperlink ref="B48" r:id="rId22" tooltip="Klik untuk melakukan Validasi Data" display="http://emispendis.kemenag.go.id/emis1617/main.php?jpage=RnhzdC9ESVVUNGxDa0RKMHJDWm9pUUlMTHc4bS90S09IeUVId0lPc3BHZz0=" xr:uid="{00000000-0004-0000-4400-000015000000}"/>
    <hyperlink ref="B32" r:id="rId23" tooltip="Klik untuk melakukan Validasi Data" display="http://emispendis.kemenag.go.id/emis1617/main.php?jpage=RnhzdC9ESVVUNGxDa0RKMHJDWm9pWEJVSlQ3eEJUTjF6TWtPc05WWDFDYz0=" xr:uid="{00000000-0004-0000-4400-000016000000}"/>
    <hyperlink ref="B33" r:id="rId24" tooltip="Klik untuk melakukan Validasi Data" display="http://emispendis.kemenag.go.id/emis1617/main.php?jpage=RnhzdC9ESVVUNGxDa0RKMHJDWm9pUWo5TGlOaEFMRkFacjZ2UUFPOFU4WT0=" xr:uid="{00000000-0004-0000-4400-000017000000}"/>
    <hyperlink ref="B34" r:id="rId25" tooltip="Klik untuk melakukan Validasi Data" display="http://emispendis.kemenag.go.id/emis1617/main.php?jpage=RnhzdC9ESVVUNGxDa0RKMHJDWm9pUzB1NnM4R3F5N3FtMWFmZ2JBcUQvQT0=" xr:uid="{00000000-0004-0000-4400-000018000000}"/>
    <hyperlink ref="B35" r:id="rId26" tooltip="Klik untuk melakukan Validasi Data" display="http://emispendis.kemenag.go.id/emis1617/main.php?jpage=RnhzdC9ESVVUNGxDa0RKMHJDWm9pVXFWSFJ1ejlKRWMvejFUckg3OUxCOD0=" xr:uid="{00000000-0004-0000-4400-000019000000}"/>
    <hyperlink ref="B8" r:id="rId27" tooltip="Klik untuk melakukan Validasi Data" display="http://emispendis.kemenag.go.id/emis1617/main.php?jpage=RnhzdC9ESVVUNGxDa0RKMHJDWm9pYWFsc0FDcEQ5WHJ6bmxjK21yaUM5QT0=" xr:uid="{00000000-0004-0000-4400-00001A000000}"/>
    <hyperlink ref="B9" r:id="rId28" tooltip="Klik untuk melakukan Validasi Data" display="http://emispendis.kemenag.go.id/emis1617/main.php?jpage=RnhzdC9ESVVUNGxDa0RKMHJDWm9pYmgvcHhBUStVVFZUZmtlWmtDQ2NTZz0=" xr:uid="{00000000-0004-0000-4400-00001B000000}"/>
    <hyperlink ref="B21" r:id="rId29" tooltip="Klik untuk melakukan Validasi Data" display="http://emispendis.kemenag.go.id/emis1617/main.php?jpage=RnhzdC9ESVVUNGxDa0RKMHJDWm9pY2VuK3ZDMFZ4d01SQkl4NnNabnFWcz0=" xr:uid="{00000000-0004-0000-4400-00001C000000}"/>
    <hyperlink ref="B49" r:id="rId30" tooltip="Klik untuk melakukan Validasi Data" display="http://emispendis.kemenag.go.id/emis1617/main.php?jpage=RnhzdC9ESVVUNGxDa0RKMHJDWm9pYVh0Q1Q3VnRPZ1IvT0FZalRjM1QrVT0=" xr:uid="{00000000-0004-0000-4400-00001D000000}"/>
    <hyperlink ref="B18" r:id="rId31" tooltip="Klik untuk melakukan Validasi Data" display="http://emispendis.kemenag.go.id/emis1617/main.php?jpage=RnhzdC9ESVVUNGxDa0RKMHJDWm9pYkpWT1IxakppV2MrRDJEUmZpNHYwTT0=" xr:uid="{00000000-0004-0000-4400-00001E000000}"/>
    <hyperlink ref="B10" r:id="rId32" tooltip="Klik untuk melakukan Validasi Data" display="http://emispendis.kemenag.go.id/emis1617/main.php?jpage=RnhzdC9ESVVUNGxDa0RKMHJDWm9pVDdMUnNDZFZ6b0J6MjJObHVnVWxCaz0=" xr:uid="{00000000-0004-0000-4400-00001F000000}"/>
    <hyperlink ref="B22" r:id="rId33" tooltip="Klik untuk melakukan Validasi Data" display="http://emispendis.kemenag.go.id/emis1617/main.php?jpage=RnhzdC9ESVVUNGxDa0RKMHJDWm9pY2VncnIrYUpiNHhqczBTRWlqeFh5az0=" xr:uid="{00000000-0004-0000-4400-000020000000}"/>
    <hyperlink ref="B14" r:id="rId34" tooltip="Klik untuk melakukan Validasi Data" display="http://emispendis.kemenag.go.id/emis1617/main.php?jpage=RnhzdC9ESVVUNGxDa0RKMHJDWm9pWExmUHZKeGhsUVNURHpiYzdObGVOWT0=" xr:uid="{00000000-0004-0000-4400-000021000000}"/>
    <hyperlink ref="B36" r:id="rId35" tooltip="Klik untuk melakukan Validasi Data" display="http://emispendis.kemenag.go.id/emis1617/main.php?jpage=RnhzdC9ESVVUNGxDa0RKMHJDWm9pVDBvVjN6REd6a3BBV3FEWkYwL1BGbz0=" xr:uid="{00000000-0004-0000-4400-000022000000}"/>
    <hyperlink ref="B26" r:id="rId36" tooltip="Klik untuk melakukan Validasi Data" display="http://emispendis.kemenag.go.id/emis1617/main.php?jpage=RnhzdC9ESVVUNGxDa0RKMHJDWm9pVDJLYlNYT3lxUjNkN3dLR3JrUGxaRT0=" xr:uid="{00000000-0004-0000-4400-000023000000}"/>
    <hyperlink ref="B11" r:id="rId37" tooltip="Klik untuk melakukan Validasi Data" display="http://emispendis.kemenag.go.id/emis1617/main.php?jpage=RnhzdC9ESVVUNGxDa0RKMHJDWm9pUllNS0tKVGEzc1lUeWV1enBJMDdyUT0=" xr:uid="{00000000-0004-0000-4400-000024000000}"/>
    <hyperlink ref="B12" r:id="rId38" tooltip="Klik untuk melakukan Validasi Data" display="http://emispendis.kemenag.go.id/emis1617/main.php?jpage=RnhzdC9ESVVUNGxDa0RKMHJDWm9pZDRrNktxL29OeFpNc2xiY3k5VTU5bz0=" xr:uid="{00000000-0004-0000-4400-000025000000}"/>
    <hyperlink ref="B40" r:id="rId39" tooltip="Klik untuk melakukan Validasi Data" display="http://emispendis.kemenag.go.id/emis1617/main.php?jpage=RnhzdC9ESVVUNGxDa0RKMHJDWm9pWEF6clFjQytTT014RHljakJzNXZSVT0=" xr:uid="{00000000-0004-0000-4400-000026000000}"/>
    <hyperlink ref="B62" r:id="rId40" tooltip="Klik untuk melakukan Validasi Data" display="http://emispendis.kemenag.go.id/emis1617/main.php?jpage=RnhzdC9ESVVUNGxDa0RKMHJDWm9pV2EwenoweVFZcDdmT3orYVNkc0dCRT0=" xr:uid="{00000000-0004-0000-4400-000027000000}"/>
    <hyperlink ref="B23" r:id="rId41" tooltip="Klik untuk melakukan Validasi Data" display="http://emispendis.kemenag.go.id/emis1617/main.php?jpage=RnhzdC9ESVVUNGxDa0RKMHJDWm9pVGwzMTF2T3RNcDZPWGxoMG5BYkx3WT0=" xr:uid="{00000000-0004-0000-4400-000028000000}"/>
    <hyperlink ref="B53" r:id="rId42" tooltip="Klik untuk melakukan Validasi Data" display="http://emispendis.kemenag.go.id/emis1617/main.php?jpage=RnhzdC9ESVVUNGxDa0RKMHJDWm9pZEdhakJERTVjMnRUa3RZVnRCcURBcz0=" xr:uid="{00000000-0004-0000-4400-000029000000}"/>
    <hyperlink ref="B30" r:id="rId43" tooltip="Klik untuk melakukan Validasi Data" display="http://emispendis.kemenag.go.id/emis1617/main.php?jpage=RnhzdC9ESVVUNGxDa0RKMHJDWm9pWEIvVWtaRVBNVTJ3RFZSY2xnOGo1QT0=" xr:uid="{00000000-0004-0000-4400-00002A000000}"/>
    <hyperlink ref="B63" r:id="rId44" tooltip="Klik untuk melakukan Validasi Data" display="http://emispendis.kemenag.go.id/emis1617/main.php?jpage=RnhzdC9ESVVUNGxDa0RKMHJDWm9pY3ZnSDBvOUdpRlMwSVYzalNXNHBoVT0=" xr:uid="{00000000-0004-0000-4400-00002B000000}"/>
    <hyperlink ref="B54" r:id="rId45" tooltip="Klik untuk melakukan Validasi Data" display="http://emispendis.kemenag.go.id/emis1617/main.php?jpage=RnhzdC9ESVVUNGxDa0RKMHJDWm9pV3FwUElvd3dRNnV2MnlaYXNWbUtIRT0=" xr:uid="{00000000-0004-0000-4400-00002C000000}"/>
    <hyperlink ref="B13" r:id="rId46" tooltip="Klik untuk melakukan Validasi Data" display="http://emispendis.kemenag.go.id/emis1617/main.php?jpage=RnhzdC9ESVVUNGxDa0RKMHJDWm9pU2FLdEhpMEJOZ1hrbzVXYlF2YW1LUT0=" xr:uid="{00000000-0004-0000-4400-00002D000000}"/>
    <hyperlink ref="B41" r:id="rId47" tooltip="Klik untuk melakukan Validasi Data" display="http://emispendis.kemenag.go.id/emis1617/main.php?jpage=RnhzdC9ESVVUNGxDa0RKMHJDWm9pWFZrVDhLN2EzTTFSbnY3cEdHeVdhcz0=" xr:uid="{00000000-0004-0000-4400-00002E000000}"/>
  </hyperlinks>
  <printOptions horizontalCentered="1"/>
  <pageMargins left="0.55118110236220474" right="0.70866141732283472" top="0.74803149606299213" bottom="0.74803149606299213" header="0.31496062992125984" footer="0.31496062992125984"/>
  <pageSetup scale="95" orientation="portrait" horizontalDpi="4294967294" verticalDpi="0" r:id="rId4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20"/>
  <sheetViews>
    <sheetView view="pageBreakPreview" zoomScale="90" zoomScaleSheetLayoutView="90" workbookViewId="0">
      <selection activeCell="J10" sqref="J10"/>
    </sheetView>
  </sheetViews>
  <sheetFormatPr defaultRowHeight="15"/>
  <cols>
    <col min="1" max="1" width="7.28515625" style="652" customWidth="1"/>
    <col min="2" max="2" width="26.5703125" style="652" customWidth="1"/>
    <col min="3" max="3" width="10.5703125" style="652" customWidth="1"/>
    <col min="4" max="7" width="10.5703125" style="656" customWidth="1"/>
    <col min="8" max="16384" width="9.140625" style="652"/>
  </cols>
  <sheetData>
    <row r="1" spans="1:7">
      <c r="A1" s="714" t="s">
        <v>1816</v>
      </c>
      <c r="B1" s="714"/>
      <c r="C1" s="714"/>
      <c r="D1" s="714"/>
      <c r="E1" s="714"/>
      <c r="F1" s="714"/>
      <c r="G1" s="714"/>
    </row>
    <row r="2" spans="1:7" ht="9.75" customHeight="1">
      <c r="A2" s="649"/>
      <c r="B2" s="649"/>
      <c r="C2" s="649"/>
      <c r="D2" s="649"/>
      <c r="E2" s="649"/>
      <c r="F2" s="649"/>
      <c r="G2" s="649"/>
    </row>
    <row r="3" spans="1:7">
      <c r="A3" s="714" t="s">
        <v>159</v>
      </c>
      <c r="B3" s="714"/>
      <c r="C3" s="714"/>
      <c r="D3" s="714"/>
      <c r="E3" s="714"/>
      <c r="F3" s="714"/>
      <c r="G3" s="714"/>
    </row>
    <row r="4" spans="1:7">
      <c r="A4" s="714" t="s">
        <v>2286</v>
      </c>
      <c r="B4" s="714"/>
      <c r="C4" s="714"/>
      <c r="D4" s="714"/>
      <c r="E4" s="714"/>
      <c r="F4" s="714"/>
      <c r="G4" s="714"/>
    </row>
    <row r="6" spans="1:7" s="657" customFormat="1" ht="18.75" customHeight="1">
      <c r="A6" s="655" t="s">
        <v>20</v>
      </c>
      <c r="B6" s="655" t="s">
        <v>21</v>
      </c>
      <c r="C6" s="655" t="s">
        <v>22</v>
      </c>
      <c r="D6" s="655" t="s">
        <v>23</v>
      </c>
      <c r="E6" s="655" t="s">
        <v>24</v>
      </c>
      <c r="F6" s="655" t="s">
        <v>25</v>
      </c>
      <c r="G6" s="655" t="s">
        <v>2273</v>
      </c>
    </row>
    <row r="7" spans="1:7" s="657" customFormat="1" ht="18.75" customHeight="1">
      <c r="A7" s="655">
        <v>1</v>
      </c>
      <c r="B7" s="51" t="s">
        <v>146</v>
      </c>
      <c r="C7" s="655">
        <f>SUM(C8:C9)</f>
        <v>176</v>
      </c>
      <c r="D7" s="655">
        <f>SUM(D8:D9)</f>
        <v>176</v>
      </c>
      <c r="E7" s="655">
        <f>SUM(E8:E9)</f>
        <v>189</v>
      </c>
      <c r="F7" s="655">
        <f>SUM(F8:F9)</f>
        <v>197</v>
      </c>
      <c r="G7" s="655">
        <f>SUM(G8:G9)</f>
        <v>211</v>
      </c>
    </row>
    <row r="8" spans="1:7" ht="18.75" customHeight="1">
      <c r="A8" s="1"/>
      <c r="B8" s="7" t="s">
        <v>147</v>
      </c>
      <c r="C8" s="15">
        <v>171</v>
      </c>
      <c r="D8" s="15">
        <v>171</v>
      </c>
      <c r="E8" s="15">
        <v>184</v>
      </c>
      <c r="F8" s="15">
        <v>192</v>
      </c>
      <c r="G8" s="15">
        <v>198</v>
      </c>
    </row>
    <row r="9" spans="1:7" ht="18.75" customHeight="1">
      <c r="A9" s="1"/>
      <c r="B9" s="7" t="s">
        <v>148</v>
      </c>
      <c r="C9" s="15">
        <v>5</v>
      </c>
      <c r="D9" s="15">
        <v>5</v>
      </c>
      <c r="E9" s="15">
        <v>5</v>
      </c>
      <c r="F9" s="15">
        <v>5</v>
      </c>
      <c r="G9" s="15">
        <v>13</v>
      </c>
    </row>
    <row r="10" spans="1:7" s="657" customFormat="1" ht="18.75" customHeight="1">
      <c r="A10" s="655">
        <v>2</v>
      </c>
      <c r="B10" s="51" t="s">
        <v>149</v>
      </c>
      <c r="C10" s="655">
        <f>SUM(C11:C12)</f>
        <v>234</v>
      </c>
      <c r="D10" s="655">
        <f>SUM(D11:D12)</f>
        <v>236</v>
      </c>
      <c r="E10" s="655">
        <f>SUM(E11:E12)</f>
        <v>245</v>
      </c>
      <c r="F10" s="655">
        <f>SUM(F11:F12)</f>
        <v>253</v>
      </c>
      <c r="G10" s="655">
        <f>SUM(G11:G12)</f>
        <v>256</v>
      </c>
    </row>
    <row r="11" spans="1:7" ht="18.75" customHeight="1">
      <c r="A11" s="1"/>
      <c r="B11" s="7" t="s">
        <v>150</v>
      </c>
      <c r="C11" s="15">
        <v>219</v>
      </c>
      <c r="D11" s="15">
        <v>221</v>
      </c>
      <c r="E11" s="15">
        <v>230</v>
      </c>
      <c r="F11" s="15">
        <v>235</v>
      </c>
      <c r="G11" s="15">
        <v>237</v>
      </c>
    </row>
    <row r="12" spans="1:7" ht="18.75" customHeight="1">
      <c r="A12" s="1"/>
      <c r="B12" s="7" t="s">
        <v>151</v>
      </c>
      <c r="C12" s="15">
        <v>15</v>
      </c>
      <c r="D12" s="15">
        <v>15</v>
      </c>
      <c r="E12" s="15">
        <v>15</v>
      </c>
      <c r="F12" s="15">
        <v>18</v>
      </c>
      <c r="G12" s="15">
        <v>19</v>
      </c>
    </row>
    <row r="13" spans="1:7" s="657" customFormat="1" ht="18.75" customHeight="1">
      <c r="A13" s="655">
        <v>3</v>
      </c>
      <c r="B13" s="51" t="s">
        <v>77</v>
      </c>
      <c r="C13" s="655">
        <v>1</v>
      </c>
      <c r="D13" s="655">
        <v>1</v>
      </c>
      <c r="E13" s="655">
        <v>1</v>
      </c>
      <c r="F13" s="655">
        <v>1</v>
      </c>
      <c r="G13" s="655">
        <v>1</v>
      </c>
    </row>
    <row r="14" spans="1:7" s="657" customFormat="1" ht="18.75" customHeight="1">
      <c r="A14" s="655">
        <v>4</v>
      </c>
      <c r="B14" s="51" t="s">
        <v>152</v>
      </c>
      <c r="C14" s="655">
        <f>SUM(C15:C16)</f>
        <v>101</v>
      </c>
      <c r="D14" s="655">
        <f>SUM(D15:D16)</f>
        <v>103</v>
      </c>
      <c r="E14" s="655">
        <f>SUM(E15:E16)</f>
        <v>110</v>
      </c>
      <c r="F14" s="655">
        <f>SUM(F15:F16)</f>
        <v>110</v>
      </c>
      <c r="G14" s="655">
        <f>SUM(G15:G16)</f>
        <v>114</v>
      </c>
    </row>
    <row r="15" spans="1:7" ht="18.75" customHeight="1">
      <c r="A15" s="1"/>
      <c r="B15" s="7" t="s">
        <v>153</v>
      </c>
      <c r="C15" s="15">
        <f>36+19+9</f>
        <v>64</v>
      </c>
      <c r="D15" s="15">
        <v>66</v>
      </c>
      <c r="E15" s="15">
        <v>67</v>
      </c>
      <c r="F15" s="15">
        <v>67</v>
      </c>
      <c r="G15" s="15">
        <v>67</v>
      </c>
    </row>
    <row r="16" spans="1:7" ht="18.75" customHeight="1">
      <c r="A16" s="1"/>
      <c r="B16" s="7" t="s">
        <v>154</v>
      </c>
      <c r="C16" s="15">
        <v>37</v>
      </c>
      <c r="D16" s="15">
        <v>37</v>
      </c>
      <c r="E16" s="15">
        <v>43</v>
      </c>
      <c r="F16" s="15">
        <v>43</v>
      </c>
      <c r="G16" s="15">
        <v>47</v>
      </c>
    </row>
    <row r="17" spans="1:7" s="657" customFormat="1" ht="18.75" customHeight="1">
      <c r="A17" s="655">
        <v>5</v>
      </c>
      <c r="B17" s="51" t="s">
        <v>155</v>
      </c>
      <c r="C17" s="655">
        <f>SUM(C18:C20)</f>
        <v>61</v>
      </c>
      <c r="D17" s="655">
        <f>SUM(D18:D20)</f>
        <v>62</v>
      </c>
      <c r="E17" s="655">
        <f>SUM(E18:E20)</f>
        <v>62</v>
      </c>
      <c r="F17" s="655">
        <f>SUM(F18:F20)</f>
        <v>63</v>
      </c>
      <c r="G17" s="655">
        <f>SUM(G18:G20)</f>
        <v>65</v>
      </c>
    </row>
    <row r="18" spans="1:7" ht="18.75" customHeight="1">
      <c r="A18" s="1"/>
      <c r="B18" s="7" t="s">
        <v>156</v>
      </c>
      <c r="C18" s="15">
        <v>19</v>
      </c>
      <c r="D18" s="15">
        <v>21</v>
      </c>
      <c r="E18" s="15">
        <v>20</v>
      </c>
      <c r="F18" s="15">
        <v>20</v>
      </c>
      <c r="G18" s="15">
        <v>21</v>
      </c>
    </row>
    <row r="19" spans="1:7" ht="18.75" customHeight="1">
      <c r="A19" s="1"/>
      <c r="B19" s="7" t="s">
        <v>157</v>
      </c>
      <c r="C19" s="15">
        <v>21</v>
      </c>
      <c r="D19" s="15">
        <v>20</v>
      </c>
      <c r="E19" s="15">
        <v>20</v>
      </c>
      <c r="F19" s="15">
        <v>21</v>
      </c>
      <c r="G19" s="15">
        <v>23</v>
      </c>
    </row>
    <row r="20" spans="1:7" ht="18.75" customHeight="1">
      <c r="A20" s="1"/>
      <c r="B20" s="7" t="s">
        <v>158</v>
      </c>
      <c r="C20" s="15">
        <v>21</v>
      </c>
      <c r="D20" s="15">
        <v>21</v>
      </c>
      <c r="E20" s="15">
        <v>22</v>
      </c>
      <c r="F20" s="15">
        <v>22</v>
      </c>
      <c r="G20" s="15">
        <v>21</v>
      </c>
    </row>
  </sheetData>
  <mergeCells count="3">
    <mergeCell ref="A1:G1"/>
    <mergeCell ref="A3:G3"/>
    <mergeCell ref="A4:G4"/>
  </mergeCells>
  <pageMargins left="0.7" right="0.7" top="0.75" bottom="0.75" header="0.3" footer="0.3"/>
  <pageSetup paperSize="9" orientation="portrait" horizontalDpi="4294967293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Q42"/>
  <sheetViews>
    <sheetView view="pageBreakPreview" zoomScale="80" zoomScaleSheetLayoutView="80" workbookViewId="0">
      <selection activeCell="Q5" sqref="Q5"/>
    </sheetView>
  </sheetViews>
  <sheetFormatPr defaultRowHeight="15"/>
  <cols>
    <col min="1" max="1" width="6.28515625" style="528" customWidth="1"/>
    <col min="2" max="2" width="13.7109375" style="528" hidden="1" customWidth="1"/>
    <col min="3" max="3" width="12.28515625" style="528" hidden="1" customWidth="1"/>
    <col min="4" max="4" width="27.42578125" style="528" customWidth="1"/>
    <col min="5" max="5" width="19.28515625" style="528" bestFit="1" customWidth="1"/>
    <col min="6" max="7" width="9.140625" style="531"/>
    <col min="8" max="14" width="0" style="531" hidden="1" customWidth="1"/>
    <col min="15" max="16384" width="9.140625" style="528"/>
  </cols>
  <sheetData>
    <row r="1" spans="1:17" s="63" customFormat="1" ht="15.75" customHeight="1">
      <c r="A1" s="946" t="s">
        <v>2884</v>
      </c>
      <c r="B1" s="946"/>
      <c r="C1" s="946"/>
      <c r="D1" s="946"/>
      <c r="E1" s="946"/>
      <c r="F1" s="946"/>
      <c r="G1" s="946"/>
      <c r="H1" s="946"/>
      <c r="I1" s="946"/>
      <c r="J1" s="946"/>
      <c r="K1" s="946"/>
    </row>
    <row r="2" spans="1:17" s="63" customFormat="1" ht="7.5" customHeight="1">
      <c r="A2" s="64"/>
      <c r="B2" s="65"/>
      <c r="C2" s="64"/>
    </row>
    <row r="3" spans="1:17" s="63" customFormat="1" ht="15.75" customHeight="1">
      <c r="A3" s="946" t="s">
        <v>2875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</row>
    <row r="4" spans="1:17" s="63" customFormat="1" ht="15.75" customHeight="1">
      <c r="A4" s="946" t="s">
        <v>2686</v>
      </c>
      <c r="B4" s="946"/>
      <c r="C4" s="946"/>
      <c r="D4" s="946"/>
      <c r="E4" s="946"/>
      <c r="F4" s="946"/>
      <c r="G4" s="946"/>
      <c r="H4" s="946"/>
      <c r="I4" s="946"/>
      <c r="J4" s="946"/>
      <c r="K4" s="946"/>
    </row>
    <row r="7" spans="1:17" s="522" customFormat="1" ht="15" customHeight="1">
      <c r="A7" s="955" t="s">
        <v>20</v>
      </c>
      <c r="B7" s="955" t="s">
        <v>2687</v>
      </c>
      <c r="C7" s="955" t="s">
        <v>166</v>
      </c>
      <c r="D7" s="955" t="s">
        <v>2703</v>
      </c>
      <c r="E7" s="955" t="s">
        <v>14</v>
      </c>
      <c r="F7" s="956" t="s">
        <v>2879</v>
      </c>
      <c r="G7" s="956"/>
      <c r="H7" s="956"/>
      <c r="I7" s="956"/>
      <c r="J7" s="956"/>
      <c r="K7" s="956"/>
      <c r="L7" s="956"/>
      <c r="M7" s="956"/>
      <c r="N7" s="956"/>
      <c r="O7" s="956"/>
    </row>
    <row r="8" spans="1:17" s="522" customFormat="1" ht="25.5">
      <c r="A8" s="955"/>
      <c r="B8" s="955"/>
      <c r="C8" s="955"/>
      <c r="D8" s="955"/>
      <c r="E8" s="955"/>
      <c r="F8" s="523" t="s">
        <v>2822</v>
      </c>
      <c r="G8" s="523" t="s">
        <v>2823</v>
      </c>
      <c r="H8" s="523" t="s">
        <v>2824</v>
      </c>
      <c r="I8" s="523" t="s">
        <v>2825</v>
      </c>
      <c r="J8" s="523" t="s">
        <v>2826</v>
      </c>
      <c r="K8" s="523" t="s">
        <v>2827</v>
      </c>
      <c r="L8" s="523" t="s">
        <v>95</v>
      </c>
      <c r="M8" s="523" t="s">
        <v>96</v>
      </c>
      <c r="N8" s="523" t="s">
        <v>80</v>
      </c>
      <c r="O8" s="523" t="s">
        <v>2878</v>
      </c>
    </row>
    <row r="9" spans="1:17" ht="17.100000000000001" customHeight="1">
      <c r="A9" s="524">
        <v>1</v>
      </c>
      <c r="B9" s="525" t="s">
        <v>2828</v>
      </c>
      <c r="C9" s="526">
        <v>10507963</v>
      </c>
      <c r="D9" s="526" t="s">
        <v>2829</v>
      </c>
      <c r="E9" s="526" t="s">
        <v>194</v>
      </c>
      <c r="F9" s="527">
        <v>19</v>
      </c>
      <c r="G9" s="527">
        <v>26</v>
      </c>
      <c r="H9" s="527">
        <v>0</v>
      </c>
      <c r="I9" s="527">
        <v>25</v>
      </c>
      <c r="J9" s="527">
        <v>0</v>
      </c>
      <c r="K9" s="527">
        <v>0</v>
      </c>
      <c r="L9" s="527">
        <v>38</v>
      </c>
      <c r="M9" s="527">
        <v>32</v>
      </c>
      <c r="N9" s="527">
        <v>70</v>
      </c>
      <c r="O9" s="537">
        <f>SUM(H9:K9)</f>
        <v>25</v>
      </c>
      <c r="Q9" s="589"/>
    </row>
    <row r="10" spans="1:17" ht="17.100000000000001" customHeight="1">
      <c r="A10" s="524">
        <v>2</v>
      </c>
      <c r="B10" s="525" t="s">
        <v>2830</v>
      </c>
      <c r="C10" s="526">
        <v>69827788</v>
      </c>
      <c r="D10" s="526" t="s">
        <v>2831</v>
      </c>
      <c r="E10" s="526" t="s">
        <v>194</v>
      </c>
      <c r="F10" s="527">
        <v>2</v>
      </c>
      <c r="G10" s="527">
        <v>2</v>
      </c>
      <c r="H10" s="527">
        <v>0</v>
      </c>
      <c r="I10" s="527">
        <v>2</v>
      </c>
      <c r="J10" s="527">
        <v>0</v>
      </c>
      <c r="K10" s="527">
        <v>0</v>
      </c>
      <c r="L10" s="527">
        <v>4</v>
      </c>
      <c r="M10" s="527">
        <v>2</v>
      </c>
      <c r="N10" s="527">
        <v>6</v>
      </c>
      <c r="O10" s="537">
        <f t="shared" ref="O10:O37" si="0">SUM(H10:K10)</f>
        <v>2</v>
      </c>
      <c r="Q10" s="589"/>
    </row>
    <row r="11" spans="1:17" s="530" customFormat="1" ht="17.100000000000001" customHeight="1">
      <c r="A11" s="949" t="s">
        <v>67</v>
      </c>
      <c r="B11" s="950"/>
      <c r="C11" s="950"/>
      <c r="D11" s="950"/>
      <c r="E11" s="951"/>
      <c r="F11" s="535">
        <f>SUM(F9:F10)</f>
        <v>21</v>
      </c>
      <c r="G11" s="535">
        <f t="shared" ref="G11:N11" si="1">SUM(G9:G10)</f>
        <v>28</v>
      </c>
      <c r="H11" s="535">
        <f t="shared" si="1"/>
        <v>0</v>
      </c>
      <c r="I11" s="535">
        <f t="shared" si="1"/>
        <v>27</v>
      </c>
      <c r="J11" s="535">
        <f t="shared" si="1"/>
        <v>0</v>
      </c>
      <c r="K11" s="535">
        <f t="shared" si="1"/>
        <v>0</v>
      </c>
      <c r="L11" s="535">
        <f t="shared" si="1"/>
        <v>42</v>
      </c>
      <c r="M11" s="535">
        <f t="shared" si="1"/>
        <v>34</v>
      </c>
      <c r="N11" s="535">
        <f t="shared" si="1"/>
        <v>76</v>
      </c>
      <c r="O11" s="537">
        <f>SUM(H11:K11)</f>
        <v>27</v>
      </c>
      <c r="Q11" s="589">
        <f t="shared" ref="Q11:Q28" si="2">F11+G11+O11</f>
        <v>76</v>
      </c>
    </row>
    <row r="12" spans="1:17" ht="17.100000000000001" customHeight="1">
      <c r="A12" s="524">
        <v>3</v>
      </c>
      <c r="B12" s="525" t="s">
        <v>2832</v>
      </c>
      <c r="C12" s="526">
        <v>10507953</v>
      </c>
      <c r="D12" s="526" t="s">
        <v>2833</v>
      </c>
      <c r="E12" s="526" t="s">
        <v>296</v>
      </c>
      <c r="F12" s="527">
        <v>26</v>
      </c>
      <c r="G12" s="527">
        <v>34</v>
      </c>
      <c r="H12" s="527">
        <v>0</v>
      </c>
      <c r="I12" s="527">
        <v>36</v>
      </c>
      <c r="J12" s="527">
        <v>0</v>
      </c>
      <c r="K12" s="527">
        <v>0</v>
      </c>
      <c r="L12" s="527">
        <v>44</v>
      </c>
      <c r="M12" s="527">
        <v>52</v>
      </c>
      <c r="N12" s="527">
        <v>96</v>
      </c>
      <c r="O12" s="537">
        <f t="shared" si="0"/>
        <v>36</v>
      </c>
      <c r="Q12" s="589"/>
    </row>
    <row r="13" spans="1:17" s="530" customFormat="1" ht="17.100000000000001" customHeight="1">
      <c r="A13" s="949" t="s">
        <v>67</v>
      </c>
      <c r="B13" s="950"/>
      <c r="C13" s="950"/>
      <c r="D13" s="950"/>
      <c r="E13" s="951"/>
      <c r="F13" s="535">
        <f>F12</f>
        <v>26</v>
      </c>
      <c r="G13" s="535">
        <f t="shared" ref="G13:O13" si="3">G12</f>
        <v>34</v>
      </c>
      <c r="H13" s="535">
        <f t="shared" si="3"/>
        <v>0</v>
      </c>
      <c r="I13" s="535">
        <f t="shared" si="3"/>
        <v>36</v>
      </c>
      <c r="J13" s="535">
        <f t="shared" si="3"/>
        <v>0</v>
      </c>
      <c r="K13" s="535">
        <f t="shared" si="3"/>
        <v>0</v>
      </c>
      <c r="L13" s="535">
        <f t="shared" si="3"/>
        <v>44</v>
      </c>
      <c r="M13" s="535">
        <f t="shared" si="3"/>
        <v>52</v>
      </c>
      <c r="N13" s="535">
        <f t="shared" si="3"/>
        <v>96</v>
      </c>
      <c r="O13" s="535">
        <f t="shared" si="3"/>
        <v>36</v>
      </c>
      <c r="Q13" s="589">
        <f>F13+G13+O13</f>
        <v>96</v>
      </c>
    </row>
    <row r="14" spans="1:17" ht="17.100000000000001" customHeight="1">
      <c r="A14" s="524">
        <v>4</v>
      </c>
      <c r="B14" s="525" t="s">
        <v>2834</v>
      </c>
      <c r="C14" s="526">
        <v>10507966</v>
      </c>
      <c r="D14" s="526" t="s">
        <v>2835</v>
      </c>
      <c r="E14" s="526" t="s">
        <v>227</v>
      </c>
      <c r="F14" s="527">
        <v>25</v>
      </c>
      <c r="G14" s="527">
        <v>47</v>
      </c>
      <c r="H14" s="527">
        <v>0</v>
      </c>
      <c r="I14" s="527">
        <v>33</v>
      </c>
      <c r="J14" s="527">
        <v>0</v>
      </c>
      <c r="K14" s="527">
        <v>0</v>
      </c>
      <c r="L14" s="527">
        <v>53</v>
      </c>
      <c r="M14" s="527">
        <v>52</v>
      </c>
      <c r="N14" s="527">
        <v>105</v>
      </c>
      <c r="O14" s="537">
        <f t="shared" si="0"/>
        <v>33</v>
      </c>
      <c r="Q14" s="589"/>
    </row>
    <row r="15" spans="1:17" ht="17.100000000000001" customHeight="1">
      <c r="A15" s="524">
        <v>5</v>
      </c>
      <c r="B15" s="525" t="s">
        <v>2836</v>
      </c>
      <c r="C15" s="526">
        <v>10507967</v>
      </c>
      <c r="D15" s="526" t="s">
        <v>2837</v>
      </c>
      <c r="E15" s="526" t="s">
        <v>227</v>
      </c>
      <c r="F15" s="527">
        <v>16</v>
      </c>
      <c r="G15" s="527">
        <v>12</v>
      </c>
      <c r="H15" s="527">
        <v>0</v>
      </c>
      <c r="I15" s="527">
        <v>17</v>
      </c>
      <c r="J15" s="527">
        <v>0</v>
      </c>
      <c r="K15" s="527">
        <v>0</v>
      </c>
      <c r="L15" s="527">
        <v>27</v>
      </c>
      <c r="M15" s="527">
        <v>18</v>
      </c>
      <c r="N15" s="527">
        <v>45</v>
      </c>
      <c r="O15" s="537">
        <f t="shared" si="0"/>
        <v>17</v>
      </c>
      <c r="Q15" s="589"/>
    </row>
    <row r="16" spans="1:17" ht="17.100000000000001" customHeight="1">
      <c r="A16" s="524">
        <v>6</v>
      </c>
      <c r="B16" s="525" t="s">
        <v>2838</v>
      </c>
      <c r="C16" s="526">
        <v>10507968</v>
      </c>
      <c r="D16" s="526" t="s">
        <v>2839</v>
      </c>
      <c r="E16" s="526" t="s">
        <v>227</v>
      </c>
      <c r="F16" s="527">
        <v>47</v>
      </c>
      <c r="G16" s="527">
        <v>57</v>
      </c>
      <c r="H16" s="527">
        <v>0</v>
      </c>
      <c r="I16" s="527">
        <v>41</v>
      </c>
      <c r="J16" s="527">
        <v>0</v>
      </c>
      <c r="K16" s="527">
        <v>0</v>
      </c>
      <c r="L16" s="527">
        <v>83</v>
      </c>
      <c r="M16" s="527">
        <v>62</v>
      </c>
      <c r="N16" s="527">
        <v>145</v>
      </c>
      <c r="O16" s="537">
        <f t="shared" si="0"/>
        <v>41</v>
      </c>
      <c r="Q16" s="589"/>
    </row>
    <row r="17" spans="1:17" s="530" customFormat="1" ht="17.100000000000001" customHeight="1">
      <c r="A17" s="949" t="s">
        <v>67</v>
      </c>
      <c r="B17" s="950"/>
      <c r="C17" s="950"/>
      <c r="D17" s="950"/>
      <c r="E17" s="951"/>
      <c r="F17" s="535">
        <f>SUM(F14:F16)</f>
        <v>88</v>
      </c>
      <c r="G17" s="535">
        <f t="shared" ref="G17:O17" si="4">SUM(G14:G16)</f>
        <v>116</v>
      </c>
      <c r="H17" s="535">
        <f t="shared" si="4"/>
        <v>0</v>
      </c>
      <c r="I17" s="535">
        <f t="shared" si="4"/>
        <v>91</v>
      </c>
      <c r="J17" s="535">
        <f t="shared" si="4"/>
        <v>0</v>
      </c>
      <c r="K17" s="535">
        <f t="shared" si="4"/>
        <v>0</v>
      </c>
      <c r="L17" s="535">
        <f t="shared" si="4"/>
        <v>163</v>
      </c>
      <c r="M17" s="535">
        <f t="shared" si="4"/>
        <v>132</v>
      </c>
      <c r="N17" s="535">
        <f t="shared" si="4"/>
        <v>295</v>
      </c>
      <c r="O17" s="535">
        <f t="shared" si="4"/>
        <v>91</v>
      </c>
      <c r="Q17" s="589">
        <f t="shared" si="2"/>
        <v>295</v>
      </c>
    </row>
    <row r="18" spans="1:17" ht="17.100000000000001" customHeight="1">
      <c r="A18" s="524">
        <v>7</v>
      </c>
      <c r="B18" s="525" t="s">
        <v>2840</v>
      </c>
      <c r="C18" s="526">
        <v>10503919</v>
      </c>
      <c r="D18" s="526" t="s">
        <v>2841</v>
      </c>
      <c r="E18" s="526" t="s">
        <v>308</v>
      </c>
      <c r="F18" s="527">
        <v>17</v>
      </c>
      <c r="G18" s="527">
        <v>32</v>
      </c>
      <c r="H18" s="527">
        <v>0</v>
      </c>
      <c r="I18" s="527">
        <v>24</v>
      </c>
      <c r="J18" s="527">
        <v>0</v>
      </c>
      <c r="K18" s="527">
        <v>0</v>
      </c>
      <c r="L18" s="527">
        <v>45</v>
      </c>
      <c r="M18" s="527">
        <v>28</v>
      </c>
      <c r="N18" s="527">
        <v>73</v>
      </c>
      <c r="O18" s="537">
        <f t="shared" si="0"/>
        <v>24</v>
      </c>
      <c r="Q18" s="589"/>
    </row>
    <row r="19" spans="1:17" s="530" customFormat="1" ht="17.100000000000001" customHeight="1">
      <c r="A19" s="949" t="s">
        <v>67</v>
      </c>
      <c r="B19" s="950"/>
      <c r="C19" s="950"/>
      <c r="D19" s="950"/>
      <c r="E19" s="951"/>
      <c r="F19" s="535">
        <f>F18</f>
        <v>17</v>
      </c>
      <c r="G19" s="535">
        <f t="shared" ref="G19:O19" si="5">G18</f>
        <v>32</v>
      </c>
      <c r="H19" s="535">
        <f t="shared" si="5"/>
        <v>0</v>
      </c>
      <c r="I19" s="535">
        <f t="shared" si="5"/>
        <v>24</v>
      </c>
      <c r="J19" s="535">
        <f t="shared" si="5"/>
        <v>0</v>
      </c>
      <c r="K19" s="535">
        <f t="shared" si="5"/>
        <v>0</v>
      </c>
      <c r="L19" s="535">
        <f t="shared" si="5"/>
        <v>45</v>
      </c>
      <c r="M19" s="535">
        <f t="shared" si="5"/>
        <v>28</v>
      </c>
      <c r="N19" s="535">
        <f t="shared" si="5"/>
        <v>73</v>
      </c>
      <c r="O19" s="535">
        <f t="shared" si="5"/>
        <v>24</v>
      </c>
      <c r="Q19" s="589">
        <f t="shared" si="2"/>
        <v>73</v>
      </c>
    </row>
    <row r="20" spans="1:17" ht="17.100000000000001" customHeight="1">
      <c r="A20" s="524">
        <v>8</v>
      </c>
      <c r="B20" s="525" t="s">
        <v>2842</v>
      </c>
      <c r="C20" s="526">
        <v>10507954</v>
      </c>
      <c r="D20" s="526" t="s">
        <v>2843</v>
      </c>
      <c r="E20" s="526" t="s">
        <v>205</v>
      </c>
      <c r="F20" s="527">
        <v>25</v>
      </c>
      <c r="G20" s="527">
        <v>23</v>
      </c>
      <c r="H20" s="527">
        <v>0</v>
      </c>
      <c r="I20" s="527">
        <v>19</v>
      </c>
      <c r="J20" s="527">
        <v>0</v>
      </c>
      <c r="K20" s="527">
        <v>0</v>
      </c>
      <c r="L20" s="527">
        <v>37</v>
      </c>
      <c r="M20" s="527">
        <v>30</v>
      </c>
      <c r="N20" s="527">
        <v>67</v>
      </c>
      <c r="O20" s="537">
        <f t="shared" si="0"/>
        <v>19</v>
      </c>
      <c r="Q20" s="589"/>
    </row>
    <row r="21" spans="1:17" s="530" customFormat="1" ht="17.100000000000001" customHeight="1">
      <c r="A21" s="949" t="s">
        <v>67</v>
      </c>
      <c r="B21" s="950"/>
      <c r="C21" s="950"/>
      <c r="D21" s="950"/>
      <c r="E21" s="951"/>
      <c r="F21" s="535">
        <f>F20</f>
        <v>25</v>
      </c>
      <c r="G21" s="535">
        <f t="shared" ref="G21:O21" si="6">G20</f>
        <v>23</v>
      </c>
      <c r="H21" s="535">
        <f t="shared" si="6"/>
        <v>0</v>
      </c>
      <c r="I21" s="535">
        <f t="shared" si="6"/>
        <v>19</v>
      </c>
      <c r="J21" s="535">
        <f t="shared" si="6"/>
        <v>0</v>
      </c>
      <c r="K21" s="535">
        <f t="shared" si="6"/>
        <v>0</v>
      </c>
      <c r="L21" s="535">
        <f t="shared" si="6"/>
        <v>37</v>
      </c>
      <c r="M21" s="535">
        <f t="shared" si="6"/>
        <v>30</v>
      </c>
      <c r="N21" s="535">
        <f t="shared" si="6"/>
        <v>67</v>
      </c>
      <c r="O21" s="535">
        <f t="shared" si="6"/>
        <v>19</v>
      </c>
      <c r="Q21" s="589">
        <f t="shared" si="2"/>
        <v>67</v>
      </c>
    </row>
    <row r="22" spans="1:17" ht="17.100000000000001" customHeight="1">
      <c r="A22" s="524">
        <v>9</v>
      </c>
      <c r="B22" s="525" t="s">
        <v>2844</v>
      </c>
      <c r="C22" s="526">
        <v>10507964</v>
      </c>
      <c r="D22" s="526" t="s">
        <v>2845</v>
      </c>
      <c r="E22" s="526" t="s">
        <v>189</v>
      </c>
      <c r="F22" s="527">
        <v>29</v>
      </c>
      <c r="G22" s="527">
        <v>24</v>
      </c>
      <c r="H22" s="527">
        <v>0</v>
      </c>
      <c r="I22" s="527">
        <v>26</v>
      </c>
      <c r="J22" s="527">
        <v>0</v>
      </c>
      <c r="K22" s="527">
        <v>0</v>
      </c>
      <c r="L22" s="527">
        <v>35</v>
      </c>
      <c r="M22" s="527">
        <v>44</v>
      </c>
      <c r="N22" s="527">
        <v>79</v>
      </c>
      <c r="O22" s="537">
        <f t="shared" si="0"/>
        <v>26</v>
      </c>
      <c r="Q22" s="589"/>
    </row>
    <row r="23" spans="1:17" ht="17.100000000000001" customHeight="1">
      <c r="A23" s="524">
        <v>10</v>
      </c>
      <c r="B23" s="525" t="s">
        <v>2846</v>
      </c>
      <c r="C23" s="526">
        <v>10507955</v>
      </c>
      <c r="D23" s="526" t="s">
        <v>2847</v>
      </c>
      <c r="E23" s="526" t="s">
        <v>189</v>
      </c>
      <c r="F23" s="527">
        <v>7</v>
      </c>
      <c r="G23" s="527">
        <v>8</v>
      </c>
      <c r="H23" s="527">
        <v>0</v>
      </c>
      <c r="I23" s="527">
        <v>10</v>
      </c>
      <c r="J23" s="527">
        <v>0</v>
      </c>
      <c r="K23" s="527">
        <v>0</v>
      </c>
      <c r="L23" s="527">
        <v>20</v>
      </c>
      <c r="M23" s="527">
        <v>5</v>
      </c>
      <c r="N23" s="527">
        <v>25</v>
      </c>
      <c r="O23" s="537">
        <f t="shared" si="0"/>
        <v>10</v>
      </c>
      <c r="Q23" s="589"/>
    </row>
    <row r="24" spans="1:17" s="530" customFormat="1" ht="17.100000000000001" customHeight="1">
      <c r="A24" s="949" t="s">
        <v>67</v>
      </c>
      <c r="B24" s="950"/>
      <c r="C24" s="950"/>
      <c r="D24" s="950"/>
      <c r="E24" s="951"/>
      <c r="F24" s="535">
        <f>SUM(F22:F23)</f>
        <v>36</v>
      </c>
      <c r="G24" s="535">
        <f t="shared" ref="G24:O24" si="7">SUM(G22:G23)</f>
        <v>32</v>
      </c>
      <c r="H24" s="535">
        <f t="shared" si="7"/>
        <v>0</v>
      </c>
      <c r="I24" s="535">
        <f t="shared" si="7"/>
        <v>36</v>
      </c>
      <c r="J24" s="535">
        <f t="shared" si="7"/>
        <v>0</v>
      </c>
      <c r="K24" s="535">
        <f t="shared" si="7"/>
        <v>0</v>
      </c>
      <c r="L24" s="535">
        <f t="shared" si="7"/>
        <v>55</v>
      </c>
      <c r="M24" s="535">
        <f t="shared" si="7"/>
        <v>49</v>
      </c>
      <c r="N24" s="535">
        <f t="shared" si="7"/>
        <v>104</v>
      </c>
      <c r="O24" s="535">
        <f t="shared" si="7"/>
        <v>36</v>
      </c>
      <c r="Q24" s="589">
        <f t="shared" si="2"/>
        <v>104</v>
      </c>
    </row>
    <row r="25" spans="1:17" ht="17.100000000000001" customHeight="1">
      <c r="A25" s="524">
        <v>11</v>
      </c>
      <c r="B25" s="525" t="s">
        <v>2848</v>
      </c>
      <c r="C25" s="526">
        <v>10507956</v>
      </c>
      <c r="D25" s="526" t="s">
        <v>2849</v>
      </c>
      <c r="E25" s="526" t="s">
        <v>216</v>
      </c>
      <c r="F25" s="527">
        <v>20</v>
      </c>
      <c r="G25" s="527">
        <v>15</v>
      </c>
      <c r="H25" s="527">
        <v>0</v>
      </c>
      <c r="I25" s="527">
        <v>12</v>
      </c>
      <c r="J25" s="527">
        <v>0</v>
      </c>
      <c r="K25" s="527">
        <v>0</v>
      </c>
      <c r="L25" s="527">
        <v>21</v>
      </c>
      <c r="M25" s="527">
        <v>26</v>
      </c>
      <c r="N25" s="527">
        <v>47</v>
      </c>
      <c r="O25" s="537">
        <f t="shared" si="0"/>
        <v>12</v>
      </c>
      <c r="Q25" s="589"/>
    </row>
    <row r="26" spans="1:17" ht="17.100000000000001" customHeight="1">
      <c r="A26" s="524">
        <v>12</v>
      </c>
      <c r="B26" s="525" t="s">
        <v>2850</v>
      </c>
      <c r="C26" s="526">
        <v>10507957</v>
      </c>
      <c r="D26" s="526" t="s">
        <v>2851</v>
      </c>
      <c r="E26" s="526" t="s">
        <v>216</v>
      </c>
      <c r="F26" s="527">
        <v>16</v>
      </c>
      <c r="G26" s="527">
        <v>11</v>
      </c>
      <c r="H26" s="527">
        <v>0</v>
      </c>
      <c r="I26" s="527">
        <v>15</v>
      </c>
      <c r="J26" s="527">
        <v>0</v>
      </c>
      <c r="K26" s="527">
        <v>0</v>
      </c>
      <c r="L26" s="527">
        <v>12</v>
      </c>
      <c r="M26" s="527">
        <v>30</v>
      </c>
      <c r="N26" s="527">
        <v>42</v>
      </c>
      <c r="O26" s="537">
        <f t="shared" si="0"/>
        <v>15</v>
      </c>
      <c r="Q26" s="589"/>
    </row>
    <row r="27" spans="1:17" ht="17.100000000000001" customHeight="1">
      <c r="A27" s="524">
        <v>13</v>
      </c>
      <c r="B27" s="525" t="s">
        <v>2852</v>
      </c>
      <c r="C27" s="526">
        <v>10507958</v>
      </c>
      <c r="D27" s="526" t="s">
        <v>2853</v>
      </c>
      <c r="E27" s="526" t="s">
        <v>216</v>
      </c>
      <c r="F27" s="527">
        <v>14</v>
      </c>
      <c r="G27" s="527">
        <v>6</v>
      </c>
      <c r="H27" s="527">
        <v>0</v>
      </c>
      <c r="I27" s="527">
        <v>47</v>
      </c>
      <c r="J27" s="527">
        <v>0</v>
      </c>
      <c r="K27" s="527">
        <v>0</v>
      </c>
      <c r="L27" s="527">
        <v>31</v>
      </c>
      <c r="M27" s="527">
        <v>36</v>
      </c>
      <c r="N27" s="527">
        <v>67</v>
      </c>
      <c r="O27" s="537">
        <f t="shared" si="0"/>
        <v>47</v>
      </c>
      <c r="Q27" s="589"/>
    </row>
    <row r="28" spans="1:17" s="530" customFormat="1" ht="17.100000000000001" customHeight="1">
      <c r="A28" s="949" t="s">
        <v>67</v>
      </c>
      <c r="B28" s="950"/>
      <c r="C28" s="950"/>
      <c r="D28" s="950"/>
      <c r="E28" s="951"/>
      <c r="F28" s="535">
        <f>SUM(F25:F27)</f>
        <v>50</v>
      </c>
      <c r="G28" s="535">
        <f t="shared" ref="G28:O28" si="8">SUM(G25:G27)</f>
        <v>32</v>
      </c>
      <c r="H28" s="535">
        <f t="shared" si="8"/>
        <v>0</v>
      </c>
      <c r="I28" s="535">
        <f t="shared" si="8"/>
        <v>74</v>
      </c>
      <c r="J28" s="535">
        <f t="shared" si="8"/>
        <v>0</v>
      </c>
      <c r="K28" s="535">
        <f t="shared" si="8"/>
        <v>0</v>
      </c>
      <c r="L28" s="535">
        <f t="shared" si="8"/>
        <v>64</v>
      </c>
      <c r="M28" s="535">
        <f t="shared" si="8"/>
        <v>92</v>
      </c>
      <c r="N28" s="535">
        <f t="shared" si="8"/>
        <v>156</v>
      </c>
      <c r="O28" s="535">
        <f t="shared" si="8"/>
        <v>74</v>
      </c>
      <c r="Q28" s="589">
        <f t="shared" si="2"/>
        <v>156</v>
      </c>
    </row>
    <row r="29" spans="1:17" ht="17.100000000000001" customHeight="1">
      <c r="A29" s="524">
        <v>14</v>
      </c>
      <c r="B29" s="525" t="s">
        <v>2854</v>
      </c>
      <c r="C29" s="526">
        <v>10507965</v>
      </c>
      <c r="D29" s="526" t="s">
        <v>2855</v>
      </c>
      <c r="E29" s="526" t="s">
        <v>178</v>
      </c>
      <c r="F29" s="527">
        <v>106</v>
      </c>
      <c r="G29" s="527">
        <v>116</v>
      </c>
      <c r="H29" s="527">
        <v>44</v>
      </c>
      <c r="I29" s="527">
        <v>58</v>
      </c>
      <c r="J29" s="527">
        <v>0</v>
      </c>
      <c r="K29" s="527">
        <v>19</v>
      </c>
      <c r="L29" s="527">
        <v>149</v>
      </c>
      <c r="M29" s="527">
        <v>194</v>
      </c>
      <c r="N29" s="527">
        <v>343</v>
      </c>
      <c r="O29" s="537">
        <f t="shared" si="0"/>
        <v>121</v>
      </c>
      <c r="Q29" s="589"/>
    </row>
    <row r="30" spans="1:17" s="530" customFormat="1" ht="17.100000000000001" customHeight="1">
      <c r="A30" s="949" t="s">
        <v>67</v>
      </c>
      <c r="B30" s="950"/>
      <c r="C30" s="950"/>
      <c r="D30" s="950"/>
      <c r="E30" s="951"/>
      <c r="F30" s="535">
        <f>F29</f>
        <v>106</v>
      </c>
      <c r="G30" s="535">
        <f t="shared" ref="G30:O30" si="9">G29</f>
        <v>116</v>
      </c>
      <c r="H30" s="535">
        <f t="shared" si="9"/>
        <v>44</v>
      </c>
      <c r="I30" s="535">
        <f t="shared" si="9"/>
        <v>58</v>
      </c>
      <c r="J30" s="535">
        <f t="shared" si="9"/>
        <v>0</v>
      </c>
      <c r="K30" s="535">
        <f t="shared" si="9"/>
        <v>19</v>
      </c>
      <c r="L30" s="535">
        <f t="shared" si="9"/>
        <v>149</v>
      </c>
      <c r="M30" s="535">
        <f t="shared" si="9"/>
        <v>194</v>
      </c>
      <c r="N30" s="535">
        <f t="shared" si="9"/>
        <v>343</v>
      </c>
      <c r="O30" s="535">
        <f t="shared" si="9"/>
        <v>121</v>
      </c>
      <c r="Q30" s="589">
        <f>F30+G30+O30</f>
        <v>343</v>
      </c>
    </row>
    <row r="31" spans="1:17" ht="17.100000000000001" customHeight="1">
      <c r="A31" s="524">
        <v>15</v>
      </c>
      <c r="B31" s="525" t="s">
        <v>2856</v>
      </c>
      <c r="C31" s="526">
        <v>10507959</v>
      </c>
      <c r="D31" s="526" t="s">
        <v>2857</v>
      </c>
      <c r="E31" s="526" t="s">
        <v>209</v>
      </c>
      <c r="F31" s="527">
        <v>27</v>
      </c>
      <c r="G31" s="527">
        <v>22</v>
      </c>
      <c r="H31" s="527">
        <v>0</v>
      </c>
      <c r="I31" s="527">
        <v>36</v>
      </c>
      <c r="J31" s="527">
        <v>0</v>
      </c>
      <c r="K31" s="527">
        <v>0</v>
      </c>
      <c r="L31" s="527">
        <v>37</v>
      </c>
      <c r="M31" s="527">
        <v>48</v>
      </c>
      <c r="N31" s="527">
        <v>85</v>
      </c>
      <c r="O31" s="537">
        <f t="shared" si="0"/>
        <v>36</v>
      </c>
      <c r="Q31" s="589"/>
    </row>
    <row r="32" spans="1:17" ht="17.100000000000001" customHeight="1">
      <c r="A32" s="524">
        <v>16</v>
      </c>
      <c r="B32" s="525" t="s">
        <v>2858</v>
      </c>
      <c r="C32" s="526">
        <v>10507952</v>
      </c>
      <c r="D32" s="526" t="s">
        <v>2859</v>
      </c>
      <c r="E32" s="526" t="s">
        <v>209</v>
      </c>
      <c r="F32" s="527">
        <v>23</v>
      </c>
      <c r="G32" s="527">
        <v>17</v>
      </c>
      <c r="H32" s="527">
        <v>0</v>
      </c>
      <c r="I32" s="527">
        <v>0</v>
      </c>
      <c r="J32" s="527">
        <v>0</v>
      </c>
      <c r="K32" s="527">
        <v>25</v>
      </c>
      <c r="L32" s="527">
        <v>30</v>
      </c>
      <c r="M32" s="527">
        <v>35</v>
      </c>
      <c r="N32" s="527">
        <v>65</v>
      </c>
      <c r="O32" s="537">
        <f t="shared" si="0"/>
        <v>25</v>
      </c>
      <c r="Q32" s="589"/>
    </row>
    <row r="33" spans="1:17" ht="17.100000000000001" customHeight="1">
      <c r="A33" s="524">
        <v>17</v>
      </c>
      <c r="B33" s="525" t="s">
        <v>2860</v>
      </c>
      <c r="C33" s="526">
        <v>10507960</v>
      </c>
      <c r="D33" s="526" t="s">
        <v>2861</v>
      </c>
      <c r="E33" s="526" t="s">
        <v>209</v>
      </c>
      <c r="F33" s="527">
        <v>13</v>
      </c>
      <c r="G33" s="527">
        <v>7</v>
      </c>
      <c r="H33" s="527">
        <v>0</v>
      </c>
      <c r="I33" s="527">
        <v>12</v>
      </c>
      <c r="J33" s="527">
        <v>0</v>
      </c>
      <c r="K33" s="527">
        <v>0</v>
      </c>
      <c r="L33" s="527">
        <v>24</v>
      </c>
      <c r="M33" s="527">
        <v>8</v>
      </c>
      <c r="N33" s="527">
        <v>32</v>
      </c>
      <c r="O33" s="537">
        <f t="shared" si="0"/>
        <v>12</v>
      </c>
      <c r="Q33" s="589"/>
    </row>
    <row r="34" spans="1:17" ht="17.100000000000001" customHeight="1">
      <c r="A34" s="524">
        <v>18</v>
      </c>
      <c r="B34" s="525" t="s">
        <v>2862</v>
      </c>
      <c r="C34" s="526">
        <v>10507961</v>
      </c>
      <c r="D34" s="526" t="s">
        <v>2863</v>
      </c>
      <c r="E34" s="526" t="s">
        <v>209</v>
      </c>
      <c r="F34" s="527">
        <v>34</v>
      </c>
      <c r="G34" s="527">
        <v>15</v>
      </c>
      <c r="H34" s="527">
        <v>0</v>
      </c>
      <c r="I34" s="527">
        <v>15</v>
      </c>
      <c r="J34" s="527">
        <v>0</v>
      </c>
      <c r="K34" s="527">
        <v>0</v>
      </c>
      <c r="L34" s="527">
        <v>33</v>
      </c>
      <c r="M34" s="527">
        <v>31</v>
      </c>
      <c r="N34" s="527">
        <v>64</v>
      </c>
      <c r="O34" s="537">
        <f t="shared" si="0"/>
        <v>15</v>
      </c>
      <c r="Q34" s="589"/>
    </row>
    <row r="35" spans="1:17" ht="17.100000000000001" customHeight="1">
      <c r="A35" s="524">
        <v>19</v>
      </c>
      <c r="B35" s="525" t="s">
        <v>2864</v>
      </c>
      <c r="C35" s="526">
        <v>10507962</v>
      </c>
      <c r="D35" s="526" t="s">
        <v>2865</v>
      </c>
      <c r="E35" s="526" t="s">
        <v>209</v>
      </c>
      <c r="F35" s="527">
        <v>14</v>
      </c>
      <c r="G35" s="527">
        <v>23</v>
      </c>
      <c r="H35" s="527">
        <v>0</v>
      </c>
      <c r="I35" s="527">
        <v>27</v>
      </c>
      <c r="J35" s="527">
        <v>0</v>
      </c>
      <c r="K35" s="527">
        <v>0</v>
      </c>
      <c r="L35" s="527">
        <v>32</v>
      </c>
      <c r="M35" s="527">
        <v>32</v>
      </c>
      <c r="N35" s="527">
        <v>64</v>
      </c>
      <c r="O35" s="537">
        <f t="shared" si="0"/>
        <v>27</v>
      </c>
      <c r="Q35" s="589"/>
    </row>
    <row r="36" spans="1:17" ht="17.100000000000001" customHeight="1">
      <c r="A36" s="524">
        <v>20</v>
      </c>
      <c r="B36" s="525" t="s">
        <v>2866</v>
      </c>
      <c r="C36" s="526">
        <v>69788131</v>
      </c>
      <c r="D36" s="526" t="s">
        <v>2867</v>
      </c>
      <c r="E36" s="526" t="s">
        <v>209</v>
      </c>
      <c r="F36" s="527">
        <v>19</v>
      </c>
      <c r="G36" s="527">
        <v>25</v>
      </c>
      <c r="H36" s="527">
        <v>0</v>
      </c>
      <c r="I36" s="527">
        <v>15</v>
      </c>
      <c r="J36" s="527">
        <v>0</v>
      </c>
      <c r="K36" s="527">
        <v>0</v>
      </c>
      <c r="L36" s="527">
        <v>24</v>
      </c>
      <c r="M36" s="527">
        <v>35</v>
      </c>
      <c r="N36" s="527">
        <v>59</v>
      </c>
      <c r="O36" s="537">
        <f t="shared" si="0"/>
        <v>15</v>
      </c>
      <c r="Q36" s="589"/>
    </row>
    <row r="37" spans="1:17" ht="17.100000000000001" customHeight="1">
      <c r="A37" s="524">
        <v>21</v>
      </c>
      <c r="B37" s="525" t="s">
        <v>2868</v>
      </c>
      <c r="C37" s="526">
        <v>69894806</v>
      </c>
      <c r="D37" s="526" t="s">
        <v>2869</v>
      </c>
      <c r="E37" s="526" t="s">
        <v>209</v>
      </c>
      <c r="F37" s="527">
        <v>28</v>
      </c>
      <c r="G37" s="527">
        <v>40</v>
      </c>
      <c r="H37" s="527">
        <v>13</v>
      </c>
      <c r="I37" s="527">
        <v>0</v>
      </c>
      <c r="J37" s="527">
        <v>0</v>
      </c>
      <c r="K37" s="527">
        <v>0</v>
      </c>
      <c r="L37" s="527">
        <v>30</v>
      </c>
      <c r="M37" s="527">
        <v>51</v>
      </c>
      <c r="N37" s="527">
        <v>81</v>
      </c>
      <c r="O37" s="537">
        <f t="shared" si="0"/>
        <v>13</v>
      </c>
      <c r="Q37" s="589"/>
    </row>
    <row r="38" spans="1:17" s="530" customFormat="1" ht="17.100000000000001" customHeight="1">
      <c r="A38" s="949" t="s">
        <v>67</v>
      </c>
      <c r="B38" s="950"/>
      <c r="C38" s="950"/>
      <c r="D38" s="950"/>
      <c r="E38" s="951"/>
      <c r="F38" s="535">
        <f>SUM(F31:F37)</f>
        <v>158</v>
      </c>
      <c r="G38" s="535">
        <f t="shared" ref="G38:O38" si="10">SUM(G31:G37)</f>
        <v>149</v>
      </c>
      <c r="H38" s="535">
        <f t="shared" si="10"/>
        <v>13</v>
      </c>
      <c r="I38" s="535">
        <f t="shared" si="10"/>
        <v>105</v>
      </c>
      <c r="J38" s="535">
        <f t="shared" si="10"/>
        <v>0</v>
      </c>
      <c r="K38" s="535">
        <f t="shared" si="10"/>
        <v>25</v>
      </c>
      <c r="L38" s="535">
        <f t="shared" si="10"/>
        <v>210</v>
      </c>
      <c r="M38" s="535">
        <f t="shared" si="10"/>
        <v>240</v>
      </c>
      <c r="N38" s="535">
        <f t="shared" si="10"/>
        <v>450</v>
      </c>
      <c r="O38" s="535">
        <f t="shared" si="10"/>
        <v>143</v>
      </c>
      <c r="Q38" s="589">
        <f>F38+G38+O38</f>
        <v>450</v>
      </c>
    </row>
    <row r="39" spans="1:17" s="530" customFormat="1">
      <c r="A39" s="952" t="s">
        <v>2702</v>
      </c>
      <c r="B39" s="953"/>
      <c r="C39" s="953"/>
      <c r="D39" s="953"/>
      <c r="E39" s="954"/>
      <c r="F39" s="529">
        <f>F38+F30+F28+F24+F21+F19+F17+F13+F11</f>
        <v>527</v>
      </c>
      <c r="G39" s="529">
        <f>G38+G30+G28+G24+G21+G19+G17+G13+G11</f>
        <v>562</v>
      </c>
      <c r="H39" s="529">
        <f t="shared" ref="H39:N39" si="11">H38+H30+H28+H24+H21+H19+H17+H13+H11</f>
        <v>57</v>
      </c>
      <c r="I39" s="529">
        <f t="shared" si="11"/>
        <v>470</v>
      </c>
      <c r="J39" s="529">
        <f t="shared" si="11"/>
        <v>0</v>
      </c>
      <c r="K39" s="529">
        <f t="shared" si="11"/>
        <v>44</v>
      </c>
      <c r="L39" s="529">
        <f t="shared" si="11"/>
        <v>809</v>
      </c>
      <c r="M39" s="529">
        <f t="shared" si="11"/>
        <v>851</v>
      </c>
      <c r="N39" s="529">
        <f t="shared" si="11"/>
        <v>1660</v>
      </c>
      <c r="O39" s="529">
        <f>O38+O30+O28+O24+O21+O19+O17+O13+O11</f>
        <v>571</v>
      </c>
      <c r="Q39" s="529">
        <f>Q38+Q30+Q28+Q24+Q21+Q19+Q17+Q13+Q11</f>
        <v>1660</v>
      </c>
    </row>
    <row r="41" spans="1:17">
      <c r="G41" s="531">
        <f>F39+G39+O39</f>
        <v>1660</v>
      </c>
      <c r="O41" s="589">
        <f>G39+O39</f>
        <v>1133</v>
      </c>
    </row>
    <row r="42" spans="1:17">
      <c r="O42" s="589">
        <f>F39+G39+O39</f>
        <v>1660</v>
      </c>
    </row>
  </sheetData>
  <mergeCells count="19">
    <mergeCell ref="A13:E13"/>
    <mergeCell ref="A17:E17"/>
    <mergeCell ref="A19:E19"/>
    <mergeCell ref="A21:E21"/>
    <mergeCell ref="A7:A8"/>
    <mergeCell ref="B7:B8"/>
    <mergeCell ref="C7:C8"/>
    <mergeCell ref="D7:D8"/>
    <mergeCell ref="E7:E8"/>
    <mergeCell ref="A1:K1"/>
    <mergeCell ref="A3:K3"/>
    <mergeCell ref="A4:K4"/>
    <mergeCell ref="F7:O7"/>
    <mergeCell ref="A11:E11"/>
    <mergeCell ref="A24:E24"/>
    <mergeCell ref="A28:E28"/>
    <mergeCell ref="A30:E30"/>
    <mergeCell ref="A38:E38"/>
    <mergeCell ref="A39:E39"/>
  </mergeCells>
  <hyperlinks>
    <hyperlink ref="B29" r:id="rId1" tooltip="Klik untuk melakukan Validasi Data" display="http://emispendis.kemenag.go.id/emis1617/main.php?jpage=RnhzdC9ESVVUNGxDa0RKMHJDWm9pZE9INndmbEw1dCtHR1o5bWgwMlhTbz0=" xr:uid="{00000000-0004-0000-4500-000000000000}"/>
    <hyperlink ref="B14" r:id="rId2" tooltip="Klik untuk melakukan Validasi Data" display="http://emispendis.kemenag.go.id/emis1617/main.php?jpage=RnhzdC9ESVVUNGxDa0RKMHJDWm9pWGl6NVcwdzNCQy8xUncyWlpCQUl4ST0=" xr:uid="{00000000-0004-0000-4500-000001000000}"/>
    <hyperlink ref="B31" r:id="rId3" tooltip="Klik untuk melakukan Validasi Data" display="http://emispendis.kemenag.go.id/emis1617/main.php?jpage=RnhzdC9ESVVUNGxDa0RKMHJDWm9pVXMvUW9Ua2NjSlRXeUhvWFdzeTF0ND0=" xr:uid="{00000000-0004-0000-4500-000002000000}"/>
    <hyperlink ref="B25" r:id="rId4" tooltip="Klik untuk melakukan Validasi Data" display="http://emispendis.kemenag.go.id/emis1617/main.php?jpage=RnhzdC9ESVVUNGxDa0RKMHJDWm9pU0YzYzJHaHE5VXhDcTUzK2srTVYxcz0=" xr:uid="{00000000-0004-0000-4500-000003000000}"/>
    <hyperlink ref="B15" r:id="rId5" tooltip="Klik untuk melakukan Validasi Data" display="http://emispendis.kemenag.go.id/emis1617/main.php?jpage=RnhzdC9ESVVUNGxDa0RKMHJDWm9pYUV1bW85cG1yQTVzbEtma2FYM0dIWT0=" xr:uid="{00000000-0004-0000-4500-000004000000}"/>
    <hyperlink ref="B22" r:id="rId6" tooltip="Klik untuk melakukan Validasi Data" display="http://emispendis.kemenag.go.id/emis1617/main.php?jpage=RnhzdC9ESVVUNGxDa0RKMHJDWm9pWVZzZ3FLSTZIMjczZS9EL2JCYjF0bz0=" xr:uid="{00000000-0004-0000-4500-000005000000}"/>
    <hyperlink ref="B20" r:id="rId7" tooltip="Klik untuk melakukan Validasi Data" display="http://emispendis.kemenag.go.id/emis1617/main.php?jpage=RnhzdC9ESVVUNGxDa0RKMHJDWm9pZXRwQUw0bk4xUURwbVlmYnNjS0U3VT0=" xr:uid="{00000000-0004-0000-4500-000006000000}"/>
    <hyperlink ref="B9" r:id="rId8" tooltip="Klik untuk melakukan Validasi Data" display="http://emispendis.kemenag.go.id/emis1617/main.php?jpage=RnhzdC9ESVVUNGxDa0RKMHJDWm9pYnJPWWdoSWZMNVYxeDlaSkRYSjR4MD0=" xr:uid="{00000000-0004-0000-4500-000007000000}"/>
    <hyperlink ref="B32" r:id="rId9" tooltip="Klik untuk melakukan Validasi Data" display="http://emispendis.kemenag.go.id/emis1617/main.php?jpage=RnhzdC9ESVVUNGxDa0RKMHJDWm9pZnlMOHByblBpdmVSMzBta0dGMzh0bz0=" xr:uid="{00000000-0004-0000-4500-000008000000}"/>
    <hyperlink ref="B26" r:id="rId10" tooltip="Klik untuk melakukan Validasi Data" display="http://emispendis.kemenag.go.id/emis1617/main.php?jpage=RnhzdC9ESVVUNGxDa0RKMHJDWm9pY0FXeXl6NE53ZDFEQUtQRkZ6ZklLND0=" xr:uid="{00000000-0004-0000-4500-000009000000}"/>
    <hyperlink ref="B33" r:id="rId11" tooltip="Klik untuk melakukan Validasi Data" display="http://emispendis.kemenag.go.id/emis1617/main.php?jpage=RnhzdC9ESVVUNGxDa0RKMHJDWm9pUUFSbkZRejEwMHM1ekp3Y1hjUmZpOD0=" xr:uid="{00000000-0004-0000-4500-00000A000000}"/>
    <hyperlink ref="B34" r:id="rId12" tooltip="Klik untuk melakukan Validasi Data" display="http://emispendis.kemenag.go.id/emis1617/main.php?jpage=RnhzdC9ESVVUNGxDa0RKMHJDWm9pVEk1eFdzSXlmN3lTRjBNclVlcnVNYz0=" xr:uid="{00000000-0004-0000-4500-00000B000000}"/>
    <hyperlink ref="B16" r:id="rId13" tooltip="Klik untuk melakukan Validasi Data" display="http://emispendis.kemenag.go.id/emis1617/main.php?jpage=RnhzdC9ESVVUNGxDa0RKMHJDWm9pVVV2V3A2bDR3dVNZbm1FQVBwWGtkZz0=" xr:uid="{00000000-0004-0000-4500-00000C000000}"/>
    <hyperlink ref="B18" r:id="rId14" tooltip="Klik untuk melakukan Validasi Data" display="http://emispendis.kemenag.go.id/emis1617/main.php?jpage=RnhzdC9ESVVUNGxDa0RKMHJDWm9pYThVM3RaOEFwcTVuZ0RiZmlWQ0NtZz0=" xr:uid="{00000000-0004-0000-4500-00000D000000}"/>
    <hyperlink ref="B23" r:id="rId15" tooltip="Klik untuk melakukan Validasi Data" display="http://emispendis.kemenag.go.id/emis1617/main.php?jpage=RnhzdC9ESVVUNGxDa0RKMHJDWm9pZGh4aS9EM1lBSVhJd0E1Z1M0cnpOYz0=" xr:uid="{00000000-0004-0000-4500-00000E000000}"/>
    <hyperlink ref="B12" r:id="rId16" tooltip="Klik untuk melakukan Validasi Data" display="http://emispendis.kemenag.go.id/emis1617/main.php?jpage=RnhzdC9ESVVUNGxDa0RKMHJDWm9pVURrQ1dUVWUwcTRRSkdDZU1lTW9iMD0=" xr:uid="{00000000-0004-0000-4500-00000F000000}"/>
    <hyperlink ref="B27" r:id="rId17" tooltip="Klik untuk melakukan Validasi Data" display="http://emispendis.kemenag.go.id/emis1617/main.php?jpage=RnhzdC9ESVVUNGxDa0RKMHJDWm9pVHRyUUl6cTNLeC9iMGc0N3lXVmNXND0=" xr:uid="{00000000-0004-0000-4500-000010000000}"/>
    <hyperlink ref="B35" r:id="rId18" tooltip="Klik untuk melakukan Validasi Data" display="http://emispendis.kemenag.go.id/emis1617/main.php?jpage=RnhzdC9ESVVUNGxDa0RKMHJDWm9pVzRGQ242SndwNmFoUTNLdXloUWEvcz0=" xr:uid="{00000000-0004-0000-4500-000011000000}"/>
    <hyperlink ref="B10" r:id="rId19" tooltip="Klik untuk melakukan Validasi Data" display="http://emispendis.kemenag.go.id/emis1617/main.php?jpage=RnhzdC9ESVVUNGxDa0RKMHJDWm9pUXJBWFhOakUwZmgrcElwN2gwdHMxST0=" xr:uid="{00000000-0004-0000-4500-000012000000}"/>
    <hyperlink ref="B36" r:id="rId20" tooltip="Klik untuk melakukan Validasi Data" display="http://emispendis.kemenag.go.id/emis1617/main.php?jpage=RnhzdC9ESVVUNGxDa0RKMHJDWm9pZU8yTEFPU0dHazRUYU9PWFphT0hlRT0=" xr:uid="{00000000-0004-0000-4500-000013000000}"/>
    <hyperlink ref="B37" r:id="rId21" tooltip="Klik untuk melakukan Validasi Data" display="http://emispendis.kemenag.go.id/emis1617/main.php?jpage=RnhzdC9ESVVUNGxDa0RKMHJDWm9pUlJHS3pSVm8xazZKZVFjVmVGaVhqYz0=" xr:uid="{00000000-0004-0000-4500-000014000000}"/>
  </hyperlinks>
  <printOptions horizontalCentered="1"/>
  <pageMargins left="0.7" right="0.70866141732283472" top="0.74803149606299213" bottom="0.74803149606299213" header="0.31496062992125984" footer="0.31496062992125984"/>
  <pageSetup paperSize="9" scale="90" orientation="portrait" horizontalDpi="4294967293" verticalDpi="0" r:id="rId2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Q27"/>
  <sheetViews>
    <sheetView view="pageBreakPreview" zoomScale="90" zoomScaleSheetLayoutView="90" workbookViewId="0">
      <selection activeCell="Q5" sqref="Q5"/>
    </sheetView>
  </sheetViews>
  <sheetFormatPr defaultRowHeight="15"/>
  <cols>
    <col min="1" max="1" width="4.28515625" style="504" bestFit="1" customWidth="1"/>
    <col min="2" max="2" width="13.140625" style="504" hidden="1" customWidth="1"/>
    <col min="3" max="3" width="10.28515625" style="504" hidden="1" customWidth="1"/>
    <col min="4" max="4" width="21.5703125" style="504" customWidth="1"/>
    <col min="5" max="5" width="21.5703125" style="504" hidden="1" customWidth="1"/>
    <col min="6" max="6" width="5.42578125" style="512" hidden="1" customWidth="1"/>
    <col min="7" max="14" width="5.7109375" style="512" hidden="1" customWidth="1"/>
    <col min="15" max="16384" width="9.140625" style="504"/>
  </cols>
  <sheetData>
    <row r="1" spans="1:17" s="63" customFormat="1" ht="15.75" customHeight="1">
      <c r="A1" s="946" t="s">
        <v>2885</v>
      </c>
      <c r="B1" s="946"/>
      <c r="C1" s="946"/>
      <c r="D1" s="946"/>
      <c r="E1" s="946"/>
      <c r="F1" s="946"/>
      <c r="G1" s="946"/>
      <c r="H1" s="946"/>
      <c r="I1" s="946"/>
      <c r="J1" s="946"/>
      <c r="K1" s="946"/>
      <c r="L1" s="946"/>
      <c r="M1" s="946"/>
      <c r="N1" s="946"/>
      <c r="O1" s="946"/>
      <c r="P1" s="946"/>
      <c r="Q1" s="946"/>
    </row>
    <row r="2" spans="1:17" s="63" customFormat="1" ht="7.5" customHeight="1">
      <c r="A2" s="64"/>
      <c r="B2" s="65"/>
      <c r="C2" s="64"/>
    </row>
    <row r="3" spans="1:17" s="63" customFormat="1" ht="15.75" customHeight="1">
      <c r="A3" s="946" t="s">
        <v>2870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  <c r="N3" s="946"/>
      <c r="O3" s="946"/>
      <c r="P3" s="946"/>
      <c r="Q3" s="946"/>
    </row>
    <row r="4" spans="1:17" s="63" customFormat="1" ht="15.75" customHeight="1">
      <c r="A4" s="946" t="s">
        <v>2686</v>
      </c>
      <c r="B4" s="946"/>
      <c r="C4" s="946"/>
      <c r="D4" s="946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</row>
    <row r="6" spans="1:17" ht="26.25" customHeight="1">
      <c r="A6" s="947" t="s">
        <v>20</v>
      </c>
      <c r="B6" s="947" t="s">
        <v>2687</v>
      </c>
      <c r="C6" s="947" t="s">
        <v>166</v>
      </c>
      <c r="D6" s="947" t="s">
        <v>168</v>
      </c>
      <c r="E6" s="948" t="s">
        <v>1401</v>
      </c>
      <c r="F6" s="944" t="s">
        <v>2688</v>
      </c>
      <c r="G6" s="944"/>
      <c r="H6" s="944"/>
      <c r="I6" s="944" t="s">
        <v>2689</v>
      </c>
      <c r="J6" s="944"/>
      <c r="K6" s="944"/>
      <c r="L6" s="944" t="s">
        <v>2690</v>
      </c>
      <c r="M6" s="944"/>
      <c r="N6" s="944"/>
      <c r="O6" s="847" t="s">
        <v>171</v>
      </c>
      <c r="P6" s="847"/>
      <c r="Q6" s="847"/>
    </row>
    <row r="7" spans="1:17" ht="15" customHeight="1">
      <c r="A7" s="947"/>
      <c r="B7" s="947"/>
      <c r="C7" s="947"/>
      <c r="D7" s="947"/>
      <c r="E7" s="948"/>
      <c r="F7" s="505" t="s">
        <v>95</v>
      </c>
      <c r="G7" s="505" t="s">
        <v>96</v>
      </c>
      <c r="H7" s="505" t="s">
        <v>80</v>
      </c>
      <c r="I7" s="505" t="s">
        <v>95</v>
      </c>
      <c r="J7" s="505" t="s">
        <v>96</v>
      </c>
      <c r="K7" s="505" t="s">
        <v>80</v>
      </c>
      <c r="L7" s="505" t="s">
        <v>95</v>
      </c>
      <c r="M7" s="505" t="s">
        <v>96</v>
      </c>
      <c r="N7" s="505" t="s">
        <v>80</v>
      </c>
      <c r="O7" s="480" t="s">
        <v>95</v>
      </c>
      <c r="P7" s="480" t="s">
        <v>96</v>
      </c>
      <c r="Q7" s="480" t="s">
        <v>172</v>
      </c>
    </row>
    <row r="8" spans="1:17" ht="17.100000000000001" customHeight="1">
      <c r="A8" s="506">
        <v>1</v>
      </c>
      <c r="B8" s="507" t="s">
        <v>2678</v>
      </c>
      <c r="C8" s="508">
        <v>69731121</v>
      </c>
      <c r="D8" s="508" t="s">
        <v>2658</v>
      </c>
      <c r="E8" s="508" t="s">
        <v>227</v>
      </c>
      <c r="F8" s="509">
        <v>8</v>
      </c>
      <c r="G8" s="509">
        <v>7</v>
      </c>
      <c r="H8" s="509">
        <v>15</v>
      </c>
      <c r="I8" s="509">
        <v>2</v>
      </c>
      <c r="J8" s="509">
        <v>5</v>
      </c>
      <c r="K8" s="509">
        <v>7</v>
      </c>
      <c r="L8" s="509">
        <v>6</v>
      </c>
      <c r="M8" s="509">
        <v>2</v>
      </c>
      <c r="N8" s="509">
        <v>8</v>
      </c>
      <c r="O8" s="532">
        <f>F8+I8+L8</f>
        <v>16</v>
      </c>
      <c r="P8" s="532">
        <f>G8+J8+M8</f>
        <v>14</v>
      </c>
      <c r="Q8" s="532">
        <f>SUM(O8:P8)</f>
        <v>30</v>
      </c>
    </row>
    <row r="9" spans="1:17" ht="17.100000000000001" customHeight="1">
      <c r="A9" s="506">
        <f>A8+1</f>
        <v>2</v>
      </c>
      <c r="B9" s="507" t="s">
        <v>2679</v>
      </c>
      <c r="C9" s="508">
        <v>69731123</v>
      </c>
      <c r="D9" s="508" t="s">
        <v>2691</v>
      </c>
      <c r="E9" s="508" t="s">
        <v>227</v>
      </c>
      <c r="F9" s="509">
        <v>8</v>
      </c>
      <c r="G9" s="509">
        <v>7</v>
      </c>
      <c r="H9" s="509">
        <v>15</v>
      </c>
      <c r="I9" s="509">
        <v>4</v>
      </c>
      <c r="J9" s="509">
        <v>3</v>
      </c>
      <c r="K9" s="509">
        <v>7</v>
      </c>
      <c r="L9" s="509">
        <v>4</v>
      </c>
      <c r="M9" s="509">
        <v>4</v>
      </c>
      <c r="N9" s="509">
        <v>8</v>
      </c>
      <c r="O9" s="532">
        <f t="shared" ref="O9:P10" si="0">F9+I9+L9</f>
        <v>16</v>
      </c>
      <c r="P9" s="532">
        <f t="shared" si="0"/>
        <v>14</v>
      </c>
      <c r="Q9" s="532">
        <f t="shared" ref="Q9:Q10" si="1">SUM(O9:P9)</f>
        <v>30</v>
      </c>
    </row>
    <row r="10" spans="1:17" ht="17.100000000000001" customHeight="1">
      <c r="A10" s="506">
        <f t="shared" ref="A10:A23" si="2">A9+1</f>
        <v>3</v>
      </c>
      <c r="B10" s="507" t="s">
        <v>2680</v>
      </c>
      <c r="C10" s="508">
        <v>69883878</v>
      </c>
      <c r="D10" s="508" t="s">
        <v>2692</v>
      </c>
      <c r="E10" s="508" t="s">
        <v>227</v>
      </c>
      <c r="F10" s="509">
        <v>6</v>
      </c>
      <c r="G10" s="509">
        <v>12</v>
      </c>
      <c r="H10" s="509">
        <v>18</v>
      </c>
      <c r="I10" s="509">
        <v>3</v>
      </c>
      <c r="J10" s="509">
        <v>9</v>
      </c>
      <c r="K10" s="509">
        <v>12</v>
      </c>
      <c r="L10" s="509">
        <v>3</v>
      </c>
      <c r="M10" s="509">
        <v>3</v>
      </c>
      <c r="N10" s="509">
        <v>6</v>
      </c>
      <c r="O10" s="532">
        <f t="shared" si="0"/>
        <v>12</v>
      </c>
      <c r="P10" s="532">
        <f t="shared" si="0"/>
        <v>24</v>
      </c>
      <c r="Q10" s="532">
        <f t="shared" si="1"/>
        <v>36</v>
      </c>
    </row>
    <row r="11" spans="1:17" s="519" customFormat="1" ht="17.100000000000001" customHeight="1">
      <c r="A11" s="941" t="s">
        <v>67</v>
      </c>
      <c r="B11" s="942"/>
      <c r="C11" s="942"/>
      <c r="D11" s="943"/>
      <c r="E11" s="533"/>
      <c r="F11" s="505"/>
      <c r="G11" s="505"/>
      <c r="H11" s="505"/>
      <c r="I11" s="505"/>
      <c r="J11" s="505"/>
      <c r="K11" s="505"/>
      <c r="L11" s="505"/>
      <c r="M11" s="505"/>
      <c r="N11" s="505"/>
      <c r="O11" s="534">
        <f>SUM(O8:O10)</f>
        <v>44</v>
      </c>
      <c r="P11" s="534">
        <f t="shared" ref="P11:Q11" si="3">SUM(P8:P10)</f>
        <v>52</v>
      </c>
      <c r="Q11" s="534">
        <f t="shared" si="3"/>
        <v>96</v>
      </c>
    </row>
    <row r="12" spans="1:17" ht="17.100000000000001" customHeight="1">
      <c r="A12" s="506">
        <f>A10+1</f>
        <v>4</v>
      </c>
      <c r="B12" s="507" t="s">
        <v>2681</v>
      </c>
      <c r="C12" s="508">
        <v>69883876</v>
      </c>
      <c r="D12" s="508" t="s">
        <v>2693</v>
      </c>
      <c r="E12" s="508" t="s">
        <v>189</v>
      </c>
      <c r="F12" s="509">
        <v>6</v>
      </c>
      <c r="G12" s="509">
        <v>14</v>
      </c>
      <c r="H12" s="509">
        <v>20</v>
      </c>
      <c r="I12" s="509">
        <v>5</v>
      </c>
      <c r="J12" s="509">
        <v>6</v>
      </c>
      <c r="K12" s="509">
        <v>11</v>
      </c>
      <c r="L12" s="509">
        <v>1</v>
      </c>
      <c r="M12" s="509">
        <v>8</v>
      </c>
      <c r="N12" s="509">
        <v>9</v>
      </c>
      <c r="O12" s="532">
        <f t="shared" ref="O12:P25" si="4">F12+I12+L12</f>
        <v>12</v>
      </c>
      <c r="P12" s="532">
        <f t="shared" si="4"/>
        <v>28</v>
      </c>
      <c r="Q12" s="532">
        <f t="shared" ref="Q12:Q25" si="5">SUM(O12:P12)</f>
        <v>40</v>
      </c>
    </row>
    <row r="13" spans="1:17" s="519" customFormat="1" ht="17.100000000000001" customHeight="1">
      <c r="A13" s="941" t="s">
        <v>67</v>
      </c>
      <c r="B13" s="942"/>
      <c r="C13" s="942"/>
      <c r="D13" s="943"/>
      <c r="E13" s="533"/>
      <c r="F13" s="505"/>
      <c r="G13" s="505"/>
      <c r="H13" s="505"/>
      <c r="I13" s="505"/>
      <c r="J13" s="505"/>
      <c r="K13" s="505"/>
      <c r="L13" s="505"/>
      <c r="M13" s="505"/>
      <c r="N13" s="505"/>
      <c r="O13" s="534">
        <f>SUM(O12)</f>
        <v>12</v>
      </c>
      <c r="P13" s="534">
        <f t="shared" ref="P13:Q13" si="6">SUM(P12)</f>
        <v>28</v>
      </c>
      <c r="Q13" s="534">
        <f t="shared" si="6"/>
        <v>40</v>
      </c>
    </row>
    <row r="14" spans="1:17" ht="17.100000000000001" customHeight="1">
      <c r="A14" s="506">
        <f>A12+1</f>
        <v>5</v>
      </c>
      <c r="B14" s="507" t="s">
        <v>2682</v>
      </c>
      <c r="C14" s="508">
        <v>69731125</v>
      </c>
      <c r="D14" s="508" t="s">
        <v>2694</v>
      </c>
      <c r="E14" s="508" t="s">
        <v>216</v>
      </c>
      <c r="F14" s="509">
        <v>24</v>
      </c>
      <c r="G14" s="509">
        <v>14</v>
      </c>
      <c r="H14" s="509">
        <v>38</v>
      </c>
      <c r="I14" s="509">
        <v>24</v>
      </c>
      <c r="J14" s="509">
        <v>14</v>
      </c>
      <c r="K14" s="509">
        <v>38</v>
      </c>
      <c r="L14" s="509">
        <v>0</v>
      </c>
      <c r="M14" s="509">
        <v>0</v>
      </c>
      <c r="N14" s="509">
        <v>0</v>
      </c>
      <c r="O14" s="532">
        <f t="shared" si="4"/>
        <v>48</v>
      </c>
      <c r="P14" s="532">
        <f t="shared" si="4"/>
        <v>28</v>
      </c>
      <c r="Q14" s="532">
        <f t="shared" si="5"/>
        <v>76</v>
      </c>
    </row>
    <row r="15" spans="1:17" ht="17.100000000000001" customHeight="1">
      <c r="A15" s="506">
        <f>A25+1</f>
        <v>13</v>
      </c>
      <c r="B15" s="507" t="s">
        <v>2683</v>
      </c>
      <c r="C15" s="508">
        <v>69883877</v>
      </c>
      <c r="D15" s="508" t="s">
        <v>2695</v>
      </c>
      <c r="E15" s="508" t="s">
        <v>216</v>
      </c>
      <c r="F15" s="509">
        <v>12</v>
      </c>
      <c r="G15" s="509">
        <v>10</v>
      </c>
      <c r="H15" s="509">
        <v>22</v>
      </c>
      <c r="I15" s="509">
        <v>4</v>
      </c>
      <c r="J15" s="509">
        <v>3</v>
      </c>
      <c r="K15" s="509">
        <v>7</v>
      </c>
      <c r="L15" s="509">
        <v>8</v>
      </c>
      <c r="M15" s="509">
        <v>7</v>
      </c>
      <c r="N15" s="509">
        <v>15</v>
      </c>
      <c r="O15" s="532">
        <f>F15+I15+L15</f>
        <v>24</v>
      </c>
      <c r="P15" s="532">
        <f>G15+J15+M15</f>
        <v>20</v>
      </c>
      <c r="Q15" s="532">
        <f>SUM(O15:P15)</f>
        <v>44</v>
      </c>
    </row>
    <row r="16" spans="1:17" s="519" customFormat="1" ht="17.100000000000001" customHeight="1">
      <c r="A16" s="941" t="s">
        <v>67</v>
      </c>
      <c r="B16" s="942"/>
      <c r="C16" s="942"/>
      <c r="D16" s="943"/>
      <c r="E16" s="533"/>
      <c r="F16" s="505"/>
      <c r="G16" s="505"/>
      <c r="H16" s="505"/>
      <c r="I16" s="505"/>
      <c r="J16" s="505"/>
      <c r="K16" s="505"/>
      <c r="L16" s="505"/>
      <c r="M16" s="505"/>
      <c r="N16" s="505"/>
      <c r="O16" s="534">
        <f>SUM(O14:O15)</f>
        <v>72</v>
      </c>
      <c r="P16" s="534">
        <f t="shared" ref="P16:Q16" si="7">SUM(P14:P15)</f>
        <v>48</v>
      </c>
      <c r="Q16" s="534">
        <f t="shared" si="7"/>
        <v>120</v>
      </c>
    </row>
    <row r="17" spans="1:17" ht="17.100000000000001" customHeight="1">
      <c r="A17" s="506">
        <f>A14+1</f>
        <v>6</v>
      </c>
      <c r="B17" s="507" t="s">
        <v>2672</v>
      </c>
      <c r="C17" s="508">
        <v>69731124</v>
      </c>
      <c r="D17" s="508" t="s">
        <v>2696</v>
      </c>
      <c r="E17" s="508" t="s">
        <v>308</v>
      </c>
      <c r="F17" s="509">
        <v>12</v>
      </c>
      <c r="G17" s="509">
        <v>14</v>
      </c>
      <c r="H17" s="509">
        <v>26</v>
      </c>
      <c r="I17" s="509">
        <v>6</v>
      </c>
      <c r="J17" s="509">
        <v>6</v>
      </c>
      <c r="K17" s="509">
        <v>12</v>
      </c>
      <c r="L17" s="509">
        <v>6</v>
      </c>
      <c r="M17" s="509">
        <v>8</v>
      </c>
      <c r="N17" s="509">
        <v>14</v>
      </c>
      <c r="O17" s="532">
        <f t="shared" si="4"/>
        <v>24</v>
      </c>
      <c r="P17" s="532">
        <f t="shared" si="4"/>
        <v>28</v>
      </c>
      <c r="Q17" s="532">
        <f t="shared" si="5"/>
        <v>52</v>
      </c>
    </row>
    <row r="18" spans="1:17" s="519" customFormat="1" ht="17.100000000000001" customHeight="1">
      <c r="A18" s="941" t="s">
        <v>67</v>
      </c>
      <c r="B18" s="942"/>
      <c r="C18" s="942"/>
      <c r="D18" s="943"/>
      <c r="E18" s="533"/>
      <c r="F18" s="505"/>
      <c r="G18" s="505"/>
      <c r="H18" s="505"/>
      <c r="I18" s="505"/>
      <c r="J18" s="505"/>
      <c r="K18" s="505"/>
      <c r="L18" s="505"/>
      <c r="M18" s="505"/>
      <c r="N18" s="505"/>
      <c r="O18" s="534">
        <f>SUM(O17)</f>
        <v>24</v>
      </c>
      <c r="P18" s="534">
        <f t="shared" ref="P18" si="8">SUM(P17)</f>
        <v>28</v>
      </c>
      <c r="Q18" s="534">
        <f t="shared" ref="Q18" si="9">SUM(Q17)</f>
        <v>52</v>
      </c>
    </row>
    <row r="19" spans="1:17" ht="17.100000000000001" customHeight="1">
      <c r="A19" s="506">
        <f>A17+1</f>
        <v>7</v>
      </c>
      <c r="B19" s="507" t="s">
        <v>2673</v>
      </c>
      <c r="C19" s="508">
        <v>69731141</v>
      </c>
      <c r="D19" s="508" t="s">
        <v>2697</v>
      </c>
      <c r="E19" s="508" t="s">
        <v>178</v>
      </c>
      <c r="F19" s="509">
        <v>10</v>
      </c>
      <c r="G19" s="509">
        <v>13</v>
      </c>
      <c r="H19" s="509">
        <v>23</v>
      </c>
      <c r="I19" s="509">
        <v>6</v>
      </c>
      <c r="J19" s="509">
        <v>7</v>
      </c>
      <c r="K19" s="509">
        <v>13</v>
      </c>
      <c r="L19" s="509">
        <v>4</v>
      </c>
      <c r="M19" s="509">
        <v>6</v>
      </c>
      <c r="N19" s="509">
        <v>10</v>
      </c>
      <c r="O19" s="532">
        <f t="shared" si="4"/>
        <v>20</v>
      </c>
      <c r="P19" s="532">
        <f t="shared" si="4"/>
        <v>26</v>
      </c>
      <c r="Q19" s="532">
        <f t="shared" si="5"/>
        <v>46</v>
      </c>
    </row>
    <row r="20" spans="1:17" ht="17.100000000000001" customHeight="1">
      <c r="A20" s="506">
        <f t="shared" si="2"/>
        <v>8</v>
      </c>
      <c r="B20" s="507" t="s">
        <v>2674</v>
      </c>
      <c r="C20" s="508">
        <v>69731126</v>
      </c>
      <c r="D20" s="508" t="s">
        <v>2698</v>
      </c>
      <c r="E20" s="508" t="s">
        <v>178</v>
      </c>
      <c r="F20" s="509">
        <v>0</v>
      </c>
      <c r="G20" s="509">
        <v>0</v>
      </c>
      <c r="H20" s="509">
        <v>0</v>
      </c>
      <c r="I20" s="509">
        <v>0</v>
      </c>
      <c r="J20" s="509">
        <v>0</v>
      </c>
      <c r="K20" s="509">
        <v>0</v>
      </c>
      <c r="L20" s="509">
        <v>0</v>
      </c>
      <c r="M20" s="509">
        <v>0</v>
      </c>
      <c r="N20" s="509">
        <v>0</v>
      </c>
      <c r="O20" s="532">
        <f t="shared" si="4"/>
        <v>0</v>
      </c>
      <c r="P20" s="532">
        <f t="shared" si="4"/>
        <v>0</v>
      </c>
      <c r="Q20" s="532">
        <f t="shared" si="5"/>
        <v>0</v>
      </c>
    </row>
    <row r="21" spans="1:17" ht="17.100000000000001" customHeight="1">
      <c r="A21" s="506">
        <f t="shared" si="2"/>
        <v>9</v>
      </c>
      <c r="B21" s="507" t="s">
        <v>2675</v>
      </c>
      <c r="C21" s="508">
        <v>69731127</v>
      </c>
      <c r="D21" s="508" t="s">
        <v>2699</v>
      </c>
      <c r="E21" s="508" t="s">
        <v>178</v>
      </c>
      <c r="F21" s="509">
        <v>10</v>
      </c>
      <c r="G21" s="509">
        <v>11</v>
      </c>
      <c r="H21" s="509">
        <v>21</v>
      </c>
      <c r="I21" s="509">
        <v>6</v>
      </c>
      <c r="J21" s="509">
        <v>7</v>
      </c>
      <c r="K21" s="509">
        <v>13</v>
      </c>
      <c r="L21" s="509">
        <v>4</v>
      </c>
      <c r="M21" s="509">
        <v>4</v>
      </c>
      <c r="N21" s="509">
        <v>8</v>
      </c>
      <c r="O21" s="532">
        <f t="shared" si="4"/>
        <v>20</v>
      </c>
      <c r="P21" s="532">
        <f t="shared" si="4"/>
        <v>22</v>
      </c>
      <c r="Q21" s="532">
        <f t="shared" si="5"/>
        <v>42</v>
      </c>
    </row>
    <row r="22" spans="1:17" ht="17.100000000000001" customHeight="1">
      <c r="A22" s="506">
        <f t="shared" si="2"/>
        <v>10</v>
      </c>
      <c r="B22" s="507" t="s">
        <v>2677</v>
      </c>
      <c r="C22" s="508">
        <v>69756350</v>
      </c>
      <c r="D22" s="508" t="s">
        <v>2668</v>
      </c>
      <c r="E22" s="508" t="s">
        <v>178</v>
      </c>
      <c r="F22" s="509">
        <v>18</v>
      </c>
      <c r="G22" s="509">
        <v>16</v>
      </c>
      <c r="H22" s="509">
        <v>34</v>
      </c>
      <c r="I22" s="509">
        <v>5</v>
      </c>
      <c r="J22" s="509">
        <v>3</v>
      </c>
      <c r="K22" s="509">
        <v>8</v>
      </c>
      <c r="L22" s="509">
        <v>13</v>
      </c>
      <c r="M22" s="509">
        <v>13</v>
      </c>
      <c r="N22" s="509">
        <v>26</v>
      </c>
      <c r="O22" s="532">
        <f t="shared" si="4"/>
        <v>36</v>
      </c>
      <c r="P22" s="532">
        <f t="shared" si="4"/>
        <v>32</v>
      </c>
      <c r="Q22" s="532">
        <f t="shared" si="5"/>
        <v>68</v>
      </c>
    </row>
    <row r="23" spans="1:17" ht="17.100000000000001" customHeight="1">
      <c r="A23" s="506">
        <f t="shared" si="2"/>
        <v>11</v>
      </c>
      <c r="B23" s="507" t="s">
        <v>2676</v>
      </c>
      <c r="C23" s="508">
        <v>69883879</v>
      </c>
      <c r="D23" s="508" t="s">
        <v>2700</v>
      </c>
      <c r="E23" s="508" t="s">
        <v>178</v>
      </c>
      <c r="F23" s="509">
        <v>16</v>
      </c>
      <c r="G23" s="509">
        <v>9</v>
      </c>
      <c r="H23" s="509">
        <v>26</v>
      </c>
      <c r="I23" s="509">
        <v>9</v>
      </c>
      <c r="J23" s="509">
        <v>4</v>
      </c>
      <c r="K23" s="509">
        <v>14</v>
      </c>
      <c r="L23" s="509">
        <v>7</v>
      </c>
      <c r="M23" s="509">
        <v>5</v>
      </c>
      <c r="N23" s="509">
        <v>12</v>
      </c>
      <c r="O23" s="532">
        <f t="shared" si="4"/>
        <v>32</v>
      </c>
      <c r="P23" s="532">
        <f t="shared" si="4"/>
        <v>18</v>
      </c>
      <c r="Q23" s="532">
        <f t="shared" si="5"/>
        <v>50</v>
      </c>
    </row>
    <row r="24" spans="1:17" ht="17.100000000000001" customHeight="1">
      <c r="A24" s="941" t="s">
        <v>67</v>
      </c>
      <c r="B24" s="942"/>
      <c r="C24" s="942"/>
      <c r="D24" s="943"/>
      <c r="E24" s="533"/>
      <c r="F24" s="505"/>
      <c r="G24" s="505"/>
      <c r="H24" s="505"/>
      <c r="I24" s="505"/>
      <c r="J24" s="505"/>
      <c r="K24" s="505"/>
      <c r="L24" s="505"/>
      <c r="M24" s="505"/>
      <c r="N24" s="505"/>
      <c r="O24" s="534">
        <f>SUM(O19:O23)</f>
        <v>108</v>
      </c>
      <c r="P24" s="534">
        <f t="shared" ref="P24:Q24" si="10">SUM(P19:P23)</f>
        <v>98</v>
      </c>
      <c r="Q24" s="534">
        <f t="shared" si="10"/>
        <v>206</v>
      </c>
    </row>
    <row r="25" spans="1:17" ht="17.100000000000001" customHeight="1">
      <c r="A25" s="506">
        <f>A23+1</f>
        <v>12</v>
      </c>
      <c r="B25" s="507" t="s">
        <v>2684</v>
      </c>
      <c r="C25" s="508">
        <v>69731129</v>
      </c>
      <c r="D25" s="508" t="s">
        <v>2701</v>
      </c>
      <c r="E25" s="508" t="s">
        <v>209</v>
      </c>
      <c r="F25" s="509">
        <v>16</v>
      </c>
      <c r="G25" s="509">
        <v>21</v>
      </c>
      <c r="H25" s="509">
        <v>37</v>
      </c>
      <c r="I25" s="509">
        <v>8</v>
      </c>
      <c r="J25" s="509">
        <v>7</v>
      </c>
      <c r="K25" s="509">
        <v>15</v>
      </c>
      <c r="L25" s="509">
        <v>8</v>
      </c>
      <c r="M25" s="509">
        <v>14</v>
      </c>
      <c r="N25" s="509">
        <v>22</v>
      </c>
      <c r="O25" s="532">
        <f t="shared" si="4"/>
        <v>32</v>
      </c>
      <c r="P25" s="532">
        <f t="shared" si="4"/>
        <v>42</v>
      </c>
      <c r="Q25" s="532">
        <f t="shared" si="5"/>
        <v>74</v>
      </c>
    </row>
    <row r="26" spans="1:17" s="519" customFormat="1" ht="17.100000000000001" customHeight="1">
      <c r="A26" s="941" t="s">
        <v>67</v>
      </c>
      <c r="B26" s="942"/>
      <c r="C26" s="942"/>
      <c r="D26" s="943"/>
      <c r="E26" s="533"/>
      <c r="F26" s="505"/>
      <c r="G26" s="505"/>
      <c r="H26" s="505"/>
      <c r="I26" s="505"/>
      <c r="J26" s="505"/>
      <c r="K26" s="505"/>
      <c r="L26" s="505"/>
      <c r="M26" s="505"/>
      <c r="N26" s="505"/>
      <c r="O26" s="534">
        <f>SUM(O25)</f>
        <v>32</v>
      </c>
      <c r="P26" s="534">
        <f t="shared" ref="P26" si="11">SUM(P25)</f>
        <v>42</v>
      </c>
      <c r="Q26" s="534">
        <f t="shared" ref="Q26" si="12">SUM(Q25)</f>
        <v>74</v>
      </c>
    </row>
    <row r="27" spans="1:17">
      <c r="A27" s="941" t="s">
        <v>352</v>
      </c>
      <c r="B27" s="942"/>
      <c r="C27" s="942"/>
      <c r="D27" s="943"/>
      <c r="E27" s="533"/>
      <c r="F27" s="505"/>
      <c r="G27" s="505"/>
      <c r="H27" s="505"/>
      <c r="I27" s="505"/>
      <c r="J27" s="505"/>
      <c r="K27" s="505"/>
      <c r="L27" s="505"/>
      <c r="M27" s="505"/>
      <c r="N27" s="505"/>
      <c r="O27" s="534">
        <f>O26+O24+O18+O16+O13+O11</f>
        <v>292</v>
      </c>
      <c r="P27" s="534">
        <f t="shared" ref="P27:Q27" si="13">P26+P24+P18+P16+P13+P11</f>
        <v>296</v>
      </c>
      <c r="Q27" s="534">
        <f t="shared" si="13"/>
        <v>588</v>
      </c>
    </row>
  </sheetData>
  <mergeCells count="19">
    <mergeCell ref="A1:Q1"/>
    <mergeCell ref="A6:A7"/>
    <mergeCell ref="B6:B7"/>
    <mergeCell ref="C6:C7"/>
    <mergeCell ref="D6:D7"/>
    <mergeCell ref="E6:E7"/>
    <mergeCell ref="F6:H6"/>
    <mergeCell ref="I6:K6"/>
    <mergeCell ref="L6:N6"/>
    <mergeCell ref="O6:Q6"/>
    <mergeCell ref="A3:Q3"/>
    <mergeCell ref="A4:Q4"/>
    <mergeCell ref="A27:D27"/>
    <mergeCell ref="A11:D11"/>
    <mergeCell ref="A13:D13"/>
    <mergeCell ref="A18:D18"/>
    <mergeCell ref="A16:D16"/>
    <mergeCell ref="A24:D24"/>
    <mergeCell ref="A26:D26"/>
  </mergeCells>
  <printOptions horizontalCentered="1"/>
  <pageMargins left="0.70866141732283472" right="0.70866141732283472" top="0.74803149606299213" bottom="0.74803149606299213" header="0.31496062992125984" footer="0.31496062992125984"/>
  <pageSetup paperSize="5" orientation="portrait" horizontalDpi="4294967293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I48"/>
  <sheetViews>
    <sheetView view="pageBreakPreview" zoomScaleSheetLayoutView="100" workbookViewId="0">
      <selection activeCell="Q5" sqref="Q5"/>
    </sheetView>
  </sheetViews>
  <sheetFormatPr defaultRowHeight="12.75"/>
  <cols>
    <col min="1" max="1" width="3.42578125" style="63" bestFit="1" customWidth="1"/>
    <col min="2" max="2" width="10.5703125" style="63" hidden="1" customWidth="1"/>
    <col min="3" max="3" width="36" style="63" bestFit="1" customWidth="1"/>
    <col min="4" max="7" width="9.140625" style="63"/>
    <col min="8" max="8" width="9.28515625" style="63" bestFit="1" customWidth="1"/>
    <col min="9" max="249" width="9.140625" style="63"/>
    <col min="250" max="250" width="3.42578125" style="63" bestFit="1" customWidth="1"/>
    <col min="251" max="251" width="10.5703125" style="63" customWidth="1"/>
    <col min="252" max="252" width="16.7109375" style="63" customWidth="1"/>
    <col min="253" max="253" width="36" style="63" bestFit="1" customWidth="1"/>
    <col min="254" max="254" width="15.42578125" style="63" bestFit="1" customWidth="1"/>
    <col min="255" max="255" width="8.28515625" style="63" customWidth="1"/>
    <col min="256" max="256" width="11.28515625" style="63" bestFit="1" customWidth="1"/>
    <col min="257" max="505" width="9.140625" style="63"/>
    <col min="506" max="506" width="3.42578125" style="63" bestFit="1" customWidth="1"/>
    <col min="507" max="507" width="10.5703125" style="63" customWidth="1"/>
    <col min="508" max="508" width="16.7109375" style="63" customWidth="1"/>
    <col min="509" max="509" width="36" style="63" bestFit="1" customWidth="1"/>
    <col min="510" max="510" width="15.42578125" style="63" bestFit="1" customWidth="1"/>
    <col min="511" max="511" width="8.28515625" style="63" customWidth="1"/>
    <col min="512" max="512" width="11.28515625" style="63" bestFit="1" customWidth="1"/>
    <col min="513" max="761" width="9.140625" style="63"/>
    <col min="762" max="762" width="3.42578125" style="63" bestFit="1" customWidth="1"/>
    <col min="763" max="763" width="10.5703125" style="63" customWidth="1"/>
    <col min="764" max="764" width="16.7109375" style="63" customWidth="1"/>
    <col min="765" max="765" width="36" style="63" bestFit="1" customWidth="1"/>
    <col min="766" max="766" width="15.42578125" style="63" bestFit="1" customWidth="1"/>
    <col min="767" max="767" width="8.28515625" style="63" customWidth="1"/>
    <col min="768" max="768" width="11.28515625" style="63" bestFit="1" customWidth="1"/>
    <col min="769" max="1017" width="9.140625" style="63"/>
    <col min="1018" max="1018" width="3.42578125" style="63" bestFit="1" customWidth="1"/>
    <col min="1019" max="1019" width="10.5703125" style="63" customWidth="1"/>
    <col min="1020" max="1020" width="16.7109375" style="63" customWidth="1"/>
    <col min="1021" max="1021" width="36" style="63" bestFit="1" customWidth="1"/>
    <col min="1022" max="1022" width="15.42578125" style="63" bestFit="1" customWidth="1"/>
    <col min="1023" max="1023" width="8.28515625" style="63" customWidth="1"/>
    <col min="1024" max="1024" width="11.28515625" style="63" bestFit="1" customWidth="1"/>
    <col min="1025" max="1273" width="9.140625" style="63"/>
    <col min="1274" max="1274" width="3.42578125" style="63" bestFit="1" customWidth="1"/>
    <col min="1275" max="1275" width="10.5703125" style="63" customWidth="1"/>
    <col min="1276" max="1276" width="16.7109375" style="63" customWidth="1"/>
    <col min="1277" max="1277" width="36" style="63" bestFit="1" customWidth="1"/>
    <col min="1278" max="1278" width="15.42578125" style="63" bestFit="1" customWidth="1"/>
    <col min="1279" max="1279" width="8.28515625" style="63" customWidth="1"/>
    <col min="1280" max="1280" width="11.28515625" style="63" bestFit="1" customWidth="1"/>
    <col min="1281" max="1529" width="9.140625" style="63"/>
    <col min="1530" max="1530" width="3.42578125" style="63" bestFit="1" customWidth="1"/>
    <col min="1531" max="1531" width="10.5703125" style="63" customWidth="1"/>
    <col min="1532" max="1532" width="16.7109375" style="63" customWidth="1"/>
    <col min="1533" max="1533" width="36" style="63" bestFit="1" customWidth="1"/>
    <col min="1534" max="1534" width="15.42578125" style="63" bestFit="1" customWidth="1"/>
    <col min="1535" max="1535" width="8.28515625" style="63" customWidth="1"/>
    <col min="1536" max="1536" width="11.28515625" style="63" bestFit="1" customWidth="1"/>
    <col min="1537" max="1785" width="9.140625" style="63"/>
    <col min="1786" max="1786" width="3.42578125" style="63" bestFit="1" customWidth="1"/>
    <col min="1787" max="1787" width="10.5703125" style="63" customWidth="1"/>
    <col min="1788" max="1788" width="16.7109375" style="63" customWidth="1"/>
    <col min="1789" max="1789" width="36" style="63" bestFit="1" customWidth="1"/>
    <col min="1790" max="1790" width="15.42578125" style="63" bestFit="1" customWidth="1"/>
    <col min="1791" max="1791" width="8.28515625" style="63" customWidth="1"/>
    <col min="1792" max="1792" width="11.28515625" style="63" bestFit="1" customWidth="1"/>
    <col min="1793" max="2041" width="9.140625" style="63"/>
    <col min="2042" max="2042" width="3.42578125" style="63" bestFit="1" customWidth="1"/>
    <col min="2043" max="2043" width="10.5703125" style="63" customWidth="1"/>
    <col min="2044" max="2044" width="16.7109375" style="63" customWidth="1"/>
    <col min="2045" max="2045" width="36" style="63" bestFit="1" customWidth="1"/>
    <col min="2046" max="2046" width="15.42578125" style="63" bestFit="1" customWidth="1"/>
    <col min="2047" max="2047" width="8.28515625" style="63" customWidth="1"/>
    <col min="2048" max="2048" width="11.28515625" style="63" bestFit="1" customWidth="1"/>
    <col min="2049" max="2297" width="9.140625" style="63"/>
    <col min="2298" max="2298" width="3.42578125" style="63" bestFit="1" customWidth="1"/>
    <col min="2299" max="2299" width="10.5703125" style="63" customWidth="1"/>
    <col min="2300" max="2300" width="16.7109375" style="63" customWidth="1"/>
    <col min="2301" max="2301" width="36" style="63" bestFit="1" customWidth="1"/>
    <col min="2302" max="2302" width="15.42578125" style="63" bestFit="1" customWidth="1"/>
    <col min="2303" max="2303" width="8.28515625" style="63" customWidth="1"/>
    <col min="2304" max="2304" width="11.28515625" style="63" bestFit="1" customWidth="1"/>
    <col min="2305" max="2553" width="9.140625" style="63"/>
    <col min="2554" max="2554" width="3.42578125" style="63" bestFit="1" customWidth="1"/>
    <col min="2555" max="2555" width="10.5703125" style="63" customWidth="1"/>
    <col min="2556" max="2556" width="16.7109375" style="63" customWidth="1"/>
    <col min="2557" max="2557" width="36" style="63" bestFit="1" customWidth="1"/>
    <col min="2558" max="2558" width="15.42578125" style="63" bestFit="1" customWidth="1"/>
    <col min="2559" max="2559" width="8.28515625" style="63" customWidth="1"/>
    <col min="2560" max="2560" width="11.28515625" style="63" bestFit="1" customWidth="1"/>
    <col min="2561" max="2809" width="9.140625" style="63"/>
    <col min="2810" max="2810" width="3.42578125" style="63" bestFit="1" customWidth="1"/>
    <col min="2811" max="2811" width="10.5703125" style="63" customWidth="1"/>
    <col min="2812" max="2812" width="16.7109375" style="63" customWidth="1"/>
    <col min="2813" max="2813" width="36" style="63" bestFit="1" customWidth="1"/>
    <col min="2814" max="2814" width="15.42578125" style="63" bestFit="1" customWidth="1"/>
    <col min="2815" max="2815" width="8.28515625" style="63" customWidth="1"/>
    <col min="2816" max="2816" width="11.28515625" style="63" bestFit="1" customWidth="1"/>
    <col min="2817" max="3065" width="9.140625" style="63"/>
    <col min="3066" max="3066" width="3.42578125" style="63" bestFit="1" customWidth="1"/>
    <col min="3067" max="3067" width="10.5703125" style="63" customWidth="1"/>
    <col min="3068" max="3068" width="16.7109375" style="63" customWidth="1"/>
    <col min="3069" max="3069" width="36" style="63" bestFit="1" customWidth="1"/>
    <col min="3070" max="3070" width="15.42578125" style="63" bestFit="1" customWidth="1"/>
    <col min="3071" max="3071" width="8.28515625" style="63" customWidth="1"/>
    <col min="3072" max="3072" width="11.28515625" style="63" bestFit="1" customWidth="1"/>
    <col min="3073" max="3321" width="9.140625" style="63"/>
    <col min="3322" max="3322" width="3.42578125" style="63" bestFit="1" customWidth="1"/>
    <col min="3323" max="3323" width="10.5703125" style="63" customWidth="1"/>
    <col min="3324" max="3324" width="16.7109375" style="63" customWidth="1"/>
    <col min="3325" max="3325" width="36" style="63" bestFit="1" customWidth="1"/>
    <col min="3326" max="3326" width="15.42578125" style="63" bestFit="1" customWidth="1"/>
    <col min="3327" max="3327" width="8.28515625" style="63" customWidth="1"/>
    <col min="3328" max="3328" width="11.28515625" style="63" bestFit="1" customWidth="1"/>
    <col min="3329" max="3577" width="9.140625" style="63"/>
    <col min="3578" max="3578" width="3.42578125" style="63" bestFit="1" customWidth="1"/>
    <col min="3579" max="3579" width="10.5703125" style="63" customWidth="1"/>
    <col min="3580" max="3580" width="16.7109375" style="63" customWidth="1"/>
    <col min="3581" max="3581" width="36" style="63" bestFit="1" customWidth="1"/>
    <col min="3582" max="3582" width="15.42578125" style="63" bestFit="1" customWidth="1"/>
    <col min="3583" max="3583" width="8.28515625" style="63" customWidth="1"/>
    <col min="3584" max="3584" width="11.28515625" style="63" bestFit="1" customWidth="1"/>
    <col min="3585" max="3833" width="9.140625" style="63"/>
    <col min="3834" max="3834" width="3.42578125" style="63" bestFit="1" customWidth="1"/>
    <col min="3835" max="3835" width="10.5703125" style="63" customWidth="1"/>
    <col min="3836" max="3836" width="16.7109375" style="63" customWidth="1"/>
    <col min="3837" max="3837" width="36" style="63" bestFit="1" customWidth="1"/>
    <col min="3838" max="3838" width="15.42578125" style="63" bestFit="1" customWidth="1"/>
    <col min="3839" max="3839" width="8.28515625" style="63" customWidth="1"/>
    <col min="3840" max="3840" width="11.28515625" style="63" bestFit="1" customWidth="1"/>
    <col min="3841" max="4089" width="9.140625" style="63"/>
    <col min="4090" max="4090" width="3.42578125" style="63" bestFit="1" customWidth="1"/>
    <col min="4091" max="4091" width="10.5703125" style="63" customWidth="1"/>
    <col min="4092" max="4092" width="16.7109375" style="63" customWidth="1"/>
    <col min="4093" max="4093" width="36" style="63" bestFit="1" customWidth="1"/>
    <col min="4094" max="4094" width="15.42578125" style="63" bestFit="1" customWidth="1"/>
    <col min="4095" max="4095" width="8.28515625" style="63" customWidth="1"/>
    <col min="4096" max="4096" width="11.28515625" style="63" bestFit="1" customWidth="1"/>
    <col min="4097" max="4345" width="9.140625" style="63"/>
    <col min="4346" max="4346" width="3.42578125" style="63" bestFit="1" customWidth="1"/>
    <col min="4347" max="4347" width="10.5703125" style="63" customWidth="1"/>
    <col min="4348" max="4348" width="16.7109375" style="63" customWidth="1"/>
    <col min="4349" max="4349" width="36" style="63" bestFit="1" customWidth="1"/>
    <col min="4350" max="4350" width="15.42578125" style="63" bestFit="1" customWidth="1"/>
    <col min="4351" max="4351" width="8.28515625" style="63" customWidth="1"/>
    <col min="4352" max="4352" width="11.28515625" style="63" bestFit="1" customWidth="1"/>
    <col min="4353" max="4601" width="9.140625" style="63"/>
    <col min="4602" max="4602" width="3.42578125" style="63" bestFit="1" customWidth="1"/>
    <col min="4603" max="4603" width="10.5703125" style="63" customWidth="1"/>
    <col min="4604" max="4604" width="16.7109375" style="63" customWidth="1"/>
    <col min="4605" max="4605" width="36" style="63" bestFit="1" customWidth="1"/>
    <col min="4606" max="4606" width="15.42578125" style="63" bestFit="1" customWidth="1"/>
    <col min="4607" max="4607" width="8.28515625" style="63" customWidth="1"/>
    <col min="4608" max="4608" width="11.28515625" style="63" bestFit="1" customWidth="1"/>
    <col min="4609" max="4857" width="9.140625" style="63"/>
    <col min="4858" max="4858" width="3.42578125" style="63" bestFit="1" customWidth="1"/>
    <col min="4859" max="4859" width="10.5703125" style="63" customWidth="1"/>
    <col min="4860" max="4860" width="16.7109375" style="63" customWidth="1"/>
    <col min="4861" max="4861" width="36" style="63" bestFit="1" customWidth="1"/>
    <col min="4862" max="4862" width="15.42578125" style="63" bestFit="1" customWidth="1"/>
    <col min="4863" max="4863" width="8.28515625" style="63" customWidth="1"/>
    <col min="4864" max="4864" width="11.28515625" style="63" bestFit="1" customWidth="1"/>
    <col min="4865" max="5113" width="9.140625" style="63"/>
    <col min="5114" max="5114" width="3.42578125" style="63" bestFit="1" customWidth="1"/>
    <col min="5115" max="5115" width="10.5703125" style="63" customWidth="1"/>
    <col min="5116" max="5116" width="16.7109375" style="63" customWidth="1"/>
    <col min="5117" max="5117" width="36" style="63" bestFit="1" customWidth="1"/>
    <col min="5118" max="5118" width="15.42578125" style="63" bestFit="1" customWidth="1"/>
    <col min="5119" max="5119" width="8.28515625" style="63" customWidth="1"/>
    <col min="5120" max="5120" width="11.28515625" style="63" bestFit="1" customWidth="1"/>
    <col min="5121" max="5369" width="9.140625" style="63"/>
    <col min="5370" max="5370" width="3.42578125" style="63" bestFit="1" customWidth="1"/>
    <col min="5371" max="5371" width="10.5703125" style="63" customWidth="1"/>
    <col min="5372" max="5372" width="16.7109375" style="63" customWidth="1"/>
    <col min="5373" max="5373" width="36" style="63" bestFit="1" customWidth="1"/>
    <col min="5374" max="5374" width="15.42578125" style="63" bestFit="1" customWidth="1"/>
    <col min="5375" max="5375" width="8.28515625" style="63" customWidth="1"/>
    <col min="5376" max="5376" width="11.28515625" style="63" bestFit="1" customWidth="1"/>
    <col min="5377" max="5625" width="9.140625" style="63"/>
    <col min="5626" max="5626" width="3.42578125" style="63" bestFit="1" customWidth="1"/>
    <col min="5627" max="5627" width="10.5703125" style="63" customWidth="1"/>
    <col min="5628" max="5628" width="16.7109375" style="63" customWidth="1"/>
    <col min="5629" max="5629" width="36" style="63" bestFit="1" customWidth="1"/>
    <col min="5630" max="5630" width="15.42578125" style="63" bestFit="1" customWidth="1"/>
    <col min="5631" max="5631" width="8.28515625" style="63" customWidth="1"/>
    <col min="5632" max="5632" width="11.28515625" style="63" bestFit="1" customWidth="1"/>
    <col min="5633" max="5881" width="9.140625" style="63"/>
    <col min="5882" max="5882" width="3.42578125" style="63" bestFit="1" customWidth="1"/>
    <col min="5883" max="5883" width="10.5703125" style="63" customWidth="1"/>
    <col min="5884" max="5884" width="16.7109375" style="63" customWidth="1"/>
    <col min="5885" max="5885" width="36" style="63" bestFit="1" customWidth="1"/>
    <col min="5886" max="5886" width="15.42578125" style="63" bestFit="1" customWidth="1"/>
    <col min="5887" max="5887" width="8.28515625" style="63" customWidth="1"/>
    <col min="5888" max="5888" width="11.28515625" style="63" bestFit="1" customWidth="1"/>
    <col min="5889" max="6137" width="9.140625" style="63"/>
    <col min="6138" max="6138" width="3.42578125" style="63" bestFit="1" customWidth="1"/>
    <col min="6139" max="6139" width="10.5703125" style="63" customWidth="1"/>
    <col min="6140" max="6140" width="16.7109375" style="63" customWidth="1"/>
    <col min="6141" max="6141" width="36" style="63" bestFit="1" customWidth="1"/>
    <col min="6142" max="6142" width="15.42578125" style="63" bestFit="1" customWidth="1"/>
    <col min="6143" max="6143" width="8.28515625" style="63" customWidth="1"/>
    <col min="6144" max="6144" width="11.28515625" style="63" bestFit="1" customWidth="1"/>
    <col min="6145" max="6393" width="9.140625" style="63"/>
    <col min="6394" max="6394" width="3.42578125" style="63" bestFit="1" customWidth="1"/>
    <col min="6395" max="6395" width="10.5703125" style="63" customWidth="1"/>
    <col min="6396" max="6396" width="16.7109375" style="63" customWidth="1"/>
    <col min="6397" max="6397" width="36" style="63" bestFit="1" customWidth="1"/>
    <col min="6398" max="6398" width="15.42578125" style="63" bestFit="1" customWidth="1"/>
    <col min="6399" max="6399" width="8.28515625" style="63" customWidth="1"/>
    <col min="6400" max="6400" width="11.28515625" style="63" bestFit="1" customWidth="1"/>
    <col min="6401" max="6649" width="9.140625" style="63"/>
    <col min="6650" max="6650" width="3.42578125" style="63" bestFit="1" customWidth="1"/>
    <col min="6651" max="6651" width="10.5703125" style="63" customWidth="1"/>
    <col min="6652" max="6652" width="16.7109375" style="63" customWidth="1"/>
    <col min="6653" max="6653" width="36" style="63" bestFit="1" customWidth="1"/>
    <col min="6654" max="6654" width="15.42578125" style="63" bestFit="1" customWidth="1"/>
    <col min="6655" max="6655" width="8.28515625" style="63" customWidth="1"/>
    <col min="6656" max="6656" width="11.28515625" style="63" bestFit="1" customWidth="1"/>
    <col min="6657" max="6905" width="9.140625" style="63"/>
    <col min="6906" max="6906" width="3.42578125" style="63" bestFit="1" customWidth="1"/>
    <col min="6907" max="6907" width="10.5703125" style="63" customWidth="1"/>
    <col min="6908" max="6908" width="16.7109375" style="63" customWidth="1"/>
    <col min="6909" max="6909" width="36" style="63" bestFit="1" customWidth="1"/>
    <col min="6910" max="6910" width="15.42578125" style="63" bestFit="1" customWidth="1"/>
    <col min="6911" max="6911" width="8.28515625" style="63" customWidth="1"/>
    <col min="6912" max="6912" width="11.28515625" style="63" bestFit="1" customWidth="1"/>
    <col min="6913" max="7161" width="9.140625" style="63"/>
    <col min="7162" max="7162" width="3.42578125" style="63" bestFit="1" customWidth="1"/>
    <col min="7163" max="7163" width="10.5703125" style="63" customWidth="1"/>
    <col min="7164" max="7164" width="16.7109375" style="63" customWidth="1"/>
    <col min="7165" max="7165" width="36" style="63" bestFit="1" customWidth="1"/>
    <col min="7166" max="7166" width="15.42578125" style="63" bestFit="1" customWidth="1"/>
    <col min="7167" max="7167" width="8.28515625" style="63" customWidth="1"/>
    <col min="7168" max="7168" width="11.28515625" style="63" bestFit="1" customWidth="1"/>
    <col min="7169" max="7417" width="9.140625" style="63"/>
    <col min="7418" max="7418" width="3.42578125" style="63" bestFit="1" customWidth="1"/>
    <col min="7419" max="7419" width="10.5703125" style="63" customWidth="1"/>
    <col min="7420" max="7420" width="16.7109375" style="63" customWidth="1"/>
    <col min="7421" max="7421" width="36" style="63" bestFit="1" customWidth="1"/>
    <col min="7422" max="7422" width="15.42578125" style="63" bestFit="1" customWidth="1"/>
    <col min="7423" max="7423" width="8.28515625" style="63" customWidth="1"/>
    <col min="7424" max="7424" width="11.28515625" style="63" bestFit="1" customWidth="1"/>
    <col min="7425" max="7673" width="9.140625" style="63"/>
    <col min="7674" max="7674" width="3.42578125" style="63" bestFit="1" customWidth="1"/>
    <col min="7675" max="7675" width="10.5703125" style="63" customWidth="1"/>
    <col min="7676" max="7676" width="16.7109375" style="63" customWidth="1"/>
    <col min="7677" max="7677" width="36" style="63" bestFit="1" customWidth="1"/>
    <col min="7678" max="7678" width="15.42578125" style="63" bestFit="1" customWidth="1"/>
    <col min="7679" max="7679" width="8.28515625" style="63" customWidth="1"/>
    <col min="7680" max="7680" width="11.28515625" style="63" bestFit="1" customWidth="1"/>
    <col min="7681" max="7929" width="9.140625" style="63"/>
    <col min="7930" max="7930" width="3.42578125" style="63" bestFit="1" customWidth="1"/>
    <col min="7931" max="7931" width="10.5703125" style="63" customWidth="1"/>
    <col min="7932" max="7932" width="16.7109375" style="63" customWidth="1"/>
    <col min="7933" max="7933" width="36" style="63" bestFit="1" customWidth="1"/>
    <col min="7934" max="7934" width="15.42578125" style="63" bestFit="1" customWidth="1"/>
    <col min="7935" max="7935" width="8.28515625" style="63" customWidth="1"/>
    <col min="7936" max="7936" width="11.28515625" style="63" bestFit="1" customWidth="1"/>
    <col min="7937" max="8185" width="9.140625" style="63"/>
    <col min="8186" max="8186" width="3.42578125" style="63" bestFit="1" customWidth="1"/>
    <col min="8187" max="8187" width="10.5703125" style="63" customWidth="1"/>
    <col min="8188" max="8188" width="16.7109375" style="63" customWidth="1"/>
    <col min="8189" max="8189" width="36" style="63" bestFit="1" customWidth="1"/>
    <col min="8190" max="8190" width="15.42578125" style="63" bestFit="1" customWidth="1"/>
    <col min="8191" max="8191" width="8.28515625" style="63" customWidth="1"/>
    <col min="8192" max="8192" width="11.28515625" style="63" bestFit="1" customWidth="1"/>
    <col min="8193" max="8441" width="9.140625" style="63"/>
    <col min="8442" max="8442" width="3.42578125" style="63" bestFit="1" customWidth="1"/>
    <col min="8443" max="8443" width="10.5703125" style="63" customWidth="1"/>
    <col min="8444" max="8444" width="16.7109375" style="63" customWidth="1"/>
    <col min="8445" max="8445" width="36" style="63" bestFit="1" customWidth="1"/>
    <col min="8446" max="8446" width="15.42578125" style="63" bestFit="1" customWidth="1"/>
    <col min="8447" max="8447" width="8.28515625" style="63" customWidth="1"/>
    <col min="8448" max="8448" width="11.28515625" style="63" bestFit="1" customWidth="1"/>
    <col min="8449" max="8697" width="9.140625" style="63"/>
    <col min="8698" max="8698" width="3.42578125" style="63" bestFit="1" customWidth="1"/>
    <col min="8699" max="8699" width="10.5703125" style="63" customWidth="1"/>
    <col min="8700" max="8700" width="16.7109375" style="63" customWidth="1"/>
    <col min="8701" max="8701" width="36" style="63" bestFit="1" customWidth="1"/>
    <col min="8702" max="8702" width="15.42578125" style="63" bestFit="1" customWidth="1"/>
    <col min="8703" max="8703" width="8.28515625" style="63" customWidth="1"/>
    <col min="8704" max="8704" width="11.28515625" style="63" bestFit="1" customWidth="1"/>
    <col min="8705" max="8953" width="9.140625" style="63"/>
    <col min="8954" max="8954" width="3.42578125" style="63" bestFit="1" customWidth="1"/>
    <col min="8955" max="8955" width="10.5703125" style="63" customWidth="1"/>
    <col min="8956" max="8956" width="16.7109375" style="63" customWidth="1"/>
    <col min="8957" max="8957" width="36" style="63" bestFit="1" customWidth="1"/>
    <col min="8958" max="8958" width="15.42578125" style="63" bestFit="1" customWidth="1"/>
    <col min="8959" max="8959" width="8.28515625" style="63" customWidth="1"/>
    <col min="8960" max="8960" width="11.28515625" style="63" bestFit="1" customWidth="1"/>
    <col min="8961" max="9209" width="9.140625" style="63"/>
    <col min="9210" max="9210" width="3.42578125" style="63" bestFit="1" customWidth="1"/>
    <col min="9211" max="9211" width="10.5703125" style="63" customWidth="1"/>
    <col min="9212" max="9212" width="16.7109375" style="63" customWidth="1"/>
    <col min="9213" max="9213" width="36" style="63" bestFit="1" customWidth="1"/>
    <col min="9214" max="9214" width="15.42578125" style="63" bestFit="1" customWidth="1"/>
    <col min="9215" max="9215" width="8.28515625" style="63" customWidth="1"/>
    <col min="9216" max="9216" width="11.28515625" style="63" bestFit="1" customWidth="1"/>
    <col min="9217" max="9465" width="9.140625" style="63"/>
    <col min="9466" max="9466" width="3.42578125" style="63" bestFit="1" customWidth="1"/>
    <col min="9467" max="9467" width="10.5703125" style="63" customWidth="1"/>
    <col min="9468" max="9468" width="16.7109375" style="63" customWidth="1"/>
    <col min="9469" max="9469" width="36" style="63" bestFit="1" customWidth="1"/>
    <col min="9470" max="9470" width="15.42578125" style="63" bestFit="1" customWidth="1"/>
    <col min="9471" max="9471" width="8.28515625" style="63" customWidth="1"/>
    <col min="9472" max="9472" width="11.28515625" style="63" bestFit="1" customWidth="1"/>
    <col min="9473" max="9721" width="9.140625" style="63"/>
    <col min="9722" max="9722" width="3.42578125" style="63" bestFit="1" customWidth="1"/>
    <col min="9723" max="9723" width="10.5703125" style="63" customWidth="1"/>
    <col min="9724" max="9724" width="16.7109375" style="63" customWidth="1"/>
    <col min="9725" max="9725" width="36" style="63" bestFit="1" customWidth="1"/>
    <col min="9726" max="9726" width="15.42578125" style="63" bestFit="1" customWidth="1"/>
    <col min="9727" max="9727" width="8.28515625" style="63" customWidth="1"/>
    <col min="9728" max="9728" width="11.28515625" style="63" bestFit="1" customWidth="1"/>
    <col min="9729" max="9977" width="9.140625" style="63"/>
    <col min="9978" max="9978" width="3.42578125" style="63" bestFit="1" customWidth="1"/>
    <col min="9979" max="9979" width="10.5703125" style="63" customWidth="1"/>
    <col min="9980" max="9980" width="16.7109375" style="63" customWidth="1"/>
    <col min="9981" max="9981" width="36" style="63" bestFit="1" customWidth="1"/>
    <col min="9982" max="9982" width="15.42578125" style="63" bestFit="1" customWidth="1"/>
    <col min="9983" max="9983" width="8.28515625" style="63" customWidth="1"/>
    <col min="9984" max="9984" width="11.28515625" style="63" bestFit="1" customWidth="1"/>
    <col min="9985" max="10233" width="9.140625" style="63"/>
    <col min="10234" max="10234" width="3.42578125" style="63" bestFit="1" customWidth="1"/>
    <col min="10235" max="10235" width="10.5703125" style="63" customWidth="1"/>
    <col min="10236" max="10236" width="16.7109375" style="63" customWidth="1"/>
    <col min="10237" max="10237" width="36" style="63" bestFit="1" customWidth="1"/>
    <col min="10238" max="10238" width="15.42578125" style="63" bestFit="1" customWidth="1"/>
    <col min="10239" max="10239" width="8.28515625" style="63" customWidth="1"/>
    <col min="10240" max="10240" width="11.28515625" style="63" bestFit="1" customWidth="1"/>
    <col min="10241" max="10489" width="9.140625" style="63"/>
    <col min="10490" max="10490" width="3.42578125" style="63" bestFit="1" customWidth="1"/>
    <col min="10491" max="10491" width="10.5703125" style="63" customWidth="1"/>
    <col min="10492" max="10492" width="16.7109375" style="63" customWidth="1"/>
    <col min="10493" max="10493" width="36" style="63" bestFit="1" customWidth="1"/>
    <col min="10494" max="10494" width="15.42578125" style="63" bestFit="1" customWidth="1"/>
    <col min="10495" max="10495" width="8.28515625" style="63" customWidth="1"/>
    <col min="10496" max="10496" width="11.28515625" style="63" bestFit="1" customWidth="1"/>
    <col min="10497" max="10745" width="9.140625" style="63"/>
    <col min="10746" max="10746" width="3.42578125" style="63" bestFit="1" customWidth="1"/>
    <col min="10747" max="10747" width="10.5703125" style="63" customWidth="1"/>
    <col min="10748" max="10748" width="16.7109375" style="63" customWidth="1"/>
    <col min="10749" max="10749" width="36" style="63" bestFit="1" customWidth="1"/>
    <col min="10750" max="10750" width="15.42578125" style="63" bestFit="1" customWidth="1"/>
    <col min="10751" max="10751" width="8.28515625" style="63" customWidth="1"/>
    <col min="10752" max="10752" width="11.28515625" style="63" bestFit="1" customWidth="1"/>
    <col min="10753" max="11001" width="9.140625" style="63"/>
    <col min="11002" max="11002" width="3.42578125" style="63" bestFit="1" customWidth="1"/>
    <col min="11003" max="11003" width="10.5703125" style="63" customWidth="1"/>
    <col min="11004" max="11004" width="16.7109375" style="63" customWidth="1"/>
    <col min="11005" max="11005" width="36" style="63" bestFit="1" customWidth="1"/>
    <col min="11006" max="11006" width="15.42578125" style="63" bestFit="1" customWidth="1"/>
    <col min="11007" max="11007" width="8.28515625" style="63" customWidth="1"/>
    <col min="11008" max="11008" width="11.28515625" style="63" bestFit="1" customWidth="1"/>
    <col min="11009" max="11257" width="9.140625" style="63"/>
    <col min="11258" max="11258" width="3.42578125" style="63" bestFit="1" customWidth="1"/>
    <col min="11259" max="11259" width="10.5703125" style="63" customWidth="1"/>
    <col min="11260" max="11260" width="16.7109375" style="63" customWidth="1"/>
    <col min="11261" max="11261" width="36" style="63" bestFit="1" customWidth="1"/>
    <col min="11262" max="11262" width="15.42578125" style="63" bestFit="1" customWidth="1"/>
    <col min="11263" max="11263" width="8.28515625" style="63" customWidth="1"/>
    <col min="11264" max="11264" width="11.28515625" style="63" bestFit="1" customWidth="1"/>
    <col min="11265" max="11513" width="9.140625" style="63"/>
    <col min="11514" max="11514" width="3.42578125" style="63" bestFit="1" customWidth="1"/>
    <col min="11515" max="11515" width="10.5703125" style="63" customWidth="1"/>
    <col min="11516" max="11516" width="16.7109375" style="63" customWidth="1"/>
    <col min="11517" max="11517" width="36" style="63" bestFit="1" customWidth="1"/>
    <col min="11518" max="11518" width="15.42578125" style="63" bestFit="1" customWidth="1"/>
    <col min="11519" max="11519" width="8.28515625" style="63" customWidth="1"/>
    <col min="11520" max="11520" width="11.28515625" style="63" bestFit="1" customWidth="1"/>
    <col min="11521" max="11769" width="9.140625" style="63"/>
    <col min="11770" max="11770" width="3.42578125" style="63" bestFit="1" customWidth="1"/>
    <col min="11771" max="11771" width="10.5703125" style="63" customWidth="1"/>
    <col min="11772" max="11772" width="16.7109375" style="63" customWidth="1"/>
    <col min="11773" max="11773" width="36" style="63" bestFit="1" customWidth="1"/>
    <col min="11774" max="11774" width="15.42578125" style="63" bestFit="1" customWidth="1"/>
    <col min="11775" max="11775" width="8.28515625" style="63" customWidth="1"/>
    <col min="11776" max="11776" width="11.28515625" style="63" bestFit="1" customWidth="1"/>
    <col min="11777" max="12025" width="9.140625" style="63"/>
    <col min="12026" max="12026" width="3.42578125" style="63" bestFit="1" customWidth="1"/>
    <col min="12027" max="12027" width="10.5703125" style="63" customWidth="1"/>
    <col min="12028" max="12028" width="16.7109375" style="63" customWidth="1"/>
    <col min="12029" max="12029" width="36" style="63" bestFit="1" customWidth="1"/>
    <col min="12030" max="12030" width="15.42578125" style="63" bestFit="1" customWidth="1"/>
    <col min="12031" max="12031" width="8.28515625" style="63" customWidth="1"/>
    <col min="12032" max="12032" width="11.28515625" style="63" bestFit="1" customWidth="1"/>
    <col min="12033" max="12281" width="9.140625" style="63"/>
    <col min="12282" max="12282" width="3.42578125" style="63" bestFit="1" customWidth="1"/>
    <col min="12283" max="12283" width="10.5703125" style="63" customWidth="1"/>
    <col min="12284" max="12284" width="16.7109375" style="63" customWidth="1"/>
    <col min="12285" max="12285" width="36" style="63" bestFit="1" customWidth="1"/>
    <col min="12286" max="12286" width="15.42578125" style="63" bestFit="1" customWidth="1"/>
    <col min="12287" max="12287" width="8.28515625" style="63" customWidth="1"/>
    <col min="12288" max="12288" width="11.28515625" style="63" bestFit="1" customWidth="1"/>
    <col min="12289" max="12537" width="9.140625" style="63"/>
    <col min="12538" max="12538" width="3.42578125" style="63" bestFit="1" customWidth="1"/>
    <col min="12539" max="12539" width="10.5703125" style="63" customWidth="1"/>
    <col min="12540" max="12540" width="16.7109375" style="63" customWidth="1"/>
    <col min="12541" max="12541" width="36" style="63" bestFit="1" customWidth="1"/>
    <col min="12542" max="12542" width="15.42578125" style="63" bestFit="1" customWidth="1"/>
    <col min="12543" max="12543" width="8.28515625" style="63" customWidth="1"/>
    <col min="12544" max="12544" width="11.28515625" style="63" bestFit="1" customWidth="1"/>
    <col min="12545" max="12793" width="9.140625" style="63"/>
    <col min="12794" max="12794" width="3.42578125" style="63" bestFit="1" customWidth="1"/>
    <col min="12795" max="12795" width="10.5703125" style="63" customWidth="1"/>
    <col min="12796" max="12796" width="16.7109375" style="63" customWidth="1"/>
    <col min="12797" max="12797" width="36" style="63" bestFit="1" customWidth="1"/>
    <col min="12798" max="12798" width="15.42578125" style="63" bestFit="1" customWidth="1"/>
    <col min="12799" max="12799" width="8.28515625" style="63" customWidth="1"/>
    <col min="12800" max="12800" width="11.28515625" style="63" bestFit="1" customWidth="1"/>
    <col min="12801" max="13049" width="9.140625" style="63"/>
    <col min="13050" max="13050" width="3.42578125" style="63" bestFit="1" customWidth="1"/>
    <col min="13051" max="13051" width="10.5703125" style="63" customWidth="1"/>
    <col min="13052" max="13052" width="16.7109375" style="63" customWidth="1"/>
    <col min="13053" max="13053" width="36" style="63" bestFit="1" customWidth="1"/>
    <col min="13054" max="13054" width="15.42578125" style="63" bestFit="1" customWidth="1"/>
    <col min="13055" max="13055" width="8.28515625" style="63" customWidth="1"/>
    <col min="13056" max="13056" width="11.28515625" style="63" bestFit="1" customWidth="1"/>
    <col min="13057" max="13305" width="9.140625" style="63"/>
    <col min="13306" max="13306" width="3.42578125" style="63" bestFit="1" customWidth="1"/>
    <col min="13307" max="13307" width="10.5703125" style="63" customWidth="1"/>
    <col min="13308" max="13308" width="16.7109375" style="63" customWidth="1"/>
    <col min="13309" max="13309" width="36" style="63" bestFit="1" customWidth="1"/>
    <col min="13310" max="13310" width="15.42578125" style="63" bestFit="1" customWidth="1"/>
    <col min="13311" max="13311" width="8.28515625" style="63" customWidth="1"/>
    <col min="13312" max="13312" width="11.28515625" style="63" bestFit="1" customWidth="1"/>
    <col min="13313" max="13561" width="9.140625" style="63"/>
    <col min="13562" max="13562" width="3.42578125" style="63" bestFit="1" customWidth="1"/>
    <col min="13563" max="13563" width="10.5703125" style="63" customWidth="1"/>
    <col min="13564" max="13564" width="16.7109375" style="63" customWidth="1"/>
    <col min="13565" max="13565" width="36" style="63" bestFit="1" customWidth="1"/>
    <col min="13566" max="13566" width="15.42578125" style="63" bestFit="1" customWidth="1"/>
    <col min="13567" max="13567" width="8.28515625" style="63" customWidth="1"/>
    <col min="13568" max="13568" width="11.28515625" style="63" bestFit="1" customWidth="1"/>
    <col min="13569" max="13817" width="9.140625" style="63"/>
    <col min="13818" max="13818" width="3.42578125" style="63" bestFit="1" customWidth="1"/>
    <col min="13819" max="13819" width="10.5703125" style="63" customWidth="1"/>
    <col min="13820" max="13820" width="16.7109375" style="63" customWidth="1"/>
    <col min="13821" max="13821" width="36" style="63" bestFit="1" customWidth="1"/>
    <col min="13822" max="13822" width="15.42578125" style="63" bestFit="1" customWidth="1"/>
    <col min="13823" max="13823" width="8.28515625" style="63" customWidth="1"/>
    <col min="13824" max="13824" width="11.28515625" style="63" bestFit="1" customWidth="1"/>
    <col min="13825" max="14073" width="9.140625" style="63"/>
    <col min="14074" max="14074" width="3.42578125" style="63" bestFit="1" customWidth="1"/>
    <col min="14075" max="14075" width="10.5703125" style="63" customWidth="1"/>
    <col min="14076" max="14076" width="16.7109375" style="63" customWidth="1"/>
    <col min="14077" max="14077" width="36" style="63" bestFit="1" customWidth="1"/>
    <col min="14078" max="14078" width="15.42578125" style="63" bestFit="1" customWidth="1"/>
    <col min="14079" max="14079" width="8.28515625" style="63" customWidth="1"/>
    <col min="14080" max="14080" width="11.28515625" style="63" bestFit="1" customWidth="1"/>
    <col min="14081" max="14329" width="9.140625" style="63"/>
    <col min="14330" max="14330" width="3.42578125" style="63" bestFit="1" customWidth="1"/>
    <col min="14331" max="14331" width="10.5703125" style="63" customWidth="1"/>
    <col min="14332" max="14332" width="16.7109375" style="63" customWidth="1"/>
    <col min="14333" max="14333" width="36" style="63" bestFit="1" customWidth="1"/>
    <col min="14334" max="14334" width="15.42578125" style="63" bestFit="1" customWidth="1"/>
    <col min="14335" max="14335" width="8.28515625" style="63" customWidth="1"/>
    <col min="14336" max="14336" width="11.28515625" style="63" bestFit="1" customWidth="1"/>
    <col min="14337" max="14585" width="9.140625" style="63"/>
    <col min="14586" max="14586" width="3.42578125" style="63" bestFit="1" customWidth="1"/>
    <col min="14587" max="14587" width="10.5703125" style="63" customWidth="1"/>
    <col min="14588" max="14588" width="16.7109375" style="63" customWidth="1"/>
    <col min="14589" max="14589" width="36" style="63" bestFit="1" customWidth="1"/>
    <col min="14590" max="14590" width="15.42578125" style="63" bestFit="1" customWidth="1"/>
    <col min="14591" max="14591" width="8.28515625" style="63" customWidth="1"/>
    <col min="14592" max="14592" width="11.28515625" style="63" bestFit="1" customWidth="1"/>
    <col min="14593" max="14841" width="9.140625" style="63"/>
    <col min="14842" max="14842" width="3.42578125" style="63" bestFit="1" customWidth="1"/>
    <col min="14843" max="14843" width="10.5703125" style="63" customWidth="1"/>
    <col min="14844" max="14844" width="16.7109375" style="63" customWidth="1"/>
    <col min="14845" max="14845" width="36" style="63" bestFit="1" customWidth="1"/>
    <col min="14846" max="14846" width="15.42578125" style="63" bestFit="1" customWidth="1"/>
    <col min="14847" max="14847" width="8.28515625" style="63" customWidth="1"/>
    <col min="14848" max="14848" width="11.28515625" style="63" bestFit="1" customWidth="1"/>
    <col min="14849" max="15097" width="9.140625" style="63"/>
    <col min="15098" max="15098" width="3.42578125" style="63" bestFit="1" customWidth="1"/>
    <col min="15099" max="15099" width="10.5703125" style="63" customWidth="1"/>
    <col min="15100" max="15100" width="16.7109375" style="63" customWidth="1"/>
    <col min="15101" max="15101" width="36" style="63" bestFit="1" customWidth="1"/>
    <col min="15102" max="15102" width="15.42578125" style="63" bestFit="1" customWidth="1"/>
    <col min="15103" max="15103" width="8.28515625" style="63" customWidth="1"/>
    <col min="15104" max="15104" width="11.28515625" style="63" bestFit="1" customWidth="1"/>
    <col min="15105" max="15353" width="9.140625" style="63"/>
    <col min="15354" max="15354" width="3.42578125" style="63" bestFit="1" customWidth="1"/>
    <col min="15355" max="15355" width="10.5703125" style="63" customWidth="1"/>
    <col min="15356" max="15356" width="16.7109375" style="63" customWidth="1"/>
    <col min="15357" max="15357" width="36" style="63" bestFit="1" customWidth="1"/>
    <col min="15358" max="15358" width="15.42578125" style="63" bestFit="1" customWidth="1"/>
    <col min="15359" max="15359" width="8.28515625" style="63" customWidth="1"/>
    <col min="15360" max="15360" width="11.28515625" style="63" bestFit="1" customWidth="1"/>
    <col min="15361" max="15609" width="9.140625" style="63"/>
    <col min="15610" max="15610" width="3.42578125" style="63" bestFit="1" customWidth="1"/>
    <col min="15611" max="15611" width="10.5703125" style="63" customWidth="1"/>
    <col min="15612" max="15612" width="16.7109375" style="63" customWidth="1"/>
    <col min="15613" max="15613" width="36" style="63" bestFit="1" customWidth="1"/>
    <col min="15614" max="15614" width="15.42578125" style="63" bestFit="1" customWidth="1"/>
    <col min="15615" max="15615" width="8.28515625" style="63" customWidth="1"/>
    <col min="15616" max="15616" width="11.28515625" style="63" bestFit="1" customWidth="1"/>
    <col min="15617" max="15865" width="9.140625" style="63"/>
    <col min="15866" max="15866" width="3.42578125" style="63" bestFit="1" customWidth="1"/>
    <col min="15867" max="15867" width="10.5703125" style="63" customWidth="1"/>
    <col min="15868" max="15868" width="16.7109375" style="63" customWidth="1"/>
    <col min="15869" max="15869" width="36" style="63" bestFit="1" customWidth="1"/>
    <col min="15870" max="15870" width="15.42578125" style="63" bestFit="1" customWidth="1"/>
    <col min="15871" max="15871" width="8.28515625" style="63" customWidth="1"/>
    <col min="15872" max="15872" width="11.28515625" style="63" bestFit="1" customWidth="1"/>
    <col min="15873" max="16121" width="9.140625" style="63"/>
    <col min="16122" max="16122" width="3.42578125" style="63" bestFit="1" customWidth="1"/>
    <col min="16123" max="16123" width="10.5703125" style="63" customWidth="1"/>
    <col min="16124" max="16124" width="16.7109375" style="63" customWidth="1"/>
    <col min="16125" max="16125" width="36" style="63" bestFit="1" customWidth="1"/>
    <col min="16126" max="16126" width="15.42578125" style="63" bestFit="1" customWidth="1"/>
    <col min="16127" max="16127" width="8.28515625" style="63" customWidth="1"/>
    <col min="16128" max="16128" width="11.28515625" style="63" bestFit="1" customWidth="1"/>
    <col min="16129" max="16384" width="9.140625" style="63"/>
  </cols>
  <sheetData>
    <row r="1" spans="1:9" ht="15.75" customHeight="1">
      <c r="A1" s="946" t="s">
        <v>1851</v>
      </c>
      <c r="B1" s="946"/>
      <c r="C1" s="946"/>
      <c r="D1" s="946"/>
      <c r="E1" s="946"/>
      <c r="F1" s="946"/>
    </row>
    <row r="2" spans="1:9" ht="7.5" customHeight="1">
      <c r="A2" s="64"/>
      <c r="B2" s="65"/>
      <c r="C2" s="64"/>
    </row>
    <row r="3" spans="1:9" ht="15.75" customHeight="1">
      <c r="A3" s="946" t="s">
        <v>1835</v>
      </c>
      <c r="B3" s="946"/>
      <c r="C3" s="946"/>
      <c r="D3" s="946"/>
      <c r="E3" s="946"/>
      <c r="F3" s="946"/>
    </row>
    <row r="4" spans="1:9" ht="15.75" customHeight="1">
      <c r="A4" s="946" t="s">
        <v>2686</v>
      </c>
      <c r="B4" s="946"/>
      <c r="C4" s="946"/>
      <c r="D4" s="946"/>
      <c r="E4" s="946"/>
      <c r="F4" s="946"/>
    </row>
    <row r="5" spans="1:9" ht="15.75" customHeight="1">
      <c r="A5" s="64"/>
      <c r="B5" s="65"/>
      <c r="C5" s="64"/>
    </row>
    <row r="6" spans="1:9" ht="9.75" customHeight="1">
      <c r="A6" s="66"/>
    </row>
    <row r="7" spans="1:9" ht="17.25" customHeight="1">
      <c r="A7" s="846" t="s">
        <v>20</v>
      </c>
      <c r="B7" s="846" t="s">
        <v>166</v>
      </c>
      <c r="C7" s="846" t="s">
        <v>168</v>
      </c>
      <c r="D7" s="847" t="s">
        <v>171</v>
      </c>
      <c r="E7" s="847"/>
      <c r="F7" s="847"/>
    </row>
    <row r="8" spans="1:9" ht="17.25" customHeight="1">
      <c r="A8" s="846"/>
      <c r="B8" s="846"/>
      <c r="C8" s="846"/>
      <c r="D8" s="293" t="s">
        <v>95</v>
      </c>
      <c r="E8" s="293" t="s">
        <v>96</v>
      </c>
      <c r="F8" s="293" t="s">
        <v>172</v>
      </c>
    </row>
    <row r="9" spans="1:9" ht="17.25" customHeight="1">
      <c r="A9" s="67">
        <v>1</v>
      </c>
      <c r="B9" s="68">
        <v>10503899</v>
      </c>
      <c r="C9" s="69" t="s">
        <v>176</v>
      </c>
      <c r="D9" s="71">
        <v>216</v>
      </c>
      <c r="E9" s="71">
        <v>194</v>
      </c>
      <c r="F9" s="71">
        <f>SUM(D9:E9)</f>
        <v>410</v>
      </c>
      <c r="H9" s="90">
        <f>F9+F14+F16+F21+F23</f>
        <v>1628</v>
      </c>
      <c r="I9" s="90">
        <f>1209-H9</f>
        <v>-419</v>
      </c>
    </row>
    <row r="10" spans="1:9" ht="17.25" customHeight="1">
      <c r="A10" s="67">
        <f>A9+1</f>
        <v>2</v>
      </c>
      <c r="B10" s="68">
        <v>10505919</v>
      </c>
      <c r="C10" s="69" t="s">
        <v>180</v>
      </c>
      <c r="D10" s="71">
        <v>41</v>
      </c>
      <c r="E10" s="71">
        <v>43</v>
      </c>
      <c r="F10" s="71">
        <f t="shared" ref="F10:F12" si="0">SUM(D10:E10)</f>
        <v>84</v>
      </c>
      <c r="H10" s="90">
        <f>F10+F11+F12+F17+F18+F19+F24+F31+F32+F34</f>
        <v>1093</v>
      </c>
      <c r="I10" s="90">
        <f>1095-H10</f>
        <v>2</v>
      </c>
    </row>
    <row r="11" spans="1:9" ht="17.25" customHeight="1">
      <c r="A11" s="67">
        <f>A10+1</f>
        <v>3</v>
      </c>
      <c r="B11" s="68">
        <v>10506778</v>
      </c>
      <c r="C11" s="69" t="s">
        <v>183</v>
      </c>
      <c r="D11" s="71">
        <v>36</v>
      </c>
      <c r="E11" s="71">
        <v>46</v>
      </c>
      <c r="F11" s="71">
        <f t="shared" si="0"/>
        <v>82</v>
      </c>
      <c r="H11" s="90">
        <f>SUM(H9:H10)</f>
        <v>2721</v>
      </c>
    </row>
    <row r="12" spans="1:9" ht="17.25" customHeight="1">
      <c r="A12" s="67">
        <f>A11+1</f>
        <v>4</v>
      </c>
      <c r="B12" s="68"/>
      <c r="C12" s="69" t="s">
        <v>185</v>
      </c>
      <c r="D12" s="71">
        <v>42</v>
      </c>
      <c r="E12" s="71">
        <v>37</v>
      </c>
      <c r="F12" s="71">
        <f t="shared" si="0"/>
        <v>79</v>
      </c>
      <c r="H12" s="90">
        <f>H11-F36</f>
        <v>0</v>
      </c>
    </row>
    <row r="13" spans="1:9" ht="17.25" customHeight="1">
      <c r="A13" s="850" t="s">
        <v>165</v>
      </c>
      <c r="B13" s="851"/>
      <c r="C13" s="851"/>
      <c r="D13" s="72">
        <f>SUM(D9:D12)</f>
        <v>335</v>
      </c>
      <c r="E13" s="72">
        <f>SUM(E9:E12)</f>
        <v>320</v>
      </c>
      <c r="F13" s="72">
        <f>SUM(F9:F12)</f>
        <v>655</v>
      </c>
    </row>
    <row r="14" spans="1:9" ht="17.25" customHeight="1">
      <c r="A14" s="67">
        <f>A12+1</f>
        <v>5</v>
      </c>
      <c r="B14" s="68">
        <v>10503896</v>
      </c>
      <c r="C14" s="69" t="s">
        <v>188</v>
      </c>
      <c r="D14" s="503">
        <v>165</v>
      </c>
      <c r="E14" s="503">
        <v>183</v>
      </c>
      <c r="F14" s="71">
        <f>SUM(D14:E14)</f>
        <v>348</v>
      </c>
    </row>
    <row r="15" spans="1:9" ht="17.25" customHeight="1">
      <c r="A15" s="850" t="s">
        <v>165</v>
      </c>
      <c r="B15" s="851"/>
      <c r="C15" s="851"/>
      <c r="D15" s="72">
        <f>D14</f>
        <v>165</v>
      </c>
      <c r="E15" s="72">
        <f>E14</f>
        <v>183</v>
      </c>
      <c r="F15" s="72">
        <f>F14</f>
        <v>348</v>
      </c>
      <c r="H15" s="73" t="s">
        <v>190</v>
      </c>
    </row>
    <row r="16" spans="1:9" ht="17.25" customHeight="1">
      <c r="A16" s="67">
        <f>A14+1</f>
        <v>6</v>
      </c>
      <c r="B16" s="68">
        <v>10503898</v>
      </c>
      <c r="C16" s="69" t="s">
        <v>192</v>
      </c>
      <c r="D16" s="503">
        <v>61</v>
      </c>
      <c r="E16" s="503">
        <v>58</v>
      </c>
      <c r="F16" s="71">
        <f t="shared" ref="F16:F19" si="1">SUM(D16:E16)</f>
        <v>119</v>
      </c>
    </row>
    <row r="17" spans="1:9" ht="17.25" customHeight="1">
      <c r="A17" s="67">
        <f>A16+1</f>
        <v>7</v>
      </c>
      <c r="B17" s="68">
        <v>10505230</v>
      </c>
      <c r="C17" s="69" t="s">
        <v>196</v>
      </c>
      <c r="D17" s="503">
        <v>36</v>
      </c>
      <c r="E17" s="503">
        <v>31</v>
      </c>
      <c r="F17" s="71">
        <f t="shared" si="1"/>
        <v>67</v>
      </c>
      <c r="H17" s="63">
        <v>123</v>
      </c>
      <c r="I17" s="74">
        <v>144</v>
      </c>
    </row>
    <row r="18" spans="1:9" ht="17.25" customHeight="1">
      <c r="A18" s="67">
        <f>A17+1</f>
        <v>8</v>
      </c>
      <c r="B18" s="68">
        <v>10506004</v>
      </c>
      <c r="C18" s="69" t="s">
        <v>199</v>
      </c>
      <c r="D18" s="503">
        <v>62</v>
      </c>
      <c r="E18" s="503">
        <v>37</v>
      </c>
      <c r="F18" s="71">
        <f t="shared" si="1"/>
        <v>99</v>
      </c>
      <c r="H18" s="63">
        <v>116</v>
      </c>
      <c r="I18" s="63">
        <v>129</v>
      </c>
    </row>
    <row r="19" spans="1:9" ht="17.25" customHeight="1">
      <c r="A19" s="67">
        <f>A18+1</f>
        <v>9</v>
      </c>
      <c r="B19" s="68">
        <v>10505984</v>
      </c>
      <c r="C19" s="69" t="s">
        <v>196</v>
      </c>
      <c r="D19" s="503">
        <v>38</v>
      </c>
      <c r="E19" s="503">
        <v>23</v>
      </c>
      <c r="F19" s="71">
        <f t="shared" si="1"/>
        <v>61</v>
      </c>
      <c r="H19" s="63">
        <v>60</v>
      </c>
      <c r="I19" s="74">
        <v>46</v>
      </c>
    </row>
    <row r="20" spans="1:9" ht="17.25" customHeight="1">
      <c r="A20" s="850" t="s">
        <v>165</v>
      </c>
      <c r="B20" s="851"/>
      <c r="C20" s="851"/>
      <c r="D20" s="72">
        <f>SUM(D16:D19)</f>
        <v>197</v>
      </c>
      <c r="E20" s="72">
        <f>SUM(E16:E19)</f>
        <v>149</v>
      </c>
      <c r="F20" s="72">
        <f>SUM(F16:F19)</f>
        <v>346</v>
      </c>
      <c r="H20" s="63">
        <v>137</v>
      </c>
      <c r="I20" s="74">
        <v>120</v>
      </c>
    </row>
    <row r="21" spans="1:9" ht="17.25" customHeight="1">
      <c r="A21" s="67">
        <f>A19+1</f>
        <v>10</v>
      </c>
      <c r="B21" s="68">
        <v>10503907</v>
      </c>
      <c r="C21" s="69" t="s">
        <v>204</v>
      </c>
      <c r="D21" s="503">
        <v>158</v>
      </c>
      <c r="E21" s="503">
        <v>146</v>
      </c>
      <c r="F21" s="71">
        <f>SUM(D21:E21)</f>
        <v>304</v>
      </c>
      <c r="H21" s="63">
        <v>214</v>
      </c>
      <c r="I21" s="74">
        <v>175</v>
      </c>
    </row>
    <row r="22" spans="1:9" ht="17.25" customHeight="1">
      <c r="A22" s="850" t="s">
        <v>165</v>
      </c>
      <c r="B22" s="851"/>
      <c r="C22" s="851"/>
      <c r="D22" s="72">
        <f>D21</f>
        <v>158</v>
      </c>
      <c r="E22" s="72">
        <f>E21</f>
        <v>146</v>
      </c>
      <c r="F22" s="72">
        <f>F21</f>
        <v>304</v>
      </c>
      <c r="H22" s="63">
        <v>58</v>
      </c>
      <c r="I22" s="74">
        <v>41</v>
      </c>
    </row>
    <row r="23" spans="1:9" ht="17.25" customHeight="1">
      <c r="A23" s="67">
        <f>A21+1</f>
        <v>11</v>
      </c>
      <c r="B23" s="68">
        <v>10503897</v>
      </c>
      <c r="C23" s="69" t="s">
        <v>207</v>
      </c>
      <c r="D23" s="503">
        <v>231</v>
      </c>
      <c r="E23" s="503">
        <v>216</v>
      </c>
      <c r="F23" s="71">
        <f t="shared" ref="F23:F24" si="2">SUM(D23:E23)</f>
        <v>447</v>
      </c>
      <c r="H23" s="63">
        <v>37</v>
      </c>
      <c r="I23" s="74">
        <v>46</v>
      </c>
    </row>
    <row r="24" spans="1:9" ht="17.25" customHeight="1">
      <c r="A24" s="67">
        <f>A23+1</f>
        <v>12</v>
      </c>
      <c r="B24" s="68">
        <v>10505821</v>
      </c>
      <c r="C24" s="69" t="s">
        <v>211</v>
      </c>
      <c r="D24" s="503">
        <v>47</v>
      </c>
      <c r="E24" s="503">
        <v>41</v>
      </c>
      <c r="F24" s="71">
        <f t="shared" si="2"/>
        <v>88</v>
      </c>
      <c r="H24" s="63">
        <v>48</v>
      </c>
      <c r="I24" s="74">
        <v>50</v>
      </c>
    </row>
    <row r="25" spans="1:9" ht="17.25" customHeight="1">
      <c r="A25" s="850" t="s">
        <v>165</v>
      </c>
      <c r="B25" s="851"/>
      <c r="C25" s="851"/>
      <c r="D25" s="72">
        <f>SUM(D23:D24)</f>
        <v>278</v>
      </c>
      <c r="E25" s="72">
        <f>SUM(E23:E24)</f>
        <v>257</v>
      </c>
      <c r="F25" s="72">
        <f>SUM(F23:F24)</f>
        <v>535</v>
      </c>
      <c r="H25" s="63">
        <v>39</v>
      </c>
      <c r="I25" s="74">
        <v>39</v>
      </c>
    </row>
    <row r="26" spans="1:9" ht="17.25" customHeight="1">
      <c r="A26" s="67">
        <f>A24+1</f>
        <v>13</v>
      </c>
      <c r="B26" s="68">
        <v>10505248</v>
      </c>
      <c r="C26" s="69" t="s">
        <v>214</v>
      </c>
      <c r="D26" s="503">
        <v>42</v>
      </c>
      <c r="E26" s="503">
        <v>40</v>
      </c>
      <c r="F26" s="71">
        <f t="shared" ref="F26:F30" si="3">SUM(D26:E26)</f>
        <v>82</v>
      </c>
      <c r="H26" s="63">
        <v>31</v>
      </c>
      <c r="I26" s="74">
        <v>30</v>
      </c>
    </row>
    <row r="27" spans="1:9" ht="17.25" customHeight="1">
      <c r="A27" s="67">
        <f>A26+1</f>
        <v>14</v>
      </c>
      <c r="B27" s="68">
        <v>10503930</v>
      </c>
      <c r="C27" s="69" t="s">
        <v>218</v>
      </c>
      <c r="D27" s="503">
        <v>31</v>
      </c>
      <c r="E27" s="503">
        <v>26</v>
      </c>
      <c r="F27" s="71">
        <f t="shared" si="3"/>
        <v>57</v>
      </c>
      <c r="H27" s="63">
        <v>45</v>
      </c>
      <c r="I27" s="74">
        <v>33</v>
      </c>
    </row>
    <row r="28" spans="1:9" ht="17.25" customHeight="1">
      <c r="A28" s="67">
        <f>A27+1</f>
        <v>15</v>
      </c>
      <c r="B28" s="68"/>
      <c r="C28" s="69" t="s">
        <v>220</v>
      </c>
      <c r="D28" s="503">
        <v>70</v>
      </c>
      <c r="E28" s="503">
        <v>62</v>
      </c>
      <c r="F28" s="71">
        <f t="shared" si="3"/>
        <v>132</v>
      </c>
      <c r="H28" s="63">
        <v>62</v>
      </c>
      <c r="I28" s="74">
        <v>46</v>
      </c>
    </row>
    <row r="29" spans="1:9" ht="17.25" customHeight="1">
      <c r="A29" s="67">
        <f>A28+1</f>
        <v>16</v>
      </c>
      <c r="B29" s="68"/>
      <c r="C29" s="490" t="s">
        <v>2685</v>
      </c>
      <c r="D29" s="503">
        <v>20</v>
      </c>
      <c r="E29" s="503">
        <v>20</v>
      </c>
      <c r="F29" s="71">
        <f t="shared" si="3"/>
        <v>40</v>
      </c>
      <c r="H29" s="63">
        <v>31</v>
      </c>
      <c r="I29" s="74">
        <v>29</v>
      </c>
    </row>
    <row r="30" spans="1:9" ht="17.25" customHeight="1">
      <c r="A30" s="67">
        <f>A29+1</f>
        <v>17</v>
      </c>
      <c r="B30" s="487"/>
      <c r="C30" s="69" t="s">
        <v>222</v>
      </c>
      <c r="D30" s="503">
        <v>60</v>
      </c>
      <c r="E30" s="503">
        <v>67</v>
      </c>
      <c r="F30" s="71">
        <f t="shared" si="3"/>
        <v>127</v>
      </c>
      <c r="I30" s="74"/>
    </row>
    <row r="31" spans="1:9" ht="17.25" customHeight="1">
      <c r="A31" s="850" t="s">
        <v>165</v>
      </c>
      <c r="B31" s="851"/>
      <c r="C31" s="851"/>
      <c r="D31" s="72">
        <f>SUM(D26:D30)</f>
        <v>223</v>
      </c>
      <c r="E31" s="72">
        <f t="shared" ref="E31:F31" si="4">SUM(E26:E30)</f>
        <v>215</v>
      </c>
      <c r="F31" s="72">
        <f t="shared" si="4"/>
        <v>438</v>
      </c>
      <c r="H31" s="63">
        <v>51</v>
      </c>
      <c r="I31" s="74">
        <v>45</v>
      </c>
    </row>
    <row r="32" spans="1:9" ht="17.25" customHeight="1">
      <c r="A32" s="67">
        <f>A30+1</f>
        <v>18</v>
      </c>
      <c r="B32" s="68">
        <v>10507305</v>
      </c>
      <c r="C32" s="69" t="s">
        <v>225</v>
      </c>
      <c r="D32" s="503">
        <v>27</v>
      </c>
      <c r="E32" s="503">
        <v>28</v>
      </c>
      <c r="F32" s="71">
        <f>SUM(D32:E32)</f>
        <v>55</v>
      </c>
      <c r="H32" s="63">
        <v>26</v>
      </c>
      <c r="I32" s="74">
        <v>26</v>
      </c>
    </row>
    <row r="33" spans="1:9" ht="17.25" customHeight="1">
      <c r="A33" s="850" t="s">
        <v>165</v>
      </c>
      <c r="B33" s="851"/>
      <c r="C33" s="851"/>
      <c r="D33" s="72">
        <f>D32</f>
        <v>27</v>
      </c>
      <c r="E33" s="72">
        <f>E32</f>
        <v>28</v>
      </c>
      <c r="F33" s="72">
        <f>F32</f>
        <v>55</v>
      </c>
      <c r="H33" s="63">
        <v>52</v>
      </c>
      <c r="I33" s="74">
        <v>62</v>
      </c>
    </row>
    <row r="34" spans="1:9" ht="17.25" customHeight="1">
      <c r="A34" s="67">
        <f>A32+1</f>
        <v>19</v>
      </c>
      <c r="B34" s="68"/>
      <c r="C34" s="69" t="s">
        <v>228</v>
      </c>
      <c r="D34" s="71">
        <v>16</v>
      </c>
      <c r="E34" s="71">
        <v>24</v>
      </c>
      <c r="F34" s="71">
        <f>SUM(D34:E34)</f>
        <v>40</v>
      </c>
      <c r="H34" s="63">
        <v>28</v>
      </c>
      <c r="I34" s="74">
        <v>22</v>
      </c>
    </row>
    <row r="35" spans="1:9" ht="17.25" customHeight="1">
      <c r="A35" s="850" t="s">
        <v>165</v>
      </c>
      <c r="B35" s="851"/>
      <c r="C35" s="851"/>
      <c r="D35" s="72">
        <f>D34</f>
        <v>16</v>
      </c>
      <c r="E35" s="72">
        <f>E34</f>
        <v>24</v>
      </c>
      <c r="F35" s="72">
        <f>F34</f>
        <v>40</v>
      </c>
      <c r="H35" s="63">
        <v>14</v>
      </c>
      <c r="I35" s="74">
        <v>28</v>
      </c>
    </row>
    <row r="36" spans="1:9" ht="17.25" customHeight="1">
      <c r="A36" s="850" t="s">
        <v>165</v>
      </c>
      <c r="B36" s="851"/>
      <c r="C36" s="851"/>
      <c r="D36" s="72">
        <f>D35+D33+D31+D25+D22+D20+D15+D13</f>
        <v>1399</v>
      </c>
      <c r="E36" s="72">
        <f>E35+E33+E31+E25+E22+E20+E15+E13</f>
        <v>1322</v>
      </c>
      <c r="F36" s="72">
        <f>F35+F33+F31+F25+F22+F20+F15+F13</f>
        <v>2721</v>
      </c>
      <c r="H36" s="63">
        <f>SUM(H17:H35)</f>
        <v>1172</v>
      </c>
      <c r="I36" s="63">
        <f>SUM(I17:I35)</f>
        <v>1111</v>
      </c>
    </row>
    <row r="38" spans="1:9">
      <c r="A38" s="75" t="s">
        <v>231</v>
      </c>
    </row>
    <row r="39" spans="1:9">
      <c r="E39" s="76"/>
    </row>
    <row r="40" spans="1:9">
      <c r="E40" s="76"/>
    </row>
    <row r="41" spans="1:9">
      <c r="E41" s="76"/>
    </row>
    <row r="42" spans="1:9">
      <c r="E42" s="76"/>
    </row>
    <row r="43" spans="1:9">
      <c r="E43" s="76"/>
    </row>
    <row r="44" spans="1:9">
      <c r="E44" s="76"/>
    </row>
    <row r="45" spans="1:9">
      <c r="E45" s="76"/>
    </row>
    <row r="46" spans="1:9">
      <c r="E46" s="77"/>
    </row>
    <row r="47" spans="1:9">
      <c r="E47" s="76"/>
    </row>
    <row r="48" spans="1:9">
      <c r="E48" s="76"/>
    </row>
  </sheetData>
  <mergeCells count="16">
    <mergeCell ref="A3:F3"/>
    <mergeCell ref="A4:F4"/>
    <mergeCell ref="A1:F1"/>
    <mergeCell ref="A36:C36"/>
    <mergeCell ref="D7:F7"/>
    <mergeCell ref="A13:C13"/>
    <mergeCell ref="A15:C15"/>
    <mergeCell ref="A20:C20"/>
    <mergeCell ref="A7:A8"/>
    <mergeCell ref="B7:B8"/>
    <mergeCell ref="C7:C8"/>
    <mergeCell ref="A22:C22"/>
    <mergeCell ref="A25:C25"/>
    <mergeCell ref="A31:C31"/>
    <mergeCell ref="A33:C33"/>
    <mergeCell ref="A35:C35"/>
  </mergeCells>
  <printOptions horizontalCentered="1"/>
  <pageMargins left="0.93" right="0.78740157480314965" top="0.69" bottom="0.39370078740157483" header="0.31496062992125984" footer="0.31496062992125984"/>
  <pageSetup paperSize="5" scale="89" orientation="portrait" horizontalDpi="4294967293" verticalDpi="0" r:id="rId1"/>
  <rowBreaks count="1" manualBreakCount="1">
    <brk id="39" max="12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K65"/>
  <sheetViews>
    <sheetView view="pageBreakPreview" zoomScale="80" zoomScaleSheetLayoutView="80" workbookViewId="0">
      <selection activeCell="Q5" sqref="Q5"/>
    </sheetView>
  </sheetViews>
  <sheetFormatPr defaultRowHeight="15"/>
  <cols>
    <col min="1" max="1" width="4.5703125" style="528" customWidth="1"/>
    <col min="2" max="2" width="14.42578125" style="528" hidden="1" customWidth="1"/>
    <col min="3" max="3" width="10.28515625" style="528" hidden="1" customWidth="1"/>
    <col min="4" max="4" width="26.85546875" style="528" bestFit="1" customWidth="1"/>
    <col min="5" max="5" width="19.28515625" style="528" customWidth="1"/>
    <col min="6" max="8" width="9.140625" style="531" hidden="1" customWidth="1"/>
    <col min="9" max="11" width="9.140625" style="531"/>
    <col min="12" max="16384" width="9.140625" style="528"/>
  </cols>
  <sheetData>
    <row r="1" spans="1:11" s="63" customFormat="1" ht="15.75" customHeight="1">
      <c r="A1" s="946" t="s">
        <v>1852</v>
      </c>
      <c r="B1" s="946"/>
      <c r="C1" s="946"/>
      <c r="D1" s="946"/>
      <c r="E1" s="946"/>
      <c r="F1" s="946"/>
      <c r="G1" s="946"/>
      <c r="H1" s="946"/>
      <c r="I1" s="946"/>
      <c r="J1" s="946"/>
      <c r="K1" s="946"/>
    </row>
    <row r="2" spans="1:11" s="63" customFormat="1" ht="7.5" customHeight="1">
      <c r="A2" s="64"/>
      <c r="B2" s="65"/>
      <c r="C2" s="64"/>
    </row>
    <row r="3" spans="1:11" s="63" customFormat="1" ht="15.75" customHeight="1">
      <c r="A3" s="946" t="s">
        <v>1838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</row>
    <row r="4" spans="1:11" s="63" customFormat="1" ht="15.75" customHeight="1">
      <c r="A4" s="946" t="s">
        <v>2686</v>
      </c>
      <c r="B4" s="946"/>
      <c r="C4" s="946"/>
      <c r="D4" s="946"/>
      <c r="E4" s="946"/>
      <c r="F4" s="946"/>
      <c r="G4" s="946"/>
      <c r="H4" s="946"/>
      <c r="I4" s="946"/>
      <c r="J4" s="946"/>
      <c r="K4" s="946"/>
    </row>
    <row r="6" spans="1:11" s="522" customFormat="1" ht="15" customHeight="1">
      <c r="A6" s="955" t="s">
        <v>20</v>
      </c>
      <c r="B6" s="955" t="s">
        <v>2687</v>
      </c>
      <c r="C6" s="955" t="s">
        <v>166</v>
      </c>
      <c r="D6" s="955" t="s">
        <v>2703</v>
      </c>
      <c r="E6" s="955" t="s">
        <v>14</v>
      </c>
      <c r="F6" s="956" t="s">
        <v>2747</v>
      </c>
      <c r="G6" s="956"/>
      <c r="H6" s="956"/>
      <c r="I6" s="956" t="s">
        <v>2704</v>
      </c>
      <c r="J6" s="956"/>
      <c r="K6" s="956"/>
    </row>
    <row r="7" spans="1:11" s="522" customFormat="1">
      <c r="A7" s="955"/>
      <c r="B7" s="955"/>
      <c r="C7" s="955"/>
      <c r="D7" s="955"/>
      <c r="E7" s="955"/>
      <c r="F7" s="523" t="s">
        <v>2748</v>
      </c>
      <c r="G7" s="523" t="s">
        <v>2749</v>
      </c>
      <c r="H7" s="523" t="s">
        <v>2750</v>
      </c>
      <c r="I7" s="523" t="s">
        <v>95</v>
      </c>
      <c r="J7" s="523" t="s">
        <v>96</v>
      </c>
      <c r="K7" s="523" t="s">
        <v>67</v>
      </c>
    </row>
    <row r="8" spans="1:11" ht="17.100000000000001" customHeight="1">
      <c r="A8" s="524">
        <v>1</v>
      </c>
      <c r="B8" s="525" t="s">
        <v>2751</v>
      </c>
      <c r="C8" s="526">
        <v>10508386</v>
      </c>
      <c r="D8" s="526" t="s">
        <v>335</v>
      </c>
      <c r="E8" s="526" t="s">
        <v>194</v>
      </c>
      <c r="F8" s="527">
        <v>2</v>
      </c>
      <c r="G8" s="527">
        <v>2</v>
      </c>
      <c r="H8" s="527">
        <v>8</v>
      </c>
      <c r="I8" s="527">
        <v>5</v>
      </c>
      <c r="J8" s="527">
        <v>7</v>
      </c>
      <c r="K8" s="527">
        <v>12</v>
      </c>
    </row>
    <row r="9" spans="1:11" ht="17.100000000000001" customHeight="1">
      <c r="A9" s="524">
        <f>A8+1</f>
        <v>2</v>
      </c>
      <c r="B9" s="525" t="s">
        <v>2752</v>
      </c>
      <c r="C9" s="526">
        <v>10508387</v>
      </c>
      <c r="D9" s="526" t="s">
        <v>2753</v>
      </c>
      <c r="E9" s="526" t="s">
        <v>194</v>
      </c>
      <c r="F9" s="527">
        <v>47</v>
      </c>
      <c r="G9" s="527">
        <v>51</v>
      </c>
      <c r="H9" s="527">
        <v>53</v>
      </c>
      <c r="I9" s="527">
        <v>78</v>
      </c>
      <c r="J9" s="527">
        <v>73</v>
      </c>
      <c r="K9" s="527">
        <v>151</v>
      </c>
    </row>
    <row r="10" spans="1:11" ht="17.100000000000001" customHeight="1">
      <c r="A10" s="524">
        <f t="shared" ref="A10:A63" si="0">A9+1</f>
        <v>3</v>
      </c>
      <c r="B10" s="525" t="s">
        <v>2754</v>
      </c>
      <c r="C10" s="526">
        <v>10508388</v>
      </c>
      <c r="D10" s="526" t="s">
        <v>2755</v>
      </c>
      <c r="E10" s="526" t="s">
        <v>194</v>
      </c>
      <c r="F10" s="527">
        <v>4</v>
      </c>
      <c r="G10" s="527">
        <v>3</v>
      </c>
      <c r="H10" s="527">
        <v>12</v>
      </c>
      <c r="I10" s="527">
        <v>12</v>
      </c>
      <c r="J10" s="527">
        <v>7</v>
      </c>
      <c r="K10" s="527">
        <v>19</v>
      </c>
    </row>
    <row r="11" spans="1:11" ht="17.100000000000001" customHeight="1">
      <c r="A11" s="524">
        <f t="shared" si="0"/>
        <v>4</v>
      </c>
      <c r="B11" s="525" t="s">
        <v>2756</v>
      </c>
      <c r="C11" s="526">
        <v>69788287</v>
      </c>
      <c r="D11" s="526" t="s">
        <v>335</v>
      </c>
      <c r="E11" s="526" t="s">
        <v>194</v>
      </c>
      <c r="F11" s="527">
        <v>12</v>
      </c>
      <c r="G11" s="527">
        <v>14</v>
      </c>
      <c r="H11" s="527">
        <v>17</v>
      </c>
      <c r="I11" s="527">
        <v>23</v>
      </c>
      <c r="J11" s="527">
        <v>20</v>
      </c>
      <c r="K11" s="527">
        <v>43</v>
      </c>
    </row>
    <row r="12" spans="1:11" ht="17.100000000000001" customHeight="1">
      <c r="A12" s="524">
        <f t="shared" si="0"/>
        <v>5</v>
      </c>
      <c r="B12" s="525" t="s">
        <v>2757</v>
      </c>
      <c r="C12" s="526">
        <v>69853306</v>
      </c>
      <c r="D12" s="526" t="s">
        <v>350</v>
      </c>
      <c r="E12" s="526" t="s">
        <v>194</v>
      </c>
      <c r="F12" s="527">
        <v>3</v>
      </c>
      <c r="G12" s="527">
        <v>2</v>
      </c>
      <c r="H12" s="527">
        <v>2</v>
      </c>
      <c r="I12" s="527">
        <v>4</v>
      </c>
      <c r="J12" s="527">
        <v>3</v>
      </c>
      <c r="K12" s="527">
        <v>7</v>
      </c>
    </row>
    <row r="13" spans="1:11" ht="17.100000000000001" customHeight="1">
      <c r="A13" s="524">
        <f t="shared" si="0"/>
        <v>6</v>
      </c>
      <c r="B13" s="525" t="s">
        <v>2758</v>
      </c>
      <c r="C13" s="526">
        <v>69955850</v>
      </c>
      <c r="D13" s="526" t="s">
        <v>2650</v>
      </c>
      <c r="E13" s="526" t="s">
        <v>194</v>
      </c>
      <c r="F13" s="527">
        <v>28</v>
      </c>
      <c r="G13" s="527">
        <v>13</v>
      </c>
      <c r="H13" s="527">
        <v>0</v>
      </c>
      <c r="I13" s="527">
        <v>17</v>
      </c>
      <c r="J13" s="527">
        <v>24</v>
      </c>
      <c r="K13" s="527">
        <v>41</v>
      </c>
    </row>
    <row r="14" spans="1:11" ht="17.100000000000001" customHeight="1">
      <c r="A14" s="524">
        <f t="shared" si="0"/>
        <v>7</v>
      </c>
      <c r="B14" s="525" t="s">
        <v>2759</v>
      </c>
      <c r="C14" s="526">
        <v>69881607</v>
      </c>
      <c r="D14" s="526" t="s">
        <v>348</v>
      </c>
      <c r="E14" s="526" t="s">
        <v>194</v>
      </c>
      <c r="F14" s="527">
        <v>6</v>
      </c>
      <c r="G14" s="527">
        <v>8</v>
      </c>
      <c r="H14" s="527">
        <v>13</v>
      </c>
      <c r="I14" s="527">
        <v>14</v>
      </c>
      <c r="J14" s="527">
        <v>13</v>
      </c>
      <c r="K14" s="527">
        <v>27</v>
      </c>
    </row>
    <row r="15" spans="1:11" s="530" customFormat="1" ht="17.100000000000001" customHeight="1">
      <c r="A15" s="949" t="s">
        <v>67</v>
      </c>
      <c r="B15" s="950"/>
      <c r="C15" s="950"/>
      <c r="D15" s="950"/>
      <c r="E15" s="951"/>
      <c r="F15" s="535">
        <f>SUM(F8:F14)</f>
        <v>102</v>
      </c>
      <c r="G15" s="535">
        <f t="shared" ref="G15:K15" si="1">SUM(G8:G14)</f>
        <v>93</v>
      </c>
      <c r="H15" s="535">
        <f t="shared" si="1"/>
        <v>105</v>
      </c>
      <c r="I15" s="535">
        <f t="shared" si="1"/>
        <v>153</v>
      </c>
      <c r="J15" s="535">
        <f t="shared" si="1"/>
        <v>147</v>
      </c>
      <c r="K15" s="535">
        <f t="shared" si="1"/>
        <v>300</v>
      </c>
    </row>
    <row r="16" spans="1:11" ht="17.100000000000001" customHeight="1">
      <c r="A16" s="524">
        <f>A14+1</f>
        <v>8</v>
      </c>
      <c r="B16" s="525" t="s">
        <v>2760</v>
      </c>
      <c r="C16" s="526">
        <v>10508389</v>
      </c>
      <c r="D16" s="526" t="s">
        <v>294</v>
      </c>
      <c r="E16" s="526" t="s">
        <v>296</v>
      </c>
      <c r="F16" s="527">
        <v>48</v>
      </c>
      <c r="G16" s="527">
        <v>55</v>
      </c>
      <c r="H16" s="527">
        <v>59</v>
      </c>
      <c r="I16" s="527">
        <v>62</v>
      </c>
      <c r="J16" s="527">
        <v>100</v>
      </c>
      <c r="K16" s="527">
        <v>162</v>
      </c>
    </row>
    <row r="17" spans="1:11" ht="17.100000000000001" customHeight="1">
      <c r="A17" s="524">
        <f t="shared" si="0"/>
        <v>9</v>
      </c>
      <c r="B17" s="525" t="s">
        <v>2761</v>
      </c>
      <c r="C17" s="526">
        <v>69754700</v>
      </c>
      <c r="D17" s="526" t="s">
        <v>2762</v>
      </c>
      <c r="E17" s="526" t="s">
        <v>296</v>
      </c>
      <c r="F17" s="527">
        <v>4</v>
      </c>
      <c r="G17" s="527">
        <v>10</v>
      </c>
      <c r="H17" s="527">
        <v>10</v>
      </c>
      <c r="I17" s="527">
        <v>14</v>
      </c>
      <c r="J17" s="527">
        <v>10</v>
      </c>
      <c r="K17" s="527">
        <v>24</v>
      </c>
    </row>
    <row r="18" spans="1:11" ht="17.100000000000001" customHeight="1">
      <c r="A18" s="524">
        <f t="shared" si="0"/>
        <v>10</v>
      </c>
      <c r="B18" s="525" t="s">
        <v>2763</v>
      </c>
      <c r="C18" s="526">
        <v>10508390</v>
      </c>
      <c r="D18" s="526" t="s">
        <v>302</v>
      </c>
      <c r="E18" s="526" t="s">
        <v>296</v>
      </c>
      <c r="F18" s="527">
        <v>33</v>
      </c>
      <c r="G18" s="527">
        <v>33</v>
      </c>
      <c r="H18" s="527">
        <v>27</v>
      </c>
      <c r="I18" s="527">
        <v>48</v>
      </c>
      <c r="J18" s="527">
        <v>45</v>
      </c>
      <c r="K18" s="527">
        <v>93</v>
      </c>
    </row>
    <row r="19" spans="1:11" s="530" customFormat="1" ht="17.100000000000001" customHeight="1">
      <c r="A19" s="949" t="s">
        <v>67</v>
      </c>
      <c r="B19" s="950"/>
      <c r="C19" s="950"/>
      <c r="D19" s="950"/>
      <c r="E19" s="951"/>
      <c r="F19" s="535">
        <f>SUM(F16:F18)</f>
        <v>85</v>
      </c>
      <c r="G19" s="535">
        <f t="shared" ref="G19:K19" si="2">SUM(G16:G18)</f>
        <v>98</v>
      </c>
      <c r="H19" s="535">
        <f t="shared" si="2"/>
        <v>96</v>
      </c>
      <c r="I19" s="535">
        <f t="shared" si="2"/>
        <v>124</v>
      </c>
      <c r="J19" s="535">
        <f t="shared" si="2"/>
        <v>155</v>
      </c>
      <c r="K19" s="535">
        <f t="shared" si="2"/>
        <v>279</v>
      </c>
    </row>
    <row r="20" spans="1:11" ht="17.100000000000001" customHeight="1">
      <c r="A20" s="524">
        <f>A18+1</f>
        <v>11</v>
      </c>
      <c r="B20" s="525" t="s">
        <v>2764</v>
      </c>
      <c r="C20" s="526">
        <v>10508391</v>
      </c>
      <c r="D20" s="526" t="s">
        <v>243</v>
      </c>
      <c r="E20" s="526" t="s">
        <v>227</v>
      </c>
      <c r="F20" s="527">
        <v>70</v>
      </c>
      <c r="G20" s="527">
        <v>70</v>
      </c>
      <c r="H20" s="527">
        <v>66</v>
      </c>
      <c r="I20" s="527">
        <v>92</v>
      </c>
      <c r="J20" s="527">
        <v>114</v>
      </c>
      <c r="K20" s="527">
        <v>206</v>
      </c>
    </row>
    <row r="21" spans="1:11" ht="17.100000000000001" customHeight="1">
      <c r="A21" s="524">
        <f t="shared" si="0"/>
        <v>12</v>
      </c>
      <c r="B21" s="525" t="s">
        <v>2765</v>
      </c>
      <c r="C21" s="526">
        <v>10508392</v>
      </c>
      <c r="D21" s="526" t="s">
        <v>246</v>
      </c>
      <c r="E21" s="526" t="s">
        <v>227</v>
      </c>
      <c r="F21" s="527">
        <v>15</v>
      </c>
      <c r="G21" s="527">
        <v>28</v>
      </c>
      <c r="H21" s="527">
        <v>13</v>
      </c>
      <c r="I21" s="527">
        <v>35</v>
      </c>
      <c r="J21" s="527">
        <v>21</v>
      </c>
      <c r="K21" s="527">
        <v>56</v>
      </c>
    </row>
    <row r="22" spans="1:11" ht="17.100000000000001" customHeight="1">
      <c r="A22" s="524">
        <f t="shared" si="0"/>
        <v>13</v>
      </c>
      <c r="B22" s="525" t="s">
        <v>2766</v>
      </c>
      <c r="C22" s="526">
        <v>10508406</v>
      </c>
      <c r="D22" s="526" t="s">
        <v>249</v>
      </c>
      <c r="E22" s="526" t="s">
        <v>227</v>
      </c>
      <c r="F22" s="527">
        <v>40</v>
      </c>
      <c r="G22" s="527">
        <v>22</v>
      </c>
      <c r="H22" s="527">
        <v>26</v>
      </c>
      <c r="I22" s="527">
        <v>47</v>
      </c>
      <c r="J22" s="527">
        <v>41</v>
      </c>
      <c r="K22" s="527">
        <v>88</v>
      </c>
    </row>
    <row r="23" spans="1:11" ht="17.100000000000001" customHeight="1">
      <c r="A23" s="524">
        <f t="shared" si="0"/>
        <v>14</v>
      </c>
      <c r="B23" s="525" t="s">
        <v>2767</v>
      </c>
      <c r="C23" s="526">
        <v>69788289</v>
      </c>
      <c r="D23" s="526" t="s">
        <v>2768</v>
      </c>
      <c r="E23" s="526" t="s">
        <v>227</v>
      </c>
      <c r="F23" s="527">
        <v>28</v>
      </c>
      <c r="G23" s="527">
        <v>19</v>
      </c>
      <c r="H23" s="527">
        <v>16</v>
      </c>
      <c r="I23" s="527">
        <v>27</v>
      </c>
      <c r="J23" s="527">
        <v>36</v>
      </c>
      <c r="K23" s="527">
        <v>63</v>
      </c>
    </row>
    <row r="24" spans="1:11" s="530" customFormat="1" ht="17.100000000000001" customHeight="1">
      <c r="A24" s="949" t="s">
        <v>67</v>
      </c>
      <c r="B24" s="950"/>
      <c r="C24" s="950"/>
      <c r="D24" s="950"/>
      <c r="E24" s="951"/>
      <c r="F24" s="535">
        <f>SUM(F20:F23)</f>
        <v>153</v>
      </c>
      <c r="G24" s="535">
        <f t="shared" ref="G24:K24" si="3">SUM(G20:G23)</f>
        <v>139</v>
      </c>
      <c r="H24" s="535">
        <f t="shared" si="3"/>
        <v>121</v>
      </c>
      <c r="I24" s="535">
        <f t="shared" si="3"/>
        <v>201</v>
      </c>
      <c r="J24" s="535">
        <f t="shared" si="3"/>
        <v>212</v>
      </c>
      <c r="K24" s="535">
        <f t="shared" si="3"/>
        <v>413</v>
      </c>
    </row>
    <row r="25" spans="1:11" ht="17.100000000000001" customHeight="1">
      <c r="A25" s="524">
        <f>A23+1</f>
        <v>15</v>
      </c>
      <c r="B25" s="525" t="s">
        <v>2769</v>
      </c>
      <c r="C25" s="526">
        <v>69752321</v>
      </c>
      <c r="D25" s="526" t="s">
        <v>2770</v>
      </c>
      <c r="E25" s="526" t="s">
        <v>308</v>
      </c>
      <c r="F25" s="527">
        <v>47</v>
      </c>
      <c r="G25" s="527">
        <v>38</v>
      </c>
      <c r="H25" s="527">
        <v>37</v>
      </c>
      <c r="I25" s="527">
        <v>62</v>
      </c>
      <c r="J25" s="527">
        <v>60</v>
      </c>
      <c r="K25" s="527">
        <v>122</v>
      </c>
    </row>
    <row r="26" spans="1:11" ht="17.100000000000001" customHeight="1">
      <c r="A26" s="524">
        <f t="shared" si="0"/>
        <v>16</v>
      </c>
      <c r="B26" s="525" t="s">
        <v>2771</v>
      </c>
      <c r="C26" s="526">
        <v>69756044</v>
      </c>
      <c r="D26" s="526" t="s">
        <v>2772</v>
      </c>
      <c r="E26" s="526" t="s">
        <v>308</v>
      </c>
      <c r="F26" s="527">
        <v>12</v>
      </c>
      <c r="G26" s="527">
        <v>16</v>
      </c>
      <c r="H26" s="527">
        <v>22</v>
      </c>
      <c r="I26" s="527">
        <v>40</v>
      </c>
      <c r="J26" s="527">
        <v>10</v>
      </c>
      <c r="K26" s="527">
        <v>50</v>
      </c>
    </row>
    <row r="27" spans="1:11" s="530" customFormat="1" ht="17.100000000000001" customHeight="1">
      <c r="A27" s="949" t="s">
        <v>67</v>
      </c>
      <c r="B27" s="950"/>
      <c r="C27" s="950"/>
      <c r="D27" s="950"/>
      <c r="E27" s="951"/>
      <c r="F27" s="535">
        <f>SUM(F25:F26)</f>
        <v>59</v>
      </c>
      <c r="G27" s="535">
        <f t="shared" ref="G27:K27" si="4">SUM(G25:G26)</f>
        <v>54</v>
      </c>
      <c r="H27" s="535">
        <f t="shared" si="4"/>
        <v>59</v>
      </c>
      <c r="I27" s="535">
        <f t="shared" si="4"/>
        <v>102</v>
      </c>
      <c r="J27" s="535">
        <f t="shared" si="4"/>
        <v>70</v>
      </c>
      <c r="K27" s="535">
        <f t="shared" si="4"/>
        <v>172</v>
      </c>
    </row>
    <row r="28" spans="1:11" ht="17.100000000000001" customHeight="1">
      <c r="A28" s="524">
        <f>A26+1</f>
        <v>17</v>
      </c>
      <c r="B28" s="525" t="s">
        <v>2773</v>
      </c>
      <c r="C28" s="526">
        <v>10508393</v>
      </c>
      <c r="D28" s="526" t="s">
        <v>283</v>
      </c>
      <c r="E28" s="526" t="s">
        <v>285</v>
      </c>
      <c r="F28" s="527">
        <v>20</v>
      </c>
      <c r="G28" s="527">
        <v>25</v>
      </c>
      <c r="H28" s="527">
        <v>34</v>
      </c>
      <c r="I28" s="527">
        <v>44</v>
      </c>
      <c r="J28" s="527">
        <v>35</v>
      </c>
      <c r="K28" s="527">
        <v>79</v>
      </c>
    </row>
    <row r="29" spans="1:11" ht="17.100000000000001" customHeight="1">
      <c r="A29" s="524">
        <f t="shared" si="0"/>
        <v>18</v>
      </c>
      <c r="B29" s="525" t="s">
        <v>2774</v>
      </c>
      <c r="C29" s="526">
        <v>10508394</v>
      </c>
      <c r="D29" s="526" t="s">
        <v>288</v>
      </c>
      <c r="E29" s="526" t="s">
        <v>285</v>
      </c>
      <c r="F29" s="527">
        <v>4</v>
      </c>
      <c r="G29" s="527">
        <v>2</v>
      </c>
      <c r="H29" s="527">
        <v>6</v>
      </c>
      <c r="I29" s="527">
        <v>5</v>
      </c>
      <c r="J29" s="527">
        <v>7</v>
      </c>
      <c r="K29" s="527">
        <v>12</v>
      </c>
    </row>
    <row r="30" spans="1:11" ht="17.100000000000001" customHeight="1">
      <c r="A30" s="524">
        <f t="shared" si="0"/>
        <v>19</v>
      </c>
      <c r="B30" s="525" t="s">
        <v>2775</v>
      </c>
      <c r="C30" s="526">
        <v>69853325</v>
      </c>
      <c r="D30" s="526" t="s">
        <v>2776</v>
      </c>
      <c r="E30" s="526" t="s">
        <v>285</v>
      </c>
      <c r="F30" s="527">
        <v>12</v>
      </c>
      <c r="G30" s="527">
        <v>16</v>
      </c>
      <c r="H30" s="527">
        <v>34</v>
      </c>
      <c r="I30" s="527">
        <v>40</v>
      </c>
      <c r="J30" s="527">
        <v>22</v>
      </c>
      <c r="K30" s="527">
        <v>62</v>
      </c>
    </row>
    <row r="31" spans="1:11" s="530" customFormat="1" ht="17.100000000000001" customHeight="1">
      <c r="A31" s="949" t="s">
        <v>67</v>
      </c>
      <c r="B31" s="950"/>
      <c r="C31" s="950"/>
      <c r="D31" s="950"/>
      <c r="E31" s="951"/>
      <c r="F31" s="535">
        <f>SUM(F28:F30)</f>
        <v>36</v>
      </c>
      <c r="G31" s="535">
        <f t="shared" ref="G31:K31" si="5">SUM(G28:G30)</f>
        <v>43</v>
      </c>
      <c r="H31" s="535">
        <f t="shared" si="5"/>
        <v>74</v>
      </c>
      <c r="I31" s="535">
        <f t="shared" si="5"/>
        <v>89</v>
      </c>
      <c r="J31" s="535">
        <f t="shared" si="5"/>
        <v>64</v>
      </c>
      <c r="K31" s="535">
        <f t="shared" si="5"/>
        <v>153</v>
      </c>
    </row>
    <row r="32" spans="1:11" ht="17.100000000000001" customHeight="1">
      <c r="A32" s="524">
        <f>A30+1</f>
        <v>20</v>
      </c>
      <c r="B32" s="525" t="s">
        <v>2777</v>
      </c>
      <c r="C32" s="526">
        <v>10508395</v>
      </c>
      <c r="D32" s="526" t="s">
        <v>2778</v>
      </c>
      <c r="E32" s="526" t="s">
        <v>205</v>
      </c>
      <c r="F32" s="527">
        <v>12</v>
      </c>
      <c r="G32" s="527">
        <v>20</v>
      </c>
      <c r="H32" s="527">
        <v>25</v>
      </c>
      <c r="I32" s="527">
        <v>24</v>
      </c>
      <c r="J32" s="527">
        <v>33</v>
      </c>
      <c r="K32" s="527">
        <v>57</v>
      </c>
    </row>
    <row r="33" spans="1:11" ht="17.100000000000001" customHeight="1">
      <c r="A33" s="524">
        <f t="shared" si="0"/>
        <v>21</v>
      </c>
      <c r="B33" s="525" t="s">
        <v>2779</v>
      </c>
      <c r="C33" s="526">
        <v>10508396</v>
      </c>
      <c r="D33" s="526" t="s">
        <v>333</v>
      </c>
      <c r="E33" s="526" t="s">
        <v>205</v>
      </c>
      <c r="F33" s="527">
        <v>5</v>
      </c>
      <c r="G33" s="527">
        <v>9</v>
      </c>
      <c r="H33" s="527">
        <v>4</v>
      </c>
      <c r="I33" s="527">
        <v>9</v>
      </c>
      <c r="J33" s="527">
        <v>9</v>
      </c>
      <c r="K33" s="527">
        <v>18</v>
      </c>
    </row>
    <row r="34" spans="1:11" ht="17.100000000000001" customHeight="1">
      <c r="A34" s="524">
        <f t="shared" si="0"/>
        <v>22</v>
      </c>
      <c r="B34" s="525" t="s">
        <v>2780</v>
      </c>
      <c r="C34" s="526">
        <v>10503995</v>
      </c>
      <c r="D34" s="526" t="s">
        <v>335</v>
      </c>
      <c r="E34" s="526" t="s">
        <v>205</v>
      </c>
      <c r="F34" s="527">
        <v>35</v>
      </c>
      <c r="G34" s="527">
        <v>34</v>
      </c>
      <c r="H34" s="527">
        <v>34</v>
      </c>
      <c r="I34" s="527">
        <v>58</v>
      </c>
      <c r="J34" s="527">
        <v>45</v>
      </c>
      <c r="K34" s="527">
        <v>103</v>
      </c>
    </row>
    <row r="35" spans="1:11" ht="17.100000000000001" customHeight="1">
      <c r="A35" s="524">
        <f t="shared" si="0"/>
        <v>23</v>
      </c>
      <c r="B35" s="525" t="s">
        <v>2781</v>
      </c>
      <c r="C35" s="526">
        <v>10508398</v>
      </c>
      <c r="D35" s="526" t="s">
        <v>337</v>
      </c>
      <c r="E35" s="526" t="s">
        <v>205</v>
      </c>
      <c r="F35" s="527">
        <v>25</v>
      </c>
      <c r="G35" s="527">
        <v>18</v>
      </c>
      <c r="H35" s="527">
        <v>25</v>
      </c>
      <c r="I35" s="527">
        <v>34</v>
      </c>
      <c r="J35" s="527">
        <v>34</v>
      </c>
      <c r="K35" s="527">
        <v>68</v>
      </c>
    </row>
    <row r="36" spans="1:11" ht="17.100000000000001" customHeight="1">
      <c r="A36" s="524">
        <f t="shared" si="0"/>
        <v>24</v>
      </c>
      <c r="B36" s="525" t="s">
        <v>2782</v>
      </c>
      <c r="C36" s="526">
        <v>10508399</v>
      </c>
      <c r="D36" s="526" t="s">
        <v>2783</v>
      </c>
      <c r="E36" s="526" t="s">
        <v>205</v>
      </c>
      <c r="F36" s="527">
        <v>16</v>
      </c>
      <c r="G36" s="527">
        <v>23</v>
      </c>
      <c r="H36" s="527">
        <v>10</v>
      </c>
      <c r="I36" s="527">
        <v>29</v>
      </c>
      <c r="J36" s="527">
        <v>20</v>
      </c>
      <c r="K36" s="527">
        <v>49</v>
      </c>
    </row>
    <row r="37" spans="1:11" s="530" customFormat="1" ht="17.100000000000001" customHeight="1">
      <c r="A37" s="949" t="s">
        <v>67</v>
      </c>
      <c r="B37" s="950"/>
      <c r="C37" s="950"/>
      <c r="D37" s="950"/>
      <c r="E37" s="951"/>
      <c r="F37" s="535">
        <f>SUM(F32:F36)</f>
        <v>93</v>
      </c>
      <c r="G37" s="535">
        <f t="shared" ref="G37:K37" si="6">SUM(G32:G36)</f>
        <v>104</v>
      </c>
      <c r="H37" s="535">
        <f t="shared" si="6"/>
        <v>98</v>
      </c>
      <c r="I37" s="535">
        <f t="shared" si="6"/>
        <v>154</v>
      </c>
      <c r="J37" s="535">
        <f t="shared" si="6"/>
        <v>141</v>
      </c>
      <c r="K37" s="535">
        <f t="shared" si="6"/>
        <v>295</v>
      </c>
    </row>
    <row r="38" spans="1:11" ht="17.100000000000001" customHeight="1">
      <c r="A38" s="524">
        <f>A36+1</f>
        <v>25</v>
      </c>
      <c r="B38" s="525" t="s">
        <v>2784</v>
      </c>
      <c r="C38" s="526">
        <v>10508400</v>
      </c>
      <c r="D38" s="526" t="s">
        <v>275</v>
      </c>
      <c r="E38" s="526" t="s">
        <v>189</v>
      </c>
      <c r="F38" s="527">
        <v>60</v>
      </c>
      <c r="G38" s="527">
        <v>53</v>
      </c>
      <c r="H38" s="527">
        <v>52</v>
      </c>
      <c r="I38" s="527">
        <v>97</v>
      </c>
      <c r="J38" s="527">
        <v>68</v>
      </c>
      <c r="K38" s="527">
        <v>165</v>
      </c>
    </row>
    <row r="39" spans="1:11" ht="17.100000000000001" customHeight="1">
      <c r="A39" s="524">
        <f t="shared" si="0"/>
        <v>26</v>
      </c>
      <c r="B39" s="525" t="s">
        <v>2785</v>
      </c>
      <c r="C39" s="526">
        <v>69853251</v>
      </c>
      <c r="D39" s="526" t="s">
        <v>2786</v>
      </c>
      <c r="E39" s="526" t="s">
        <v>189</v>
      </c>
      <c r="F39" s="527">
        <v>6</v>
      </c>
      <c r="G39" s="527">
        <v>21</v>
      </c>
      <c r="H39" s="527">
        <v>20</v>
      </c>
      <c r="I39" s="527">
        <v>25</v>
      </c>
      <c r="J39" s="527">
        <v>22</v>
      </c>
      <c r="K39" s="527">
        <v>47</v>
      </c>
    </row>
    <row r="40" spans="1:11" ht="17.100000000000001" customHeight="1">
      <c r="A40" s="524">
        <f t="shared" si="0"/>
        <v>27</v>
      </c>
      <c r="B40" s="525" t="s">
        <v>2787</v>
      </c>
      <c r="C40" s="526">
        <v>69788288</v>
      </c>
      <c r="D40" s="526" t="s">
        <v>279</v>
      </c>
      <c r="E40" s="526" t="s">
        <v>189</v>
      </c>
      <c r="F40" s="527">
        <v>22</v>
      </c>
      <c r="G40" s="527">
        <v>24</v>
      </c>
      <c r="H40" s="527">
        <v>39</v>
      </c>
      <c r="I40" s="527">
        <v>45</v>
      </c>
      <c r="J40" s="527">
        <v>40</v>
      </c>
      <c r="K40" s="527">
        <v>85</v>
      </c>
    </row>
    <row r="41" spans="1:11" ht="17.100000000000001" customHeight="1">
      <c r="A41" s="524">
        <f t="shared" si="0"/>
        <v>28</v>
      </c>
      <c r="B41" s="525" t="s">
        <v>2788</v>
      </c>
      <c r="C41" s="526">
        <v>69955849</v>
      </c>
      <c r="D41" s="526" t="s">
        <v>2648</v>
      </c>
      <c r="E41" s="526" t="s">
        <v>189</v>
      </c>
      <c r="F41" s="527">
        <v>13</v>
      </c>
      <c r="G41" s="527">
        <v>20</v>
      </c>
      <c r="H41" s="527">
        <v>11</v>
      </c>
      <c r="I41" s="527">
        <v>27</v>
      </c>
      <c r="J41" s="527">
        <v>17</v>
      </c>
      <c r="K41" s="527">
        <v>44</v>
      </c>
    </row>
    <row r="42" spans="1:11" s="530" customFormat="1" ht="17.100000000000001" customHeight="1">
      <c r="A42" s="949" t="s">
        <v>67</v>
      </c>
      <c r="B42" s="950"/>
      <c r="C42" s="950"/>
      <c r="D42" s="950"/>
      <c r="E42" s="951"/>
      <c r="F42" s="535">
        <f>SUM(F38:F41)</f>
        <v>101</v>
      </c>
      <c r="G42" s="535">
        <f t="shared" ref="G42:K42" si="7">SUM(G38:G41)</f>
        <v>118</v>
      </c>
      <c r="H42" s="535">
        <f t="shared" si="7"/>
        <v>122</v>
      </c>
      <c r="I42" s="535">
        <f t="shared" si="7"/>
        <v>194</v>
      </c>
      <c r="J42" s="535">
        <f t="shared" si="7"/>
        <v>147</v>
      </c>
      <c r="K42" s="535">
        <f t="shared" si="7"/>
        <v>341</v>
      </c>
    </row>
    <row r="43" spans="1:11" ht="17.100000000000001" customHeight="1">
      <c r="A43" s="524">
        <f>A41+1</f>
        <v>29</v>
      </c>
      <c r="B43" s="525" t="s">
        <v>2789</v>
      </c>
      <c r="C43" s="526">
        <v>10508401</v>
      </c>
      <c r="D43" s="526" t="s">
        <v>2790</v>
      </c>
      <c r="E43" s="526" t="s">
        <v>216</v>
      </c>
      <c r="F43" s="527">
        <v>16</v>
      </c>
      <c r="G43" s="527">
        <v>13</v>
      </c>
      <c r="H43" s="527">
        <v>19</v>
      </c>
      <c r="I43" s="527">
        <v>29</v>
      </c>
      <c r="J43" s="527">
        <v>19</v>
      </c>
      <c r="K43" s="527">
        <v>48</v>
      </c>
    </row>
    <row r="44" spans="1:11" ht="17.100000000000001" customHeight="1">
      <c r="A44" s="524">
        <f t="shared" si="0"/>
        <v>30</v>
      </c>
      <c r="B44" s="525" t="s">
        <v>2791</v>
      </c>
      <c r="C44" s="526">
        <v>69881608</v>
      </c>
      <c r="D44" s="526" t="s">
        <v>2792</v>
      </c>
      <c r="E44" s="526" t="s">
        <v>216</v>
      </c>
      <c r="F44" s="527">
        <v>48</v>
      </c>
      <c r="G44" s="527">
        <v>36</v>
      </c>
      <c r="H44" s="527">
        <v>28</v>
      </c>
      <c r="I44" s="527">
        <v>61</v>
      </c>
      <c r="J44" s="527">
        <v>51</v>
      </c>
      <c r="K44" s="527">
        <v>112</v>
      </c>
    </row>
    <row r="45" spans="1:11" ht="17.100000000000001" customHeight="1">
      <c r="A45" s="524">
        <f t="shared" si="0"/>
        <v>31</v>
      </c>
      <c r="B45" s="525" t="s">
        <v>2793</v>
      </c>
      <c r="C45" s="526">
        <v>69754697</v>
      </c>
      <c r="D45" s="526" t="s">
        <v>2794</v>
      </c>
      <c r="E45" s="526" t="s">
        <v>216</v>
      </c>
      <c r="F45" s="527">
        <v>23</v>
      </c>
      <c r="G45" s="527">
        <v>27</v>
      </c>
      <c r="H45" s="527">
        <v>15</v>
      </c>
      <c r="I45" s="527">
        <v>30</v>
      </c>
      <c r="J45" s="527">
        <v>35</v>
      </c>
      <c r="K45" s="527">
        <v>65</v>
      </c>
    </row>
    <row r="46" spans="1:11" ht="17.100000000000001" customHeight="1">
      <c r="A46" s="524">
        <f t="shared" si="0"/>
        <v>32</v>
      </c>
      <c r="B46" s="525" t="s">
        <v>2795</v>
      </c>
      <c r="C46" s="526">
        <v>69756395</v>
      </c>
      <c r="D46" s="526" t="s">
        <v>2796</v>
      </c>
      <c r="E46" s="526" t="s">
        <v>216</v>
      </c>
      <c r="F46" s="527">
        <v>32</v>
      </c>
      <c r="G46" s="527">
        <v>33</v>
      </c>
      <c r="H46" s="527">
        <v>28</v>
      </c>
      <c r="I46" s="527">
        <v>47</v>
      </c>
      <c r="J46" s="527">
        <v>46</v>
      </c>
      <c r="K46" s="527">
        <v>93</v>
      </c>
    </row>
    <row r="47" spans="1:11" ht="17.100000000000001" customHeight="1">
      <c r="A47" s="524">
        <f t="shared" si="0"/>
        <v>33</v>
      </c>
      <c r="B47" s="525" t="s">
        <v>2797</v>
      </c>
      <c r="C47" s="526">
        <v>10508402</v>
      </c>
      <c r="D47" s="526" t="s">
        <v>2798</v>
      </c>
      <c r="E47" s="526" t="s">
        <v>216</v>
      </c>
      <c r="F47" s="527">
        <v>15</v>
      </c>
      <c r="G47" s="527">
        <v>11</v>
      </c>
      <c r="H47" s="527">
        <v>8</v>
      </c>
      <c r="I47" s="527">
        <v>19</v>
      </c>
      <c r="J47" s="527">
        <v>15</v>
      </c>
      <c r="K47" s="527">
        <v>34</v>
      </c>
    </row>
    <row r="48" spans="1:11" ht="17.100000000000001" customHeight="1">
      <c r="A48" s="524">
        <f t="shared" si="0"/>
        <v>34</v>
      </c>
      <c r="B48" s="525" t="s">
        <v>2799</v>
      </c>
      <c r="C48" s="526">
        <v>69756144</v>
      </c>
      <c r="D48" s="526" t="s">
        <v>2800</v>
      </c>
      <c r="E48" s="526" t="s">
        <v>216</v>
      </c>
      <c r="F48" s="527">
        <v>48</v>
      </c>
      <c r="G48" s="527">
        <v>48</v>
      </c>
      <c r="H48" s="527">
        <v>36</v>
      </c>
      <c r="I48" s="527">
        <v>53</v>
      </c>
      <c r="J48" s="527">
        <v>79</v>
      </c>
      <c r="K48" s="527">
        <v>132</v>
      </c>
    </row>
    <row r="49" spans="1:11" ht="17.100000000000001" customHeight="1">
      <c r="A49" s="524">
        <f t="shared" si="0"/>
        <v>35</v>
      </c>
      <c r="B49" s="525" t="s">
        <v>2801</v>
      </c>
      <c r="C49" s="526">
        <v>10508403</v>
      </c>
      <c r="D49" s="526" t="s">
        <v>249</v>
      </c>
      <c r="E49" s="526" t="s">
        <v>216</v>
      </c>
      <c r="F49" s="527">
        <v>67</v>
      </c>
      <c r="G49" s="527">
        <v>66</v>
      </c>
      <c r="H49" s="527">
        <v>41</v>
      </c>
      <c r="I49" s="527">
        <v>96</v>
      </c>
      <c r="J49" s="527">
        <v>78</v>
      </c>
      <c r="K49" s="527">
        <v>174</v>
      </c>
    </row>
    <row r="50" spans="1:11" s="530" customFormat="1" ht="17.100000000000001" customHeight="1">
      <c r="A50" s="949" t="s">
        <v>67</v>
      </c>
      <c r="B50" s="950"/>
      <c r="C50" s="950"/>
      <c r="D50" s="950"/>
      <c r="E50" s="951"/>
      <c r="F50" s="535">
        <f>SUM(F43:F49)</f>
        <v>249</v>
      </c>
      <c r="G50" s="535">
        <f t="shared" ref="G50:K50" si="8">SUM(G43:G49)</f>
        <v>234</v>
      </c>
      <c r="H50" s="535">
        <f t="shared" si="8"/>
        <v>175</v>
      </c>
      <c r="I50" s="535">
        <f t="shared" si="8"/>
        <v>335</v>
      </c>
      <c r="J50" s="535">
        <f t="shared" si="8"/>
        <v>323</v>
      </c>
      <c r="K50" s="535">
        <f t="shared" si="8"/>
        <v>658</v>
      </c>
    </row>
    <row r="51" spans="1:11" ht="17.100000000000001" customHeight="1">
      <c r="A51" s="524">
        <f>A49+1</f>
        <v>36</v>
      </c>
      <c r="B51" s="525" t="s">
        <v>2802</v>
      </c>
      <c r="C51" s="526">
        <v>10508404</v>
      </c>
      <c r="D51" s="526" t="s">
        <v>235</v>
      </c>
      <c r="E51" s="526" t="s">
        <v>2803</v>
      </c>
      <c r="F51" s="527">
        <v>281</v>
      </c>
      <c r="G51" s="527">
        <v>271</v>
      </c>
      <c r="H51" s="527">
        <v>209</v>
      </c>
      <c r="I51" s="527">
        <v>347</v>
      </c>
      <c r="J51" s="527">
        <v>414</v>
      </c>
      <c r="K51" s="527">
        <v>761</v>
      </c>
    </row>
    <row r="52" spans="1:11" ht="17.100000000000001" customHeight="1">
      <c r="A52" s="524">
        <f t="shared" si="0"/>
        <v>37</v>
      </c>
      <c r="B52" s="525" t="s">
        <v>2804</v>
      </c>
      <c r="C52" s="526">
        <v>10508405</v>
      </c>
      <c r="D52" s="526" t="s">
        <v>238</v>
      </c>
      <c r="E52" s="526" t="s">
        <v>2803</v>
      </c>
      <c r="F52" s="527">
        <v>75</v>
      </c>
      <c r="G52" s="527">
        <v>84</v>
      </c>
      <c r="H52" s="527">
        <v>74</v>
      </c>
      <c r="I52" s="527">
        <v>129</v>
      </c>
      <c r="J52" s="527">
        <v>104</v>
      </c>
      <c r="K52" s="527">
        <v>233</v>
      </c>
    </row>
    <row r="53" spans="1:11" ht="17.100000000000001" customHeight="1">
      <c r="A53" s="524">
        <f t="shared" si="0"/>
        <v>38</v>
      </c>
      <c r="B53" s="525" t="s">
        <v>2805</v>
      </c>
      <c r="C53" s="526">
        <v>69853324</v>
      </c>
      <c r="D53" s="526" t="s">
        <v>2806</v>
      </c>
      <c r="E53" s="526" t="s">
        <v>2803</v>
      </c>
      <c r="F53" s="527">
        <v>28</v>
      </c>
      <c r="G53" s="527">
        <v>18</v>
      </c>
      <c r="H53" s="527">
        <v>26</v>
      </c>
      <c r="I53" s="527">
        <v>44</v>
      </c>
      <c r="J53" s="527">
        <v>28</v>
      </c>
      <c r="K53" s="527">
        <v>72</v>
      </c>
    </row>
    <row r="54" spans="1:11" ht="17.100000000000001" customHeight="1">
      <c r="A54" s="524">
        <f t="shared" si="0"/>
        <v>39</v>
      </c>
      <c r="B54" s="525" t="s">
        <v>2807</v>
      </c>
      <c r="C54" s="526">
        <v>69895079</v>
      </c>
      <c r="D54" s="526" t="s">
        <v>2808</v>
      </c>
      <c r="E54" s="526" t="s">
        <v>2803</v>
      </c>
      <c r="F54" s="527">
        <v>18</v>
      </c>
      <c r="G54" s="527">
        <v>22</v>
      </c>
      <c r="H54" s="527">
        <v>11</v>
      </c>
      <c r="I54" s="527">
        <v>25</v>
      </c>
      <c r="J54" s="527">
        <v>26</v>
      </c>
      <c r="K54" s="527">
        <v>51</v>
      </c>
    </row>
    <row r="55" spans="1:11" s="530" customFormat="1" ht="17.100000000000001" customHeight="1">
      <c r="A55" s="949" t="s">
        <v>67</v>
      </c>
      <c r="B55" s="950"/>
      <c r="C55" s="950"/>
      <c r="D55" s="950"/>
      <c r="E55" s="951"/>
      <c r="F55" s="535">
        <f>SUM(F51:F54)</f>
        <v>402</v>
      </c>
      <c r="G55" s="535">
        <f t="shared" ref="G55:K55" si="9">SUM(G51:G54)</f>
        <v>395</v>
      </c>
      <c r="H55" s="535">
        <f t="shared" si="9"/>
        <v>320</v>
      </c>
      <c r="I55" s="535">
        <f t="shared" si="9"/>
        <v>545</v>
      </c>
      <c r="J55" s="535">
        <f t="shared" si="9"/>
        <v>572</v>
      </c>
      <c r="K55" s="535">
        <f t="shared" si="9"/>
        <v>1117</v>
      </c>
    </row>
    <row r="56" spans="1:11" ht="17.100000000000001" customHeight="1">
      <c r="A56" s="524">
        <f>A54+1</f>
        <v>40</v>
      </c>
      <c r="B56" s="525" t="s">
        <v>2809</v>
      </c>
      <c r="C56" s="526">
        <v>10508407</v>
      </c>
      <c r="D56" s="526" t="s">
        <v>255</v>
      </c>
      <c r="E56" s="526" t="s">
        <v>209</v>
      </c>
      <c r="F56" s="527">
        <v>198</v>
      </c>
      <c r="G56" s="527">
        <v>213</v>
      </c>
      <c r="H56" s="527">
        <v>169</v>
      </c>
      <c r="I56" s="527">
        <v>299</v>
      </c>
      <c r="J56" s="527">
        <v>281</v>
      </c>
      <c r="K56" s="527">
        <v>580</v>
      </c>
    </row>
    <row r="57" spans="1:11" ht="17.100000000000001" customHeight="1">
      <c r="A57" s="524">
        <f t="shared" si="0"/>
        <v>41</v>
      </c>
      <c r="B57" s="525" t="s">
        <v>2810</v>
      </c>
      <c r="C57" s="526">
        <v>10508408</v>
      </c>
      <c r="D57" s="526" t="s">
        <v>2811</v>
      </c>
      <c r="E57" s="526" t="s">
        <v>209</v>
      </c>
      <c r="F57" s="527">
        <v>58</v>
      </c>
      <c r="G57" s="527">
        <v>66</v>
      </c>
      <c r="H57" s="527">
        <v>51</v>
      </c>
      <c r="I57" s="527">
        <v>95</v>
      </c>
      <c r="J57" s="527">
        <v>80</v>
      </c>
      <c r="K57" s="527">
        <v>175</v>
      </c>
    </row>
    <row r="58" spans="1:11" ht="17.100000000000001" customHeight="1">
      <c r="A58" s="524">
        <f t="shared" si="0"/>
        <v>42</v>
      </c>
      <c r="B58" s="525" t="s">
        <v>2812</v>
      </c>
      <c r="C58" s="526">
        <v>10508409</v>
      </c>
      <c r="D58" s="526" t="s">
        <v>2813</v>
      </c>
      <c r="E58" s="526" t="s">
        <v>209</v>
      </c>
      <c r="F58" s="527">
        <v>58</v>
      </c>
      <c r="G58" s="527">
        <v>31</v>
      </c>
      <c r="H58" s="527">
        <v>18</v>
      </c>
      <c r="I58" s="527">
        <v>55</v>
      </c>
      <c r="J58" s="527">
        <v>52</v>
      </c>
      <c r="K58" s="527">
        <v>107</v>
      </c>
    </row>
    <row r="59" spans="1:11" ht="17.100000000000001" customHeight="1">
      <c r="A59" s="524">
        <f t="shared" si="0"/>
        <v>43</v>
      </c>
      <c r="B59" s="525" t="s">
        <v>2814</v>
      </c>
      <c r="C59" s="526">
        <v>10508410</v>
      </c>
      <c r="D59" s="526" t="s">
        <v>264</v>
      </c>
      <c r="E59" s="526" t="s">
        <v>209</v>
      </c>
      <c r="F59" s="527">
        <v>19</v>
      </c>
      <c r="G59" s="527">
        <v>25</v>
      </c>
      <c r="H59" s="527">
        <v>17</v>
      </c>
      <c r="I59" s="527">
        <v>34</v>
      </c>
      <c r="J59" s="527">
        <v>27</v>
      </c>
      <c r="K59" s="527">
        <v>61</v>
      </c>
    </row>
    <row r="60" spans="1:11" ht="17.100000000000001" customHeight="1">
      <c r="A60" s="524">
        <f t="shared" si="0"/>
        <v>44</v>
      </c>
      <c r="B60" s="525" t="s">
        <v>2815</v>
      </c>
      <c r="C60" s="526">
        <v>10508411</v>
      </c>
      <c r="D60" s="526" t="s">
        <v>267</v>
      </c>
      <c r="E60" s="526" t="s">
        <v>209</v>
      </c>
      <c r="F60" s="527">
        <v>50</v>
      </c>
      <c r="G60" s="527">
        <v>22</v>
      </c>
      <c r="H60" s="527">
        <v>27</v>
      </c>
      <c r="I60" s="527">
        <v>59</v>
      </c>
      <c r="J60" s="527">
        <v>40</v>
      </c>
      <c r="K60" s="527">
        <v>99</v>
      </c>
    </row>
    <row r="61" spans="1:11" ht="17.100000000000001" customHeight="1">
      <c r="A61" s="524">
        <f t="shared" si="0"/>
        <v>45</v>
      </c>
      <c r="B61" s="525" t="s">
        <v>2816</v>
      </c>
      <c r="C61" s="526">
        <v>10508412</v>
      </c>
      <c r="D61" s="526" t="s">
        <v>2817</v>
      </c>
      <c r="E61" s="526" t="s">
        <v>209</v>
      </c>
      <c r="F61" s="527">
        <v>45</v>
      </c>
      <c r="G61" s="527">
        <v>37</v>
      </c>
      <c r="H61" s="527">
        <v>22</v>
      </c>
      <c r="I61" s="527">
        <v>53</v>
      </c>
      <c r="J61" s="527">
        <v>51</v>
      </c>
      <c r="K61" s="527">
        <v>104</v>
      </c>
    </row>
    <row r="62" spans="1:11" ht="17.100000000000001" customHeight="1">
      <c r="A62" s="524">
        <f t="shared" si="0"/>
        <v>46</v>
      </c>
      <c r="B62" s="525" t="s">
        <v>2818</v>
      </c>
      <c r="C62" s="526">
        <v>69754698</v>
      </c>
      <c r="D62" s="526" t="s">
        <v>2819</v>
      </c>
      <c r="E62" s="526" t="s">
        <v>209</v>
      </c>
      <c r="F62" s="527">
        <v>25</v>
      </c>
      <c r="G62" s="527">
        <v>30</v>
      </c>
      <c r="H62" s="527">
        <v>10</v>
      </c>
      <c r="I62" s="527">
        <v>35</v>
      </c>
      <c r="J62" s="527">
        <v>30</v>
      </c>
      <c r="K62" s="527">
        <v>65</v>
      </c>
    </row>
    <row r="63" spans="1:11" ht="17.100000000000001" customHeight="1">
      <c r="A63" s="524">
        <f t="shared" si="0"/>
        <v>47</v>
      </c>
      <c r="B63" s="525" t="s">
        <v>2820</v>
      </c>
      <c r="C63" s="526">
        <v>69895080</v>
      </c>
      <c r="D63" s="526" t="s">
        <v>2821</v>
      </c>
      <c r="E63" s="526" t="s">
        <v>209</v>
      </c>
      <c r="F63" s="527">
        <v>13</v>
      </c>
      <c r="G63" s="527">
        <v>12</v>
      </c>
      <c r="H63" s="527">
        <v>9</v>
      </c>
      <c r="I63" s="527">
        <v>19</v>
      </c>
      <c r="J63" s="527">
        <v>15</v>
      </c>
      <c r="K63" s="527">
        <v>34</v>
      </c>
    </row>
    <row r="64" spans="1:11" s="530" customFormat="1" ht="17.100000000000001" customHeight="1">
      <c r="A64" s="949" t="s">
        <v>67</v>
      </c>
      <c r="B64" s="950"/>
      <c r="C64" s="950"/>
      <c r="D64" s="950"/>
      <c r="E64" s="951"/>
      <c r="F64" s="535">
        <f>SUM(F56:F63)</f>
        <v>466</v>
      </c>
      <c r="G64" s="535">
        <f t="shared" ref="G64:K64" si="10">SUM(G56:G63)</f>
        <v>436</v>
      </c>
      <c r="H64" s="535">
        <f t="shared" si="10"/>
        <v>323</v>
      </c>
      <c r="I64" s="535">
        <f t="shared" si="10"/>
        <v>649</v>
      </c>
      <c r="J64" s="535">
        <f t="shared" si="10"/>
        <v>576</v>
      </c>
      <c r="K64" s="535">
        <f t="shared" si="10"/>
        <v>1225</v>
      </c>
    </row>
    <row r="65" spans="1:11" s="530" customFormat="1">
      <c r="A65" s="952" t="s">
        <v>67</v>
      </c>
      <c r="B65" s="953"/>
      <c r="C65" s="953"/>
      <c r="D65" s="953"/>
      <c r="E65" s="954"/>
      <c r="F65" s="529">
        <f>F64+F55+F50+F42+F37+F31+F27+F24+F19+F15</f>
        <v>1746</v>
      </c>
      <c r="G65" s="529">
        <f t="shared" ref="G65:K65" si="11">G64+G55+G50+G42+G37+G31+G27+G24+G19+G15</f>
        <v>1714</v>
      </c>
      <c r="H65" s="529">
        <f t="shared" si="11"/>
        <v>1493</v>
      </c>
      <c r="I65" s="529">
        <f t="shared" si="11"/>
        <v>2546</v>
      </c>
      <c r="J65" s="529">
        <f t="shared" si="11"/>
        <v>2407</v>
      </c>
      <c r="K65" s="529">
        <f t="shared" si="11"/>
        <v>4953</v>
      </c>
    </row>
  </sheetData>
  <mergeCells count="21">
    <mergeCell ref="I6:K6"/>
    <mergeCell ref="A65:E65"/>
    <mergeCell ref="A1:K1"/>
    <mergeCell ref="A3:K3"/>
    <mergeCell ref="A4:K4"/>
    <mergeCell ref="A15:E15"/>
    <mergeCell ref="A19:E19"/>
    <mergeCell ref="A6:A7"/>
    <mergeCell ref="B6:B7"/>
    <mergeCell ref="C6:C7"/>
    <mergeCell ref="D6:D7"/>
    <mergeCell ref="E6:E7"/>
    <mergeCell ref="F6:H6"/>
    <mergeCell ref="A55:E55"/>
    <mergeCell ref="A64:E64"/>
    <mergeCell ref="A24:E24"/>
    <mergeCell ref="A27:E27"/>
    <mergeCell ref="A31:E31"/>
    <mergeCell ref="A37:E37"/>
    <mergeCell ref="A42:E42"/>
    <mergeCell ref="A50:E50"/>
  </mergeCells>
  <hyperlinks>
    <hyperlink ref="B51" r:id="rId1" tooltip="Klik untuk melakukan Validasi Data" display="http://emispendis.kemenag.go.id/emis1617/main.php?jpage=RnhzdC9ESVVUNGxDa0RKMHJDWm9pVEc0ZXVQYmFQQ2twbjZZMlZ5RHBmST0=" xr:uid="{00000000-0004-0000-4800-000000000000}"/>
    <hyperlink ref="B52" r:id="rId2" tooltip="Klik untuk melakukan Validasi Data" display="http://emispendis.kemenag.go.id/emis1617/main.php?jpage=RnhzdC9ESVVUNGxDa0RKMHJDWm9pVUwvTmxEV1ZuYm84UnpTK2wwY0R6WT0=" xr:uid="{00000000-0004-0000-4800-000001000000}"/>
    <hyperlink ref="B20" r:id="rId3" tooltip="Klik untuk melakukan Validasi Data" display="http://emispendis.kemenag.go.id/emis1617/main.php?jpage=RnhzdC9ESVVUNGxDa0RKMHJDWm9pZlpLZVZ3ZnY2Y3REOU05ZDFpMVdQYz0=" xr:uid="{00000000-0004-0000-4800-000002000000}"/>
    <hyperlink ref="B56" r:id="rId4" tooltip="Klik untuk melakukan Validasi Data" display="http://emispendis.kemenag.go.id/emis1617/main.php?jpage=RnhzdC9ESVVUNGxDa0RKMHJDWm9pZjA1OWRaVi9ycW4yUzBnL3daRkJkbz0=" xr:uid="{00000000-0004-0000-4800-000003000000}"/>
    <hyperlink ref="B38" r:id="rId5" tooltip="Klik untuk melakukan Validasi Data" display="http://emispendis.kemenag.go.id/emis1617/main.php?jpage=RnhzdC9ESVVUNGxDa0RKMHJDWm9pWFpmYUZtOGt3bmJySmNvYWNlVnZKND0=" xr:uid="{00000000-0004-0000-4800-000004000000}"/>
    <hyperlink ref="B28" r:id="rId6" tooltip="Klik untuk melakukan Validasi Data" display="http://emispendis.kemenag.go.id/emis1617/main.php?jpage=RnhzdC9ESVVUNGxDa0RKMHJDWm9pVDA4ZFZKTzBPWGVWSUp4VXZ5MEx6UT0=" xr:uid="{00000000-0004-0000-4800-000005000000}"/>
    <hyperlink ref="B16" r:id="rId7" tooltip="Klik untuk melakukan Validasi Data" display="http://emispendis.kemenag.go.id/emis1617/main.php?jpage=RnhzdC9ESVVUNGxDa0RKMHJDWm9pZmU4ZzE1NStxYlp6Nmc1ektMek5LTT0=" xr:uid="{00000000-0004-0000-4800-000006000000}"/>
    <hyperlink ref="B17" r:id="rId8" tooltip="Klik untuk melakukan Validasi Data" display="http://emispendis.kemenag.go.id/emis1617/main.php?jpage=RnhzdC9ESVVUNGxDa0RKMHJDWm9pUUdYSk92YUUwRmdxNU1SZCtiVE9hVT0=" xr:uid="{00000000-0004-0000-4800-000007000000}"/>
    <hyperlink ref="B29" r:id="rId9" tooltip="Klik untuk melakukan Validasi Data" display="http://emispendis.kemenag.go.id/emis1617/main.php?jpage=RnhzdC9ESVVUNGxDa0RKMHJDWm9pV0VVQitBZm1QZEExMDYzRDlNMHNNaz0=" xr:uid="{00000000-0004-0000-4800-000008000000}"/>
    <hyperlink ref="B25" r:id="rId10" tooltip="Klik untuk melakukan Validasi Data" display="http://emispendis.kemenag.go.id/emis1617/main.php?jpage=RnhzdC9ESVVUNGxDa0RKMHJDWm9pVjN5Uk1mbnFHRVRHcDZncjNiOWpRND0=" xr:uid="{00000000-0004-0000-4800-000009000000}"/>
    <hyperlink ref="B39" r:id="rId11" tooltip="Klik untuk melakukan Validasi Data" display="http://emispendis.kemenag.go.id/emis1617/main.php?jpage=RnhzdC9ESVVUNGxDa0RKMHJDWm9pZVRPaFFzQzhvd3NjUWJnelU3ekVjaz0=" xr:uid="{00000000-0004-0000-4800-00000A000000}"/>
    <hyperlink ref="B57" r:id="rId12" tooltip="Klik untuk melakukan Validasi Data" display="http://emispendis.kemenag.go.id/emis1617/main.php?jpage=RnhzdC9ESVVUNGxDa0RKMHJDWm9pY0gwdWRqVDF0NTBlWkYzNzlUNWQxcz0=" xr:uid="{00000000-0004-0000-4800-00000B000000}"/>
    <hyperlink ref="B58" r:id="rId13" tooltip="Klik untuk melakukan Validasi Data" display="http://emispendis.kemenag.go.id/emis1617/main.php?jpage=RnhzdC9ESVVUNGxDa0RKMHJDWm9pVTFZV0gvSmMySERRQUY2WVh2Q0FuYz0=" xr:uid="{00000000-0004-0000-4800-00000C000000}"/>
    <hyperlink ref="B59" r:id="rId14" tooltip="Klik untuk melakukan Validasi Data" display="http://emispendis.kemenag.go.id/emis1617/main.php?jpage=RnhzdC9ESVVUNGxDa0RKMHJDWm9pY3NrWlhPRGppaXltTE5XSDMvMk5iVT0=" xr:uid="{00000000-0004-0000-4800-00000D000000}"/>
    <hyperlink ref="B60" r:id="rId15" tooltip="Klik untuk melakukan Validasi Data" display="http://emispendis.kemenag.go.id/emis1617/main.php?jpage=RnhzdC9ESVVUNGxDa0RKMHJDWm9pYzNFaVF3clN4NDRYWmtjTVJ1SUVrST0=" xr:uid="{00000000-0004-0000-4800-00000E000000}"/>
    <hyperlink ref="B61" r:id="rId16" tooltip="Klik untuk melakukan Validasi Data" display="http://emispendis.kemenag.go.id/emis1617/main.php?jpage=RnhzdC9ESVVUNGxDa0RKMHJDWm9pZGZTNDJkUFFxNUtsUW1MaDdzbHBCMD0=" xr:uid="{00000000-0004-0000-4800-00000F000000}"/>
    <hyperlink ref="B43" r:id="rId17" tooltip="Klik untuk melakukan Validasi Data" display="http://emispendis.kemenag.go.id/emis1617/main.php?jpage=RnhzdC9ESVVUNGxDa0RKMHJDWm9pU1J0NEp3Z0kzaGZQT2FFRGloc29uST0=" xr:uid="{00000000-0004-0000-4800-000010000000}"/>
    <hyperlink ref="B44" r:id="rId18" tooltip="Klik untuk melakukan Validasi Data" display="http://emispendis.kemenag.go.id/emis1617/main.php?jpage=RnhzdC9ESVVUNGxDa0RKMHJDWm9pUnpOMGNDUTdhdythdHBkVjN4QUVaST0=" xr:uid="{00000000-0004-0000-4800-000011000000}"/>
    <hyperlink ref="B45" r:id="rId19" tooltip="Klik untuk melakukan Validasi Data" display="http://emispendis.kemenag.go.id/emis1617/main.php?jpage=RnhzdC9ESVVUNGxDa0RKMHJDWm9pVmRiV09ESERpYUx0NFlibzZFSDJuYz0=" xr:uid="{00000000-0004-0000-4800-000012000000}"/>
    <hyperlink ref="B46" r:id="rId20" tooltip="Klik untuk melakukan Validasi Data" display="http://emispendis.kemenag.go.id/emis1617/main.php?jpage=RnhzdC9ESVVUNGxDa0RKMHJDWm9pVjBqUENBNW5xNWFWeGdWeFNuRllRdz0=" xr:uid="{00000000-0004-0000-4800-000013000000}"/>
    <hyperlink ref="B47" r:id="rId21" tooltip="Klik untuk melakukan Validasi Data" display="http://emispendis.kemenag.go.id/emis1617/main.php?jpage=RnhzdC9ESVVUNGxDa0RKMHJDWm9pV1R3MlB3M2N1OGJCQjdJeGlpYkRLTT0=" xr:uid="{00000000-0004-0000-4800-000014000000}"/>
    <hyperlink ref="B48" r:id="rId22" tooltip="Klik untuk melakukan Validasi Data" display="http://emispendis.kemenag.go.id/emis1617/main.php?jpage=RnhzdC9ESVVUNGxDa0RKMHJDWm9pUUlMTHc4bS90S09IeUVId0lPc3BHZz0=" xr:uid="{00000000-0004-0000-4800-000015000000}"/>
    <hyperlink ref="B32" r:id="rId23" tooltip="Klik untuk melakukan Validasi Data" display="http://emispendis.kemenag.go.id/emis1617/main.php?jpage=RnhzdC9ESVVUNGxDa0RKMHJDWm9pWEJVSlQ3eEJUTjF6TWtPc05WWDFDYz0=" xr:uid="{00000000-0004-0000-4800-000016000000}"/>
    <hyperlink ref="B33" r:id="rId24" tooltip="Klik untuk melakukan Validasi Data" display="http://emispendis.kemenag.go.id/emis1617/main.php?jpage=RnhzdC9ESVVUNGxDa0RKMHJDWm9pUWo5TGlOaEFMRkFacjZ2UUFPOFU4WT0=" xr:uid="{00000000-0004-0000-4800-000017000000}"/>
    <hyperlink ref="B34" r:id="rId25" tooltip="Klik untuk melakukan Validasi Data" display="http://emispendis.kemenag.go.id/emis1617/main.php?jpage=RnhzdC9ESVVUNGxDa0RKMHJDWm9pUzB1NnM4R3F5N3FtMWFmZ2JBcUQvQT0=" xr:uid="{00000000-0004-0000-4800-000018000000}"/>
    <hyperlink ref="B35" r:id="rId26" tooltip="Klik untuk melakukan Validasi Data" display="http://emispendis.kemenag.go.id/emis1617/main.php?jpage=RnhzdC9ESVVUNGxDa0RKMHJDWm9pVXFWSFJ1ejlKRWMvejFUckg3OUxCOD0=" xr:uid="{00000000-0004-0000-4800-000019000000}"/>
    <hyperlink ref="B8" r:id="rId27" tooltip="Klik untuk melakukan Validasi Data" display="http://emispendis.kemenag.go.id/emis1617/main.php?jpage=RnhzdC9ESVVUNGxDa0RKMHJDWm9pYWFsc0FDcEQ5WHJ6bmxjK21yaUM5QT0=" xr:uid="{00000000-0004-0000-4800-00001A000000}"/>
    <hyperlink ref="B9" r:id="rId28" tooltip="Klik untuk melakukan Validasi Data" display="http://emispendis.kemenag.go.id/emis1617/main.php?jpage=RnhzdC9ESVVUNGxDa0RKMHJDWm9pYmgvcHhBUStVVFZUZmtlWmtDQ2NTZz0=" xr:uid="{00000000-0004-0000-4800-00001B000000}"/>
    <hyperlink ref="B21" r:id="rId29" tooltip="Klik untuk melakukan Validasi Data" display="http://emispendis.kemenag.go.id/emis1617/main.php?jpage=RnhzdC9ESVVUNGxDa0RKMHJDWm9pY2VuK3ZDMFZ4d01SQkl4NnNabnFWcz0=" xr:uid="{00000000-0004-0000-4800-00001C000000}"/>
    <hyperlink ref="B49" r:id="rId30" tooltip="Klik untuk melakukan Validasi Data" display="http://emispendis.kemenag.go.id/emis1617/main.php?jpage=RnhzdC9ESVVUNGxDa0RKMHJDWm9pYVh0Q1Q3VnRPZ1IvT0FZalRjM1QrVT0=" xr:uid="{00000000-0004-0000-4800-00001D000000}"/>
    <hyperlink ref="B18" r:id="rId31" tooltip="Klik untuk melakukan Validasi Data" display="http://emispendis.kemenag.go.id/emis1617/main.php?jpage=RnhzdC9ESVVUNGxDa0RKMHJDWm9pYkpWT1IxakppV2MrRDJEUmZpNHYwTT0=" xr:uid="{00000000-0004-0000-4800-00001E000000}"/>
    <hyperlink ref="B10" r:id="rId32" tooltip="Klik untuk melakukan Validasi Data" display="http://emispendis.kemenag.go.id/emis1617/main.php?jpage=RnhzdC9ESVVUNGxDa0RKMHJDWm9pVDdMUnNDZFZ6b0J6MjJObHVnVWxCaz0=" xr:uid="{00000000-0004-0000-4800-00001F000000}"/>
    <hyperlink ref="B22" r:id="rId33" tooltip="Klik untuk melakukan Validasi Data" display="http://emispendis.kemenag.go.id/emis1617/main.php?jpage=RnhzdC9ESVVUNGxDa0RKMHJDWm9pY2VncnIrYUpiNHhqczBTRWlqeFh5az0=" xr:uid="{00000000-0004-0000-4800-000020000000}"/>
    <hyperlink ref="B14" r:id="rId34" tooltip="Klik untuk melakukan Validasi Data" display="http://emispendis.kemenag.go.id/emis1617/main.php?jpage=RnhzdC9ESVVUNGxDa0RKMHJDWm9pWExmUHZKeGhsUVNURHpiYzdObGVOWT0=" xr:uid="{00000000-0004-0000-4800-000021000000}"/>
    <hyperlink ref="B36" r:id="rId35" tooltip="Klik untuk melakukan Validasi Data" display="http://emispendis.kemenag.go.id/emis1617/main.php?jpage=RnhzdC9ESVVUNGxDa0RKMHJDWm9pVDBvVjN6REd6a3BBV3FEWkYwL1BGbz0=" xr:uid="{00000000-0004-0000-4800-000022000000}"/>
    <hyperlink ref="B26" r:id="rId36" tooltip="Klik untuk melakukan Validasi Data" display="http://emispendis.kemenag.go.id/emis1617/main.php?jpage=RnhzdC9ESVVUNGxDa0RKMHJDWm9pVDJLYlNYT3lxUjNkN3dLR3JrUGxaRT0=" xr:uid="{00000000-0004-0000-4800-000023000000}"/>
    <hyperlink ref="B11" r:id="rId37" tooltip="Klik untuk melakukan Validasi Data" display="http://emispendis.kemenag.go.id/emis1617/main.php?jpage=RnhzdC9ESVVUNGxDa0RKMHJDWm9pUllNS0tKVGEzc1lUeWV1enBJMDdyUT0=" xr:uid="{00000000-0004-0000-4800-000024000000}"/>
    <hyperlink ref="B12" r:id="rId38" tooltip="Klik untuk melakukan Validasi Data" display="http://emispendis.kemenag.go.id/emis1617/main.php?jpage=RnhzdC9ESVVUNGxDa0RKMHJDWm9pZDRrNktxL29OeFpNc2xiY3k5VTU5bz0=" xr:uid="{00000000-0004-0000-4800-000025000000}"/>
    <hyperlink ref="B40" r:id="rId39" tooltip="Klik untuk melakukan Validasi Data" display="http://emispendis.kemenag.go.id/emis1617/main.php?jpage=RnhzdC9ESVVUNGxDa0RKMHJDWm9pWEF6clFjQytTT014RHljakJzNXZSVT0=" xr:uid="{00000000-0004-0000-4800-000026000000}"/>
    <hyperlink ref="B62" r:id="rId40" tooltip="Klik untuk melakukan Validasi Data" display="http://emispendis.kemenag.go.id/emis1617/main.php?jpage=RnhzdC9ESVVUNGxDa0RKMHJDWm9pV2EwenoweVFZcDdmT3orYVNkc0dCRT0=" xr:uid="{00000000-0004-0000-4800-000027000000}"/>
    <hyperlink ref="B23" r:id="rId41" tooltip="Klik untuk melakukan Validasi Data" display="http://emispendis.kemenag.go.id/emis1617/main.php?jpage=RnhzdC9ESVVUNGxDa0RKMHJDWm9pVGwzMTF2T3RNcDZPWGxoMG5BYkx3WT0=" xr:uid="{00000000-0004-0000-4800-000028000000}"/>
    <hyperlink ref="B53" r:id="rId42" tooltip="Klik untuk melakukan Validasi Data" display="http://emispendis.kemenag.go.id/emis1617/main.php?jpage=RnhzdC9ESVVUNGxDa0RKMHJDWm9pZEdhakJERTVjMnRUa3RZVnRCcURBcz0=" xr:uid="{00000000-0004-0000-4800-000029000000}"/>
    <hyperlink ref="B30" r:id="rId43" tooltip="Klik untuk melakukan Validasi Data" display="http://emispendis.kemenag.go.id/emis1617/main.php?jpage=RnhzdC9ESVVUNGxDa0RKMHJDWm9pWEIvVWtaRVBNVTJ3RFZSY2xnOGo1QT0=" xr:uid="{00000000-0004-0000-4800-00002A000000}"/>
    <hyperlink ref="B63" r:id="rId44" tooltip="Klik untuk melakukan Validasi Data" display="http://emispendis.kemenag.go.id/emis1617/main.php?jpage=RnhzdC9ESVVUNGxDa0RKMHJDWm9pY3ZnSDBvOUdpRlMwSVYzalNXNHBoVT0=" xr:uid="{00000000-0004-0000-4800-00002B000000}"/>
    <hyperlink ref="B54" r:id="rId45" tooltip="Klik untuk melakukan Validasi Data" display="http://emispendis.kemenag.go.id/emis1617/main.php?jpage=RnhzdC9ESVVUNGxDa0RKMHJDWm9pV3FwUElvd3dRNnV2MnlaYXNWbUtIRT0=" xr:uid="{00000000-0004-0000-4800-00002C000000}"/>
    <hyperlink ref="B13" r:id="rId46" tooltip="Klik untuk melakukan Validasi Data" display="http://emispendis.kemenag.go.id/emis1617/main.php?jpage=RnhzdC9ESVVUNGxDa0RKMHJDWm9pU2FLdEhpMEJOZ1hrbzVXYlF2YW1LUT0=" xr:uid="{00000000-0004-0000-4800-00002D000000}"/>
    <hyperlink ref="B41" r:id="rId47" tooltip="Klik untuk melakukan Validasi Data" display="http://emispendis.kemenag.go.id/emis1617/main.php?jpage=RnhzdC9ESVVUNGxDa0RKMHJDWm9pWFZrVDhLN2EzTTFSbnY3cEdHeVdhcz0=" xr:uid="{00000000-0004-0000-4800-00002E000000}"/>
  </hyperlinks>
  <printOptions horizontalCentered="1"/>
  <pageMargins left="0.55118110236220474" right="0.70866141732283472" top="0.74803149606299213" bottom="0.74803149606299213" header="0.31496062992125984" footer="0.31496062992125984"/>
  <pageSetup orientation="portrait" horizontalDpi="4294967294" verticalDpi="0" r:id="rId48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Q42"/>
  <sheetViews>
    <sheetView view="pageBreakPreview" topLeftCell="A16" zoomScale="80" zoomScaleSheetLayoutView="80" workbookViewId="0">
      <selection activeCell="Q5" sqref="Q5"/>
    </sheetView>
  </sheetViews>
  <sheetFormatPr defaultRowHeight="15"/>
  <cols>
    <col min="1" max="1" width="6.28515625" style="528" customWidth="1"/>
    <col min="2" max="2" width="13.7109375" style="528" hidden="1" customWidth="1"/>
    <col min="3" max="3" width="12.28515625" style="528" hidden="1" customWidth="1"/>
    <col min="4" max="4" width="27.42578125" style="528" customWidth="1"/>
    <col min="5" max="5" width="19.28515625" style="528" bestFit="1" customWidth="1"/>
    <col min="6" max="11" width="0" style="531" hidden="1" customWidth="1"/>
    <col min="12" max="14" width="9.140625" style="531"/>
    <col min="15" max="16384" width="9.140625" style="528"/>
  </cols>
  <sheetData>
    <row r="1" spans="1:17" s="63" customFormat="1" ht="15.75" customHeight="1">
      <c r="A1" s="946" t="s">
        <v>1853</v>
      </c>
      <c r="B1" s="946"/>
      <c r="C1" s="946"/>
      <c r="D1" s="946"/>
      <c r="E1" s="946"/>
      <c r="F1" s="946"/>
      <c r="G1" s="946"/>
      <c r="H1" s="946"/>
      <c r="I1" s="946"/>
      <c r="J1" s="946"/>
      <c r="K1" s="946"/>
      <c r="L1" s="946"/>
      <c r="M1" s="946"/>
      <c r="N1" s="946"/>
    </row>
    <row r="2" spans="1:17" s="63" customFormat="1" ht="7.5" customHeight="1">
      <c r="A2" s="64"/>
      <c r="B2" s="65"/>
      <c r="C2" s="64"/>
    </row>
    <row r="3" spans="1:17" s="63" customFormat="1" ht="15.75" customHeight="1">
      <c r="A3" s="946" t="s">
        <v>2871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  <c r="N3" s="946"/>
    </row>
    <row r="4" spans="1:17" s="63" customFormat="1" ht="15.75" customHeight="1">
      <c r="A4" s="946" t="s">
        <v>2686</v>
      </c>
      <c r="B4" s="946"/>
      <c r="C4" s="946"/>
      <c r="D4" s="946"/>
      <c r="E4" s="946"/>
      <c r="F4" s="946"/>
      <c r="G4" s="946"/>
      <c r="H4" s="946"/>
      <c r="I4" s="946"/>
      <c r="J4" s="946"/>
      <c r="K4" s="946"/>
      <c r="L4" s="946"/>
      <c r="M4" s="946"/>
      <c r="N4" s="946"/>
    </row>
    <row r="6" spans="1:17" s="522" customFormat="1">
      <c r="A6" s="955" t="s">
        <v>20</v>
      </c>
      <c r="B6" s="955" t="s">
        <v>2687</v>
      </c>
      <c r="C6" s="955" t="s">
        <v>166</v>
      </c>
      <c r="D6" s="955" t="s">
        <v>2703</v>
      </c>
      <c r="E6" s="955" t="s">
        <v>14</v>
      </c>
      <c r="F6" s="956" t="s">
        <v>2747</v>
      </c>
      <c r="G6" s="956"/>
      <c r="H6" s="956"/>
      <c r="I6" s="956"/>
      <c r="J6" s="956"/>
      <c r="K6" s="956"/>
      <c r="L6" s="956" t="s">
        <v>2688</v>
      </c>
      <c r="M6" s="956"/>
      <c r="N6" s="956"/>
    </row>
    <row r="7" spans="1:17" s="522" customFormat="1" ht="25.5">
      <c r="A7" s="955"/>
      <c r="B7" s="955"/>
      <c r="C7" s="955"/>
      <c r="D7" s="955"/>
      <c r="E7" s="955"/>
      <c r="F7" s="523" t="s">
        <v>2822</v>
      </c>
      <c r="G7" s="523" t="s">
        <v>2823</v>
      </c>
      <c r="H7" s="523" t="s">
        <v>2824</v>
      </c>
      <c r="I7" s="523" t="s">
        <v>2825</v>
      </c>
      <c r="J7" s="523" t="s">
        <v>2826</v>
      </c>
      <c r="K7" s="523" t="s">
        <v>2827</v>
      </c>
      <c r="L7" s="523" t="s">
        <v>95</v>
      </c>
      <c r="M7" s="523" t="s">
        <v>96</v>
      </c>
      <c r="N7" s="523" t="s">
        <v>80</v>
      </c>
    </row>
    <row r="8" spans="1:17" ht="17.100000000000001" customHeight="1">
      <c r="A8" s="524">
        <v>1</v>
      </c>
      <c r="B8" s="525" t="s">
        <v>2828</v>
      </c>
      <c r="C8" s="526">
        <v>10507963</v>
      </c>
      <c r="D8" s="526" t="s">
        <v>2829</v>
      </c>
      <c r="E8" s="526" t="s">
        <v>194</v>
      </c>
      <c r="F8" s="527">
        <v>19</v>
      </c>
      <c r="G8" s="527">
        <v>26</v>
      </c>
      <c r="H8" s="527">
        <v>0</v>
      </c>
      <c r="I8" s="527">
        <v>25</v>
      </c>
      <c r="J8" s="527">
        <v>0</v>
      </c>
      <c r="K8" s="527">
        <v>0</v>
      </c>
      <c r="L8" s="527">
        <v>38</v>
      </c>
      <c r="M8" s="527">
        <v>32</v>
      </c>
      <c r="N8" s="527">
        <v>70</v>
      </c>
      <c r="P8" s="590"/>
      <c r="Q8" s="590"/>
    </row>
    <row r="9" spans="1:17" ht="17.100000000000001" customHeight="1">
      <c r="A9" s="524">
        <v>2</v>
      </c>
      <c r="B9" s="525" t="s">
        <v>2830</v>
      </c>
      <c r="C9" s="526">
        <v>69827788</v>
      </c>
      <c r="D9" s="526" t="s">
        <v>2831</v>
      </c>
      <c r="E9" s="526" t="s">
        <v>194</v>
      </c>
      <c r="F9" s="527">
        <v>2</v>
      </c>
      <c r="G9" s="527">
        <v>2</v>
      </c>
      <c r="H9" s="527">
        <v>0</v>
      </c>
      <c r="I9" s="527">
        <v>2</v>
      </c>
      <c r="J9" s="527">
        <v>0</v>
      </c>
      <c r="K9" s="527">
        <v>0</v>
      </c>
      <c r="L9" s="527">
        <v>4</v>
      </c>
      <c r="M9" s="527">
        <v>2</v>
      </c>
      <c r="N9" s="527">
        <v>6</v>
      </c>
      <c r="P9" s="590"/>
      <c r="Q9" s="590"/>
    </row>
    <row r="10" spans="1:17" s="530" customFormat="1" ht="17.100000000000001" customHeight="1">
      <c r="A10" s="949" t="s">
        <v>67</v>
      </c>
      <c r="B10" s="950"/>
      <c r="C10" s="950"/>
      <c r="D10" s="950"/>
      <c r="E10" s="951"/>
      <c r="F10" s="535">
        <f>SUM(F8:F9)</f>
        <v>21</v>
      </c>
      <c r="G10" s="535">
        <f t="shared" ref="G10:N10" si="0">SUM(G8:G9)</f>
        <v>28</v>
      </c>
      <c r="H10" s="535">
        <f t="shared" si="0"/>
        <v>0</v>
      </c>
      <c r="I10" s="535">
        <f t="shared" si="0"/>
        <v>27</v>
      </c>
      <c r="J10" s="535">
        <f t="shared" si="0"/>
        <v>0</v>
      </c>
      <c r="K10" s="535">
        <f t="shared" si="0"/>
        <v>0</v>
      </c>
      <c r="L10" s="535">
        <f t="shared" si="0"/>
        <v>42</v>
      </c>
      <c r="M10" s="535">
        <f t="shared" si="0"/>
        <v>34</v>
      </c>
      <c r="N10" s="535">
        <f t="shared" si="0"/>
        <v>76</v>
      </c>
      <c r="P10" s="590"/>
      <c r="Q10" s="590"/>
    </row>
    <row r="11" spans="1:17" ht="17.100000000000001" customHeight="1">
      <c r="A11" s="524">
        <v>3</v>
      </c>
      <c r="B11" s="525" t="s">
        <v>2832</v>
      </c>
      <c r="C11" s="526">
        <v>10507953</v>
      </c>
      <c r="D11" s="526" t="s">
        <v>2833</v>
      </c>
      <c r="E11" s="526" t="s">
        <v>296</v>
      </c>
      <c r="F11" s="527">
        <v>26</v>
      </c>
      <c r="G11" s="527">
        <v>34</v>
      </c>
      <c r="H11" s="527">
        <v>0</v>
      </c>
      <c r="I11" s="527">
        <v>36</v>
      </c>
      <c r="J11" s="527">
        <v>0</v>
      </c>
      <c r="K11" s="527">
        <v>0</v>
      </c>
      <c r="L11" s="527">
        <v>44</v>
      </c>
      <c r="M11" s="527">
        <v>52</v>
      </c>
      <c r="N11" s="527">
        <v>96</v>
      </c>
      <c r="P11" s="590"/>
      <c r="Q11" s="590"/>
    </row>
    <row r="12" spans="1:17" s="530" customFormat="1" ht="17.100000000000001" customHeight="1">
      <c r="A12" s="949" t="s">
        <v>67</v>
      </c>
      <c r="B12" s="950"/>
      <c r="C12" s="950"/>
      <c r="D12" s="950"/>
      <c r="E12" s="951"/>
      <c r="F12" s="535">
        <f>F11</f>
        <v>26</v>
      </c>
      <c r="G12" s="535">
        <f t="shared" ref="G12" si="1">SUM(G10:G11)</f>
        <v>62</v>
      </c>
      <c r="H12" s="535">
        <f t="shared" ref="H12:N12" si="2">H11</f>
        <v>0</v>
      </c>
      <c r="I12" s="535">
        <f t="shared" si="2"/>
        <v>36</v>
      </c>
      <c r="J12" s="535">
        <f t="shared" si="2"/>
        <v>0</v>
      </c>
      <c r="K12" s="535">
        <f t="shared" si="2"/>
        <v>0</v>
      </c>
      <c r="L12" s="535">
        <f t="shared" si="2"/>
        <v>44</v>
      </c>
      <c r="M12" s="535">
        <f t="shared" si="2"/>
        <v>52</v>
      </c>
      <c r="N12" s="535">
        <f t="shared" si="2"/>
        <v>96</v>
      </c>
      <c r="P12" s="590"/>
      <c r="Q12" s="590"/>
    </row>
    <row r="13" spans="1:17" ht="17.100000000000001" customHeight="1">
      <c r="A13" s="524">
        <v>4</v>
      </c>
      <c r="B13" s="525" t="s">
        <v>2834</v>
      </c>
      <c r="C13" s="526">
        <v>10507966</v>
      </c>
      <c r="D13" s="526" t="s">
        <v>2835</v>
      </c>
      <c r="E13" s="526" t="s">
        <v>227</v>
      </c>
      <c r="F13" s="527">
        <v>25</v>
      </c>
      <c r="G13" s="527">
        <v>47</v>
      </c>
      <c r="H13" s="527">
        <v>0</v>
      </c>
      <c r="I13" s="527">
        <v>33</v>
      </c>
      <c r="J13" s="527">
        <v>0</v>
      </c>
      <c r="K13" s="527">
        <v>0</v>
      </c>
      <c r="L13" s="527">
        <v>53</v>
      </c>
      <c r="M13" s="527">
        <v>52</v>
      </c>
      <c r="N13" s="527">
        <v>105</v>
      </c>
      <c r="P13" s="590"/>
      <c r="Q13" s="590"/>
    </row>
    <row r="14" spans="1:17" ht="17.100000000000001" customHeight="1">
      <c r="A14" s="524">
        <v>5</v>
      </c>
      <c r="B14" s="525" t="s">
        <v>2836</v>
      </c>
      <c r="C14" s="526">
        <v>10507967</v>
      </c>
      <c r="D14" s="526" t="s">
        <v>2837</v>
      </c>
      <c r="E14" s="526" t="s">
        <v>227</v>
      </c>
      <c r="F14" s="527">
        <v>16</v>
      </c>
      <c r="G14" s="527">
        <v>12</v>
      </c>
      <c r="H14" s="527">
        <v>0</v>
      </c>
      <c r="I14" s="527">
        <v>17</v>
      </c>
      <c r="J14" s="527">
        <v>0</v>
      </c>
      <c r="K14" s="527">
        <v>0</v>
      </c>
      <c r="L14" s="527">
        <v>27</v>
      </c>
      <c r="M14" s="527">
        <v>18</v>
      </c>
      <c r="N14" s="527">
        <v>45</v>
      </c>
      <c r="P14" s="590"/>
      <c r="Q14" s="590"/>
    </row>
    <row r="15" spans="1:17" ht="17.100000000000001" customHeight="1">
      <c r="A15" s="524">
        <v>6</v>
      </c>
      <c r="B15" s="525" t="s">
        <v>2838</v>
      </c>
      <c r="C15" s="526">
        <v>10507968</v>
      </c>
      <c r="D15" s="526" t="s">
        <v>2839</v>
      </c>
      <c r="E15" s="526" t="s">
        <v>227</v>
      </c>
      <c r="F15" s="527">
        <v>47</v>
      </c>
      <c r="G15" s="527">
        <v>57</v>
      </c>
      <c r="H15" s="527">
        <v>0</v>
      </c>
      <c r="I15" s="527">
        <v>41</v>
      </c>
      <c r="J15" s="527">
        <v>0</v>
      </c>
      <c r="K15" s="527">
        <v>0</v>
      </c>
      <c r="L15" s="527">
        <v>83</v>
      </c>
      <c r="M15" s="527">
        <v>62</v>
      </c>
      <c r="N15" s="527">
        <v>145</v>
      </c>
      <c r="P15" s="590"/>
      <c r="Q15" s="590"/>
    </row>
    <row r="16" spans="1:17" s="530" customFormat="1" ht="17.100000000000001" customHeight="1">
      <c r="A16" s="949" t="s">
        <v>67</v>
      </c>
      <c r="B16" s="950"/>
      <c r="C16" s="950"/>
      <c r="D16" s="950"/>
      <c r="E16" s="951"/>
      <c r="F16" s="535">
        <f>SUM(F13:F15)</f>
        <v>88</v>
      </c>
      <c r="G16" s="535">
        <f t="shared" ref="G16:N16" si="3">SUM(G13:G15)</f>
        <v>116</v>
      </c>
      <c r="H16" s="535">
        <f t="shared" si="3"/>
        <v>0</v>
      </c>
      <c r="I16" s="535">
        <f t="shared" si="3"/>
        <v>91</v>
      </c>
      <c r="J16" s="535">
        <f t="shared" si="3"/>
        <v>0</v>
      </c>
      <c r="K16" s="535">
        <f t="shared" si="3"/>
        <v>0</v>
      </c>
      <c r="L16" s="535">
        <f t="shared" si="3"/>
        <v>163</v>
      </c>
      <c r="M16" s="535">
        <f t="shared" si="3"/>
        <v>132</v>
      </c>
      <c r="N16" s="535">
        <f t="shared" si="3"/>
        <v>295</v>
      </c>
      <c r="P16" s="590"/>
      <c r="Q16" s="590"/>
    </row>
    <row r="17" spans="1:17" ht="17.100000000000001" customHeight="1">
      <c r="A17" s="524">
        <v>7</v>
      </c>
      <c r="B17" s="525" t="s">
        <v>2840</v>
      </c>
      <c r="C17" s="526">
        <v>10503919</v>
      </c>
      <c r="D17" s="526" t="s">
        <v>2841</v>
      </c>
      <c r="E17" s="526" t="s">
        <v>308</v>
      </c>
      <c r="F17" s="527">
        <v>17</v>
      </c>
      <c r="G17" s="527">
        <v>32</v>
      </c>
      <c r="H17" s="527">
        <v>0</v>
      </c>
      <c r="I17" s="527">
        <v>24</v>
      </c>
      <c r="J17" s="527">
        <v>0</v>
      </c>
      <c r="K17" s="527">
        <v>0</v>
      </c>
      <c r="L17" s="527">
        <v>45</v>
      </c>
      <c r="M17" s="527">
        <v>28</v>
      </c>
      <c r="N17" s="527">
        <v>73</v>
      </c>
      <c r="P17" s="590"/>
      <c r="Q17" s="590"/>
    </row>
    <row r="18" spans="1:17" s="530" customFormat="1" ht="17.100000000000001" customHeight="1">
      <c r="A18" s="949" t="s">
        <v>67</v>
      </c>
      <c r="B18" s="950"/>
      <c r="C18" s="950"/>
      <c r="D18" s="950"/>
      <c r="E18" s="951"/>
      <c r="F18" s="535">
        <f>F17</f>
        <v>17</v>
      </c>
      <c r="G18" s="535">
        <f t="shared" ref="G18" si="4">SUM(G16:G17)</f>
        <v>148</v>
      </c>
      <c r="H18" s="535">
        <f t="shared" ref="H18" si="5">H17</f>
        <v>0</v>
      </c>
      <c r="I18" s="535">
        <f t="shared" ref="I18" si="6">I17</f>
        <v>24</v>
      </c>
      <c r="J18" s="535">
        <f t="shared" ref="J18" si="7">J17</f>
        <v>0</v>
      </c>
      <c r="K18" s="535">
        <f t="shared" ref="K18" si="8">K17</f>
        <v>0</v>
      </c>
      <c r="L18" s="535">
        <f t="shared" ref="L18" si="9">L17</f>
        <v>45</v>
      </c>
      <c r="M18" s="535">
        <f t="shared" ref="M18" si="10">M17</f>
        <v>28</v>
      </c>
      <c r="N18" s="535">
        <f t="shared" ref="N18" si="11">N17</f>
        <v>73</v>
      </c>
      <c r="P18" s="590"/>
      <c r="Q18" s="590"/>
    </row>
    <row r="19" spans="1:17" ht="17.100000000000001" customHeight="1">
      <c r="A19" s="524">
        <v>8</v>
      </c>
      <c r="B19" s="525" t="s">
        <v>2842</v>
      </c>
      <c r="C19" s="526">
        <v>10507954</v>
      </c>
      <c r="D19" s="526" t="s">
        <v>2843</v>
      </c>
      <c r="E19" s="526" t="s">
        <v>205</v>
      </c>
      <c r="F19" s="527">
        <v>25</v>
      </c>
      <c r="G19" s="527">
        <v>23</v>
      </c>
      <c r="H19" s="527">
        <v>0</v>
      </c>
      <c r="I19" s="527">
        <v>19</v>
      </c>
      <c r="J19" s="527">
        <v>0</v>
      </c>
      <c r="K19" s="527">
        <v>0</v>
      </c>
      <c r="L19" s="527">
        <v>37</v>
      </c>
      <c r="M19" s="527">
        <v>30</v>
      </c>
      <c r="N19" s="527">
        <v>67</v>
      </c>
      <c r="P19" s="590"/>
      <c r="Q19" s="590"/>
    </row>
    <row r="20" spans="1:17" s="530" customFormat="1" ht="17.100000000000001" customHeight="1">
      <c r="A20" s="949" t="s">
        <v>67</v>
      </c>
      <c r="B20" s="950"/>
      <c r="C20" s="950"/>
      <c r="D20" s="950"/>
      <c r="E20" s="951"/>
      <c r="F20" s="535">
        <f>F19</f>
        <v>25</v>
      </c>
      <c r="G20" s="535">
        <f t="shared" ref="G20" si="12">SUM(G18:G19)</f>
        <v>171</v>
      </c>
      <c r="H20" s="535">
        <f t="shared" ref="H20" si="13">H19</f>
        <v>0</v>
      </c>
      <c r="I20" s="535">
        <f t="shared" ref="I20" si="14">I19</f>
        <v>19</v>
      </c>
      <c r="J20" s="535">
        <f t="shared" ref="J20" si="15">J19</f>
        <v>0</v>
      </c>
      <c r="K20" s="535">
        <f t="shared" ref="K20" si="16">K19</f>
        <v>0</v>
      </c>
      <c r="L20" s="535">
        <f t="shared" ref="L20" si="17">L19</f>
        <v>37</v>
      </c>
      <c r="M20" s="535">
        <f t="shared" ref="M20" si="18">M19</f>
        <v>30</v>
      </c>
      <c r="N20" s="535">
        <f t="shared" ref="N20" si="19">N19</f>
        <v>67</v>
      </c>
      <c r="P20" s="590"/>
      <c r="Q20" s="590"/>
    </row>
    <row r="21" spans="1:17" ht="17.100000000000001" customHeight="1">
      <c r="A21" s="524">
        <v>9</v>
      </c>
      <c r="B21" s="525" t="s">
        <v>2844</v>
      </c>
      <c r="C21" s="526">
        <v>10507964</v>
      </c>
      <c r="D21" s="526" t="s">
        <v>2845</v>
      </c>
      <c r="E21" s="526" t="s">
        <v>189</v>
      </c>
      <c r="F21" s="527">
        <v>29</v>
      </c>
      <c r="G21" s="527">
        <v>24</v>
      </c>
      <c r="H21" s="527">
        <v>0</v>
      </c>
      <c r="I21" s="527">
        <v>26</v>
      </c>
      <c r="J21" s="527">
        <v>0</v>
      </c>
      <c r="K21" s="527">
        <v>0</v>
      </c>
      <c r="L21" s="527">
        <v>35</v>
      </c>
      <c r="M21" s="527">
        <v>44</v>
      </c>
      <c r="N21" s="527">
        <v>79</v>
      </c>
      <c r="P21" s="590"/>
      <c r="Q21" s="590"/>
    </row>
    <row r="22" spans="1:17" ht="17.100000000000001" customHeight="1">
      <c r="A22" s="524">
        <v>10</v>
      </c>
      <c r="B22" s="525" t="s">
        <v>2846</v>
      </c>
      <c r="C22" s="526">
        <v>10507955</v>
      </c>
      <c r="D22" s="526" t="s">
        <v>2847</v>
      </c>
      <c r="E22" s="526" t="s">
        <v>189</v>
      </c>
      <c r="F22" s="527">
        <v>7</v>
      </c>
      <c r="G22" s="527">
        <v>8</v>
      </c>
      <c r="H22" s="527">
        <v>0</v>
      </c>
      <c r="I22" s="527">
        <v>10</v>
      </c>
      <c r="J22" s="527">
        <v>0</v>
      </c>
      <c r="K22" s="527">
        <v>0</v>
      </c>
      <c r="L22" s="527">
        <v>20</v>
      </c>
      <c r="M22" s="527">
        <v>5</v>
      </c>
      <c r="N22" s="527">
        <v>25</v>
      </c>
      <c r="P22" s="590"/>
      <c r="Q22" s="590"/>
    </row>
    <row r="23" spans="1:17" s="530" customFormat="1" ht="17.100000000000001" customHeight="1">
      <c r="A23" s="949" t="s">
        <v>67</v>
      </c>
      <c r="B23" s="950"/>
      <c r="C23" s="950"/>
      <c r="D23" s="950"/>
      <c r="E23" s="951"/>
      <c r="F23" s="535">
        <f>SUM(F21:F22)</f>
        <v>36</v>
      </c>
      <c r="G23" s="535">
        <f t="shared" ref="G23" si="20">SUM(G21:G22)</f>
        <v>32</v>
      </c>
      <c r="H23" s="535">
        <f t="shared" ref="H23" si="21">SUM(H21:H22)</f>
        <v>0</v>
      </c>
      <c r="I23" s="535">
        <f t="shared" ref="I23" si="22">SUM(I21:I22)</f>
        <v>36</v>
      </c>
      <c r="J23" s="535">
        <f t="shared" ref="J23" si="23">SUM(J21:J22)</f>
        <v>0</v>
      </c>
      <c r="K23" s="535">
        <f t="shared" ref="K23" si="24">SUM(K21:K22)</f>
        <v>0</v>
      </c>
      <c r="L23" s="535">
        <f t="shared" ref="L23" si="25">SUM(L21:L22)</f>
        <v>55</v>
      </c>
      <c r="M23" s="535">
        <f t="shared" ref="M23" si="26">SUM(M21:M22)</f>
        <v>49</v>
      </c>
      <c r="N23" s="535">
        <f t="shared" ref="N23" si="27">SUM(N21:N22)</f>
        <v>104</v>
      </c>
      <c r="P23" s="590"/>
      <c r="Q23" s="590"/>
    </row>
    <row r="24" spans="1:17" ht="17.100000000000001" customHeight="1">
      <c r="A24" s="524">
        <v>11</v>
      </c>
      <c r="B24" s="525" t="s">
        <v>2848</v>
      </c>
      <c r="C24" s="526">
        <v>10507956</v>
      </c>
      <c r="D24" s="526" t="s">
        <v>2849</v>
      </c>
      <c r="E24" s="526" t="s">
        <v>216</v>
      </c>
      <c r="F24" s="527">
        <v>20</v>
      </c>
      <c r="G24" s="527">
        <v>15</v>
      </c>
      <c r="H24" s="527">
        <v>0</v>
      </c>
      <c r="I24" s="527">
        <v>12</v>
      </c>
      <c r="J24" s="527">
        <v>0</v>
      </c>
      <c r="K24" s="527">
        <v>0</v>
      </c>
      <c r="L24" s="527">
        <v>21</v>
      </c>
      <c r="M24" s="527">
        <v>26</v>
      </c>
      <c r="N24" s="527">
        <v>47</v>
      </c>
      <c r="P24" s="590"/>
      <c r="Q24" s="590"/>
    </row>
    <row r="25" spans="1:17" ht="17.100000000000001" customHeight="1">
      <c r="A25" s="524">
        <v>12</v>
      </c>
      <c r="B25" s="525" t="s">
        <v>2850</v>
      </c>
      <c r="C25" s="526">
        <v>10507957</v>
      </c>
      <c r="D25" s="526" t="s">
        <v>2851</v>
      </c>
      <c r="E25" s="526" t="s">
        <v>216</v>
      </c>
      <c r="F25" s="527">
        <v>16</v>
      </c>
      <c r="G25" s="527">
        <v>11</v>
      </c>
      <c r="H25" s="527">
        <v>0</v>
      </c>
      <c r="I25" s="527">
        <v>15</v>
      </c>
      <c r="J25" s="527">
        <v>0</v>
      </c>
      <c r="K25" s="527">
        <v>0</v>
      </c>
      <c r="L25" s="527">
        <v>12</v>
      </c>
      <c r="M25" s="527">
        <v>30</v>
      </c>
      <c r="N25" s="527">
        <v>42</v>
      </c>
      <c r="P25" s="590"/>
      <c r="Q25" s="590"/>
    </row>
    <row r="26" spans="1:17" ht="17.100000000000001" customHeight="1">
      <c r="A26" s="524">
        <v>13</v>
      </c>
      <c r="B26" s="525" t="s">
        <v>2852</v>
      </c>
      <c r="C26" s="526">
        <v>10507958</v>
      </c>
      <c r="D26" s="526" t="s">
        <v>2853</v>
      </c>
      <c r="E26" s="526" t="s">
        <v>216</v>
      </c>
      <c r="F26" s="527">
        <v>14</v>
      </c>
      <c r="G26" s="527">
        <v>6</v>
      </c>
      <c r="H26" s="527">
        <v>0</v>
      </c>
      <c r="I26" s="527">
        <v>47</v>
      </c>
      <c r="J26" s="527">
        <v>0</v>
      </c>
      <c r="K26" s="527">
        <v>0</v>
      </c>
      <c r="L26" s="527">
        <v>31</v>
      </c>
      <c r="M26" s="527">
        <v>36</v>
      </c>
      <c r="N26" s="527">
        <v>67</v>
      </c>
      <c r="P26" s="590"/>
      <c r="Q26" s="590"/>
    </row>
    <row r="27" spans="1:17" s="530" customFormat="1" ht="17.100000000000001" customHeight="1">
      <c r="A27" s="949" t="s">
        <v>67</v>
      </c>
      <c r="B27" s="950"/>
      <c r="C27" s="950"/>
      <c r="D27" s="950"/>
      <c r="E27" s="951"/>
      <c r="F27" s="535">
        <f>SUM(F24:F26)</f>
        <v>50</v>
      </c>
      <c r="G27" s="535">
        <f t="shared" ref="G27:N27" si="28">SUM(G24:G26)</f>
        <v>32</v>
      </c>
      <c r="H27" s="535">
        <f t="shared" si="28"/>
        <v>0</v>
      </c>
      <c r="I27" s="535">
        <f t="shared" si="28"/>
        <v>74</v>
      </c>
      <c r="J27" s="535">
        <f t="shared" si="28"/>
        <v>0</v>
      </c>
      <c r="K27" s="535">
        <f t="shared" si="28"/>
        <v>0</v>
      </c>
      <c r="L27" s="535">
        <f t="shared" si="28"/>
        <v>64</v>
      </c>
      <c r="M27" s="535">
        <f t="shared" si="28"/>
        <v>92</v>
      </c>
      <c r="N27" s="535">
        <f t="shared" si="28"/>
        <v>156</v>
      </c>
      <c r="P27" s="590"/>
      <c r="Q27" s="590"/>
    </row>
    <row r="28" spans="1:17" ht="17.100000000000001" customHeight="1">
      <c r="A28" s="524">
        <v>14</v>
      </c>
      <c r="B28" s="525" t="s">
        <v>2854</v>
      </c>
      <c r="C28" s="526">
        <v>10507965</v>
      </c>
      <c r="D28" s="526" t="s">
        <v>2855</v>
      </c>
      <c r="E28" s="526" t="s">
        <v>178</v>
      </c>
      <c r="F28" s="527">
        <v>106</v>
      </c>
      <c r="G28" s="527">
        <v>116</v>
      </c>
      <c r="H28" s="527">
        <v>44</v>
      </c>
      <c r="I28" s="527">
        <v>58</v>
      </c>
      <c r="J28" s="527">
        <v>0</v>
      </c>
      <c r="K28" s="527">
        <v>19</v>
      </c>
      <c r="L28" s="527">
        <f>149</f>
        <v>149</v>
      </c>
      <c r="M28" s="527">
        <f>194</f>
        <v>194</v>
      </c>
      <c r="N28" s="527">
        <f>L28+M28</f>
        <v>343</v>
      </c>
      <c r="P28" s="590"/>
      <c r="Q28" s="590"/>
    </row>
    <row r="29" spans="1:17" s="530" customFormat="1" ht="17.100000000000001" customHeight="1">
      <c r="A29" s="949" t="s">
        <v>67</v>
      </c>
      <c r="B29" s="950"/>
      <c r="C29" s="950"/>
      <c r="D29" s="950"/>
      <c r="E29" s="951"/>
      <c r="F29" s="535">
        <f>F28</f>
        <v>106</v>
      </c>
      <c r="G29" s="535">
        <f t="shared" ref="G29" si="29">SUM(G27:G28)</f>
        <v>148</v>
      </c>
      <c r="H29" s="535">
        <f t="shared" ref="H29" si="30">H28</f>
        <v>44</v>
      </c>
      <c r="I29" s="535">
        <f t="shared" ref="I29" si="31">I28</f>
        <v>58</v>
      </c>
      <c r="J29" s="535">
        <f t="shared" ref="J29" si="32">J28</f>
        <v>0</v>
      </c>
      <c r="K29" s="535">
        <f t="shared" ref="K29" si="33">K28</f>
        <v>19</v>
      </c>
      <c r="L29" s="535">
        <f t="shared" ref="L29" si="34">L28</f>
        <v>149</v>
      </c>
      <c r="M29" s="535">
        <f t="shared" ref="M29" si="35">M28</f>
        <v>194</v>
      </c>
      <c r="N29" s="535">
        <f t="shared" ref="N29" si="36">N28</f>
        <v>343</v>
      </c>
      <c r="P29" s="590"/>
      <c r="Q29" s="590"/>
    </row>
    <row r="30" spans="1:17" ht="17.100000000000001" customHeight="1">
      <c r="A30" s="524">
        <v>15</v>
      </c>
      <c r="B30" s="525" t="s">
        <v>2856</v>
      </c>
      <c r="C30" s="526">
        <v>10507959</v>
      </c>
      <c r="D30" s="526" t="s">
        <v>2857</v>
      </c>
      <c r="E30" s="526" t="s">
        <v>209</v>
      </c>
      <c r="F30" s="527">
        <v>27</v>
      </c>
      <c r="G30" s="527">
        <v>22</v>
      </c>
      <c r="H30" s="527">
        <v>0</v>
      </c>
      <c r="I30" s="527">
        <v>36</v>
      </c>
      <c r="J30" s="527">
        <v>0</v>
      </c>
      <c r="K30" s="527">
        <v>0</v>
      </c>
      <c r="L30" s="527">
        <v>37</v>
      </c>
      <c r="M30" s="527">
        <v>48</v>
      </c>
      <c r="N30" s="527">
        <v>85</v>
      </c>
      <c r="P30" s="590"/>
      <c r="Q30" s="590"/>
    </row>
    <row r="31" spans="1:17" ht="17.100000000000001" customHeight="1">
      <c r="A31" s="524">
        <v>16</v>
      </c>
      <c r="B31" s="525" t="s">
        <v>2858</v>
      </c>
      <c r="C31" s="526">
        <v>10507952</v>
      </c>
      <c r="D31" s="526" t="s">
        <v>2859</v>
      </c>
      <c r="E31" s="526" t="s">
        <v>209</v>
      </c>
      <c r="F31" s="527">
        <v>23</v>
      </c>
      <c r="G31" s="527">
        <v>17</v>
      </c>
      <c r="H31" s="527">
        <v>0</v>
      </c>
      <c r="I31" s="527">
        <v>0</v>
      </c>
      <c r="J31" s="527">
        <v>0</v>
      </c>
      <c r="K31" s="527">
        <v>25</v>
      </c>
      <c r="L31" s="527">
        <v>30</v>
      </c>
      <c r="M31" s="527">
        <v>35</v>
      </c>
      <c r="N31" s="527">
        <v>65</v>
      </c>
      <c r="P31" s="590"/>
      <c r="Q31" s="590"/>
    </row>
    <row r="32" spans="1:17" ht="17.100000000000001" customHeight="1">
      <c r="A32" s="524">
        <v>17</v>
      </c>
      <c r="B32" s="525" t="s">
        <v>2860</v>
      </c>
      <c r="C32" s="526">
        <v>10507960</v>
      </c>
      <c r="D32" s="526" t="s">
        <v>2861</v>
      </c>
      <c r="E32" s="526" t="s">
        <v>209</v>
      </c>
      <c r="F32" s="527">
        <v>13</v>
      </c>
      <c r="G32" s="527">
        <v>7</v>
      </c>
      <c r="H32" s="527">
        <v>0</v>
      </c>
      <c r="I32" s="527">
        <v>12</v>
      </c>
      <c r="J32" s="527">
        <v>0</v>
      </c>
      <c r="K32" s="527">
        <v>0</v>
      </c>
      <c r="L32" s="527">
        <v>24</v>
      </c>
      <c r="M32" s="527">
        <v>8</v>
      </c>
      <c r="N32" s="527">
        <v>32</v>
      </c>
      <c r="P32" s="590"/>
      <c r="Q32" s="590"/>
    </row>
    <row r="33" spans="1:17" ht="17.100000000000001" customHeight="1">
      <c r="A33" s="524">
        <v>18</v>
      </c>
      <c r="B33" s="525" t="s">
        <v>2862</v>
      </c>
      <c r="C33" s="526">
        <v>10507961</v>
      </c>
      <c r="D33" s="526" t="s">
        <v>2863</v>
      </c>
      <c r="E33" s="526" t="s">
        <v>209</v>
      </c>
      <c r="F33" s="527">
        <v>34</v>
      </c>
      <c r="G33" s="527">
        <v>15</v>
      </c>
      <c r="H33" s="527">
        <v>0</v>
      </c>
      <c r="I33" s="527">
        <v>15</v>
      </c>
      <c r="J33" s="527">
        <v>0</v>
      </c>
      <c r="K33" s="527">
        <v>0</v>
      </c>
      <c r="L33" s="527">
        <v>33</v>
      </c>
      <c r="M33" s="527">
        <v>31</v>
      </c>
      <c r="N33" s="527">
        <v>64</v>
      </c>
      <c r="P33" s="590"/>
      <c r="Q33" s="590"/>
    </row>
    <row r="34" spans="1:17" ht="17.100000000000001" customHeight="1">
      <c r="A34" s="524">
        <v>19</v>
      </c>
      <c r="B34" s="525" t="s">
        <v>2864</v>
      </c>
      <c r="C34" s="526">
        <v>10507962</v>
      </c>
      <c r="D34" s="526" t="s">
        <v>2865</v>
      </c>
      <c r="E34" s="526" t="s">
        <v>209</v>
      </c>
      <c r="F34" s="527">
        <v>14</v>
      </c>
      <c r="G34" s="527">
        <v>23</v>
      </c>
      <c r="H34" s="527">
        <v>0</v>
      </c>
      <c r="I34" s="527">
        <v>27</v>
      </c>
      <c r="J34" s="527">
        <v>0</v>
      </c>
      <c r="K34" s="527">
        <v>0</v>
      </c>
      <c r="L34" s="527">
        <v>32</v>
      </c>
      <c r="M34" s="527">
        <v>32</v>
      </c>
      <c r="N34" s="527">
        <v>64</v>
      </c>
      <c r="P34" s="590"/>
      <c r="Q34" s="590"/>
    </row>
    <row r="35" spans="1:17" ht="17.100000000000001" customHeight="1">
      <c r="A35" s="524">
        <v>20</v>
      </c>
      <c r="B35" s="525" t="s">
        <v>2866</v>
      </c>
      <c r="C35" s="526">
        <v>69788131</v>
      </c>
      <c r="D35" s="526" t="s">
        <v>2867</v>
      </c>
      <c r="E35" s="526" t="s">
        <v>209</v>
      </c>
      <c r="F35" s="527">
        <v>19</v>
      </c>
      <c r="G35" s="527">
        <v>25</v>
      </c>
      <c r="H35" s="527">
        <v>0</v>
      </c>
      <c r="I35" s="527">
        <v>15</v>
      </c>
      <c r="J35" s="527">
        <v>0</v>
      </c>
      <c r="K35" s="527">
        <v>0</v>
      </c>
      <c r="L35" s="527">
        <v>24</v>
      </c>
      <c r="M35" s="527">
        <v>35</v>
      </c>
      <c r="N35" s="527">
        <v>59</v>
      </c>
      <c r="P35" s="590"/>
      <c r="Q35" s="590"/>
    </row>
    <row r="36" spans="1:17" ht="17.100000000000001" customHeight="1">
      <c r="A36" s="524">
        <v>21</v>
      </c>
      <c r="B36" s="525" t="s">
        <v>2868</v>
      </c>
      <c r="C36" s="526">
        <v>69894806</v>
      </c>
      <c r="D36" s="526" t="s">
        <v>2869</v>
      </c>
      <c r="E36" s="526" t="s">
        <v>209</v>
      </c>
      <c r="F36" s="527">
        <v>28</v>
      </c>
      <c r="G36" s="527">
        <v>40</v>
      </c>
      <c r="H36" s="527">
        <v>13</v>
      </c>
      <c r="I36" s="527">
        <v>0</v>
      </c>
      <c r="J36" s="527">
        <v>0</v>
      </c>
      <c r="K36" s="527">
        <v>0</v>
      </c>
      <c r="L36" s="527">
        <v>30</v>
      </c>
      <c r="M36" s="527">
        <v>51</v>
      </c>
      <c r="N36" s="527">
        <v>81</v>
      </c>
      <c r="P36" s="590"/>
      <c r="Q36" s="590"/>
    </row>
    <row r="37" spans="1:17" s="530" customFormat="1" ht="17.100000000000001" customHeight="1">
      <c r="A37" s="949" t="s">
        <v>67</v>
      </c>
      <c r="B37" s="950"/>
      <c r="C37" s="950"/>
      <c r="D37" s="950"/>
      <c r="E37" s="951"/>
      <c r="F37" s="535">
        <f>SUM(F30:F36)</f>
        <v>158</v>
      </c>
      <c r="G37" s="535">
        <f t="shared" ref="G37:N37" si="37">SUM(G30:G36)</f>
        <v>149</v>
      </c>
      <c r="H37" s="535">
        <f t="shared" si="37"/>
        <v>13</v>
      </c>
      <c r="I37" s="535">
        <f t="shared" si="37"/>
        <v>105</v>
      </c>
      <c r="J37" s="535">
        <f t="shared" si="37"/>
        <v>0</v>
      </c>
      <c r="K37" s="535">
        <f t="shared" si="37"/>
        <v>25</v>
      </c>
      <c r="L37" s="535">
        <f t="shared" si="37"/>
        <v>210</v>
      </c>
      <c r="M37" s="535">
        <f t="shared" si="37"/>
        <v>240</v>
      </c>
      <c r="N37" s="535">
        <f t="shared" si="37"/>
        <v>450</v>
      </c>
      <c r="P37" s="590"/>
      <c r="Q37" s="590"/>
    </row>
    <row r="38" spans="1:17" s="530" customFormat="1">
      <c r="A38" s="952" t="s">
        <v>2702</v>
      </c>
      <c r="B38" s="953"/>
      <c r="C38" s="953"/>
      <c r="D38" s="953"/>
      <c r="E38" s="954"/>
      <c r="F38" s="529">
        <f>F37+F29+F27+F23+F20+F18+F16+F12+F10</f>
        <v>527</v>
      </c>
      <c r="G38" s="529">
        <f t="shared" ref="G38:M38" si="38">G37+G29+G27+G23+G20+G18+G16+G12+G10</f>
        <v>886</v>
      </c>
      <c r="H38" s="529">
        <f t="shared" si="38"/>
        <v>57</v>
      </c>
      <c r="I38" s="529">
        <f t="shared" si="38"/>
        <v>470</v>
      </c>
      <c r="J38" s="529">
        <f t="shared" si="38"/>
        <v>0</v>
      </c>
      <c r="K38" s="529">
        <f t="shared" si="38"/>
        <v>44</v>
      </c>
      <c r="L38" s="529">
        <f t="shared" si="38"/>
        <v>809</v>
      </c>
      <c r="M38" s="529">
        <f t="shared" si="38"/>
        <v>851</v>
      </c>
      <c r="N38" s="529">
        <f>N37+N29+N27+N23+N20+N18+N16+N12+N10</f>
        <v>1660</v>
      </c>
      <c r="P38" s="529"/>
      <c r="Q38" s="529"/>
    </row>
    <row r="40" spans="1:17">
      <c r="N40" s="531">
        <f>SUM(L38:M38)</f>
        <v>1660</v>
      </c>
    </row>
    <row r="42" spans="1:17">
      <c r="N42" s="531">
        <f>N40-'Siswa MA Pertingkat 36'!O42</f>
        <v>0</v>
      </c>
    </row>
  </sheetData>
  <mergeCells count="20">
    <mergeCell ref="A38:E38"/>
    <mergeCell ref="A10:E10"/>
    <mergeCell ref="A12:E12"/>
    <mergeCell ref="A16:E16"/>
    <mergeCell ref="A18:E18"/>
    <mergeCell ref="A20:E20"/>
    <mergeCell ref="A23:E23"/>
    <mergeCell ref="A27:E27"/>
    <mergeCell ref="A29:E29"/>
    <mergeCell ref="A37:E37"/>
    <mergeCell ref="A3:N3"/>
    <mergeCell ref="A1:N1"/>
    <mergeCell ref="A4:N4"/>
    <mergeCell ref="L6:N6"/>
    <mergeCell ref="A6:A7"/>
    <mergeCell ref="B6:B7"/>
    <mergeCell ref="C6:C7"/>
    <mergeCell ref="D6:D7"/>
    <mergeCell ref="E6:E7"/>
    <mergeCell ref="F6:K6"/>
  </mergeCells>
  <hyperlinks>
    <hyperlink ref="B28" r:id="rId1" tooltip="Klik untuk melakukan Validasi Data" display="http://emispendis.kemenag.go.id/emis1617/main.php?jpage=RnhzdC9ESVVUNGxDa0RKMHJDWm9pZE9INndmbEw1dCtHR1o5bWgwMlhTbz0=" xr:uid="{00000000-0004-0000-4900-000000000000}"/>
    <hyperlink ref="B13" r:id="rId2" tooltip="Klik untuk melakukan Validasi Data" display="http://emispendis.kemenag.go.id/emis1617/main.php?jpage=RnhzdC9ESVVUNGxDa0RKMHJDWm9pWGl6NVcwdzNCQy8xUncyWlpCQUl4ST0=" xr:uid="{00000000-0004-0000-4900-000001000000}"/>
    <hyperlink ref="B30" r:id="rId3" tooltip="Klik untuk melakukan Validasi Data" display="http://emispendis.kemenag.go.id/emis1617/main.php?jpage=RnhzdC9ESVVUNGxDa0RKMHJDWm9pVXMvUW9Ua2NjSlRXeUhvWFdzeTF0ND0=" xr:uid="{00000000-0004-0000-4900-000002000000}"/>
    <hyperlink ref="B24" r:id="rId4" tooltip="Klik untuk melakukan Validasi Data" display="http://emispendis.kemenag.go.id/emis1617/main.php?jpage=RnhzdC9ESVVUNGxDa0RKMHJDWm9pU0YzYzJHaHE5VXhDcTUzK2srTVYxcz0=" xr:uid="{00000000-0004-0000-4900-000003000000}"/>
    <hyperlink ref="B14" r:id="rId5" tooltip="Klik untuk melakukan Validasi Data" display="http://emispendis.kemenag.go.id/emis1617/main.php?jpage=RnhzdC9ESVVUNGxDa0RKMHJDWm9pYUV1bW85cG1yQTVzbEtma2FYM0dIWT0=" xr:uid="{00000000-0004-0000-4900-000004000000}"/>
    <hyperlink ref="B21" r:id="rId6" tooltip="Klik untuk melakukan Validasi Data" display="http://emispendis.kemenag.go.id/emis1617/main.php?jpage=RnhzdC9ESVVUNGxDa0RKMHJDWm9pWVZzZ3FLSTZIMjczZS9EL2JCYjF0bz0=" xr:uid="{00000000-0004-0000-4900-000005000000}"/>
    <hyperlink ref="B19" r:id="rId7" tooltip="Klik untuk melakukan Validasi Data" display="http://emispendis.kemenag.go.id/emis1617/main.php?jpage=RnhzdC9ESVVUNGxDa0RKMHJDWm9pZXRwQUw0bk4xUURwbVlmYnNjS0U3VT0=" xr:uid="{00000000-0004-0000-4900-000006000000}"/>
    <hyperlink ref="B8" r:id="rId8" tooltip="Klik untuk melakukan Validasi Data" display="http://emispendis.kemenag.go.id/emis1617/main.php?jpage=RnhzdC9ESVVUNGxDa0RKMHJDWm9pYnJPWWdoSWZMNVYxeDlaSkRYSjR4MD0=" xr:uid="{00000000-0004-0000-4900-000007000000}"/>
    <hyperlink ref="B31" r:id="rId9" tooltip="Klik untuk melakukan Validasi Data" display="http://emispendis.kemenag.go.id/emis1617/main.php?jpage=RnhzdC9ESVVUNGxDa0RKMHJDWm9pZnlMOHByblBpdmVSMzBta0dGMzh0bz0=" xr:uid="{00000000-0004-0000-4900-000008000000}"/>
    <hyperlink ref="B25" r:id="rId10" tooltip="Klik untuk melakukan Validasi Data" display="http://emispendis.kemenag.go.id/emis1617/main.php?jpage=RnhzdC9ESVVUNGxDa0RKMHJDWm9pY0FXeXl6NE53ZDFEQUtQRkZ6ZklLND0=" xr:uid="{00000000-0004-0000-4900-000009000000}"/>
    <hyperlink ref="B32" r:id="rId11" tooltip="Klik untuk melakukan Validasi Data" display="http://emispendis.kemenag.go.id/emis1617/main.php?jpage=RnhzdC9ESVVUNGxDa0RKMHJDWm9pUUFSbkZRejEwMHM1ekp3Y1hjUmZpOD0=" xr:uid="{00000000-0004-0000-4900-00000A000000}"/>
    <hyperlink ref="B33" r:id="rId12" tooltip="Klik untuk melakukan Validasi Data" display="http://emispendis.kemenag.go.id/emis1617/main.php?jpage=RnhzdC9ESVVUNGxDa0RKMHJDWm9pVEk1eFdzSXlmN3lTRjBNclVlcnVNYz0=" xr:uid="{00000000-0004-0000-4900-00000B000000}"/>
    <hyperlink ref="B15" r:id="rId13" tooltip="Klik untuk melakukan Validasi Data" display="http://emispendis.kemenag.go.id/emis1617/main.php?jpage=RnhzdC9ESVVUNGxDa0RKMHJDWm9pVVV2V3A2bDR3dVNZbm1FQVBwWGtkZz0=" xr:uid="{00000000-0004-0000-4900-00000C000000}"/>
    <hyperlink ref="B17" r:id="rId14" tooltip="Klik untuk melakukan Validasi Data" display="http://emispendis.kemenag.go.id/emis1617/main.php?jpage=RnhzdC9ESVVUNGxDa0RKMHJDWm9pYThVM3RaOEFwcTVuZ0RiZmlWQ0NtZz0=" xr:uid="{00000000-0004-0000-4900-00000D000000}"/>
    <hyperlink ref="B22" r:id="rId15" tooltip="Klik untuk melakukan Validasi Data" display="http://emispendis.kemenag.go.id/emis1617/main.php?jpage=RnhzdC9ESVVUNGxDa0RKMHJDWm9pZGh4aS9EM1lBSVhJd0E1Z1M0cnpOYz0=" xr:uid="{00000000-0004-0000-4900-00000E000000}"/>
    <hyperlink ref="B11" r:id="rId16" tooltip="Klik untuk melakukan Validasi Data" display="http://emispendis.kemenag.go.id/emis1617/main.php?jpage=RnhzdC9ESVVUNGxDa0RKMHJDWm9pVURrQ1dUVWUwcTRRSkdDZU1lTW9iMD0=" xr:uid="{00000000-0004-0000-4900-00000F000000}"/>
    <hyperlink ref="B26" r:id="rId17" tooltip="Klik untuk melakukan Validasi Data" display="http://emispendis.kemenag.go.id/emis1617/main.php?jpage=RnhzdC9ESVVUNGxDa0RKMHJDWm9pVHRyUUl6cTNLeC9iMGc0N3lXVmNXND0=" xr:uid="{00000000-0004-0000-4900-000010000000}"/>
    <hyperlink ref="B34" r:id="rId18" tooltip="Klik untuk melakukan Validasi Data" display="http://emispendis.kemenag.go.id/emis1617/main.php?jpage=RnhzdC9ESVVUNGxDa0RKMHJDWm9pVzRGQ242SndwNmFoUTNLdXloUWEvcz0=" xr:uid="{00000000-0004-0000-4900-000011000000}"/>
    <hyperlink ref="B9" r:id="rId19" tooltip="Klik untuk melakukan Validasi Data" display="http://emispendis.kemenag.go.id/emis1617/main.php?jpage=RnhzdC9ESVVUNGxDa0RKMHJDWm9pUXJBWFhOakUwZmgrcElwN2gwdHMxST0=" xr:uid="{00000000-0004-0000-4900-000012000000}"/>
    <hyperlink ref="B35" r:id="rId20" tooltip="Klik untuk melakukan Validasi Data" display="http://emispendis.kemenag.go.id/emis1617/main.php?jpage=RnhzdC9ESVVUNGxDa0RKMHJDWm9pZU8yTEFPU0dHazRUYU9PWFphT0hlRT0=" xr:uid="{00000000-0004-0000-4900-000013000000}"/>
    <hyperlink ref="B36" r:id="rId21" tooltip="Klik untuk melakukan Validasi Data" display="http://emispendis.kemenag.go.id/emis1617/main.php?jpage=RnhzdC9ESVVUNGxDa0RKMHJDWm9pUlJHS3pSVm8xazZKZVFjVmVGaVhqYz0=" xr:uid="{00000000-0004-0000-4900-000014000000}"/>
  </hyperlinks>
  <printOptions horizontalCentered="1"/>
  <pageMargins left="0.31496062992125984" right="0.70866141732283472" top="0.74803149606299213" bottom="0.74803149606299213" header="0.31496062992125984" footer="0.31496062992125984"/>
  <pageSetup paperSize="9" scale="90" orientation="portrait" horizontalDpi="4294967293" verticalDpi="0" r:id="rId2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M30"/>
  <sheetViews>
    <sheetView showGridLines="0" view="pageBreakPreview" zoomScaleSheetLayoutView="100" workbookViewId="0">
      <selection activeCell="Q5" sqref="Q5"/>
    </sheetView>
  </sheetViews>
  <sheetFormatPr defaultRowHeight="15"/>
  <cols>
    <col min="1" max="1" width="3.85546875" style="158" customWidth="1"/>
    <col min="2" max="2" width="23.140625" style="158" customWidth="1"/>
    <col min="3" max="6" width="4.5703125" style="449" customWidth="1"/>
    <col min="7" max="10" width="5" style="449" customWidth="1"/>
    <col min="11" max="13" width="4.5703125" style="158" customWidth="1"/>
    <col min="14" max="16384" width="9.140625" style="158"/>
  </cols>
  <sheetData>
    <row r="1" spans="1:13" s="305" customFormat="1">
      <c r="A1" s="714" t="s">
        <v>1854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</row>
    <row r="2" spans="1:13" s="305" customFormat="1" ht="9.75" customHeight="1">
      <c r="A2" s="295"/>
      <c r="B2" s="295"/>
      <c r="C2" s="448"/>
      <c r="D2" s="448"/>
      <c r="E2" s="448"/>
      <c r="F2" s="448"/>
      <c r="G2" s="448"/>
      <c r="H2" s="448"/>
      <c r="I2" s="448"/>
      <c r="J2" s="448"/>
      <c r="K2" s="295"/>
      <c r="L2" s="295"/>
      <c r="M2" s="295"/>
    </row>
    <row r="3" spans="1:13">
      <c r="A3" s="714" t="s">
        <v>1431</v>
      </c>
      <c r="B3" s="714"/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</row>
    <row r="4" spans="1:13">
      <c r="A4" s="714" t="s">
        <v>2901</v>
      </c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</row>
    <row r="5" spans="1:13" s="436" customFormat="1">
      <c r="A5" s="714" t="s">
        <v>2285</v>
      </c>
      <c r="B5" s="714"/>
      <c r="C5" s="714"/>
      <c r="D5" s="714"/>
      <c r="E5" s="714"/>
      <c r="F5" s="714"/>
      <c r="G5" s="714"/>
      <c r="H5" s="714"/>
      <c r="I5" s="714"/>
      <c r="J5" s="714"/>
      <c r="K5" s="714"/>
      <c r="L5" s="714"/>
      <c r="M5" s="714"/>
    </row>
    <row r="7" spans="1:13" ht="29.25" customHeight="1">
      <c r="A7" s="957" t="s">
        <v>20</v>
      </c>
      <c r="B7" s="957" t="s">
        <v>14</v>
      </c>
      <c r="C7" s="960" t="s">
        <v>173</v>
      </c>
      <c r="D7" s="961"/>
      <c r="E7" s="960" t="s">
        <v>2349</v>
      </c>
      <c r="F7" s="961"/>
      <c r="G7" s="960" t="s">
        <v>2351</v>
      </c>
      <c r="H7" s="961"/>
      <c r="I7" s="960" t="s">
        <v>2352</v>
      </c>
      <c r="J7" s="961"/>
      <c r="K7" s="957" t="s">
        <v>165</v>
      </c>
      <c r="L7" s="957"/>
      <c r="M7" s="957"/>
    </row>
    <row r="8" spans="1:13">
      <c r="A8" s="957"/>
      <c r="B8" s="957"/>
      <c r="C8" s="362" t="s">
        <v>95</v>
      </c>
      <c r="D8" s="362" t="s">
        <v>96</v>
      </c>
      <c r="E8" s="362" t="s">
        <v>95</v>
      </c>
      <c r="F8" s="362" t="s">
        <v>96</v>
      </c>
      <c r="G8" s="362" t="s">
        <v>95</v>
      </c>
      <c r="H8" s="362" t="s">
        <v>96</v>
      </c>
      <c r="I8" s="362" t="s">
        <v>95</v>
      </c>
      <c r="J8" s="362" t="s">
        <v>96</v>
      </c>
      <c r="K8" s="596" t="s">
        <v>95</v>
      </c>
      <c r="L8" s="596" t="s">
        <v>96</v>
      </c>
      <c r="M8" s="596" t="s">
        <v>80</v>
      </c>
    </row>
    <row r="9" spans="1:13">
      <c r="A9" s="208">
        <v>1</v>
      </c>
      <c r="B9" s="282" t="s">
        <v>86</v>
      </c>
      <c r="C9" s="370">
        <v>3</v>
      </c>
      <c r="D9" s="370">
        <v>1</v>
      </c>
      <c r="E9" s="370">
        <v>1</v>
      </c>
      <c r="F9" s="370">
        <v>0</v>
      </c>
      <c r="G9" s="370">
        <v>3</v>
      </c>
      <c r="H9" s="370">
        <v>3</v>
      </c>
      <c r="I9" s="370">
        <v>12</v>
      </c>
      <c r="J9" s="370">
        <v>13</v>
      </c>
      <c r="K9" s="209">
        <f>C9+E9+G9+I9</f>
        <v>19</v>
      </c>
      <c r="L9" s="209">
        <f>D9+F9+H9+J9</f>
        <v>17</v>
      </c>
      <c r="M9" s="209">
        <f>SUM(K9:L9)</f>
        <v>36</v>
      </c>
    </row>
    <row r="10" spans="1:13">
      <c r="A10" s="208">
        <v>2</v>
      </c>
      <c r="B10" s="282" t="s">
        <v>87</v>
      </c>
      <c r="C10" s="370">
        <v>8</v>
      </c>
      <c r="D10" s="370">
        <v>0</v>
      </c>
      <c r="E10" s="370">
        <v>0</v>
      </c>
      <c r="F10" s="370">
        <v>0</v>
      </c>
      <c r="G10" s="370">
        <v>15</v>
      </c>
      <c r="H10" s="370">
        <v>10</v>
      </c>
      <c r="I10" s="370">
        <v>8</v>
      </c>
      <c r="J10" s="370">
        <v>4</v>
      </c>
      <c r="K10" s="209">
        <f t="shared" ref="K10:K18" si="0">C10+E10+G10+I10</f>
        <v>31</v>
      </c>
      <c r="L10" s="209">
        <f t="shared" ref="L10:L18" si="1">D10+F10+H10+J10</f>
        <v>14</v>
      </c>
      <c r="M10" s="209">
        <f t="shared" ref="M10:M18" si="2">SUM(K10:L10)</f>
        <v>45</v>
      </c>
    </row>
    <row r="11" spans="1:13">
      <c r="A11" s="208">
        <v>3</v>
      </c>
      <c r="B11" s="282" t="s">
        <v>81</v>
      </c>
      <c r="C11" s="370">
        <v>10</v>
      </c>
      <c r="D11" s="370">
        <v>1</v>
      </c>
      <c r="E11" s="370">
        <v>0</v>
      </c>
      <c r="F11" s="370">
        <v>0</v>
      </c>
      <c r="G11" s="370">
        <v>16</v>
      </c>
      <c r="H11" s="370">
        <v>12</v>
      </c>
      <c r="I11" s="370">
        <v>3</v>
      </c>
      <c r="J11" s="370">
        <v>7</v>
      </c>
      <c r="K11" s="209">
        <f t="shared" si="0"/>
        <v>29</v>
      </c>
      <c r="L11" s="209">
        <f t="shared" si="1"/>
        <v>20</v>
      </c>
      <c r="M11" s="209">
        <f t="shared" si="2"/>
        <v>49</v>
      </c>
    </row>
    <row r="12" spans="1:13">
      <c r="A12" s="208">
        <v>4</v>
      </c>
      <c r="B12" s="282" t="s">
        <v>88</v>
      </c>
      <c r="C12" s="370">
        <v>5</v>
      </c>
      <c r="D12" s="370">
        <v>3</v>
      </c>
      <c r="E12" s="370">
        <v>0</v>
      </c>
      <c r="F12" s="370">
        <v>0</v>
      </c>
      <c r="G12" s="370">
        <v>12</v>
      </c>
      <c r="H12" s="370">
        <v>21</v>
      </c>
      <c r="I12" s="370">
        <v>4</v>
      </c>
      <c r="J12" s="370">
        <v>3</v>
      </c>
      <c r="K12" s="209">
        <f t="shared" si="0"/>
        <v>21</v>
      </c>
      <c r="L12" s="209">
        <f t="shared" si="1"/>
        <v>27</v>
      </c>
      <c r="M12" s="209">
        <f t="shared" si="2"/>
        <v>48</v>
      </c>
    </row>
    <row r="13" spans="1:13">
      <c r="A13" s="208">
        <v>5</v>
      </c>
      <c r="B13" s="282" t="s">
        <v>82</v>
      </c>
      <c r="C13" s="370">
        <v>8</v>
      </c>
      <c r="D13" s="370">
        <v>3</v>
      </c>
      <c r="E13" s="370">
        <v>0</v>
      </c>
      <c r="F13" s="370">
        <v>0</v>
      </c>
      <c r="G13" s="370">
        <v>9</v>
      </c>
      <c r="H13" s="370">
        <v>16</v>
      </c>
      <c r="I13" s="370">
        <v>15</v>
      </c>
      <c r="J13" s="370">
        <v>14</v>
      </c>
      <c r="K13" s="209">
        <f t="shared" si="0"/>
        <v>32</v>
      </c>
      <c r="L13" s="209">
        <f t="shared" si="1"/>
        <v>33</v>
      </c>
      <c r="M13" s="209">
        <f t="shared" si="2"/>
        <v>65</v>
      </c>
    </row>
    <row r="14" spans="1:13">
      <c r="A14" s="208">
        <v>6</v>
      </c>
      <c r="B14" s="282" t="s">
        <v>89</v>
      </c>
      <c r="C14" s="370">
        <v>4</v>
      </c>
      <c r="D14" s="370">
        <v>0</v>
      </c>
      <c r="E14" s="370">
        <v>0</v>
      </c>
      <c r="F14" s="370">
        <v>0</v>
      </c>
      <c r="G14" s="370">
        <v>15</v>
      </c>
      <c r="H14" s="370">
        <v>12</v>
      </c>
      <c r="I14" s="370">
        <v>14</v>
      </c>
      <c r="J14" s="370">
        <v>12</v>
      </c>
      <c r="K14" s="209">
        <f t="shared" si="0"/>
        <v>33</v>
      </c>
      <c r="L14" s="209">
        <f t="shared" si="1"/>
        <v>24</v>
      </c>
      <c r="M14" s="209">
        <f t="shared" si="2"/>
        <v>57</v>
      </c>
    </row>
    <row r="15" spans="1:13">
      <c r="A15" s="208">
        <v>7</v>
      </c>
      <c r="B15" s="282" t="s">
        <v>83</v>
      </c>
      <c r="C15" s="370">
        <v>0</v>
      </c>
      <c r="D15" s="370">
        <v>2</v>
      </c>
      <c r="E15" s="370">
        <v>0</v>
      </c>
      <c r="F15" s="370">
        <v>0</v>
      </c>
      <c r="G15" s="370">
        <v>1</v>
      </c>
      <c r="H15" s="370">
        <v>5</v>
      </c>
      <c r="I15" s="370">
        <v>12</v>
      </c>
      <c r="J15" s="370">
        <v>14</v>
      </c>
      <c r="K15" s="209">
        <f t="shared" si="0"/>
        <v>13</v>
      </c>
      <c r="L15" s="209">
        <f t="shared" si="1"/>
        <v>21</v>
      </c>
      <c r="M15" s="209">
        <f t="shared" si="2"/>
        <v>34</v>
      </c>
    </row>
    <row r="16" spans="1:13">
      <c r="A16" s="208">
        <v>8</v>
      </c>
      <c r="B16" s="282" t="s">
        <v>90</v>
      </c>
      <c r="C16" s="370">
        <v>7</v>
      </c>
      <c r="D16" s="370">
        <v>3</v>
      </c>
      <c r="E16" s="370">
        <v>0</v>
      </c>
      <c r="F16" s="370">
        <v>0</v>
      </c>
      <c r="G16" s="370">
        <v>10</v>
      </c>
      <c r="H16" s="370">
        <v>15</v>
      </c>
      <c r="I16" s="370">
        <v>10</v>
      </c>
      <c r="J16" s="370">
        <v>25</v>
      </c>
      <c r="K16" s="209">
        <f t="shared" si="0"/>
        <v>27</v>
      </c>
      <c r="L16" s="209">
        <f t="shared" si="1"/>
        <v>43</v>
      </c>
      <c r="M16" s="209">
        <f t="shared" si="2"/>
        <v>70</v>
      </c>
    </row>
    <row r="17" spans="1:13">
      <c r="A17" s="208">
        <v>9</v>
      </c>
      <c r="B17" s="282" t="s">
        <v>84</v>
      </c>
      <c r="C17" s="370">
        <v>9</v>
      </c>
      <c r="D17" s="370">
        <v>7</v>
      </c>
      <c r="E17" s="370">
        <v>0</v>
      </c>
      <c r="F17" s="370">
        <v>2</v>
      </c>
      <c r="G17" s="370">
        <v>14</v>
      </c>
      <c r="H17" s="370">
        <v>27</v>
      </c>
      <c r="I17" s="370">
        <v>15</v>
      </c>
      <c r="J17" s="370">
        <v>34</v>
      </c>
      <c r="K17" s="209">
        <f t="shared" si="0"/>
        <v>38</v>
      </c>
      <c r="L17" s="209">
        <f t="shared" si="1"/>
        <v>70</v>
      </c>
      <c r="M17" s="209">
        <f t="shared" si="2"/>
        <v>108</v>
      </c>
    </row>
    <row r="18" spans="1:13">
      <c r="A18" s="208">
        <v>10</v>
      </c>
      <c r="B18" s="282" t="s">
        <v>85</v>
      </c>
      <c r="C18" s="370">
        <v>2</v>
      </c>
      <c r="D18" s="370">
        <v>1</v>
      </c>
      <c r="E18" s="370">
        <v>0</v>
      </c>
      <c r="F18" s="370">
        <v>0</v>
      </c>
      <c r="G18" s="370">
        <v>3</v>
      </c>
      <c r="H18" s="370">
        <v>2</v>
      </c>
      <c r="I18" s="370">
        <v>13</v>
      </c>
      <c r="J18" s="370">
        <v>8</v>
      </c>
      <c r="K18" s="209">
        <f t="shared" si="0"/>
        <v>18</v>
      </c>
      <c r="L18" s="209">
        <f t="shared" si="1"/>
        <v>11</v>
      </c>
      <c r="M18" s="209">
        <f t="shared" si="2"/>
        <v>29</v>
      </c>
    </row>
    <row r="19" spans="1:13" s="4" customFormat="1">
      <c r="A19" s="958" t="s">
        <v>67</v>
      </c>
      <c r="B19" s="959"/>
      <c r="C19" s="210">
        <f t="shared" ref="C19:J19" si="3">SUM(C9:C18)</f>
        <v>56</v>
      </c>
      <c r="D19" s="210">
        <f t="shared" si="3"/>
        <v>21</v>
      </c>
      <c r="E19" s="210">
        <f t="shared" si="3"/>
        <v>1</v>
      </c>
      <c r="F19" s="210">
        <f t="shared" si="3"/>
        <v>2</v>
      </c>
      <c r="G19" s="210">
        <f t="shared" si="3"/>
        <v>98</v>
      </c>
      <c r="H19" s="210">
        <f t="shared" si="3"/>
        <v>123</v>
      </c>
      <c r="I19" s="210">
        <f t="shared" si="3"/>
        <v>106</v>
      </c>
      <c r="J19" s="210">
        <f t="shared" si="3"/>
        <v>134</v>
      </c>
      <c r="K19" s="210">
        <f>SUM(K9:K18)</f>
        <v>261</v>
      </c>
      <c r="L19" s="210">
        <f>SUM(L9:L18)</f>
        <v>280</v>
      </c>
      <c r="M19" s="210">
        <f>SUM(M9:M18)</f>
        <v>541</v>
      </c>
    </row>
    <row r="22" spans="1:13">
      <c r="B22" s="134"/>
      <c r="C22" s="134"/>
      <c r="D22" s="134"/>
      <c r="E22" s="134"/>
      <c r="F22" s="134"/>
      <c r="G22" s="134"/>
      <c r="H22" s="134"/>
      <c r="I22" s="134"/>
      <c r="J22" s="134"/>
      <c r="K22" s="180"/>
    </row>
    <row r="23" spans="1:13">
      <c r="B23" s="183"/>
      <c r="C23" s="183"/>
      <c r="D23" s="183"/>
      <c r="E23" s="183"/>
      <c r="F23" s="183"/>
      <c r="G23" s="183"/>
      <c r="H23" s="183"/>
      <c r="I23" s="183"/>
      <c r="J23" s="183"/>
      <c r="K23" s="185"/>
    </row>
    <row r="24" spans="1:13">
      <c r="B24" s="134"/>
      <c r="C24" s="134"/>
      <c r="D24" s="134"/>
      <c r="E24" s="134"/>
      <c r="F24" s="134"/>
      <c r="G24" s="134"/>
      <c r="H24" s="134"/>
      <c r="I24" s="134"/>
      <c r="J24" s="134"/>
      <c r="K24" s="180"/>
    </row>
    <row r="25" spans="1:13">
      <c r="B25" s="134"/>
      <c r="C25" s="134"/>
      <c r="D25" s="134"/>
      <c r="E25" s="134"/>
      <c r="F25" s="134"/>
      <c r="G25" s="134"/>
      <c r="H25" s="134"/>
      <c r="I25" s="134"/>
      <c r="J25" s="134"/>
      <c r="K25" s="181"/>
    </row>
    <row r="26" spans="1:13">
      <c r="B26" s="134"/>
      <c r="C26" s="134"/>
      <c r="D26" s="134"/>
      <c r="E26" s="134"/>
      <c r="F26" s="134"/>
      <c r="G26" s="134"/>
      <c r="H26" s="134"/>
      <c r="I26" s="134"/>
      <c r="J26" s="134"/>
      <c r="K26" s="181"/>
    </row>
    <row r="27" spans="1:13">
      <c r="B27" s="134"/>
      <c r="C27" s="134"/>
      <c r="D27" s="134"/>
      <c r="E27" s="134"/>
      <c r="F27" s="134"/>
      <c r="G27" s="134"/>
      <c r="H27" s="134"/>
      <c r="I27" s="134"/>
      <c r="J27" s="134"/>
      <c r="K27" s="181"/>
    </row>
    <row r="28" spans="1:13">
      <c r="B28" s="134"/>
      <c r="C28" s="134"/>
      <c r="D28" s="134"/>
      <c r="E28" s="134"/>
      <c r="F28" s="134"/>
      <c r="G28" s="134"/>
      <c r="H28" s="134"/>
      <c r="I28" s="134"/>
      <c r="J28" s="134"/>
      <c r="K28" s="181"/>
    </row>
    <row r="29" spans="1:13">
      <c r="B29" s="134"/>
      <c r="C29" s="134"/>
      <c r="D29" s="134"/>
      <c r="E29" s="134"/>
      <c r="F29" s="134"/>
      <c r="G29" s="134"/>
      <c r="H29" s="134"/>
      <c r="I29" s="134"/>
      <c r="J29" s="134"/>
      <c r="K29" s="182"/>
    </row>
    <row r="30" spans="1:13">
      <c r="B30" s="134"/>
      <c r="C30" s="134"/>
      <c r="D30" s="134"/>
      <c r="E30" s="134"/>
      <c r="F30" s="134"/>
      <c r="G30" s="134"/>
      <c r="H30" s="134"/>
      <c r="I30" s="134"/>
      <c r="J30" s="134"/>
      <c r="K30" s="184"/>
    </row>
  </sheetData>
  <mergeCells count="12">
    <mergeCell ref="A1:M1"/>
    <mergeCell ref="A7:A8"/>
    <mergeCell ref="B7:B8"/>
    <mergeCell ref="K7:M7"/>
    <mergeCell ref="A19:B19"/>
    <mergeCell ref="A3:M3"/>
    <mergeCell ref="A4:M4"/>
    <mergeCell ref="A5:M5"/>
    <mergeCell ref="C7:D7"/>
    <mergeCell ref="E7:F7"/>
    <mergeCell ref="G7:H7"/>
    <mergeCell ref="I7:J7"/>
  </mergeCells>
  <hyperlinks>
    <hyperlink ref="B9" r:id="rId1" display="javascript:void(0)" xr:uid="{00000000-0004-0000-4A00-000000000000}"/>
    <hyperlink ref="B10" r:id="rId2" display="javascript:void(0)" xr:uid="{00000000-0004-0000-4A00-000001000000}"/>
    <hyperlink ref="B11" r:id="rId3" display="javascript:void(0)" xr:uid="{00000000-0004-0000-4A00-000002000000}"/>
    <hyperlink ref="B12" r:id="rId4" display="javascript:void(0)" xr:uid="{00000000-0004-0000-4A00-000003000000}"/>
    <hyperlink ref="B13" r:id="rId5" display="javascript:void(0)" xr:uid="{00000000-0004-0000-4A00-000004000000}"/>
    <hyperlink ref="B14" r:id="rId6" display="javascript:void(0)" xr:uid="{00000000-0004-0000-4A00-000005000000}"/>
    <hyperlink ref="B15" r:id="rId7" display="javascript:void(0)" xr:uid="{00000000-0004-0000-4A00-000006000000}"/>
    <hyperlink ref="B16" r:id="rId8" display="javascript:void(0)" xr:uid="{00000000-0004-0000-4A00-000007000000}"/>
    <hyperlink ref="B17" r:id="rId9" display="javascript:void(0)" xr:uid="{00000000-0004-0000-4A00-000008000000}"/>
    <hyperlink ref="B18" r:id="rId10" display="javascript:void(0)" xr:uid="{00000000-0004-0000-4A00-000009000000}"/>
  </hyperlinks>
  <printOptions horizontalCentered="1"/>
  <pageMargins left="0.74803149606299213" right="0.36" top="0.98425196850393704" bottom="0.98425196850393704" header="0.51181102362204722" footer="0.51181102362204722"/>
  <pageSetup paperSize="9" orientation="portrait" horizontalDpi="4294967293" verticalDpi="0" r:id="rId1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O30"/>
  <sheetViews>
    <sheetView showGridLines="0" view="pageBreakPreview" zoomScaleSheetLayoutView="100" workbookViewId="0">
      <selection activeCell="Q5" sqref="Q5"/>
    </sheetView>
  </sheetViews>
  <sheetFormatPr defaultRowHeight="15"/>
  <cols>
    <col min="1" max="1" width="3.85546875" style="449" customWidth="1"/>
    <col min="2" max="2" width="23.140625" style="449" customWidth="1"/>
    <col min="3" max="15" width="4.5703125" style="449" customWidth="1"/>
    <col min="16" max="16384" width="9.140625" style="449"/>
  </cols>
  <sheetData>
    <row r="1" spans="1:15">
      <c r="A1" s="714" t="s">
        <v>1855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</row>
    <row r="2" spans="1:15" ht="9.75" customHeight="1">
      <c r="A2" s="448"/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</row>
    <row r="3" spans="1:15">
      <c r="A3" s="714" t="s">
        <v>1430</v>
      </c>
      <c r="B3" s="714"/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</row>
    <row r="4" spans="1:15">
      <c r="A4" s="714" t="s">
        <v>2883</v>
      </c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</row>
    <row r="5" spans="1:15">
      <c r="A5" s="714" t="s">
        <v>2285</v>
      </c>
      <c r="B5" s="714"/>
      <c r="C5" s="714"/>
      <c r="D5" s="714"/>
      <c r="E5" s="714"/>
      <c r="F5" s="714"/>
      <c r="G5" s="714"/>
      <c r="H5" s="714"/>
      <c r="I5" s="714"/>
      <c r="J5" s="714"/>
      <c r="K5" s="714"/>
      <c r="L5" s="714"/>
      <c r="M5" s="714"/>
      <c r="N5" s="714"/>
      <c r="O5" s="714"/>
    </row>
    <row r="7" spans="1:15">
      <c r="A7" s="962" t="s">
        <v>20</v>
      </c>
      <c r="B7" s="962" t="s">
        <v>14</v>
      </c>
      <c r="C7" s="863" t="s">
        <v>173</v>
      </c>
      <c r="D7" s="865"/>
      <c r="E7" s="863" t="s">
        <v>2349</v>
      </c>
      <c r="F7" s="865"/>
      <c r="G7" s="863" t="s">
        <v>2350</v>
      </c>
      <c r="H7" s="865"/>
      <c r="I7" s="863" t="s">
        <v>2351</v>
      </c>
      <c r="J7" s="865"/>
      <c r="K7" s="863" t="s">
        <v>2352</v>
      </c>
      <c r="L7" s="865"/>
      <c r="M7" s="962" t="s">
        <v>165</v>
      </c>
      <c r="N7" s="962"/>
      <c r="O7" s="962"/>
    </row>
    <row r="8" spans="1:15">
      <c r="A8" s="962"/>
      <c r="B8" s="962"/>
      <c r="C8" s="365" t="s">
        <v>95</v>
      </c>
      <c r="D8" s="365" t="s">
        <v>96</v>
      </c>
      <c r="E8" s="365" t="s">
        <v>95</v>
      </c>
      <c r="F8" s="365" t="s">
        <v>96</v>
      </c>
      <c r="G8" s="365" t="s">
        <v>95</v>
      </c>
      <c r="H8" s="365" t="s">
        <v>96</v>
      </c>
      <c r="I8" s="365" t="s">
        <v>95</v>
      </c>
      <c r="J8" s="365" t="s">
        <v>96</v>
      </c>
      <c r="K8" s="365" t="s">
        <v>95</v>
      </c>
      <c r="L8" s="365" t="s">
        <v>96</v>
      </c>
      <c r="M8" s="450" t="s">
        <v>95</v>
      </c>
      <c r="N8" s="450" t="s">
        <v>96</v>
      </c>
      <c r="O8" s="450" t="s">
        <v>80</v>
      </c>
    </row>
    <row r="9" spans="1:15">
      <c r="A9" s="208">
        <v>1</v>
      </c>
      <c r="B9" s="282" t="s">
        <v>86</v>
      </c>
      <c r="C9" s="380">
        <v>3</v>
      </c>
      <c r="D9" s="380">
        <v>2</v>
      </c>
      <c r="E9" s="380">
        <v>0</v>
      </c>
      <c r="F9" s="380">
        <v>0</v>
      </c>
      <c r="G9" s="380">
        <v>0</v>
      </c>
      <c r="H9" s="380">
        <v>0</v>
      </c>
      <c r="I9" s="380">
        <v>0</v>
      </c>
      <c r="J9" s="380">
        <v>0</v>
      </c>
      <c r="K9" s="380">
        <v>2</v>
      </c>
      <c r="L9" s="380">
        <v>6</v>
      </c>
      <c r="M9" s="209">
        <f>C9+E9+G9+I9+K9</f>
        <v>5</v>
      </c>
      <c r="N9" s="209">
        <f>D9+F9+H9+J9+L9</f>
        <v>8</v>
      </c>
      <c r="O9" s="209">
        <f>SUM(M9:N9)</f>
        <v>13</v>
      </c>
    </row>
    <row r="10" spans="1:15">
      <c r="A10" s="208">
        <v>2</v>
      </c>
      <c r="B10" s="282" t="s">
        <v>87</v>
      </c>
      <c r="C10" s="380">
        <v>8</v>
      </c>
      <c r="D10" s="380">
        <v>3</v>
      </c>
      <c r="E10" s="380">
        <v>0</v>
      </c>
      <c r="F10" s="380">
        <v>0</v>
      </c>
      <c r="G10" s="380">
        <v>5</v>
      </c>
      <c r="H10" s="380">
        <v>1</v>
      </c>
      <c r="I10" s="380">
        <v>0</v>
      </c>
      <c r="J10" s="380">
        <v>0</v>
      </c>
      <c r="K10" s="380">
        <v>3</v>
      </c>
      <c r="L10" s="380">
        <v>2</v>
      </c>
      <c r="M10" s="209">
        <f t="shared" ref="M10:N18" si="0">C10+E10+G10+I10+K10</f>
        <v>16</v>
      </c>
      <c r="N10" s="209">
        <f t="shared" si="0"/>
        <v>6</v>
      </c>
      <c r="O10" s="209">
        <f t="shared" ref="O10:O18" si="1">SUM(M10:N10)</f>
        <v>22</v>
      </c>
    </row>
    <row r="11" spans="1:15">
      <c r="A11" s="208">
        <v>3</v>
      </c>
      <c r="B11" s="282" t="s">
        <v>81</v>
      </c>
      <c r="C11" s="380">
        <v>3</v>
      </c>
      <c r="D11" s="380">
        <v>1</v>
      </c>
      <c r="E11" s="380">
        <v>0</v>
      </c>
      <c r="F11" s="380">
        <v>1</v>
      </c>
      <c r="G11" s="380">
        <v>2</v>
      </c>
      <c r="H11" s="380">
        <v>5</v>
      </c>
      <c r="I11" s="380">
        <v>0</v>
      </c>
      <c r="J11" s="380">
        <v>0</v>
      </c>
      <c r="K11" s="380">
        <v>3</v>
      </c>
      <c r="L11" s="380">
        <v>2</v>
      </c>
      <c r="M11" s="209">
        <f t="shared" si="0"/>
        <v>8</v>
      </c>
      <c r="N11" s="209">
        <f t="shared" si="0"/>
        <v>9</v>
      </c>
      <c r="O11" s="209">
        <f t="shared" si="1"/>
        <v>17</v>
      </c>
    </row>
    <row r="12" spans="1:15">
      <c r="A12" s="208">
        <v>4</v>
      </c>
      <c r="B12" s="282" t="s">
        <v>88</v>
      </c>
      <c r="C12" s="380">
        <v>2</v>
      </c>
      <c r="D12" s="380">
        <v>1</v>
      </c>
      <c r="E12" s="380">
        <v>0</v>
      </c>
      <c r="F12" s="380">
        <v>0</v>
      </c>
      <c r="G12" s="380">
        <v>7</v>
      </c>
      <c r="H12" s="380">
        <v>2</v>
      </c>
      <c r="I12" s="380">
        <v>0</v>
      </c>
      <c r="J12" s="380">
        <v>0</v>
      </c>
      <c r="K12" s="380">
        <v>1</v>
      </c>
      <c r="L12" s="380">
        <v>1</v>
      </c>
      <c r="M12" s="209">
        <f t="shared" si="0"/>
        <v>10</v>
      </c>
      <c r="N12" s="209">
        <f t="shared" si="0"/>
        <v>4</v>
      </c>
      <c r="O12" s="209">
        <f t="shared" si="1"/>
        <v>14</v>
      </c>
    </row>
    <row r="13" spans="1:15">
      <c r="A13" s="208">
        <v>5</v>
      </c>
      <c r="B13" s="282" t="s">
        <v>82</v>
      </c>
      <c r="C13" s="380">
        <v>5</v>
      </c>
      <c r="D13" s="380">
        <v>5</v>
      </c>
      <c r="E13" s="380">
        <v>0</v>
      </c>
      <c r="F13" s="380">
        <v>0</v>
      </c>
      <c r="G13" s="380">
        <v>5</v>
      </c>
      <c r="H13" s="380">
        <v>3</v>
      </c>
      <c r="I13" s="380">
        <v>0</v>
      </c>
      <c r="J13" s="380">
        <v>0</v>
      </c>
      <c r="K13" s="380">
        <v>6</v>
      </c>
      <c r="L13" s="380">
        <v>3</v>
      </c>
      <c r="M13" s="209">
        <f t="shared" si="0"/>
        <v>16</v>
      </c>
      <c r="N13" s="209">
        <f t="shared" si="0"/>
        <v>11</v>
      </c>
      <c r="O13" s="209">
        <f t="shared" si="1"/>
        <v>27</v>
      </c>
    </row>
    <row r="14" spans="1:15">
      <c r="A14" s="208">
        <v>6</v>
      </c>
      <c r="B14" s="282" t="s">
        <v>89</v>
      </c>
      <c r="C14" s="380">
        <v>7</v>
      </c>
      <c r="D14" s="380">
        <v>2</v>
      </c>
      <c r="E14" s="380">
        <v>0</v>
      </c>
      <c r="F14" s="380">
        <v>1</v>
      </c>
      <c r="G14" s="380">
        <v>2</v>
      </c>
      <c r="H14" s="380">
        <v>5</v>
      </c>
      <c r="I14" s="380">
        <v>0</v>
      </c>
      <c r="J14" s="380">
        <v>0</v>
      </c>
      <c r="K14" s="380">
        <v>1</v>
      </c>
      <c r="L14" s="380">
        <v>8</v>
      </c>
      <c r="M14" s="209">
        <f t="shared" si="0"/>
        <v>10</v>
      </c>
      <c r="N14" s="209">
        <f t="shared" si="0"/>
        <v>16</v>
      </c>
      <c r="O14" s="209">
        <f t="shared" si="1"/>
        <v>26</v>
      </c>
    </row>
    <row r="15" spans="1:15">
      <c r="A15" s="208">
        <v>7</v>
      </c>
      <c r="B15" s="282" t="s">
        <v>83</v>
      </c>
      <c r="C15" s="380">
        <v>0</v>
      </c>
      <c r="D15" s="380">
        <v>1</v>
      </c>
      <c r="E15" s="380">
        <v>0</v>
      </c>
      <c r="F15" s="380">
        <v>0</v>
      </c>
      <c r="G15" s="380">
        <v>1</v>
      </c>
      <c r="H15" s="380">
        <v>1</v>
      </c>
      <c r="I15" s="380">
        <v>0</v>
      </c>
      <c r="J15" s="380">
        <v>0</v>
      </c>
      <c r="K15" s="380">
        <v>3</v>
      </c>
      <c r="L15" s="380">
        <v>1</v>
      </c>
      <c r="M15" s="209">
        <f t="shared" si="0"/>
        <v>4</v>
      </c>
      <c r="N15" s="209">
        <f t="shared" si="0"/>
        <v>3</v>
      </c>
      <c r="O15" s="209">
        <f t="shared" si="1"/>
        <v>7</v>
      </c>
    </row>
    <row r="16" spans="1:15">
      <c r="A16" s="208">
        <v>8</v>
      </c>
      <c r="B16" s="282" t="s">
        <v>90</v>
      </c>
      <c r="C16" s="380">
        <v>2</v>
      </c>
      <c r="D16" s="380">
        <v>1</v>
      </c>
      <c r="E16" s="380">
        <v>0</v>
      </c>
      <c r="F16" s="380">
        <v>0</v>
      </c>
      <c r="G16" s="380">
        <v>3</v>
      </c>
      <c r="H16" s="380">
        <v>3</v>
      </c>
      <c r="I16" s="380">
        <v>0</v>
      </c>
      <c r="J16" s="380">
        <v>0</v>
      </c>
      <c r="K16" s="380">
        <v>0</v>
      </c>
      <c r="L16" s="380">
        <v>4</v>
      </c>
      <c r="M16" s="209">
        <f t="shared" si="0"/>
        <v>5</v>
      </c>
      <c r="N16" s="209">
        <f t="shared" si="0"/>
        <v>8</v>
      </c>
      <c r="O16" s="209">
        <f t="shared" si="1"/>
        <v>13</v>
      </c>
    </row>
    <row r="17" spans="1:15">
      <c r="A17" s="208">
        <v>9</v>
      </c>
      <c r="B17" s="282" t="s">
        <v>84</v>
      </c>
      <c r="C17" s="380">
        <v>6</v>
      </c>
      <c r="D17" s="380">
        <v>5</v>
      </c>
      <c r="E17" s="380">
        <v>0</v>
      </c>
      <c r="F17" s="380">
        <v>0</v>
      </c>
      <c r="G17" s="380">
        <v>3</v>
      </c>
      <c r="H17" s="380">
        <v>10</v>
      </c>
      <c r="I17" s="380">
        <v>0</v>
      </c>
      <c r="J17" s="380">
        <v>0</v>
      </c>
      <c r="K17" s="380">
        <v>2</v>
      </c>
      <c r="L17" s="380">
        <v>5</v>
      </c>
      <c r="M17" s="209">
        <f t="shared" si="0"/>
        <v>11</v>
      </c>
      <c r="N17" s="209">
        <f t="shared" si="0"/>
        <v>20</v>
      </c>
      <c r="O17" s="209">
        <f t="shared" si="1"/>
        <v>31</v>
      </c>
    </row>
    <row r="18" spans="1:15">
      <c r="A18" s="208">
        <v>10</v>
      </c>
      <c r="B18" s="282" t="s">
        <v>85</v>
      </c>
      <c r="C18" s="380">
        <v>3</v>
      </c>
      <c r="D18" s="380">
        <v>1</v>
      </c>
      <c r="E18" s="380">
        <v>1</v>
      </c>
      <c r="F18" s="380">
        <v>0</v>
      </c>
      <c r="G18" s="380">
        <v>3</v>
      </c>
      <c r="H18" s="380">
        <v>1</v>
      </c>
      <c r="I18" s="380">
        <v>0</v>
      </c>
      <c r="J18" s="380">
        <v>0</v>
      </c>
      <c r="K18" s="380">
        <v>1</v>
      </c>
      <c r="L18" s="380">
        <v>7</v>
      </c>
      <c r="M18" s="209">
        <f t="shared" si="0"/>
        <v>8</v>
      </c>
      <c r="N18" s="209">
        <f t="shared" si="0"/>
        <v>9</v>
      </c>
      <c r="O18" s="209">
        <f t="shared" si="1"/>
        <v>17</v>
      </c>
    </row>
    <row r="19" spans="1:15" s="4" customFormat="1">
      <c r="A19" s="958" t="s">
        <v>67</v>
      </c>
      <c r="B19" s="959"/>
      <c r="C19" s="210">
        <f t="shared" ref="C19:L19" si="2">SUM(C9:C18)</f>
        <v>39</v>
      </c>
      <c r="D19" s="210">
        <f t="shared" si="2"/>
        <v>22</v>
      </c>
      <c r="E19" s="210">
        <f t="shared" si="2"/>
        <v>1</v>
      </c>
      <c r="F19" s="210">
        <f t="shared" si="2"/>
        <v>2</v>
      </c>
      <c r="G19" s="210">
        <f t="shared" si="2"/>
        <v>31</v>
      </c>
      <c r="H19" s="210">
        <f t="shared" si="2"/>
        <v>31</v>
      </c>
      <c r="I19" s="210">
        <f t="shared" si="2"/>
        <v>0</v>
      </c>
      <c r="J19" s="210">
        <f t="shared" si="2"/>
        <v>0</v>
      </c>
      <c r="K19" s="210">
        <f t="shared" si="2"/>
        <v>22</v>
      </c>
      <c r="L19" s="210">
        <f t="shared" si="2"/>
        <v>39</v>
      </c>
      <c r="M19" s="210">
        <f>SUM(M9:M18)</f>
        <v>93</v>
      </c>
      <c r="N19" s="210">
        <f>SUM(N9:N18)</f>
        <v>94</v>
      </c>
      <c r="O19" s="210">
        <f>SUM(O9:O18)</f>
        <v>187</v>
      </c>
    </row>
    <row r="22" spans="1:15"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80"/>
    </row>
    <row r="23" spans="1:15">
      <c r="B23" s="183"/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5"/>
    </row>
    <row r="24" spans="1:15"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80"/>
    </row>
    <row r="25" spans="1:15"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81"/>
    </row>
    <row r="26" spans="1:15"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81"/>
    </row>
    <row r="27" spans="1:15"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81"/>
    </row>
    <row r="28" spans="1:15"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81"/>
    </row>
    <row r="29" spans="1:15"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82"/>
    </row>
    <row r="30" spans="1:15"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84"/>
    </row>
  </sheetData>
  <mergeCells count="13">
    <mergeCell ref="K7:L7"/>
    <mergeCell ref="M7:O7"/>
    <mergeCell ref="A19:B19"/>
    <mergeCell ref="A1:O1"/>
    <mergeCell ref="A3:O3"/>
    <mergeCell ref="A4:O4"/>
    <mergeCell ref="A5:O5"/>
    <mergeCell ref="A7:A8"/>
    <mergeCell ref="B7:B8"/>
    <mergeCell ref="C7:D7"/>
    <mergeCell ref="E7:F7"/>
    <mergeCell ref="G7:H7"/>
    <mergeCell ref="I7:J7"/>
  </mergeCells>
  <hyperlinks>
    <hyperlink ref="B9" r:id="rId1" display="javascript:void(0)" xr:uid="{00000000-0004-0000-4B00-000000000000}"/>
    <hyperlink ref="B10" r:id="rId2" display="javascript:void(0)" xr:uid="{00000000-0004-0000-4B00-000001000000}"/>
    <hyperlink ref="B11" r:id="rId3" display="javascript:void(0)" xr:uid="{00000000-0004-0000-4B00-000002000000}"/>
    <hyperlink ref="B12" r:id="rId4" display="javascript:void(0)" xr:uid="{00000000-0004-0000-4B00-000003000000}"/>
    <hyperlink ref="B13" r:id="rId5" display="javascript:void(0)" xr:uid="{00000000-0004-0000-4B00-000004000000}"/>
    <hyperlink ref="B14" r:id="rId6" display="javascript:void(0)" xr:uid="{00000000-0004-0000-4B00-000005000000}"/>
    <hyperlink ref="B15" r:id="rId7" display="javascript:void(0)" xr:uid="{00000000-0004-0000-4B00-000006000000}"/>
    <hyperlink ref="B16" r:id="rId8" display="javascript:void(0)" xr:uid="{00000000-0004-0000-4B00-000007000000}"/>
    <hyperlink ref="B17" r:id="rId9" display="javascript:void(0)" xr:uid="{00000000-0004-0000-4B00-000008000000}"/>
    <hyperlink ref="B18" r:id="rId10" display="javascript:void(0)" xr:uid="{00000000-0004-0000-4B00-000009000000}"/>
  </hyperlinks>
  <printOptions horizontalCentered="1"/>
  <pageMargins left="0.74803149606299213" right="0.36" top="0.98425196850393704" bottom="0.98425196850393704" header="0.51181102362204722" footer="0.51181102362204722"/>
  <pageSetup paperSize="9" orientation="portrait" horizontalDpi="4294967293" verticalDpi="0" r:id="rId1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O30"/>
  <sheetViews>
    <sheetView showGridLines="0" view="pageBreakPreview" zoomScaleSheetLayoutView="100" workbookViewId="0">
      <selection activeCell="Q5" sqref="Q5"/>
    </sheetView>
  </sheetViews>
  <sheetFormatPr defaultRowHeight="15"/>
  <cols>
    <col min="1" max="1" width="3.85546875" style="482" customWidth="1"/>
    <col min="2" max="2" width="23.140625" style="482" customWidth="1"/>
    <col min="3" max="15" width="4.5703125" style="482" customWidth="1"/>
    <col min="16" max="16384" width="9.140625" style="482"/>
  </cols>
  <sheetData>
    <row r="1" spans="1:15">
      <c r="A1" s="714" t="s">
        <v>1856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</row>
    <row r="2" spans="1:15" ht="9.75" customHeight="1">
      <c r="A2" s="479"/>
      <c r="B2" s="479"/>
      <c r="C2" s="479"/>
      <c r="D2" s="479"/>
      <c r="E2" s="479"/>
      <c r="F2" s="479"/>
      <c r="G2" s="479"/>
      <c r="H2" s="479"/>
      <c r="I2" s="479"/>
      <c r="J2" s="479"/>
      <c r="K2" s="479"/>
      <c r="L2" s="479"/>
      <c r="M2" s="479"/>
      <c r="N2" s="479"/>
      <c r="O2" s="479"/>
    </row>
    <row r="3" spans="1:15">
      <c r="A3" s="714" t="s">
        <v>2881</v>
      </c>
      <c r="B3" s="714"/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</row>
    <row r="4" spans="1:15">
      <c r="A4" s="714" t="s">
        <v>2883</v>
      </c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</row>
    <row r="5" spans="1:15">
      <c r="A5" s="714" t="s">
        <v>2285</v>
      </c>
      <c r="B5" s="714"/>
      <c r="C5" s="714"/>
      <c r="D5" s="714"/>
      <c r="E5" s="714"/>
      <c r="F5" s="714"/>
      <c r="G5" s="714"/>
      <c r="H5" s="714"/>
      <c r="I5" s="714"/>
      <c r="J5" s="714"/>
      <c r="K5" s="714"/>
      <c r="L5" s="714"/>
      <c r="M5" s="714"/>
      <c r="N5" s="714"/>
      <c r="O5" s="714"/>
    </row>
    <row r="7" spans="1:15">
      <c r="A7" s="962" t="s">
        <v>20</v>
      </c>
      <c r="B7" s="962" t="s">
        <v>14</v>
      </c>
      <c r="C7" s="863" t="s">
        <v>173</v>
      </c>
      <c r="D7" s="865"/>
      <c r="E7" s="863" t="s">
        <v>2349</v>
      </c>
      <c r="F7" s="865"/>
      <c r="G7" s="863" t="s">
        <v>2350</v>
      </c>
      <c r="H7" s="865"/>
      <c r="I7" s="863" t="s">
        <v>2351</v>
      </c>
      <c r="J7" s="865"/>
      <c r="K7" s="863" t="s">
        <v>2352</v>
      </c>
      <c r="L7" s="865"/>
      <c r="M7" s="962" t="s">
        <v>165</v>
      </c>
      <c r="N7" s="962"/>
      <c r="O7" s="962"/>
    </row>
    <row r="8" spans="1:15">
      <c r="A8" s="962"/>
      <c r="B8" s="962"/>
      <c r="C8" s="365" t="s">
        <v>95</v>
      </c>
      <c r="D8" s="365" t="s">
        <v>96</v>
      </c>
      <c r="E8" s="365" t="s">
        <v>95</v>
      </c>
      <c r="F8" s="365" t="s">
        <v>96</v>
      </c>
      <c r="G8" s="365" t="s">
        <v>95</v>
      </c>
      <c r="H8" s="365" t="s">
        <v>96</v>
      </c>
      <c r="I8" s="365" t="s">
        <v>95</v>
      </c>
      <c r="J8" s="365" t="s">
        <v>96</v>
      </c>
      <c r="K8" s="365" t="s">
        <v>95</v>
      </c>
      <c r="L8" s="365" t="s">
        <v>96</v>
      </c>
      <c r="M8" s="483" t="s">
        <v>95</v>
      </c>
      <c r="N8" s="483" t="s">
        <v>96</v>
      </c>
      <c r="O8" s="483" t="s">
        <v>80</v>
      </c>
    </row>
    <row r="9" spans="1:15">
      <c r="A9" s="208">
        <v>1</v>
      </c>
      <c r="B9" s="282" t="s">
        <v>86</v>
      </c>
      <c r="C9" s="398">
        <v>1</v>
      </c>
      <c r="D9" s="398">
        <v>1</v>
      </c>
      <c r="E9" s="398">
        <v>0</v>
      </c>
      <c r="F9" s="398">
        <v>0</v>
      </c>
      <c r="G9" s="398">
        <v>1</v>
      </c>
      <c r="H9" s="398">
        <v>1</v>
      </c>
      <c r="I9" s="398">
        <v>0</v>
      </c>
      <c r="J9" s="398">
        <v>0</v>
      </c>
      <c r="K9" s="398">
        <v>0</v>
      </c>
      <c r="L9" s="398">
        <v>0</v>
      </c>
      <c r="M9" s="538">
        <f>C9+E9+G9+I9+K9</f>
        <v>2</v>
      </c>
      <c r="N9" s="538">
        <f>D9+F9+H9+J9+L9</f>
        <v>2</v>
      </c>
      <c r="O9" s="538">
        <f>SUM(M9:N9)</f>
        <v>4</v>
      </c>
    </row>
    <row r="10" spans="1:15">
      <c r="A10" s="208">
        <v>2</v>
      </c>
      <c r="B10" s="282" t="s">
        <v>87</v>
      </c>
      <c r="C10" s="398">
        <v>0</v>
      </c>
      <c r="D10" s="398">
        <v>1</v>
      </c>
      <c r="E10" s="398">
        <v>0</v>
      </c>
      <c r="F10" s="398">
        <v>0</v>
      </c>
      <c r="G10" s="398">
        <v>0</v>
      </c>
      <c r="H10" s="398">
        <v>0</v>
      </c>
      <c r="I10" s="398">
        <v>0</v>
      </c>
      <c r="J10" s="398">
        <v>0</v>
      </c>
      <c r="K10" s="398">
        <v>1</v>
      </c>
      <c r="L10" s="398">
        <v>1</v>
      </c>
      <c r="M10" s="538">
        <f t="shared" ref="M10:N18" si="0">C10+E10+G10+I10+K10</f>
        <v>1</v>
      </c>
      <c r="N10" s="538">
        <f t="shared" si="0"/>
        <v>2</v>
      </c>
      <c r="O10" s="538">
        <f t="shared" ref="O10:O18" si="1">SUM(M10:N10)</f>
        <v>3</v>
      </c>
    </row>
    <row r="11" spans="1:15">
      <c r="A11" s="208">
        <v>3</v>
      </c>
      <c r="B11" s="282" t="s">
        <v>81</v>
      </c>
      <c r="C11" s="398">
        <v>0</v>
      </c>
      <c r="D11" s="398">
        <v>1</v>
      </c>
      <c r="E11" s="398">
        <v>0</v>
      </c>
      <c r="F11" s="398">
        <v>0</v>
      </c>
      <c r="G11" s="398">
        <v>3</v>
      </c>
      <c r="H11" s="398">
        <v>1</v>
      </c>
      <c r="I11" s="398">
        <v>0</v>
      </c>
      <c r="J11" s="398">
        <v>0</v>
      </c>
      <c r="K11" s="398">
        <v>1</v>
      </c>
      <c r="L11" s="398">
        <v>1</v>
      </c>
      <c r="M11" s="538">
        <f t="shared" si="0"/>
        <v>4</v>
      </c>
      <c r="N11" s="538">
        <f t="shared" si="0"/>
        <v>3</v>
      </c>
      <c r="O11" s="538">
        <f t="shared" si="1"/>
        <v>7</v>
      </c>
    </row>
    <row r="12" spans="1:15">
      <c r="A12" s="208">
        <v>4</v>
      </c>
      <c r="B12" s="282" t="s">
        <v>88</v>
      </c>
      <c r="C12" s="398">
        <v>0</v>
      </c>
      <c r="D12" s="398">
        <v>0</v>
      </c>
      <c r="E12" s="398">
        <v>1</v>
      </c>
      <c r="F12" s="398">
        <v>0</v>
      </c>
      <c r="G12" s="398">
        <v>0</v>
      </c>
      <c r="H12" s="398">
        <v>0</v>
      </c>
      <c r="I12" s="398">
        <v>0</v>
      </c>
      <c r="J12" s="398">
        <v>0</v>
      </c>
      <c r="K12" s="398">
        <v>0</v>
      </c>
      <c r="L12" s="398">
        <v>0</v>
      </c>
      <c r="M12" s="538">
        <f t="shared" si="0"/>
        <v>1</v>
      </c>
      <c r="N12" s="538">
        <f t="shared" si="0"/>
        <v>0</v>
      </c>
      <c r="O12" s="538">
        <f t="shared" si="1"/>
        <v>1</v>
      </c>
    </row>
    <row r="13" spans="1:15">
      <c r="A13" s="208">
        <v>5</v>
      </c>
      <c r="B13" s="282" t="s">
        <v>82</v>
      </c>
      <c r="C13" s="398">
        <v>1</v>
      </c>
      <c r="D13" s="398">
        <v>0</v>
      </c>
      <c r="E13" s="398">
        <v>0</v>
      </c>
      <c r="F13" s="398">
        <v>0</v>
      </c>
      <c r="G13" s="398">
        <v>4</v>
      </c>
      <c r="H13" s="398">
        <v>0</v>
      </c>
      <c r="I13" s="398">
        <v>0</v>
      </c>
      <c r="J13" s="398">
        <v>0</v>
      </c>
      <c r="K13" s="398">
        <v>1</v>
      </c>
      <c r="L13" s="398">
        <v>2</v>
      </c>
      <c r="M13" s="538">
        <f t="shared" si="0"/>
        <v>6</v>
      </c>
      <c r="N13" s="538">
        <f t="shared" si="0"/>
        <v>2</v>
      </c>
      <c r="O13" s="538">
        <f t="shared" si="1"/>
        <v>8</v>
      </c>
    </row>
    <row r="14" spans="1:15">
      <c r="A14" s="208">
        <v>6</v>
      </c>
      <c r="B14" s="282" t="s">
        <v>89</v>
      </c>
      <c r="C14" s="398">
        <v>1</v>
      </c>
      <c r="D14" s="398">
        <v>1</v>
      </c>
      <c r="E14" s="398">
        <v>0</v>
      </c>
      <c r="F14" s="398">
        <v>0</v>
      </c>
      <c r="G14" s="398">
        <v>2</v>
      </c>
      <c r="H14" s="398">
        <v>0</v>
      </c>
      <c r="I14" s="398">
        <v>0</v>
      </c>
      <c r="J14" s="398">
        <v>0</v>
      </c>
      <c r="K14" s="398">
        <v>3</v>
      </c>
      <c r="L14" s="398">
        <v>2</v>
      </c>
      <c r="M14" s="538">
        <f t="shared" si="0"/>
        <v>6</v>
      </c>
      <c r="N14" s="538">
        <f t="shared" si="0"/>
        <v>3</v>
      </c>
      <c r="O14" s="538">
        <f t="shared" si="1"/>
        <v>9</v>
      </c>
    </row>
    <row r="15" spans="1:15">
      <c r="A15" s="208">
        <v>7</v>
      </c>
      <c r="B15" s="282" t="s">
        <v>83</v>
      </c>
      <c r="C15" s="398">
        <v>3</v>
      </c>
      <c r="D15" s="398">
        <v>0</v>
      </c>
      <c r="E15" s="398">
        <v>0</v>
      </c>
      <c r="F15" s="398">
        <v>0</v>
      </c>
      <c r="G15" s="398">
        <v>2</v>
      </c>
      <c r="H15" s="398">
        <v>0</v>
      </c>
      <c r="I15" s="398">
        <v>0</v>
      </c>
      <c r="J15" s="398">
        <v>0</v>
      </c>
      <c r="K15" s="398">
        <v>1</v>
      </c>
      <c r="L15" s="398">
        <v>2</v>
      </c>
      <c r="M15" s="538">
        <f t="shared" si="0"/>
        <v>6</v>
      </c>
      <c r="N15" s="538">
        <f t="shared" si="0"/>
        <v>2</v>
      </c>
      <c r="O15" s="538">
        <f t="shared" si="1"/>
        <v>8</v>
      </c>
    </row>
    <row r="16" spans="1:15">
      <c r="A16" s="208">
        <v>8</v>
      </c>
      <c r="B16" s="282" t="s">
        <v>90</v>
      </c>
      <c r="C16" s="398">
        <v>1</v>
      </c>
      <c r="D16" s="398">
        <v>1</v>
      </c>
      <c r="E16" s="398">
        <v>0</v>
      </c>
      <c r="F16" s="398">
        <v>0</v>
      </c>
      <c r="G16" s="398">
        <v>2</v>
      </c>
      <c r="H16" s="398">
        <v>3</v>
      </c>
      <c r="I16" s="398">
        <v>0</v>
      </c>
      <c r="J16" s="398">
        <v>0</v>
      </c>
      <c r="K16" s="398">
        <v>1</v>
      </c>
      <c r="L16" s="398">
        <v>5</v>
      </c>
      <c r="M16" s="538">
        <f t="shared" si="0"/>
        <v>4</v>
      </c>
      <c r="N16" s="538">
        <f t="shared" si="0"/>
        <v>9</v>
      </c>
      <c r="O16" s="538">
        <f t="shared" si="1"/>
        <v>13</v>
      </c>
    </row>
    <row r="17" spans="1:15">
      <c r="A17" s="208">
        <v>9</v>
      </c>
      <c r="B17" s="282" t="s">
        <v>84</v>
      </c>
      <c r="C17" s="398">
        <v>3</v>
      </c>
      <c r="D17" s="398">
        <v>3</v>
      </c>
      <c r="E17" s="398">
        <v>1</v>
      </c>
      <c r="F17" s="398">
        <v>1</v>
      </c>
      <c r="G17" s="398">
        <v>0</v>
      </c>
      <c r="H17" s="398">
        <v>4</v>
      </c>
      <c r="I17" s="398">
        <v>0</v>
      </c>
      <c r="J17" s="398">
        <v>0</v>
      </c>
      <c r="K17" s="398">
        <v>1</v>
      </c>
      <c r="L17" s="398">
        <v>9</v>
      </c>
      <c r="M17" s="538">
        <f t="shared" si="0"/>
        <v>5</v>
      </c>
      <c r="N17" s="538">
        <f t="shared" si="0"/>
        <v>17</v>
      </c>
      <c r="O17" s="538">
        <f t="shared" si="1"/>
        <v>22</v>
      </c>
    </row>
    <row r="18" spans="1:15">
      <c r="A18" s="208">
        <v>10</v>
      </c>
      <c r="B18" s="282" t="s">
        <v>85</v>
      </c>
      <c r="C18" s="398">
        <v>2</v>
      </c>
      <c r="D18" s="398">
        <v>1</v>
      </c>
      <c r="E18" s="398">
        <v>0</v>
      </c>
      <c r="F18" s="398">
        <v>1</v>
      </c>
      <c r="G18" s="398">
        <v>1</v>
      </c>
      <c r="H18" s="398">
        <v>1</v>
      </c>
      <c r="I18" s="398">
        <v>0</v>
      </c>
      <c r="J18" s="398">
        <v>0</v>
      </c>
      <c r="K18" s="398">
        <v>1</v>
      </c>
      <c r="L18" s="398">
        <v>3</v>
      </c>
      <c r="M18" s="538">
        <f t="shared" si="0"/>
        <v>4</v>
      </c>
      <c r="N18" s="538">
        <f t="shared" si="0"/>
        <v>6</v>
      </c>
      <c r="O18" s="538">
        <f t="shared" si="1"/>
        <v>10</v>
      </c>
    </row>
    <row r="19" spans="1:15" s="4" customFormat="1">
      <c r="A19" s="958" t="s">
        <v>67</v>
      </c>
      <c r="B19" s="959"/>
      <c r="C19" s="289">
        <f t="shared" ref="C19:L19" si="2">SUM(C9:C18)</f>
        <v>12</v>
      </c>
      <c r="D19" s="289">
        <f t="shared" si="2"/>
        <v>9</v>
      </c>
      <c r="E19" s="289">
        <f t="shared" si="2"/>
        <v>2</v>
      </c>
      <c r="F19" s="289">
        <f t="shared" si="2"/>
        <v>2</v>
      </c>
      <c r="G19" s="289">
        <f t="shared" si="2"/>
        <v>15</v>
      </c>
      <c r="H19" s="289">
        <f t="shared" si="2"/>
        <v>10</v>
      </c>
      <c r="I19" s="289">
        <f t="shared" si="2"/>
        <v>0</v>
      </c>
      <c r="J19" s="289">
        <f t="shared" si="2"/>
        <v>0</v>
      </c>
      <c r="K19" s="289">
        <f t="shared" si="2"/>
        <v>10</v>
      </c>
      <c r="L19" s="289">
        <f t="shared" si="2"/>
        <v>25</v>
      </c>
      <c r="M19" s="289">
        <f>SUM(M9:M18)</f>
        <v>39</v>
      </c>
      <c r="N19" s="289">
        <f>SUM(N9:N18)</f>
        <v>46</v>
      </c>
      <c r="O19" s="289">
        <f>SUM(O9:O18)</f>
        <v>85</v>
      </c>
    </row>
    <row r="22" spans="1:15"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80"/>
    </row>
    <row r="23" spans="1:15">
      <c r="B23" s="183"/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5"/>
    </row>
    <row r="24" spans="1:15"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80"/>
    </row>
    <row r="25" spans="1:15"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81"/>
    </row>
    <row r="26" spans="1:15"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81"/>
    </row>
    <row r="27" spans="1:15"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81"/>
    </row>
    <row r="28" spans="1:15"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81"/>
    </row>
    <row r="29" spans="1:15"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82"/>
    </row>
    <row r="30" spans="1:15"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84"/>
    </row>
  </sheetData>
  <mergeCells count="13">
    <mergeCell ref="K7:L7"/>
    <mergeCell ref="M7:O7"/>
    <mergeCell ref="A19:B19"/>
    <mergeCell ref="A1:O1"/>
    <mergeCell ref="A3:O3"/>
    <mergeCell ref="A4:O4"/>
    <mergeCell ref="A5:O5"/>
    <mergeCell ref="A7:A8"/>
    <mergeCell ref="B7:B8"/>
    <mergeCell ref="C7:D7"/>
    <mergeCell ref="E7:F7"/>
    <mergeCell ref="G7:H7"/>
    <mergeCell ref="I7:J7"/>
  </mergeCells>
  <hyperlinks>
    <hyperlink ref="B9" r:id="rId1" display="javascript:void(0)" xr:uid="{00000000-0004-0000-4C00-000000000000}"/>
    <hyperlink ref="B10" r:id="rId2" display="javascript:void(0)" xr:uid="{00000000-0004-0000-4C00-000001000000}"/>
    <hyperlink ref="B11" r:id="rId3" display="javascript:void(0)" xr:uid="{00000000-0004-0000-4C00-000002000000}"/>
    <hyperlink ref="B12" r:id="rId4" display="javascript:void(0)" xr:uid="{00000000-0004-0000-4C00-000003000000}"/>
    <hyperlink ref="B13" r:id="rId5" display="javascript:void(0)" xr:uid="{00000000-0004-0000-4C00-000004000000}"/>
    <hyperlink ref="B14" r:id="rId6" display="javascript:void(0)" xr:uid="{00000000-0004-0000-4C00-000005000000}"/>
    <hyperlink ref="B15" r:id="rId7" display="javascript:void(0)" xr:uid="{00000000-0004-0000-4C00-000006000000}"/>
    <hyperlink ref="B16" r:id="rId8" display="javascript:void(0)" xr:uid="{00000000-0004-0000-4C00-000007000000}"/>
    <hyperlink ref="B17" r:id="rId9" display="javascript:void(0)" xr:uid="{00000000-0004-0000-4C00-000008000000}"/>
    <hyperlink ref="B18" r:id="rId10" display="javascript:void(0)" xr:uid="{00000000-0004-0000-4C00-000009000000}"/>
  </hyperlinks>
  <printOptions horizontalCentered="1"/>
  <pageMargins left="0.74803149606299213" right="0.36" top="0.98425196850393704" bottom="0.98425196850393704" header="0.51181102362204722" footer="0.51181102362204722"/>
  <pageSetup paperSize="9" orientation="portrait" horizontalDpi="4294967293" verticalDpi="0" r:id="rId1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O30"/>
  <sheetViews>
    <sheetView showGridLines="0" view="pageBreakPreview" zoomScaleSheetLayoutView="100" workbookViewId="0">
      <selection activeCell="Q5" sqref="Q5"/>
    </sheetView>
  </sheetViews>
  <sheetFormatPr defaultRowHeight="15"/>
  <cols>
    <col min="1" max="1" width="3.85546875" style="93" customWidth="1"/>
    <col min="2" max="2" width="23.140625" style="93" customWidth="1"/>
    <col min="3" max="15" width="4.5703125" style="93" customWidth="1"/>
    <col min="16" max="16384" width="9.140625" style="93"/>
  </cols>
  <sheetData>
    <row r="1" spans="1:15">
      <c r="A1" s="736" t="s">
        <v>1857</v>
      </c>
      <c r="B1" s="736"/>
      <c r="C1" s="736"/>
      <c r="D1" s="736"/>
      <c r="E1" s="736"/>
      <c r="F1" s="736"/>
      <c r="G1" s="736"/>
      <c r="H1" s="736"/>
      <c r="I1" s="736"/>
      <c r="J1" s="736"/>
      <c r="K1" s="736"/>
      <c r="L1" s="736"/>
      <c r="M1" s="736"/>
      <c r="N1" s="736"/>
      <c r="O1" s="736"/>
    </row>
    <row r="2" spans="1:15" ht="9.75" customHeight="1">
      <c r="A2" s="481"/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</row>
    <row r="3" spans="1:15">
      <c r="A3" s="736" t="s">
        <v>2882</v>
      </c>
      <c r="B3" s="736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</row>
    <row r="4" spans="1:15">
      <c r="A4" s="736" t="s">
        <v>2883</v>
      </c>
      <c r="B4" s="736"/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</row>
    <row r="5" spans="1:15">
      <c r="A5" s="736" t="s">
        <v>2285</v>
      </c>
      <c r="B5" s="736"/>
      <c r="C5" s="736"/>
      <c r="D5" s="736"/>
      <c r="E5" s="736"/>
      <c r="F5" s="736"/>
      <c r="G5" s="736"/>
      <c r="H5" s="736"/>
      <c r="I5" s="736"/>
      <c r="J5" s="736"/>
      <c r="K5" s="736"/>
      <c r="L5" s="736"/>
      <c r="M5" s="736"/>
      <c r="N5" s="736"/>
      <c r="O5" s="736"/>
    </row>
    <row r="7" spans="1:15">
      <c r="A7" s="963" t="s">
        <v>20</v>
      </c>
      <c r="B7" s="963" t="s">
        <v>14</v>
      </c>
      <c r="C7" s="863" t="s">
        <v>173</v>
      </c>
      <c r="D7" s="865"/>
      <c r="E7" s="863" t="s">
        <v>2349</v>
      </c>
      <c r="F7" s="865"/>
      <c r="G7" s="863" t="s">
        <v>2350</v>
      </c>
      <c r="H7" s="865"/>
      <c r="I7" s="863" t="s">
        <v>2351</v>
      </c>
      <c r="J7" s="865"/>
      <c r="K7" s="863" t="s">
        <v>2352</v>
      </c>
      <c r="L7" s="865"/>
      <c r="M7" s="963" t="s">
        <v>165</v>
      </c>
      <c r="N7" s="963"/>
      <c r="O7" s="963"/>
    </row>
    <row r="8" spans="1:15">
      <c r="A8" s="963"/>
      <c r="B8" s="963"/>
      <c r="C8" s="365" t="s">
        <v>95</v>
      </c>
      <c r="D8" s="365" t="s">
        <v>96</v>
      </c>
      <c r="E8" s="365" t="s">
        <v>95</v>
      </c>
      <c r="F8" s="365" t="s">
        <v>96</v>
      </c>
      <c r="G8" s="365" t="s">
        <v>95</v>
      </c>
      <c r="H8" s="365" t="s">
        <v>96</v>
      </c>
      <c r="I8" s="365" t="s">
        <v>95</v>
      </c>
      <c r="J8" s="365" t="s">
        <v>96</v>
      </c>
      <c r="K8" s="365" t="s">
        <v>95</v>
      </c>
      <c r="L8" s="365" t="s">
        <v>96</v>
      </c>
      <c r="M8" s="539" t="s">
        <v>95</v>
      </c>
      <c r="N8" s="539" t="s">
        <v>96</v>
      </c>
      <c r="O8" s="539" t="s">
        <v>80</v>
      </c>
    </row>
    <row r="9" spans="1:15">
      <c r="A9" s="540">
        <v>1</v>
      </c>
      <c r="B9" s="541" t="s">
        <v>86</v>
      </c>
      <c r="C9" s="395">
        <v>0</v>
      </c>
      <c r="D9" s="395">
        <v>0</v>
      </c>
      <c r="E9" s="395">
        <v>0</v>
      </c>
      <c r="F9" s="395">
        <v>1</v>
      </c>
      <c r="G9" s="395">
        <v>0</v>
      </c>
      <c r="H9" s="395">
        <v>0</v>
      </c>
      <c r="I9" s="395">
        <v>0</v>
      </c>
      <c r="J9" s="395">
        <v>0</v>
      </c>
      <c r="K9" s="395">
        <v>0</v>
      </c>
      <c r="L9" s="395">
        <v>5</v>
      </c>
      <c r="M9" s="538">
        <f>C9+E9+G9+I9+K9</f>
        <v>0</v>
      </c>
      <c r="N9" s="538">
        <f>D9+F9+H9+J9+L9</f>
        <v>6</v>
      </c>
      <c r="O9" s="538">
        <f>SUM(M9:N9)</f>
        <v>6</v>
      </c>
    </row>
    <row r="10" spans="1:15">
      <c r="A10" s="540">
        <v>2</v>
      </c>
      <c r="B10" s="541" t="s">
        <v>87</v>
      </c>
      <c r="C10" s="395">
        <v>0</v>
      </c>
      <c r="D10" s="395">
        <v>0</v>
      </c>
      <c r="E10" s="395">
        <v>0</v>
      </c>
      <c r="F10" s="395">
        <v>0</v>
      </c>
      <c r="G10" s="395">
        <v>0</v>
      </c>
      <c r="H10" s="395">
        <v>1</v>
      </c>
      <c r="I10" s="395">
        <v>0</v>
      </c>
      <c r="J10" s="395">
        <v>0</v>
      </c>
      <c r="K10" s="395">
        <v>1</v>
      </c>
      <c r="L10" s="395">
        <v>1</v>
      </c>
      <c r="M10" s="538">
        <f t="shared" ref="M10:N18" si="0">C10+E10+G10+I10+K10</f>
        <v>1</v>
      </c>
      <c r="N10" s="538">
        <f t="shared" si="0"/>
        <v>2</v>
      </c>
      <c r="O10" s="538">
        <f t="shared" ref="O10:O18" si="1">SUM(M10:N10)</f>
        <v>3</v>
      </c>
    </row>
    <row r="11" spans="1:15">
      <c r="A11" s="540">
        <v>3</v>
      </c>
      <c r="B11" s="541" t="s">
        <v>81</v>
      </c>
      <c r="C11" s="395">
        <v>0</v>
      </c>
      <c r="D11" s="395">
        <v>0</v>
      </c>
      <c r="E11" s="395">
        <v>0</v>
      </c>
      <c r="F11" s="395">
        <v>0</v>
      </c>
      <c r="G11" s="395">
        <v>0</v>
      </c>
      <c r="H11" s="395">
        <v>0</v>
      </c>
      <c r="I11" s="395">
        <v>0</v>
      </c>
      <c r="J11" s="395">
        <v>0</v>
      </c>
      <c r="K11" s="395">
        <v>0</v>
      </c>
      <c r="L11" s="395">
        <v>0</v>
      </c>
      <c r="M11" s="538">
        <f t="shared" si="0"/>
        <v>0</v>
      </c>
      <c r="N11" s="538">
        <f t="shared" si="0"/>
        <v>0</v>
      </c>
      <c r="O11" s="538">
        <f t="shared" si="1"/>
        <v>0</v>
      </c>
    </row>
    <row r="12" spans="1:15">
      <c r="A12" s="540">
        <v>4</v>
      </c>
      <c r="B12" s="541" t="s">
        <v>88</v>
      </c>
      <c r="C12" s="395">
        <v>0</v>
      </c>
      <c r="D12" s="395">
        <v>0</v>
      </c>
      <c r="E12" s="395">
        <v>0</v>
      </c>
      <c r="F12" s="395">
        <v>0</v>
      </c>
      <c r="G12" s="395">
        <v>3</v>
      </c>
      <c r="H12" s="395">
        <v>1</v>
      </c>
      <c r="I12" s="395">
        <v>0</v>
      </c>
      <c r="J12" s="395">
        <v>0</v>
      </c>
      <c r="K12" s="395">
        <v>0</v>
      </c>
      <c r="L12" s="395">
        <v>1</v>
      </c>
      <c r="M12" s="538">
        <f t="shared" si="0"/>
        <v>3</v>
      </c>
      <c r="N12" s="538">
        <f t="shared" si="0"/>
        <v>2</v>
      </c>
      <c r="O12" s="538">
        <f t="shared" si="1"/>
        <v>5</v>
      </c>
    </row>
    <row r="13" spans="1:15">
      <c r="A13" s="540">
        <v>5</v>
      </c>
      <c r="B13" s="541" t="s">
        <v>82</v>
      </c>
      <c r="C13" s="395">
        <v>2</v>
      </c>
      <c r="D13" s="395">
        <v>0</v>
      </c>
      <c r="E13" s="395">
        <v>0</v>
      </c>
      <c r="F13" s="395">
        <v>0</v>
      </c>
      <c r="G13" s="395">
        <v>1</v>
      </c>
      <c r="H13" s="395">
        <v>0</v>
      </c>
      <c r="I13" s="395">
        <v>0</v>
      </c>
      <c r="J13" s="395">
        <v>0</v>
      </c>
      <c r="K13" s="395">
        <v>0</v>
      </c>
      <c r="L13" s="395">
        <v>0</v>
      </c>
      <c r="M13" s="538">
        <f t="shared" si="0"/>
        <v>3</v>
      </c>
      <c r="N13" s="538">
        <f t="shared" si="0"/>
        <v>0</v>
      </c>
      <c r="O13" s="538">
        <f t="shared" si="1"/>
        <v>3</v>
      </c>
    </row>
    <row r="14" spans="1:15">
      <c r="A14" s="540">
        <v>6</v>
      </c>
      <c r="B14" s="541" t="s">
        <v>89</v>
      </c>
      <c r="C14" s="395">
        <v>0</v>
      </c>
      <c r="D14" s="395">
        <v>0</v>
      </c>
      <c r="E14" s="395">
        <v>0</v>
      </c>
      <c r="F14" s="395">
        <v>0</v>
      </c>
      <c r="G14" s="395">
        <v>1</v>
      </c>
      <c r="H14" s="395">
        <v>4</v>
      </c>
      <c r="I14" s="395">
        <v>0</v>
      </c>
      <c r="J14" s="395">
        <v>0</v>
      </c>
      <c r="K14" s="395">
        <v>3</v>
      </c>
      <c r="L14" s="395">
        <v>2</v>
      </c>
      <c r="M14" s="538">
        <f t="shared" si="0"/>
        <v>4</v>
      </c>
      <c r="N14" s="538">
        <f t="shared" si="0"/>
        <v>6</v>
      </c>
      <c r="O14" s="538">
        <f t="shared" si="1"/>
        <v>10</v>
      </c>
    </row>
    <row r="15" spans="1:15">
      <c r="A15" s="540">
        <v>7</v>
      </c>
      <c r="B15" s="541" t="s">
        <v>83</v>
      </c>
      <c r="C15" s="395">
        <v>1</v>
      </c>
      <c r="D15" s="395">
        <v>0</v>
      </c>
      <c r="E15" s="395">
        <v>0</v>
      </c>
      <c r="F15" s="395">
        <v>0</v>
      </c>
      <c r="G15" s="395">
        <v>2</v>
      </c>
      <c r="H15" s="395">
        <v>1</v>
      </c>
      <c r="I15" s="395">
        <v>0</v>
      </c>
      <c r="J15" s="395">
        <v>0</v>
      </c>
      <c r="K15" s="395">
        <v>1</v>
      </c>
      <c r="L15" s="395">
        <v>0</v>
      </c>
      <c r="M15" s="538">
        <f t="shared" si="0"/>
        <v>4</v>
      </c>
      <c r="N15" s="538">
        <f t="shared" si="0"/>
        <v>1</v>
      </c>
      <c r="O15" s="538">
        <f t="shared" si="1"/>
        <v>5</v>
      </c>
    </row>
    <row r="16" spans="1:15">
      <c r="A16" s="540">
        <v>8</v>
      </c>
      <c r="B16" s="541" t="s">
        <v>90</v>
      </c>
      <c r="C16" s="395">
        <v>1</v>
      </c>
      <c r="D16" s="395">
        <v>0</v>
      </c>
      <c r="E16" s="395">
        <v>2</v>
      </c>
      <c r="F16" s="395">
        <v>0</v>
      </c>
      <c r="G16" s="395">
        <v>3</v>
      </c>
      <c r="H16" s="395">
        <v>3</v>
      </c>
      <c r="I16" s="395">
        <v>0</v>
      </c>
      <c r="J16" s="395">
        <v>0</v>
      </c>
      <c r="K16" s="395">
        <v>1</v>
      </c>
      <c r="L16" s="395">
        <v>3</v>
      </c>
      <c r="M16" s="538">
        <f t="shared" si="0"/>
        <v>7</v>
      </c>
      <c r="N16" s="538">
        <f t="shared" si="0"/>
        <v>6</v>
      </c>
      <c r="O16" s="538">
        <f t="shared" si="1"/>
        <v>13</v>
      </c>
    </row>
    <row r="17" spans="1:15">
      <c r="A17" s="540">
        <v>9</v>
      </c>
      <c r="B17" s="541" t="s">
        <v>84</v>
      </c>
      <c r="C17" s="395">
        <v>1</v>
      </c>
      <c r="D17" s="395">
        <v>3</v>
      </c>
      <c r="E17" s="395">
        <v>0</v>
      </c>
      <c r="F17" s="395">
        <v>0</v>
      </c>
      <c r="G17" s="395">
        <v>8</v>
      </c>
      <c r="H17" s="395">
        <v>16</v>
      </c>
      <c r="I17" s="395">
        <v>0</v>
      </c>
      <c r="J17" s="395">
        <v>0</v>
      </c>
      <c r="K17" s="395">
        <v>5</v>
      </c>
      <c r="L17" s="395">
        <v>9</v>
      </c>
      <c r="M17" s="538">
        <f t="shared" si="0"/>
        <v>14</v>
      </c>
      <c r="N17" s="538">
        <f t="shared" si="0"/>
        <v>28</v>
      </c>
      <c r="O17" s="538">
        <f t="shared" si="1"/>
        <v>42</v>
      </c>
    </row>
    <row r="18" spans="1:15">
      <c r="A18" s="540">
        <v>10</v>
      </c>
      <c r="B18" s="541" t="s">
        <v>85</v>
      </c>
      <c r="C18" s="395">
        <v>1</v>
      </c>
      <c r="D18" s="395">
        <v>0</v>
      </c>
      <c r="E18" s="395">
        <v>0</v>
      </c>
      <c r="F18" s="395">
        <v>2</v>
      </c>
      <c r="G18" s="395">
        <v>0</v>
      </c>
      <c r="H18" s="395">
        <v>0</v>
      </c>
      <c r="I18" s="395">
        <v>0</v>
      </c>
      <c r="J18" s="395">
        <v>0</v>
      </c>
      <c r="K18" s="395">
        <v>2</v>
      </c>
      <c r="L18" s="395">
        <v>3</v>
      </c>
      <c r="M18" s="538">
        <f t="shared" si="0"/>
        <v>3</v>
      </c>
      <c r="N18" s="538">
        <f t="shared" si="0"/>
        <v>5</v>
      </c>
      <c r="O18" s="538">
        <f t="shared" si="1"/>
        <v>8</v>
      </c>
    </row>
    <row r="19" spans="1:15" s="501" customFormat="1">
      <c r="A19" s="853" t="s">
        <v>67</v>
      </c>
      <c r="B19" s="854"/>
      <c r="C19" s="289">
        <f t="shared" ref="C19:L19" si="2">SUM(C9:C18)</f>
        <v>6</v>
      </c>
      <c r="D19" s="289">
        <f t="shared" si="2"/>
        <v>3</v>
      </c>
      <c r="E19" s="289">
        <f t="shared" si="2"/>
        <v>2</v>
      </c>
      <c r="F19" s="289">
        <f t="shared" si="2"/>
        <v>3</v>
      </c>
      <c r="G19" s="289">
        <f t="shared" si="2"/>
        <v>18</v>
      </c>
      <c r="H19" s="289">
        <f t="shared" si="2"/>
        <v>26</v>
      </c>
      <c r="I19" s="289">
        <f t="shared" si="2"/>
        <v>0</v>
      </c>
      <c r="J19" s="289">
        <f t="shared" si="2"/>
        <v>0</v>
      </c>
      <c r="K19" s="289">
        <f t="shared" si="2"/>
        <v>13</v>
      </c>
      <c r="L19" s="289">
        <f t="shared" si="2"/>
        <v>24</v>
      </c>
      <c r="M19" s="289">
        <f>SUM(M9:M18)</f>
        <v>39</v>
      </c>
      <c r="N19" s="289">
        <f>SUM(N9:N18)</f>
        <v>56</v>
      </c>
      <c r="O19" s="289">
        <f>SUM(O9:O18)</f>
        <v>95</v>
      </c>
    </row>
    <row r="22" spans="1:15"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80"/>
    </row>
    <row r="23" spans="1:15">
      <c r="B23" s="183"/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5"/>
    </row>
    <row r="24" spans="1:15"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80"/>
    </row>
    <row r="25" spans="1:15"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81"/>
    </row>
    <row r="26" spans="1:15"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81"/>
    </row>
    <row r="27" spans="1:15"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81"/>
    </row>
    <row r="28" spans="1:15"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81"/>
    </row>
    <row r="29" spans="1:15"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82"/>
    </row>
    <row r="30" spans="1:15"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84"/>
    </row>
  </sheetData>
  <mergeCells count="13">
    <mergeCell ref="K7:L7"/>
    <mergeCell ref="M7:O7"/>
    <mergeCell ref="A19:B19"/>
    <mergeCell ref="A1:O1"/>
    <mergeCell ref="A3:O3"/>
    <mergeCell ref="A4:O4"/>
    <mergeCell ref="A5:O5"/>
    <mergeCell ref="A7:A8"/>
    <mergeCell ref="B7:B8"/>
    <mergeCell ref="C7:D7"/>
    <mergeCell ref="E7:F7"/>
    <mergeCell ref="G7:H7"/>
    <mergeCell ref="I7:J7"/>
  </mergeCells>
  <hyperlinks>
    <hyperlink ref="B9" r:id="rId1" display="javascript:void(0)" xr:uid="{00000000-0004-0000-4D00-000000000000}"/>
    <hyperlink ref="B10" r:id="rId2" display="javascript:void(0)" xr:uid="{00000000-0004-0000-4D00-000001000000}"/>
    <hyperlink ref="B11" r:id="rId3" display="javascript:void(0)" xr:uid="{00000000-0004-0000-4D00-000002000000}"/>
    <hyperlink ref="B12" r:id="rId4" display="javascript:void(0)" xr:uid="{00000000-0004-0000-4D00-000003000000}"/>
    <hyperlink ref="B13" r:id="rId5" display="javascript:void(0)" xr:uid="{00000000-0004-0000-4D00-000004000000}"/>
    <hyperlink ref="B14" r:id="rId6" display="javascript:void(0)" xr:uid="{00000000-0004-0000-4D00-000005000000}"/>
    <hyperlink ref="B15" r:id="rId7" display="javascript:void(0)" xr:uid="{00000000-0004-0000-4D00-000006000000}"/>
    <hyperlink ref="B16" r:id="rId8" display="javascript:void(0)" xr:uid="{00000000-0004-0000-4D00-000007000000}"/>
    <hyperlink ref="B17" r:id="rId9" display="javascript:void(0)" xr:uid="{00000000-0004-0000-4D00-000008000000}"/>
    <hyperlink ref="B18" r:id="rId10" display="javascript:void(0)" xr:uid="{00000000-0004-0000-4D00-000009000000}"/>
  </hyperlinks>
  <printOptions horizontalCentered="1"/>
  <pageMargins left="0.74803149606299213" right="0.36" top="0.98425196850393704" bottom="0.98425196850393704" header="0.51181102362204722" footer="0.51181102362204722"/>
  <pageSetup paperSize="9" orientation="portrait" horizontalDpi="4294967293" verticalDpi="0" r:id="rId1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AJ33"/>
  <sheetViews>
    <sheetView view="pageBreakPreview" zoomScaleSheetLayoutView="100" workbookViewId="0">
      <selection activeCell="Q5" sqref="Q5"/>
    </sheetView>
  </sheetViews>
  <sheetFormatPr defaultRowHeight="15"/>
  <cols>
    <col min="1" max="1" width="4.140625" style="134" customWidth="1"/>
    <col min="2" max="2" width="0" style="134" hidden="1" customWidth="1"/>
    <col min="3" max="3" width="39.7109375" style="134" hidden="1" customWidth="1"/>
    <col min="4" max="4" width="24.85546875" style="134" hidden="1" customWidth="1"/>
    <col min="5" max="5" width="22.5703125" style="134" customWidth="1"/>
    <col min="6" max="6" width="19" style="134" hidden="1" customWidth="1"/>
    <col min="7" max="13" width="7.140625" style="134" hidden="1" customWidth="1"/>
    <col min="14" max="14" width="26.42578125" style="134" hidden="1" customWidth="1"/>
    <col min="15" max="15" width="8.140625" style="134" hidden="1" customWidth="1"/>
    <col min="16" max="16" width="8" style="134" hidden="1" customWidth="1"/>
    <col min="17" max="19" width="7.140625" style="134" hidden="1" customWidth="1"/>
    <col min="20" max="27" width="6.42578125" style="134" customWidth="1"/>
    <col min="28" max="29" width="7" style="134" customWidth="1"/>
    <col min="30" max="34" width="6.42578125" style="134" customWidth="1"/>
    <col min="35" max="36" width="7" style="134" customWidth="1"/>
    <col min="37" max="37" width="3.7109375" style="134" customWidth="1"/>
    <col min="38" max="16384" width="9.140625" style="134"/>
  </cols>
  <sheetData>
    <row r="1" spans="1:36">
      <c r="A1" s="776" t="s">
        <v>1858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6"/>
      <c r="R1" s="776"/>
      <c r="S1" s="776"/>
      <c r="T1" s="776"/>
      <c r="U1" s="776"/>
      <c r="V1" s="776"/>
      <c r="W1" s="776"/>
      <c r="X1" s="776"/>
      <c r="Y1" s="776"/>
      <c r="Z1" s="776"/>
      <c r="AA1" s="776"/>
      <c r="AB1" s="776"/>
      <c r="AC1" s="776"/>
      <c r="AD1" s="776"/>
      <c r="AE1" s="776"/>
      <c r="AF1" s="776"/>
      <c r="AG1" s="776"/>
      <c r="AH1" s="776"/>
      <c r="AI1" s="776"/>
      <c r="AJ1" s="776"/>
    </row>
    <row r="2" spans="1:36" ht="8.25" customHeight="1">
      <c r="B2" s="112" t="s">
        <v>420</v>
      </c>
    </row>
    <row r="3" spans="1:36">
      <c r="A3" s="776" t="s">
        <v>421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  <c r="Q3" s="776"/>
      <c r="R3" s="776"/>
      <c r="S3" s="776"/>
      <c r="T3" s="776"/>
      <c r="U3" s="776"/>
      <c r="V3" s="776"/>
      <c r="W3" s="776"/>
      <c r="X3" s="776"/>
      <c r="Y3" s="776"/>
      <c r="Z3" s="776"/>
      <c r="AA3" s="776"/>
      <c r="AB3" s="776"/>
      <c r="AC3" s="776"/>
      <c r="AD3" s="776"/>
      <c r="AE3" s="776"/>
      <c r="AF3" s="776"/>
      <c r="AG3" s="776"/>
      <c r="AH3" s="776"/>
      <c r="AI3" s="776"/>
      <c r="AJ3" s="776"/>
    </row>
    <row r="4" spans="1:36">
      <c r="A4" s="776" t="s">
        <v>2643</v>
      </c>
      <c r="B4" s="776"/>
      <c r="C4" s="776"/>
      <c r="D4" s="776"/>
      <c r="E4" s="776"/>
      <c r="F4" s="776"/>
      <c r="G4" s="776"/>
      <c r="H4" s="776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  <c r="U4" s="776"/>
      <c r="V4" s="776"/>
      <c r="W4" s="776"/>
      <c r="X4" s="776"/>
      <c r="Y4" s="776"/>
      <c r="Z4" s="776"/>
      <c r="AA4" s="776"/>
      <c r="AB4" s="776"/>
      <c r="AC4" s="776"/>
      <c r="AD4" s="776"/>
      <c r="AE4" s="776"/>
      <c r="AF4" s="776"/>
      <c r="AG4" s="776"/>
      <c r="AH4" s="776"/>
      <c r="AI4" s="776"/>
      <c r="AJ4" s="776"/>
    </row>
    <row r="5" spans="1:36">
      <c r="A5" s="776" t="s">
        <v>2287</v>
      </c>
      <c r="B5" s="776"/>
      <c r="C5" s="776"/>
      <c r="D5" s="776"/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  <c r="U5" s="776"/>
      <c r="V5" s="776"/>
      <c r="W5" s="776"/>
      <c r="X5" s="776"/>
      <c r="Y5" s="776"/>
      <c r="Z5" s="776"/>
      <c r="AA5" s="776"/>
      <c r="AB5" s="776"/>
      <c r="AC5" s="776"/>
      <c r="AD5" s="776"/>
      <c r="AE5" s="776"/>
      <c r="AF5" s="776"/>
      <c r="AG5" s="776"/>
      <c r="AH5" s="776"/>
      <c r="AI5" s="776"/>
      <c r="AJ5" s="776"/>
    </row>
    <row r="6" spans="1:36">
      <c r="A6" s="165"/>
      <c r="B6" s="112"/>
    </row>
    <row r="7" spans="1:36" s="166" customFormat="1" ht="14.25" customHeight="1">
      <c r="A7" s="964" t="s">
        <v>20</v>
      </c>
      <c r="B7" s="964" t="s">
        <v>166</v>
      </c>
      <c r="C7" s="964" t="s">
        <v>168</v>
      </c>
      <c r="D7" s="964" t="s">
        <v>15</v>
      </c>
      <c r="E7" s="964" t="s">
        <v>14</v>
      </c>
      <c r="F7" s="964" t="s">
        <v>423</v>
      </c>
      <c r="G7" s="964" t="s">
        <v>424</v>
      </c>
      <c r="H7" s="964" t="s">
        <v>425</v>
      </c>
      <c r="I7" s="964" t="s">
        <v>426</v>
      </c>
      <c r="J7" s="964" t="s">
        <v>426</v>
      </c>
      <c r="K7" s="964" t="s">
        <v>427</v>
      </c>
      <c r="L7" s="964" t="s">
        <v>428</v>
      </c>
      <c r="M7" s="964" t="s">
        <v>429</v>
      </c>
      <c r="N7" s="967" t="s">
        <v>430</v>
      </c>
      <c r="O7" s="968"/>
      <c r="P7" s="968"/>
      <c r="Q7" s="968"/>
      <c r="R7" s="968"/>
      <c r="S7" s="969"/>
      <c r="T7" s="779" t="s">
        <v>1370</v>
      </c>
      <c r="U7" s="780"/>
      <c r="V7" s="780"/>
      <c r="W7" s="780"/>
      <c r="X7" s="780"/>
      <c r="Y7" s="780"/>
      <c r="Z7" s="780"/>
      <c r="AA7" s="780"/>
      <c r="AB7" s="780"/>
      <c r="AC7" s="780"/>
      <c r="AD7" s="780"/>
      <c r="AE7" s="780"/>
      <c r="AF7" s="780"/>
      <c r="AG7" s="780"/>
      <c r="AH7" s="780"/>
      <c r="AI7" s="780"/>
      <c r="AJ7" s="781"/>
    </row>
    <row r="8" spans="1:36" s="166" customFormat="1" ht="14.25" customHeight="1">
      <c r="A8" s="965"/>
      <c r="B8" s="965"/>
      <c r="C8" s="965"/>
      <c r="D8" s="965"/>
      <c r="E8" s="965"/>
      <c r="F8" s="965"/>
      <c r="G8" s="965"/>
      <c r="H8" s="965"/>
      <c r="I8" s="965"/>
      <c r="J8" s="965"/>
      <c r="K8" s="965"/>
      <c r="L8" s="965"/>
      <c r="M8" s="965"/>
      <c r="N8" s="964" t="s">
        <v>454</v>
      </c>
      <c r="O8" s="964" t="s">
        <v>455</v>
      </c>
      <c r="P8" s="964" t="s">
        <v>164</v>
      </c>
      <c r="Q8" s="964" t="s">
        <v>456</v>
      </c>
      <c r="R8" s="964" t="s">
        <v>457</v>
      </c>
      <c r="S8" s="964" t="s">
        <v>458</v>
      </c>
      <c r="T8" s="779" t="s">
        <v>75</v>
      </c>
      <c r="U8" s="781"/>
      <c r="V8" s="779" t="s">
        <v>459</v>
      </c>
      <c r="W8" s="781"/>
      <c r="X8" s="779" t="s">
        <v>460</v>
      </c>
      <c r="Y8" s="781"/>
      <c r="Z8" s="779" t="s">
        <v>461</v>
      </c>
      <c r="AA8" s="781"/>
      <c r="AB8" s="779" t="s">
        <v>462</v>
      </c>
      <c r="AC8" s="781"/>
      <c r="AD8" s="779" t="s">
        <v>463</v>
      </c>
      <c r="AE8" s="781"/>
      <c r="AF8" s="779" t="s">
        <v>464</v>
      </c>
      <c r="AG8" s="781"/>
      <c r="AH8" s="779" t="s">
        <v>67</v>
      </c>
      <c r="AI8" s="780"/>
      <c r="AJ8" s="781"/>
    </row>
    <row r="9" spans="1:36" s="167" customFormat="1" ht="14.25" customHeight="1">
      <c r="A9" s="966"/>
      <c r="B9" s="966"/>
      <c r="C9" s="966"/>
      <c r="D9" s="966"/>
      <c r="E9" s="966"/>
      <c r="F9" s="966"/>
      <c r="G9" s="966"/>
      <c r="H9" s="966"/>
      <c r="I9" s="966"/>
      <c r="J9" s="966"/>
      <c r="K9" s="966"/>
      <c r="L9" s="966"/>
      <c r="M9" s="966"/>
      <c r="N9" s="966"/>
      <c r="O9" s="966"/>
      <c r="P9" s="966"/>
      <c r="Q9" s="966"/>
      <c r="R9" s="966"/>
      <c r="S9" s="966"/>
      <c r="T9" s="159" t="s">
        <v>95</v>
      </c>
      <c r="U9" s="159" t="s">
        <v>96</v>
      </c>
      <c r="V9" s="159" t="s">
        <v>95</v>
      </c>
      <c r="W9" s="159" t="s">
        <v>96</v>
      </c>
      <c r="X9" s="159" t="s">
        <v>95</v>
      </c>
      <c r="Y9" s="159" t="s">
        <v>96</v>
      </c>
      <c r="Z9" s="159" t="s">
        <v>95</v>
      </c>
      <c r="AA9" s="159" t="s">
        <v>96</v>
      </c>
      <c r="AB9" s="159" t="s">
        <v>95</v>
      </c>
      <c r="AC9" s="159" t="s">
        <v>96</v>
      </c>
      <c r="AD9" s="159" t="s">
        <v>95</v>
      </c>
      <c r="AE9" s="159" t="s">
        <v>96</v>
      </c>
      <c r="AF9" s="159" t="s">
        <v>95</v>
      </c>
      <c r="AG9" s="159" t="s">
        <v>96</v>
      </c>
      <c r="AH9" s="159" t="s">
        <v>95</v>
      </c>
      <c r="AI9" s="159" t="s">
        <v>96</v>
      </c>
      <c r="AJ9" s="159" t="s">
        <v>172</v>
      </c>
    </row>
    <row r="10" spans="1:36">
      <c r="A10" s="120">
        <v>1</v>
      </c>
      <c r="B10" s="131"/>
      <c r="C10" s="131"/>
      <c r="D10" s="131"/>
      <c r="E10" s="132" t="s">
        <v>86</v>
      </c>
      <c r="F10" s="133"/>
      <c r="G10" s="132">
        <v>118</v>
      </c>
      <c r="H10" s="132">
        <v>12</v>
      </c>
      <c r="I10" s="132">
        <v>0</v>
      </c>
      <c r="J10" s="132">
        <v>0</v>
      </c>
      <c r="K10" s="132">
        <v>0</v>
      </c>
      <c r="L10" s="132">
        <v>0</v>
      </c>
      <c r="M10" s="132">
        <v>0</v>
      </c>
      <c r="N10" s="132"/>
      <c r="O10" s="132"/>
      <c r="P10" s="132"/>
      <c r="Q10" s="132"/>
      <c r="R10" s="132"/>
      <c r="S10" s="132"/>
      <c r="T10" s="370">
        <v>12</v>
      </c>
      <c r="U10" s="370">
        <v>8</v>
      </c>
      <c r="V10" s="370">
        <v>0</v>
      </c>
      <c r="W10" s="370">
        <v>0</v>
      </c>
      <c r="X10" s="370">
        <v>15</v>
      </c>
      <c r="Y10" s="370">
        <v>15</v>
      </c>
      <c r="Z10" s="370">
        <v>0</v>
      </c>
      <c r="AA10" s="370">
        <v>1</v>
      </c>
      <c r="AB10" s="370">
        <v>41</v>
      </c>
      <c r="AC10" s="370">
        <v>59</v>
      </c>
      <c r="AD10" s="370">
        <v>0</v>
      </c>
      <c r="AE10" s="370">
        <v>0</v>
      </c>
      <c r="AF10" s="370">
        <v>0</v>
      </c>
      <c r="AG10" s="370">
        <v>0</v>
      </c>
      <c r="AH10" s="168">
        <f>T10+V10+X10+Z10+AB10+AD10+AF10</f>
        <v>68</v>
      </c>
      <c r="AI10" s="168">
        <f>U10+W10+Y10+AA10+AC10+AE10+AG10</f>
        <v>83</v>
      </c>
      <c r="AJ10" s="168">
        <f>SUM(AH10:AI10)</f>
        <v>151</v>
      </c>
    </row>
    <row r="11" spans="1:36">
      <c r="A11" s="120">
        <v>2</v>
      </c>
      <c r="B11" s="131"/>
      <c r="C11" s="131"/>
      <c r="D11" s="131"/>
      <c r="E11" s="132" t="s">
        <v>87</v>
      </c>
      <c r="F11" s="133"/>
      <c r="G11" s="132">
        <v>152</v>
      </c>
      <c r="H11" s="132">
        <v>12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/>
      <c r="O11" s="132"/>
      <c r="P11" s="132"/>
      <c r="Q11" s="132"/>
      <c r="R11" s="132"/>
      <c r="S11" s="132"/>
      <c r="T11" s="370">
        <v>37</v>
      </c>
      <c r="U11" s="370">
        <v>38</v>
      </c>
      <c r="V11" s="370">
        <v>1</v>
      </c>
      <c r="W11" s="370">
        <v>0</v>
      </c>
      <c r="X11" s="370">
        <v>36</v>
      </c>
      <c r="Y11" s="370">
        <v>18</v>
      </c>
      <c r="Z11" s="370">
        <v>0</v>
      </c>
      <c r="AA11" s="370">
        <v>0</v>
      </c>
      <c r="AB11" s="370">
        <v>60</v>
      </c>
      <c r="AC11" s="370">
        <v>65</v>
      </c>
      <c r="AD11" s="370">
        <v>3</v>
      </c>
      <c r="AE11" s="370">
        <v>1</v>
      </c>
      <c r="AF11" s="370">
        <v>0</v>
      </c>
      <c r="AG11" s="370">
        <v>0</v>
      </c>
      <c r="AH11" s="168">
        <f t="shared" ref="AH11:AH19" si="0">T11+V11+X11+Z11+AB11+AD11+AF11</f>
        <v>137</v>
      </c>
      <c r="AI11" s="168">
        <f t="shared" ref="AI11:AI19" si="1">U11+W11+Y11+AA11+AC11+AE11+AG11</f>
        <v>122</v>
      </c>
      <c r="AJ11" s="168">
        <f t="shared" ref="AJ11:AJ19" si="2">SUM(AH11:AI11)</f>
        <v>259</v>
      </c>
    </row>
    <row r="12" spans="1:36">
      <c r="A12" s="120">
        <v>3</v>
      </c>
      <c r="B12" s="131"/>
      <c r="C12" s="131"/>
      <c r="D12" s="131"/>
      <c r="E12" s="132" t="s">
        <v>81</v>
      </c>
      <c r="F12" s="133"/>
      <c r="G12" s="132">
        <v>126</v>
      </c>
      <c r="H12" s="132">
        <v>18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/>
      <c r="O12" s="132"/>
      <c r="P12" s="132"/>
      <c r="Q12" s="132"/>
      <c r="R12" s="132"/>
      <c r="S12" s="132"/>
      <c r="T12" s="370">
        <v>6</v>
      </c>
      <c r="U12" s="370">
        <v>13</v>
      </c>
      <c r="V12" s="370">
        <v>0</v>
      </c>
      <c r="W12" s="370">
        <v>0</v>
      </c>
      <c r="X12" s="370">
        <v>15</v>
      </c>
      <c r="Y12" s="370">
        <v>32</v>
      </c>
      <c r="Z12" s="370">
        <v>0</v>
      </c>
      <c r="AA12" s="370">
        <v>0</v>
      </c>
      <c r="AB12" s="370">
        <v>60</v>
      </c>
      <c r="AC12" s="370">
        <v>101</v>
      </c>
      <c r="AD12" s="370">
        <v>0</v>
      </c>
      <c r="AE12" s="370">
        <v>1</v>
      </c>
      <c r="AF12" s="370">
        <v>0</v>
      </c>
      <c r="AG12" s="370">
        <v>0</v>
      </c>
      <c r="AH12" s="168">
        <f t="shared" si="0"/>
        <v>81</v>
      </c>
      <c r="AI12" s="168">
        <f t="shared" si="1"/>
        <v>147</v>
      </c>
      <c r="AJ12" s="168">
        <f t="shared" si="2"/>
        <v>228</v>
      </c>
    </row>
    <row r="13" spans="1:36">
      <c r="A13" s="120">
        <v>4</v>
      </c>
      <c r="B13" s="131"/>
      <c r="C13" s="131"/>
      <c r="D13" s="131"/>
      <c r="E13" s="120" t="s">
        <v>88</v>
      </c>
      <c r="F13" s="133"/>
      <c r="G13" s="132">
        <v>77</v>
      </c>
      <c r="H13" s="132">
        <v>8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/>
      <c r="O13" s="132"/>
      <c r="P13" s="132"/>
      <c r="Q13" s="132"/>
      <c r="R13" s="132"/>
      <c r="S13" s="132"/>
      <c r="T13" s="370">
        <v>9</v>
      </c>
      <c r="U13" s="370">
        <v>20</v>
      </c>
      <c r="V13" s="370">
        <v>1</v>
      </c>
      <c r="W13" s="370">
        <v>0</v>
      </c>
      <c r="X13" s="370">
        <v>13</v>
      </c>
      <c r="Y13" s="370">
        <v>24</v>
      </c>
      <c r="Z13" s="370">
        <v>0</v>
      </c>
      <c r="AA13" s="370">
        <v>0</v>
      </c>
      <c r="AB13" s="370">
        <v>34</v>
      </c>
      <c r="AC13" s="370">
        <v>56</v>
      </c>
      <c r="AD13" s="370">
        <v>1</v>
      </c>
      <c r="AE13" s="370">
        <v>2</v>
      </c>
      <c r="AF13" s="370">
        <v>0</v>
      </c>
      <c r="AG13" s="370">
        <v>0</v>
      </c>
      <c r="AH13" s="168">
        <f t="shared" si="0"/>
        <v>58</v>
      </c>
      <c r="AI13" s="168">
        <f t="shared" si="1"/>
        <v>102</v>
      </c>
      <c r="AJ13" s="168">
        <f t="shared" si="2"/>
        <v>160</v>
      </c>
    </row>
    <row r="14" spans="1:36">
      <c r="A14" s="120">
        <v>5</v>
      </c>
      <c r="B14" s="131"/>
      <c r="C14" s="131"/>
      <c r="D14" s="131"/>
      <c r="E14" s="132" t="s">
        <v>82</v>
      </c>
      <c r="F14" s="133"/>
      <c r="G14" s="132">
        <v>155</v>
      </c>
      <c r="H14" s="132">
        <v>11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/>
      <c r="O14" s="132"/>
      <c r="P14" s="132"/>
      <c r="Q14" s="132"/>
      <c r="R14" s="132"/>
      <c r="S14" s="132"/>
      <c r="T14" s="370">
        <v>28</v>
      </c>
      <c r="U14" s="370">
        <v>38</v>
      </c>
      <c r="V14" s="370">
        <v>0</v>
      </c>
      <c r="W14" s="370">
        <v>1</v>
      </c>
      <c r="X14" s="370">
        <v>21</v>
      </c>
      <c r="Y14" s="370">
        <v>22</v>
      </c>
      <c r="Z14" s="370">
        <v>0</v>
      </c>
      <c r="AA14" s="370">
        <v>1</v>
      </c>
      <c r="AB14" s="370">
        <v>50</v>
      </c>
      <c r="AC14" s="370">
        <v>84</v>
      </c>
      <c r="AD14" s="370">
        <v>3</v>
      </c>
      <c r="AE14" s="370">
        <v>0</v>
      </c>
      <c r="AF14" s="370">
        <v>0</v>
      </c>
      <c r="AG14" s="370">
        <v>0</v>
      </c>
      <c r="AH14" s="168">
        <f t="shared" si="0"/>
        <v>102</v>
      </c>
      <c r="AI14" s="168">
        <f t="shared" si="1"/>
        <v>146</v>
      </c>
      <c r="AJ14" s="168">
        <f t="shared" si="2"/>
        <v>248</v>
      </c>
    </row>
    <row r="15" spans="1:36">
      <c r="A15" s="120">
        <v>6</v>
      </c>
      <c r="B15" s="131"/>
      <c r="C15" s="131"/>
      <c r="D15" s="131"/>
      <c r="E15" s="132" t="s">
        <v>89</v>
      </c>
      <c r="F15" s="133"/>
      <c r="G15" s="132">
        <v>200</v>
      </c>
      <c r="H15" s="132">
        <v>21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/>
      <c r="O15" s="132"/>
      <c r="P15" s="132"/>
      <c r="Q15" s="132"/>
      <c r="R15" s="132"/>
      <c r="S15" s="132"/>
      <c r="T15" s="370">
        <v>19</v>
      </c>
      <c r="U15" s="370">
        <v>22</v>
      </c>
      <c r="V15" s="370">
        <v>0</v>
      </c>
      <c r="W15" s="370">
        <v>0</v>
      </c>
      <c r="X15" s="370">
        <v>25</v>
      </c>
      <c r="Y15" s="370">
        <v>42</v>
      </c>
      <c r="Z15" s="370">
        <v>1</v>
      </c>
      <c r="AA15" s="370">
        <v>5</v>
      </c>
      <c r="AB15" s="370">
        <v>73</v>
      </c>
      <c r="AC15" s="370">
        <v>174</v>
      </c>
      <c r="AD15" s="370">
        <v>0</v>
      </c>
      <c r="AE15" s="370">
        <v>1</v>
      </c>
      <c r="AF15" s="370">
        <v>0</v>
      </c>
      <c r="AG15" s="370">
        <v>0</v>
      </c>
      <c r="AH15" s="168">
        <f t="shared" si="0"/>
        <v>118</v>
      </c>
      <c r="AI15" s="168">
        <f t="shared" si="1"/>
        <v>244</v>
      </c>
      <c r="AJ15" s="168">
        <f t="shared" si="2"/>
        <v>362</v>
      </c>
    </row>
    <row r="16" spans="1:36">
      <c r="A16" s="120">
        <v>7</v>
      </c>
      <c r="B16" s="131"/>
      <c r="C16" s="131"/>
      <c r="D16" s="131"/>
      <c r="E16" s="132" t="s">
        <v>83</v>
      </c>
      <c r="F16" s="133"/>
      <c r="G16" s="132">
        <v>105</v>
      </c>
      <c r="H16" s="132">
        <v>8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/>
      <c r="O16" s="132"/>
      <c r="P16" s="132"/>
      <c r="Q16" s="132"/>
      <c r="R16" s="132"/>
      <c r="S16" s="132"/>
      <c r="T16" s="370">
        <v>12</v>
      </c>
      <c r="U16" s="370">
        <v>12</v>
      </c>
      <c r="V16" s="370">
        <v>2</v>
      </c>
      <c r="W16" s="370">
        <v>3</v>
      </c>
      <c r="X16" s="370">
        <v>22</v>
      </c>
      <c r="Y16" s="370">
        <v>40</v>
      </c>
      <c r="Z16" s="370">
        <v>1</v>
      </c>
      <c r="AA16" s="370">
        <v>0</v>
      </c>
      <c r="AB16" s="370">
        <v>36</v>
      </c>
      <c r="AC16" s="370">
        <v>61</v>
      </c>
      <c r="AD16" s="370">
        <v>0</v>
      </c>
      <c r="AE16" s="370">
        <v>0</v>
      </c>
      <c r="AF16" s="370">
        <v>0</v>
      </c>
      <c r="AG16" s="370">
        <v>0</v>
      </c>
      <c r="AH16" s="168">
        <f t="shared" si="0"/>
        <v>73</v>
      </c>
      <c r="AI16" s="168">
        <f t="shared" si="1"/>
        <v>116</v>
      </c>
      <c r="AJ16" s="168">
        <f t="shared" si="2"/>
        <v>189</v>
      </c>
    </row>
    <row r="17" spans="1:36">
      <c r="A17" s="120">
        <v>8</v>
      </c>
      <c r="B17" s="131"/>
      <c r="C17" s="131"/>
      <c r="D17" s="131"/>
      <c r="E17" s="132" t="s">
        <v>90</v>
      </c>
      <c r="F17" s="133"/>
      <c r="G17" s="132">
        <v>160</v>
      </c>
      <c r="H17" s="132">
        <v>13</v>
      </c>
      <c r="I17" s="132">
        <v>0</v>
      </c>
      <c r="J17" s="132">
        <v>0</v>
      </c>
      <c r="K17" s="132">
        <v>1</v>
      </c>
      <c r="L17" s="132">
        <v>0</v>
      </c>
      <c r="M17" s="132">
        <v>0</v>
      </c>
      <c r="N17" s="132"/>
      <c r="O17" s="132"/>
      <c r="P17" s="132"/>
      <c r="Q17" s="132"/>
      <c r="R17" s="132"/>
      <c r="S17" s="132"/>
      <c r="T17" s="370">
        <v>9</v>
      </c>
      <c r="U17" s="370">
        <v>18</v>
      </c>
      <c r="V17" s="370">
        <v>0</v>
      </c>
      <c r="W17" s="370">
        <v>0</v>
      </c>
      <c r="X17" s="370">
        <v>20</v>
      </c>
      <c r="Y17" s="370">
        <v>31</v>
      </c>
      <c r="Z17" s="370">
        <v>1</v>
      </c>
      <c r="AA17" s="370">
        <v>0</v>
      </c>
      <c r="AB17" s="370">
        <v>55</v>
      </c>
      <c r="AC17" s="370">
        <v>132</v>
      </c>
      <c r="AD17" s="370">
        <v>0</v>
      </c>
      <c r="AE17" s="370">
        <v>1</v>
      </c>
      <c r="AF17" s="370">
        <v>0</v>
      </c>
      <c r="AG17" s="370">
        <v>0</v>
      </c>
      <c r="AH17" s="168">
        <f t="shared" si="0"/>
        <v>85</v>
      </c>
      <c r="AI17" s="168">
        <f t="shared" si="1"/>
        <v>182</v>
      </c>
      <c r="AJ17" s="168">
        <f t="shared" si="2"/>
        <v>267</v>
      </c>
    </row>
    <row r="18" spans="1:36">
      <c r="A18" s="120">
        <v>9</v>
      </c>
      <c r="B18" s="131"/>
      <c r="C18" s="131"/>
      <c r="D18" s="131"/>
      <c r="E18" s="132" t="s">
        <v>84</v>
      </c>
      <c r="F18" s="133"/>
      <c r="G18" s="132">
        <v>246</v>
      </c>
      <c r="H18" s="132">
        <v>23</v>
      </c>
      <c r="I18" s="132">
        <v>1</v>
      </c>
      <c r="J18" s="132">
        <v>0</v>
      </c>
      <c r="K18" s="132">
        <v>0</v>
      </c>
      <c r="L18" s="132">
        <v>0</v>
      </c>
      <c r="M18" s="132">
        <v>0</v>
      </c>
      <c r="N18" s="132"/>
      <c r="O18" s="132"/>
      <c r="P18" s="132"/>
      <c r="Q18" s="132"/>
      <c r="R18" s="132"/>
      <c r="S18" s="132"/>
      <c r="T18" s="370">
        <v>12</v>
      </c>
      <c r="U18" s="370">
        <v>42</v>
      </c>
      <c r="V18" s="370">
        <v>0</v>
      </c>
      <c r="W18" s="370">
        <v>0</v>
      </c>
      <c r="X18" s="370">
        <v>15</v>
      </c>
      <c r="Y18" s="370">
        <v>83</v>
      </c>
      <c r="Z18" s="370">
        <v>0</v>
      </c>
      <c r="AA18" s="370">
        <v>0</v>
      </c>
      <c r="AB18" s="370">
        <v>65</v>
      </c>
      <c r="AC18" s="370">
        <v>216</v>
      </c>
      <c r="AD18" s="370">
        <v>0</v>
      </c>
      <c r="AE18" s="370">
        <v>1</v>
      </c>
      <c r="AF18" s="370">
        <v>0</v>
      </c>
      <c r="AG18" s="370">
        <v>0</v>
      </c>
      <c r="AH18" s="168">
        <f t="shared" si="0"/>
        <v>92</v>
      </c>
      <c r="AI18" s="168">
        <f t="shared" si="1"/>
        <v>342</v>
      </c>
      <c r="AJ18" s="168">
        <f t="shared" si="2"/>
        <v>434</v>
      </c>
    </row>
    <row r="19" spans="1:36">
      <c r="A19" s="120">
        <v>10</v>
      </c>
      <c r="B19" s="131"/>
      <c r="C19" s="131"/>
      <c r="D19" s="131"/>
      <c r="E19" s="132" t="s">
        <v>85</v>
      </c>
      <c r="F19" s="133"/>
      <c r="G19" s="132">
        <v>161</v>
      </c>
      <c r="H19" s="132">
        <v>13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/>
      <c r="O19" s="132"/>
      <c r="P19" s="132"/>
      <c r="Q19" s="132"/>
      <c r="R19" s="132"/>
      <c r="S19" s="132"/>
      <c r="T19" s="370">
        <v>7</v>
      </c>
      <c r="U19" s="370">
        <v>17</v>
      </c>
      <c r="V19" s="370">
        <v>0</v>
      </c>
      <c r="W19" s="370">
        <v>0</v>
      </c>
      <c r="X19" s="370">
        <v>21</v>
      </c>
      <c r="Y19" s="370">
        <v>27</v>
      </c>
      <c r="Z19" s="370">
        <v>1</v>
      </c>
      <c r="AA19" s="370">
        <v>0</v>
      </c>
      <c r="AB19" s="370">
        <v>55</v>
      </c>
      <c r="AC19" s="370">
        <v>123</v>
      </c>
      <c r="AD19" s="370">
        <v>0</v>
      </c>
      <c r="AE19" s="370">
        <v>1</v>
      </c>
      <c r="AF19" s="370">
        <v>0</v>
      </c>
      <c r="AG19" s="370">
        <v>0</v>
      </c>
      <c r="AH19" s="168">
        <f t="shared" si="0"/>
        <v>84</v>
      </c>
      <c r="AI19" s="168">
        <f t="shared" si="1"/>
        <v>168</v>
      </c>
      <c r="AJ19" s="168">
        <f t="shared" si="2"/>
        <v>252</v>
      </c>
    </row>
    <row r="20" spans="1:36" s="112" customFormat="1" ht="2.25" customHeight="1">
      <c r="A20" s="169"/>
      <c r="B20" s="170"/>
      <c r="C20" s="170"/>
      <c r="D20" s="170"/>
      <c r="E20" s="170"/>
      <c r="F20" s="171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</row>
    <row r="21" spans="1:36" s="178" customFormat="1">
      <c r="A21" s="173"/>
      <c r="B21" s="174"/>
      <c r="C21" s="174"/>
      <c r="D21" s="174"/>
      <c r="E21" s="175" t="s">
        <v>67</v>
      </c>
      <c r="F21" s="176"/>
      <c r="G21" s="177">
        <f t="shared" ref="G21:M21" si="3">G19+G18+G17+G16+G15+G14+G13+G12+G11+G10</f>
        <v>1500</v>
      </c>
      <c r="H21" s="177">
        <f t="shared" si="3"/>
        <v>139</v>
      </c>
      <c r="I21" s="177">
        <f t="shared" si="3"/>
        <v>1</v>
      </c>
      <c r="J21" s="177">
        <f t="shared" si="3"/>
        <v>0</v>
      </c>
      <c r="K21" s="177">
        <f t="shared" si="3"/>
        <v>1</v>
      </c>
      <c r="L21" s="177">
        <f t="shared" si="3"/>
        <v>0</v>
      </c>
      <c r="M21" s="177">
        <f t="shared" si="3"/>
        <v>0</v>
      </c>
      <c r="N21" s="177"/>
      <c r="O21" s="177"/>
      <c r="P21" s="177"/>
      <c r="Q21" s="177"/>
      <c r="R21" s="177"/>
      <c r="S21" s="177"/>
      <c r="T21" s="177">
        <f>SUM(T10:T19)</f>
        <v>151</v>
      </c>
      <c r="U21" s="177">
        <f t="shared" ref="U21:AG21" si="4">SUM(U10:U19)</f>
        <v>228</v>
      </c>
      <c r="V21" s="177">
        <f t="shared" si="4"/>
        <v>4</v>
      </c>
      <c r="W21" s="177">
        <f t="shared" si="4"/>
        <v>4</v>
      </c>
      <c r="X21" s="177">
        <f t="shared" si="4"/>
        <v>203</v>
      </c>
      <c r="Y21" s="177">
        <f t="shared" si="4"/>
        <v>334</v>
      </c>
      <c r="Z21" s="177">
        <f t="shared" si="4"/>
        <v>4</v>
      </c>
      <c r="AA21" s="177">
        <f t="shared" si="4"/>
        <v>7</v>
      </c>
      <c r="AB21" s="177">
        <f t="shared" si="4"/>
        <v>529</v>
      </c>
      <c r="AC21" s="177">
        <f t="shared" si="4"/>
        <v>1071</v>
      </c>
      <c r="AD21" s="177">
        <f t="shared" si="4"/>
        <v>7</v>
      </c>
      <c r="AE21" s="177">
        <f t="shared" si="4"/>
        <v>8</v>
      </c>
      <c r="AF21" s="177">
        <f t="shared" si="4"/>
        <v>0</v>
      </c>
      <c r="AG21" s="177">
        <f t="shared" si="4"/>
        <v>0</v>
      </c>
      <c r="AH21" s="177">
        <f>SUM(AH10:AH19)</f>
        <v>898</v>
      </c>
      <c r="AI21" s="177">
        <f>SUM(AI10:AI19)</f>
        <v>1652</v>
      </c>
      <c r="AJ21" s="177">
        <f>SUM(AJ10:AJ19)</f>
        <v>2550</v>
      </c>
    </row>
    <row r="23" spans="1:36">
      <c r="AA23" s="179"/>
      <c r="AC23" s="179"/>
      <c r="AJ23" s="179"/>
    </row>
    <row r="24" spans="1:36">
      <c r="AE24" s="180"/>
    </row>
    <row r="25" spans="1:36" ht="19.5" customHeight="1">
      <c r="AD25" s="183"/>
      <c r="AE25" s="185"/>
    </row>
    <row r="26" spans="1:36">
      <c r="AE26" s="180"/>
    </row>
    <row r="27" spans="1:36">
      <c r="AE27" s="181"/>
    </row>
    <row r="28" spans="1:36">
      <c r="AE28" s="181"/>
    </row>
    <row r="29" spans="1:36">
      <c r="AE29" s="181"/>
    </row>
    <row r="30" spans="1:36">
      <c r="AE30" s="181"/>
    </row>
    <row r="31" spans="1:36">
      <c r="AE31" s="182"/>
    </row>
    <row r="32" spans="1:36">
      <c r="AE32" s="184"/>
    </row>
    <row r="33" spans="31:31">
      <c r="AE33" s="181"/>
    </row>
  </sheetData>
  <mergeCells count="33">
    <mergeCell ref="A1:AJ1"/>
    <mergeCell ref="A4:AJ4"/>
    <mergeCell ref="N7:S7"/>
    <mergeCell ref="A3:AJ3"/>
    <mergeCell ref="A5:AJ5"/>
    <mergeCell ref="A7:A9"/>
    <mergeCell ref="B7:B9"/>
    <mergeCell ref="C7:C9"/>
    <mergeCell ref="D7:D9"/>
    <mergeCell ref="E7:E9"/>
    <mergeCell ref="F7:F9"/>
    <mergeCell ref="G7:G9"/>
    <mergeCell ref="H7:H9"/>
    <mergeCell ref="X8:Y8"/>
    <mergeCell ref="AD8:AE8"/>
    <mergeCell ref="J7:J9"/>
    <mergeCell ref="AH8:AJ8"/>
    <mergeCell ref="V8:W8"/>
    <mergeCell ref="Z8:AA8"/>
    <mergeCell ref="T7:AJ7"/>
    <mergeCell ref="N8:N9"/>
    <mergeCell ref="O8:O9"/>
    <mergeCell ref="P8:P9"/>
    <mergeCell ref="Q8:Q9"/>
    <mergeCell ref="R8:R9"/>
    <mergeCell ref="T8:U8"/>
    <mergeCell ref="AB8:AC8"/>
    <mergeCell ref="AF8:AG8"/>
    <mergeCell ref="L7:L9"/>
    <mergeCell ref="I7:I9"/>
    <mergeCell ref="K7:K9"/>
    <mergeCell ref="M7:M9"/>
    <mergeCell ref="S8:S9"/>
  </mergeCells>
  <printOptions horizontalCentered="1"/>
  <pageMargins left="0.70866141732283472" right="0.70866141732283472" top="0.55118110236220474" bottom="0.47244094488188981" header="0.31496062992125984" footer="0.31496062992125984"/>
  <pageSetup paperSize="10000" scale="95" orientation="landscape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"/>
  <sheetViews>
    <sheetView workbookViewId="0">
      <selection activeCell="A3" sqref="A3"/>
    </sheetView>
  </sheetViews>
  <sheetFormatPr defaultRowHeight="15"/>
  <sheetData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GC32"/>
  <sheetViews>
    <sheetView view="pageBreakPreview" zoomScale="90" zoomScaleSheetLayoutView="90" workbookViewId="0">
      <selection activeCell="Q5" sqref="Q5"/>
    </sheetView>
  </sheetViews>
  <sheetFormatPr defaultRowHeight="15"/>
  <cols>
    <col min="1" max="1" width="4.85546875" style="111" customWidth="1"/>
    <col min="2" max="2" width="0" style="111" hidden="1" customWidth="1"/>
    <col min="3" max="3" width="43.28515625" style="111" hidden="1" customWidth="1"/>
    <col min="4" max="4" width="24.85546875" style="111" hidden="1" customWidth="1"/>
    <col min="5" max="5" width="23.140625" style="111" bestFit="1" customWidth="1"/>
    <col min="6" max="6" width="19" style="111" hidden="1" customWidth="1"/>
    <col min="7" max="13" width="7.140625" style="111" hidden="1" customWidth="1"/>
    <col min="14" max="14" width="26.42578125" style="111" hidden="1" customWidth="1"/>
    <col min="15" max="15" width="7.140625" style="129" hidden="1" customWidth="1"/>
    <col min="16" max="19" width="7.140625" style="111" hidden="1" customWidth="1"/>
    <col min="20" max="33" width="6.7109375" style="111" customWidth="1"/>
    <col min="34" max="35" width="7.140625" style="111" customWidth="1"/>
    <col min="36" max="184" width="7.140625" style="111" hidden="1" customWidth="1"/>
    <col min="185" max="16384" width="9.140625" style="111"/>
  </cols>
  <sheetData>
    <row r="1" spans="1:185">
      <c r="A1" s="776" t="s">
        <v>1859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6"/>
      <c r="R1" s="776"/>
      <c r="S1" s="776"/>
      <c r="T1" s="776"/>
      <c r="U1" s="776"/>
      <c r="V1" s="776"/>
      <c r="W1" s="776"/>
      <c r="X1" s="776"/>
      <c r="Y1" s="776"/>
      <c r="Z1" s="776"/>
      <c r="AA1" s="776"/>
      <c r="AB1" s="776"/>
      <c r="AC1" s="776"/>
      <c r="AD1" s="776"/>
      <c r="AE1" s="776"/>
      <c r="AF1" s="776"/>
      <c r="AG1" s="776"/>
      <c r="AH1" s="776"/>
      <c r="AI1" s="776"/>
      <c r="AJ1" s="776"/>
      <c r="AK1" s="776"/>
      <c r="AL1" s="776"/>
      <c r="AM1" s="776"/>
      <c r="AN1" s="776"/>
      <c r="AO1" s="776"/>
      <c r="AP1" s="776"/>
      <c r="AQ1" s="776"/>
      <c r="AR1" s="776"/>
      <c r="AS1" s="776"/>
      <c r="AT1" s="776"/>
      <c r="AU1" s="776"/>
      <c r="AV1" s="776"/>
      <c r="AW1" s="776"/>
      <c r="AX1" s="776"/>
      <c r="AY1" s="776"/>
      <c r="AZ1" s="776"/>
      <c r="BA1" s="776"/>
      <c r="BB1" s="776"/>
      <c r="BC1" s="776"/>
      <c r="BD1" s="776"/>
      <c r="BE1" s="776"/>
      <c r="BF1" s="776"/>
      <c r="BG1" s="776"/>
      <c r="BH1" s="776"/>
      <c r="BI1" s="776"/>
      <c r="BJ1" s="776"/>
      <c r="BK1" s="776"/>
      <c r="BL1" s="776"/>
      <c r="BM1" s="776"/>
      <c r="BN1" s="776"/>
      <c r="BO1" s="776"/>
      <c r="BP1" s="776"/>
      <c r="BQ1" s="776"/>
      <c r="BR1" s="776"/>
      <c r="BS1" s="776"/>
      <c r="BT1" s="776"/>
      <c r="BU1" s="776"/>
      <c r="BV1" s="776"/>
      <c r="BW1" s="776"/>
      <c r="BX1" s="776"/>
      <c r="BY1" s="776"/>
      <c r="BZ1" s="776"/>
      <c r="CA1" s="776"/>
      <c r="CB1" s="776"/>
      <c r="CC1" s="776"/>
      <c r="CD1" s="776"/>
      <c r="CE1" s="776"/>
      <c r="CF1" s="776"/>
      <c r="CG1" s="776"/>
      <c r="CH1" s="776"/>
      <c r="CI1" s="776"/>
      <c r="CJ1" s="776"/>
      <c r="CK1" s="776"/>
      <c r="CL1" s="776"/>
      <c r="CM1" s="776"/>
      <c r="CN1" s="776"/>
      <c r="CO1" s="776"/>
      <c r="CP1" s="776"/>
      <c r="CQ1" s="776"/>
      <c r="CR1" s="776"/>
      <c r="CS1" s="776"/>
      <c r="CT1" s="776"/>
      <c r="CU1" s="776"/>
      <c r="CV1" s="776"/>
      <c r="CW1" s="776"/>
      <c r="CX1" s="776"/>
      <c r="CY1" s="776"/>
      <c r="CZ1" s="776"/>
      <c r="DA1" s="776"/>
      <c r="DB1" s="776"/>
      <c r="DC1" s="776"/>
      <c r="DD1" s="776"/>
      <c r="DE1" s="776"/>
      <c r="DF1" s="776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776"/>
      <c r="DU1" s="776"/>
      <c r="DV1" s="776"/>
      <c r="DW1" s="776"/>
      <c r="DX1" s="776"/>
      <c r="DY1" s="776"/>
      <c r="DZ1" s="776"/>
      <c r="EA1" s="776"/>
      <c r="EB1" s="776"/>
      <c r="EC1" s="776"/>
      <c r="ED1" s="776"/>
      <c r="EE1" s="776"/>
      <c r="EF1" s="776"/>
      <c r="EG1" s="776"/>
      <c r="EH1" s="776"/>
      <c r="EI1" s="776"/>
      <c r="EJ1" s="776"/>
      <c r="EK1" s="776"/>
      <c r="EL1" s="776"/>
      <c r="EM1" s="776"/>
      <c r="EN1" s="776"/>
      <c r="EO1" s="776"/>
      <c r="EP1" s="776"/>
      <c r="EQ1" s="776"/>
      <c r="ER1" s="776"/>
      <c r="ES1" s="776"/>
      <c r="ET1" s="776"/>
      <c r="EU1" s="776"/>
      <c r="EV1" s="776"/>
      <c r="EW1" s="776"/>
      <c r="EX1" s="776"/>
      <c r="EY1" s="776"/>
      <c r="EZ1" s="776"/>
      <c r="FA1" s="776"/>
      <c r="FB1" s="776"/>
      <c r="FC1" s="776"/>
      <c r="FD1" s="776"/>
      <c r="FE1" s="776"/>
      <c r="FF1" s="776"/>
      <c r="FG1" s="776"/>
      <c r="FH1" s="776"/>
      <c r="FI1" s="776"/>
      <c r="FJ1" s="776"/>
      <c r="FK1" s="776"/>
      <c r="FL1" s="776"/>
      <c r="FM1" s="776"/>
      <c r="FN1" s="776"/>
      <c r="FO1" s="776"/>
      <c r="FP1" s="776"/>
      <c r="FQ1" s="776"/>
      <c r="FR1" s="776"/>
      <c r="FS1" s="776"/>
      <c r="FT1" s="776"/>
      <c r="FU1" s="776"/>
      <c r="FV1" s="776"/>
      <c r="FW1" s="776"/>
      <c r="FX1" s="776"/>
      <c r="FY1" s="776"/>
      <c r="FZ1" s="776"/>
      <c r="GA1" s="776"/>
      <c r="GB1" s="776"/>
      <c r="GC1" s="776"/>
    </row>
    <row r="2" spans="1:185" ht="6" customHeight="1">
      <c r="A2" s="306"/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306"/>
      <c r="DH2" s="306"/>
      <c r="DI2" s="306"/>
      <c r="DJ2" s="306"/>
      <c r="DK2" s="306"/>
      <c r="DL2" s="306"/>
      <c r="DM2" s="306"/>
      <c r="DN2" s="306"/>
      <c r="DO2" s="306"/>
      <c r="DP2" s="306"/>
      <c r="DQ2" s="306"/>
      <c r="DR2" s="306"/>
      <c r="DS2" s="306"/>
      <c r="DT2" s="306"/>
      <c r="DU2" s="306"/>
      <c r="DV2" s="306"/>
      <c r="DW2" s="306"/>
      <c r="DX2" s="306"/>
      <c r="DY2" s="306"/>
      <c r="DZ2" s="306"/>
      <c r="EA2" s="306"/>
      <c r="EB2" s="306"/>
      <c r="EC2" s="306"/>
      <c r="ED2" s="306"/>
      <c r="EE2" s="306"/>
      <c r="EF2" s="306"/>
      <c r="EG2" s="306"/>
      <c r="EH2" s="306"/>
      <c r="EI2" s="306"/>
      <c r="EJ2" s="306"/>
      <c r="EK2" s="306"/>
      <c r="EL2" s="306"/>
      <c r="EM2" s="306"/>
      <c r="EN2" s="306"/>
      <c r="EO2" s="306"/>
      <c r="EP2" s="306"/>
      <c r="EQ2" s="306"/>
      <c r="ER2" s="306"/>
      <c r="ES2" s="306"/>
      <c r="ET2" s="306"/>
      <c r="EU2" s="306"/>
      <c r="EV2" s="306"/>
      <c r="EW2" s="306"/>
      <c r="EX2" s="306"/>
      <c r="EY2" s="306"/>
      <c r="EZ2" s="306"/>
      <c r="FA2" s="306"/>
      <c r="FB2" s="306"/>
      <c r="FC2" s="306"/>
      <c r="FD2" s="306"/>
      <c r="FE2" s="306"/>
      <c r="FF2" s="306"/>
      <c r="FG2" s="306"/>
      <c r="FH2" s="306"/>
      <c r="FI2" s="306"/>
      <c r="FJ2" s="306"/>
      <c r="FK2" s="306"/>
      <c r="FL2" s="306"/>
      <c r="FM2" s="306"/>
      <c r="FN2" s="306"/>
      <c r="FO2" s="306"/>
      <c r="FP2" s="306"/>
      <c r="FQ2" s="306"/>
      <c r="FR2" s="306"/>
      <c r="FS2" s="306"/>
      <c r="FT2" s="306"/>
      <c r="FU2" s="306"/>
      <c r="FV2" s="306"/>
      <c r="FW2" s="306"/>
      <c r="FX2" s="306"/>
      <c r="FY2" s="306"/>
      <c r="FZ2" s="306"/>
      <c r="GA2" s="306"/>
      <c r="GB2" s="306"/>
      <c r="GC2" s="306"/>
    </row>
    <row r="3" spans="1:185">
      <c r="A3" s="776" t="s">
        <v>1130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  <c r="Q3" s="776"/>
      <c r="R3" s="776"/>
      <c r="S3" s="776"/>
      <c r="T3" s="776"/>
      <c r="U3" s="776"/>
      <c r="V3" s="776"/>
      <c r="W3" s="776"/>
      <c r="X3" s="776"/>
      <c r="Y3" s="776"/>
      <c r="Z3" s="776"/>
      <c r="AA3" s="776"/>
      <c r="AB3" s="776"/>
      <c r="AC3" s="776"/>
      <c r="AD3" s="776"/>
      <c r="AE3" s="776"/>
      <c r="AF3" s="776"/>
      <c r="AG3" s="776"/>
      <c r="AH3" s="776"/>
      <c r="AI3" s="776"/>
      <c r="AJ3" s="776"/>
      <c r="AK3" s="776"/>
      <c r="AL3" s="776"/>
      <c r="AM3" s="776"/>
      <c r="AN3" s="776"/>
      <c r="AO3" s="776"/>
      <c r="AP3" s="776"/>
      <c r="AQ3" s="776"/>
      <c r="AR3" s="776"/>
      <c r="AS3" s="776"/>
      <c r="AT3" s="776"/>
      <c r="AU3" s="776"/>
      <c r="AV3" s="776"/>
      <c r="AW3" s="776"/>
      <c r="AX3" s="776"/>
      <c r="AY3" s="776"/>
      <c r="AZ3" s="776"/>
      <c r="BA3" s="776"/>
      <c r="BB3" s="776"/>
      <c r="BC3" s="776"/>
      <c r="BD3" s="776"/>
      <c r="BE3" s="776"/>
      <c r="BF3" s="776"/>
      <c r="BG3" s="776"/>
      <c r="BH3" s="776"/>
      <c r="BI3" s="776"/>
      <c r="BJ3" s="776"/>
      <c r="BK3" s="776"/>
      <c r="BL3" s="776"/>
      <c r="BM3" s="776"/>
      <c r="BN3" s="776"/>
      <c r="BO3" s="776"/>
      <c r="BP3" s="776"/>
      <c r="BQ3" s="776"/>
      <c r="BR3" s="776"/>
      <c r="BS3" s="776"/>
      <c r="BT3" s="776"/>
      <c r="BU3" s="776"/>
      <c r="BV3" s="776"/>
      <c r="BW3" s="776"/>
      <c r="BX3" s="776"/>
      <c r="BY3" s="776"/>
      <c r="BZ3" s="776"/>
      <c r="CA3" s="776"/>
      <c r="CB3" s="776"/>
      <c r="CC3" s="776"/>
      <c r="CD3" s="776"/>
      <c r="CE3" s="776"/>
      <c r="CF3" s="776"/>
      <c r="CG3" s="776"/>
      <c r="CH3" s="776"/>
      <c r="CI3" s="776"/>
      <c r="CJ3" s="776"/>
      <c r="CK3" s="776"/>
      <c r="CL3" s="776"/>
      <c r="CM3" s="776"/>
      <c r="CN3" s="776"/>
      <c r="CO3" s="776"/>
      <c r="CP3" s="776"/>
      <c r="CQ3" s="776"/>
      <c r="CR3" s="776"/>
      <c r="CS3" s="776"/>
      <c r="CT3" s="776"/>
      <c r="CU3" s="776"/>
      <c r="CV3" s="776"/>
      <c r="CW3" s="776"/>
      <c r="CX3" s="776"/>
      <c r="CY3" s="776"/>
      <c r="CZ3" s="776"/>
      <c r="DA3" s="776"/>
      <c r="DB3" s="776"/>
      <c r="DC3" s="776"/>
      <c r="DD3" s="776"/>
      <c r="DE3" s="776"/>
      <c r="DF3" s="776"/>
      <c r="DG3" s="776"/>
      <c r="DH3" s="776"/>
      <c r="DI3" s="776"/>
      <c r="DJ3" s="776"/>
      <c r="DK3" s="776"/>
      <c r="DL3" s="776"/>
      <c r="DM3" s="776"/>
      <c r="DN3" s="776"/>
      <c r="DO3" s="776"/>
      <c r="DP3" s="776"/>
      <c r="DQ3" s="776"/>
      <c r="DR3" s="776"/>
      <c r="DS3" s="776"/>
      <c r="DT3" s="776"/>
      <c r="DU3" s="776"/>
      <c r="DV3" s="776"/>
      <c r="DW3" s="776"/>
      <c r="DX3" s="776"/>
      <c r="DY3" s="776"/>
      <c r="DZ3" s="776"/>
      <c r="EA3" s="776"/>
      <c r="EB3" s="776"/>
      <c r="EC3" s="776"/>
      <c r="ED3" s="776"/>
      <c r="EE3" s="776"/>
      <c r="EF3" s="776"/>
      <c r="EG3" s="776"/>
      <c r="EH3" s="776"/>
      <c r="EI3" s="776"/>
      <c r="EJ3" s="776"/>
      <c r="EK3" s="776"/>
      <c r="EL3" s="776"/>
      <c r="EM3" s="776"/>
      <c r="EN3" s="776"/>
      <c r="EO3" s="776"/>
      <c r="EP3" s="776"/>
      <c r="EQ3" s="776"/>
      <c r="ER3" s="776"/>
      <c r="ES3" s="776"/>
      <c r="ET3" s="776"/>
      <c r="EU3" s="776"/>
      <c r="EV3" s="776"/>
      <c r="EW3" s="776"/>
      <c r="EX3" s="776"/>
      <c r="EY3" s="776"/>
      <c r="EZ3" s="776"/>
      <c r="FA3" s="776"/>
      <c r="FB3" s="776"/>
      <c r="FC3" s="776"/>
      <c r="FD3" s="776"/>
      <c r="FE3" s="776"/>
      <c r="FF3" s="776"/>
      <c r="FG3" s="776"/>
      <c r="FH3" s="776"/>
      <c r="FI3" s="776"/>
      <c r="FJ3" s="776"/>
      <c r="FK3" s="776"/>
      <c r="FL3" s="776"/>
      <c r="FM3" s="776"/>
      <c r="FN3" s="776"/>
      <c r="FO3" s="776"/>
      <c r="FP3" s="776"/>
      <c r="FQ3" s="776"/>
      <c r="FR3" s="776"/>
      <c r="FS3" s="776"/>
      <c r="FT3" s="776"/>
      <c r="FU3" s="776"/>
      <c r="FV3" s="776"/>
      <c r="FW3" s="776"/>
      <c r="FX3" s="776"/>
      <c r="FY3" s="776"/>
      <c r="FZ3" s="776"/>
      <c r="GA3" s="776"/>
      <c r="GB3" s="776"/>
      <c r="GC3" s="776"/>
    </row>
    <row r="4" spans="1:185">
      <c r="A4" s="776" t="s">
        <v>2643</v>
      </c>
      <c r="B4" s="776"/>
      <c r="C4" s="776"/>
      <c r="D4" s="776"/>
      <c r="E4" s="776"/>
      <c r="F4" s="776"/>
      <c r="G4" s="776"/>
      <c r="H4" s="776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  <c r="U4" s="776"/>
      <c r="V4" s="776"/>
      <c r="W4" s="776"/>
      <c r="X4" s="776"/>
      <c r="Y4" s="776"/>
      <c r="Z4" s="776"/>
      <c r="AA4" s="776"/>
      <c r="AB4" s="776"/>
      <c r="AC4" s="776"/>
      <c r="AD4" s="776"/>
      <c r="AE4" s="776"/>
      <c r="AF4" s="776"/>
      <c r="AG4" s="776"/>
      <c r="AH4" s="776"/>
      <c r="AI4" s="776"/>
      <c r="AJ4" s="776"/>
      <c r="AK4" s="776"/>
      <c r="AL4" s="776"/>
      <c r="AM4" s="776"/>
      <c r="AN4" s="776"/>
      <c r="AO4" s="776"/>
      <c r="AP4" s="776"/>
      <c r="AQ4" s="776"/>
      <c r="AR4" s="776"/>
      <c r="AS4" s="776"/>
      <c r="AT4" s="776"/>
      <c r="AU4" s="776"/>
      <c r="AV4" s="776"/>
      <c r="AW4" s="776"/>
      <c r="AX4" s="776"/>
      <c r="AY4" s="776"/>
      <c r="AZ4" s="776"/>
      <c r="BA4" s="776"/>
      <c r="BB4" s="776"/>
      <c r="BC4" s="776"/>
      <c r="BD4" s="776"/>
      <c r="BE4" s="776"/>
      <c r="BF4" s="776"/>
      <c r="BG4" s="776"/>
      <c r="BH4" s="776"/>
      <c r="BI4" s="776"/>
      <c r="BJ4" s="776"/>
      <c r="BK4" s="776"/>
      <c r="BL4" s="776"/>
      <c r="BM4" s="776"/>
      <c r="BN4" s="776"/>
      <c r="BO4" s="776"/>
      <c r="BP4" s="776"/>
      <c r="BQ4" s="776"/>
      <c r="BR4" s="776"/>
      <c r="BS4" s="776"/>
      <c r="BT4" s="776"/>
      <c r="BU4" s="776"/>
      <c r="BV4" s="776"/>
      <c r="BW4" s="776"/>
      <c r="BX4" s="776"/>
      <c r="BY4" s="776"/>
      <c r="BZ4" s="776"/>
      <c r="CA4" s="776"/>
      <c r="CB4" s="776"/>
      <c r="CC4" s="776"/>
      <c r="CD4" s="776"/>
      <c r="CE4" s="776"/>
      <c r="CF4" s="776"/>
      <c r="CG4" s="776"/>
      <c r="CH4" s="776"/>
      <c r="CI4" s="776"/>
      <c r="CJ4" s="776"/>
      <c r="CK4" s="776"/>
      <c r="CL4" s="776"/>
      <c r="CM4" s="776"/>
      <c r="CN4" s="776"/>
      <c r="CO4" s="776"/>
      <c r="CP4" s="776"/>
      <c r="CQ4" s="776"/>
      <c r="CR4" s="776"/>
      <c r="CS4" s="776"/>
      <c r="CT4" s="776"/>
      <c r="CU4" s="776"/>
      <c r="CV4" s="776"/>
      <c r="CW4" s="776"/>
      <c r="CX4" s="776"/>
      <c r="CY4" s="776"/>
      <c r="CZ4" s="776"/>
      <c r="DA4" s="776"/>
      <c r="DB4" s="776"/>
      <c r="DC4" s="776"/>
      <c r="DD4" s="776"/>
      <c r="DE4" s="776"/>
      <c r="DF4" s="776"/>
      <c r="DG4" s="776"/>
      <c r="DH4" s="776"/>
      <c r="DI4" s="776"/>
      <c r="DJ4" s="776"/>
      <c r="DK4" s="776"/>
      <c r="DL4" s="776"/>
      <c r="DM4" s="776"/>
      <c r="DN4" s="776"/>
      <c r="DO4" s="776"/>
      <c r="DP4" s="776"/>
      <c r="DQ4" s="776"/>
      <c r="DR4" s="776"/>
      <c r="DS4" s="776"/>
      <c r="DT4" s="776"/>
      <c r="DU4" s="776"/>
      <c r="DV4" s="776"/>
      <c r="DW4" s="776"/>
      <c r="DX4" s="776"/>
      <c r="DY4" s="776"/>
      <c r="DZ4" s="776"/>
      <c r="EA4" s="776"/>
      <c r="EB4" s="776"/>
      <c r="EC4" s="776"/>
      <c r="ED4" s="776"/>
      <c r="EE4" s="776"/>
      <c r="EF4" s="776"/>
      <c r="EG4" s="776"/>
      <c r="EH4" s="776"/>
      <c r="EI4" s="776"/>
      <c r="EJ4" s="776"/>
      <c r="EK4" s="776"/>
      <c r="EL4" s="776"/>
      <c r="EM4" s="776"/>
      <c r="EN4" s="776"/>
      <c r="EO4" s="776"/>
      <c r="EP4" s="776"/>
      <c r="EQ4" s="776"/>
      <c r="ER4" s="776"/>
      <c r="ES4" s="776"/>
      <c r="ET4" s="776"/>
      <c r="EU4" s="776"/>
      <c r="EV4" s="776"/>
      <c r="EW4" s="776"/>
      <c r="EX4" s="776"/>
      <c r="EY4" s="776"/>
      <c r="EZ4" s="776"/>
      <c r="FA4" s="776"/>
      <c r="FB4" s="776"/>
      <c r="FC4" s="776"/>
      <c r="FD4" s="776"/>
      <c r="FE4" s="776"/>
      <c r="FF4" s="776"/>
      <c r="FG4" s="776"/>
      <c r="FH4" s="776"/>
      <c r="FI4" s="776"/>
      <c r="FJ4" s="776"/>
      <c r="FK4" s="776"/>
      <c r="FL4" s="776"/>
      <c r="FM4" s="776"/>
      <c r="FN4" s="776"/>
      <c r="FO4" s="776"/>
      <c r="FP4" s="776"/>
      <c r="FQ4" s="776"/>
      <c r="FR4" s="776"/>
      <c r="FS4" s="776"/>
      <c r="FT4" s="776"/>
      <c r="FU4" s="776"/>
      <c r="FV4" s="776"/>
      <c r="FW4" s="776"/>
      <c r="FX4" s="776"/>
      <c r="FY4" s="776"/>
      <c r="FZ4" s="776"/>
      <c r="GA4" s="776"/>
      <c r="GB4" s="776"/>
      <c r="GC4" s="776"/>
    </row>
    <row r="5" spans="1:185">
      <c r="A5" s="776" t="s">
        <v>2287</v>
      </c>
      <c r="B5" s="776"/>
      <c r="C5" s="776"/>
      <c r="D5" s="776"/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  <c r="U5" s="776"/>
      <c r="V5" s="776"/>
      <c r="W5" s="776"/>
      <c r="X5" s="776"/>
      <c r="Y5" s="776"/>
      <c r="Z5" s="776"/>
      <c r="AA5" s="776"/>
      <c r="AB5" s="776"/>
      <c r="AC5" s="776"/>
      <c r="AD5" s="776"/>
      <c r="AE5" s="776"/>
      <c r="AF5" s="776"/>
      <c r="AG5" s="776"/>
      <c r="AH5" s="776"/>
      <c r="AI5" s="776"/>
      <c r="AJ5" s="776"/>
      <c r="AK5" s="776"/>
      <c r="AL5" s="776"/>
      <c r="AM5" s="776"/>
      <c r="AN5" s="776"/>
      <c r="AO5" s="776"/>
      <c r="AP5" s="776"/>
      <c r="AQ5" s="776"/>
      <c r="AR5" s="776"/>
      <c r="AS5" s="776"/>
      <c r="AT5" s="776"/>
      <c r="AU5" s="776"/>
      <c r="AV5" s="776"/>
      <c r="AW5" s="776"/>
      <c r="AX5" s="776"/>
      <c r="AY5" s="776"/>
      <c r="AZ5" s="776"/>
      <c r="BA5" s="776"/>
      <c r="BB5" s="776"/>
      <c r="BC5" s="776"/>
      <c r="BD5" s="776"/>
      <c r="BE5" s="776"/>
      <c r="BF5" s="776"/>
      <c r="BG5" s="776"/>
      <c r="BH5" s="776"/>
      <c r="BI5" s="776"/>
      <c r="BJ5" s="776"/>
      <c r="BK5" s="776"/>
      <c r="BL5" s="776"/>
      <c r="BM5" s="776"/>
      <c r="BN5" s="776"/>
      <c r="BO5" s="776"/>
      <c r="BP5" s="776"/>
      <c r="BQ5" s="776"/>
      <c r="BR5" s="776"/>
      <c r="BS5" s="776"/>
      <c r="BT5" s="776"/>
      <c r="BU5" s="776"/>
      <c r="BV5" s="776"/>
      <c r="BW5" s="776"/>
      <c r="BX5" s="776"/>
      <c r="BY5" s="776"/>
      <c r="BZ5" s="776"/>
      <c r="CA5" s="776"/>
      <c r="CB5" s="776"/>
      <c r="CC5" s="776"/>
      <c r="CD5" s="776"/>
      <c r="CE5" s="776"/>
      <c r="CF5" s="776"/>
      <c r="CG5" s="776"/>
      <c r="CH5" s="776"/>
      <c r="CI5" s="776"/>
      <c r="CJ5" s="776"/>
      <c r="CK5" s="776"/>
      <c r="CL5" s="776"/>
      <c r="CM5" s="776"/>
      <c r="CN5" s="776"/>
      <c r="CO5" s="776"/>
      <c r="CP5" s="776"/>
      <c r="CQ5" s="776"/>
      <c r="CR5" s="776"/>
      <c r="CS5" s="776"/>
      <c r="CT5" s="776"/>
      <c r="CU5" s="776"/>
      <c r="CV5" s="776"/>
      <c r="CW5" s="776"/>
      <c r="CX5" s="776"/>
      <c r="CY5" s="776"/>
      <c r="CZ5" s="776"/>
      <c r="DA5" s="776"/>
      <c r="DB5" s="776"/>
      <c r="DC5" s="776"/>
      <c r="DD5" s="776"/>
      <c r="DE5" s="776"/>
      <c r="DF5" s="776"/>
      <c r="DG5" s="776"/>
      <c r="DH5" s="776"/>
      <c r="DI5" s="776"/>
      <c r="DJ5" s="776"/>
      <c r="DK5" s="776"/>
      <c r="DL5" s="776"/>
      <c r="DM5" s="776"/>
      <c r="DN5" s="776"/>
      <c r="DO5" s="776"/>
      <c r="DP5" s="776"/>
      <c r="DQ5" s="776"/>
      <c r="DR5" s="776"/>
      <c r="DS5" s="776"/>
      <c r="DT5" s="776"/>
      <c r="DU5" s="776"/>
      <c r="DV5" s="776"/>
      <c r="DW5" s="776"/>
      <c r="DX5" s="776"/>
      <c r="DY5" s="776"/>
      <c r="DZ5" s="776"/>
      <c r="EA5" s="776"/>
      <c r="EB5" s="776"/>
      <c r="EC5" s="776"/>
      <c r="ED5" s="776"/>
      <c r="EE5" s="776"/>
      <c r="EF5" s="776"/>
      <c r="EG5" s="776"/>
      <c r="EH5" s="776"/>
      <c r="EI5" s="776"/>
      <c r="EJ5" s="776"/>
      <c r="EK5" s="776"/>
      <c r="EL5" s="776"/>
      <c r="EM5" s="776"/>
      <c r="EN5" s="776"/>
      <c r="EO5" s="776"/>
      <c r="EP5" s="776"/>
      <c r="EQ5" s="776"/>
      <c r="ER5" s="776"/>
      <c r="ES5" s="776"/>
      <c r="ET5" s="776"/>
      <c r="EU5" s="776"/>
      <c r="EV5" s="776"/>
      <c r="EW5" s="776"/>
      <c r="EX5" s="776"/>
      <c r="EY5" s="776"/>
      <c r="EZ5" s="776"/>
      <c r="FA5" s="776"/>
      <c r="FB5" s="776"/>
      <c r="FC5" s="776"/>
      <c r="FD5" s="776"/>
      <c r="FE5" s="776"/>
      <c r="FF5" s="776"/>
      <c r="FG5" s="776"/>
      <c r="FH5" s="776"/>
      <c r="FI5" s="776"/>
      <c r="FJ5" s="776"/>
      <c r="FK5" s="776"/>
      <c r="FL5" s="776"/>
      <c r="FM5" s="776"/>
      <c r="FN5" s="776"/>
      <c r="FO5" s="776"/>
      <c r="FP5" s="776"/>
      <c r="FQ5" s="776"/>
      <c r="FR5" s="776"/>
      <c r="FS5" s="776"/>
      <c r="FT5" s="776"/>
      <c r="FU5" s="776"/>
      <c r="FV5" s="776"/>
      <c r="FW5" s="776"/>
      <c r="FX5" s="776"/>
      <c r="FY5" s="776"/>
      <c r="FZ5" s="776"/>
      <c r="GA5" s="776"/>
      <c r="GB5" s="776"/>
      <c r="GC5" s="776"/>
    </row>
    <row r="6" spans="1:185" ht="8.25" customHeight="1">
      <c r="B6" s="112"/>
    </row>
    <row r="7" spans="1:185" s="114" customFormat="1" ht="14.25" customHeight="1">
      <c r="A7" s="773" t="s">
        <v>20</v>
      </c>
      <c r="B7" s="773" t="s">
        <v>166</v>
      </c>
      <c r="C7" s="773" t="s">
        <v>168</v>
      </c>
      <c r="D7" s="773" t="s">
        <v>15</v>
      </c>
      <c r="E7" s="773" t="s">
        <v>14</v>
      </c>
      <c r="F7" s="773" t="s">
        <v>423</v>
      </c>
      <c r="G7" s="773" t="s">
        <v>424</v>
      </c>
      <c r="H7" s="773" t="s">
        <v>425</v>
      </c>
      <c r="I7" s="773" t="s">
        <v>426</v>
      </c>
      <c r="J7" s="773" t="s">
        <v>426</v>
      </c>
      <c r="K7" s="773" t="s">
        <v>427</v>
      </c>
      <c r="L7" s="773" t="s">
        <v>428</v>
      </c>
      <c r="M7" s="773" t="s">
        <v>429</v>
      </c>
      <c r="N7" s="970" t="s">
        <v>430</v>
      </c>
      <c r="O7" s="971"/>
      <c r="P7" s="971"/>
      <c r="Q7" s="971"/>
      <c r="R7" s="971"/>
      <c r="S7" s="972"/>
      <c r="T7" s="973" t="s">
        <v>1370</v>
      </c>
      <c r="U7" s="974"/>
      <c r="V7" s="974"/>
      <c r="W7" s="974"/>
      <c r="X7" s="974"/>
      <c r="Y7" s="974"/>
      <c r="Z7" s="974"/>
      <c r="AA7" s="974"/>
      <c r="AB7" s="974"/>
      <c r="AC7" s="974"/>
      <c r="AD7" s="974"/>
      <c r="AE7" s="974"/>
      <c r="AF7" s="974"/>
      <c r="AG7" s="974"/>
      <c r="AH7" s="974"/>
      <c r="AI7" s="974"/>
      <c r="AJ7" s="974"/>
      <c r="AK7" s="974"/>
      <c r="AL7" s="974"/>
      <c r="AM7" s="974"/>
      <c r="AN7" s="974"/>
      <c r="AO7" s="974"/>
      <c r="AP7" s="974"/>
      <c r="AQ7" s="974"/>
      <c r="AR7" s="974"/>
      <c r="AS7" s="974"/>
      <c r="AT7" s="974"/>
      <c r="AU7" s="974"/>
      <c r="AV7" s="974"/>
      <c r="AW7" s="974"/>
      <c r="AX7" s="974"/>
      <c r="AY7" s="974"/>
      <c r="AZ7" s="974"/>
      <c r="BA7" s="974"/>
      <c r="BB7" s="974"/>
      <c r="BC7" s="974"/>
      <c r="BD7" s="974"/>
      <c r="BE7" s="974"/>
      <c r="BF7" s="974"/>
      <c r="BG7" s="974"/>
      <c r="BH7" s="974"/>
      <c r="BI7" s="974"/>
      <c r="BJ7" s="974"/>
      <c r="BK7" s="974"/>
      <c r="BL7" s="974"/>
      <c r="BM7" s="974"/>
      <c r="BN7" s="974"/>
      <c r="BO7" s="975"/>
      <c r="BP7" s="973" t="s">
        <v>171</v>
      </c>
      <c r="BQ7" s="974"/>
      <c r="BR7" s="974"/>
      <c r="BS7" s="974"/>
      <c r="BT7" s="974"/>
      <c r="BU7" s="974"/>
      <c r="BV7" s="974"/>
      <c r="BW7" s="974"/>
      <c r="BX7" s="974"/>
      <c r="BY7" s="974"/>
      <c r="BZ7" s="974"/>
      <c r="CA7" s="974"/>
      <c r="CB7" s="974"/>
      <c r="CC7" s="974"/>
      <c r="CD7" s="974"/>
      <c r="CE7" s="974"/>
      <c r="CF7" s="974"/>
      <c r="CG7" s="974"/>
      <c r="CH7" s="974"/>
      <c r="CI7" s="974"/>
      <c r="CJ7" s="974"/>
      <c r="CK7" s="974"/>
      <c r="CL7" s="974"/>
      <c r="CM7" s="974"/>
      <c r="CN7" s="974"/>
      <c r="CO7" s="974"/>
      <c r="CP7" s="974"/>
      <c r="CQ7" s="974"/>
      <c r="CR7" s="974"/>
      <c r="CS7" s="974"/>
      <c r="CT7" s="974"/>
      <c r="CU7" s="974"/>
      <c r="CV7" s="974"/>
      <c r="CW7" s="974"/>
      <c r="CX7" s="974"/>
      <c r="CY7" s="974"/>
      <c r="CZ7" s="974"/>
      <c r="DA7" s="974"/>
      <c r="DB7" s="974"/>
      <c r="DC7" s="974"/>
      <c r="DD7" s="974"/>
      <c r="DE7" s="974"/>
      <c r="DF7" s="974"/>
      <c r="DG7" s="974"/>
      <c r="DH7" s="974"/>
      <c r="DI7" s="974"/>
      <c r="DJ7" s="974"/>
      <c r="DK7" s="974"/>
      <c r="DL7" s="974"/>
      <c r="DM7" s="974"/>
      <c r="DN7" s="974"/>
      <c r="DO7" s="974"/>
      <c r="DP7" s="974"/>
      <c r="DQ7" s="974"/>
      <c r="DR7" s="974"/>
      <c r="DS7" s="974"/>
      <c r="DT7" s="974"/>
      <c r="DU7" s="974"/>
      <c r="DV7" s="974"/>
      <c r="DW7" s="974"/>
      <c r="DX7" s="974"/>
      <c r="DY7" s="974"/>
      <c r="DZ7" s="974"/>
      <c r="EA7" s="974"/>
      <c r="EB7" s="974"/>
      <c r="EC7" s="974"/>
      <c r="ED7" s="974"/>
      <c r="EE7" s="974"/>
      <c r="EF7" s="974"/>
      <c r="EG7" s="974"/>
      <c r="EH7" s="974"/>
      <c r="EI7" s="974"/>
      <c r="EJ7" s="974"/>
      <c r="EK7" s="974"/>
      <c r="EL7" s="974"/>
      <c r="EM7" s="974"/>
      <c r="EN7" s="974"/>
      <c r="EO7" s="974"/>
      <c r="EP7" s="974"/>
      <c r="EQ7" s="974"/>
      <c r="ER7" s="974"/>
      <c r="ES7" s="974"/>
      <c r="ET7" s="974"/>
      <c r="EU7" s="974"/>
      <c r="EV7" s="974"/>
      <c r="EW7" s="974"/>
      <c r="EX7" s="974"/>
      <c r="EY7" s="974"/>
      <c r="EZ7" s="974"/>
      <c r="FA7" s="974"/>
      <c r="FB7" s="974"/>
      <c r="FC7" s="974"/>
      <c r="FD7" s="974"/>
      <c r="FE7" s="974"/>
      <c r="FF7" s="974"/>
      <c r="FG7" s="974"/>
      <c r="FH7" s="974"/>
      <c r="FI7" s="974"/>
      <c r="FJ7" s="974"/>
      <c r="FK7" s="974"/>
      <c r="FL7" s="974"/>
      <c r="FM7" s="974"/>
      <c r="FN7" s="974"/>
      <c r="FO7" s="975"/>
      <c r="FP7" s="970" t="s">
        <v>431</v>
      </c>
      <c r="FQ7" s="971"/>
      <c r="FR7" s="971"/>
      <c r="FS7" s="971"/>
      <c r="FT7" s="971"/>
      <c r="FU7" s="971"/>
      <c r="FV7" s="971"/>
      <c r="FW7" s="971"/>
      <c r="FX7" s="971"/>
      <c r="FY7" s="971"/>
      <c r="FZ7" s="971"/>
      <c r="GA7" s="971"/>
      <c r="GB7" s="972"/>
      <c r="GC7" s="130"/>
    </row>
    <row r="8" spans="1:185" s="114" customFormat="1" ht="14.25" customHeight="1">
      <c r="A8" s="774"/>
      <c r="B8" s="774"/>
      <c r="C8" s="774"/>
      <c r="D8" s="774"/>
      <c r="E8" s="774"/>
      <c r="F8" s="774"/>
      <c r="G8" s="774"/>
      <c r="H8" s="774"/>
      <c r="I8" s="774"/>
      <c r="J8" s="774"/>
      <c r="K8" s="774"/>
      <c r="L8" s="774"/>
      <c r="M8" s="774"/>
      <c r="N8" s="773" t="s">
        <v>454</v>
      </c>
      <c r="O8" s="773" t="s">
        <v>455</v>
      </c>
      <c r="P8" s="773" t="s">
        <v>164</v>
      </c>
      <c r="Q8" s="773" t="s">
        <v>456</v>
      </c>
      <c r="R8" s="773" t="s">
        <v>457</v>
      </c>
      <c r="S8" s="773" t="s">
        <v>458</v>
      </c>
      <c r="T8" s="973" t="s">
        <v>75</v>
      </c>
      <c r="U8" s="975"/>
      <c r="V8" s="973" t="s">
        <v>459</v>
      </c>
      <c r="W8" s="975"/>
      <c r="X8" s="973" t="s">
        <v>460</v>
      </c>
      <c r="Y8" s="975"/>
      <c r="Z8" s="973" t="s">
        <v>461</v>
      </c>
      <c r="AA8" s="975"/>
      <c r="AB8" s="973" t="s">
        <v>462</v>
      </c>
      <c r="AC8" s="975"/>
      <c r="AD8" s="973" t="s">
        <v>463</v>
      </c>
      <c r="AE8" s="975"/>
      <c r="AF8" s="973" t="s">
        <v>464</v>
      </c>
      <c r="AG8" s="975"/>
      <c r="AH8" s="973" t="s">
        <v>67</v>
      </c>
      <c r="AI8" s="975"/>
      <c r="AJ8" s="973" t="s">
        <v>465</v>
      </c>
      <c r="AK8" s="975"/>
      <c r="AL8" s="973" t="s">
        <v>466</v>
      </c>
      <c r="AM8" s="975"/>
      <c r="AN8" s="973" t="s">
        <v>467</v>
      </c>
      <c r="AO8" s="975"/>
      <c r="AP8" s="973" t="s">
        <v>468</v>
      </c>
      <c r="AQ8" s="975"/>
      <c r="AR8" s="973" t="s">
        <v>469</v>
      </c>
      <c r="AS8" s="975"/>
      <c r="AT8" s="973" t="s">
        <v>470</v>
      </c>
      <c r="AU8" s="975"/>
      <c r="AV8" s="973" t="s">
        <v>471</v>
      </c>
      <c r="AW8" s="975"/>
      <c r="AX8" s="973" t="s">
        <v>472</v>
      </c>
      <c r="AY8" s="975"/>
      <c r="AZ8" s="973" t="s">
        <v>473</v>
      </c>
      <c r="BA8" s="975"/>
      <c r="BB8" s="973" t="s">
        <v>474</v>
      </c>
      <c r="BC8" s="975"/>
      <c r="BD8" s="973" t="s">
        <v>173</v>
      </c>
      <c r="BE8" s="975"/>
      <c r="BF8" s="973" t="s">
        <v>475</v>
      </c>
      <c r="BG8" s="975"/>
      <c r="BH8" s="973" t="s">
        <v>476</v>
      </c>
      <c r="BI8" s="975"/>
      <c r="BJ8" s="973" t="s">
        <v>477</v>
      </c>
      <c r="BK8" s="975"/>
      <c r="BL8" s="973" t="s">
        <v>478</v>
      </c>
      <c r="BM8" s="975"/>
      <c r="BN8" s="973" t="s">
        <v>479</v>
      </c>
      <c r="BO8" s="975"/>
      <c r="BP8" s="973" t="s">
        <v>480</v>
      </c>
      <c r="BQ8" s="974"/>
      <c r="BR8" s="975"/>
      <c r="BS8" s="973" t="s">
        <v>481</v>
      </c>
      <c r="BT8" s="974"/>
      <c r="BU8" s="975"/>
      <c r="BV8" s="973" t="s">
        <v>482</v>
      </c>
      <c r="BW8" s="974"/>
      <c r="BX8" s="975"/>
      <c r="BY8" s="973" t="s">
        <v>483</v>
      </c>
      <c r="BZ8" s="974"/>
      <c r="CA8" s="975"/>
      <c r="CB8" s="973" t="s">
        <v>484</v>
      </c>
      <c r="CC8" s="974"/>
      <c r="CD8" s="975"/>
      <c r="CE8" s="973" t="s">
        <v>485</v>
      </c>
      <c r="CF8" s="974"/>
      <c r="CG8" s="975"/>
      <c r="CH8" s="973" t="s">
        <v>498</v>
      </c>
      <c r="CI8" s="974"/>
      <c r="CJ8" s="975"/>
      <c r="CK8" s="973" t="s">
        <v>486</v>
      </c>
      <c r="CL8" s="974"/>
      <c r="CM8" s="975"/>
      <c r="CN8" s="973" t="s">
        <v>487</v>
      </c>
      <c r="CO8" s="974"/>
      <c r="CP8" s="975"/>
      <c r="CQ8" s="973" t="s">
        <v>67</v>
      </c>
      <c r="CR8" s="974"/>
      <c r="CS8" s="975"/>
      <c r="CT8" s="973" t="s">
        <v>489</v>
      </c>
      <c r="CU8" s="974"/>
      <c r="CV8" s="975"/>
      <c r="CW8" s="973" t="s">
        <v>490</v>
      </c>
      <c r="CX8" s="974"/>
      <c r="CY8" s="975"/>
      <c r="CZ8" s="976"/>
      <c r="DA8" s="977"/>
      <c r="DB8" s="977"/>
      <c r="DC8" s="977"/>
      <c r="DD8" s="977"/>
      <c r="DE8" s="977"/>
      <c r="DF8" s="977"/>
      <c r="DG8" s="978"/>
      <c r="DH8" s="976"/>
      <c r="DI8" s="977"/>
      <c r="DJ8" s="978"/>
      <c r="DK8" s="976"/>
      <c r="DL8" s="977"/>
      <c r="DM8" s="978"/>
      <c r="DN8" s="976"/>
      <c r="DO8" s="977"/>
      <c r="DP8" s="978"/>
      <c r="DQ8" s="976"/>
      <c r="DR8" s="977"/>
      <c r="DS8" s="978"/>
      <c r="DT8" s="976"/>
      <c r="DU8" s="977"/>
      <c r="DV8" s="978"/>
      <c r="DW8" s="976"/>
      <c r="DX8" s="977"/>
      <c r="DY8" s="978"/>
      <c r="DZ8" s="976"/>
      <c r="EA8" s="977"/>
      <c r="EB8" s="978"/>
      <c r="EC8" s="976"/>
      <c r="ED8" s="977"/>
      <c r="EE8" s="978"/>
      <c r="EF8" s="976"/>
      <c r="EG8" s="977"/>
      <c r="EH8" s="978"/>
      <c r="EI8" s="976"/>
      <c r="EJ8" s="977"/>
      <c r="EK8" s="978"/>
      <c r="EL8" s="976"/>
      <c r="EM8" s="977"/>
      <c r="EN8" s="978"/>
      <c r="EO8" s="976"/>
      <c r="EP8" s="977"/>
      <c r="EQ8" s="978"/>
      <c r="ER8" s="976"/>
      <c r="ES8" s="977"/>
      <c r="ET8" s="978"/>
      <c r="EU8" s="976"/>
      <c r="EV8" s="977"/>
      <c r="EW8" s="978"/>
      <c r="EX8" s="976"/>
      <c r="EY8" s="977"/>
      <c r="EZ8" s="978"/>
      <c r="FA8" s="976"/>
      <c r="FB8" s="977"/>
      <c r="FC8" s="978"/>
      <c r="FD8" s="976"/>
      <c r="FE8" s="977"/>
      <c r="FF8" s="978"/>
      <c r="FG8" s="976"/>
      <c r="FH8" s="977"/>
      <c r="FI8" s="978"/>
      <c r="FJ8" s="976"/>
      <c r="FK8" s="977"/>
      <c r="FL8" s="978"/>
      <c r="FM8" s="976"/>
      <c r="FN8" s="977"/>
      <c r="FO8" s="978"/>
      <c r="FP8" s="976"/>
      <c r="FQ8" s="977"/>
      <c r="FR8" s="977"/>
      <c r="FS8" s="977"/>
      <c r="FT8" s="977"/>
      <c r="FU8" s="977"/>
      <c r="FV8" s="977"/>
      <c r="FW8" s="977"/>
      <c r="FX8" s="977"/>
      <c r="FY8" s="977"/>
      <c r="FZ8" s="977"/>
      <c r="GA8" s="977"/>
      <c r="GB8" s="978"/>
      <c r="GC8" s="773" t="s">
        <v>352</v>
      </c>
    </row>
    <row r="9" spans="1:185" s="116" customFormat="1" ht="14.25" customHeight="1">
      <c r="A9" s="775"/>
      <c r="B9" s="775"/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115" t="s">
        <v>95</v>
      </c>
      <c r="U9" s="115" t="s">
        <v>96</v>
      </c>
      <c r="V9" s="115" t="s">
        <v>95</v>
      </c>
      <c r="W9" s="115" t="s">
        <v>96</v>
      </c>
      <c r="X9" s="115" t="s">
        <v>95</v>
      </c>
      <c r="Y9" s="115" t="s">
        <v>96</v>
      </c>
      <c r="Z9" s="115" t="s">
        <v>95</v>
      </c>
      <c r="AA9" s="115" t="s">
        <v>96</v>
      </c>
      <c r="AB9" s="115" t="s">
        <v>95</v>
      </c>
      <c r="AC9" s="115" t="s">
        <v>96</v>
      </c>
      <c r="AD9" s="115" t="s">
        <v>95</v>
      </c>
      <c r="AE9" s="115" t="s">
        <v>96</v>
      </c>
      <c r="AF9" s="115" t="s">
        <v>95</v>
      </c>
      <c r="AG9" s="115" t="s">
        <v>96</v>
      </c>
      <c r="AH9" s="115" t="s">
        <v>95</v>
      </c>
      <c r="AI9" s="115" t="s">
        <v>96</v>
      </c>
      <c r="AJ9" s="115" t="s">
        <v>95</v>
      </c>
      <c r="AK9" s="115" t="s">
        <v>96</v>
      </c>
      <c r="AL9" s="115" t="s">
        <v>95</v>
      </c>
      <c r="AM9" s="115" t="s">
        <v>96</v>
      </c>
      <c r="AN9" s="115" t="s">
        <v>95</v>
      </c>
      <c r="AO9" s="115" t="s">
        <v>96</v>
      </c>
      <c r="AP9" s="115" t="s">
        <v>95</v>
      </c>
      <c r="AQ9" s="115" t="s">
        <v>96</v>
      </c>
      <c r="AR9" s="115" t="s">
        <v>95</v>
      </c>
      <c r="AS9" s="115" t="s">
        <v>96</v>
      </c>
      <c r="AT9" s="115" t="s">
        <v>95</v>
      </c>
      <c r="AU9" s="115" t="s">
        <v>96</v>
      </c>
      <c r="AV9" s="115" t="s">
        <v>95</v>
      </c>
      <c r="AW9" s="115" t="s">
        <v>96</v>
      </c>
      <c r="AX9" s="115" t="s">
        <v>95</v>
      </c>
      <c r="AY9" s="115" t="s">
        <v>96</v>
      </c>
      <c r="AZ9" s="115" t="s">
        <v>95</v>
      </c>
      <c r="BA9" s="115" t="s">
        <v>96</v>
      </c>
      <c r="BB9" s="115" t="s">
        <v>95</v>
      </c>
      <c r="BC9" s="115" t="s">
        <v>96</v>
      </c>
      <c r="BD9" s="115" t="s">
        <v>95</v>
      </c>
      <c r="BE9" s="115" t="s">
        <v>96</v>
      </c>
      <c r="BF9" s="115" t="s">
        <v>95</v>
      </c>
      <c r="BG9" s="115" t="s">
        <v>96</v>
      </c>
      <c r="BH9" s="115" t="s">
        <v>95</v>
      </c>
      <c r="BI9" s="115" t="s">
        <v>96</v>
      </c>
      <c r="BJ9" s="115" t="s">
        <v>95</v>
      </c>
      <c r="BK9" s="115" t="s">
        <v>96</v>
      </c>
      <c r="BL9" s="115" t="s">
        <v>95</v>
      </c>
      <c r="BM9" s="115" t="s">
        <v>96</v>
      </c>
      <c r="BN9" s="115" t="s">
        <v>95</v>
      </c>
      <c r="BO9" s="115" t="s">
        <v>96</v>
      </c>
      <c r="BP9" s="115" t="s">
        <v>95</v>
      </c>
      <c r="BQ9" s="115" t="s">
        <v>96</v>
      </c>
      <c r="BR9" s="115" t="s">
        <v>172</v>
      </c>
      <c r="BS9" s="115" t="s">
        <v>95</v>
      </c>
      <c r="BT9" s="115" t="s">
        <v>96</v>
      </c>
      <c r="BU9" s="115" t="s">
        <v>172</v>
      </c>
      <c r="BV9" s="115" t="s">
        <v>95</v>
      </c>
      <c r="BW9" s="115" t="s">
        <v>96</v>
      </c>
      <c r="BX9" s="115" t="s">
        <v>172</v>
      </c>
      <c r="BY9" s="115" t="s">
        <v>95</v>
      </c>
      <c r="BZ9" s="115" t="s">
        <v>96</v>
      </c>
      <c r="CA9" s="115" t="s">
        <v>172</v>
      </c>
      <c r="CB9" s="115" t="s">
        <v>95</v>
      </c>
      <c r="CC9" s="115" t="s">
        <v>96</v>
      </c>
      <c r="CD9" s="115" t="s">
        <v>172</v>
      </c>
      <c r="CE9" s="115" t="s">
        <v>95</v>
      </c>
      <c r="CF9" s="115" t="s">
        <v>96</v>
      </c>
      <c r="CG9" s="115" t="s">
        <v>172</v>
      </c>
      <c r="CH9" s="115" t="s">
        <v>95</v>
      </c>
      <c r="CI9" s="115" t="s">
        <v>96</v>
      </c>
      <c r="CJ9" s="115" t="s">
        <v>172</v>
      </c>
      <c r="CK9" s="115" t="s">
        <v>95</v>
      </c>
      <c r="CL9" s="115" t="s">
        <v>96</v>
      </c>
      <c r="CM9" s="115" t="s">
        <v>172</v>
      </c>
      <c r="CN9" s="115" t="s">
        <v>95</v>
      </c>
      <c r="CO9" s="115" t="s">
        <v>96</v>
      </c>
      <c r="CP9" s="115" t="s">
        <v>172</v>
      </c>
      <c r="CQ9" s="115" t="s">
        <v>95</v>
      </c>
      <c r="CR9" s="115" t="s">
        <v>96</v>
      </c>
      <c r="CS9" s="115" t="s">
        <v>172</v>
      </c>
      <c r="CT9" s="115" t="s">
        <v>95</v>
      </c>
      <c r="CU9" s="115" t="s">
        <v>96</v>
      </c>
      <c r="CV9" s="115" t="s">
        <v>172</v>
      </c>
      <c r="CW9" s="115" t="s">
        <v>95</v>
      </c>
      <c r="CX9" s="115" t="s">
        <v>96</v>
      </c>
      <c r="CY9" s="115" t="s">
        <v>172</v>
      </c>
      <c r="CZ9" s="115" t="s">
        <v>491</v>
      </c>
      <c r="DA9" s="115" t="s">
        <v>492</v>
      </c>
      <c r="DB9" s="115" t="s">
        <v>493</v>
      </c>
      <c r="DC9" s="115" t="s">
        <v>494</v>
      </c>
      <c r="DD9" s="115" t="s">
        <v>495</v>
      </c>
      <c r="DE9" s="115" t="s">
        <v>496</v>
      </c>
      <c r="DF9" s="115" t="s">
        <v>1131</v>
      </c>
      <c r="DG9" s="115" t="s">
        <v>497</v>
      </c>
      <c r="DH9" s="115" t="s">
        <v>95</v>
      </c>
      <c r="DI9" s="115" t="s">
        <v>96</v>
      </c>
      <c r="DJ9" s="115" t="s">
        <v>172</v>
      </c>
      <c r="DK9" s="115" t="s">
        <v>95</v>
      </c>
      <c r="DL9" s="115" t="s">
        <v>96</v>
      </c>
      <c r="DM9" s="115" t="s">
        <v>172</v>
      </c>
      <c r="DN9" s="115" t="s">
        <v>95</v>
      </c>
      <c r="DO9" s="115" t="s">
        <v>96</v>
      </c>
      <c r="DP9" s="115" t="s">
        <v>172</v>
      </c>
      <c r="DQ9" s="115" t="s">
        <v>95</v>
      </c>
      <c r="DR9" s="115" t="s">
        <v>96</v>
      </c>
      <c r="DS9" s="115" t="s">
        <v>172</v>
      </c>
      <c r="DT9" s="115" t="s">
        <v>95</v>
      </c>
      <c r="DU9" s="115" t="s">
        <v>96</v>
      </c>
      <c r="DV9" s="115" t="s">
        <v>172</v>
      </c>
      <c r="DW9" s="115" t="s">
        <v>95</v>
      </c>
      <c r="DX9" s="115" t="s">
        <v>96</v>
      </c>
      <c r="DY9" s="115" t="s">
        <v>172</v>
      </c>
      <c r="DZ9" s="115" t="s">
        <v>95</v>
      </c>
      <c r="EA9" s="115" t="s">
        <v>96</v>
      </c>
      <c r="EB9" s="115" t="s">
        <v>172</v>
      </c>
      <c r="EC9" s="115" t="s">
        <v>95</v>
      </c>
      <c r="ED9" s="115" t="s">
        <v>96</v>
      </c>
      <c r="EE9" s="115" t="s">
        <v>172</v>
      </c>
      <c r="EF9" s="115" t="s">
        <v>95</v>
      </c>
      <c r="EG9" s="115" t="s">
        <v>96</v>
      </c>
      <c r="EH9" s="115" t="s">
        <v>172</v>
      </c>
      <c r="EI9" s="115" t="s">
        <v>95</v>
      </c>
      <c r="EJ9" s="115" t="s">
        <v>96</v>
      </c>
      <c r="EK9" s="115" t="s">
        <v>172</v>
      </c>
      <c r="EL9" s="115" t="s">
        <v>95</v>
      </c>
      <c r="EM9" s="115" t="s">
        <v>96</v>
      </c>
      <c r="EN9" s="115" t="s">
        <v>172</v>
      </c>
      <c r="EO9" s="115" t="s">
        <v>95</v>
      </c>
      <c r="EP9" s="115" t="s">
        <v>96</v>
      </c>
      <c r="EQ9" s="115" t="s">
        <v>172</v>
      </c>
      <c r="ER9" s="115" t="s">
        <v>95</v>
      </c>
      <c r="ES9" s="115" t="s">
        <v>96</v>
      </c>
      <c r="ET9" s="115" t="s">
        <v>172</v>
      </c>
      <c r="EU9" s="115" t="s">
        <v>95</v>
      </c>
      <c r="EV9" s="115" t="s">
        <v>96</v>
      </c>
      <c r="EW9" s="115" t="s">
        <v>172</v>
      </c>
      <c r="EX9" s="115" t="s">
        <v>95</v>
      </c>
      <c r="EY9" s="115" t="s">
        <v>96</v>
      </c>
      <c r="EZ9" s="115" t="s">
        <v>172</v>
      </c>
      <c r="FA9" s="115" t="s">
        <v>95</v>
      </c>
      <c r="FB9" s="115" t="s">
        <v>96</v>
      </c>
      <c r="FC9" s="115" t="s">
        <v>172</v>
      </c>
      <c r="FD9" s="115" t="s">
        <v>95</v>
      </c>
      <c r="FE9" s="115" t="s">
        <v>96</v>
      </c>
      <c r="FF9" s="115" t="s">
        <v>172</v>
      </c>
      <c r="FG9" s="115" t="s">
        <v>95</v>
      </c>
      <c r="FH9" s="115" t="s">
        <v>96</v>
      </c>
      <c r="FI9" s="115" t="s">
        <v>172</v>
      </c>
      <c r="FJ9" s="115" t="s">
        <v>95</v>
      </c>
      <c r="FK9" s="115" t="s">
        <v>96</v>
      </c>
      <c r="FL9" s="115" t="s">
        <v>172</v>
      </c>
      <c r="FM9" s="115" t="s">
        <v>95</v>
      </c>
      <c r="FN9" s="115" t="s">
        <v>96</v>
      </c>
      <c r="FO9" s="115" t="s">
        <v>172</v>
      </c>
      <c r="FP9" s="115" t="s">
        <v>480</v>
      </c>
      <c r="FQ9" s="115" t="s">
        <v>481</v>
      </c>
      <c r="FR9" s="115" t="s">
        <v>482</v>
      </c>
      <c r="FS9" s="115" t="s">
        <v>483</v>
      </c>
      <c r="FT9" s="115" t="s">
        <v>484</v>
      </c>
      <c r="FU9" s="115" t="s">
        <v>485</v>
      </c>
      <c r="FV9" s="115" t="s">
        <v>498</v>
      </c>
      <c r="FW9" s="115" t="s">
        <v>486</v>
      </c>
      <c r="FX9" s="115" t="s">
        <v>487</v>
      </c>
      <c r="FY9" s="115" t="s">
        <v>488</v>
      </c>
      <c r="FZ9" s="115" t="s">
        <v>489</v>
      </c>
      <c r="GA9" s="115" t="s">
        <v>490</v>
      </c>
      <c r="GB9" s="115" t="s">
        <v>67</v>
      </c>
      <c r="GC9" s="775"/>
    </row>
    <row r="10" spans="1:185" s="134" customFormat="1">
      <c r="A10" s="120">
        <v>1</v>
      </c>
      <c r="B10" s="131"/>
      <c r="C10" s="131"/>
      <c r="D10" s="131"/>
      <c r="E10" s="132" t="s">
        <v>86</v>
      </c>
      <c r="F10" s="133"/>
      <c r="G10" s="132">
        <v>27</v>
      </c>
      <c r="H10" s="132">
        <v>4</v>
      </c>
      <c r="I10" s="132">
        <v>2</v>
      </c>
      <c r="J10" s="132">
        <v>0</v>
      </c>
      <c r="K10" s="132">
        <v>1</v>
      </c>
      <c r="L10" s="132">
        <v>0</v>
      </c>
      <c r="M10" s="132">
        <v>0</v>
      </c>
      <c r="N10" s="132"/>
      <c r="O10" s="132"/>
      <c r="P10" s="132"/>
      <c r="Q10" s="132"/>
      <c r="R10" s="132"/>
      <c r="S10" s="132"/>
      <c r="T10" s="380">
        <v>0</v>
      </c>
      <c r="U10" s="380">
        <v>0</v>
      </c>
      <c r="V10" s="380">
        <v>0</v>
      </c>
      <c r="W10" s="380">
        <v>0</v>
      </c>
      <c r="X10" s="380">
        <v>0</v>
      </c>
      <c r="Y10" s="380">
        <v>0</v>
      </c>
      <c r="Z10" s="380">
        <v>0</v>
      </c>
      <c r="AA10" s="380">
        <v>1</v>
      </c>
      <c r="AB10" s="380">
        <v>25</v>
      </c>
      <c r="AC10" s="380">
        <v>31</v>
      </c>
      <c r="AD10" s="380">
        <v>0</v>
      </c>
      <c r="AE10" s="380">
        <v>1</v>
      </c>
      <c r="AF10" s="380">
        <v>0</v>
      </c>
      <c r="AG10" s="380">
        <v>0</v>
      </c>
      <c r="AH10" s="452">
        <f>T10+V10+X10+Z10+AB10+AD10+AF10</f>
        <v>25</v>
      </c>
      <c r="AI10" s="451">
        <f>U10+W10+Y10+AA10+AC10+AE10+AG10</f>
        <v>33</v>
      </c>
      <c r="AJ10" s="451">
        <f>SUM(AH10:AI10)</f>
        <v>58</v>
      </c>
      <c r="AK10" s="132">
        <v>0</v>
      </c>
      <c r="AL10" s="132">
        <v>10</v>
      </c>
      <c r="AM10" s="132">
        <v>12</v>
      </c>
      <c r="AN10" s="132">
        <v>7</v>
      </c>
      <c r="AO10" s="132">
        <v>13</v>
      </c>
      <c r="AP10" s="132">
        <v>4</v>
      </c>
      <c r="AQ10" s="132">
        <v>6</v>
      </c>
      <c r="AR10" s="132">
        <v>1</v>
      </c>
      <c r="AS10" s="132">
        <v>3</v>
      </c>
      <c r="AT10" s="132">
        <v>0</v>
      </c>
      <c r="AU10" s="132">
        <v>0</v>
      </c>
      <c r="AV10" s="132">
        <v>14</v>
      </c>
      <c r="AW10" s="132">
        <v>27</v>
      </c>
      <c r="AX10" s="132">
        <v>0</v>
      </c>
      <c r="AY10" s="132">
        <v>0</v>
      </c>
      <c r="AZ10" s="132">
        <v>7</v>
      </c>
      <c r="BA10" s="132">
        <v>5</v>
      </c>
      <c r="BB10" s="132">
        <v>1</v>
      </c>
      <c r="BC10" s="132">
        <v>2</v>
      </c>
      <c r="BD10" s="132">
        <v>8</v>
      </c>
      <c r="BE10" s="132">
        <v>7</v>
      </c>
      <c r="BF10" s="132">
        <v>0</v>
      </c>
      <c r="BG10" s="132">
        <v>0</v>
      </c>
      <c r="BH10" s="132">
        <v>7</v>
      </c>
      <c r="BI10" s="132">
        <v>12</v>
      </c>
      <c r="BJ10" s="132">
        <v>0</v>
      </c>
      <c r="BK10" s="132">
        <v>0</v>
      </c>
      <c r="BL10" s="132">
        <v>5</v>
      </c>
      <c r="BM10" s="132">
        <v>15</v>
      </c>
      <c r="BN10" s="132">
        <v>2</v>
      </c>
      <c r="BO10" s="132">
        <v>0</v>
      </c>
      <c r="BP10" s="132">
        <v>0</v>
      </c>
      <c r="BQ10" s="132">
        <v>0</v>
      </c>
      <c r="BR10" s="132">
        <v>0</v>
      </c>
      <c r="BS10" s="132">
        <v>0</v>
      </c>
      <c r="BT10" s="132">
        <v>0</v>
      </c>
      <c r="BU10" s="132">
        <v>0</v>
      </c>
      <c r="BV10" s="132">
        <v>0</v>
      </c>
      <c r="BW10" s="132">
        <v>0</v>
      </c>
      <c r="BX10" s="132">
        <v>0</v>
      </c>
      <c r="BY10" s="132">
        <v>0</v>
      </c>
      <c r="BZ10" s="132">
        <v>0</v>
      </c>
      <c r="CA10" s="132">
        <v>0</v>
      </c>
      <c r="CB10" s="132">
        <v>0</v>
      </c>
      <c r="CC10" s="132">
        <v>0</v>
      </c>
      <c r="CD10" s="132">
        <v>0</v>
      </c>
      <c r="CE10" s="132">
        <v>0</v>
      </c>
      <c r="CF10" s="132">
        <v>0</v>
      </c>
      <c r="CG10" s="132">
        <v>0</v>
      </c>
      <c r="CH10" s="132">
        <v>158</v>
      </c>
      <c r="CI10" s="132">
        <v>124</v>
      </c>
      <c r="CJ10" s="132">
        <v>282</v>
      </c>
      <c r="CK10" s="132">
        <v>128</v>
      </c>
      <c r="CL10" s="132">
        <v>129</v>
      </c>
      <c r="CM10" s="132">
        <v>257</v>
      </c>
      <c r="CN10" s="132">
        <v>140</v>
      </c>
      <c r="CO10" s="132">
        <v>129</v>
      </c>
      <c r="CP10" s="132">
        <v>269</v>
      </c>
      <c r="CQ10" s="132">
        <v>426</v>
      </c>
      <c r="CR10" s="132">
        <v>382</v>
      </c>
      <c r="CS10" s="132">
        <v>808</v>
      </c>
      <c r="CT10" s="132">
        <v>0</v>
      </c>
      <c r="CU10" s="132">
        <v>0</v>
      </c>
      <c r="CV10" s="132">
        <v>0</v>
      </c>
      <c r="CW10" s="132">
        <v>0</v>
      </c>
      <c r="CX10" s="132">
        <v>0</v>
      </c>
      <c r="CY10" s="132">
        <v>0</v>
      </c>
      <c r="CZ10" s="132">
        <v>798</v>
      </c>
      <c r="DA10" s="132">
        <v>8</v>
      </c>
      <c r="DB10" s="132">
        <v>2</v>
      </c>
      <c r="DC10" s="132">
        <v>0</v>
      </c>
      <c r="DD10" s="132">
        <v>0</v>
      </c>
      <c r="DE10" s="132">
        <v>0</v>
      </c>
      <c r="DF10" s="132">
        <v>0</v>
      </c>
      <c r="DG10" s="132">
        <v>0</v>
      </c>
      <c r="DH10" s="132">
        <v>0</v>
      </c>
      <c r="DI10" s="132">
        <v>0</v>
      </c>
      <c r="DJ10" s="132">
        <v>0</v>
      </c>
      <c r="DK10" s="132">
        <v>0</v>
      </c>
      <c r="DL10" s="132">
        <v>0</v>
      </c>
      <c r="DM10" s="132">
        <v>0</v>
      </c>
      <c r="DN10" s="132">
        <v>0</v>
      </c>
      <c r="DO10" s="132">
        <v>0</v>
      </c>
      <c r="DP10" s="132">
        <v>0</v>
      </c>
      <c r="DQ10" s="132">
        <v>0</v>
      </c>
      <c r="DR10" s="132">
        <v>0</v>
      </c>
      <c r="DS10" s="132">
        <v>0</v>
      </c>
      <c r="DT10" s="132">
        <v>0</v>
      </c>
      <c r="DU10" s="132">
        <v>0</v>
      </c>
      <c r="DV10" s="132">
        <v>0</v>
      </c>
      <c r="DW10" s="132">
        <v>0</v>
      </c>
      <c r="DX10" s="132">
        <v>0</v>
      </c>
      <c r="DY10" s="132">
        <v>0</v>
      </c>
      <c r="DZ10" s="132">
        <v>0</v>
      </c>
      <c r="EA10" s="132">
        <v>1</v>
      </c>
      <c r="EB10" s="132">
        <v>1</v>
      </c>
      <c r="EC10" s="132">
        <v>6</v>
      </c>
      <c r="ED10" s="132">
        <v>6</v>
      </c>
      <c r="EE10" s="132">
        <v>12</v>
      </c>
      <c r="EF10" s="132">
        <v>65</v>
      </c>
      <c r="EG10" s="132">
        <v>68</v>
      </c>
      <c r="EH10" s="132">
        <v>133</v>
      </c>
      <c r="EI10" s="132">
        <v>114</v>
      </c>
      <c r="EJ10" s="132">
        <v>116</v>
      </c>
      <c r="EK10" s="132">
        <v>230</v>
      </c>
      <c r="EL10" s="132">
        <v>104</v>
      </c>
      <c r="EM10" s="132">
        <v>107</v>
      </c>
      <c r="EN10" s="132">
        <v>211</v>
      </c>
      <c r="EO10" s="132">
        <v>97</v>
      </c>
      <c r="EP10" s="132">
        <v>69</v>
      </c>
      <c r="EQ10" s="132">
        <v>166</v>
      </c>
      <c r="ER10" s="132">
        <v>34</v>
      </c>
      <c r="ES10" s="132">
        <v>15</v>
      </c>
      <c r="ET10" s="132">
        <v>0</v>
      </c>
      <c r="EU10" s="132">
        <v>6</v>
      </c>
      <c r="EV10" s="132">
        <v>0</v>
      </c>
      <c r="EW10" s="132">
        <v>0</v>
      </c>
      <c r="EX10" s="132">
        <v>0</v>
      </c>
      <c r="EY10" s="132">
        <v>0</v>
      </c>
      <c r="EZ10" s="132">
        <v>0</v>
      </c>
      <c r="FA10" s="132">
        <v>0</v>
      </c>
      <c r="FB10" s="132">
        <v>0</v>
      </c>
      <c r="FC10" s="132">
        <v>0</v>
      </c>
      <c r="FD10" s="132">
        <v>6</v>
      </c>
      <c r="FE10" s="132">
        <v>7</v>
      </c>
      <c r="FF10" s="132">
        <v>0</v>
      </c>
      <c r="FG10" s="132">
        <v>283</v>
      </c>
      <c r="FH10" s="132">
        <v>291</v>
      </c>
      <c r="FI10" s="132">
        <v>0</v>
      </c>
      <c r="FJ10" s="132">
        <v>137</v>
      </c>
      <c r="FK10" s="132">
        <v>84</v>
      </c>
      <c r="FL10" s="132">
        <v>0</v>
      </c>
      <c r="FM10" s="132">
        <v>0</v>
      </c>
      <c r="FN10" s="132">
        <v>0</v>
      </c>
      <c r="FO10" s="132">
        <v>0</v>
      </c>
      <c r="FP10" s="132">
        <v>0</v>
      </c>
      <c r="FQ10" s="132">
        <v>0</v>
      </c>
      <c r="FR10" s="132">
        <v>0</v>
      </c>
      <c r="FS10" s="132">
        <v>0</v>
      </c>
      <c r="FT10" s="132">
        <v>0</v>
      </c>
      <c r="FU10" s="132">
        <v>0</v>
      </c>
      <c r="FV10" s="132">
        <v>10</v>
      </c>
      <c r="FW10" s="132">
        <v>11</v>
      </c>
      <c r="FX10" s="132">
        <v>10</v>
      </c>
      <c r="FY10" s="132">
        <v>0</v>
      </c>
      <c r="FZ10" s="132">
        <v>0</v>
      </c>
      <c r="GA10" s="132">
        <v>0</v>
      </c>
      <c r="GB10" s="132">
        <v>31</v>
      </c>
      <c r="GC10" s="454">
        <f>SUM(AH10:AI10)</f>
        <v>58</v>
      </c>
    </row>
    <row r="11" spans="1:185" s="134" customFormat="1">
      <c r="A11" s="120">
        <v>2</v>
      </c>
      <c r="B11" s="131"/>
      <c r="C11" s="131"/>
      <c r="D11" s="131"/>
      <c r="E11" s="132" t="s">
        <v>87</v>
      </c>
      <c r="F11" s="133"/>
      <c r="G11" s="132">
        <v>23</v>
      </c>
      <c r="H11" s="132">
        <v>3</v>
      </c>
      <c r="I11" s="132">
        <v>1</v>
      </c>
      <c r="J11" s="132">
        <v>0</v>
      </c>
      <c r="K11" s="132">
        <v>0</v>
      </c>
      <c r="L11" s="132">
        <v>0</v>
      </c>
      <c r="M11" s="132">
        <v>0</v>
      </c>
      <c r="N11" s="132"/>
      <c r="O11" s="132"/>
      <c r="P11" s="132"/>
      <c r="Q11" s="132"/>
      <c r="R11" s="132"/>
      <c r="S11" s="132"/>
      <c r="T11" s="380">
        <v>1</v>
      </c>
      <c r="U11" s="380">
        <v>1</v>
      </c>
      <c r="V11" s="380">
        <v>1</v>
      </c>
      <c r="W11" s="380">
        <v>0</v>
      </c>
      <c r="X11" s="380">
        <v>1</v>
      </c>
      <c r="Y11" s="380">
        <v>0</v>
      </c>
      <c r="Z11" s="380">
        <v>1</v>
      </c>
      <c r="AA11" s="380">
        <v>0</v>
      </c>
      <c r="AB11" s="380">
        <v>25</v>
      </c>
      <c r="AC11" s="380">
        <v>24</v>
      </c>
      <c r="AD11" s="380">
        <v>4</v>
      </c>
      <c r="AE11" s="380">
        <v>1</v>
      </c>
      <c r="AF11" s="380">
        <v>1</v>
      </c>
      <c r="AG11" s="380">
        <v>0</v>
      </c>
      <c r="AH11" s="452">
        <f t="shared" ref="AH11:AH19" si="0">T11+V11+X11+Z11+AB11+AD11+AF11</f>
        <v>34</v>
      </c>
      <c r="AI11" s="451">
        <f t="shared" ref="AI11:AI19" si="1">U11+W11+Y11+AA11+AC11+AE11+AG11</f>
        <v>26</v>
      </c>
      <c r="AJ11" s="451">
        <f t="shared" ref="AJ11:AJ19" si="2">SUM(AH11:AI11)</f>
        <v>60</v>
      </c>
      <c r="AK11" s="132">
        <v>0</v>
      </c>
      <c r="AL11" s="132">
        <v>10</v>
      </c>
      <c r="AM11" s="132">
        <v>12</v>
      </c>
      <c r="AN11" s="132">
        <v>7</v>
      </c>
      <c r="AO11" s="132">
        <v>13</v>
      </c>
      <c r="AP11" s="132">
        <v>4</v>
      </c>
      <c r="AQ11" s="132">
        <v>6</v>
      </c>
      <c r="AR11" s="132">
        <v>1</v>
      </c>
      <c r="AS11" s="132">
        <v>3</v>
      </c>
      <c r="AT11" s="132">
        <v>0</v>
      </c>
      <c r="AU11" s="132">
        <v>0</v>
      </c>
      <c r="AV11" s="132">
        <v>14</v>
      </c>
      <c r="AW11" s="132">
        <v>27</v>
      </c>
      <c r="AX11" s="132">
        <v>0</v>
      </c>
      <c r="AY11" s="132">
        <v>0</v>
      </c>
      <c r="AZ11" s="132">
        <v>7</v>
      </c>
      <c r="BA11" s="132">
        <v>5</v>
      </c>
      <c r="BB11" s="132">
        <v>1</v>
      </c>
      <c r="BC11" s="132">
        <v>2</v>
      </c>
      <c r="BD11" s="132">
        <v>8</v>
      </c>
      <c r="BE11" s="132">
        <v>7</v>
      </c>
      <c r="BF11" s="132">
        <v>0</v>
      </c>
      <c r="BG11" s="132">
        <v>0</v>
      </c>
      <c r="BH11" s="132">
        <v>7</v>
      </c>
      <c r="BI11" s="132">
        <v>12</v>
      </c>
      <c r="BJ11" s="132">
        <v>0</v>
      </c>
      <c r="BK11" s="132">
        <v>0</v>
      </c>
      <c r="BL11" s="132">
        <v>5</v>
      </c>
      <c r="BM11" s="132">
        <v>15</v>
      </c>
      <c r="BN11" s="132">
        <v>2</v>
      </c>
      <c r="BO11" s="132">
        <v>0</v>
      </c>
      <c r="BP11" s="132">
        <v>0</v>
      </c>
      <c r="BQ11" s="132">
        <v>0</v>
      </c>
      <c r="BR11" s="132">
        <v>0</v>
      </c>
      <c r="BS11" s="132">
        <v>0</v>
      </c>
      <c r="BT11" s="132">
        <v>0</v>
      </c>
      <c r="BU11" s="132">
        <v>0</v>
      </c>
      <c r="BV11" s="132">
        <v>0</v>
      </c>
      <c r="BW11" s="132">
        <v>0</v>
      </c>
      <c r="BX11" s="132">
        <v>0</v>
      </c>
      <c r="BY11" s="132">
        <v>0</v>
      </c>
      <c r="BZ11" s="132">
        <v>0</v>
      </c>
      <c r="CA11" s="132">
        <v>0</v>
      </c>
      <c r="CB11" s="132">
        <v>0</v>
      </c>
      <c r="CC11" s="132">
        <v>0</v>
      </c>
      <c r="CD11" s="132">
        <v>0</v>
      </c>
      <c r="CE11" s="132">
        <v>0</v>
      </c>
      <c r="CF11" s="132">
        <v>0</v>
      </c>
      <c r="CG11" s="132">
        <v>0</v>
      </c>
      <c r="CH11" s="132">
        <v>158</v>
      </c>
      <c r="CI11" s="132">
        <v>124</v>
      </c>
      <c r="CJ11" s="132">
        <v>282</v>
      </c>
      <c r="CK11" s="132">
        <v>128</v>
      </c>
      <c r="CL11" s="132">
        <v>129</v>
      </c>
      <c r="CM11" s="132">
        <v>257</v>
      </c>
      <c r="CN11" s="132">
        <v>140</v>
      </c>
      <c r="CO11" s="132">
        <v>129</v>
      </c>
      <c r="CP11" s="132">
        <v>269</v>
      </c>
      <c r="CQ11" s="132">
        <v>426</v>
      </c>
      <c r="CR11" s="132">
        <v>382</v>
      </c>
      <c r="CS11" s="132">
        <v>808</v>
      </c>
      <c r="CT11" s="132">
        <v>0</v>
      </c>
      <c r="CU11" s="132">
        <v>0</v>
      </c>
      <c r="CV11" s="132">
        <v>0</v>
      </c>
      <c r="CW11" s="132">
        <v>0</v>
      </c>
      <c r="CX11" s="132">
        <v>0</v>
      </c>
      <c r="CY11" s="132">
        <v>0</v>
      </c>
      <c r="CZ11" s="132">
        <v>798</v>
      </c>
      <c r="DA11" s="132">
        <v>8</v>
      </c>
      <c r="DB11" s="132">
        <v>2</v>
      </c>
      <c r="DC11" s="132">
        <v>0</v>
      </c>
      <c r="DD11" s="132">
        <v>0</v>
      </c>
      <c r="DE11" s="132">
        <v>0</v>
      </c>
      <c r="DF11" s="132">
        <v>0</v>
      </c>
      <c r="DG11" s="132">
        <v>0</v>
      </c>
      <c r="DH11" s="132">
        <v>0</v>
      </c>
      <c r="DI11" s="132">
        <v>0</v>
      </c>
      <c r="DJ11" s="132">
        <v>0</v>
      </c>
      <c r="DK11" s="132">
        <v>0</v>
      </c>
      <c r="DL11" s="132">
        <v>0</v>
      </c>
      <c r="DM11" s="132">
        <v>0</v>
      </c>
      <c r="DN11" s="132">
        <v>0</v>
      </c>
      <c r="DO11" s="132">
        <v>0</v>
      </c>
      <c r="DP11" s="132">
        <v>0</v>
      </c>
      <c r="DQ11" s="132">
        <v>0</v>
      </c>
      <c r="DR11" s="132">
        <v>0</v>
      </c>
      <c r="DS11" s="132">
        <v>0</v>
      </c>
      <c r="DT11" s="132">
        <v>0</v>
      </c>
      <c r="DU11" s="132">
        <v>0</v>
      </c>
      <c r="DV11" s="132">
        <v>0</v>
      </c>
      <c r="DW11" s="132">
        <v>0</v>
      </c>
      <c r="DX11" s="132">
        <v>0</v>
      </c>
      <c r="DY11" s="132">
        <v>0</v>
      </c>
      <c r="DZ11" s="132">
        <v>0</v>
      </c>
      <c r="EA11" s="132">
        <v>1</v>
      </c>
      <c r="EB11" s="132">
        <v>1</v>
      </c>
      <c r="EC11" s="132">
        <v>6</v>
      </c>
      <c r="ED11" s="132">
        <v>6</v>
      </c>
      <c r="EE11" s="132">
        <v>12</v>
      </c>
      <c r="EF11" s="132">
        <v>65</v>
      </c>
      <c r="EG11" s="132">
        <v>68</v>
      </c>
      <c r="EH11" s="132">
        <v>133</v>
      </c>
      <c r="EI11" s="132">
        <v>114</v>
      </c>
      <c r="EJ11" s="132">
        <v>116</v>
      </c>
      <c r="EK11" s="132">
        <v>230</v>
      </c>
      <c r="EL11" s="132">
        <v>104</v>
      </c>
      <c r="EM11" s="132">
        <v>107</v>
      </c>
      <c r="EN11" s="132">
        <v>211</v>
      </c>
      <c r="EO11" s="132">
        <v>97</v>
      </c>
      <c r="EP11" s="132">
        <v>69</v>
      </c>
      <c r="EQ11" s="132">
        <v>166</v>
      </c>
      <c r="ER11" s="132">
        <v>34</v>
      </c>
      <c r="ES11" s="132">
        <v>15</v>
      </c>
      <c r="ET11" s="132">
        <v>0</v>
      </c>
      <c r="EU11" s="132">
        <v>6</v>
      </c>
      <c r="EV11" s="132">
        <v>0</v>
      </c>
      <c r="EW11" s="132">
        <v>0</v>
      </c>
      <c r="EX11" s="132">
        <v>0</v>
      </c>
      <c r="EY11" s="132">
        <v>0</v>
      </c>
      <c r="EZ11" s="132">
        <v>0</v>
      </c>
      <c r="FA11" s="132">
        <v>0</v>
      </c>
      <c r="FB11" s="132">
        <v>0</v>
      </c>
      <c r="FC11" s="132">
        <v>0</v>
      </c>
      <c r="FD11" s="132">
        <v>6</v>
      </c>
      <c r="FE11" s="132">
        <v>7</v>
      </c>
      <c r="FF11" s="132">
        <v>0</v>
      </c>
      <c r="FG11" s="132">
        <v>283</v>
      </c>
      <c r="FH11" s="132">
        <v>291</v>
      </c>
      <c r="FI11" s="132">
        <v>0</v>
      </c>
      <c r="FJ11" s="132">
        <v>137</v>
      </c>
      <c r="FK11" s="132">
        <v>84</v>
      </c>
      <c r="FL11" s="132">
        <v>0</v>
      </c>
      <c r="FM11" s="132">
        <v>0</v>
      </c>
      <c r="FN11" s="132">
        <v>0</v>
      </c>
      <c r="FO11" s="132">
        <v>0</v>
      </c>
      <c r="FP11" s="132">
        <v>0</v>
      </c>
      <c r="FQ11" s="132">
        <v>0</v>
      </c>
      <c r="FR11" s="132">
        <v>0</v>
      </c>
      <c r="FS11" s="132">
        <v>0</v>
      </c>
      <c r="FT11" s="132">
        <v>0</v>
      </c>
      <c r="FU11" s="132">
        <v>0</v>
      </c>
      <c r="FV11" s="132">
        <v>10</v>
      </c>
      <c r="FW11" s="132">
        <v>11</v>
      </c>
      <c r="FX11" s="132">
        <v>10</v>
      </c>
      <c r="FY11" s="132">
        <v>0</v>
      </c>
      <c r="FZ11" s="132">
        <v>0</v>
      </c>
      <c r="GA11" s="132">
        <v>0</v>
      </c>
      <c r="GB11" s="132">
        <v>31</v>
      </c>
      <c r="GC11" s="454">
        <f t="shared" ref="GC11:GC19" si="3">SUM(AH11:AI11)</f>
        <v>60</v>
      </c>
    </row>
    <row r="12" spans="1:185" s="134" customFormat="1">
      <c r="A12" s="120">
        <v>3</v>
      </c>
      <c r="B12" s="131"/>
      <c r="C12" s="131"/>
      <c r="D12" s="131"/>
      <c r="E12" s="132" t="s">
        <v>81</v>
      </c>
      <c r="F12" s="133"/>
      <c r="G12" s="132">
        <v>34</v>
      </c>
      <c r="H12" s="132">
        <v>7</v>
      </c>
      <c r="I12" s="132">
        <v>5</v>
      </c>
      <c r="J12" s="132">
        <v>0</v>
      </c>
      <c r="K12" s="132">
        <v>1</v>
      </c>
      <c r="L12" s="132">
        <v>0</v>
      </c>
      <c r="M12" s="132">
        <v>0</v>
      </c>
      <c r="N12" s="132"/>
      <c r="O12" s="132"/>
      <c r="P12" s="132"/>
      <c r="Q12" s="132"/>
      <c r="R12" s="132"/>
      <c r="S12" s="132"/>
      <c r="T12" s="380">
        <v>1</v>
      </c>
      <c r="U12" s="380">
        <v>4</v>
      </c>
      <c r="V12" s="380">
        <v>0</v>
      </c>
      <c r="W12" s="380">
        <v>0</v>
      </c>
      <c r="X12" s="380">
        <v>0</v>
      </c>
      <c r="Y12" s="380">
        <v>0</v>
      </c>
      <c r="Z12" s="380">
        <v>1</v>
      </c>
      <c r="AA12" s="380">
        <v>2</v>
      </c>
      <c r="AB12" s="380">
        <v>47</v>
      </c>
      <c r="AC12" s="380">
        <v>40</v>
      </c>
      <c r="AD12" s="380">
        <v>1</v>
      </c>
      <c r="AE12" s="380">
        <v>1</v>
      </c>
      <c r="AF12" s="380">
        <v>0</v>
      </c>
      <c r="AG12" s="380">
        <v>0</v>
      </c>
      <c r="AH12" s="452">
        <f t="shared" si="0"/>
        <v>50</v>
      </c>
      <c r="AI12" s="451">
        <f t="shared" si="1"/>
        <v>47</v>
      </c>
      <c r="AJ12" s="451">
        <f t="shared" si="2"/>
        <v>97</v>
      </c>
      <c r="AK12" s="132">
        <v>0</v>
      </c>
      <c r="AL12" s="132">
        <v>10</v>
      </c>
      <c r="AM12" s="132">
        <v>12</v>
      </c>
      <c r="AN12" s="132">
        <v>7</v>
      </c>
      <c r="AO12" s="132">
        <v>13</v>
      </c>
      <c r="AP12" s="132">
        <v>4</v>
      </c>
      <c r="AQ12" s="132">
        <v>6</v>
      </c>
      <c r="AR12" s="132">
        <v>1</v>
      </c>
      <c r="AS12" s="132">
        <v>3</v>
      </c>
      <c r="AT12" s="132">
        <v>0</v>
      </c>
      <c r="AU12" s="132">
        <v>0</v>
      </c>
      <c r="AV12" s="132">
        <v>14</v>
      </c>
      <c r="AW12" s="132">
        <v>27</v>
      </c>
      <c r="AX12" s="132">
        <v>0</v>
      </c>
      <c r="AY12" s="132">
        <v>0</v>
      </c>
      <c r="AZ12" s="132">
        <v>7</v>
      </c>
      <c r="BA12" s="132">
        <v>5</v>
      </c>
      <c r="BB12" s="132">
        <v>1</v>
      </c>
      <c r="BC12" s="132">
        <v>2</v>
      </c>
      <c r="BD12" s="132">
        <v>8</v>
      </c>
      <c r="BE12" s="132">
        <v>7</v>
      </c>
      <c r="BF12" s="132">
        <v>0</v>
      </c>
      <c r="BG12" s="132">
        <v>0</v>
      </c>
      <c r="BH12" s="132">
        <v>7</v>
      </c>
      <c r="BI12" s="132">
        <v>12</v>
      </c>
      <c r="BJ12" s="132">
        <v>0</v>
      </c>
      <c r="BK12" s="132">
        <v>0</v>
      </c>
      <c r="BL12" s="132">
        <v>5</v>
      </c>
      <c r="BM12" s="132">
        <v>15</v>
      </c>
      <c r="BN12" s="132">
        <v>2</v>
      </c>
      <c r="BO12" s="132">
        <v>0</v>
      </c>
      <c r="BP12" s="132">
        <v>0</v>
      </c>
      <c r="BQ12" s="132">
        <v>0</v>
      </c>
      <c r="BR12" s="132">
        <v>0</v>
      </c>
      <c r="BS12" s="132">
        <v>0</v>
      </c>
      <c r="BT12" s="132">
        <v>0</v>
      </c>
      <c r="BU12" s="132">
        <v>0</v>
      </c>
      <c r="BV12" s="132">
        <v>0</v>
      </c>
      <c r="BW12" s="132">
        <v>0</v>
      </c>
      <c r="BX12" s="132">
        <v>0</v>
      </c>
      <c r="BY12" s="132">
        <v>0</v>
      </c>
      <c r="BZ12" s="132">
        <v>0</v>
      </c>
      <c r="CA12" s="132">
        <v>0</v>
      </c>
      <c r="CB12" s="132">
        <v>0</v>
      </c>
      <c r="CC12" s="132">
        <v>0</v>
      </c>
      <c r="CD12" s="132">
        <v>0</v>
      </c>
      <c r="CE12" s="132">
        <v>0</v>
      </c>
      <c r="CF12" s="132">
        <v>0</v>
      </c>
      <c r="CG12" s="132">
        <v>0</v>
      </c>
      <c r="CH12" s="132">
        <v>158</v>
      </c>
      <c r="CI12" s="132">
        <v>124</v>
      </c>
      <c r="CJ12" s="132">
        <v>282</v>
      </c>
      <c r="CK12" s="132">
        <v>128</v>
      </c>
      <c r="CL12" s="132">
        <v>129</v>
      </c>
      <c r="CM12" s="132">
        <v>257</v>
      </c>
      <c r="CN12" s="132">
        <v>140</v>
      </c>
      <c r="CO12" s="132">
        <v>129</v>
      </c>
      <c r="CP12" s="132">
        <v>269</v>
      </c>
      <c r="CQ12" s="132">
        <v>426</v>
      </c>
      <c r="CR12" s="132">
        <v>382</v>
      </c>
      <c r="CS12" s="132">
        <v>808</v>
      </c>
      <c r="CT12" s="132">
        <v>0</v>
      </c>
      <c r="CU12" s="132">
        <v>0</v>
      </c>
      <c r="CV12" s="132">
        <v>0</v>
      </c>
      <c r="CW12" s="132">
        <v>0</v>
      </c>
      <c r="CX12" s="132">
        <v>0</v>
      </c>
      <c r="CY12" s="132">
        <v>0</v>
      </c>
      <c r="CZ12" s="132">
        <v>798</v>
      </c>
      <c r="DA12" s="132">
        <v>8</v>
      </c>
      <c r="DB12" s="132">
        <v>2</v>
      </c>
      <c r="DC12" s="132">
        <v>0</v>
      </c>
      <c r="DD12" s="132">
        <v>0</v>
      </c>
      <c r="DE12" s="132">
        <v>0</v>
      </c>
      <c r="DF12" s="132">
        <v>0</v>
      </c>
      <c r="DG12" s="132">
        <v>0</v>
      </c>
      <c r="DH12" s="132">
        <v>0</v>
      </c>
      <c r="DI12" s="132">
        <v>0</v>
      </c>
      <c r="DJ12" s="132">
        <v>0</v>
      </c>
      <c r="DK12" s="132">
        <v>0</v>
      </c>
      <c r="DL12" s="132">
        <v>0</v>
      </c>
      <c r="DM12" s="132">
        <v>0</v>
      </c>
      <c r="DN12" s="132">
        <v>0</v>
      </c>
      <c r="DO12" s="132">
        <v>0</v>
      </c>
      <c r="DP12" s="132">
        <v>0</v>
      </c>
      <c r="DQ12" s="132">
        <v>0</v>
      </c>
      <c r="DR12" s="132">
        <v>0</v>
      </c>
      <c r="DS12" s="132">
        <v>0</v>
      </c>
      <c r="DT12" s="132">
        <v>0</v>
      </c>
      <c r="DU12" s="132">
        <v>0</v>
      </c>
      <c r="DV12" s="132">
        <v>0</v>
      </c>
      <c r="DW12" s="132">
        <v>0</v>
      </c>
      <c r="DX12" s="132">
        <v>0</v>
      </c>
      <c r="DY12" s="132">
        <v>0</v>
      </c>
      <c r="DZ12" s="132">
        <v>0</v>
      </c>
      <c r="EA12" s="132">
        <v>1</v>
      </c>
      <c r="EB12" s="132">
        <v>1</v>
      </c>
      <c r="EC12" s="132">
        <v>6</v>
      </c>
      <c r="ED12" s="132">
        <v>6</v>
      </c>
      <c r="EE12" s="132">
        <v>12</v>
      </c>
      <c r="EF12" s="132">
        <v>65</v>
      </c>
      <c r="EG12" s="132">
        <v>68</v>
      </c>
      <c r="EH12" s="132">
        <v>133</v>
      </c>
      <c r="EI12" s="132">
        <v>114</v>
      </c>
      <c r="EJ12" s="132">
        <v>116</v>
      </c>
      <c r="EK12" s="132">
        <v>230</v>
      </c>
      <c r="EL12" s="132">
        <v>104</v>
      </c>
      <c r="EM12" s="132">
        <v>107</v>
      </c>
      <c r="EN12" s="132">
        <v>211</v>
      </c>
      <c r="EO12" s="132">
        <v>97</v>
      </c>
      <c r="EP12" s="132">
        <v>69</v>
      </c>
      <c r="EQ12" s="132">
        <v>166</v>
      </c>
      <c r="ER12" s="132">
        <v>34</v>
      </c>
      <c r="ES12" s="132">
        <v>15</v>
      </c>
      <c r="ET12" s="132">
        <v>0</v>
      </c>
      <c r="EU12" s="132">
        <v>6</v>
      </c>
      <c r="EV12" s="132">
        <v>0</v>
      </c>
      <c r="EW12" s="132">
        <v>0</v>
      </c>
      <c r="EX12" s="132">
        <v>0</v>
      </c>
      <c r="EY12" s="132">
        <v>0</v>
      </c>
      <c r="EZ12" s="132">
        <v>0</v>
      </c>
      <c r="FA12" s="132">
        <v>0</v>
      </c>
      <c r="FB12" s="132">
        <v>0</v>
      </c>
      <c r="FC12" s="132">
        <v>0</v>
      </c>
      <c r="FD12" s="132">
        <v>6</v>
      </c>
      <c r="FE12" s="132">
        <v>7</v>
      </c>
      <c r="FF12" s="132">
        <v>0</v>
      </c>
      <c r="FG12" s="132">
        <v>283</v>
      </c>
      <c r="FH12" s="132">
        <v>291</v>
      </c>
      <c r="FI12" s="132">
        <v>0</v>
      </c>
      <c r="FJ12" s="132">
        <v>137</v>
      </c>
      <c r="FK12" s="132">
        <v>84</v>
      </c>
      <c r="FL12" s="132">
        <v>0</v>
      </c>
      <c r="FM12" s="132">
        <v>0</v>
      </c>
      <c r="FN12" s="132">
        <v>0</v>
      </c>
      <c r="FO12" s="132">
        <v>0</v>
      </c>
      <c r="FP12" s="132">
        <v>0</v>
      </c>
      <c r="FQ12" s="132">
        <v>0</v>
      </c>
      <c r="FR12" s="132">
        <v>0</v>
      </c>
      <c r="FS12" s="132">
        <v>0</v>
      </c>
      <c r="FT12" s="132">
        <v>0</v>
      </c>
      <c r="FU12" s="132">
        <v>0</v>
      </c>
      <c r="FV12" s="132">
        <v>10</v>
      </c>
      <c r="FW12" s="132">
        <v>11</v>
      </c>
      <c r="FX12" s="132">
        <v>10</v>
      </c>
      <c r="FY12" s="132">
        <v>0</v>
      </c>
      <c r="FZ12" s="132">
        <v>0</v>
      </c>
      <c r="GA12" s="132">
        <v>0</v>
      </c>
      <c r="GB12" s="132">
        <v>31</v>
      </c>
      <c r="GC12" s="454">
        <f t="shared" si="3"/>
        <v>97</v>
      </c>
    </row>
    <row r="13" spans="1:185" s="134" customFormat="1">
      <c r="A13" s="120">
        <v>4</v>
      </c>
      <c r="B13" s="131"/>
      <c r="C13" s="131"/>
      <c r="D13" s="131"/>
      <c r="E13" s="120" t="s">
        <v>88</v>
      </c>
      <c r="F13" s="133"/>
      <c r="G13" s="132">
        <v>12</v>
      </c>
      <c r="H13" s="132">
        <v>2</v>
      </c>
      <c r="I13" s="132">
        <v>2</v>
      </c>
      <c r="J13" s="132">
        <v>0</v>
      </c>
      <c r="K13" s="132">
        <v>1</v>
      </c>
      <c r="L13" s="132">
        <v>0</v>
      </c>
      <c r="M13" s="132">
        <v>0</v>
      </c>
      <c r="N13" s="132"/>
      <c r="O13" s="132"/>
      <c r="P13" s="132"/>
      <c r="Q13" s="132"/>
      <c r="R13" s="132"/>
      <c r="S13" s="132"/>
      <c r="T13" s="380">
        <v>4</v>
      </c>
      <c r="U13" s="380">
        <v>1</v>
      </c>
      <c r="V13" s="380">
        <v>0</v>
      </c>
      <c r="W13" s="380">
        <v>0</v>
      </c>
      <c r="X13" s="380">
        <v>2</v>
      </c>
      <c r="Y13" s="380">
        <v>0</v>
      </c>
      <c r="Z13" s="380">
        <v>1</v>
      </c>
      <c r="AA13" s="380">
        <v>0</v>
      </c>
      <c r="AB13" s="380">
        <v>24</v>
      </c>
      <c r="AC13" s="380">
        <v>17</v>
      </c>
      <c r="AD13" s="380">
        <v>1</v>
      </c>
      <c r="AE13" s="380">
        <v>0</v>
      </c>
      <c r="AF13" s="380">
        <v>0</v>
      </c>
      <c r="AG13" s="380">
        <v>0</v>
      </c>
      <c r="AH13" s="452">
        <f t="shared" si="0"/>
        <v>32</v>
      </c>
      <c r="AI13" s="451">
        <f t="shared" si="1"/>
        <v>18</v>
      </c>
      <c r="AJ13" s="451">
        <f t="shared" si="2"/>
        <v>50</v>
      </c>
      <c r="AK13" s="132">
        <v>0</v>
      </c>
      <c r="AL13" s="132">
        <v>10</v>
      </c>
      <c r="AM13" s="132">
        <v>12</v>
      </c>
      <c r="AN13" s="132">
        <v>7</v>
      </c>
      <c r="AO13" s="132">
        <v>13</v>
      </c>
      <c r="AP13" s="132">
        <v>4</v>
      </c>
      <c r="AQ13" s="132">
        <v>6</v>
      </c>
      <c r="AR13" s="132">
        <v>1</v>
      </c>
      <c r="AS13" s="132">
        <v>3</v>
      </c>
      <c r="AT13" s="132">
        <v>0</v>
      </c>
      <c r="AU13" s="132">
        <v>0</v>
      </c>
      <c r="AV13" s="132">
        <v>14</v>
      </c>
      <c r="AW13" s="132">
        <v>27</v>
      </c>
      <c r="AX13" s="132">
        <v>0</v>
      </c>
      <c r="AY13" s="132">
        <v>0</v>
      </c>
      <c r="AZ13" s="132">
        <v>7</v>
      </c>
      <c r="BA13" s="132">
        <v>5</v>
      </c>
      <c r="BB13" s="132">
        <v>1</v>
      </c>
      <c r="BC13" s="132">
        <v>2</v>
      </c>
      <c r="BD13" s="132">
        <v>8</v>
      </c>
      <c r="BE13" s="132">
        <v>7</v>
      </c>
      <c r="BF13" s="132">
        <v>0</v>
      </c>
      <c r="BG13" s="132">
        <v>0</v>
      </c>
      <c r="BH13" s="132">
        <v>7</v>
      </c>
      <c r="BI13" s="132">
        <v>12</v>
      </c>
      <c r="BJ13" s="132">
        <v>0</v>
      </c>
      <c r="BK13" s="132">
        <v>0</v>
      </c>
      <c r="BL13" s="132">
        <v>5</v>
      </c>
      <c r="BM13" s="132">
        <v>15</v>
      </c>
      <c r="BN13" s="132">
        <v>2</v>
      </c>
      <c r="BO13" s="132">
        <v>0</v>
      </c>
      <c r="BP13" s="132">
        <v>0</v>
      </c>
      <c r="BQ13" s="132">
        <v>0</v>
      </c>
      <c r="BR13" s="132">
        <v>0</v>
      </c>
      <c r="BS13" s="132">
        <v>0</v>
      </c>
      <c r="BT13" s="132">
        <v>0</v>
      </c>
      <c r="BU13" s="132">
        <v>0</v>
      </c>
      <c r="BV13" s="132">
        <v>0</v>
      </c>
      <c r="BW13" s="132">
        <v>0</v>
      </c>
      <c r="BX13" s="132">
        <v>0</v>
      </c>
      <c r="BY13" s="132">
        <v>0</v>
      </c>
      <c r="BZ13" s="132">
        <v>0</v>
      </c>
      <c r="CA13" s="132">
        <v>0</v>
      </c>
      <c r="CB13" s="132">
        <v>0</v>
      </c>
      <c r="CC13" s="132">
        <v>0</v>
      </c>
      <c r="CD13" s="132">
        <v>0</v>
      </c>
      <c r="CE13" s="132">
        <v>0</v>
      </c>
      <c r="CF13" s="132">
        <v>0</v>
      </c>
      <c r="CG13" s="132">
        <v>0</v>
      </c>
      <c r="CH13" s="132">
        <v>158</v>
      </c>
      <c r="CI13" s="132">
        <v>124</v>
      </c>
      <c r="CJ13" s="132">
        <v>282</v>
      </c>
      <c r="CK13" s="132">
        <v>128</v>
      </c>
      <c r="CL13" s="132">
        <v>129</v>
      </c>
      <c r="CM13" s="132">
        <v>257</v>
      </c>
      <c r="CN13" s="132">
        <v>140</v>
      </c>
      <c r="CO13" s="132">
        <v>129</v>
      </c>
      <c r="CP13" s="132">
        <v>269</v>
      </c>
      <c r="CQ13" s="132">
        <v>426</v>
      </c>
      <c r="CR13" s="132">
        <v>382</v>
      </c>
      <c r="CS13" s="132">
        <v>808</v>
      </c>
      <c r="CT13" s="132">
        <v>0</v>
      </c>
      <c r="CU13" s="132">
        <v>0</v>
      </c>
      <c r="CV13" s="132">
        <v>0</v>
      </c>
      <c r="CW13" s="132">
        <v>0</v>
      </c>
      <c r="CX13" s="132">
        <v>0</v>
      </c>
      <c r="CY13" s="132">
        <v>0</v>
      </c>
      <c r="CZ13" s="132">
        <v>798</v>
      </c>
      <c r="DA13" s="132">
        <v>8</v>
      </c>
      <c r="DB13" s="132">
        <v>2</v>
      </c>
      <c r="DC13" s="132">
        <v>0</v>
      </c>
      <c r="DD13" s="132">
        <v>0</v>
      </c>
      <c r="DE13" s="132">
        <v>0</v>
      </c>
      <c r="DF13" s="132">
        <v>0</v>
      </c>
      <c r="DG13" s="132">
        <v>0</v>
      </c>
      <c r="DH13" s="132">
        <v>0</v>
      </c>
      <c r="DI13" s="132">
        <v>0</v>
      </c>
      <c r="DJ13" s="132">
        <v>0</v>
      </c>
      <c r="DK13" s="132">
        <v>0</v>
      </c>
      <c r="DL13" s="132">
        <v>0</v>
      </c>
      <c r="DM13" s="132">
        <v>0</v>
      </c>
      <c r="DN13" s="132">
        <v>0</v>
      </c>
      <c r="DO13" s="132">
        <v>0</v>
      </c>
      <c r="DP13" s="132">
        <v>0</v>
      </c>
      <c r="DQ13" s="132">
        <v>0</v>
      </c>
      <c r="DR13" s="132">
        <v>0</v>
      </c>
      <c r="DS13" s="132">
        <v>0</v>
      </c>
      <c r="DT13" s="132">
        <v>0</v>
      </c>
      <c r="DU13" s="132">
        <v>0</v>
      </c>
      <c r="DV13" s="132">
        <v>0</v>
      </c>
      <c r="DW13" s="132">
        <v>0</v>
      </c>
      <c r="DX13" s="132">
        <v>0</v>
      </c>
      <c r="DY13" s="132">
        <v>0</v>
      </c>
      <c r="DZ13" s="132">
        <v>0</v>
      </c>
      <c r="EA13" s="132">
        <v>1</v>
      </c>
      <c r="EB13" s="132">
        <v>1</v>
      </c>
      <c r="EC13" s="132">
        <v>6</v>
      </c>
      <c r="ED13" s="132">
        <v>6</v>
      </c>
      <c r="EE13" s="132">
        <v>12</v>
      </c>
      <c r="EF13" s="132">
        <v>65</v>
      </c>
      <c r="EG13" s="132">
        <v>68</v>
      </c>
      <c r="EH13" s="132">
        <v>133</v>
      </c>
      <c r="EI13" s="132">
        <v>114</v>
      </c>
      <c r="EJ13" s="132">
        <v>116</v>
      </c>
      <c r="EK13" s="132">
        <v>230</v>
      </c>
      <c r="EL13" s="132">
        <v>104</v>
      </c>
      <c r="EM13" s="132">
        <v>107</v>
      </c>
      <c r="EN13" s="132">
        <v>211</v>
      </c>
      <c r="EO13" s="132">
        <v>97</v>
      </c>
      <c r="EP13" s="132">
        <v>69</v>
      </c>
      <c r="EQ13" s="132">
        <v>166</v>
      </c>
      <c r="ER13" s="132">
        <v>34</v>
      </c>
      <c r="ES13" s="132">
        <v>15</v>
      </c>
      <c r="ET13" s="132">
        <v>0</v>
      </c>
      <c r="EU13" s="132">
        <v>6</v>
      </c>
      <c r="EV13" s="132">
        <v>0</v>
      </c>
      <c r="EW13" s="132">
        <v>0</v>
      </c>
      <c r="EX13" s="132">
        <v>0</v>
      </c>
      <c r="EY13" s="132">
        <v>0</v>
      </c>
      <c r="EZ13" s="132">
        <v>0</v>
      </c>
      <c r="FA13" s="132">
        <v>0</v>
      </c>
      <c r="FB13" s="132">
        <v>0</v>
      </c>
      <c r="FC13" s="132">
        <v>0</v>
      </c>
      <c r="FD13" s="132">
        <v>6</v>
      </c>
      <c r="FE13" s="132">
        <v>7</v>
      </c>
      <c r="FF13" s="132">
        <v>0</v>
      </c>
      <c r="FG13" s="132">
        <v>283</v>
      </c>
      <c r="FH13" s="132">
        <v>291</v>
      </c>
      <c r="FI13" s="132">
        <v>0</v>
      </c>
      <c r="FJ13" s="132">
        <v>137</v>
      </c>
      <c r="FK13" s="132">
        <v>84</v>
      </c>
      <c r="FL13" s="132">
        <v>0</v>
      </c>
      <c r="FM13" s="132">
        <v>0</v>
      </c>
      <c r="FN13" s="132">
        <v>0</v>
      </c>
      <c r="FO13" s="132">
        <v>0</v>
      </c>
      <c r="FP13" s="132">
        <v>0</v>
      </c>
      <c r="FQ13" s="132">
        <v>0</v>
      </c>
      <c r="FR13" s="132">
        <v>0</v>
      </c>
      <c r="FS13" s="132">
        <v>0</v>
      </c>
      <c r="FT13" s="132">
        <v>0</v>
      </c>
      <c r="FU13" s="132">
        <v>0</v>
      </c>
      <c r="FV13" s="132">
        <v>10</v>
      </c>
      <c r="FW13" s="132">
        <v>11</v>
      </c>
      <c r="FX13" s="132">
        <v>10</v>
      </c>
      <c r="FY13" s="132">
        <v>0</v>
      </c>
      <c r="FZ13" s="132">
        <v>0</v>
      </c>
      <c r="GA13" s="132">
        <v>0</v>
      </c>
      <c r="GB13" s="132">
        <v>31</v>
      </c>
      <c r="GC13" s="454">
        <f t="shared" si="3"/>
        <v>50</v>
      </c>
    </row>
    <row r="14" spans="1:185" s="134" customFormat="1">
      <c r="A14" s="120">
        <v>5</v>
      </c>
      <c r="B14" s="131"/>
      <c r="C14" s="131"/>
      <c r="D14" s="131"/>
      <c r="E14" s="132" t="s">
        <v>82</v>
      </c>
      <c r="F14" s="133"/>
      <c r="G14" s="132">
        <v>40</v>
      </c>
      <c r="H14" s="132">
        <v>5</v>
      </c>
      <c r="I14" s="132">
        <v>4</v>
      </c>
      <c r="J14" s="132">
        <v>0</v>
      </c>
      <c r="K14" s="132">
        <v>1</v>
      </c>
      <c r="L14" s="132">
        <v>0</v>
      </c>
      <c r="M14" s="132">
        <v>0</v>
      </c>
      <c r="N14" s="132"/>
      <c r="O14" s="132"/>
      <c r="P14" s="132"/>
      <c r="Q14" s="132"/>
      <c r="R14" s="132"/>
      <c r="S14" s="132"/>
      <c r="T14" s="380">
        <v>4</v>
      </c>
      <c r="U14" s="380">
        <v>2</v>
      </c>
      <c r="V14" s="380">
        <v>0</v>
      </c>
      <c r="W14" s="380">
        <v>1</v>
      </c>
      <c r="X14" s="380">
        <v>2</v>
      </c>
      <c r="Y14" s="380">
        <v>0</v>
      </c>
      <c r="Z14" s="380">
        <v>3</v>
      </c>
      <c r="AA14" s="380">
        <v>4</v>
      </c>
      <c r="AB14" s="380">
        <v>31</v>
      </c>
      <c r="AC14" s="380">
        <v>44</v>
      </c>
      <c r="AD14" s="380">
        <v>1</v>
      </c>
      <c r="AE14" s="380">
        <v>1</v>
      </c>
      <c r="AF14" s="380">
        <v>0</v>
      </c>
      <c r="AG14" s="380">
        <v>0</v>
      </c>
      <c r="AH14" s="452">
        <f t="shared" si="0"/>
        <v>41</v>
      </c>
      <c r="AI14" s="451">
        <f t="shared" si="1"/>
        <v>52</v>
      </c>
      <c r="AJ14" s="451">
        <f t="shared" si="2"/>
        <v>93</v>
      </c>
      <c r="AK14" s="132">
        <v>0</v>
      </c>
      <c r="AL14" s="132">
        <v>10</v>
      </c>
      <c r="AM14" s="132">
        <v>12</v>
      </c>
      <c r="AN14" s="132">
        <v>7</v>
      </c>
      <c r="AO14" s="132">
        <v>13</v>
      </c>
      <c r="AP14" s="132">
        <v>4</v>
      </c>
      <c r="AQ14" s="132">
        <v>6</v>
      </c>
      <c r="AR14" s="132">
        <v>1</v>
      </c>
      <c r="AS14" s="132">
        <v>3</v>
      </c>
      <c r="AT14" s="132">
        <v>0</v>
      </c>
      <c r="AU14" s="132">
        <v>0</v>
      </c>
      <c r="AV14" s="132">
        <v>14</v>
      </c>
      <c r="AW14" s="132">
        <v>27</v>
      </c>
      <c r="AX14" s="132">
        <v>0</v>
      </c>
      <c r="AY14" s="132">
        <v>0</v>
      </c>
      <c r="AZ14" s="132">
        <v>7</v>
      </c>
      <c r="BA14" s="132">
        <v>5</v>
      </c>
      <c r="BB14" s="132">
        <v>1</v>
      </c>
      <c r="BC14" s="132">
        <v>2</v>
      </c>
      <c r="BD14" s="132">
        <v>8</v>
      </c>
      <c r="BE14" s="132">
        <v>7</v>
      </c>
      <c r="BF14" s="132">
        <v>0</v>
      </c>
      <c r="BG14" s="132">
        <v>0</v>
      </c>
      <c r="BH14" s="132">
        <v>7</v>
      </c>
      <c r="BI14" s="132">
        <v>12</v>
      </c>
      <c r="BJ14" s="132">
        <v>0</v>
      </c>
      <c r="BK14" s="132">
        <v>0</v>
      </c>
      <c r="BL14" s="132">
        <v>5</v>
      </c>
      <c r="BM14" s="132">
        <v>15</v>
      </c>
      <c r="BN14" s="132">
        <v>2</v>
      </c>
      <c r="BO14" s="132">
        <v>0</v>
      </c>
      <c r="BP14" s="132">
        <v>0</v>
      </c>
      <c r="BQ14" s="132">
        <v>0</v>
      </c>
      <c r="BR14" s="132">
        <v>0</v>
      </c>
      <c r="BS14" s="132">
        <v>0</v>
      </c>
      <c r="BT14" s="132">
        <v>0</v>
      </c>
      <c r="BU14" s="132">
        <v>0</v>
      </c>
      <c r="BV14" s="132">
        <v>0</v>
      </c>
      <c r="BW14" s="132">
        <v>0</v>
      </c>
      <c r="BX14" s="132">
        <v>0</v>
      </c>
      <c r="BY14" s="132">
        <v>0</v>
      </c>
      <c r="BZ14" s="132">
        <v>0</v>
      </c>
      <c r="CA14" s="132">
        <v>0</v>
      </c>
      <c r="CB14" s="132">
        <v>0</v>
      </c>
      <c r="CC14" s="132">
        <v>0</v>
      </c>
      <c r="CD14" s="132">
        <v>0</v>
      </c>
      <c r="CE14" s="132">
        <v>0</v>
      </c>
      <c r="CF14" s="132">
        <v>0</v>
      </c>
      <c r="CG14" s="132">
        <v>0</v>
      </c>
      <c r="CH14" s="132">
        <v>158</v>
      </c>
      <c r="CI14" s="132">
        <v>124</v>
      </c>
      <c r="CJ14" s="132">
        <v>282</v>
      </c>
      <c r="CK14" s="132">
        <v>128</v>
      </c>
      <c r="CL14" s="132">
        <v>129</v>
      </c>
      <c r="CM14" s="132">
        <v>257</v>
      </c>
      <c r="CN14" s="132">
        <v>140</v>
      </c>
      <c r="CO14" s="132">
        <v>129</v>
      </c>
      <c r="CP14" s="132">
        <v>269</v>
      </c>
      <c r="CQ14" s="132">
        <v>426</v>
      </c>
      <c r="CR14" s="132">
        <v>382</v>
      </c>
      <c r="CS14" s="132">
        <v>808</v>
      </c>
      <c r="CT14" s="132">
        <v>0</v>
      </c>
      <c r="CU14" s="132">
        <v>0</v>
      </c>
      <c r="CV14" s="132">
        <v>0</v>
      </c>
      <c r="CW14" s="132">
        <v>0</v>
      </c>
      <c r="CX14" s="132">
        <v>0</v>
      </c>
      <c r="CY14" s="132">
        <v>0</v>
      </c>
      <c r="CZ14" s="132">
        <v>798</v>
      </c>
      <c r="DA14" s="132">
        <v>8</v>
      </c>
      <c r="DB14" s="132">
        <v>2</v>
      </c>
      <c r="DC14" s="132">
        <v>0</v>
      </c>
      <c r="DD14" s="132">
        <v>0</v>
      </c>
      <c r="DE14" s="132">
        <v>0</v>
      </c>
      <c r="DF14" s="132">
        <v>0</v>
      </c>
      <c r="DG14" s="132">
        <v>0</v>
      </c>
      <c r="DH14" s="132">
        <v>0</v>
      </c>
      <c r="DI14" s="132">
        <v>0</v>
      </c>
      <c r="DJ14" s="132">
        <v>0</v>
      </c>
      <c r="DK14" s="132">
        <v>0</v>
      </c>
      <c r="DL14" s="132">
        <v>0</v>
      </c>
      <c r="DM14" s="132">
        <v>0</v>
      </c>
      <c r="DN14" s="132">
        <v>0</v>
      </c>
      <c r="DO14" s="132">
        <v>0</v>
      </c>
      <c r="DP14" s="132">
        <v>0</v>
      </c>
      <c r="DQ14" s="132">
        <v>0</v>
      </c>
      <c r="DR14" s="132">
        <v>0</v>
      </c>
      <c r="DS14" s="132">
        <v>0</v>
      </c>
      <c r="DT14" s="132">
        <v>0</v>
      </c>
      <c r="DU14" s="132">
        <v>0</v>
      </c>
      <c r="DV14" s="132">
        <v>0</v>
      </c>
      <c r="DW14" s="132">
        <v>0</v>
      </c>
      <c r="DX14" s="132">
        <v>0</v>
      </c>
      <c r="DY14" s="132">
        <v>0</v>
      </c>
      <c r="DZ14" s="132">
        <v>0</v>
      </c>
      <c r="EA14" s="132">
        <v>1</v>
      </c>
      <c r="EB14" s="132">
        <v>1</v>
      </c>
      <c r="EC14" s="132">
        <v>6</v>
      </c>
      <c r="ED14" s="132">
        <v>6</v>
      </c>
      <c r="EE14" s="132">
        <v>12</v>
      </c>
      <c r="EF14" s="132">
        <v>65</v>
      </c>
      <c r="EG14" s="132">
        <v>68</v>
      </c>
      <c r="EH14" s="132">
        <v>133</v>
      </c>
      <c r="EI14" s="132">
        <v>114</v>
      </c>
      <c r="EJ14" s="132">
        <v>116</v>
      </c>
      <c r="EK14" s="132">
        <v>230</v>
      </c>
      <c r="EL14" s="132">
        <v>104</v>
      </c>
      <c r="EM14" s="132">
        <v>107</v>
      </c>
      <c r="EN14" s="132">
        <v>211</v>
      </c>
      <c r="EO14" s="132">
        <v>97</v>
      </c>
      <c r="EP14" s="132">
        <v>69</v>
      </c>
      <c r="EQ14" s="132">
        <v>166</v>
      </c>
      <c r="ER14" s="132">
        <v>34</v>
      </c>
      <c r="ES14" s="132">
        <v>15</v>
      </c>
      <c r="ET14" s="132">
        <v>0</v>
      </c>
      <c r="EU14" s="132">
        <v>6</v>
      </c>
      <c r="EV14" s="132">
        <v>0</v>
      </c>
      <c r="EW14" s="132">
        <v>0</v>
      </c>
      <c r="EX14" s="132">
        <v>0</v>
      </c>
      <c r="EY14" s="132">
        <v>0</v>
      </c>
      <c r="EZ14" s="132">
        <v>0</v>
      </c>
      <c r="FA14" s="132">
        <v>0</v>
      </c>
      <c r="FB14" s="132">
        <v>0</v>
      </c>
      <c r="FC14" s="132">
        <v>0</v>
      </c>
      <c r="FD14" s="132">
        <v>6</v>
      </c>
      <c r="FE14" s="132">
        <v>7</v>
      </c>
      <c r="FF14" s="132">
        <v>0</v>
      </c>
      <c r="FG14" s="132">
        <v>283</v>
      </c>
      <c r="FH14" s="132">
        <v>291</v>
      </c>
      <c r="FI14" s="132">
        <v>0</v>
      </c>
      <c r="FJ14" s="132">
        <v>137</v>
      </c>
      <c r="FK14" s="132">
        <v>84</v>
      </c>
      <c r="FL14" s="132">
        <v>0</v>
      </c>
      <c r="FM14" s="132">
        <v>0</v>
      </c>
      <c r="FN14" s="132">
        <v>0</v>
      </c>
      <c r="FO14" s="132">
        <v>0</v>
      </c>
      <c r="FP14" s="132">
        <v>0</v>
      </c>
      <c r="FQ14" s="132">
        <v>0</v>
      </c>
      <c r="FR14" s="132">
        <v>0</v>
      </c>
      <c r="FS14" s="132">
        <v>0</v>
      </c>
      <c r="FT14" s="132">
        <v>0</v>
      </c>
      <c r="FU14" s="132">
        <v>0</v>
      </c>
      <c r="FV14" s="132">
        <v>10</v>
      </c>
      <c r="FW14" s="132">
        <v>11</v>
      </c>
      <c r="FX14" s="132">
        <v>10</v>
      </c>
      <c r="FY14" s="132">
        <v>0</v>
      </c>
      <c r="FZ14" s="132">
        <v>0</v>
      </c>
      <c r="GA14" s="132">
        <v>0</v>
      </c>
      <c r="GB14" s="132">
        <v>31</v>
      </c>
      <c r="GC14" s="454">
        <f t="shared" si="3"/>
        <v>93</v>
      </c>
    </row>
    <row r="15" spans="1:185" s="134" customFormat="1">
      <c r="A15" s="120">
        <v>6</v>
      </c>
      <c r="B15" s="131"/>
      <c r="C15" s="131"/>
      <c r="D15" s="131"/>
      <c r="E15" s="132" t="s">
        <v>89</v>
      </c>
      <c r="F15" s="133"/>
      <c r="G15" s="132">
        <v>46</v>
      </c>
      <c r="H15" s="132">
        <v>8</v>
      </c>
      <c r="I15" s="132">
        <v>4</v>
      </c>
      <c r="J15" s="132">
        <v>1</v>
      </c>
      <c r="K15" s="132">
        <v>0</v>
      </c>
      <c r="L15" s="132">
        <v>0</v>
      </c>
      <c r="M15" s="132">
        <v>0</v>
      </c>
      <c r="N15" s="132"/>
      <c r="O15" s="132"/>
      <c r="P15" s="132"/>
      <c r="Q15" s="132"/>
      <c r="R15" s="132"/>
      <c r="S15" s="132"/>
      <c r="T15" s="380">
        <v>2</v>
      </c>
      <c r="U15" s="380">
        <v>1</v>
      </c>
      <c r="V15" s="380">
        <v>0</v>
      </c>
      <c r="W15" s="380">
        <v>0</v>
      </c>
      <c r="X15" s="380">
        <v>3</v>
      </c>
      <c r="Y15" s="380">
        <v>0</v>
      </c>
      <c r="Z15" s="380">
        <v>0</v>
      </c>
      <c r="AA15" s="380">
        <v>3</v>
      </c>
      <c r="AB15" s="380">
        <v>52</v>
      </c>
      <c r="AC15" s="380">
        <v>59</v>
      </c>
      <c r="AD15" s="380">
        <v>3</v>
      </c>
      <c r="AE15" s="380">
        <v>1</v>
      </c>
      <c r="AF15" s="380">
        <v>0</v>
      </c>
      <c r="AG15" s="380">
        <v>0</v>
      </c>
      <c r="AH15" s="452">
        <f t="shared" si="0"/>
        <v>60</v>
      </c>
      <c r="AI15" s="451">
        <f t="shared" si="1"/>
        <v>64</v>
      </c>
      <c r="AJ15" s="451">
        <f t="shared" si="2"/>
        <v>124</v>
      </c>
      <c r="AK15" s="132">
        <v>0</v>
      </c>
      <c r="AL15" s="132">
        <v>10</v>
      </c>
      <c r="AM15" s="132">
        <v>12</v>
      </c>
      <c r="AN15" s="132">
        <v>7</v>
      </c>
      <c r="AO15" s="132">
        <v>13</v>
      </c>
      <c r="AP15" s="132">
        <v>4</v>
      </c>
      <c r="AQ15" s="132">
        <v>6</v>
      </c>
      <c r="AR15" s="132">
        <v>1</v>
      </c>
      <c r="AS15" s="132">
        <v>3</v>
      </c>
      <c r="AT15" s="132">
        <v>0</v>
      </c>
      <c r="AU15" s="132">
        <v>0</v>
      </c>
      <c r="AV15" s="132">
        <v>14</v>
      </c>
      <c r="AW15" s="132">
        <v>27</v>
      </c>
      <c r="AX15" s="132">
        <v>0</v>
      </c>
      <c r="AY15" s="132">
        <v>0</v>
      </c>
      <c r="AZ15" s="132">
        <v>7</v>
      </c>
      <c r="BA15" s="132">
        <v>5</v>
      </c>
      <c r="BB15" s="132">
        <v>1</v>
      </c>
      <c r="BC15" s="132">
        <v>2</v>
      </c>
      <c r="BD15" s="132">
        <v>8</v>
      </c>
      <c r="BE15" s="132">
        <v>7</v>
      </c>
      <c r="BF15" s="132">
        <v>0</v>
      </c>
      <c r="BG15" s="132">
        <v>0</v>
      </c>
      <c r="BH15" s="132">
        <v>7</v>
      </c>
      <c r="BI15" s="132">
        <v>12</v>
      </c>
      <c r="BJ15" s="132">
        <v>0</v>
      </c>
      <c r="BK15" s="132">
        <v>0</v>
      </c>
      <c r="BL15" s="132">
        <v>5</v>
      </c>
      <c r="BM15" s="132">
        <v>15</v>
      </c>
      <c r="BN15" s="132">
        <v>2</v>
      </c>
      <c r="BO15" s="132">
        <v>0</v>
      </c>
      <c r="BP15" s="132">
        <v>0</v>
      </c>
      <c r="BQ15" s="132">
        <v>0</v>
      </c>
      <c r="BR15" s="132">
        <v>0</v>
      </c>
      <c r="BS15" s="132">
        <v>0</v>
      </c>
      <c r="BT15" s="132">
        <v>0</v>
      </c>
      <c r="BU15" s="132">
        <v>0</v>
      </c>
      <c r="BV15" s="132">
        <v>0</v>
      </c>
      <c r="BW15" s="132">
        <v>0</v>
      </c>
      <c r="BX15" s="132">
        <v>0</v>
      </c>
      <c r="BY15" s="132">
        <v>0</v>
      </c>
      <c r="BZ15" s="132">
        <v>0</v>
      </c>
      <c r="CA15" s="132">
        <v>0</v>
      </c>
      <c r="CB15" s="132">
        <v>0</v>
      </c>
      <c r="CC15" s="132">
        <v>0</v>
      </c>
      <c r="CD15" s="132">
        <v>0</v>
      </c>
      <c r="CE15" s="132">
        <v>0</v>
      </c>
      <c r="CF15" s="132">
        <v>0</v>
      </c>
      <c r="CG15" s="132">
        <v>0</v>
      </c>
      <c r="CH15" s="132">
        <v>158</v>
      </c>
      <c r="CI15" s="132">
        <v>124</v>
      </c>
      <c r="CJ15" s="132">
        <v>282</v>
      </c>
      <c r="CK15" s="132">
        <v>128</v>
      </c>
      <c r="CL15" s="132">
        <v>129</v>
      </c>
      <c r="CM15" s="132">
        <v>257</v>
      </c>
      <c r="CN15" s="132">
        <v>140</v>
      </c>
      <c r="CO15" s="132">
        <v>129</v>
      </c>
      <c r="CP15" s="132">
        <v>269</v>
      </c>
      <c r="CQ15" s="132">
        <v>426</v>
      </c>
      <c r="CR15" s="132">
        <v>382</v>
      </c>
      <c r="CS15" s="132">
        <v>808</v>
      </c>
      <c r="CT15" s="132">
        <v>0</v>
      </c>
      <c r="CU15" s="132">
        <v>0</v>
      </c>
      <c r="CV15" s="132">
        <v>0</v>
      </c>
      <c r="CW15" s="132">
        <v>0</v>
      </c>
      <c r="CX15" s="132">
        <v>0</v>
      </c>
      <c r="CY15" s="132">
        <v>0</v>
      </c>
      <c r="CZ15" s="132">
        <v>798</v>
      </c>
      <c r="DA15" s="132">
        <v>8</v>
      </c>
      <c r="DB15" s="132">
        <v>2</v>
      </c>
      <c r="DC15" s="132">
        <v>0</v>
      </c>
      <c r="DD15" s="132">
        <v>0</v>
      </c>
      <c r="DE15" s="132">
        <v>0</v>
      </c>
      <c r="DF15" s="132">
        <v>0</v>
      </c>
      <c r="DG15" s="132">
        <v>0</v>
      </c>
      <c r="DH15" s="132">
        <v>0</v>
      </c>
      <c r="DI15" s="132">
        <v>0</v>
      </c>
      <c r="DJ15" s="132">
        <v>0</v>
      </c>
      <c r="DK15" s="132">
        <v>0</v>
      </c>
      <c r="DL15" s="132">
        <v>0</v>
      </c>
      <c r="DM15" s="132">
        <v>0</v>
      </c>
      <c r="DN15" s="132">
        <v>0</v>
      </c>
      <c r="DO15" s="132">
        <v>0</v>
      </c>
      <c r="DP15" s="132">
        <v>0</v>
      </c>
      <c r="DQ15" s="132">
        <v>0</v>
      </c>
      <c r="DR15" s="132">
        <v>0</v>
      </c>
      <c r="DS15" s="132">
        <v>0</v>
      </c>
      <c r="DT15" s="132">
        <v>0</v>
      </c>
      <c r="DU15" s="132">
        <v>0</v>
      </c>
      <c r="DV15" s="132">
        <v>0</v>
      </c>
      <c r="DW15" s="132">
        <v>0</v>
      </c>
      <c r="DX15" s="132">
        <v>0</v>
      </c>
      <c r="DY15" s="132">
        <v>0</v>
      </c>
      <c r="DZ15" s="132">
        <v>0</v>
      </c>
      <c r="EA15" s="132">
        <v>1</v>
      </c>
      <c r="EB15" s="132">
        <v>1</v>
      </c>
      <c r="EC15" s="132">
        <v>6</v>
      </c>
      <c r="ED15" s="132">
        <v>6</v>
      </c>
      <c r="EE15" s="132">
        <v>12</v>
      </c>
      <c r="EF15" s="132">
        <v>65</v>
      </c>
      <c r="EG15" s="132">
        <v>68</v>
      </c>
      <c r="EH15" s="132">
        <v>133</v>
      </c>
      <c r="EI15" s="132">
        <v>114</v>
      </c>
      <c r="EJ15" s="132">
        <v>116</v>
      </c>
      <c r="EK15" s="132">
        <v>230</v>
      </c>
      <c r="EL15" s="132">
        <v>104</v>
      </c>
      <c r="EM15" s="132">
        <v>107</v>
      </c>
      <c r="EN15" s="132">
        <v>211</v>
      </c>
      <c r="EO15" s="132">
        <v>97</v>
      </c>
      <c r="EP15" s="132">
        <v>69</v>
      </c>
      <c r="EQ15" s="132">
        <v>166</v>
      </c>
      <c r="ER15" s="132">
        <v>34</v>
      </c>
      <c r="ES15" s="132">
        <v>15</v>
      </c>
      <c r="ET15" s="132">
        <v>0</v>
      </c>
      <c r="EU15" s="132">
        <v>6</v>
      </c>
      <c r="EV15" s="132">
        <v>0</v>
      </c>
      <c r="EW15" s="132">
        <v>0</v>
      </c>
      <c r="EX15" s="132">
        <v>0</v>
      </c>
      <c r="EY15" s="132">
        <v>0</v>
      </c>
      <c r="EZ15" s="132">
        <v>0</v>
      </c>
      <c r="FA15" s="132">
        <v>0</v>
      </c>
      <c r="FB15" s="132">
        <v>0</v>
      </c>
      <c r="FC15" s="132">
        <v>0</v>
      </c>
      <c r="FD15" s="132">
        <v>6</v>
      </c>
      <c r="FE15" s="132">
        <v>7</v>
      </c>
      <c r="FF15" s="132">
        <v>0</v>
      </c>
      <c r="FG15" s="132">
        <v>283</v>
      </c>
      <c r="FH15" s="132">
        <v>291</v>
      </c>
      <c r="FI15" s="132">
        <v>0</v>
      </c>
      <c r="FJ15" s="132">
        <v>137</v>
      </c>
      <c r="FK15" s="132">
        <v>84</v>
      </c>
      <c r="FL15" s="132">
        <v>0</v>
      </c>
      <c r="FM15" s="132">
        <v>0</v>
      </c>
      <c r="FN15" s="132">
        <v>0</v>
      </c>
      <c r="FO15" s="132">
        <v>0</v>
      </c>
      <c r="FP15" s="132">
        <v>0</v>
      </c>
      <c r="FQ15" s="132">
        <v>0</v>
      </c>
      <c r="FR15" s="132">
        <v>0</v>
      </c>
      <c r="FS15" s="132">
        <v>0</v>
      </c>
      <c r="FT15" s="132">
        <v>0</v>
      </c>
      <c r="FU15" s="132">
        <v>0</v>
      </c>
      <c r="FV15" s="132">
        <v>10</v>
      </c>
      <c r="FW15" s="132">
        <v>11</v>
      </c>
      <c r="FX15" s="132">
        <v>10</v>
      </c>
      <c r="FY15" s="132">
        <v>0</v>
      </c>
      <c r="FZ15" s="132">
        <v>0</v>
      </c>
      <c r="GA15" s="132">
        <v>0</v>
      </c>
      <c r="GB15" s="132">
        <v>31</v>
      </c>
      <c r="GC15" s="454">
        <f t="shared" si="3"/>
        <v>124</v>
      </c>
    </row>
    <row r="16" spans="1:185" s="134" customFormat="1">
      <c r="A16" s="120">
        <v>7</v>
      </c>
      <c r="B16" s="131"/>
      <c r="C16" s="131"/>
      <c r="D16" s="131"/>
      <c r="E16" s="132" t="s">
        <v>83</v>
      </c>
      <c r="F16" s="133"/>
      <c r="G16" s="132">
        <v>29</v>
      </c>
      <c r="H16" s="132">
        <v>3</v>
      </c>
      <c r="I16" s="132">
        <v>2</v>
      </c>
      <c r="J16" s="132">
        <v>0</v>
      </c>
      <c r="K16" s="132">
        <v>0</v>
      </c>
      <c r="L16" s="132">
        <v>0</v>
      </c>
      <c r="M16" s="132">
        <v>0</v>
      </c>
      <c r="N16" s="132"/>
      <c r="O16" s="132"/>
      <c r="P16" s="132"/>
      <c r="Q16" s="132"/>
      <c r="R16" s="132"/>
      <c r="S16" s="132"/>
      <c r="T16" s="380">
        <v>5</v>
      </c>
      <c r="U16" s="380">
        <v>1</v>
      </c>
      <c r="V16" s="380">
        <v>0</v>
      </c>
      <c r="W16" s="380">
        <v>1</v>
      </c>
      <c r="X16" s="380">
        <v>2</v>
      </c>
      <c r="Y16" s="380">
        <v>0</v>
      </c>
      <c r="Z16" s="380">
        <v>0</v>
      </c>
      <c r="AA16" s="380">
        <v>2</v>
      </c>
      <c r="AB16" s="380">
        <v>19</v>
      </c>
      <c r="AC16" s="380">
        <v>23</v>
      </c>
      <c r="AD16" s="380">
        <v>0</v>
      </c>
      <c r="AE16" s="380">
        <v>0</v>
      </c>
      <c r="AF16" s="380">
        <v>0</v>
      </c>
      <c r="AG16" s="380">
        <v>0</v>
      </c>
      <c r="AH16" s="452">
        <f t="shared" si="0"/>
        <v>26</v>
      </c>
      <c r="AI16" s="451">
        <f t="shared" si="1"/>
        <v>27</v>
      </c>
      <c r="AJ16" s="451">
        <f t="shared" si="2"/>
        <v>53</v>
      </c>
      <c r="AK16" s="132">
        <v>0</v>
      </c>
      <c r="AL16" s="132">
        <v>10</v>
      </c>
      <c r="AM16" s="132">
        <v>12</v>
      </c>
      <c r="AN16" s="132">
        <v>7</v>
      </c>
      <c r="AO16" s="132">
        <v>13</v>
      </c>
      <c r="AP16" s="132">
        <v>4</v>
      </c>
      <c r="AQ16" s="132">
        <v>6</v>
      </c>
      <c r="AR16" s="132">
        <v>1</v>
      </c>
      <c r="AS16" s="132">
        <v>3</v>
      </c>
      <c r="AT16" s="132">
        <v>0</v>
      </c>
      <c r="AU16" s="132">
        <v>0</v>
      </c>
      <c r="AV16" s="132">
        <v>14</v>
      </c>
      <c r="AW16" s="132">
        <v>27</v>
      </c>
      <c r="AX16" s="132">
        <v>0</v>
      </c>
      <c r="AY16" s="132">
        <v>0</v>
      </c>
      <c r="AZ16" s="132">
        <v>7</v>
      </c>
      <c r="BA16" s="132">
        <v>5</v>
      </c>
      <c r="BB16" s="132">
        <v>1</v>
      </c>
      <c r="BC16" s="132">
        <v>2</v>
      </c>
      <c r="BD16" s="132">
        <v>8</v>
      </c>
      <c r="BE16" s="132">
        <v>7</v>
      </c>
      <c r="BF16" s="132">
        <v>0</v>
      </c>
      <c r="BG16" s="132">
        <v>0</v>
      </c>
      <c r="BH16" s="132">
        <v>7</v>
      </c>
      <c r="BI16" s="132">
        <v>12</v>
      </c>
      <c r="BJ16" s="132">
        <v>0</v>
      </c>
      <c r="BK16" s="132">
        <v>0</v>
      </c>
      <c r="BL16" s="132">
        <v>5</v>
      </c>
      <c r="BM16" s="132">
        <v>15</v>
      </c>
      <c r="BN16" s="132">
        <v>2</v>
      </c>
      <c r="BO16" s="132">
        <v>0</v>
      </c>
      <c r="BP16" s="132">
        <v>0</v>
      </c>
      <c r="BQ16" s="132">
        <v>0</v>
      </c>
      <c r="BR16" s="132">
        <v>0</v>
      </c>
      <c r="BS16" s="132">
        <v>0</v>
      </c>
      <c r="BT16" s="132">
        <v>0</v>
      </c>
      <c r="BU16" s="132">
        <v>0</v>
      </c>
      <c r="BV16" s="132">
        <v>0</v>
      </c>
      <c r="BW16" s="132">
        <v>0</v>
      </c>
      <c r="BX16" s="132">
        <v>0</v>
      </c>
      <c r="BY16" s="132">
        <v>0</v>
      </c>
      <c r="BZ16" s="132">
        <v>0</v>
      </c>
      <c r="CA16" s="132">
        <v>0</v>
      </c>
      <c r="CB16" s="132">
        <v>0</v>
      </c>
      <c r="CC16" s="132">
        <v>0</v>
      </c>
      <c r="CD16" s="132">
        <v>0</v>
      </c>
      <c r="CE16" s="132">
        <v>0</v>
      </c>
      <c r="CF16" s="132">
        <v>0</v>
      </c>
      <c r="CG16" s="132">
        <v>0</v>
      </c>
      <c r="CH16" s="132">
        <v>158</v>
      </c>
      <c r="CI16" s="132">
        <v>124</v>
      </c>
      <c r="CJ16" s="132">
        <v>282</v>
      </c>
      <c r="CK16" s="132">
        <v>128</v>
      </c>
      <c r="CL16" s="132">
        <v>129</v>
      </c>
      <c r="CM16" s="132">
        <v>257</v>
      </c>
      <c r="CN16" s="132">
        <v>140</v>
      </c>
      <c r="CO16" s="132">
        <v>129</v>
      </c>
      <c r="CP16" s="132">
        <v>269</v>
      </c>
      <c r="CQ16" s="132">
        <v>426</v>
      </c>
      <c r="CR16" s="132">
        <v>382</v>
      </c>
      <c r="CS16" s="132">
        <v>808</v>
      </c>
      <c r="CT16" s="132">
        <v>0</v>
      </c>
      <c r="CU16" s="132">
        <v>0</v>
      </c>
      <c r="CV16" s="132">
        <v>0</v>
      </c>
      <c r="CW16" s="132">
        <v>0</v>
      </c>
      <c r="CX16" s="132">
        <v>0</v>
      </c>
      <c r="CY16" s="132">
        <v>0</v>
      </c>
      <c r="CZ16" s="132">
        <v>798</v>
      </c>
      <c r="DA16" s="132">
        <v>8</v>
      </c>
      <c r="DB16" s="132">
        <v>2</v>
      </c>
      <c r="DC16" s="132">
        <v>0</v>
      </c>
      <c r="DD16" s="132">
        <v>0</v>
      </c>
      <c r="DE16" s="132">
        <v>0</v>
      </c>
      <c r="DF16" s="132">
        <v>0</v>
      </c>
      <c r="DG16" s="132">
        <v>0</v>
      </c>
      <c r="DH16" s="132">
        <v>0</v>
      </c>
      <c r="DI16" s="132">
        <v>0</v>
      </c>
      <c r="DJ16" s="132">
        <v>0</v>
      </c>
      <c r="DK16" s="132">
        <v>0</v>
      </c>
      <c r="DL16" s="132">
        <v>0</v>
      </c>
      <c r="DM16" s="132">
        <v>0</v>
      </c>
      <c r="DN16" s="132">
        <v>0</v>
      </c>
      <c r="DO16" s="132">
        <v>0</v>
      </c>
      <c r="DP16" s="132">
        <v>0</v>
      </c>
      <c r="DQ16" s="132">
        <v>0</v>
      </c>
      <c r="DR16" s="132">
        <v>0</v>
      </c>
      <c r="DS16" s="132">
        <v>0</v>
      </c>
      <c r="DT16" s="132">
        <v>0</v>
      </c>
      <c r="DU16" s="132">
        <v>0</v>
      </c>
      <c r="DV16" s="132">
        <v>0</v>
      </c>
      <c r="DW16" s="132">
        <v>0</v>
      </c>
      <c r="DX16" s="132">
        <v>0</v>
      </c>
      <c r="DY16" s="132">
        <v>0</v>
      </c>
      <c r="DZ16" s="132">
        <v>0</v>
      </c>
      <c r="EA16" s="132">
        <v>1</v>
      </c>
      <c r="EB16" s="132">
        <v>1</v>
      </c>
      <c r="EC16" s="132">
        <v>6</v>
      </c>
      <c r="ED16" s="132">
        <v>6</v>
      </c>
      <c r="EE16" s="132">
        <v>12</v>
      </c>
      <c r="EF16" s="132">
        <v>65</v>
      </c>
      <c r="EG16" s="132">
        <v>68</v>
      </c>
      <c r="EH16" s="132">
        <v>133</v>
      </c>
      <c r="EI16" s="132">
        <v>114</v>
      </c>
      <c r="EJ16" s="132">
        <v>116</v>
      </c>
      <c r="EK16" s="132">
        <v>230</v>
      </c>
      <c r="EL16" s="132">
        <v>104</v>
      </c>
      <c r="EM16" s="132">
        <v>107</v>
      </c>
      <c r="EN16" s="132">
        <v>211</v>
      </c>
      <c r="EO16" s="132">
        <v>97</v>
      </c>
      <c r="EP16" s="132">
        <v>69</v>
      </c>
      <c r="EQ16" s="132">
        <v>166</v>
      </c>
      <c r="ER16" s="132">
        <v>34</v>
      </c>
      <c r="ES16" s="132">
        <v>15</v>
      </c>
      <c r="ET16" s="132">
        <v>0</v>
      </c>
      <c r="EU16" s="132">
        <v>6</v>
      </c>
      <c r="EV16" s="132">
        <v>0</v>
      </c>
      <c r="EW16" s="132">
        <v>0</v>
      </c>
      <c r="EX16" s="132">
        <v>0</v>
      </c>
      <c r="EY16" s="132">
        <v>0</v>
      </c>
      <c r="EZ16" s="132">
        <v>0</v>
      </c>
      <c r="FA16" s="132">
        <v>0</v>
      </c>
      <c r="FB16" s="132">
        <v>0</v>
      </c>
      <c r="FC16" s="132">
        <v>0</v>
      </c>
      <c r="FD16" s="132">
        <v>6</v>
      </c>
      <c r="FE16" s="132">
        <v>7</v>
      </c>
      <c r="FF16" s="132">
        <v>0</v>
      </c>
      <c r="FG16" s="132">
        <v>283</v>
      </c>
      <c r="FH16" s="132">
        <v>291</v>
      </c>
      <c r="FI16" s="132">
        <v>0</v>
      </c>
      <c r="FJ16" s="132">
        <v>137</v>
      </c>
      <c r="FK16" s="132">
        <v>84</v>
      </c>
      <c r="FL16" s="132">
        <v>0</v>
      </c>
      <c r="FM16" s="132">
        <v>0</v>
      </c>
      <c r="FN16" s="132">
        <v>0</v>
      </c>
      <c r="FO16" s="132">
        <v>0</v>
      </c>
      <c r="FP16" s="132">
        <v>0</v>
      </c>
      <c r="FQ16" s="132">
        <v>0</v>
      </c>
      <c r="FR16" s="132">
        <v>0</v>
      </c>
      <c r="FS16" s="132">
        <v>0</v>
      </c>
      <c r="FT16" s="132">
        <v>0</v>
      </c>
      <c r="FU16" s="132">
        <v>0</v>
      </c>
      <c r="FV16" s="132">
        <v>10</v>
      </c>
      <c r="FW16" s="132">
        <v>11</v>
      </c>
      <c r="FX16" s="132">
        <v>10</v>
      </c>
      <c r="FY16" s="132">
        <v>0</v>
      </c>
      <c r="FZ16" s="132">
        <v>0</v>
      </c>
      <c r="GA16" s="132">
        <v>0</v>
      </c>
      <c r="GB16" s="132">
        <v>31</v>
      </c>
      <c r="GC16" s="454">
        <f t="shared" si="3"/>
        <v>53</v>
      </c>
    </row>
    <row r="17" spans="1:185" s="134" customFormat="1">
      <c r="A17" s="120">
        <v>8</v>
      </c>
      <c r="B17" s="131"/>
      <c r="C17" s="131"/>
      <c r="D17" s="131"/>
      <c r="E17" s="132" t="s">
        <v>90</v>
      </c>
      <c r="F17" s="133"/>
      <c r="G17" s="132">
        <v>32</v>
      </c>
      <c r="H17" s="132">
        <v>3</v>
      </c>
      <c r="I17" s="132">
        <v>0</v>
      </c>
      <c r="J17" s="132">
        <v>0</v>
      </c>
      <c r="K17" s="132">
        <v>1</v>
      </c>
      <c r="L17" s="132">
        <v>0</v>
      </c>
      <c r="M17" s="132">
        <v>0</v>
      </c>
      <c r="N17" s="132"/>
      <c r="O17" s="132"/>
      <c r="P17" s="132"/>
      <c r="Q17" s="132"/>
      <c r="R17" s="132"/>
      <c r="S17" s="132"/>
      <c r="T17" s="380">
        <v>2</v>
      </c>
      <c r="U17" s="380">
        <v>1</v>
      </c>
      <c r="V17" s="380">
        <v>2</v>
      </c>
      <c r="W17" s="380">
        <v>0</v>
      </c>
      <c r="X17" s="380">
        <v>2</v>
      </c>
      <c r="Y17" s="380">
        <v>0</v>
      </c>
      <c r="Z17" s="380">
        <v>0</v>
      </c>
      <c r="AA17" s="380">
        <v>4</v>
      </c>
      <c r="AB17" s="380">
        <v>27</v>
      </c>
      <c r="AC17" s="380">
        <v>34</v>
      </c>
      <c r="AD17" s="380">
        <v>2</v>
      </c>
      <c r="AE17" s="380">
        <v>0</v>
      </c>
      <c r="AF17" s="380">
        <v>0</v>
      </c>
      <c r="AG17" s="380">
        <v>0</v>
      </c>
      <c r="AH17" s="452">
        <f t="shared" si="0"/>
        <v>35</v>
      </c>
      <c r="AI17" s="451">
        <f t="shared" si="1"/>
        <v>39</v>
      </c>
      <c r="AJ17" s="451">
        <f t="shared" si="2"/>
        <v>74</v>
      </c>
      <c r="AK17" s="132">
        <v>0</v>
      </c>
      <c r="AL17" s="132">
        <v>10</v>
      </c>
      <c r="AM17" s="132">
        <v>12</v>
      </c>
      <c r="AN17" s="132">
        <v>7</v>
      </c>
      <c r="AO17" s="132">
        <v>13</v>
      </c>
      <c r="AP17" s="132">
        <v>4</v>
      </c>
      <c r="AQ17" s="132">
        <v>6</v>
      </c>
      <c r="AR17" s="132">
        <v>1</v>
      </c>
      <c r="AS17" s="132">
        <v>3</v>
      </c>
      <c r="AT17" s="132">
        <v>0</v>
      </c>
      <c r="AU17" s="132">
        <v>0</v>
      </c>
      <c r="AV17" s="132">
        <v>14</v>
      </c>
      <c r="AW17" s="132">
        <v>27</v>
      </c>
      <c r="AX17" s="132">
        <v>0</v>
      </c>
      <c r="AY17" s="132">
        <v>0</v>
      </c>
      <c r="AZ17" s="132">
        <v>7</v>
      </c>
      <c r="BA17" s="132">
        <v>5</v>
      </c>
      <c r="BB17" s="132">
        <v>1</v>
      </c>
      <c r="BC17" s="132">
        <v>2</v>
      </c>
      <c r="BD17" s="132">
        <v>8</v>
      </c>
      <c r="BE17" s="132">
        <v>7</v>
      </c>
      <c r="BF17" s="132">
        <v>0</v>
      </c>
      <c r="BG17" s="132">
        <v>0</v>
      </c>
      <c r="BH17" s="132">
        <v>7</v>
      </c>
      <c r="BI17" s="132">
        <v>12</v>
      </c>
      <c r="BJ17" s="132">
        <v>0</v>
      </c>
      <c r="BK17" s="132">
        <v>0</v>
      </c>
      <c r="BL17" s="132">
        <v>5</v>
      </c>
      <c r="BM17" s="132">
        <v>15</v>
      </c>
      <c r="BN17" s="132">
        <v>2</v>
      </c>
      <c r="BO17" s="132">
        <v>0</v>
      </c>
      <c r="BP17" s="132">
        <v>0</v>
      </c>
      <c r="BQ17" s="132">
        <v>0</v>
      </c>
      <c r="BR17" s="132">
        <v>0</v>
      </c>
      <c r="BS17" s="132">
        <v>0</v>
      </c>
      <c r="BT17" s="132">
        <v>0</v>
      </c>
      <c r="BU17" s="132">
        <v>0</v>
      </c>
      <c r="BV17" s="132">
        <v>0</v>
      </c>
      <c r="BW17" s="132">
        <v>0</v>
      </c>
      <c r="BX17" s="132">
        <v>0</v>
      </c>
      <c r="BY17" s="132">
        <v>0</v>
      </c>
      <c r="BZ17" s="132">
        <v>0</v>
      </c>
      <c r="CA17" s="132">
        <v>0</v>
      </c>
      <c r="CB17" s="132">
        <v>0</v>
      </c>
      <c r="CC17" s="132">
        <v>0</v>
      </c>
      <c r="CD17" s="132">
        <v>0</v>
      </c>
      <c r="CE17" s="132">
        <v>0</v>
      </c>
      <c r="CF17" s="132">
        <v>0</v>
      </c>
      <c r="CG17" s="132">
        <v>0</v>
      </c>
      <c r="CH17" s="132">
        <v>158</v>
      </c>
      <c r="CI17" s="132">
        <v>124</v>
      </c>
      <c r="CJ17" s="132">
        <v>282</v>
      </c>
      <c r="CK17" s="132">
        <v>128</v>
      </c>
      <c r="CL17" s="132">
        <v>129</v>
      </c>
      <c r="CM17" s="132">
        <v>257</v>
      </c>
      <c r="CN17" s="132">
        <v>140</v>
      </c>
      <c r="CO17" s="132">
        <v>129</v>
      </c>
      <c r="CP17" s="132">
        <v>269</v>
      </c>
      <c r="CQ17" s="132">
        <v>426</v>
      </c>
      <c r="CR17" s="132">
        <v>382</v>
      </c>
      <c r="CS17" s="132">
        <v>808</v>
      </c>
      <c r="CT17" s="132">
        <v>0</v>
      </c>
      <c r="CU17" s="132">
        <v>0</v>
      </c>
      <c r="CV17" s="132">
        <v>0</v>
      </c>
      <c r="CW17" s="132">
        <v>0</v>
      </c>
      <c r="CX17" s="132">
        <v>0</v>
      </c>
      <c r="CY17" s="132">
        <v>0</v>
      </c>
      <c r="CZ17" s="132">
        <v>798</v>
      </c>
      <c r="DA17" s="132">
        <v>8</v>
      </c>
      <c r="DB17" s="132">
        <v>2</v>
      </c>
      <c r="DC17" s="132">
        <v>0</v>
      </c>
      <c r="DD17" s="132">
        <v>0</v>
      </c>
      <c r="DE17" s="132">
        <v>0</v>
      </c>
      <c r="DF17" s="132">
        <v>0</v>
      </c>
      <c r="DG17" s="132">
        <v>0</v>
      </c>
      <c r="DH17" s="132">
        <v>0</v>
      </c>
      <c r="DI17" s="132">
        <v>0</v>
      </c>
      <c r="DJ17" s="132">
        <v>0</v>
      </c>
      <c r="DK17" s="132">
        <v>0</v>
      </c>
      <c r="DL17" s="132">
        <v>0</v>
      </c>
      <c r="DM17" s="132">
        <v>0</v>
      </c>
      <c r="DN17" s="132">
        <v>0</v>
      </c>
      <c r="DO17" s="132">
        <v>0</v>
      </c>
      <c r="DP17" s="132">
        <v>0</v>
      </c>
      <c r="DQ17" s="132">
        <v>0</v>
      </c>
      <c r="DR17" s="132">
        <v>0</v>
      </c>
      <c r="DS17" s="132">
        <v>0</v>
      </c>
      <c r="DT17" s="132">
        <v>0</v>
      </c>
      <c r="DU17" s="132">
        <v>0</v>
      </c>
      <c r="DV17" s="132">
        <v>0</v>
      </c>
      <c r="DW17" s="132">
        <v>0</v>
      </c>
      <c r="DX17" s="132">
        <v>0</v>
      </c>
      <c r="DY17" s="132">
        <v>0</v>
      </c>
      <c r="DZ17" s="132">
        <v>0</v>
      </c>
      <c r="EA17" s="132">
        <v>1</v>
      </c>
      <c r="EB17" s="132">
        <v>1</v>
      </c>
      <c r="EC17" s="132">
        <v>6</v>
      </c>
      <c r="ED17" s="132">
        <v>6</v>
      </c>
      <c r="EE17" s="132">
        <v>12</v>
      </c>
      <c r="EF17" s="132">
        <v>65</v>
      </c>
      <c r="EG17" s="132">
        <v>68</v>
      </c>
      <c r="EH17" s="132">
        <v>133</v>
      </c>
      <c r="EI17" s="132">
        <v>114</v>
      </c>
      <c r="EJ17" s="132">
        <v>116</v>
      </c>
      <c r="EK17" s="132">
        <v>230</v>
      </c>
      <c r="EL17" s="132">
        <v>104</v>
      </c>
      <c r="EM17" s="132">
        <v>107</v>
      </c>
      <c r="EN17" s="132">
        <v>211</v>
      </c>
      <c r="EO17" s="132">
        <v>97</v>
      </c>
      <c r="EP17" s="132">
        <v>69</v>
      </c>
      <c r="EQ17" s="132">
        <v>166</v>
      </c>
      <c r="ER17" s="132">
        <v>34</v>
      </c>
      <c r="ES17" s="132">
        <v>15</v>
      </c>
      <c r="ET17" s="132">
        <v>0</v>
      </c>
      <c r="EU17" s="132">
        <v>6</v>
      </c>
      <c r="EV17" s="132">
        <v>0</v>
      </c>
      <c r="EW17" s="132">
        <v>0</v>
      </c>
      <c r="EX17" s="132">
        <v>0</v>
      </c>
      <c r="EY17" s="132">
        <v>0</v>
      </c>
      <c r="EZ17" s="132">
        <v>0</v>
      </c>
      <c r="FA17" s="132">
        <v>0</v>
      </c>
      <c r="FB17" s="132">
        <v>0</v>
      </c>
      <c r="FC17" s="132">
        <v>0</v>
      </c>
      <c r="FD17" s="132">
        <v>6</v>
      </c>
      <c r="FE17" s="132">
        <v>7</v>
      </c>
      <c r="FF17" s="132">
        <v>0</v>
      </c>
      <c r="FG17" s="132">
        <v>283</v>
      </c>
      <c r="FH17" s="132">
        <v>291</v>
      </c>
      <c r="FI17" s="132">
        <v>0</v>
      </c>
      <c r="FJ17" s="132">
        <v>137</v>
      </c>
      <c r="FK17" s="132">
        <v>84</v>
      </c>
      <c r="FL17" s="132">
        <v>0</v>
      </c>
      <c r="FM17" s="132">
        <v>0</v>
      </c>
      <c r="FN17" s="132">
        <v>0</v>
      </c>
      <c r="FO17" s="132">
        <v>0</v>
      </c>
      <c r="FP17" s="132">
        <v>0</v>
      </c>
      <c r="FQ17" s="132">
        <v>0</v>
      </c>
      <c r="FR17" s="132">
        <v>0</v>
      </c>
      <c r="FS17" s="132">
        <v>0</v>
      </c>
      <c r="FT17" s="132">
        <v>0</v>
      </c>
      <c r="FU17" s="132">
        <v>0</v>
      </c>
      <c r="FV17" s="132">
        <v>10</v>
      </c>
      <c r="FW17" s="132">
        <v>11</v>
      </c>
      <c r="FX17" s="132">
        <v>10</v>
      </c>
      <c r="FY17" s="132">
        <v>0</v>
      </c>
      <c r="FZ17" s="132">
        <v>0</v>
      </c>
      <c r="GA17" s="132">
        <v>0</v>
      </c>
      <c r="GB17" s="132">
        <v>31</v>
      </c>
      <c r="GC17" s="454">
        <f t="shared" si="3"/>
        <v>74</v>
      </c>
    </row>
    <row r="18" spans="1:185" s="134" customFormat="1">
      <c r="A18" s="120">
        <v>9</v>
      </c>
      <c r="B18" s="131"/>
      <c r="C18" s="131"/>
      <c r="D18" s="131"/>
      <c r="E18" s="132" t="s">
        <v>84</v>
      </c>
      <c r="F18" s="133"/>
      <c r="G18" s="132">
        <v>90</v>
      </c>
      <c r="H18" s="132">
        <v>4</v>
      </c>
      <c r="I18" s="132">
        <v>3</v>
      </c>
      <c r="J18" s="132">
        <v>0</v>
      </c>
      <c r="K18" s="132">
        <v>4</v>
      </c>
      <c r="L18" s="132">
        <v>0</v>
      </c>
      <c r="M18" s="132">
        <v>0</v>
      </c>
      <c r="N18" s="132"/>
      <c r="O18" s="132"/>
      <c r="P18" s="132"/>
      <c r="Q18" s="132"/>
      <c r="R18" s="132"/>
      <c r="S18" s="132"/>
      <c r="T18" s="380">
        <v>0</v>
      </c>
      <c r="U18" s="380">
        <v>2</v>
      </c>
      <c r="V18" s="380">
        <v>0</v>
      </c>
      <c r="W18" s="380">
        <v>0</v>
      </c>
      <c r="X18" s="380">
        <v>2</v>
      </c>
      <c r="Y18" s="380">
        <v>1</v>
      </c>
      <c r="Z18" s="380">
        <v>1</v>
      </c>
      <c r="AA18" s="380">
        <v>1</v>
      </c>
      <c r="AB18" s="380">
        <v>47</v>
      </c>
      <c r="AC18" s="380">
        <v>101</v>
      </c>
      <c r="AD18" s="380">
        <v>2</v>
      </c>
      <c r="AE18" s="380">
        <v>5</v>
      </c>
      <c r="AF18" s="380">
        <v>0</v>
      </c>
      <c r="AG18" s="380">
        <v>0</v>
      </c>
      <c r="AH18" s="452">
        <f t="shared" si="0"/>
        <v>52</v>
      </c>
      <c r="AI18" s="451">
        <f t="shared" si="1"/>
        <v>110</v>
      </c>
      <c r="AJ18" s="451">
        <f t="shared" si="2"/>
        <v>162</v>
      </c>
      <c r="AK18" s="132">
        <v>0</v>
      </c>
      <c r="AL18" s="132">
        <v>10</v>
      </c>
      <c r="AM18" s="132">
        <v>12</v>
      </c>
      <c r="AN18" s="132">
        <v>7</v>
      </c>
      <c r="AO18" s="132">
        <v>13</v>
      </c>
      <c r="AP18" s="132">
        <v>4</v>
      </c>
      <c r="AQ18" s="132">
        <v>6</v>
      </c>
      <c r="AR18" s="132">
        <v>1</v>
      </c>
      <c r="AS18" s="132">
        <v>3</v>
      </c>
      <c r="AT18" s="132">
        <v>0</v>
      </c>
      <c r="AU18" s="132">
        <v>0</v>
      </c>
      <c r="AV18" s="132">
        <v>14</v>
      </c>
      <c r="AW18" s="132">
        <v>27</v>
      </c>
      <c r="AX18" s="132">
        <v>0</v>
      </c>
      <c r="AY18" s="132">
        <v>0</v>
      </c>
      <c r="AZ18" s="132">
        <v>7</v>
      </c>
      <c r="BA18" s="132">
        <v>5</v>
      </c>
      <c r="BB18" s="132">
        <v>1</v>
      </c>
      <c r="BC18" s="132">
        <v>2</v>
      </c>
      <c r="BD18" s="132">
        <v>8</v>
      </c>
      <c r="BE18" s="132">
        <v>7</v>
      </c>
      <c r="BF18" s="132">
        <v>0</v>
      </c>
      <c r="BG18" s="132">
        <v>0</v>
      </c>
      <c r="BH18" s="132">
        <v>7</v>
      </c>
      <c r="BI18" s="132">
        <v>12</v>
      </c>
      <c r="BJ18" s="132">
        <v>0</v>
      </c>
      <c r="BK18" s="132">
        <v>0</v>
      </c>
      <c r="BL18" s="132">
        <v>5</v>
      </c>
      <c r="BM18" s="132">
        <v>15</v>
      </c>
      <c r="BN18" s="132">
        <v>2</v>
      </c>
      <c r="BO18" s="132">
        <v>0</v>
      </c>
      <c r="BP18" s="132">
        <v>0</v>
      </c>
      <c r="BQ18" s="132">
        <v>0</v>
      </c>
      <c r="BR18" s="132">
        <v>0</v>
      </c>
      <c r="BS18" s="132">
        <v>0</v>
      </c>
      <c r="BT18" s="132">
        <v>0</v>
      </c>
      <c r="BU18" s="132">
        <v>0</v>
      </c>
      <c r="BV18" s="132">
        <v>0</v>
      </c>
      <c r="BW18" s="132">
        <v>0</v>
      </c>
      <c r="BX18" s="132">
        <v>0</v>
      </c>
      <c r="BY18" s="132">
        <v>0</v>
      </c>
      <c r="BZ18" s="132">
        <v>0</v>
      </c>
      <c r="CA18" s="132">
        <v>0</v>
      </c>
      <c r="CB18" s="132">
        <v>0</v>
      </c>
      <c r="CC18" s="132">
        <v>0</v>
      </c>
      <c r="CD18" s="132">
        <v>0</v>
      </c>
      <c r="CE18" s="132">
        <v>0</v>
      </c>
      <c r="CF18" s="132">
        <v>0</v>
      </c>
      <c r="CG18" s="132">
        <v>0</v>
      </c>
      <c r="CH18" s="132">
        <v>158</v>
      </c>
      <c r="CI18" s="132">
        <v>124</v>
      </c>
      <c r="CJ18" s="132">
        <v>282</v>
      </c>
      <c r="CK18" s="132">
        <v>128</v>
      </c>
      <c r="CL18" s="132">
        <v>129</v>
      </c>
      <c r="CM18" s="132">
        <v>257</v>
      </c>
      <c r="CN18" s="132">
        <v>140</v>
      </c>
      <c r="CO18" s="132">
        <v>129</v>
      </c>
      <c r="CP18" s="132">
        <v>269</v>
      </c>
      <c r="CQ18" s="132">
        <v>426</v>
      </c>
      <c r="CR18" s="132">
        <v>382</v>
      </c>
      <c r="CS18" s="132">
        <v>808</v>
      </c>
      <c r="CT18" s="132">
        <v>0</v>
      </c>
      <c r="CU18" s="132">
        <v>0</v>
      </c>
      <c r="CV18" s="132">
        <v>0</v>
      </c>
      <c r="CW18" s="132">
        <v>0</v>
      </c>
      <c r="CX18" s="132">
        <v>0</v>
      </c>
      <c r="CY18" s="132">
        <v>0</v>
      </c>
      <c r="CZ18" s="132">
        <v>798</v>
      </c>
      <c r="DA18" s="132">
        <v>8</v>
      </c>
      <c r="DB18" s="132">
        <v>2</v>
      </c>
      <c r="DC18" s="132">
        <v>0</v>
      </c>
      <c r="DD18" s="132">
        <v>0</v>
      </c>
      <c r="DE18" s="132">
        <v>0</v>
      </c>
      <c r="DF18" s="132">
        <v>0</v>
      </c>
      <c r="DG18" s="132">
        <v>0</v>
      </c>
      <c r="DH18" s="132">
        <v>0</v>
      </c>
      <c r="DI18" s="132">
        <v>0</v>
      </c>
      <c r="DJ18" s="132">
        <v>0</v>
      </c>
      <c r="DK18" s="132">
        <v>0</v>
      </c>
      <c r="DL18" s="132">
        <v>0</v>
      </c>
      <c r="DM18" s="132">
        <v>0</v>
      </c>
      <c r="DN18" s="132">
        <v>0</v>
      </c>
      <c r="DO18" s="132">
        <v>0</v>
      </c>
      <c r="DP18" s="132">
        <v>0</v>
      </c>
      <c r="DQ18" s="132">
        <v>0</v>
      </c>
      <c r="DR18" s="132">
        <v>0</v>
      </c>
      <c r="DS18" s="132">
        <v>0</v>
      </c>
      <c r="DT18" s="132">
        <v>0</v>
      </c>
      <c r="DU18" s="132">
        <v>0</v>
      </c>
      <c r="DV18" s="132">
        <v>0</v>
      </c>
      <c r="DW18" s="132">
        <v>0</v>
      </c>
      <c r="DX18" s="132">
        <v>0</v>
      </c>
      <c r="DY18" s="132">
        <v>0</v>
      </c>
      <c r="DZ18" s="132">
        <v>0</v>
      </c>
      <c r="EA18" s="132">
        <v>1</v>
      </c>
      <c r="EB18" s="132">
        <v>1</v>
      </c>
      <c r="EC18" s="132">
        <v>6</v>
      </c>
      <c r="ED18" s="132">
        <v>6</v>
      </c>
      <c r="EE18" s="132">
        <v>12</v>
      </c>
      <c r="EF18" s="132">
        <v>65</v>
      </c>
      <c r="EG18" s="132">
        <v>68</v>
      </c>
      <c r="EH18" s="132">
        <v>133</v>
      </c>
      <c r="EI18" s="132">
        <v>114</v>
      </c>
      <c r="EJ18" s="132">
        <v>116</v>
      </c>
      <c r="EK18" s="132">
        <v>230</v>
      </c>
      <c r="EL18" s="132">
        <v>104</v>
      </c>
      <c r="EM18" s="132">
        <v>107</v>
      </c>
      <c r="EN18" s="132">
        <v>211</v>
      </c>
      <c r="EO18" s="132">
        <v>97</v>
      </c>
      <c r="EP18" s="132">
        <v>69</v>
      </c>
      <c r="EQ18" s="132">
        <v>166</v>
      </c>
      <c r="ER18" s="132">
        <v>34</v>
      </c>
      <c r="ES18" s="132">
        <v>15</v>
      </c>
      <c r="ET18" s="132">
        <v>0</v>
      </c>
      <c r="EU18" s="132">
        <v>6</v>
      </c>
      <c r="EV18" s="132">
        <v>0</v>
      </c>
      <c r="EW18" s="132">
        <v>0</v>
      </c>
      <c r="EX18" s="132">
        <v>0</v>
      </c>
      <c r="EY18" s="132">
        <v>0</v>
      </c>
      <c r="EZ18" s="132">
        <v>0</v>
      </c>
      <c r="FA18" s="132">
        <v>0</v>
      </c>
      <c r="FB18" s="132">
        <v>0</v>
      </c>
      <c r="FC18" s="132">
        <v>0</v>
      </c>
      <c r="FD18" s="132">
        <v>6</v>
      </c>
      <c r="FE18" s="132">
        <v>7</v>
      </c>
      <c r="FF18" s="132">
        <v>0</v>
      </c>
      <c r="FG18" s="132">
        <v>283</v>
      </c>
      <c r="FH18" s="132">
        <v>291</v>
      </c>
      <c r="FI18" s="132">
        <v>0</v>
      </c>
      <c r="FJ18" s="132">
        <v>137</v>
      </c>
      <c r="FK18" s="132">
        <v>84</v>
      </c>
      <c r="FL18" s="132">
        <v>0</v>
      </c>
      <c r="FM18" s="132">
        <v>0</v>
      </c>
      <c r="FN18" s="132">
        <v>0</v>
      </c>
      <c r="FO18" s="132">
        <v>0</v>
      </c>
      <c r="FP18" s="132">
        <v>0</v>
      </c>
      <c r="FQ18" s="132">
        <v>0</v>
      </c>
      <c r="FR18" s="132">
        <v>0</v>
      </c>
      <c r="FS18" s="132">
        <v>0</v>
      </c>
      <c r="FT18" s="132">
        <v>0</v>
      </c>
      <c r="FU18" s="132">
        <v>0</v>
      </c>
      <c r="FV18" s="132">
        <v>10</v>
      </c>
      <c r="FW18" s="132">
        <v>11</v>
      </c>
      <c r="FX18" s="132">
        <v>10</v>
      </c>
      <c r="FY18" s="132">
        <v>0</v>
      </c>
      <c r="FZ18" s="132">
        <v>0</v>
      </c>
      <c r="GA18" s="132">
        <v>0</v>
      </c>
      <c r="GB18" s="132">
        <v>31</v>
      </c>
      <c r="GC18" s="454">
        <f t="shared" si="3"/>
        <v>162</v>
      </c>
    </row>
    <row r="19" spans="1:185" s="134" customFormat="1">
      <c r="A19" s="120">
        <v>10</v>
      </c>
      <c r="B19" s="131"/>
      <c r="C19" s="131"/>
      <c r="D19" s="131"/>
      <c r="E19" s="132" t="s">
        <v>85</v>
      </c>
      <c r="F19" s="133"/>
      <c r="G19" s="132">
        <v>72</v>
      </c>
      <c r="H19" s="132">
        <v>2</v>
      </c>
      <c r="I19" s="132">
        <v>4</v>
      </c>
      <c r="J19" s="132">
        <v>0</v>
      </c>
      <c r="K19" s="132">
        <v>1</v>
      </c>
      <c r="L19" s="132">
        <v>0</v>
      </c>
      <c r="M19" s="132">
        <v>0</v>
      </c>
      <c r="N19" s="132"/>
      <c r="O19" s="132"/>
      <c r="P19" s="132"/>
      <c r="Q19" s="132"/>
      <c r="R19" s="132"/>
      <c r="S19" s="132"/>
      <c r="T19" s="380">
        <v>8</v>
      </c>
      <c r="U19" s="380">
        <v>3</v>
      </c>
      <c r="V19" s="380">
        <v>0</v>
      </c>
      <c r="W19" s="380">
        <v>0</v>
      </c>
      <c r="X19" s="380">
        <v>1</v>
      </c>
      <c r="Y19" s="380">
        <v>0</v>
      </c>
      <c r="Z19" s="380">
        <v>2</v>
      </c>
      <c r="AA19" s="380">
        <v>4</v>
      </c>
      <c r="AB19" s="380">
        <v>57</v>
      </c>
      <c r="AC19" s="380">
        <v>63</v>
      </c>
      <c r="AD19" s="380">
        <v>2</v>
      </c>
      <c r="AE19" s="380">
        <v>0</v>
      </c>
      <c r="AF19" s="380">
        <v>0</v>
      </c>
      <c r="AG19" s="380">
        <v>0</v>
      </c>
      <c r="AH19" s="452">
        <f t="shared" si="0"/>
        <v>70</v>
      </c>
      <c r="AI19" s="451">
        <f t="shared" si="1"/>
        <v>70</v>
      </c>
      <c r="AJ19" s="451">
        <f t="shared" si="2"/>
        <v>140</v>
      </c>
      <c r="AK19" s="132">
        <v>0</v>
      </c>
      <c r="AL19" s="132">
        <v>10</v>
      </c>
      <c r="AM19" s="132">
        <v>12</v>
      </c>
      <c r="AN19" s="132">
        <v>7</v>
      </c>
      <c r="AO19" s="132">
        <v>13</v>
      </c>
      <c r="AP19" s="132">
        <v>4</v>
      </c>
      <c r="AQ19" s="132">
        <v>6</v>
      </c>
      <c r="AR19" s="132">
        <v>1</v>
      </c>
      <c r="AS19" s="132">
        <v>3</v>
      </c>
      <c r="AT19" s="132">
        <v>0</v>
      </c>
      <c r="AU19" s="132">
        <v>0</v>
      </c>
      <c r="AV19" s="132">
        <v>14</v>
      </c>
      <c r="AW19" s="132">
        <v>27</v>
      </c>
      <c r="AX19" s="132">
        <v>0</v>
      </c>
      <c r="AY19" s="132">
        <v>0</v>
      </c>
      <c r="AZ19" s="132">
        <v>7</v>
      </c>
      <c r="BA19" s="132">
        <v>5</v>
      </c>
      <c r="BB19" s="132">
        <v>1</v>
      </c>
      <c r="BC19" s="132">
        <v>2</v>
      </c>
      <c r="BD19" s="132">
        <v>8</v>
      </c>
      <c r="BE19" s="132">
        <v>7</v>
      </c>
      <c r="BF19" s="132">
        <v>0</v>
      </c>
      <c r="BG19" s="132">
        <v>0</v>
      </c>
      <c r="BH19" s="132">
        <v>7</v>
      </c>
      <c r="BI19" s="132">
        <v>12</v>
      </c>
      <c r="BJ19" s="132">
        <v>0</v>
      </c>
      <c r="BK19" s="132">
        <v>0</v>
      </c>
      <c r="BL19" s="132">
        <v>5</v>
      </c>
      <c r="BM19" s="132">
        <v>15</v>
      </c>
      <c r="BN19" s="132">
        <v>2</v>
      </c>
      <c r="BO19" s="132">
        <v>0</v>
      </c>
      <c r="BP19" s="132">
        <v>0</v>
      </c>
      <c r="BQ19" s="132">
        <v>0</v>
      </c>
      <c r="BR19" s="132">
        <v>0</v>
      </c>
      <c r="BS19" s="132">
        <v>0</v>
      </c>
      <c r="BT19" s="132">
        <v>0</v>
      </c>
      <c r="BU19" s="132">
        <v>0</v>
      </c>
      <c r="BV19" s="132">
        <v>0</v>
      </c>
      <c r="BW19" s="132">
        <v>0</v>
      </c>
      <c r="BX19" s="132">
        <v>0</v>
      </c>
      <c r="BY19" s="132">
        <v>0</v>
      </c>
      <c r="BZ19" s="132">
        <v>0</v>
      </c>
      <c r="CA19" s="132">
        <v>0</v>
      </c>
      <c r="CB19" s="132">
        <v>0</v>
      </c>
      <c r="CC19" s="132">
        <v>0</v>
      </c>
      <c r="CD19" s="132">
        <v>0</v>
      </c>
      <c r="CE19" s="132">
        <v>0</v>
      </c>
      <c r="CF19" s="132">
        <v>0</v>
      </c>
      <c r="CG19" s="132">
        <v>0</v>
      </c>
      <c r="CH19" s="132">
        <v>158</v>
      </c>
      <c r="CI19" s="132">
        <v>124</v>
      </c>
      <c r="CJ19" s="132">
        <v>282</v>
      </c>
      <c r="CK19" s="132">
        <v>128</v>
      </c>
      <c r="CL19" s="132">
        <v>129</v>
      </c>
      <c r="CM19" s="132">
        <v>257</v>
      </c>
      <c r="CN19" s="132">
        <v>140</v>
      </c>
      <c r="CO19" s="132">
        <v>129</v>
      </c>
      <c r="CP19" s="132">
        <v>269</v>
      </c>
      <c r="CQ19" s="132">
        <v>426</v>
      </c>
      <c r="CR19" s="132">
        <v>382</v>
      </c>
      <c r="CS19" s="132">
        <v>808</v>
      </c>
      <c r="CT19" s="132">
        <v>0</v>
      </c>
      <c r="CU19" s="132">
        <v>0</v>
      </c>
      <c r="CV19" s="132">
        <v>0</v>
      </c>
      <c r="CW19" s="132">
        <v>0</v>
      </c>
      <c r="CX19" s="132">
        <v>0</v>
      </c>
      <c r="CY19" s="132">
        <v>0</v>
      </c>
      <c r="CZ19" s="132">
        <v>798</v>
      </c>
      <c r="DA19" s="132">
        <v>8</v>
      </c>
      <c r="DB19" s="132">
        <v>2</v>
      </c>
      <c r="DC19" s="132">
        <v>0</v>
      </c>
      <c r="DD19" s="132">
        <v>0</v>
      </c>
      <c r="DE19" s="132">
        <v>0</v>
      </c>
      <c r="DF19" s="132">
        <v>0</v>
      </c>
      <c r="DG19" s="132">
        <v>0</v>
      </c>
      <c r="DH19" s="132">
        <v>0</v>
      </c>
      <c r="DI19" s="132">
        <v>0</v>
      </c>
      <c r="DJ19" s="132">
        <v>0</v>
      </c>
      <c r="DK19" s="132">
        <v>0</v>
      </c>
      <c r="DL19" s="132">
        <v>0</v>
      </c>
      <c r="DM19" s="132">
        <v>0</v>
      </c>
      <c r="DN19" s="132">
        <v>0</v>
      </c>
      <c r="DO19" s="132">
        <v>0</v>
      </c>
      <c r="DP19" s="132">
        <v>0</v>
      </c>
      <c r="DQ19" s="132">
        <v>0</v>
      </c>
      <c r="DR19" s="132">
        <v>0</v>
      </c>
      <c r="DS19" s="132">
        <v>0</v>
      </c>
      <c r="DT19" s="132">
        <v>0</v>
      </c>
      <c r="DU19" s="132">
        <v>0</v>
      </c>
      <c r="DV19" s="132">
        <v>0</v>
      </c>
      <c r="DW19" s="132">
        <v>0</v>
      </c>
      <c r="DX19" s="132">
        <v>0</v>
      </c>
      <c r="DY19" s="132">
        <v>0</v>
      </c>
      <c r="DZ19" s="132">
        <v>0</v>
      </c>
      <c r="EA19" s="132">
        <v>1</v>
      </c>
      <c r="EB19" s="132">
        <v>1</v>
      </c>
      <c r="EC19" s="132">
        <v>6</v>
      </c>
      <c r="ED19" s="132">
        <v>6</v>
      </c>
      <c r="EE19" s="132">
        <v>12</v>
      </c>
      <c r="EF19" s="132">
        <v>65</v>
      </c>
      <c r="EG19" s="132">
        <v>68</v>
      </c>
      <c r="EH19" s="132">
        <v>133</v>
      </c>
      <c r="EI19" s="132">
        <v>114</v>
      </c>
      <c r="EJ19" s="132">
        <v>116</v>
      </c>
      <c r="EK19" s="132">
        <v>230</v>
      </c>
      <c r="EL19" s="132">
        <v>104</v>
      </c>
      <c r="EM19" s="132">
        <v>107</v>
      </c>
      <c r="EN19" s="132">
        <v>211</v>
      </c>
      <c r="EO19" s="132">
        <v>97</v>
      </c>
      <c r="EP19" s="132">
        <v>69</v>
      </c>
      <c r="EQ19" s="132">
        <v>166</v>
      </c>
      <c r="ER19" s="132">
        <v>34</v>
      </c>
      <c r="ES19" s="132">
        <v>15</v>
      </c>
      <c r="ET19" s="132">
        <v>0</v>
      </c>
      <c r="EU19" s="132">
        <v>6</v>
      </c>
      <c r="EV19" s="132">
        <v>0</v>
      </c>
      <c r="EW19" s="132">
        <v>0</v>
      </c>
      <c r="EX19" s="132">
        <v>0</v>
      </c>
      <c r="EY19" s="132">
        <v>0</v>
      </c>
      <c r="EZ19" s="132">
        <v>0</v>
      </c>
      <c r="FA19" s="132">
        <v>0</v>
      </c>
      <c r="FB19" s="132">
        <v>0</v>
      </c>
      <c r="FC19" s="132">
        <v>0</v>
      </c>
      <c r="FD19" s="132">
        <v>6</v>
      </c>
      <c r="FE19" s="132">
        <v>7</v>
      </c>
      <c r="FF19" s="132">
        <v>0</v>
      </c>
      <c r="FG19" s="132">
        <v>283</v>
      </c>
      <c r="FH19" s="132">
        <v>291</v>
      </c>
      <c r="FI19" s="132">
        <v>0</v>
      </c>
      <c r="FJ19" s="132">
        <v>137</v>
      </c>
      <c r="FK19" s="132">
        <v>84</v>
      </c>
      <c r="FL19" s="132">
        <v>0</v>
      </c>
      <c r="FM19" s="132">
        <v>0</v>
      </c>
      <c r="FN19" s="132">
        <v>0</v>
      </c>
      <c r="FO19" s="132">
        <v>0</v>
      </c>
      <c r="FP19" s="132">
        <v>0</v>
      </c>
      <c r="FQ19" s="132">
        <v>0</v>
      </c>
      <c r="FR19" s="132">
        <v>0</v>
      </c>
      <c r="FS19" s="132">
        <v>0</v>
      </c>
      <c r="FT19" s="132">
        <v>0</v>
      </c>
      <c r="FU19" s="132">
        <v>0</v>
      </c>
      <c r="FV19" s="132">
        <v>10</v>
      </c>
      <c r="FW19" s="132">
        <v>11</v>
      </c>
      <c r="FX19" s="132">
        <v>10</v>
      </c>
      <c r="FY19" s="132">
        <v>0</v>
      </c>
      <c r="FZ19" s="132">
        <v>0</v>
      </c>
      <c r="GA19" s="132">
        <v>0</v>
      </c>
      <c r="GB19" s="132">
        <v>31</v>
      </c>
      <c r="GC19" s="454">
        <f t="shared" si="3"/>
        <v>140</v>
      </c>
    </row>
    <row r="20" spans="1:185" s="119" customFormat="1" ht="6" customHeight="1">
      <c r="A20" s="122"/>
      <c r="B20" s="123"/>
      <c r="C20" s="123"/>
      <c r="D20" s="123"/>
      <c r="E20" s="123"/>
      <c r="F20" s="124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8"/>
      <c r="AJ20" s="118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8"/>
      <c r="BB20" s="118"/>
      <c r="BC20" s="118"/>
      <c r="BD20" s="118"/>
      <c r="BE20" s="118"/>
      <c r="BF20" s="118"/>
      <c r="BG20" s="118"/>
      <c r="BH20" s="118"/>
      <c r="BI20" s="118"/>
      <c r="BJ20" s="118"/>
      <c r="BK20" s="118"/>
      <c r="BL20" s="118"/>
      <c r="BM20" s="118"/>
      <c r="BN20" s="118"/>
      <c r="BO20" s="118"/>
      <c r="BP20" s="118"/>
      <c r="BQ20" s="118"/>
      <c r="BR20" s="118"/>
      <c r="BS20" s="118"/>
      <c r="BT20" s="118"/>
      <c r="BU20" s="118"/>
      <c r="BV20" s="118"/>
      <c r="BW20" s="118"/>
      <c r="BX20" s="118"/>
      <c r="BY20" s="118"/>
      <c r="BZ20" s="118"/>
      <c r="CA20" s="118"/>
      <c r="CB20" s="118"/>
      <c r="CC20" s="118"/>
      <c r="CD20" s="118"/>
      <c r="CE20" s="118"/>
      <c r="CF20" s="118"/>
      <c r="CG20" s="118"/>
      <c r="CH20" s="118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  <c r="EG20" s="118"/>
      <c r="EH20" s="118"/>
      <c r="EI20" s="118"/>
      <c r="EJ20" s="118"/>
      <c r="EK20" s="118"/>
      <c r="EL20" s="118"/>
      <c r="EM20" s="118"/>
      <c r="EN20" s="118"/>
      <c r="EO20" s="118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8"/>
      <c r="FF20" s="118"/>
      <c r="FG20" s="118"/>
      <c r="FH20" s="118"/>
      <c r="FI20" s="118"/>
      <c r="FJ20" s="118"/>
      <c r="FK20" s="118"/>
      <c r="FL20" s="118"/>
      <c r="FM20" s="118"/>
      <c r="FN20" s="118"/>
      <c r="FO20" s="118"/>
      <c r="FP20" s="118"/>
      <c r="FQ20" s="118"/>
      <c r="FR20" s="118"/>
      <c r="FS20" s="118"/>
      <c r="FT20" s="118"/>
      <c r="FU20" s="118"/>
      <c r="FV20" s="118"/>
      <c r="FW20" s="118"/>
      <c r="FX20" s="118"/>
      <c r="FY20" s="118"/>
      <c r="FZ20" s="118"/>
      <c r="GA20" s="118"/>
      <c r="GB20" s="118"/>
      <c r="GC20" s="118"/>
    </row>
    <row r="21" spans="1:185" s="119" customFormat="1">
      <c r="A21" s="782" t="s">
        <v>352</v>
      </c>
      <c r="B21" s="783"/>
      <c r="C21" s="783"/>
      <c r="D21" s="783"/>
      <c r="E21" s="783"/>
      <c r="F21" s="784"/>
      <c r="G21" s="118">
        <f t="shared" ref="G21:M21" si="4">G19+G18+G17+G16+G15+G14+G13+G12+G11+G10</f>
        <v>405</v>
      </c>
      <c r="H21" s="118">
        <f t="shared" si="4"/>
        <v>41</v>
      </c>
      <c r="I21" s="118">
        <f t="shared" si="4"/>
        <v>27</v>
      </c>
      <c r="J21" s="118">
        <f t="shared" si="4"/>
        <v>1</v>
      </c>
      <c r="K21" s="118">
        <f t="shared" si="4"/>
        <v>10</v>
      </c>
      <c r="L21" s="118">
        <f t="shared" si="4"/>
        <v>0</v>
      </c>
      <c r="M21" s="118">
        <f t="shared" si="4"/>
        <v>0</v>
      </c>
      <c r="N21" s="118"/>
      <c r="O21" s="118"/>
      <c r="P21" s="118"/>
      <c r="Q21" s="118"/>
      <c r="R21" s="118"/>
      <c r="S21" s="118"/>
      <c r="T21" s="453">
        <f t="shared" ref="T21:AG21" si="5">SUM(T10:T19)</f>
        <v>27</v>
      </c>
      <c r="U21" s="453">
        <f t="shared" si="5"/>
        <v>16</v>
      </c>
      <c r="V21" s="453">
        <f t="shared" si="5"/>
        <v>3</v>
      </c>
      <c r="W21" s="453">
        <f t="shared" si="5"/>
        <v>2</v>
      </c>
      <c r="X21" s="453">
        <f t="shared" si="5"/>
        <v>15</v>
      </c>
      <c r="Y21" s="453">
        <f t="shared" si="5"/>
        <v>1</v>
      </c>
      <c r="Z21" s="453">
        <f t="shared" si="5"/>
        <v>9</v>
      </c>
      <c r="AA21" s="453">
        <f t="shared" si="5"/>
        <v>21</v>
      </c>
      <c r="AB21" s="453">
        <f t="shared" si="5"/>
        <v>354</v>
      </c>
      <c r="AC21" s="453">
        <f t="shared" si="5"/>
        <v>436</v>
      </c>
      <c r="AD21" s="453">
        <f t="shared" si="5"/>
        <v>16</v>
      </c>
      <c r="AE21" s="453">
        <f t="shared" si="5"/>
        <v>10</v>
      </c>
      <c r="AF21" s="453">
        <f t="shared" si="5"/>
        <v>1</v>
      </c>
      <c r="AG21" s="453">
        <f t="shared" si="5"/>
        <v>0</v>
      </c>
      <c r="AH21" s="453">
        <f>SUM(AH10:AH19)</f>
        <v>425</v>
      </c>
      <c r="AI21" s="453">
        <f t="shared" ref="AI21:CT21" si="6">SUM(AI10:AI19)</f>
        <v>486</v>
      </c>
      <c r="AJ21" s="453">
        <f t="shared" si="6"/>
        <v>911</v>
      </c>
      <c r="AK21" s="453">
        <f t="shared" si="6"/>
        <v>0</v>
      </c>
      <c r="AL21" s="453">
        <f t="shared" si="6"/>
        <v>100</v>
      </c>
      <c r="AM21" s="453">
        <f t="shared" si="6"/>
        <v>120</v>
      </c>
      <c r="AN21" s="453">
        <f t="shared" si="6"/>
        <v>70</v>
      </c>
      <c r="AO21" s="453">
        <f t="shared" si="6"/>
        <v>130</v>
      </c>
      <c r="AP21" s="453">
        <f t="shared" si="6"/>
        <v>40</v>
      </c>
      <c r="AQ21" s="453">
        <f t="shared" si="6"/>
        <v>60</v>
      </c>
      <c r="AR21" s="453">
        <f t="shared" si="6"/>
        <v>10</v>
      </c>
      <c r="AS21" s="453">
        <f t="shared" si="6"/>
        <v>30</v>
      </c>
      <c r="AT21" s="453">
        <f t="shared" si="6"/>
        <v>0</v>
      </c>
      <c r="AU21" s="453">
        <f t="shared" si="6"/>
        <v>0</v>
      </c>
      <c r="AV21" s="453">
        <f t="shared" si="6"/>
        <v>140</v>
      </c>
      <c r="AW21" s="453">
        <f t="shared" si="6"/>
        <v>270</v>
      </c>
      <c r="AX21" s="453">
        <f t="shared" si="6"/>
        <v>0</v>
      </c>
      <c r="AY21" s="453">
        <f t="shared" si="6"/>
        <v>0</v>
      </c>
      <c r="AZ21" s="453">
        <f t="shared" si="6"/>
        <v>70</v>
      </c>
      <c r="BA21" s="453">
        <f t="shared" si="6"/>
        <v>50</v>
      </c>
      <c r="BB21" s="453">
        <f t="shared" si="6"/>
        <v>10</v>
      </c>
      <c r="BC21" s="453">
        <f t="shared" si="6"/>
        <v>20</v>
      </c>
      <c r="BD21" s="453">
        <f t="shared" si="6"/>
        <v>80</v>
      </c>
      <c r="BE21" s="453">
        <f t="shared" si="6"/>
        <v>70</v>
      </c>
      <c r="BF21" s="453">
        <f t="shared" si="6"/>
        <v>0</v>
      </c>
      <c r="BG21" s="453">
        <f t="shared" si="6"/>
        <v>0</v>
      </c>
      <c r="BH21" s="453">
        <f t="shared" si="6"/>
        <v>70</v>
      </c>
      <c r="BI21" s="453">
        <f t="shared" si="6"/>
        <v>120</v>
      </c>
      <c r="BJ21" s="453">
        <f t="shared" si="6"/>
        <v>0</v>
      </c>
      <c r="BK21" s="453">
        <f t="shared" si="6"/>
        <v>0</v>
      </c>
      <c r="BL21" s="453">
        <f t="shared" si="6"/>
        <v>50</v>
      </c>
      <c r="BM21" s="453">
        <f t="shared" si="6"/>
        <v>150</v>
      </c>
      <c r="BN21" s="453">
        <f t="shared" si="6"/>
        <v>20</v>
      </c>
      <c r="BO21" s="453">
        <f t="shared" si="6"/>
        <v>0</v>
      </c>
      <c r="BP21" s="453">
        <f t="shared" si="6"/>
        <v>0</v>
      </c>
      <c r="BQ21" s="453">
        <f t="shared" si="6"/>
        <v>0</v>
      </c>
      <c r="BR21" s="453">
        <f t="shared" si="6"/>
        <v>0</v>
      </c>
      <c r="BS21" s="453">
        <f t="shared" si="6"/>
        <v>0</v>
      </c>
      <c r="BT21" s="453">
        <f t="shared" si="6"/>
        <v>0</v>
      </c>
      <c r="BU21" s="453">
        <f t="shared" si="6"/>
        <v>0</v>
      </c>
      <c r="BV21" s="453">
        <f t="shared" si="6"/>
        <v>0</v>
      </c>
      <c r="BW21" s="453">
        <f t="shared" si="6"/>
        <v>0</v>
      </c>
      <c r="BX21" s="453">
        <f t="shared" si="6"/>
        <v>0</v>
      </c>
      <c r="BY21" s="453">
        <f t="shared" si="6"/>
        <v>0</v>
      </c>
      <c r="BZ21" s="453">
        <f t="shared" si="6"/>
        <v>0</v>
      </c>
      <c r="CA21" s="453">
        <f t="shared" si="6"/>
        <v>0</v>
      </c>
      <c r="CB21" s="453">
        <f t="shared" si="6"/>
        <v>0</v>
      </c>
      <c r="CC21" s="453">
        <f t="shared" si="6"/>
        <v>0</v>
      </c>
      <c r="CD21" s="453">
        <f t="shared" si="6"/>
        <v>0</v>
      </c>
      <c r="CE21" s="453">
        <f t="shared" si="6"/>
        <v>0</v>
      </c>
      <c r="CF21" s="453">
        <f t="shared" si="6"/>
        <v>0</v>
      </c>
      <c r="CG21" s="453">
        <f t="shared" si="6"/>
        <v>0</v>
      </c>
      <c r="CH21" s="453">
        <f t="shared" si="6"/>
        <v>1580</v>
      </c>
      <c r="CI21" s="453">
        <f t="shared" si="6"/>
        <v>1240</v>
      </c>
      <c r="CJ21" s="453">
        <f t="shared" si="6"/>
        <v>2820</v>
      </c>
      <c r="CK21" s="453">
        <f t="shared" si="6"/>
        <v>1280</v>
      </c>
      <c r="CL21" s="453">
        <f t="shared" si="6"/>
        <v>1290</v>
      </c>
      <c r="CM21" s="453">
        <f t="shared" si="6"/>
        <v>2570</v>
      </c>
      <c r="CN21" s="453">
        <f t="shared" si="6"/>
        <v>1400</v>
      </c>
      <c r="CO21" s="453">
        <f t="shared" si="6"/>
        <v>1290</v>
      </c>
      <c r="CP21" s="453">
        <f t="shared" si="6"/>
        <v>2690</v>
      </c>
      <c r="CQ21" s="453">
        <f t="shared" si="6"/>
        <v>4260</v>
      </c>
      <c r="CR21" s="453">
        <f t="shared" si="6"/>
        <v>3820</v>
      </c>
      <c r="CS21" s="453">
        <f t="shared" si="6"/>
        <v>8080</v>
      </c>
      <c r="CT21" s="453">
        <f t="shared" si="6"/>
        <v>0</v>
      </c>
      <c r="CU21" s="453">
        <f t="shared" ref="CU21:FF21" si="7">SUM(CU10:CU19)</f>
        <v>0</v>
      </c>
      <c r="CV21" s="453">
        <f t="shared" si="7"/>
        <v>0</v>
      </c>
      <c r="CW21" s="453">
        <f t="shared" si="7"/>
        <v>0</v>
      </c>
      <c r="CX21" s="453">
        <f t="shared" si="7"/>
        <v>0</v>
      </c>
      <c r="CY21" s="453">
        <f t="shared" si="7"/>
        <v>0</v>
      </c>
      <c r="CZ21" s="453">
        <f t="shared" si="7"/>
        <v>7980</v>
      </c>
      <c r="DA21" s="453">
        <f t="shared" si="7"/>
        <v>80</v>
      </c>
      <c r="DB21" s="453">
        <f t="shared" si="7"/>
        <v>20</v>
      </c>
      <c r="DC21" s="453">
        <f t="shared" si="7"/>
        <v>0</v>
      </c>
      <c r="DD21" s="453">
        <f t="shared" si="7"/>
        <v>0</v>
      </c>
      <c r="DE21" s="453">
        <f t="shared" si="7"/>
        <v>0</v>
      </c>
      <c r="DF21" s="453">
        <f t="shared" si="7"/>
        <v>0</v>
      </c>
      <c r="DG21" s="453">
        <f t="shared" si="7"/>
        <v>0</v>
      </c>
      <c r="DH21" s="453">
        <f t="shared" si="7"/>
        <v>0</v>
      </c>
      <c r="DI21" s="453">
        <f t="shared" si="7"/>
        <v>0</v>
      </c>
      <c r="DJ21" s="453">
        <f t="shared" si="7"/>
        <v>0</v>
      </c>
      <c r="DK21" s="453">
        <f t="shared" si="7"/>
        <v>0</v>
      </c>
      <c r="DL21" s="453">
        <f t="shared" si="7"/>
        <v>0</v>
      </c>
      <c r="DM21" s="453">
        <f t="shared" si="7"/>
        <v>0</v>
      </c>
      <c r="DN21" s="453">
        <f t="shared" si="7"/>
        <v>0</v>
      </c>
      <c r="DO21" s="453">
        <f t="shared" si="7"/>
        <v>0</v>
      </c>
      <c r="DP21" s="453">
        <f t="shared" si="7"/>
        <v>0</v>
      </c>
      <c r="DQ21" s="453">
        <f t="shared" si="7"/>
        <v>0</v>
      </c>
      <c r="DR21" s="453">
        <f t="shared" si="7"/>
        <v>0</v>
      </c>
      <c r="DS21" s="453">
        <f t="shared" si="7"/>
        <v>0</v>
      </c>
      <c r="DT21" s="453">
        <f t="shared" si="7"/>
        <v>0</v>
      </c>
      <c r="DU21" s="453">
        <f t="shared" si="7"/>
        <v>0</v>
      </c>
      <c r="DV21" s="453">
        <f t="shared" si="7"/>
        <v>0</v>
      </c>
      <c r="DW21" s="453">
        <f t="shared" si="7"/>
        <v>0</v>
      </c>
      <c r="DX21" s="453">
        <f t="shared" si="7"/>
        <v>0</v>
      </c>
      <c r="DY21" s="453">
        <f t="shared" si="7"/>
        <v>0</v>
      </c>
      <c r="DZ21" s="453">
        <f t="shared" si="7"/>
        <v>0</v>
      </c>
      <c r="EA21" s="453">
        <f t="shared" si="7"/>
        <v>10</v>
      </c>
      <c r="EB21" s="453">
        <f t="shared" si="7"/>
        <v>10</v>
      </c>
      <c r="EC21" s="453">
        <f t="shared" si="7"/>
        <v>60</v>
      </c>
      <c r="ED21" s="453">
        <f t="shared" si="7"/>
        <v>60</v>
      </c>
      <c r="EE21" s="453">
        <f t="shared" si="7"/>
        <v>120</v>
      </c>
      <c r="EF21" s="453">
        <f t="shared" si="7"/>
        <v>650</v>
      </c>
      <c r="EG21" s="453">
        <f t="shared" si="7"/>
        <v>680</v>
      </c>
      <c r="EH21" s="453">
        <f t="shared" si="7"/>
        <v>1330</v>
      </c>
      <c r="EI21" s="453">
        <f t="shared" si="7"/>
        <v>1140</v>
      </c>
      <c r="EJ21" s="453">
        <f t="shared" si="7"/>
        <v>1160</v>
      </c>
      <c r="EK21" s="453">
        <f t="shared" si="7"/>
        <v>2300</v>
      </c>
      <c r="EL21" s="453">
        <f t="shared" si="7"/>
        <v>1040</v>
      </c>
      <c r="EM21" s="453">
        <f t="shared" si="7"/>
        <v>1070</v>
      </c>
      <c r="EN21" s="453">
        <f t="shared" si="7"/>
        <v>2110</v>
      </c>
      <c r="EO21" s="453">
        <f t="shared" si="7"/>
        <v>970</v>
      </c>
      <c r="EP21" s="453">
        <f t="shared" si="7"/>
        <v>690</v>
      </c>
      <c r="EQ21" s="453">
        <f t="shared" si="7"/>
        <v>1660</v>
      </c>
      <c r="ER21" s="453">
        <f t="shared" si="7"/>
        <v>340</v>
      </c>
      <c r="ES21" s="453">
        <f t="shared" si="7"/>
        <v>150</v>
      </c>
      <c r="ET21" s="453">
        <f t="shared" si="7"/>
        <v>0</v>
      </c>
      <c r="EU21" s="453">
        <f t="shared" si="7"/>
        <v>60</v>
      </c>
      <c r="EV21" s="453">
        <f t="shared" si="7"/>
        <v>0</v>
      </c>
      <c r="EW21" s="453">
        <f t="shared" si="7"/>
        <v>0</v>
      </c>
      <c r="EX21" s="453">
        <f t="shared" si="7"/>
        <v>0</v>
      </c>
      <c r="EY21" s="453">
        <f t="shared" si="7"/>
        <v>0</v>
      </c>
      <c r="EZ21" s="453">
        <f t="shared" si="7"/>
        <v>0</v>
      </c>
      <c r="FA21" s="453">
        <f t="shared" si="7"/>
        <v>0</v>
      </c>
      <c r="FB21" s="453">
        <f t="shared" si="7"/>
        <v>0</v>
      </c>
      <c r="FC21" s="453">
        <f t="shared" si="7"/>
        <v>0</v>
      </c>
      <c r="FD21" s="453">
        <f t="shared" si="7"/>
        <v>60</v>
      </c>
      <c r="FE21" s="453">
        <f t="shared" si="7"/>
        <v>70</v>
      </c>
      <c r="FF21" s="453">
        <f t="shared" si="7"/>
        <v>0</v>
      </c>
      <c r="FG21" s="453">
        <f t="shared" ref="FG21:GC21" si="8">SUM(FG10:FG19)</f>
        <v>2830</v>
      </c>
      <c r="FH21" s="453">
        <f t="shared" si="8"/>
        <v>2910</v>
      </c>
      <c r="FI21" s="453">
        <f t="shared" si="8"/>
        <v>0</v>
      </c>
      <c r="FJ21" s="453">
        <f t="shared" si="8"/>
        <v>1370</v>
      </c>
      <c r="FK21" s="453">
        <f t="shared" si="8"/>
        <v>840</v>
      </c>
      <c r="FL21" s="453">
        <f t="shared" si="8"/>
        <v>0</v>
      </c>
      <c r="FM21" s="453">
        <f t="shared" si="8"/>
        <v>0</v>
      </c>
      <c r="FN21" s="453">
        <f t="shared" si="8"/>
        <v>0</v>
      </c>
      <c r="FO21" s="453">
        <f t="shared" si="8"/>
        <v>0</v>
      </c>
      <c r="FP21" s="453">
        <f t="shared" si="8"/>
        <v>0</v>
      </c>
      <c r="FQ21" s="453">
        <f t="shared" si="8"/>
        <v>0</v>
      </c>
      <c r="FR21" s="453">
        <f t="shared" si="8"/>
        <v>0</v>
      </c>
      <c r="FS21" s="453">
        <f t="shared" si="8"/>
        <v>0</v>
      </c>
      <c r="FT21" s="453">
        <f t="shared" si="8"/>
        <v>0</v>
      </c>
      <c r="FU21" s="453">
        <f t="shared" si="8"/>
        <v>0</v>
      </c>
      <c r="FV21" s="453">
        <f t="shared" si="8"/>
        <v>100</v>
      </c>
      <c r="FW21" s="453">
        <f t="shared" si="8"/>
        <v>110</v>
      </c>
      <c r="FX21" s="453">
        <f t="shared" si="8"/>
        <v>100</v>
      </c>
      <c r="FY21" s="453">
        <f t="shared" si="8"/>
        <v>0</v>
      </c>
      <c r="FZ21" s="453">
        <f t="shared" si="8"/>
        <v>0</v>
      </c>
      <c r="GA21" s="453">
        <f t="shared" si="8"/>
        <v>0</v>
      </c>
      <c r="GB21" s="453">
        <f t="shared" si="8"/>
        <v>310</v>
      </c>
      <c r="GC21" s="453">
        <f t="shared" si="8"/>
        <v>911</v>
      </c>
    </row>
    <row r="24" spans="1:185">
      <c r="AF24" s="134"/>
      <c r="AG24" s="180"/>
    </row>
    <row r="25" spans="1:185">
      <c r="AF25" s="183"/>
      <c r="AG25" s="185"/>
    </row>
    <row r="26" spans="1:185">
      <c r="AF26" s="134"/>
      <c r="AG26" s="180"/>
    </row>
    <row r="27" spans="1:185">
      <c r="AF27" s="134"/>
      <c r="AG27" s="181"/>
    </row>
    <row r="28" spans="1:185">
      <c r="AF28" s="134"/>
      <c r="AG28" s="181"/>
    </row>
    <row r="29" spans="1:185">
      <c r="AF29" s="134"/>
      <c r="AG29" s="181"/>
    </row>
    <row r="30" spans="1:185">
      <c r="AF30" s="134"/>
      <c r="AG30" s="181"/>
    </row>
    <row r="31" spans="1:185">
      <c r="AF31" s="134"/>
      <c r="AG31" s="182"/>
    </row>
    <row r="32" spans="1:185">
      <c r="AF32" s="134"/>
      <c r="AG32" s="184"/>
    </row>
  </sheetData>
  <mergeCells count="86">
    <mergeCell ref="A21:F21"/>
    <mergeCell ref="BY8:CA8"/>
    <mergeCell ref="CB8:CD8"/>
    <mergeCell ref="CE8:CG8"/>
    <mergeCell ref="CH8:CJ8"/>
    <mergeCell ref="BJ8:BK8"/>
    <mergeCell ref="BL8:BM8"/>
    <mergeCell ref="BN8:BO8"/>
    <mergeCell ref="BP8:BR8"/>
    <mergeCell ref="BS8:BU8"/>
    <mergeCell ref="BH8:BI8"/>
    <mergeCell ref="AX8:AY8"/>
    <mergeCell ref="AZ8:BA8"/>
    <mergeCell ref="BB8:BC8"/>
    <mergeCell ref="BD8:BE8"/>
    <mergeCell ref="BF8:BG8"/>
    <mergeCell ref="AR8:AS8"/>
    <mergeCell ref="AT8:AU8"/>
    <mergeCell ref="GC8:GC9"/>
    <mergeCell ref="CK8:CM8"/>
    <mergeCell ref="CN8:CP8"/>
    <mergeCell ref="FD8:FF8"/>
    <mergeCell ref="FG8:FI8"/>
    <mergeCell ref="FJ8:FL8"/>
    <mergeCell ref="FM8:FO8"/>
    <mergeCell ref="EX8:EZ8"/>
    <mergeCell ref="FA8:FC8"/>
    <mergeCell ref="CQ8:CS8"/>
    <mergeCell ref="AH8:AI8"/>
    <mergeCell ref="AJ8:AK8"/>
    <mergeCell ref="AL8:AM8"/>
    <mergeCell ref="AN8:AO8"/>
    <mergeCell ref="AP8:AQ8"/>
    <mergeCell ref="N8:N9"/>
    <mergeCell ref="O8:O9"/>
    <mergeCell ref="P8:P9"/>
    <mergeCell ref="Q8:Q9"/>
    <mergeCell ref="R8:R9"/>
    <mergeCell ref="S8:S9"/>
    <mergeCell ref="T8:U8"/>
    <mergeCell ref="V8:W8"/>
    <mergeCell ref="X8:Y8"/>
    <mergeCell ref="EU8:EW8"/>
    <mergeCell ref="BV8:BX8"/>
    <mergeCell ref="EI8:EK8"/>
    <mergeCell ref="EL8:EN8"/>
    <mergeCell ref="EO8:EQ8"/>
    <mergeCell ref="CT8:CV8"/>
    <mergeCell ref="CW8:CY8"/>
    <mergeCell ref="AV8:AW8"/>
    <mergeCell ref="Z8:AA8"/>
    <mergeCell ref="AB8:AC8"/>
    <mergeCell ref="AD8:AE8"/>
    <mergeCell ref="AF8:AG8"/>
    <mergeCell ref="L7:L9"/>
    <mergeCell ref="M7:M9"/>
    <mergeCell ref="T7:BO7"/>
    <mergeCell ref="BP7:FO7"/>
    <mergeCell ref="FP7:GB8"/>
    <mergeCell ref="CZ8:DG8"/>
    <mergeCell ref="DH8:DJ8"/>
    <mergeCell ref="ER8:ET8"/>
    <mergeCell ref="DK8:DM8"/>
    <mergeCell ref="DN8:DP8"/>
    <mergeCell ref="DQ8:DS8"/>
    <mergeCell ref="DT8:DV8"/>
    <mergeCell ref="DW8:DY8"/>
    <mergeCell ref="DZ8:EB8"/>
    <mergeCell ref="EC8:EE8"/>
    <mergeCell ref="EF8:EH8"/>
    <mergeCell ref="A1:GC1"/>
    <mergeCell ref="A4:GC4"/>
    <mergeCell ref="N7:S7"/>
    <mergeCell ref="A3:GC3"/>
    <mergeCell ref="A5:GC5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</mergeCells>
  <printOptions horizontalCentered="1"/>
  <pageMargins left="0.70866141732283472" right="0.70866141732283472" top="0.55118110236220474" bottom="0.47244094488188981" header="0.31496062992125984" footer="0.31496062992125984"/>
  <pageSetup paperSize="10000" scale="95" orientation="landscape" horizontalDpi="4294967293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FF0000"/>
  </sheetPr>
  <dimension ref="A1:G33"/>
  <sheetViews>
    <sheetView showGridLines="0" view="pageBreakPreview" topLeftCell="A20" zoomScaleSheetLayoutView="100" workbookViewId="0">
      <selection activeCell="Q5" sqref="Q5"/>
    </sheetView>
  </sheetViews>
  <sheetFormatPr defaultRowHeight="15"/>
  <cols>
    <col min="1" max="1" width="4.7109375" style="307" customWidth="1"/>
    <col min="2" max="2" width="25.7109375" style="550" customWidth="1"/>
    <col min="3" max="4" width="8.5703125" style="550" customWidth="1"/>
    <col min="5" max="6" width="8.5703125" style="580" customWidth="1"/>
    <col min="7" max="7" width="8.5703125" style="550" customWidth="1"/>
    <col min="8" max="16384" width="9.140625" style="550"/>
  </cols>
  <sheetData>
    <row r="1" spans="1:7" ht="9.75" customHeight="1">
      <c r="A1" s="549"/>
      <c r="B1" s="549"/>
      <c r="C1" s="549"/>
      <c r="D1" s="549"/>
      <c r="E1" s="579"/>
      <c r="F1" s="579"/>
      <c r="G1" s="549"/>
    </row>
    <row r="2" spans="1:7">
      <c r="A2" s="714" t="s">
        <v>2902</v>
      </c>
      <c r="B2" s="714"/>
      <c r="C2" s="714"/>
      <c r="D2" s="714"/>
      <c r="E2" s="714"/>
      <c r="F2" s="714"/>
      <c r="G2" s="714"/>
    </row>
    <row r="3" spans="1:7">
      <c r="A3" s="714" t="s">
        <v>2912</v>
      </c>
      <c r="B3" s="714"/>
      <c r="C3" s="714"/>
      <c r="D3" s="714"/>
      <c r="E3" s="714"/>
      <c r="F3" s="714"/>
      <c r="G3" s="714"/>
    </row>
    <row r="4" spans="1:7">
      <c r="A4" s="714" t="s">
        <v>2904</v>
      </c>
      <c r="B4" s="714"/>
      <c r="C4" s="714"/>
      <c r="D4" s="714"/>
      <c r="E4" s="714"/>
      <c r="F4" s="714"/>
      <c r="G4" s="714"/>
    </row>
    <row r="5" spans="1:7" ht="9.75" customHeight="1"/>
    <row r="6" spans="1:7" s="555" customFormat="1" ht="25.5" customHeight="1">
      <c r="A6" s="553" t="s">
        <v>20</v>
      </c>
      <c r="B6" s="553" t="s">
        <v>2905</v>
      </c>
      <c r="C6" s="554" t="s">
        <v>73</v>
      </c>
      <c r="D6" s="554" t="s">
        <v>74</v>
      </c>
      <c r="E6" s="554" t="s">
        <v>75</v>
      </c>
      <c r="F6" s="554" t="s">
        <v>76</v>
      </c>
      <c r="G6" s="553" t="s">
        <v>2906</v>
      </c>
    </row>
    <row r="7" spans="1:7" s="555" customFormat="1" ht="25.5" customHeight="1">
      <c r="A7" s="556">
        <v>1</v>
      </c>
      <c r="B7" s="557" t="s">
        <v>173</v>
      </c>
      <c r="C7" s="558">
        <v>1491</v>
      </c>
      <c r="D7" s="558">
        <v>458</v>
      </c>
      <c r="E7" s="558">
        <f>SUM('Guru SMA Kepegawaian 51'!BF21:BG21)</f>
        <v>215</v>
      </c>
      <c r="F7" s="558">
        <f>SUM('Guru SMK Kepegawaian 52'!BF21:BG21)</f>
        <v>203</v>
      </c>
      <c r="G7" s="559">
        <f>SUM(C7:F7)</f>
        <v>2367</v>
      </c>
    </row>
    <row r="8" spans="1:7" s="555" customFormat="1" ht="25.5" customHeight="1">
      <c r="A8" s="556">
        <v>2</v>
      </c>
      <c r="B8" s="557" t="s">
        <v>2907</v>
      </c>
      <c r="C8" s="558">
        <v>586</v>
      </c>
      <c r="D8" s="558">
        <v>207</v>
      </c>
      <c r="E8" s="558">
        <f>SUM('Guru SMA Kepegawaian 51'!BJ21:BK21)</f>
        <v>71</v>
      </c>
      <c r="F8" s="558">
        <f>SUM('Guru SMK Kepegawaian 52'!BJ21:BK21)</f>
        <v>90</v>
      </c>
      <c r="G8" s="559">
        <f t="shared" ref="G8:G10" si="0">SUM(C8:F8)</f>
        <v>954</v>
      </c>
    </row>
    <row r="9" spans="1:7" s="555" customFormat="1" ht="25.5" customHeight="1">
      <c r="A9" s="556">
        <v>3</v>
      </c>
      <c r="B9" s="557" t="s">
        <v>2908</v>
      </c>
      <c r="C9" s="558">
        <v>426</v>
      </c>
      <c r="D9" s="558">
        <v>174</v>
      </c>
      <c r="E9" s="558">
        <f>SUM('Guru SMA Kepegawaian 51'!BN21:BO21)</f>
        <v>71</v>
      </c>
      <c r="F9" s="558">
        <f>SUM('Guru SMK Kepegawaian 52'!BN21:BO21)</f>
        <v>133</v>
      </c>
      <c r="G9" s="559">
        <f t="shared" si="0"/>
        <v>804</v>
      </c>
    </row>
    <row r="10" spans="1:7" s="555" customFormat="1" ht="25.5" customHeight="1">
      <c r="A10" s="556">
        <v>4</v>
      </c>
      <c r="B10" s="557" t="s">
        <v>2909</v>
      </c>
      <c r="C10" s="558">
        <v>47</v>
      </c>
      <c r="D10" s="558">
        <v>72</v>
      </c>
      <c r="E10" s="558">
        <f>SUM('Guru SMA Kepegawaian 51'!BH21:BI21)</f>
        <v>72</v>
      </c>
      <c r="F10" s="558">
        <f>SUM('Guru SMK Kepegawaian 52'!BH21:BI21)</f>
        <v>54</v>
      </c>
      <c r="G10" s="559">
        <f t="shared" si="0"/>
        <v>245</v>
      </c>
    </row>
    <row r="11" spans="1:7" s="561" customFormat="1" ht="25.5" customHeight="1">
      <c r="A11" s="755" t="s">
        <v>165</v>
      </c>
      <c r="B11" s="755"/>
      <c r="C11" s="560">
        <f>SUM(C7:C10)</f>
        <v>2550</v>
      </c>
      <c r="D11" s="560">
        <f>SUM(D7:D10)</f>
        <v>911</v>
      </c>
      <c r="E11" s="560">
        <f t="shared" ref="E11:F11" si="1">SUM(E7:E10)</f>
        <v>429</v>
      </c>
      <c r="F11" s="560">
        <f t="shared" si="1"/>
        <v>480</v>
      </c>
      <c r="G11" s="560">
        <f>SUM(G7:G10)</f>
        <v>4370</v>
      </c>
    </row>
    <row r="12" spans="1:7" s="555" customFormat="1" ht="21" customHeight="1">
      <c r="A12" s="562"/>
    </row>
    <row r="13" spans="1:7" s="555" customFormat="1" ht="13.5" customHeight="1">
      <c r="A13" s="803" t="s">
        <v>2910</v>
      </c>
      <c r="B13" s="803"/>
      <c r="C13" s="803"/>
      <c r="D13" s="803"/>
      <c r="E13" s="803"/>
      <c r="F13" s="803"/>
      <c r="G13" s="803"/>
    </row>
    <row r="14" spans="1:7" s="555" customFormat="1" ht="13.5" customHeight="1">
      <c r="A14" s="714" t="s">
        <v>2912</v>
      </c>
      <c r="B14" s="714"/>
      <c r="C14" s="714"/>
      <c r="D14" s="714"/>
      <c r="E14" s="714"/>
      <c r="F14" s="714"/>
      <c r="G14" s="714"/>
    </row>
    <row r="15" spans="1:7" s="555" customFormat="1" ht="13.5" customHeight="1">
      <c r="A15" s="803" t="s">
        <v>2904</v>
      </c>
      <c r="B15" s="803"/>
      <c r="C15" s="803"/>
      <c r="D15" s="803"/>
      <c r="E15" s="803"/>
      <c r="F15" s="803"/>
      <c r="G15" s="803"/>
    </row>
    <row r="16" spans="1:7" s="555" customFormat="1" ht="9" customHeight="1">
      <c r="A16" s="563"/>
      <c r="B16" s="563"/>
      <c r="C16" s="563"/>
      <c r="D16" s="563"/>
      <c r="E16" s="581"/>
      <c r="F16" s="581"/>
      <c r="G16" s="563"/>
    </row>
    <row r="17" spans="1:7" s="564" customFormat="1" ht="25.5" customHeight="1">
      <c r="A17" s="553" t="s">
        <v>20</v>
      </c>
      <c r="B17" s="553" t="s">
        <v>2905</v>
      </c>
      <c r="C17" s="554" t="s">
        <v>73</v>
      </c>
      <c r="D17" s="554" t="s">
        <v>74</v>
      </c>
      <c r="E17" s="554" t="s">
        <v>75</v>
      </c>
      <c r="F17" s="554" t="s">
        <v>76</v>
      </c>
      <c r="G17" s="553" t="s">
        <v>2906</v>
      </c>
    </row>
    <row r="18" spans="1:7" s="8" customFormat="1" ht="25.5" customHeight="1">
      <c r="A18" s="565">
        <v>1</v>
      </c>
      <c r="B18" s="566" t="s">
        <v>173</v>
      </c>
      <c r="C18" s="567">
        <v>52</v>
      </c>
      <c r="D18" s="567">
        <v>61</v>
      </c>
      <c r="E18" s="567">
        <f>SUM('Non PTK SMA 43'!C19:D19)</f>
        <v>21</v>
      </c>
      <c r="F18" s="567">
        <f>SUM('Non PTK SMK 44'!C19:D19)</f>
        <v>9</v>
      </c>
      <c r="G18" s="559">
        <f>SUM(C18:F18)</f>
        <v>143</v>
      </c>
    </row>
    <row r="19" spans="1:7" s="8" customFormat="1" ht="25.5" customHeight="1">
      <c r="A19" s="565">
        <v>2</v>
      </c>
      <c r="B19" s="566" t="s">
        <v>2907</v>
      </c>
      <c r="C19" s="567">
        <v>102</v>
      </c>
      <c r="D19" s="567">
        <v>62</v>
      </c>
      <c r="E19" s="567">
        <f>SUM('Non PTK SMA 43'!G19:H19)</f>
        <v>25</v>
      </c>
      <c r="F19" s="567">
        <f>SUM('Non PTK SMK 44'!G19:H19)</f>
        <v>44</v>
      </c>
      <c r="G19" s="559">
        <f t="shared" ref="G19:G21" si="2">SUM(C19:F19)</f>
        <v>233</v>
      </c>
    </row>
    <row r="20" spans="1:7" s="8" customFormat="1" ht="25.5" customHeight="1">
      <c r="A20" s="565">
        <v>3</v>
      </c>
      <c r="B20" s="566" t="s">
        <v>2908</v>
      </c>
      <c r="C20" s="567">
        <v>126</v>
      </c>
      <c r="D20" s="567">
        <v>61</v>
      </c>
      <c r="E20" s="567">
        <f>SUM('Non PTK SMA 43'!K19:L19)</f>
        <v>35</v>
      </c>
      <c r="F20" s="567">
        <f>SUM('Non PTK SMK 44'!K19:L19)</f>
        <v>37</v>
      </c>
      <c r="G20" s="559">
        <f t="shared" si="2"/>
        <v>259</v>
      </c>
    </row>
    <row r="21" spans="1:7" s="8" customFormat="1" ht="25.5" customHeight="1">
      <c r="A21" s="565">
        <v>4</v>
      </c>
      <c r="B21" s="566" t="s">
        <v>2909</v>
      </c>
      <c r="C21" s="567">
        <v>3</v>
      </c>
      <c r="D21" s="567">
        <v>3</v>
      </c>
      <c r="E21" s="567">
        <f>SUM('Non PTK SMA 43'!E19:F19)</f>
        <v>4</v>
      </c>
      <c r="F21" s="567">
        <f>SUM('Non PTK SMK 44'!E19:F19)</f>
        <v>5</v>
      </c>
      <c r="G21" s="559">
        <f t="shared" si="2"/>
        <v>15</v>
      </c>
    </row>
    <row r="22" spans="1:7" s="240" customFormat="1" ht="25.5" customHeight="1">
      <c r="A22" s="804" t="s">
        <v>165</v>
      </c>
      <c r="B22" s="805"/>
      <c r="C22" s="569">
        <f>SUM(C18:C21)</f>
        <v>283</v>
      </c>
      <c r="D22" s="569">
        <f>SUM(D18:D21)</f>
        <v>187</v>
      </c>
      <c r="E22" s="569">
        <f t="shared" ref="E22:F22" si="3">SUM(E18:E21)</f>
        <v>85</v>
      </c>
      <c r="F22" s="569">
        <f t="shared" si="3"/>
        <v>95</v>
      </c>
      <c r="G22" s="570">
        <f>SUM(G18:G21)</f>
        <v>650</v>
      </c>
    </row>
    <row r="23" spans="1:7" ht="34.5" customHeight="1"/>
    <row r="24" spans="1:7" ht="13.5" customHeight="1">
      <c r="A24" s="714" t="s">
        <v>2911</v>
      </c>
      <c r="B24" s="714"/>
      <c r="C24" s="714"/>
      <c r="D24" s="714"/>
      <c r="E24" s="714"/>
      <c r="F24" s="714"/>
      <c r="G24" s="714"/>
    </row>
    <row r="25" spans="1:7" ht="13.5" customHeight="1">
      <c r="A25" s="714" t="s">
        <v>2912</v>
      </c>
      <c r="B25" s="714"/>
      <c r="C25" s="714"/>
      <c r="D25" s="714"/>
      <c r="E25" s="714"/>
      <c r="F25" s="714"/>
      <c r="G25" s="714"/>
    </row>
    <row r="26" spans="1:7" ht="13.5" customHeight="1">
      <c r="A26" s="714" t="s">
        <v>2904</v>
      </c>
      <c r="B26" s="714"/>
      <c r="C26" s="714"/>
      <c r="D26" s="714"/>
      <c r="E26" s="714"/>
      <c r="F26" s="714"/>
      <c r="G26" s="714"/>
    </row>
    <row r="27" spans="1:7" ht="6.75" customHeight="1">
      <c r="A27" s="549"/>
      <c r="B27" s="549"/>
      <c r="C27" s="549"/>
      <c r="D27" s="549"/>
      <c r="E27" s="579"/>
      <c r="F27" s="579"/>
      <c r="G27" s="549"/>
    </row>
    <row r="28" spans="1:7" s="551" customFormat="1" ht="30" customHeight="1">
      <c r="A28" s="571" t="s">
        <v>20</v>
      </c>
      <c r="B28" s="571" t="s">
        <v>2905</v>
      </c>
      <c r="C28" s="572" t="s">
        <v>73</v>
      </c>
      <c r="D28" s="572" t="s">
        <v>74</v>
      </c>
      <c r="E28" s="572" t="s">
        <v>75</v>
      </c>
      <c r="F28" s="572" t="s">
        <v>76</v>
      </c>
      <c r="G28" s="571" t="s">
        <v>2906</v>
      </c>
    </row>
    <row r="29" spans="1:7" s="240" customFormat="1" ht="30" customHeight="1">
      <c r="A29" s="573">
        <v>1</v>
      </c>
      <c r="B29" s="574" t="s">
        <v>173</v>
      </c>
      <c r="C29" s="575">
        <f t="shared" ref="C29:D32" si="4">C7+C18</f>
        <v>1543</v>
      </c>
      <c r="D29" s="575">
        <f t="shared" si="4"/>
        <v>519</v>
      </c>
      <c r="E29" s="575">
        <f t="shared" ref="E29:F29" si="5">E7+E18</f>
        <v>236</v>
      </c>
      <c r="F29" s="575">
        <f t="shared" si="5"/>
        <v>212</v>
      </c>
      <c r="G29" s="576">
        <f>SUM(C29:F29)</f>
        <v>2510</v>
      </c>
    </row>
    <row r="30" spans="1:7" s="240" customFormat="1" ht="30" customHeight="1">
      <c r="A30" s="573">
        <v>2</v>
      </c>
      <c r="B30" s="574" t="s">
        <v>2907</v>
      </c>
      <c r="C30" s="575">
        <f t="shared" si="4"/>
        <v>688</v>
      </c>
      <c r="D30" s="575">
        <f t="shared" si="4"/>
        <v>269</v>
      </c>
      <c r="E30" s="575">
        <f t="shared" ref="E30:F30" si="6">E8+E19</f>
        <v>96</v>
      </c>
      <c r="F30" s="575">
        <f t="shared" si="6"/>
        <v>134</v>
      </c>
      <c r="G30" s="576">
        <f t="shared" ref="G30:G32" si="7">SUM(C30:F30)</f>
        <v>1187</v>
      </c>
    </row>
    <row r="31" spans="1:7" s="240" customFormat="1" ht="30" customHeight="1">
      <c r="A31" s="573">
        <v>3</v>
      </c>
      <c r="B31" s="574" t="s">
        <v>2908</v>
      </c>
      <c r="C31" s="575">
        <f t="shared" si="4"/>
        <v>552</v>
      </c>
      <c r="D31" s="575">
        <f t="shared" si="4"/>
        <v>235</v>
      </c>
      <c r="E31" s="575">
        <f t="shared" ref="E31:F31" si="8">E9+E20</f>
        <v>106</v>
      </c>
      <c r="F31" s="575">
        <f t="shared" si="8"/>
        <v>170</v>
      </c>
      <c r="G31" s="576">
        <f t="shared" si="7"/>
        <v>1063</v>
      </c>
    </row>
    <row r="32" spans="1:7" s="240" customFormat="1" ht="30" customHeight="1">
      <c r="A32" s="573">
        <v>4</v>
      </c>
      <c r="B32" s="574" t="s">
        <v>2909</v>
      </c>
      <c r="C32" s="575">
        <f t="shared" si="4"/>
        <v>50</v>
      </c>
      <c r="D32" s="575">
        <f t="shared" si="4"/>
        <v>75</v>
      </c>
      <c r="E32" s="575">
        <f t="shared" ref="E32:F32" si="9">E10+E21</f>
        <v>76</v>
      </c>
      <c r="F32" s="575">
        <f t="shared" si="9"/>
        <v>59</v>
      </c>
      <c r="G32" s="576">
        <f t="shared" si="7"/>
        <v>260</v>
      </c>
    </row>
    <row r="33" spans="1:7" s="240" customFormat="1" ht="30" customHeight="1">
      <c r="A33" s="979" t="s">
        <v>165</v>
      </c>
      <c r="B33" s="980"/>
      <c r="C33" s="577">
        <f>SUM(C29:C32)</f>
        <v>2833</v>
      </c>
      <c r="D33" s="577">
        <f>SUM(D29:D32)</f>
        <v>1098</v>
      </c>
      <c r="E33" s="577">
        <f t="shared" ref="E33:F33" si="10">SUM(E29:E32)</f>
        <v>514</v>
      </c>
      <c r="F33" s="577">
        <f t="shared" si="10"/>
        <v>575</v>
      </c>
      <c r="G33" s="578">
        <f>SUM(G29:G32)</f>
        <v>5020</v>
      </c>
    </row>
  </sheetData>
  <mergeCells count="12">
    <mergeCell ref="A33:B33"/>
    <mergeCell ref="A2:G2"/>
    <mergeCell ref="A3:G3"/>
    <mergeCell ref="A4:G4"/>
    <mergeCell ref="A11:B11"/>
    <mergeCell ref="A13:G13"/>
    <mergeCell ref="A14:G14"/>
    <mergeCell ref="A15:G15"/>
    <mergeCell ref="A22:B22"/>
    <mergeCell ref="A24:G24"/>
    <mergeCell ref="A25:G25"/>
    <mergeCell ref="A26:G26"/>
  </mergeCells>
  <hyperlinks>
    <hyperlink ref="B7" r:id="rId1" display="javascript:void(0)" xr:uid="{00000000-0004-0000-5000-000000000000}"/>
    <hyperlink ref="B8" r:id="rId2" display="javascript:void(0)" xr:uid="{00000000-0004-0000-5000-000001000000}"/>
    <hyperlink ref="B9" r:id="rId3" display="javascript:void(0)" xr:uid="{00000000-0004-0000-5000-000002000000}"/>
    <hyperlink ref="B10" r:id="rId4" display="javascript:void(0)" xr:uid="{00000000-0004-0000-5000-000003000000}"/>
    <hyperlink ref="B18" r:id="rId5" display="javascript:void(0)" xr:uid="{00000000-0004-0000-5000-000004000000}"/>
    <hyperlink ref="B19" r:id="rId6" display="javascript:void(0)" xr:uid="{00000000-0004-0000-5000-000005000000}"/>
    <hyperlink ref="B20" r:id="rId7" display="javascript:void(0)" xr:uid="{00000000-0004-0000-5000-000006000000}"/>
    <hyperlink ref="B21" r:id="rId8" display="javascript:void(0)" xr:uid="{00000000-0004-0000-5000-000007000000}"/>
    <hyperlink ref="B29" r:id="rId9" display="javascript:void(0)" xr:uid="{00000000-0004-0000-5000-000008000000}"/>
    <hyperlink ref="B30" r:id="rId10" display="javascript:void(0)" xr:uid="{00000000-0004-0000-5000-000009000000}"/>
    <hyperlink ref="B31" r:id="rId11" display="javascript:void(0)" xr:uid="{00000000-0004-0000-5000-00000A000000}"/>
    <hyperlink ref="B32" r:id="rId12" display="javascript:void(0)" xr:uid="{00000000-0004-0000-5000-00000B000000}"/>
  </hyperlinks>
  <printOptions horizontalCentered="1"/>
  <pageMargins left="0.62992125984251968" right="0.27559055118110237" top="0.64" bottom="0.98425196850393704" header="0.51181102362204722" footer="0.51181102362204722"/>
  <pageSetup paperSize="10000" scale="110" orientation="portrait" horizontalDpi="4294967293" verticalDpi="0" r:id="rId1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FF0000"/>
  </sheetPr>
  <dimension ref="A1:E33"/>
  <sheetViews>
    <sheetView showGridLines="0" view="pageBreakPreview" zoomScaleSheetLayoutView="100" workbookViewId="0">
      <selection activeCell="Q5" sqref="Q5"/>
    </sheetView>
  </sheetViews>
  <sheetFormatPr defaultRowHeight="15"/>
  <cols>
    <col min="1" max="1" width="4.7109375" style="307" customWidth="1"/>
    <col min="2" max="2" width="25.7109375" style="585" customWidth="1"/>
    <col min="3" max="5" width="11.140625" style="585" customWidth="1"/>
    <col min="6" max="16384" width="9.140625" style="585"/>
  </cols>
  <sheetData>
    <row r="1" spans="1:5" ht="9.75" customHeight="1">
      <c r="A1" s="584"/>
      <c r="B1" s="584"/>
      <c r="C1" s="584"/>
      <c r="D1" s="584"/>
      <c r="E1" s="584"/>
    </row>
    <row r="2" spans="1:5">
      <c r="A2" s="714" t="s">
        <v>2902</v>
      </c>
      <c r="B2" s="714"/>
      <c r="C2" s="714"/>
      <c r="D2" s="714"/>
      <c r="E2" s="714"/>
    </row>
    <row r="3" spans="1:5">
      <c r="A3" s="714" t="s">
        <v>2903</v>
      </c>
      <c r="B3" s="714"/>
      <c r="C3" s="714"/>
      <c r="D3" s="714"/>
      <c r="E3" s="714"/>
    </row>
    <row r="4" spans="1:5">
      <c r="A4" s="714" t="s">
        <v>2904</v>
      </c>
      <c r="B4" s="714"/>
      <c r="C4" s="714"/>
      <c r="D4" s="714"/>
      <c r="E4" s="714"/>
    </row>
    <row r="5" spans="1:5" ht="9.75" customHeight="1"/>
    <row r="6" spans="1:5" s="555" customFormat="1" ht="25.5" customHeight="1">
      <c r="A6" s="553" t="s">
        <v>20</v>
      </c>
      <c r="B6" s="553" t="s">
        <v>2905</v>
      </c>
      <c r="C6" s="554" t="s">
        <v>73</v>
      </c>
      <c r="D6" s="554" t="s">
        <v>74</v>
      </c>
      <c r="E6" s="553" t="s">
        <v>2906</v>
      </c>
    </row>
    <row r="7" spans="1:5" s="555" customFormat="1" ht="25.5" customHeight="1">
      <c r="A7" s="556">
        <v>1</v>
      </c>
      <c r="B7" s="557" t="s">
        <v>173</v>
      </c>
      <c r="C7" s="558">
        <v>1491</v>
      </c>
      <c r="D7" s="558">
        <v>458</v>
      </c>
      <c r="E7" s="559">
        <f>SUM(C7:D7)</f>
        <v>1949</v>
      </c>
    </row>
    <row r="8" spans="1:5" s="555" customFormat="1" ht="25.5" customHeight="1">
      <c r="A8" s="556">
        <v>2</v>
      </c>
      <c r="B8" s="557" t="s">
        <v>2907</v>
      </c>
      <c r="C8" s="558">
        <v>586</v>
      </c>
      <c r="D8" s="558">
        <v>207</v>
      </c>
      <c r="E8" s="559">
        <f t="shared" ref="E8:E10" si="0">SUM(C8:D8)</f>
        <v>793</v>
      </c>
    </row>
    <row r="9" spans="1:5" s="555" customFormat="1" ht="25.5" customHeight="1">
      <c r="A9" s="556">
        <v>3</v>
      </c>
      <c r="B9" s="557" t="s">
        <v>2908</v>
      </c>
      <c r="C9" s="558">
        <v>426</v>
      </c>
      <c r="D9" s="558">
        <v>174</v>
      </c>
      <c r="E9" s="559">
        <f t="shared" si="0"/>
        <v>600</v>
      </c>
    </row>
    <row r="10" spans="1:5" s="555" customFormat="1" ht="25.5" customHeight="1">
      <c r="A10" s="556">
        <v>4</v>
      </c>
      <c r="B10" s="557" t="s">
        <v>2909</v>
      </c>
      <c r="C10" s="558">
        <v>47</v>
      </c>
      <c r="D10" s="558">
        <v>72</v>
      </c>
      <c r="E10" s="559">
        <f t="shared" si="0"/>
        <v>119</v>
      </c>
    </row>
    <row r="11" spans="1:5" s="561" customFormat="1" ht="25.5" customHeight="1">
      <c r="A11" s="755" t="s">
        <v>165</v>
      </c>
      <c r="B11" s="755"/>
      <c r="C11" s="560">
        <f>SUM(C7:C10)</f>
        <v>2550</v>
      </c>
      <c r="D11" s="560">
        <f>SUM(D7:D10)</f>
        <v>911</v>
      </c>
      <c r="E11" s="560">
        <f>SUM(E7:E10)</f>
        <v>3461</v>
      </c>
    </row>
    <row r="12" spans="1:5" s="555" customFormat="1" ht="21" customHeight="1">
      <c r="A12" s="562"/>
    </row>
    <row r="13" spans="1:5" s="555" customFormat="1" ht="13.5" customHeight="1">
      <c r="A13" s="803" t="s">
        <v>2910</v>
      </c>
      <c r="B13" s="803"/>
      <c r="C13" s="803"/>
      <c r="D13" s="803"/>
      <c r="E13" s="803"/>
    </row>
    <row r="14" spans="1:5" s="555" customFormat="1" ht="13.5" customHeight="1">
      <c r="A14" s="803" t="s">
        <v>2903</v>
      </c>
      <c r="B14" s="803"/>
      <c r="C14" s="803"/>
      <c r="D14" s="803"/>
      <c r="E14" s="803"/>
    </row>
    <row r="15" spans="1:5" s="555" customFormat="1" ht="13.5" customHeight="1">
      <c r="A15" s="803" t="s">
        <v>2904</v>
      </c>
      <c r="B15" s="803"/>
      <c r="C15" s="803"/>
      <c r="D15" s="803"/>
      <c r="E15" s="803"/>
    </row>
    <row r="16" spans="1:5" s="555" customFormat="1" ht="9" customHeight="1">
      <c r="A16" s="586"/>
      <c r="B16" s="586"/>
      <c r="C16" s="586"/>
      <c r="D16" s="586"/>
      <c r="E16" s="586"/>
    </row>
    <row r="17" spans="1:5" s="564" customFormat="1" ht="25.5" customHeight="1">
      <c r="A17" s="553" t="s">
        <v>20</v>
      </c>
      <c r="B17" s="553" t="s">
        <v>2905</v>
      </c>
      <c r="C17" s="554" t="s">
        <v>73</v>
      </c>
      <c r="D17" s="554" t="s">
        <v>74</v>
      </c>
      <c r="E17" s="553" t="s">
        <v>2906</v>
      </c>
    </row>
    <row r="18" spans="1:5" s="8" customFormat="1" ht="25.5" customHeight="1">
      <c r="A18" s="565">
        <v>1</v>
      </c>
      <c r="B18" s="566" t="s">
        <v>173</v>
      </c>
      <c r="C18" s="567">
        <v>52</v>
      </c>
      <c r="D18" s="567">
        <v>61</v>
      </c>
      <c r="E18" s="568">
        <f>SUM(C18:D18)</f>
        <v>113</v>
      </c>
    </row>
    <row r="19" spans="1:5" s="8" customFormat="1" ht="25.5" customHeight="1">
      <c r="A19" s="565">
        <v>2</v>
      </c>
      <c r="B19" s="566" t="s">
        <v>2907</v>
      </c>
      <c r="C19" s="567">
        <v>102</v>
      </c>
      <c r="D19" s="567">
        <v>62</v>
      </c>
      <c r="E19" s="568">
        <f t="shared" ref="E19:E21" si="1">SUM(C19:D19)</f>
        <v>164</v>
      </c>
    </row>
    <row r="20" spans="1:5" s="8" customFormat="1" ht="25.5" customHeight="1">
      <c r="A20" s="565">
        <v>3</v>
      </c>
      <c r="B20" s="566" t="s">
        <v>2908</v>
      </c>
      <c r="C20" s="567">
        <v>126</v>
      </c>
      <c r="D20" s="567">
        <v>61</v>
      </c>
      <c r="E20" s="568">
        <f t="shared" si="1"/>
        <v>187</v>
      </c>
    </row>
    <row r="21" spans="1:5" s="8" customFormat="1" ht="25.5" customHeight="1">
      <c r="A21" s="565">
        <v>4</v>
      </c>
      <c r="B21" s="566" t="s">
        <v>2909</v>
      </c>
      <c r="C21" s="567">
        <v>3</v>
      </c>
      <c r="D21" s="567">
        <v>3</v>
      </c>
      <c r="E21" s="568">
        <f t="shared" si="1"/>
        <v>6</v>
      </c>
    </row>
    <row r="22" spans="1:5" s="240" customFormat="1" ht="25.5" customHeight="1">
      <c r="A22" s="804" t="s">
        <v>165</v>
      </c>
      <c r="B22" s="805"/>
      <c r="C22" s="569">
        <f>SUM(C18:C21)</f>
        <v>283</v>
      </c>
      <c r="D22" s="569">
        <f>SUM(D18:D21)</f>
        <v>187</v>
      </c>
      <c r="E22" s="570">
        <f>SUM(E18:E21)</f>
        <v>470</v>
      </c>
    </row>
    <row r="23" spans="1:5" ht="34.5" customHeight="1"/>
    <row r="24" spans="1:5" ht="13.5" customHeight="1">
      <c r="A24" s="714" t="s">
        <v>2911</v>
      </c>
      <c r="B24" s="714"/>
      <c r="C24" s="714"/>
      <c r="D24" s="714"/>
      <c r="E24" s="714"/>
    </row>
    <row r="25" spans="1:5" ht="13.5" customHeight="1">
      <c r="A25" s="714" t="s">
        <v>2903</v>
      </c>
      <c r="B25" s="714"/>
      <c r="C25" s="714"/>
      <c r="D25" s="714"/>
      <c r="E25" s="714"/>
    </row>
    <row r="26" spans="1:5" ht="13.5" customHeight="1">
      <c r="A26" s="714" t="s">
        <v>2904</v>
      </c>
      <c r="B26" s="714"/>
      <c r="C26" s="714"/>
      <c r="D26" s="714"/>
      <c r="E26" s="714"/>
    </row>
    <row r="27" spans="1:5" ht="6.75" customHeight="1">
      <c r="A27" s="584"/>
      <c r="B27" s="584"/>
      <c r="C27" s="584"/>
      <c r="D27" s="584"/>
      <c r="E27" s="584"/>
    </row>
    <row r="28" spans="1:5" s="587" customFormat="1" ht="30" customHeight="1">
      <c r="A28" s="571" t="s">
        <v>20</v>
      </c>
      <c r="B28" s="571" t="s">
        <v>2905</v>
      </c>
      <c r="C28" s="572" t="s">
        <v>73</v>
      </c>
      <c r="D28" s="572" t="s">
        <v>74</v>
      </c>
      <c r="E28" s="571" t="s">
        <v>2906</v>
      </c>
    </row>
    <row r="29" spans="1:5" s="240" customFormat="1" ht="30" customHeight="1">
      <c r="A29" s="573">
        <v>1</v>
      </c>
      <c r="B29" s="574" t="s">
        <v>173</v>
      </c>
      <c r="C29" s="575">
        <f t="shared" ref="C29:D32" si="2">C7+C18</f>
        <v>1543</v>
      </c>
      <c r="D29" s="575">
        <f t="shared" si="2"/>
        <v>519</v>
      </c>
      <c r="E29" s="576">
        <f>SUM(C29:D29)</f>
        <v>2062</v>
      </c>
    </row>
    <row r="30" spans="1:5" s="240" customFormat="1" ht="30" customHeight="1">
      <c r="A30" s="573">
        <v>2</v>
      </c>
      <c r="B30" s="574" t="s">
        <v>2907</v>
      </c>
      <c r="C30" s="575">
        <f t="shared" si="2"/>
        <v>688</v>
      </c>
      <c r="D30" s="575">
        <f t="shared" si="2"/>
        <v>269</v>
      </c>
      <c r="E30" s="576">
        <f t="shared" ref="E30:E32" si="3">SUM(C30:D30)</f>
        <v>957</v>
      </c>
    </row>
    <row r="31" spans="1:5" s="240" customFormat="1" ht="30" customHeight="1">
      <c r="A31" s="573">
        <v>3</v>
      </c>
      <c r="B31" s="574" t="s">
        <v>2908</v>
      </c>
      <c r="C31" s="575">
        <f t="shared" si="2"/>
        <v>552</v>
      </c>
      <c r="D31" s="575">
        <f t="shared" si="2"/>
        <v>235</v>
      </c>
      <c r="E31" s="576">
        <f t="shared" si="3"/>
        <v>787</v>
      </c>
    </row>
    <row r="32" spans="1:5" s="240" customFormat="1" ht="30" customHeight="1">
      <c r="A32" s="573">
        <v>4</v>
      </c>
      <c r="B32" s="574" t="s">
        <v>2909</v>
      </c>
      <c r="C32" s="575">
        <f t="shared" si="2"/>
        <v>50</v>
      </c>
      <c r="D32" s="575">
        <f t="shared" si="2"/>
        <v>75</v>
      </c>
      <c r="E32" s="576">
        <f t="shared" si="3"/>
        <v>125</v>
      </c>
    </row>
    <row r="33" spans="1:5" s="240" customFormat="1" ht="30" customHeight="1">
      <c r="A33" s="979" t="s">
        <v>165</v>
      </c>
      <c r="B33" s="980"/>
      <c r="C33" s="577">
        <f>SUM(C29:C32)</f>
        <v>2833</v>
      </c>
      <c r="D33" s="577">
        <f>SUM(D29:D32)</f>
        <v>1098</v>
      </c>
      <c r="E33" s="578">
        <f>SUM(E29:E32)</f>
        <v>3931</v>
      </c>
    </row>
  </sheetData>
  <mergeCells count="12">
    <mergeCell ref="A33:B33"/>
    <mergeCell ref="A2:E2"/>
    <mergeCell ref="A3:E3"/>
    <mergeCell ref="A4:E4"/>
    <mergeCell ref="A11:B11"/>
    <mergeCell ref="A13:E13"/>
    <mergeCell ref="A14:E14"/>
    <mergeCell ref="A15:E15"/>
    <mergeCell ref="A22:B22"/>
    <mergeCell ref="A24:E24"/>
    <mergeCell ref="A25:E25"/>
    <mergeCell ref="A26:E26"/>
  </mergeCells>
  <hyperlinks>
    <hyperlink ref="B7" r:id="rId1" display="javascript:void(0)" xr:uid="{00000000-0004-0000-5100-000000000000}"/>
    <hyperlink ref="B8" r:id="rId2" display="javascript:void(0)" xr:uid="{00000000-0004-0000-5100-000001000000}"/>
    <hyperlink ref="B9" r:id="rId3" display="javascript:void(0)" xr:uid="{00000000-0004-0000-5100-000002000000}"/>
    <hyperlink ref="B10" r:id="rId4" display="javascript:void(0)" xr:uid="{00000000-0004-0000-5100-000003000000}"/>
    <hyperlink ref="B18" r:id="rId5" display="javascript:void(0)" xr:uid="{00000000-0004-0000-5100-000004000000}"/>
    <hyperlink ref="B19" r:id="rId6" display="javascript:void(0)" xr:uid="{00000000-0004-0000-5100-000005000000}"/>
    <hyperlink ref="B20" r:id="rId7" display="javascript:void(0)" xr:uid="{00000000-0004-0000-5100-000006000000}"/>
    <hyperlink ref="B21" r:id="rId8" display="javascript:void(0)" xr:uid="{00000000-0004-0000-5100-000007000000}"/>
    <hyperlink ref="B29" r:id="rId9" display="javascript:void(0)" xr:uid="{00000000-0004-0000-5100-000008000000}"/>
    <hyperlink ref="B30" r:id="rId10" display="javascript:void(0)" xr:uid="{00000000-0004-0000-5100-000009000000}"/>
    <hyperlink ref="B31" r:id="rId11" display="javascript:void(0)" xr:uid="{00000000-0004-0000-5100-00000A000000}"/>
    <hyperlink ref="B32" r:id="rId12" display="javascript:void(0)" xr:uid="{00000000-0004-0000-5100-00000B000000}"/>
  </hyperlinks>
  <printOptions horizontalCentered="1"/>
  <pageMargins left="0.62992125984251968" right="0.27559055118110237" top="0.64" bottom="0.98425196850393704" header="0.51181102362204722" footer="0.51181102362204722"/>
  <pageSetup paperSize="10000" scale="110" orientation="portrait" horizontalDpi="4294967293" verticalDpi="0" r:id="rId1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H12"/>
  <sheetViews>
    <sheetView showGridLines="0" view="pageBreakPreview" zoomScaleSheetLayoutView="100" workbookViewId="0">
      <selection activeCell="Q5" sqref="Q5"/>
    </sheetView>
  </sheetViews>
  <sheetFormatPr defaultRowHeight="15"/>
  <cols>
    <col min="1" max="1" width="4.7109375" style="307" customWidth="1"/>
    <col min="2" max="2" width="25.7109375" style="580" customWidth="1"/>
    <col min="3" max="3" width="8.140625" style="606" customWidth="1"/>
    <col min="4" max="8" width="8.140625" style="580" customWidth="1"/>
    <col min="9" max="16384" width="9.140625" style="580"/>
  </cols>
  <sheetData>
    <row r="1" spans="1:8" ht="9.75" customHeight="1">
      <c r="A1" s="579"/>
      <c r="B1" s="579"/>
      <c r="C1" s="605"/>
      <c r="D1" s="579"/>
      <c r="E1" s="579"/>
      <c r="F1" s="579"/>
      <c r="G1" s="579"/>
      <c r="H1" s="579"/>
    </row>
    <row r="2" spans="1:8">
      <c r="A2" s="714" t="s">
        <v>2902</v>
      </c>
      <c r="B2" s="714"/>
      <c r="C2" s="714"/>
      <c r="D2" s="714"/>
      <c r="E2" s="714"/>
      <c r="F2" s="714"/>
      <c r="G2" s="714"/>
      <c r="H2" s="714"/>
    </row>
    <row r="3" spans="1:8">
      <c r="A3" s="714" t="s">
        <v>2912</v>
      </c>
      <c r="B3" s="714"/>
      <c r="C3" s="714"/>
      <c r="D3" s="714"/>
      <c r="E3" s="714"/>
      <c r="F3" s="714"/>
      <c r="G3" s="714"/>
      <c r="H3" s="714"/>
    </row>
    <row r="4" spans="1:8">
      <c r="A4" s="714" t="s">
        <v>2904</v>
      </c>
      <c r="B4" s="714"/>
      <c r="C4" s="714"/>
      <c r="D4" s="714"/>
      <c r="E4" s="714"/>
      <c r="F4" s="714"/>
      <c r="G4" s="714"/>
      <c r="H4" s="714"/>
    </row>
    <row r="5" spans="1:8" ht="9.75" customHeight="1"/>
    <row r="6" spans="1:8" s="555" customFormat="1" ht="25.5" customHeight="1">
      <c r="A6" s="553" t="s">
        <v>20</v>
      </c>
      <c r="B6" s="553" t="s">
        <v>2905</v>
      </c>
      <c r="C6" s="553" t="s">
        <v>2913</v>
      </c>
      <c r="D6" s="554" t="s">
        <v>73</v>
      </c>
      <c r="E6" s="554" t="s">
        <v>74</v>
      </c>
      <c r="F6" s="554" t="s">
        <v>75</v>
      </c>
      <c r="G6" s="554" t="s">
        <v>76</v>
      </c>
      <c r="H6" s="553" t="s">
        <v>2906</v>
      </c>
    </row>
    <row r="7" spans="1:8" s="555" customFormat="1" ht="25.5" customHeight="1">
      <c r="A7" s="556">
        <v>1</v>
      </c>
      <c r="B7" s="557" t="s">
        <v>173</v>
      </c>
      <c r="C7" s="557">
        <v>35</v>
      </c>
      <c r="D7" s="558">
        <v>1492</v>
      </c>
      <c r="E7" s="558">
        <v>458</v>
      </c>
      <c r="F7" s="558">
        <f>SUM('Guru SMA Kepegawaian 51'!BF21:BG21)</f>
        <v>215</v>
      </c>
      <c r="G7" s="558">
        <f>SUM('Guru SMK Kepegawaian 52'!BF21:BG21)</f>
        <v>203</v>
      </c>
      <c r="H7" s="559">
        <f>SUM(D7:E7)</f>
        <v>1950</v>
      </c>
    </row>
    <row r="8" spans="1:8" s="555" customFormat="1" ht="25.5" customHeight="1">
      <c r="A8" s="556">
        <v>2</v>
      </c>
      <c r="B8" s="557" t="s">
        <v>2907</v>
      </c>
      <c r="C8" s="557">
        <v>287</v>
      </c>
      <c r="D8" s="558">
        <v>675</v>
      </c>
      <c r="E8" s="558">
        <v>342</v>
      </c>
      <c r="F8" s="558">
        <f>SUM('Guru SMA Kepegawaian 51'!BJ21:BK21)</f>
        <v>71</v>
      </c>
      <c r="G8" s="558">
        <f>SUM('Guru SMK Kepegawaian 52'!BJ21:BK21)</f>
        <v>90</v>
      </c>
      <c r="H8" s="559">
        <f t="shared" ref="H8:H10" si="0">SUM(D8:E8)</f>
        <v>1017</v>
      </c>
    </row>
    <row r="9" spans="1:8" s="555" customFormat="1" ht="25.5" customHeight="1">
      <c r="A9" s="556">
        <v>3</v>
      </c>
      <c r="B9" s="557" t="s">
        <v>2908</v>
      </c>
      <c r="C9" s="557">
        <v>887</v>
      </c>
      <c r="D9" s="558">
        <f>428-D10</f>
        <v>381</v>
      </c>
      <c r="E9" s="558">
        <f>246-E10</f>
        <v>174</v>
      </c>
      <c r="F9" s="558">
        <f>SUM('Guru SMA Kepegawaian 51'!BN21:BO21)</f>
        <v>71</v>
      </c>
      <c r="G9" s="558">
        <f>SUM('Guru SMK Kepegawaian 52'!BN21:BO21)</f>
        <v>133</v>
      </c>
      <c r="H9" s="559">
        <f t="shared" si="0"/>
        <v>555</v>
      </c>
    </row>
    <row r="10" spans="1:8" s="555" customFormat="1" ht="25.5" customHeight="1">
      <c r="A10" s="556">
        <v>4</v>
      </c>
      <c r="B10" s="557" t="s">
        <v>2909</v>
      </c>
      <c r="C10" s="557"/>
      <c r="D10" s="558">
        <v>47</v>
      </c>
      <c r="E10" s="558">
        <v>72</v>
      </c>
      <c r="F10" s="558">
        <f>SUM('Guru SMA Kepegawaian 51'!BH21:BI21)</f>
        <v>72</v>
      </c>
      <c r="G10" s="558">
        <f>SUM('Guru SMK Kepegawaian 52'!BH21:BI21)</f>
        <v>54</v>
      </c>
      <c r="H10" s="559">
        <f t="shared" si="0"/>
        <v>119</v>
      </c>
    </row>
    <row r="11" spans="1:8" s="561" customFormat="1" ht="25.5" customHeight="1">
      <c r="A11" s="755" t="s">
        <v>165</v>
      </c>
      <c r="B11" s="755"/>
      <c r="C11" s="560">
        <f>SUM(C7:C10)</f>
        <v>1209</v>
      </c>
      <c r="D11" s="560">
        <f>SUM(D7:D10)</f>
        <v>2595</v>
      </c>
      <c r="E11" s="560">
        <f>SUM(E7:E10)</f>
        <v>1046</v>
      </c>
      <c r="F11" s="560">
        <f t="shared" ref="F11:G11" si="1">SUM(F7:F10)</f>
        <v>429</v>
      </c>
      <c r="G11" s="560">
        <f t="shared" si="1"/>
        <v>480</v>
      </c>
      <c r="H11" s="560">
        <f>SUM(H7:H10)</f>
        <v>3641</v>
      </c>
    </row>
    <row r="12" spans="1:8" s="555" customFormat="1" ht="21" customHeight="1">
      <c r="A12" s="562"/>
    </row>
  </sheetData>
  <mergeCells count="4">
    <mergeCell ref="A2:H2"/>
    <mergeCell ref="A3:H3"/>
    <mergeCell ref="A4:H4"/>
    <mergeCell ref="A11:B11"/>
  </mergeCells>
  <hyperlinks>
    <hyperlink ref="B7" r:id="rId1" display="javascript:void(0)" xr:uid="{00000000-0004-0000-5200-000000000000}"/>
    <hyperlink ref="B8" r:id="rId2" display="javascript:void(0)" xr:uid="{00000000-0004-0000-5200-000001000000}"/>
    <hyperlink ref="B9" r:id="rId3" display="javascript:void(0)" xr:uid="{00000000-0004-0000-5200-000002000000}"/>
    <hyperlink ref="B10" r:id="rId4" display="javascript:void(0)" xr:uid="{00000000-0004-0000-5200-000003000000}"/>
  </hyperlinks>
  <printOptions horizontalCentered="1"/>
  <pageMargins left="0.62992125984251968" right="0.27559055118110237" top="0.64" bottom="0.98425196850393704" header="0.51181102362204722" footer="0.51181102362204722"/>
  <pageSetup paperSize="10000" scale="110" orientation="portrait" horizontalDpi="4294967293" verticalDpi="0" r:id="rId5"/>
  <drawing r:id="rId6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G11"/>
  <sheetViews>
    <sheetView showGridLines="0" view="pageBreakPreview" zoomScaleSheetLayoutView="100" workbookViewId="0">
      <selection activeCell="Q5" sqref="Q5"/>
    </sheetView>
  </sheetViews>
  <sheetFormatPr defaultRowHeight="15"/>
  <cols>
    <col min="1" max="1" width="4.7109375" style="307" customWidth="1"/>
    <col min="2" max="2" width="25.7109375" style="580" customWidth="1"/>
    <col min="3" max="7" width="8.5703125" style="580" customWidth="1"/>
    <col min="8" max="16384" width="9.140625" style="580"/>
  </cols>
  <sheetData>
    <row r="1" spans="1:7" ht="9.75" customHeight="1">
      <c r="A1" s="579"/>
      <c r="B1" s="579"/>
      <c r="C1" s="579"/>
      <c r="D1" s="579"/>
      <c r="E1" s="579"/>
      <c r="F1" s="579"/>
      <c r="G1" s="579"/>
    </row>
    <row r="2" spans="1:7" s="555" customFormat="1" ht="13.5" customHeight="1">
      <c r="A2" s="803" t="s">
        <v>2910</v>
      </c>
      <c r="B2" s="803"/>
      <c r="C2" s="803"/>
      <c r="D2" s="803"/>
      <c r="E2" s="803"/>
      <c r="F2" s="803"/>
      <c r="G2" s="803"/>
    </row>
    <row r="3" spans="1:7" s="555" customFormat="1" ht="13.5" customHeight="1">
      <c r="A3" s="803" t="s">
        <v>2912</v>
      </c>
      <c r="B3" s="803"/>
      <c r="C3" s="803"/>
      <c r="D3" s="803"/>
      <c r="E3" s="803"/>
      <c r="F3" s="803"/>
      <c r="G3" s="803"/>
    </row>
    <row r="4" spans="1:7" s="555" customFormat="1" ht="13.5" customHeight="1">
      <c r="A4" s="803" t="s">
        <v>2904</v>
      </c>
      <c r="B4" s="803"/>
      <c r="C4" s="803"/>
      <c r="D4" s="803"/>
      <c r="E4" s="803"/>
      <c r="F4" s="803"/>
      <c r="G4" s="803"/>
    </row>
    <row r="5" spans="1:7" s="555" customFormat="1" ht="9" customHeight="1">
      <c r="A5" s="581"/>
      <c r="B5" s="581"/>
      <c r="C5" s="581"/>
      <c r="D5" s="581"/>
      <c r="E5" s="581"/>
      <c r="F5" s="581"/>
      <c r="G5" s="581"/>
    </row>
    <row r="6" spans="1:7" s="564" customFormat="1" ht="25.5" customHeight="1">
      <c r="A6" s="553" t="s">
        <v>20</v>
      </c>
      <c r="B6" s="553" t="s">
        <v>2905</v>
      </c>
      <c r="C6" s="554" t="s">
        <v>73</v>
      </c>
      <c r="D6" s="554" t="s">
        <v>74</v>
      </c>
      <c r="E6" s="554" t="s">
        <v>75</v>
      </c>
      <c r="F6" s="554" t="s">
        <v>76</v>
      </c>
      <c r="G6" s="553" t="s">
        <v>2906</v>
      </c>
    </row>
    <row r="7" spans="1:7" s="8" customFormat="1" ht="25.5" customHeight="1">
      <c r="A7" s="565">
        <v>1</v>
      </c>
      <c r="B7" s="566" t="s">
        <v>173</v>
      </c>
      <c r="C7" s="567">
        <v>52</v>
      </c>
      <c r="D7" s="567">
        <v>61</v>
      </c>
      <c r="E7" s="567">
        <f>SUM('Non PTK SMA 43'!C19:D19)</f>
        <v>21</v>
      </c>
      <c r="F7" s="567">
        <f>SUM('Non PTK SMK 44'!C19:D19)</f>
        <v>9</v>
      </c>
      <c r="G7" s="568">
        <f>SUM(C7:D7)</f>
        <v>113</v>
      </c>
    </row>
    <row r="8" spans="1:7" s="8" customFormat="1" ht="25.5" customHeight="1">
      <c r="A8" s="565">
        <v>2</v>
      </c>
      <c r="B8" s="566" t="s">
        <v>2907</v>
      </c>
      <c r="C8" s="567">
        <v>102</v>
      </c>
      <c r="D8" s="567">
        <v>62</v>
      </c>
      <c r="E8" s="567">
        <f>SUM('Non PTK SMA 43'!G19:H19)</f>
        <v>25</v>
      </c>
      <c r="F8" s="567">
        <f>SUM('Non PTK SMK 44'!G19:H19)</f>
        <v>44</v>
      </c>
      <c r="G8" s="568">
        <f t="shared" ref="G8:G10" si="0">SUM(C8:D8)</f>
        <v>164</v>
      </c>
    </row>
    <row r="9" spans="1:7" s="8" customFormat="1" ht="25.5" customHeight="1">
      <c r="A9" s="565">
        <v>3</v>
      </c>
      <c r="B9" s="566" t="s">
        <v>2908</v>
      </c>
      <c r="C9" s="567">
        <v>126</v>
      </c>
      <c r="D9" s="567">
        <v>61</v>
      </c>
      <c r="E9" s="567">
        <f>SUM('Non PTK SMA 43'!K19:L19)</f>
        <v>35</v>
      </c>
      <c r="F9" s="567">
        <f>SUM('Non PTK SMK 44'!K19:L19)</f>
        <v>37</v>
      </c>
      <c r="G9" s="568">
        <f t="shared" si="0"/>
        <v>187</v>
      </c>
    </row>
    <row r="10" spans="1:7" s="8" customFormat="1" ht="25.5" customHeight="1">
      <c r="A10" s="565">
        <v>4</v>
      </c>
      <c r="B10" s="566" t="s">
        <v>2909</v>
      </c>
      <c r="C10" s="567">
        <v>3</v>
      </c>
      <c r="D10" s="567">
        <v>3</v>
      </c>
      <c r="E10" s="567">
        <f>SUM('Non PTK SMA 43'!E19:F19)</f>
        <v>4</v>
      </c>
      <c r="F10" s="567">
        <f>SUM('Non PTK SMK 44'!E19:F19)</f>
        <v>5</v>
      </c>
      <c r="G10" s="568">
        <f t="shared" si="0"/>
        <v>6</v>
      </c>
    </row>
    <row r="11" spans="1:7" s="240" customFormat="1" ht="25.5" customHeight="1">
      <c r="A11" s="804" t="s">
        <v>165</v>
      </c>
      <c r="B11" s="805"/>
      <c r="C11" s="569">
        <f>SUM(C7:C10)</f>
        <v>283</v>
      </c>
      <c r="D11" s="569">
        <f>SUM(D7:D10)</f>
        <v>187</v>
      </c>
      <c r="E11" s="569">
        <f t="shared" ref="E11:F11" si="1">SUM(E7:E10)</f>
        <v>85</v>
      </c>
      <c r="F11" s="569">
        <f t="shared" si="1"/>
        <v>95</v>
      </c>
      <c r="G11" s="570">
        <f>SUM(G7:G10)</f>
        <v>470</v>
      </c>
    </row>
  </sheetData>
  <mergeCells count="4">
    <mergeCell ref="A4:G4"/>
    <mergeCell ref="A11:B11"/>
    <mergeCell ref="A2:G2"/>
    <mergeCell ref="A3:G3"/>
  </mergeCells>
  <hyperlinks>
    <hyperlink ref="B7" r:id="rId1" display="javascript:void(0)" xr:uid="{00000000-0004-0000-5300-000000000000}"/>
    <hyperlink ref="B8" r:id="rId2" display="javascript:void(0)" xr:uid="{00000000-0004-0000-5300-000001000000}"/>
    <hyperlink ref="B9" r:id="rId3" display="javascript:void(0)" xr:uid="{00000000-0004-0000-5300-000002000000}"/>
    <hyperlink ref="B10" r:id="rId4" display="javascript:void(0)" xr:uid="{00000000-0004-0000-5300-000003000000}"/>
  </hyperlinks>
  <printOptions horizontalCentered="1"/>
  <pageMargins left="0.62992125984251968" right="0.27559055118110237" top="0.64" bottom="0.98425196850393704" header="0.51181102362204722" footer="0.51181102362204722"/>
  <pageSetup paperSize="10000" scale="110" orientation="portrait" horizontalDpi="4294967293" verticalDpi="0" r:id="rId5"/>
  <drawing r:id="rId6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GC32"/>
  <sheetViews>
    <sheetView view="pageBreakPreview" zoomScale="90" zoomScaleSheetLayoutView="90" workbookViewId="0">
      <selection activeCell="Q5" sqref="Q5"/>
    </sheetView>
  </sheetViews>
  <sheetFormatPr defaultRowHeight="15"/>
  <cols>
    <col min="1" max="1" width="4.85546875" style="111" customWidth="1"/>
    <col min="2" max="2" width="0" style="111" hidden="1" customWidth="1"/>
    <col min="3" max="3" width="43.28515625" style="111" hidden="1" customWidth="1"/>
    <col min="4" max="4" width="24.85546875" style="111" hidden="1" customWidth="1"/>
    <col min="5" max="5" width="23.140625" style="111" bestFit="1" customWidth="1"/>
    <col min="6" max="6" width="19" style="111" hidden="1" customWidth="1"/>
    <col min="7" max="13" width="7.140625" style="111" hidden="1" customWidth="1"/>
    <col min="14" max="14" width="26.42578125" style="111" hidden="1" customWidth="1"/>
    <col min="15" max="15" width="7.140625" style="129" hidden="1" customWidth="1"/>
    <col min="16" max="19" width="7.140625" style="111" hidden="1" customWidth="1"/>
    <col min="20" max="33" width="6.7109375" style="111" customWidth="1"/>
    <col min="34" max="35" width="7.140625" style="111" customWidth="1"/>
    <col min="36" max="184" width="7.140625" style="111" hidden="1" customWidth="1"/>
    <col min="185" max="16384" width="9.140625" style="111"/>
  </cols>
  <sheetData>
    <row r="1" spans="1:185">
      <c r="A1" s="776" t="s">
        <v>1861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6"/>
      <c r="R1" s="776"/>
      <c r="S1" s="776"/>
      <c r="T1" s="776"/>
      <c r="U1" s="776"/>
      <c r="V1" s="776"/>
      <c r="W1" s="776"/>
      <c r="X1" s="776"/>
      <c r="Y1" s="776"/>
      <c r="Z1" s="776"/>
      <c r="AA1" s="776"/>
      <c r="AB1" s="776"/>
      <c r="AC1" s="776"/>
      <c r="AD1" s="776"/>
      <c r="AE1" s="776"/>
      <c r="AF1" s="776"/>
      <c r="AG1" s="776"/>
      <c r="AH1" s="776"/>
      <c r="AI1" s="776"/>
      <c r="AJ1" s="776"/>
      <c r="AK1" s="776"/>
      <c r="AL1" s="776"/>
      <c r="AM1" s="776"/>
      <c r="AN1" s="776"/>
      <c r="AO1" s="776"/>
      <c r="AP1" s="776"/>
      <c r="AQ1" s="776"/>
      <c r="AR1" s="776"/>
      <c r="AS1" s="776"/>
      <c r="AT1" s="776"/>
      <c r="AU1" s="776"/>
      <c r="AV1" s="776"/>
      <c r="AW1" s="776"/>
      <c r="AX1" s="776"/>
      <c r="AY1" s="776"/>
      <c r="AZ1" s="776"/>
      <c r="BA1" s="776"/>
      <c r="BB1" s="776"/>
      <c r="BC1" s="776"/>
      <c r="BD1" s="776"/>
      <c r="BE1" s="776"/>
      <c r="BF1" s="776"/>
      <c r="BG1" s="776"/>
      <c r="BH1" s="776"/>
      <c r="BI1" s="776"/>
      <c r="BJ1" s="776"/>
      <c r="BK1" s="776"/>
      <c r="BL1" s="776"/>
      <c r="BM1" s="776"/>
      <c r="BN1" s="776"/>
      <c r="BO1" s="776"/>
      <c r="BP1" s="776"/>
      <c r="BQ1" s="776"/>
      <c r="BR1" s="776"/>
      <c r="BS1" s="776"/>
      <c r="BT1" s="776"/>
      <c r="BU1" s="776"/>
      <c r="BV1" s="776"/>
      <c r="BW1" s="776"/>
      <c r="BX1" s="776"/>
      <c r="BY1" s="776"/>
      <c r="BZ1" s="776"/>
      <c r="CA1" s="776"/>
      <c r="CB1" s="776"/>
      <c r="CC1" s="776"/>
      <c r="CD1" s="776"/>
      <c r="CE1" s="776"/>
      <c r="CF1" s="776"/>
      <c r="CG1" s="776"/>
      <c r="CH1" s="776"/>
      <c r="CI1" s="776"/>
      <c r="CJ1" s="776"/>
      <c r="CK1" s="776"/>
      <c r="CL1" s="776"/>
      <c r="CM1" s="776"/>
      <c r="CN1" s="776"/>
      <c r="CO1" s="776"/>
      <c r="CP1" s="776"/>
      <c r="CQ1" s="776"/>
      <c r="CR1" s="776"/>
      <c r="CS1" s="776"/>
      <c r="CT1" s="776"/>
      <c r="CU1" s="776"/>
      <c r="CV1" s="776"/>
      <c r="CW1" s="776"/>
      <c r="CX1" s="776"/>
      <c r="CY1" s="776"/>
      <c r="CZ1" s="776"/>
      <c r="DA1" s="776"/>
      <c r="DB1" s="776"/>
      <c r="DC1" s="776"/>
      <c r="DD1" s="776"/>
      <c r="DE1" s="776"/>
      <c r="DF1" s="776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776"/>
      <c r="DU1" s="776"/>
      <c r="DV1" s="776"/>
      <c r="DW1" s="776"/>
      <c r="DX1" s="776"/>
      <c r="DY1" s="776"/>
      <c r="DZ1" s="776"/>
      <c r="EA1" s="776"/>
      <c r="EB1" s="776"/>
      <c r="EC1" s="776"/>
      <c r="ED1" s="776"/>
      <c r="EE1" s="776"/>
      <c r="EF1" s="776"/>
      <c r="EG1" s="776"/>
      <c r="EH1" s="776"/>
      <c r="EI1" s="776"/>
      <c r="EJ1" s="776"/>
      <c r="EK1" s="776"/>
      <c r="EL1" s="776"/>
      <c r="EM1" s="776"/>
      <c r="EN1" s="776"/>
      <c r="EO1" s="776"/>
      <c r="EP1" s="776"/>
      <c r="EQ1" s="776"/>
      <c r="ER1" s="776"/>
      <c r="ES1" s="776"/>
      <c r="ET1" s="776"/>
      <c r="EU1" s="776"/>
      <c r="EV1" s="776"/>
      <c r="EW1" s="776"/>
      <c r="EX1" s="776"/>
      <c r="EY1" s="776"/>
      <c r="EZ1" s="776"/>
      <c r="FA1" s="776"/>
      <c r="FB1" s="776"/>
      <c r="FC1" s="776"/>
      <c r="FD1" s="776"/>
      <c r="FE1" s="776"/>
      <c r="FF1" s="776"/>
      <c r="FG1" s="776"/>
      <c r="FH1" s="776"/>
      <c r="FI1" s="776"/>
      <c r="FJ1" s="776"/>
      <c r="FK1" s="776"/>
      <c r="FL1" s="776"/>
      <c r="FM1" s="776"/>
      <c r="FN1" s="776"/>
      <c r="FO1" s="776"/>
      <c r="FP1" s="776"/>
      <c r="FQ1" s="776"/>
      <c r="FR1" s="776"/>
      <c r="FS1" s="776"/>
      <c r="FT1" s="776"/>
      <c r="FU1" s="776"/>
      <c r="FV1" s="776"/>
      <c r="FW1" s="776"/>
      <c r="FX1" s="776"/>
      <c r="FY1" s="776"/>
      <c r="FZ1" s="776"/>
      <c r="GA1" s="776"/>
      <c r="GB1" s="776"/>
      <c r="GC1" s="776"/>
    </row>
    <row r="2" spans="1:185" ht="6" customHeight="1">
      <c r="A2" s="441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  <c r="T2" s="441"/>
      <c r="U2" s="441"/>
      <c r="V2" s="441"/>
      <c r="W2" s="441"/>
      <c r="X2" s="441"/>
      <c r="Y2" s="441"/>
      <c r="Z2" s="441"/>
      <c r="AA2" s="441"/>
      <c r="AB2" s="441"/>
      <c r="AC2" s="441"/>
      <c r="AD2" s="441"/>
      <c r="AE2" s="441"/>
      <c r="AF2" s="441"/>
      <c r="AG2" s="441"/>
      <c r="AH2" s="441"/>
      <c r="AI2" s="441"/>
      <c r="AJ2" s="441"/>
      <c r="AK2" s="441"/>
      <c r="AL2" s="441"/>
      <c r="AM2" s="441"/>
      <c r="AN2" s="441"/>
      <c r="AO2" s="441"/>
      <c r="AP2" s="441"/>
      <c r="AQ2" s="441"/>
      <c r="AR2" s="441"/>
      <c r="AS2" s="441"/>
      <c r="AT2" s="441"/>
      <c r="AU2" s="441"/>
      <c r="AV2" s="441"/>
      <c r="AW2" s="441"/>
      <c r="AX2" s="441"/>
      <c r="AY2" s="441"/>
      <c r="AZ2" s="441"/>
      <c r="BA2" s="441"/>
      <c r="BB2" s="441"/>
      <c r="BC2" s="441"/>
      <c r="BD2" s="441"/>
      <c r="BE2" s="441"/>
      <c r="BF2" s="441"/>
      <c r="BG2" s="441"/>
      <c r="BH2" s="441"/>
      <c r="BI2" s="441"/>
      <c r="BJ2" s="441"/>
      <c r="BK2" s="441"/>
      <c r="BL2" s="441"/>
      <c r="BM2" s="441"/>
      <c r="BN2" s="441"/>
      <c r="BO2" s="441"/>
      <c r="BP2" s="441"/>
      <c r="BQ2" s="441"/>
      <c r="BR2" s="441"/>
      <c r="BS2" s="441"/>
      <c r="BT2" s="441"/>
      <c r="BU2" s="441"/>
      <c r="BV2" s="441"/>
      <c r="BW2" s="441"/>
      <c r="BX2" s="441"/>
      <c r="BY2" s="441"/>
      <c r="BZ2" s="441"/>
      <c r="CA2" s="441"/>
      <c r="CB2" s="441"/>
      <c r="CC2" s="441"/>
      <c r="CD2" s="441"/>
      <c r="CE2" s="441"/>
      <c r="CF2" s="441"/>
      <c r="CG2" s="441"/>
      <c r="CH2" s="441"/>
      <c r="CI2" s="441"/>
      <c r="CJ2" s="441"/>
      <c r="CK2" s="441"/>
      <c r="CL2" s="441"/>
      <c r="CM2" s="441"/>
      <c r="CN2" s="441"/>
      <c r="CO2" s="441"/>
      <c r="CP2" s="441"/>
      <c r="CQ2" s="441"/>
      <c r="CR2" s="441"/>
      <c r="CS2" s="441"/>
      <c r="CT2" s="441"/>
      <c r="CU2" s="441"/>
      <c r="CV2" s="441"/>
      <c r="CW2" s="441"/>
      <c r="CX2" s="441"/>
      <c r="CY2" s="441"/>
      <c r="CZ2" s="441"/>
      <c r="DA2" s="441"/>
      <c r="DB2" s="441"/>
      <c r="DC2" s="441"/>
      <c r="DD2" s="441"/>
      <c r="DE2" s="441"/>
      <c r="DF2" s="441"/>
      <c r="DG2" s="441"/>
      <c r="DH2" s="441"/>
      <c r="DI2" s="441"/>
      <c r="DJ2" s="441"/>
      <c r="DK2" s="441"/>
      <c r="DL2" s="441"/>
      <c r="DM2" s="441"/>
      <c r="DN2" s="441"/>
      <c r="DO2" s="441"/>
      <c r="DP2" s="441"/>
      <c r="DQ2" s="441"/>
      <c r="DR2" s="441"/>
      <c r="DS2" s="441"/>
      <c r="DT2" s="441"/>
      <c r="DU2" s="441"/>
      <c r="DV2" s="441"/>
      <c r="DW2" s="441"/>
      <c r="DX2" s="441"/>
      <c r="DY2" s="441"/>
      <c r="DZ2" s="441"/>
      <c r="EA2" s="441"/>
      <c r="EB2" s="441"/>
      <c r="EC2" s="441"/>
      <c r="ED2" s="441"/>
      <c r="EE2" s="441"/>
      <c r="EF2" s="441"/>
      <c r="EG2" s="441"/>
      <c r="EH2" s="441"/>
      <c r="EI2" s="441"/>
      <c r="EJ2" s="441"/>
      <c r="EK2" s="441"/>
      <c r="EL2" s="441"/>
      <c r="EM2" s="441"/>
      <c r="EN2" s="441"/>
      <c r="EO2" s="441"/>
      <c r="EP2" s="441"/>
      <c r="EQ2" s="441"/>
      <c r="ER2" s="441"/>
      <c r="ES2" s="441"/>
      <c r="ET2" s="441"/>
      <c r="EU2" s="441"/>
      <c r="EV2" s="441"/>
      <c r="EW2" s="441"/>
      <c r="EX2" s="441"/>
      <c r="EY2" s="441"/>
      <c r="EZ2" s="441"/>
      <c r="FA2" s="441"/>
      <c r="FB2" s="441"/>
      <c r="FC2" s="441"/>
      <c r="FD2" s="441"/>
      <c r="FE2" s="441"/>
      <c r="FF2" s="441"/>
      <c r="FG2" s="441"/>
      <c r="FH2" s="441"/>
      <c r="FI2" s="441"/>
      <c r="FJ2" s="441"/>
      <c r="FK2" s="441"/>
      <c r="FL2" s="441"/>
      <c r="FM2" s="441"/>
      <c r="FN2" s="441"/>
      <c r="FO2" s="441"/>
      <c r="FP2" s="441"/>
      <c r="FQ2" s="441"/>
      <c r="FR2" s="441"/>
      <c r="FS2" s="441"/>
      <c r="FT2" s="441"/>
      <c r="FU2" s="441"/>
      <c r="FV2" s="441"/>
      <c r="FW2" s="441"/>
      <c r="FX2" s="441"/>
      <c r="FY2" s="441"/>
      <c r="FZ2" s="441"/>
      <c r="GA2" s="441"/>
      <c r="GB2" s="441"/>
      <c r="GC2" s="441"/>
    </row>
    <row r="3" spans="1:185">
      <c r="A3" s="776" t="s">
        <v>2641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  <c r="Q3" s="776"/>
      <c r="R3" s="776"/>
      <c r="S3" s="776"/>
      <c r="T3" s="776"/>
      <c r="U3" s="776"/>
      <c r="V3" s="776"/>
      <c r="W3" s="776"/>
      <c r="X3" s="776"/>
      <c r="Y3" s="776"/>
      <c r="Z3" s="776"/>
      <c r="AA3" s="776"/>
      <c r="AB3" s="776"/>
      <c r="AC3" s="776"/>
      <c r="AD3" s="776"/>
      <c r="AE3" s="776"/>
      <c r="AF3" s="776"/>
      <c r="AG3" s="776"/>
      <c r="AH3" s="776"/>
      <c r="AI3" s="776"/>
      <c r="AJ3" s="776"/>
      <c r="AK3" s="776"/>
      <c r="AL3" s="776"/>
      <c r="AM3" s="776"/>
      <c r="AN3" s="776"/>
      <c r="AO3" s="776"/>
      <c r="AP3" s="776"/>
      <c r="AQ3" s="776"/>
      <c r="AR3" s="776"/>
      <c r="AS3" s="776"/>
      <c r="AT3" s="776"/>
      <c r="AU3" s="776"/>
      <c r="AV3" s="776"/>
      <c r="AW3" s="776"/>
      <c r="AX3" s="776"/>
      <c r="AY3" s="776"/>
      <c r="AZ3" s="776"/>
      <c r="BA3" s="776"/>
      <c r="BB3" s="776"/>
      <c r="BC3" s="776"/>
      <c r="BD3" s="776"/>
      <c r="BE3" s="776"/>
      <c r="BF3" s="776"/>
      <c r="BG3" s="776"/>
      <c r="BH3" s="776"/>
      <c r="BI3" s="776"/>
      <c r="BJ3" s="776"/>
      <c r="BK3" s="776"/>
      <c r="BL3" s="776"/>
      <c r="BM3" s="776"/>
      <c r="BN3" s="776"/>
      <c r="BO3" s="776"/>
      <c r="BP3" s="776"/>
      <c r="BQ3" s="776"/>
      <c r="BR3" s="776"/>
      <c r="BS3" s="776"/>
      <c r="BT3" s="776"/>
      <c r="BU3" s="776"/>
      <c r="BV3" s="776"/>
      <c r="BW3" s="776"/>
      <c r="BX3" s="776"/>
      <c r="BY3" s="776"/>
      <c r="BZ3" s="776"/>
      <c r="CA3" s="776"/>
      <c r="CB3" s="776"/>
      <c r="CC3" s="776"/>
      <c r="CD3" s="776"/>
      <c r="CE3" s="776"/>
      <c r="CF3" s="776"/>
      <c r="CG3" s="776"/>
      <c r="CH3" s="776"/>
      <c r="CI3" s="776"/>
      <c r="CJ3" s="776"/>
      <c r="CK3" s="776"/>
      <c r="CL3" s="776"/>
      <c r="CM3" s="776"/>
      <c r="CN3" s="776"/>
      <c r="CO3" s="776"/>
      <c r="CP3" s="776"/>
      <c r="CQ3" s="776"/>
      <c r="CR3" s="776"/>
      <c r="CS3" s="776"/>
      <c r="CT3" s="776"/>
      <c r="CU3" s="776"/>
      <c r="CV3" s="776"/>
      <c r="CW3" s="776"/>
      <c r="CX3" s="776"/>
      <c r="CY3" s="776"/>
      <c r="CZ3" s="776"/>
      <c r="DA3" s="776"/>
      <c r="DB3" s="776"/>
      <c r="DC3" s="776"/>
      <c r="DD3" s="776"/>
      <c r="DE3" s="776"/>
      <c r="DF3" s="776"/>
      <c r="DG3" s="776"/>
      <c r="DH3" s="776"/>
      <c r="DI3" s="776"/>
      <c r="DJ3" s="776"/>
      <c r="DK3" s="776"/>
      <c r="DL3" s="776"/>
      <c r="DM3" s="776"/>
      <c r="DN3" s="776"/>
      <c r="DO3" s="776"/>
      <c r="DP3" s="776"/>
      <c r="DQ3" s="776"/>
      <c r="DR3" s="776"/>
      <c r="DS3" s="776"/>
      <c r="DT3" s="776"/>
      <c r="DU3" s="776"/>
      <c r="DV3" s="776"/>
      <c r="DW3" s="776"/>
      <c r="DX3" s="776"/>
      <c r="DY3" s="776"/>
      <c r="DZ3" s="776"/>
      <c r="EA3" s="776"/>
      <c r="EB3" s="776"/>
      <c r="EC3" s="776"/>
      <c r="ED3" s="776"/>
      <c r="EE3" s="776"/>
      <c r="EF3" s="776"/>
      <c r="EG3" s="776"/>
      <c r="EH3" s="776"/>
      <c r="EI3" s="776"/>
      <c r="EJ3" s="776"/>
      <c r="EK3" s="776"/>
      <c r="EL3" s="776"/>
      <c r="EM3" s="776"/>
      <c r="EN3" s="776"/>
      <c r="EO3" s="776"/>
      <c r="EP3" s="776"/>
      <c r="EQ3" s="776"/>
      <c r="ER3" s="776"/>
      <c r="ES3" s="776"/>
      <c r="ET3" s="776"/>
      <c r="EU3" s="776"/>
      <c r="EV3" s="776"/>
      <c r="EW3" s="776"/>
      <c r="EX3" s="776"/>
      <c r="EY3" s="776"/>
      <c r="EZ3" s="776"/>
      <c r="FA3" s="776"/>
      <c r="FB3" s="776"/>
      <c r="FC3" s="776"/>
      <c r="FD3" s="776"/>
      <c r="FE3" s="776"/>
      <c r="FF3" s="776"/>
      <c r="FG3" s="776"/>
      <c r="FH3" s="776"/>
      <c r="FI3" s="776"/>
      <c r="FJ3" s="776"/>
      <c r="FK3" s="776"/>
      <c r="FL3" s="776"/>
      <c r="FM3" s="776"/>
      <c r="FN3" s="776"/>
      <c r="FO3" s="776"/>
      <c r="FP3" s="776"/>
      <c r="FQ3" s="776"/>
      <c r="FR3" s="776"/>
      <c r="FS3" s="776"/>
      <c r="FT3" s="776"/>
      <c r="FU3" s="776"/>
      <c r="FV3" s="776"/>
      <c r="FW3" s="776"/>
      <c r="FX3" s="776"/>
      <c r="FY3" s="776"/>
      <c r="FZ3" s="776"/>
      <c r="GA3" s="776"/>
      <c r="GB3" s="776"/>
      <c r="GC3" s="776"/>
    </row>
    <row r="4" spans="1:185">
      <c r="A4" s="776" t="s">
        <v>2643</v>
      </c>
      <c r="B4" s="776"/>
      <c r="C4" s="776"/>
      <c r="D4" s="776"/>
      <c r="E4" s="776"/>
      <c r="F4" s="776"/>
      <c r="G4" s="776"/>
      <c r="H4" s="776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  <c r="U4" s="776"/>
      <c r="V4" s="776"/>
      <c r="W4" s="776"/>
      <c r="X4" s="776"/>
      <c r="Y4" s="776"/>
      <c r="Z4" s="776"/>
      <c r="AA4" s="776"/>
      <c r="AB4" s="776"/>
      <c r="AC4" s="776"/>
      <c r="AD4" s="776"/>
      <c r="AE4" s="776"/>
      <c r="AF4" s="776"/>
      <c r="AG4" s="776"/>
      <c r="AH4" s="776"/>
      <c r="AI4" s="776"/>
      <c r="AJ4" s="776"/>
      <c r="AK4" s="776"/>
      <c r="AL4" s="776"/>
      <c r="AM4" s="776"/>
      <c r="AN4" s="776"/>
      <c r="AO4" s="776"/>
      <c r="AP4" s="776"/>
      <c r="AQ4" s="776"/>
      <c r="AR4" s="776"/>
      <c r="AS4" s="776"/>
      <c r="AT4" s="776"/>
      <c r="AU4" s="776"/>
      <c r="AV4" s="776"/>
      <c r="AW4" s="776"/>
      <c r="AX4" s="776"/>
      <c r="AY4" s="776"/>
      <c r="AZ4" s="776"/>
      <c r="BA4" s="776"/>
      <c r="BB4" s="776"/>
      <c r="BC4" s="776"/>
      <c r="BD4" s="776"/>
      <c r="BE4" s="776"/>
      <c r="BF4" s="776"/>
      <c r="BG4" s="776"/>
      <c r="BH4" s="776"/>
      <c r="BI4" s="776"/>
      <c r="BJ4" s="776"/>
      <c r="BK4" s="776"/>
      <c r="BL4" s="776"/>
      <c r="BM4" s="776"/>
      <c r="BN4" s="776"/>
      <c r="BO4" s="776"/>
      <c r="BP4" s="776"/>
      <c r="BQ4" s="776"/>
      <c r="BR4" s="776"/>
      <c r="BS4" s="776"/>
      <c r="BT4" s="776"/>
      <c r="BU4" s="776"/>
      <c r="BV4" s="776"/>
      <c r="BW4" s="776"/>
      <c r="BX4" s="776"/>
      <c r="BY4" s="776"/>
      <c r="BZ4" s="776"/>
      <c r="CA4" s="776"/>
      <c r="CB4" s="776"/>
      <c r="CC4" s="776"/>
      <c r="CD4" s="776"/>
      <c r="CE4" s="776"/>
      <c r="CF4" s="776"/>
      <c r="CG4" s="776"/>
      <c r="CH4" s="776"/>
      <c r="CI4" s="776"/>
      <c r="CJ4" s="776"/>
      <c r="CK4" s="776"/>
      <c r="CL4" s="776"/>
      <c r="CM4" s="776"/>
      <c r="CN4" s="776"/>
      <c r="CO4" s="776"/>
      <c r="CP4" s="776"/>
      <c r="CQ4" s="776"/>
      <c r="CR4" s="776"/>
      <c r="CS4" s="776"/>
      <c r="CT4" s="776"/>
      <c r="CU4" s="776"/>
      <c r="CV4" s="776"/>
      <c r="CW4" s="776"/>
      <c r="CX4" s="776"/>
      <c r="CY4" s="776"/>
      <c r="CZ4" s="776"/>
      <c r="DA4" s="776"/>
      <c r="DB4" s="776"/>
      <c r="DC4" s="776"/>
      <c r="DD4" s="776"/>
      <c r="DE4" s="776"/>
      <c r="DF4" s="776"/>
      <c r="DG4" s="776"/>
      <c r="DH4" s="776"/>
      <c r="DI4" s="776"/>
      <c r="DJ4" s="776"/>
      <c r="DK4" s="776"/>
      <c r="DL4" s="776"/>
      <c r="DM4" s="776"/>
      <c r="DN4" s="776"/>
      <c r="DO4" s="776"/>
      <c r="DP4" s="776"/>
      <c r="DQ4" s="776"/>
      <c r="DR4" s="776"/>
      <c r="DS4" s="776"/>
      <c r="DT4" s="776"/>
      <c r="DU4" s="776"/>
      <c r="DV4" s="776"/>
      <c r="DW4" s="776"/>
      <c r="DX4" s="776"/>
      <c r="DY4" s="776"/>
      <c r="DZ4" s="776"/>
      <c r="EA4" s="776"/>
      <c r="EB4" s="776"/>
      <c r="EC4" s="776"/>
      <c r="ED4" s="776"/>
      <c r="EE4" s="776"/>
      <c r="EF4" s="776"/>
      <c r="EG4" s="776"/>
      <c r="EH4" s="776"/>
      <c r="EI4" s="776"/>
      <c r="EJ4" s="776"/>
      <c r="EK4" s="776"/>
      <c r="EL4" s="776"/>
      <c r="EM4" s="776"/>
      <c r="EN4" s="776"/>
      <c r="EO4" s="776"/>
      <c r="EP4" s="776"/>
      <c r="EQ4" s="776"/>
      <c r="ER4" s="776"/>
      <c r="ES4" s="776"/>
      <c r="ET4" s="776"/>
      <c r="EU4" s="776"/>
      <c r="EV4" s="776"/>
      <c r="EW4" s="776"/>
      <c r="EX4" s="776"/>
      <c r="EY4" s="776"/>
      <c r="EZ4" s="776"/>
      <c r="FA4" s="776"/>
      <c r="FB4" s="776"/>
      <c r="FC4" s="776"/>
      <c r="FD4" s="776"/>
      <c r="FE4" s="776"/>
      <c r="FF4" s="776"/>
      <c r="FG4" s="776"/>
      <c r="FH4" s="776"/>
      <c r="FI4" s="776"/>
      <c r="FJ4" s="776"/>
      <c r="FK4" s="776"/>
      <c r="FL4" s="776"/>
      <c r="FM4" s="776"/>
      <c r="FN4" s="776"/>
      <c r="FO4" s="776"/>
      <c r="FP4" s="776"/>
      <c r="FQ4" s="776"/>
      <c r="FR4" s="776"/>
      <c r="FS4" s="776"/>
      <c r="FT4" s="776"/>
      <c r="FU4" s="776"/>
      <c r="FV4" s="776"/>
      <c r="FW4" s="776"/>
      <c r="FX4" s="776"/>
      <c r="FY4" s="776"/>
      <c r="FZ4" s="776"/>
      <c r="GA4" s="776"/>
      <c r="GB4" s="776"/>
      <c r="GC4" s="776"/>
    </row>
    <row r="5" spans="1:185">
      <c r="A5" s="776" t="s">
        <v>2287</v>
      </c>
      <c r="B5" s="776"/>
      <c r="C5" s="776"/>
      <c r="D5" s="776"/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  <c r="U5" s="776"/>
      <c r="V5" s="776"/>
      <c r="W5" s="776"/>
      <c r="X5" s="776"/>
      <c r="Y5" s="776"/>
      <c r="Z5" s="776"/>
      <c r="AA5" s="776"/>
      <c r="AB5" s="776"/>
      <c r="AC5" s="776"/>
      <c r="AD5" s="776"/>
      <c r="AE5" s="776"/>
      <c r="AF5" s="776"/>
      <c r="AG5" s="776"/>
      <c r="AH5" s="776"/>
      <c r="AI5" s="776"/>
      <c r="AJ5" s="776"/>
      <c r="AK5" s="776"/>
      <c r="AL5" s="776"/>
      <c r="AM5" s="776"/>
      <c r="AN5" s="776"/>
      <c r="AO5" s="776"/>
      <c r="AP5" s="776"/>
      <c r="AQ5" s="776"/>
      <c r="AR5" s="776"/>
      <c r="AS5" s="776"/>
      <c r="AT5" s="776"/>
      <c r="AU5" s="776"/>
      <c r="AV5" s="776"/>
      <c r="AW5" s="776"/>
      <c r="AX5" s="776"/>
      <c r="AY5" s="776"/>
      <c r="AZ5" s="776"/>
      <c r="BA5" s="776"/>
      <c r="BB5" s="776"/>
      <c r="BC5" s="776"/>
      <c r="BD5" s="776"/>
      <c r="BE5" s="776"/>
      <c r="BF5" s="776"/>
      <c r="BG5" s="776"/>
      <c r="BH5" s="776"/>
      <c r="BI5" s="776"/>
      <c r="BJ5" s="776"/>
      <c r="BK5" s="776"/>
      <c r="BL5" s="776"/>
      <c r="BM5" s="776"/>
      <c r="BN5" s="776"/>
      <c r="BO5" s="776"/>
      <c r="BP5" s="776"/>
      <c r="BQ5" s="776"/>
      <c r="BR5" s="776"/>
      <c r="BS5" s="776"/>
      <c r="BT5" s="776"/>
      <c r="BU5" s="776"/>
      <c r="BV5" s="776"/>
      <c r="BW5" s="776"/>
      <c r="BX5" s="776"/>
      <c r="BY5" s="776"/>
      <c r="BZ5" s="776"/>
      <c r="CA5" s="776"/>
      <c r="CB5" s="776"/>
      <c r="CC5" s="776"/>
      <c r="CD5" s="776"/>
      <c r="CE5" s="776"/>
      <c r="CF5" s="776"/>
      <c r="CG5" s="776"/>
      <c r="CH5" s="776"/>
      <c r="CI5" s="776"/>
      <c r="CJ5" s="776"/>
      <c r="CK5" s="776"/>
      <c r="CL5" s="776"/>
      <c r="CM5" s="776"/>
      <c r="CN5" s="776"/>
      <c r="CO5" s="776"/>
      <c r="CP5" s="776"/>
      <c r="CQ5" s="776"/>
      <c r="CR5" s="776"/>
      <c r="CS5" s="776"/>
      <c r="CT5" s="776"/>
      <c r="CU5" s="776"/>
      <c r="CV5" s="776"/>
      <c r="CW5" s="776"/>
      <c r="CX5" s="776"/>
      <c r="CY5" s="776"/>
      <c r="CZ5" s="776"/>
      <c r="DA5" s="776"/>
      <c r="DB5" s="776"/>
      <c r="DC5" s="776"/>
      <c r="DD5" s="776"/>
      <c r="DE5" s="776"/>
      <c r="DF5" s="776"/>
      <c r="DG5" s="776"/>
      <c r="DH5" s="776"/>
      <c r="DI5" s="776"/>
      <c r="DJ5" s="776"/>
      <c r="DK5" s="776"/>
      <c r="DL5" s="776"/>
      <c r="DM5" s="776"/>
      <c r="DN5" s="776"/>
      <c r="DO5" s="776"/>
      <c r="DP5" s="776"/>
      <c r="DQ5" s="776"/>
      <c r="DR5" s="776"/>
      <c r="DS5" s="776"/>
      <c r="DT5" s="776"/>
      <c r="DU5" s="776"/>
      <c r="DV5" s="776"/>
      <c r="DW5" s="776"/>
      <c r="DX5" s="776"/>
      <c r="DY5" s="776"/>
      <c r="DZ5" s="776"/>
      <c r="EA5" s="776"/>
      <c r="EB5" s="776"/>
      <c r="EC5" s="776"/>
      <c r="ED5" s="776"/>
      <c r="EE5" s="776"/>
      <c r="EF5" s="776"/>
      <c r="EG5" s="776"/>
      <c r="EH5" s="776"/>
      <c r="EI5" s="776"/>
      <c r="EJ5" s="776"/>
      <c r="EK5" s="776"/>
      <c r="EL5" s="776"/>
      <c r="EM5" s="776"/>
      <c r="EN5" s="776"/>
      <c r="EO5" s="776"/>
      <c r="EP5" s="776"/>
      <c r="EQ5" s="776"/>
      <c r="ER5" s="776"/>
      <c r="ES5" s="776"/>
      <c r="ET5" s="776"/>
      <c r="EU5" s="776"/>
      <c r="EV5" s="776"/>
      <c r="EW5" s="776"/>
      <c r="EX5" s="776"/>
      <c r="EY5" s="776"/>
      <c r="EZ5" s="776"/>
      <c r="FA5" s="776"/>
      <c r="FB5" s="776"/>
      <c r="FC5" s="776"/>
      <c r="FD5" s="776"/>
      <c r="FE5" s="776"/>
      <c r="FF5" s="776"/>
      <c r="FG5" s="776"/>
      <c r="FH5" s="776"/>
      <c r="FI5" s="776"/>
      <c r="FJ5" s="776"/>
      <c r="FK5" s="776"/>
      <c r="FL5" s="776"/>
      <c r="FM5" s="776"/>
      <c r="FN5" s="776"/>
      <c r="FO5" s="776"/>
      <c r="FP5" s="776"/>
      <c r="FQ5" s="776"/>
      <c r="FR5" s="776"/>
      <c r="FS5" s="776"/>
      <c r="FT5" s="776"/>
      <c r="FU5" s="776"/>
      <c r="FV5" s="776"/>
      <c r="FW5" s="776"/>
      <c r="FX5" s="776"/>
      <c r="FY5" s="776"/>
      <c r="FZ5" s="776"/>
      <c r="GA5" s="776"/>
      <c r="GB5" s="776"/>
      <c r="GC5" s="776"/>
    </row>
    <row r="6" spans="1:185" ht="8.25" customHeight="1">
      <c r="B6" s="112"/>
    </row>
    <row r="7" spans="1:185" s="114" customFormat="1" ht="14.25" customHeight="1">
      <c r="A7" s="773" t="s">
        <v>20</v>
      </c>
      <c r="B7" s="773" t="s">
        <v>166</v>
      </c>
      <c r="C7" s="773" t="s">
        <v>168</v>
      </c>
      <c r="D7" s="773" t="s">
        <v>15</v>
      </c>
      <c r="E7" s="773" t="s">
        <v>14</v>
      </c>
      <c r="F7" s="773" t="s">
        <v>423</v>
      </c>
      <c r="G7" s="773" t="s">
        <v>424</v>
      </c>
      <c r="H7" s="773" t="s">
        <v>425</v>
      </c>
      <c r="I7" s="773" t="s">
        <v>426</v>
      </c>
      <c r="J7" s="773" t="s">
        <v>426</v>
      </c>
      <c r="K7" s="773" t="s">
        <v>427</v>
      </c>
      <c r="L7" s="773" t="s">
        <v>428</v>
      </c>
      <c r="M7" s="773" t="s">
        <v>429</v>
      </c>
      <c r="N7" s="970" t="s">
        <v>430</v>
      </c>
      <c r="O7" s="971"/>
      <c r="P7" s="971"/>
      <c r="Q7" s="971"/>
      <c r="R7" s="971"/>
      <c r="S7" s="972"/>
      <c r="T7" s="973" t="s">
        <v>1370</v>
      </c>
      <c r="U7" s="974"/>
      <c r="V7" s="974"/>
      <c r="W7" s="974"/>
      <c r="X7" s="974"/>
      <c r="Y7" s="974"/>
      <c r="Z7" s="974"/>
      <c r="AA7" s="974"/>
      <c r="AB7" s="974"/>
      <c r="AC7" s="974"/>
      <c r="AD7" s="974"/>
      <c r="AE7" s="974"/>
      <c r="AF7" s="974"/>
      <c r="AG7" s="974"/>
      <c r="AH7" s="974"/>
      <c r="AI7" s="974"/>
      <c r="AJ7" s="974"/>
      <c r="AK7" s="974"/>
      <c r="AL7" s="974"/>
      <c r="AM7" s="974"/>
      <c r="AN7" s="974"/>
      <c r="AO7" s="974"/>
      <c r="AP7" s="974"/>
      <c r="AQ7" s="974"/>
      <c r="AR7" s="974"/>
      <c r="AS7" s="974"/>
      <c r="AT7" s="974"/>
      <c r="AU7" s="974"/>
      <c r="AV7" s="974"/>
      <c r="AW7" s="974"/>
      <c r="AX7" s="974"/>
      <c r="AY7" s="974"/>
      <c r="AZ7" s="974"/>
      <c r="BA7" s="974"/>
      <c r="BB7" s="974"/>
      <c r="BC7" s="974"/>
      <c r="BD7" s="974"/>
      <c r="BE7" s="974"/>
      <c r="BF7" s="974"/>
      <c r="BG7" s="974"/>
      <c r="BH7" s="974"/>
      <c r="BI7" s="974"/>
      <c r="BJ7" s="974"/>
      <c r="BK7" s="974"/>
      <c r="BL7" s="974"/>
      <c r="BM7" s="974"/>
      <c r="BN7" s="974"/>
      <c r="BO7" s="975"/>
      <c r="BP7" s="973" t="s">
        <v>171</v>
      </c>
      <c r="BQ7" s="974"/>
      <c r="BR7" s="974"/>
      <c r="BS7" s="974"/>
      <c r="BT7" s="974"/>
      <c r="BU7" s="974"/>
      <c r="BV7" s="974"/>
      <c r="BW7" s="974"/>
      <c r="BX7" s="974"/>
      <c r="BY7" s="974"/>
      <c r="BZ7" s="974"/>
      <c r="CA7" s="974"/>
      <c r="CB7" s="974"/>
      <c r="CC7" s="974"/>
      <c r="CD7" s="974"/>
      <c r="CE7" s="974"/>
      <c r="CF7" s="974"/>
      <c r="CG7" s="974"/>
      <c r="CH7" s="974"/>
      <c r="CI7" s="974"/>
      <c r="CJ7" s="974"/>
      <c r="CK7" s="974"/>
      <c r="CL7" s="974"/>
      <c r="CM7" s="974"/>
      <c r="CN7" s="974"/>
      <c r="CO7" s="974"/>
      <c r="CP7" s="974"/>
      <c r="CQ7" s="974"/>
      <c r="CR7" s="974"/>
      <c r="CS7" s="974"/>
      <c r="CT7" s="974"/>
      <c r="CU7" s="974"/>
      <c r="CV7" s="974"/>
      <c r="CW7" s="974"/>
      <c r="CX7" s="974"/>
      <c r="CY7" s="974"/>
      <c r="CZ7" s="974"/>
      <c r="DA7" s="974"/>
      <c r="DB7" s="974"/>
      <c r="DC7" s="974"/>
      <c r="DD7" s="974"/>
      <c r="DE7" s="974"/>
      <c r="DF7" s="974"/>
      <c r="DG7" s="974"/>
      <c r="DH7" s="974"/>
      <c r="DI7" s="974"/>
      <c r="DJ7" s="974"/>
      <c r="DK7" s="974"/>
      <c r="DL7" s="974"/>
      <c r="DM7" s="974"/>
      <c r="DN7" s="974"/>
      <c r="DO7" s="974"/>
      <c r="DP7" s="974"/>
      <c r="DQ7" s="974"/>
      <c r="DR7" s="974"/>
      <c r="DS7" s="974"/>
      <c r="DT7" s="974"/>
      <c r="DU7" s="974"/>
      <c r="DV7" s="974"/>
      <c r="DW7" s="974"/>
      <c r="DX7" s="974"/>
      <c r="DY7" s="974"/>
      <c r="DZ7" s="974"/>
      <c r="EA7" s="974"/>
      <c r="EB7" s="974"/>
      <c r="EC7" s="974"/>
      <c r="ED7" s="974"/>
      <c r="EE7" s="974"/>
      <c r="EF7" s="974"/>
      <c r="EG7" s="974"/>
      <c r="EH7" s="974"/>
      <c r="EI7" s="974"/>
      <c r="EJ7" s="974"/>
      <c r="EK7" s="974"/>
      <c r="EL7" s="974"/>
      <c r="EM7" s="974"/>
      <c r="EN7" s="974"/>
      <c r="EO7" s="974"/>
      <c r="EP7" s="974"/>
      <c r="EQ7" s="974"/>
      <c r="ER7" s="974"/>
      <c r="ES7" s="974"/>
      <c r="ET7" s="974"/>
      <c r="EU7" s="974"/>
      <c r="EV7" s="974"/>
      <c r="EW7" s="974"/>
      <c r="EX7" s="974"/>
      <c r="EY7" s="974"/>
      <c r="EZ7" s="974"/>
      <c r="FA7" s="974"/>
      <c r="FB7" s="974"/>
      <c r="FC7" s="974"/>
      <c r="FD7" s="974"/>
      <c r="FE7" s="974"/>
      <c r="FF7" s="974"/>
      <c r="FG7" s="974"/>
      <c r="FH7" s="974"/>
      <c r="FI7" s="974"/>
      <c r="FJ7" s="974"/>
      <c r="FK7" s="974"/>
      <c r="FL7" s="974"/>
      <c r="FM7" s="974"/>
      <c r="FN7" s="974"/>
      <c r="FO7" s="975"/>
      <c r="FP7" s="970" t="s">
        <v>431</v>
      </c>
      <c r="FQ7" s="971"/>
      <c r="FR7" s="971"/>
      <c r="FS7" s="971"/>
      <c r="FT7" s="971"/>
      <c r="FU7" s="971"/>
      <c r="FV7" s="971"/>
      <c r="FW7" s="971"/>
      <c r="FX7" s="971"/>
      <c r="FY7" s="971"/>
      <c r="FZ7" s="971"/>
      <c r="GA7" s="971"/>
      <c r="GB7" s="972"/>
      <c r="GC7" s="130"/>
    </row>
    <row r="8" spans="1:185" s="114" customFormat="1" ht="14.25" customHeight="1">
      <c r="A8" s="774"/>
      <c r="B8" s="774"/>
      <c r="C8" s="774"/>
      <c r="D8" s="774"/>
      <c r="E8" s="774"/>
      <c r="F8" s="774"/>
      <c r="G8" s="774"/>
      <c r="H8" s="774"/>
      <c r="I8" s="774"/>
      <c r="J8" s="774"/>
      <c r="K8" s="774"/>
      <c r="L8" s="774"/>
      <c r="M8" s="774"/>
      <c r="N8" s="773" t="s">
        <v>454</v>
      </c>
      <c r="O8" s="773" t="s">
        <v>455</v>
      </c>
      <c r="P8" s="773" t="s">
        <v>164</v>
      </c>
      <c r="Q8" s="773" t="s">
        <v>456</v>
      </c>
      <c r="R8" s="773" t="s">
        <v>457</v>
      </c>
      <c r="S8" s="773" t="s">
        <v>458</v>
      </c>
      <c r="T8" s="973" t="s">
        <v>75</v>
      </c>
      <c r="U8" s="975"/>
      <c r="V8" s="973" t="s">
        <v>459</v>
      </c>
      <c r="W8" s="975"/>
      <c r="X8" s="973" t="s">
        <v>460</v>
      </c>
      <c r="Y8" s="975"/>
      <c r="Z8" s="973" t="s">
        <v>461</v>
      </c>
      <c r="AA8" s="975"/>
      <c r="AB8" s="973" t="s">
        <v>462</v>
      </c>
      <c r="AC8" s="975"/>
      <c r="AD8" s="973" t="s">
        <v>463</v>
      </c>
      <c r="AE8" s="975"/>
      <c r="AF8" s="973" t="s">
        <v>464</v>
      </c>
      <c r="AG8" s="975"/>
      <c r="AH8" s="973" t="s">
        <v>67</v>
      </c>
      <c r="AI8" s="975"/>
      <c r="AJ8" s="973" t="s">
        <v>465</v>
      </c>
      <c r="AK8" s="975"/>
      <c r="AL8" s="973" t="s">
        <v>466</v>
      </c>
      <c r="AM8" s="975"/>
      <c r="AN8" s="973" t="s">
        <v>467</v>
      </c>
      <c r="AO8" s="975"/>
      <c r="AP8" s="973" t="s">
        <v>468</v>
      </c>
      <c r="AQ8" s="975"/>
      <c r="AR8" s="973" t="s">
        <v>469</v>
      </c>
      <c r="AS8" s="975"/>
      <c r="AT8" s="973" t="s">
        <v>470</v>
      </c>
      <c r="AU8" s="975"/>
      <c r="AV8" s="973" t="s">
        <v>471</v>
      </c>
      <c r="AW8" s="975"/>
      <c r="AX8" s="973" t="s">
        <v>472</v>
      </c>
      <c r="AY8" s="975"/>
      <c r="AZ8" s="973" t="s">
        <v>473</v>
      </c>
      <c r="BA8" s="975"/>
      <c r="BB8" s="973" t="s">
        <v>474</v>
      </c>
      <c r="BC8" s="975"/>
      <c r="BD8" s="973" t="s">
        <v>173</v>
      </c>
      <c r="BE8" s="975"/>
      <c r="BF8" s="973" t="s">
        <v>475</v>
      </c>
      <c r="BG8" s="975"/>
      <c r="BH8" s="973" t="s">
        <v>476</v>
      </c>
      <c r="BI8" s="975"/>
      <c r="BJ8" s="973" t="s">
        <v>477</v>
      </c>
      <c r="BK8" s="975"/>
      <c r="BL8" s="973" t="s">
        <v>478</v>
      </c>
      <c r="BM8" s="975"/>
      <c r="BN8" s="973" t="s">
        <v>479</v>
      </c>
      <c r="BO8" s="975"/>
      <c r="BP8" s="973" t="s">
        <v>480</v>
      </c>
      <c r="BQ8" s="974"/>
      <c r="BR8" s="975"/>
      <c r="BS8" s="973" t="s">
        <v>481</v>
      </c>
      <c r="BT8" s="974"/>
      <c r="BU8" s="975"/>
      <c r="BV8" s="973" t="s">
        <v>482</v>
      </c>
      <c r="BW8" s="974"/>
      <c r="BX8" s="975"/>
      <c r="BY8" s="973" t="s">
        <v>483</v>
      </c>
      <c r="BZ8" s="974"/>
      <c r="CA8" s="975"/>
      <c r="CB8" s="973" t="s">
        <v>484</v>
      </c>
      <c r="CC8" s="974"/>
      <c r="CD8" s="975"/>
      <c r="CE8" s="973" t="s">
        <v>485</v>
      </c>
      <c r="CF8" s="974"/>
      <c r="CG8" s="975"/>
      <c r="CH8" s="973" t="s">
        <v>498</v>
      </c>
      <c r="CI8" s="974"/>
      <c r="CJ8" s="975"/>
      <c r="CK8" s="973" t="s">
        <v>486</v>
      </c>
      <c r="CL8" s="974"/>
      <c r="CM8" s="975"/>
      <c r="CN8" s="973" t="s">
        <v>487</v>
      </c>
      <c r="CO8" s="974"/>
      <c r="CP8" s="975"/>
      <c r="CQ8" s="973" t="s">
        <v>67</v>
      </c>
      <c r="CR8" s="974"/>
      <c r="CS8" s="975"/>
      <c r="CT8" s="973" t="s">
        <v>489</v>
      </c>
      <c r="CU8" s="974"/>
      <c r="CV8" s="975"/>
      <c r="CW8" s="973" t="s">
        <v>490</v>
      </c>
      <c r="CX8" s="974"/>
      <c r="CY8" s="975"/>
      <c r="CZ8" s="976"/>
      <c r="DA8" s="977"/>
      <c r="DB8" s="977"/>
      <c r="DC8" s="977"/>
      <c r="DD8" s="977"/>
      <c r="DE8" s="977"/>
      <c r="DF8" s="977"/>
      <c r="DG8" s="978"/>
      <c r="DH8" s="976"/>
      <c r="DI8" s="977"/>
      <c r="DJ8" s="978"/>
      <c r="DK8" s="976"/>
      <c r="DL8" s="977"/>
      <c r="DM8" s="978"/>
      <c r="DN8" s="976"/>
      <c r="DO8" s="977"/>
      <c r="DP8" s="978"/>
      <c r="DQ8" s="976"/>
      <c r="DR8" s="977"/>
      <c r="DS8" s="978"/>
      <c r="DT8" s="976"/>
      <c r="DU8" s="977"/>
      <c r="DV8" s="978"/>
      <c r="DW8" s="976"/>
      <c r="DX8" s="977"/>
      <c r="DY8" s="978"/>
      <c r="DZ8" s="976"/>
      <c r="EA8" s="977"/>
      <c r="EB8" s="978"/>
      <c r="EC8" s="976"/>
      <c r="ED8" s="977"/>
      <c r="EE8" s="978"/>
      <c r="EF8" s="976"/>
      <c r="EG8" s="977"/>
      <c r="EH8" s="978"/>
      <c r="EI8" s="976"/>
      <c r="EJ8" s="977"/>
      <c r="EK8" s="978"/>
      <c r="EL8" s="976"/>
      <c r="EM8" s="977"/>
      <c r="EN8" s="978"/>
      <c r="EO8" s="976"/>
      <c r="EP8" s="977"/>
      <c r="EQ8" s="978"/>
      <c r="ER8" s="976"/>
      <c r="ES8" s="977"/>
      <c r="ET8" s="978"/>
      <c r="EU8" s="976"/>
      <c r="EV8" s="977"/>
      <c r="EW8" s="978"/>
      <c r="EX8" s="976"/>
      <c r="EY8" s="977"/>
      <c r="EZ8" s="978"/>
      <c r="FA8" s="976"/>
      <c r="FB8" s="977"/>
      <c r="FC8" s="978"/>
      <c r="FD8" s="976"/>
      <c r="FE8" s="977"/>
      <c r="FF8" s="978"/>
      <c r="FG8" s="976"/>
      <c r="FH8" s="977"/>
      <c r="FI8" s="978"/>
      <c r="FJ8" s="976"/>
      <c r="FK8" s="977"/>
      <c r="FL8" s="978"/>
      <c r="FM8" s="976"/>
      <c r="FN8" s="977"/>
      <c r="FO8" s="978"/>
      <c r="FP8" s="976"/>
      <c r="FQ8" s="977"/>
      <c r="FR8" s="977"/>
      <c r="FS8" s="977"/>
      <c r="FT8" s="977"/>
      <c r="FU8" s="977"/>
      <c r="FV8" s="977"/>
      <c r="FW8" s="977"/>
      <c r="FX8" s="977"/>
      <c r="FY8" s="977"/>
      <c r="FZ8" s="977"/>
      <c r="GA8" s="977"/>
      <c r="GB8" s="978"/>
      <c r="GC8" s="773" t="s">
        <v>352</v>
      </c>
    </row>
    <row r="9" spans="1:185" s="116" customFormat="1" ht="14.25" customHeight="1">
      <c r="A9" s="775"/>
      <c r="B9" s="775"/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445" t="s">
        <v>95</v>
      </c>
      <c r="U9" s="445" t="s">
        <v>96</v>
      </c>
      <c r="V9" s="445" t="s">
        <v>95</v>
      </c>
      <c r="W9" s="445" t="s">
        <v>96</v>
      </c>
      <c r="X9" s="445" t="s">
        <v>95</v>
      </c>
      <c r="Y9" s="445" t="s">
        <v>96</v>
      </c>
      <c r="Z9" s="445" t="s">
        <v>95</v>
      </c>
      <c r="AA9" s="445" t="s">
        <v>96</v>
      </c>
      <c r="AB9" s="445" t="s">
        <v>95</v>
      </c>
      <c r="AC9" s="445" t="s">
        <v>96</v>
      </c>
      <c r="AD9" s="445" t="s">
        <v>95</v>
      </c>
      <c r="AE9" s="445" t="s">
        <v>96</v>
      </c>
      <c r="AF9" s="445" t="s">
        <v>95</v>
      </c>
      <c r="AG9" s="445" t="s">
        <v>96</v>
      </c>
      <c r="AH9" s="445" t="s">
        <v>95</v>
      </c>
      <c r="AI9" s="445" t="s">
        <v>96</v>
      </c>
      <c r="AJ9" s="445" t="s">
        <v>95</v>
      </c>
      <c r="AK9" s="445" t="s">
        <v>96</v>
      </c>
      <c r="AL9" s="445" t="s">
        <v>95</v>
      </c>
      <c r="AM9" s="445" t="s">
        <v>96</v>
      </c>
      <c r="AN9" s="445" t="s">
        <v>95</v>
      </c>
      <c r="AO9" s="445" t="s">
        <v>96</v>
      </c>
      <c r="AP9" s="445" t="s">
        <v>95</v>
      </c>
      <c r="AQ9" s="445" t="s">
        <v>96</v>
      </c>
      <c r="AR9" s="445" t="s">
        <v>95</v>
      </c>
      <c r="AS9" s="445" t="s">
        <v>96</v>
      </c>
      <c r="AT9" s="445" t="s">
        <v>95</v>
      </c>
      <c r="AU9" s="445" t="s">
        <v>96</v>
      </c>
      <c r="AV9" s="445" t="s">
        <v>95</v>
      </c>
      <c r="AW9" s="445" t="s">
        <v>96</v>
      </c>
      <c r="AX9" s="445" t="s">
        <v>95</v>
      </c>
      <c r="AY9" s="445" t="s">
        <v>96</v>
      </c>
      <c r="AZ9" s="445" t="s">
        <v>95</v>
      </c>
      <c r="BA9" s="445" t="s">
        <v>96</v>
      </c>
      <c r="BB9" s="445" t="s">
        <v>95</v>
      </c>
      <c r="BC9" s="445" t="s">
        <v>96</v>
      </c>
      <c r="BD9" s="445" t="s">
        <v>95</v>
      </c>
      <c r="BE9" s="445" t="s">
        <v>96</v>
      </c>
      <c r="BF9" s="445" t="s">
        <v>95</v>
      </c>
      <c r="BG9" s="445" t="s">
        <v>96</v>
      </c>
      <c r="BH9" s="445" t="s">
        <v>95</v>
      </c>
      <c r="BI9" s="445" t="s">
        <v>96</v>
      </c>
      <c r="BJ9" s="445" t="s">
        <v>95</v>
      </c>
      <c r="BK9" s="445" t="s">
        <v>96</v>
      </c>
      <c r="BL9" s="445" t="s">
        <v>95</v>
      </c>
      <c r="BM9" s="445" t="s">
        <v>96</v>
      </c>
      <c r="BN9" s="445" t="s">
        <v>95</v>
      </c>
      <c r="BO9" s="445" t="s">
        <v>96</v>
      </c>
      <c r="BP9" s="445" t="s">
        <v>95</v>
      </c>
      <c r="BQ9" s="445" t="s">
        <v>96</v>
      </c>
      <c r="BR9" s="445" t="s">
        <v>172</v>
      </c>
      <c r="BS9" s="445" t="s">
        <v>95</v>
      </c>
      <c r="BT9" s="445" t="s">
        <v>96</v>
      </c>
      <c r="BU9" s="445" t="s">
        <v>172</v>
      </c>
      <c r="BV9" s="445" t="s">
        <v>95</v>
      </c>
      <c r="BW9" s="445" t="s">
        <v>96</v>
      </c>
      <c r="BX9" s="445" t="s">
        <v>172</v>
      </c>
      <c r="BY9" s="445" t="s">
        <v>95</v>
      </c>
      <c r="BZ9" s="445" t="s">
        <v>96</v>
      </c>
      <c r="CA9" s="445" t="s">
        <v>172</v>
      </c>
      <c r="CB9" s="445" t="s">
        <v>95</v>
      </c>
      <c r="CC9" s="445" t="s">
        <v>96</v>
      </c>
      <c r="CD9" s="445" t="s">
        <v>172</v>
      </c>
      <c r="CE9" s="445" t="s">
        <v>95</v>
      </c>
      <c r="CF9" s="445" t="s">
        <v>96</v>
      </c>
      <c r="CG9" s="445" t="s">
        <v>172</v>
      </c>
      <c r="CH9" s="445" t="s">
        <v>95</v>
      </c>
      <c r="CI9" s="445" t="s">
        <v>96</v>
      </c>
      <c r="CJ9" s="445" t="s">
        <v>172</v>
      </c>
      <c r="CK9" s="445" t="s">
        <v>95</v>
      </c>
      <c r="CL9" s="445" t="s">
        <v>96</v>
      </c>
      <c r="CM9" s="445" t="s">
        <v>172</v>
      </c>
      <c r="CN9" s="445" t="s">
        <v>95</v>
      </c>
      <c r="CO9" s="445" t="s">
        <v>96</v>
      </c>
      <c r="CP9" s="445" t="s">
        <v>172</v>
      </c>
      <c r="CQ9" s="445" t="s">
        <v>95</v>
      </c>
      <c r="CR9" s="445" t="s">
        <v>96</v>
      </c>
      <c r="CS9" s="445" t="s">
        <v>172</v>
      </c>
      <c r="CT9" s="445" t="s">
        <v>95</v>
      </c>
      <c r="CU9" s="445" t="s">
        <v>96</v>
      </c>
      <c r="CV9" s="445" t="s">
        <v>172</v>
      </c>
      <c r="CW9" s="445" t="s">
        <v>95</v>
      </c>
      <c r="CX9" s="445" t="s">
        <v>96</v>
      </c>
      <c r="CY9" s="445" t="s">
        <v>172</v>
      </c>
      <c r="CZ9" s="445" t="s">
        <v>491</v>
      </c>
      <c r="DA9" s="445" t="s">
        <v>492</v>
      </c>
      <c r="DB9" s="445" t="s">
        <v>493</v>
      </c>
      <c r="DC9" s="445" t="s">
        <v>494</v>
      </c>
      <c r="DD9" s="445" t="s">
        <v>495</v>
      </c>
      <c r="DE9" s="445" t="s">
        <v>496</v>
      </c>
      <c r="DF9" s="445" t="s">
        <v>1131</v>
      </c>
      <c r="DG9" s="445" t="s">
        <v>497</v>
      </c>
      <c r="DH9" s="445" t="s">
        <v>95</v>
      </c>
      <c r="DI9" s="445" t="s">
        <v>96</v>
      </c>
      <c r="DJ9" s="445" t="s">
        <v>172</v>
      </c>
      <c r="DK9" s="445" t="s">
        <v>95</v>
      </c>
      <c r="DL9" s="445" t="s">
        <v>96</v>
      </c>
      <c r="DM9" s="445" t="s">
        <v>172</v>
      </c>
      <c r="DN9" s="445" t="s">
        <v>95</v>
      </c>
      <c r="DO9" s="445" t="s">
        <v>96</v>
      </c>
      <c r="DP9" s="445" t="s">
        <v>172</v>
      </c>
      <c r="DQ9" s="445" t="s">
        <v>95</v>
      </c>
      <c r="DR9" s="445" t="s">
        <v>96</v>
      </c>
      <c r="DS9" s="445" t="s">
        <v>172</v>
      </c>
      <c r="DT9" s="445" t="s">
        <v>95</v>
      </c>
      <c r="DU9" s="445" t="s">
        <v>96</v>
      </c>
      <c r="DV9" s="445" t="s">
        <v>172</v>
      </c>
      <c r="DW9" s="445" t="s">
        <v>95</v>
      </c>
      <c r="DX9" s="445" t="s">
        <v>96</v>
      </c>
      <c r="DY9" s="445" t="s">
        <v>172</v>
      </c>
      <c r="DZ9" s="445" t="s">
        <v>95</v>
      </c>
      <c r="EA9" s="445" t="s">
        <v>96</v>
      </c>
      <c r="EB9" s="445" t="s">
        <v>172</v>
      </c>
      <c r="EC9" s="445" t="s">
        <v>95</v>
      </c>
      <c r="ED9" s="445" t="s">
        <v>96</v>
      </c>
      <c r="EE9" s="445" t="s">
        <v>172</v>
      </c>
      <c r="EF9" s="445" t="s">
        <v>95</v>
      </c>
      <c r="EG9" s="445" t="s">
        <v>96</v>
      </c>
      <c r="EH9" s="445" t="s">
        <v>172</v>
      </c>
      <c r="EI9" s="445" t="s">
        <v>95</v>
      </c>
      <c r="EJ9" s="445" t="s">
        <v>96</v>
      </c>
      <c r="EK9" s="445" t="s">
        <v>172</v>
      </c>
      <c r="EL9" s="445" t="s">
        <v>95</v>
      </c>
      <c r="EM9" s="445" t="s">
        <v>96</v>
      </c>
      <c r="EN9" s="445" t="s">
        <v>172</v>
      </c>
      <c r="EO9" s="445" t="s">
        <v>95</v>
      </c>
      <c r="EP9" s="445" t="s">
        <v>96</v>
      </c>
      <c r="EQ9" s="445" t="s">
        <v>172</v>
      </c>
      <c r="ER9" s="445" t="s">
        <v>95</v>
      </c>
      <c r="ES9" s="445" t="s">
        <v>96</v>
      </c>
      <c r="ET9" s="445" t="s">
        <v>172</v>
      </c>
      <c r="EU9" s="445" t="s">
        <v>95</v>
      </c>
      <c r="EV9" s="445" t="s">
        <v>96</v>
      </c>
      <c r="EW9" s="445" t="s">
        <v>172</v>
      </c>
      <c r="EX9" s="445" t="s">
        <v>95</v>
      </c>
      <c r="EY9" s="445" t="s">
        <v>96</v>
      </c>
      <c r="EZ9" s="445" t="s">
        <v>172</v>
      </c>
      <c r="FA9" s="445" t="s">
        <v>95</v>
      </c>
      <c r="FB9" s="445" t="s">
        <v>96</v>
      </c>
      <c r="FC9" s="445" t="s">
        <v>172</v>
      </c>
      <c r="FD9" s="445" t="s">
        <v>95</v>
      </c>
      <c r="FE9" s="445" t="s">
        <v>96</v>
      </c>
      <c r="FF9" s="445" t="s">
        <v>172</v>
      </c>
      <c r="FG9" s="445" t="s">
        <v>95</v>
      </c>
      <c r="FH9" s="445" t="s">
        <v>96</v>
      </c>
      <c r="FI9" s="445" t="s">
        <v>172</v>
      </c>
      <c r="FJ9" s="445" t="s">
        <v>95</v>
      </c>
      <c r="FK9" s="445" t="s">
        <v>96</v>
      </c>
      <c r="FL9" s="445" t="s">
        <v>172</v>
      </c>
      <c r="FM9" s="445" t="s">
        <v>95</v>
      </c>
      <c r="FN9" s="445" t="s">
        <v>96</v>
      </c>
      <c r="FO9" s="445" t="s">
        <v>172</v>
      </c>
      <c r="FP9" s="445" t="s">
        <v>480</v>
      </c>
      <c r="FQ9" s="445" t="s">
        <v>481</v>
      </c>
      <c r="FR9" s="445" t="s">
        <v>482</v>
      </c>
      <c r="FS9" s="445" t="s">
        <v>483</v>
      </c>
      <c r="FT9" s="445" t="s">
        <v>484</v>
      </c>
      <c r="FU9" s="445" t="s">
        <v>485</v>
      </c>
      <c r="FV9" s="445" t="s">
        <v>498</v>
      </c>
      <c r="FW9" s="445" t="s">
        <v>486</v>
      </c>
      <c r="FX9" s="445" t="s">
        <v>487</v>
      </c>
      <c r="FY9" s="445" t="s">
        <v>488</v>
      </c>
      <c r="FZ9" s="445" t="s">
        <v>489</v>
      </c>
      <c r="GA9" s="445" t="s">
        <v>490</v>
      </c>
      <c r="GB9" s="445" t="s">
        <v>67</v>
      </c>
      <c r="GC9" s="775"/>
    </row>
    <row r="10" spans="1:185" s="648" customFormat="1">
      <c r="A10" s="641">
        <v>1</v>
      </c>
      <c r="B10" s="642"/>
      <c r="C10" s="642"/>
      <c r="D10" s="642"/>
      <c r="E10" s="643" t="s">
        <v>86</v>
      </c>
      <c r="F10" s="644"/>
      <c r="G10" s="643">
        <v>27</v>
      </c>
      <c r="H10" s="643">
        <v>4</v>
      </c>
      <c r="I10" s="643">
        <v>2</v>
      </c>
      <c r="J10" s="643">
        <v>0</v>
      </c>
      <c r="K10" s="643">
        <v>1</v>
      </c>
      <c r="L10" s="643">
        <v>0</v>
      </c>
      <c r="M10" s="643">
        <v>0</v>
      </c>
      <c r="N10" s="643"/>
      <c r="O10" s="643"/>
      <c r="P10" s="643"/>
      <c r="Q10" s="643"/>
      <c r="R10" s="643"/>
      <c r="S10" s="643"/>
      <c r="T10" s="626">
        <v>0</v>
      </c>
      <c r="U10" s="626">
        <v>0</v>
      </c>
      <c r="V10" s="626">
        <v>0</v>
      </c>
      <c r="W10" s="626">
        <v>0</v>
      </c>
      <c r="X10" s="626">
        <v>0</v>
      </c>
      <c r="Y10" s="626">
        <v>0</v>
      </c>
      <c r="Z10" s="626">
        <v>2</v>
      </c>
      <c r="AA10" s="626">
        <v>0</v>
      </c>
      <c r="AB10" s="626">
        <v>10</v>
      </c>
      <c r="AC10" s="626">
        <v>6</v>
      </c>
      <c r="AD10" s="626">
        <v>0</v>
      </c>
      <c r="AE10" s="626">
        <v>0</v>
      </c>
      <c r="AF10" s="626">
        <v>0</v>
      </c>
      <c r="AG10" s="626">
        <v>0</v>
      </c>
      <c r="AH10" s="645">
        <f>T10+V10+X10+Z10+AB10+AD10+AF10</f>
        <v>12</v>
      </c>
      <c r="AI10" s="646">
        <f>U10+W10+Y10+AA10+AC10+AE10+AG10</f>
        <v>6</v>
      </c>
      <c r="AJ10" s="646">
        <f>SUM(AH10:AI10)</f>
        <v>18</v>
      </c>
      <c r="AK10" s="643">
        <v>0</v>
      </c>
      <c r="AL10" s="643">
        <v>10</v>
      </c>
      <c r="AM10" s="643">
        <v>12</v>
      </c>
      <c r="AN10" s="643">
        <v>7</v>
      </c>
      <c r="AO10" s="643">
        <v>13</v>
      </c>
      <c r="AP10" s="643">
        <v>4</v>
      </c>
      <c r="AQ10" s="643">
        <v>6</v>
      </c>
      <c r="AR10" s="643">
        <v>1</v>
      </c>
      <c r="AS10" s="643">
        <v>3</v>
      </c>
      <c r="AT10" s="643">
        <v>0</v>
      </c>
      <c r="AU10" s="643">
        <v>0</v>
      </c>
      <c r="AV10" s="643">
        <v>14</v>
      </c>
      <c r="AW10" s="643">
        <v>27</v>
      </c>
      <c r="AX10" s="643">
        <v>0</v>
      </c>
      <c r="AY10" s="643">
        <v>0</v>
      </c>
      <c r="AZ10" s="643">
        <v>7</v>
      </c>
      <c r="BA10" s="643">
        <v>5</v>
      </c>
      <c r="BB10" s="643">
        <v>1</v>
      </c>
      <c r="BC10" s="643">
        <v>2</v>
      </c>
      <c r="BD10" s="643">
        <v>8</v>
      </c>
      <c r="BE10" s="643">
        <v>7</v>
      </c>
      <c r="BF10" s="643">
        <v>0</v>
      </c>
      <c r="BG10" s="643">
        <v>0</v>
      </c>
      <c r="BH10" s="643">
        <v>7</v>
      </c>
      <c r="BI10" s="643">
        <v>12</v>
      </c>
      <c r="BJ10" s="643">
        <v>0</v>
      </c>
      <c r="BK10" s="643">
        <v>0</v>
      </c>
      <c r="BL10" s="643">
        <v>5</v>
      </c>
      <c r="BM10" s="643">
        <v>15</v>
      </c>
      <c r="BN10" s="643">
        <v>2</v>
      </c>
      <c r="BO10" s="643">
        <v>0</v>
      </c>
      <c r="BP10" s="643">
        <v>0</v>
      </c>
      <c r="BQ10" s="643">
        <v>0</v>
      </c>
      <c r="BR10" s="643">
        <v>0</v>
      </c>
      <c r="BS10" s="643">
        <v>0</v>
      </c>
      <c r="BT10" s="643">
        <v>0</v>
      </c>
      <c r="BU10" s="643">
        <v>0</v>
      </c>
      <c r="BV10" s="643">
        <v>0</v>
      </c>
      <c r="BW10" s="643">
        <v>0</v>
      </c>
      <c r="BX10" s="643">
        <v>0</v>
      </c>
      <c r="BY10" s="643">
        <v>0</v>
      </c>
      <c r="BZ10" s="643">
        <v>0</v>
      </c>
      <c r="CA10" s="643">
        <v>0</v>
      </c>
      <c r="CB10" s="643">
        <v>0</v>
      </c>
      <c r="CC10" s="643">
        <v>0</v>
      </c>
      <c r="CD10" s="643">
        <v>0</v>
      </c>
      <c r="CE10" s="643">
        <v>0</v>
      </c>
      <c r="CF10" s="643">
        <v>0</v>
      </c>
      <c r="CG10" s="643">
        <v>0</v>
      </c>
      <c r="CH10" s="643">
        <v>158</v>
      </c>
      <c r="CI10" s="643">
        <v>124</v>
      </c>
      <c r="CJ10" s="643">
        <v>282</v>
      </c>
      <c r="CK10" s="643">
        <v>128</v>
      </c>
      <c r="CL10" s="643">
        <v>129</v>
      </c>
      <c r="CM10" s="643">
        <v>257</v>
      </c>
      <c r="CN10" s="643">
        <v>140</v>
      </c>
      <c r="CO10" s="643">
        <v>129</v>
      </c>
      <c r="CP10" s="643">
        <v>269</v>
      </c>
      <c r="CQ10" s="643">
        <v>426</v>
      </c>
      <c r="CR10" s="643">
        <v>382</v>
      </c>
      <c r="CS10" s="643">
        <v>808</v>
      </c>
      <c r="CT10" s="643">
        <v>0</v>
      </c>
      <c r="CU10" s="643">
        <v>0</v>
      </c>
      <c r="CV10" s="643">
        <v>0</v>
      </c>
      <c r="CW10" s="643">
        <v>0</v>
      </c>
      <c r="CX10" s="643">
        <v>0</v>
      </c>
      <c r="CY10" s="643">
        <v>0</v>
      </c>
      <c r="CZ10" s="643">
        <v>798</v>
      </c>
      <c r="DA10" s="643">
        <v>8</v>
      </c>
      <c r="DB10" s="643">
        <v>2</v>
      </c>
      <c r="DC10" s="643">
        <v>0</v>
      </c>
      <c r="DD10" s="643">
        <v>0</v>
      </c>
      <c r="DE10" s="643">
        <v>0</v>
      </c>
      <c r="DF10" s="643">
        <v>0</v>
      </c>
      <c r="DG10" s="643">
        <v>0</v>
      </c>
      <c r="DH10" s="643">
        <v>0</v>
      </c>
      <c r="DI10" s="643">
        <v>0</v>
      </c>
      <c r="DJ10" s="643">
        <v>0</v>
      </c>
      <c r="DK10" s="643">
        <v>0</v>
      </c>
      <c r="DL10" s="643">
        <v>0</v>
      </c>
      <c r="DM10" s="643">
        <v>0</v>
      </c>
      <c r="DN10" s="643">
        <v>0</v>
      </c>
      <c r="DO10" s="643">
        <v>0</v>
      </c>
      <c r="DP10" s="643">
        <v>0</v>
      </c>
      <c r="DQ10" s="643">
        <v>0</v>
      </c>
      <c r="DR10" s="643">
        <v>0</v>
      </c>
      <c r="DS10" s="643">
        <v>0</v>
      </c>
      <c r="DT10" s="643">
        <v>0</v>
      </c>
      <c r="DU10" s="643">
        <v>0</v>
      </c>
      <c r="DV10" s="643">
        <v>0</v>
      </c>
      <c r="DW10" s="643">
        <v>0</v>
      </c>
      <c r="DX10" s="643">
        <v>0</v>
      </c>
      <c r="DY10" s="643">
        <v>0</v>
      </c>
      <c r="DZ10" s="643">
        <v>0</v>
      </c>
      <c r="EA10" s="643">
        <v>1</v>
      </c>
      <c r="EB10" s="643">
        <v>1</v>
      </c>
      <c r="EC10" s="643">
        <v>6</v>
      </c>
      <c r="ED10" s="643">
        <v>6</v>
      </c>
      <c r="EE10" s="643">
        <v>12</v>
      </c>
      <c r="EF10" s="643">
        <v>65</v>
      </c>
      <c r="EG10" s="643">
        <v>68</v>
      </c>
      <c r="EH10" s="643">
        <v>133</v>
      </c>
      <c r="EI10" s="643">
        <v>114</v>
      </c>
      <c r="EJ10" s="643">
        <v>116</v>
      </c>
      <c r="EK10" s="643">
        <v>230</v>
      </c>
      <c r="EL10" s="643">
        <v>104</v>
      </c>
      <c r="EM10" s="643">
        <v>107</v>
      </c>
      <c r="EN10" s="643">
        <v>211</v>
      </c>
      <c r="EO10" s="643">
        <v>97</v>
      </c>
      <c r="EP10" s="643">
        <v>69</v>
      </c>
      <c r="EQ10" s="643">
        <v>166</v>
      </c>
      <c r="ER10" s="643">
        <v>34</v>
      </c>
      <c r="ES10" s="643">
        <v>15</v>
      </c>
      <c r="ET10" s="643">
        <v>0</v>
      </c>
      <c r="EU10" s="643">
        <v>6</v>
      </c>
      <c r="EV10" s="643">
        <v>0</v>
      </c>
      <c r="EW10" s="643">
        <v>0</v>
      </c>
      <c r="EX10" s="643">
        <v>0</v>
      </c>
      <c r="EY10" s="643">
        <v>0</v>
      </c>
      <c r="EZ10" s="643">
        <v>0</v>
      </c>
      <c r="FA10" s="643">
        <v>0</v>
      </c>
      <c r="FB10" s="643">
        <v>0</v>
      </c>
      <c r="FC10" s="643">
        <v>0</v>
      </c>
      <c r="FD10" s="643">
        <v>6</v>
      </c>
      <c r="FE10" s="643">
        <v>7</v>
      </c>
      <c r="FF10" s="643">
        <v>0</v>
      </c>
      <c r="FG10" s="643">
        <v>283</v>
      </c>
      <c r="FH10" s="643">
        <v>291</v>
      </c>
      <c r="FI10" s="643">
        <v>0</v>
      </c>
      <c r="FJ10" s="643">
        <v>137</v>
      </c>
      <c r="FK10" s="643">
        <v>84</v>
      </c>
      <c r="FL10" s="643">
        <v>0</v>
      </c>
      <c r="FM10" s="643">
        <v>0</v>
      </c>
      <c r="FN10" s="643">
        <v>0</v>
      </c>
      <c r="FO10" s="643">
        <v>0</v>
      </c>
      <c r="FP10" s="643">
        <v>0</v>
      </c>
      <c r="FQ10" s="643">
        <v>0</v>
      </c>
      <c r="FR10" s="643">
        <v>0</v>
      </c>
      <c r="FS10" s="643">
        <v>0</v>
      </c>
      <c r="FT10" s="643">
        <v>0</v>
      </c>
      <c r="FU10" s="643">
        <v>0</v>
      </c>
      <c r="FV10" s="643">
        <v>10</v>
      </c>
      <c r="FW10" s="643">
        <v>11</v>
      </c>
      <c r="FX10" s="643">
        <v>10</v>
      </c>
      <c r="FY10" s="643">
        <v>0</v>
      </c>
      <c r="FZ10" s="643">
        <v>0</v>
      </c>
      <c r="GA10" s="643">
        <v>0</v>
      </c>
      <c r="GB10" s="643">
        <v>31</v>
      </c>
      <c r="GC10" s="647">
        <f>SUM(AH10:AI10)</f>
        <v>18</v>
      </c>
    </row>
    <row r="11" spans="1:185" s="648" customFormat="1">
      <c r="A11" s="641">
        <v>2</v>
      </c>
      <c r="B11" s="642"/>
      <c r="C11" s="642"/>
      <c r="D11" s="642"/>
      <c r="E11" s="643" t="s">
        <v>87</v>
      </c>
      <c r="F11" s="644"/>
      <c r="G11" s="643">
        <v>23</v>
      </c>
      <c r="H11" s="643">
        <v>3</v>
      </c>
      <c r="I11" s="643">
        <v>1</v>
      </c>
      <c r="J11" s="643">
        <v>0</v>
      </c>
      <c r="K11" s="643">
        <v>0</v>
      </c>
      <c r="L11" s="643">
        <v>0</v>
      </c>
      <c r="M11" s="643">
        <v>0</v>
      </c>
      <c r="N11" s="643"/>
      <c r="O11" s="643"/>
      <c r="P11" s="643"/>
      <c r="Q11" s="643"/>
      <c r="R11" s="643"/>
      <c r="S11" s="643"/>
      <c r="T11" s="626">
        <v>0</v>
      </c>
      <c r="U11" s="626">
        <v>0</v>
      </c>
      <c r="V11" s="626">
        <v>0</v>
      </c>
      <c r="W11" s="626">
        <v>0</v>
      </c>
      <c r="X11" s="626">
        <v>1</v>
      </c>
      <c r="Y11" s="626">
        <v>0</v>
      </c>
      <c r="Z11" s="626">
        <v>1</v>
      </c>
      <c r="AA11" s="626">
        <v>1</v>
      </c>
      <c r="AB11" s="626">
        <v>6</v>
      </c>
      <c r="AC11" s="626">
        <v>10</v>
      </c>
      <c r="AD11" s="626">
        <v>1</v>
      </c>
      <c r="AE11" s="626">
        <v>0</v>
      </c>
      <c r="AF11" s="626">
        <v>0</v>
      </c>
      <c r="AG11" s="626">
        <v>0</v>
      </c>
      <c r="AH11" s="645">
        <f t="shared" ref="AH11:AI19" si="0">T11+V11+X11+Z11+AB11+AD11+AF11</f>
        <v>9</v>
      </c>
      <c r="AI11" s="646">
        <f t="shared" si="0"/>
        <v>11</v>
      </c>
      <c r="AJ11" s="646">
        <f t="shared" ref="AJ11:AJ19" si="1">SUM(AH11:AI11)</f>
        <v>20</v>
      </c>
      <c r="AK11" s="643">
        <v>0</v>
      </c>
      <c r="AL11" s="643">
        <v>10</v>
      </c>
      <c r="AM11" s="643">
        <v>12</v>
      </c>
      <c r="AN11" s="643">
        <v>7</v>
      </c>
      <c r="AO11" s="643">
        <v>13</v>
      </c>
      <c r="AP11" s="643">
        <v>4</v>
      </c>
      <c r="AQ11" s="643">
        <v>6</v>
      </c>
      <c r="AR11" s="643">
        <v>1</v>
      </c>
      <c r="AS11" s="643">
        <v>3</v>
      </c>
      <c r="AT11" s="643">
        <v>0</v>
      </c>
      <c r="AU11" s="643">
        <v>0</v>
      </c>
      <c r="AV11" s="643">
        <v>14</v>
      </c>
      <c r="AW11" s="643">
        <v>27</v>
      </c>
      <c r="AX11" s="643">
        <v>0</v>
      </c>
      <c r="AY11" s="643">
        <v>0</v>
      </c>
      <c r="AZ11" s="643">
        <v>7</v>
      </c>
      <c r="BA11" s="643">
        <v>5</v>
      </c>
      <c r="BB11" s="643">
        <v>1</v>
      </c>
      <c r="BC11" s="643">
        <v>2</v>
      </c>
      <c r="BD11" s="643">
        <v>8</v>
      </c>
      <c r="BE11" s="643">
        <v>7</v>
      </c>
      <c r="BF11" s="643">
        <v>0</v>
      </c>
      <c r="BG11" s="643">
        <v>0</v>
      </c>
      <c r="BH11" s="643">
        <v>7</v>
      </c>
      <c r="BI11" s="643">
        <v>12</v>
      </c>
      <c r="BJ11" s="643">
        <v>0</v>
      </c>
      <c r="BK11" s="643">
        <v>0</v>
      </c>
      <c r="BL11" s="643">
        <v>5</v>
      </c>
      <c r="BM11" s="643">
        <v>15</v>
      </c>
      <c r="BN11" s="643">
        <v>2</v>
      </c>
      <c r="BO11" s="643">
        <v>0</v>
      </c>
      <c r="BP11" s="643">
        <v>0</v>
      </c>
      <c r="BQ11" s="643">
        <v>0</v>
      </c>
      <c r="BR11" s="643">
        <v>0</v>
      </c>
      <c r="BS11" s="643">
        <v>0</v>
      </c>
      <c r="BT11" s="643">
        <v>0</v>
      </c>
      <c r="BU11" s="643">
        <v>0</v>
      </c>
      <c r="BV11" s="643">
        <v>0</v>
      </c>
      <c r="BW11" s="643">
        <v>0</v>
      </c>
      <c r="BX11" s="643">
        <v>0</v>
      </c>
      <c r="BY11" s="643">
        <v>0</v>
      </c>
      <c r="BZ11" s="643">
        <v>0</v>
      </c>
      <c r="CA11" s="643">
        <v>0</v>
      </c>
      <c r="CB11" s="643">
        <v>0</v>
      </c>
      <c r="CC11" s="643">
        <v>0</v>
      </c>
      <c r="CD11" s="643">
        <v>0</v>
      </c>
      <c r="CE11" s="643">
        <v>0</v>
      </c>
      <c r="CF11" s="643">
        <v>0</v>
      </c>
      <c r="CG11" s="643">
        <v>0</v>
      </c>
      <c r="CH11" s="643">
        <v>158</v>
      </c>
      <c r="CI11" s="643">
        <v>124</v>
      </c>
      <c r="CJ11" s="643">
        <v>282</v>
      </c>
      <c r="CK11" s="643">
        <v>128</v>
      </c>
      <c r="CL11" s="643">
        <v>129</v>
      </c>
      <c r="CM11" s="643">
        <v>257</v>
      </c>
      <c r="CN11" s="643">
        <v>140</v>
      </c>
      <c r="CO11" s="643">
        <v>129</v>
      </c>
      <c r="CP11" s="643">
        <v>269</v>
      </c>
      <c r="CQ11" s="643">
        <v>426</v>
      </c>
      <c r="CR11" s="643">
        <v>382</v>
      </c>
      <c r="CS11" s="643">
        <v>808</v>
      </c>
      <c r="CT11" s="643">
        <v>0</v>
      </c>
      <c r="CU11" s="643">
        <v>0</v>
      </c>
      <c r="CV11" s="643">
        <v>0</v>
      </c>
      <c r="CW11" s="643">
        <v>0</v>
      </c>
      <c r="CX11" s="643">
        <v>0</v>
      </c>
      <c r="CY11" s="643">
        <v>0</v>
      </c>
      <c r="CZ11" s="643">
        <v>798</v>
      </c>
      <c r="DA11" s="643">
        <v>8</v>
      </c>
      <c r="DB11" s="643">
        <v>2</v>
      </c>
      <c r="DC11" s="643">
        <v>0</v>
      </c>
      <c r="DD11" s="643">
        <v>0</v>
      </c>
      <c r="DE11" s="643">
        <v>0</v>
      </c>
      <c r="DF11" s="643">
        <v>0</v>
      </c>
      <c r="DG11" s="643">
        <v>0</v>
      </c>
      <c r="DH11" s="643">
        <v>0</v>
      </c>
      <c r="DI11" s="643">
        <v>0</v>
      </c>
      <c r="DJ11" s="643">
        <v>0</v>
      </c>
      <c r="DK11" s="643">
        <v>0</v>
      </c>
      <c r="DL11" s="643">
        <v>0</v>
      </c>
      <c r="DM11" s="643">
        <v>0</v>
      </c>
      <c r="DN11" s="643">
        <v>0</v>
      </c>
      <c r="DO11" s="643">
        <v>0</v>
      </c>
      <c r="DP11" s="643">
        <v>0</v>
      </c>
      <c r="DQ11" s="643">
        <v>0</v>
      </c>
      <c r="DR11" s="643">
        <v>0</v>
      </c>
      <c r="DS11" s="643">
        <v>0</v>
      </c>
      <c r="DT11" s="643">
        <v>0</v>
      </c>
      <c r="DU11" s="643">
        <v>0</v>
      </c>
      <c r="DV11" s="643">
        <v>0</v>
      </c>
      <c r="DW11" s="643">
        <v>0</v>
      </c>
      <c r="DX11" s="643">
        <v>0</v>
      </c>
      <c r="DY11" s="643">
        <v>0</v>
      </c>
      <c r="DZ11" s="643">
        <v>0</v>
      </c>
      <c r="EA11" s="643">
        <v>1</v>
      </c>
      <c r="EB11" s="643">
        <v>1</v>
      </c>
      <c r="EC11" s="643">
        <v>6</v>
      </c>
      <c r="ED11" s="643">
        <v>6</v>
      </c>
      <c r="EE11" s="643">
        <v>12</v>
      </c>
      <c r="EF11" s="643">
        <v>65</v>
      </c>
      <c r="EG11" s="643">
        <v>68</v>
      </c>
      <c r="EH11" s="643">
        <v>133</v>
      </c>
      <c r="EI11" s="643">
        <v>114</v>
      </c>
      <c r="EJ11" s="643">
        <v>116</v>
      </c>
      <c r="EK11" s="643">
        <v>230</v>
      </c>
      <c r="EL11" s="643">
        <v>104</v>
      </c>
      <c r="EM11" s="643">
        <v>107</v>
      </c>
      <c r="EN11" s="643">
        <v>211</v>
      </c>
      <c r="EO11" s="643">
        <v>97</v>
      </c>
      <c r="EP11" s="643">
        <v>69</v>
      </c>
      <c r="EQ11" s="643">
        <v>166</v>
      </c>
      <c r="ER11" s="643">
        <v>34</v>
      </c>
      <c r="ES11" s="643">
        <v>15</v>
      </c>
      <c r="ET11" s="643">
        <v>0</v>
      </c>
      <c r="EU11" s="643">
        <v>6</v>
      </c>
      <c r="EV11" s="643">
        <v>0</v>
      </c>
      <c r="EW11" s="643">
        <v>0</v>
      </c>
      <c r="EX11" s="643">
        <v>0</v>
      </c>
      <c r="EY11" s="643">
        <v>0</v>
      </c>
      <c r="EZ11" s="643">
        <v>0</v>
      </c>
      <c r="FA11" s="643">
        <v>0</v>
      </c>
      <c r="FB11" s="643">
        <v>0</v>
      </c>
      <c r="FC11" s="643">
        <v>0</v>
      </c>
      <c r="FD11" s="643">
        <v>6</v>
      </c>
      <c r="FE11" s="643">
        <v>7</v>
      </c>
      <c r="FF11" s="643">
        <v>0</v>
      </c>
      <c r="FG11" s="643">
        <v>283</v>
      </c>
      <c r="FH11" s="643">
        <v>291</v>
      </c>
      <c r="FI11" s="643">
        <v>0</v>
      </c>
      <c r="FJ11" s="643">
        <v>137</v>
      </c>
      <c r="FK11" s="643">
        <v>84</v>
      </c>
      <c r="FL11" s="643">
        <v>0</v>
      </c>
      <c r="FM11" s="643">
        <v>0</v>
      </c>
      <c r="FN11" s="643">
        <v>0</v>
      </c>
      <c r="FO11" s="643">
        <v>0</v>
      </c>
      <c r="FP11" s="643">
        <v>0</v>
      </c>
      <c r="FQ11" s="643">
        <v>0</v>
      </c>
      <c r="FR11" s="643">
        <v>0</v>
      </c>
      <c r="FS11" s="643">
        <v>0</v>
      </c>
      <c r="FT11" s="643">
        <v>0</v>
      </c>
      <c r="FU11" s="643">
        <v>0</v>
      </c>
      <c r="FV11" s="643">
        <v>10</v>
      </c>
      <c r="FW11" s="643">
        <v>11</v>
      </c>
      <c r="FX11" s="643">
        <v>10</v>
      </c>
      <c r="FY11" s="643">
        <v>0</v>
      </c>
      <c r="FZ11" s="643">
        <v>0</v>
      </c>
      <c r="GA11" s="643">
        <v>0</v>
      </c>
      <c r="GB11" s="643">
        <v>31</v>
      </c>
      <c r="GC11" s="647">
        <f t="shared" ref="GC11:GC19" si="2">SUM(AH11:AI11)</f>
        <v>20</v>
      </c>
    </row>
    <row r="12" spans="1:185" s="648" customFormat="1">
      <c r="A12" s="641">
        <v>3</v>
      </c>
      <c r="B12" s="642"/>
      <c r="C12" s="642"/>
      <c r="D12" s="642"/>
      <c r="E12" s="643" t="s">
        <v>81</v>
      </c>
      <c r="F12" s="644"/>
      <c r="G12" s="643">
        <v>34</v>
      </c>
      <c r="H12" s="643">
        <v>7</v>
      </c>
      <c r="I12" s="643">
        <v>5</v>
      </c>
      <c r="J12" s="643">
        <v>0</v>
      </c>
      <c r="K12" s="643">
        <v>1</v>
      </c>
      <c r="L12" s="643">
        <v>0</v>
      </c>
      <c r="M12" s="643">
        <v>0</v>
      </c>
      <c r="N12" s="643"/>
      <c r="O12" s="643"/>
      <c r="P12" s="643"/>
      <c r="Q12" s="643"/>
      <c r="R12" s="643"/>
      <c r="S12" s="643"/>
      <c r="T12" s="626">
        <v>2</v>
      </c>
      <c r="U12" s="626">
        <v>3</v>
      </c>
      <c r="V12" s="626">
        <v>0</v>
      </c>
      <c r="W12" s="626">
        <v>0</v>
      </c>
      <c r="X12" s="626">
        <v>0</v>
      </c>
      <c r="Y12" s="626">
        <v>1</v>
      </c>
      <c r="Z12" s="626">
        <v>0</v>
      </c>
      <c r="AA12" s="626">
        <v>0</v>
      </c>
      <c r="AB12" s="626">
        <v>24</v>
      </c>
      <c r="AC12" s="626">
        <v>25</v>
      </c>
      <c r="AD12" s="626">
        <v>2</v>
      </c>
      <c r="AE12" s="626">
        <v>1</v>
      </c>
      <c r="AF12" s="626">
        <v>0</v>
      </c>
      <c r="AG12" s="626">
        <v>0</v>
      </c>
      <c r="AH12" s="645">
        <f t="shared" si="0"/>
        <v>28</v>
      </c>
      <c r="AI12" s="646">
        <f t="shared" si="0"/>
        <v>30</v>
      </c>
      <c r="AJ12" s="646">
        <f t="shared" si="1"/>
        <v>58</v>
      </c>
      <c r="AK12" s="643">
        <v>0</v>
      </c>
      <c r="AL12" s="643">
        <v>10</v>
      </c>
      <c r="AM12" s="643">
        <v>12</v>
      </c>
      <c r="AN12" s="643">
        <v>7</v>
      </c>
      <c r="AO12" s="643">
        <v>13</v>
      </c>
      <c r="AP12" s="643">
        <v>4</v>
      </c>
      <c r="AQ12" s="643">
        <v>6</v>
      </c>
      <c r="AR12" s="643">
        <v>1</v>
      </c>
      <c r="AS12" s="643">
        <v>3</v>
      </c>
      <c r="AT12" s="643">
        <v>0</v>
      </c>
      <c r="AU12" s="643">
        <v>0</v>
      </c>
      <c r="AV12" s="643">
        <v>14</v>
      </c>
      <c r="AW12" s="643">
        <v>27</v>
      </c>
      <c r="AX12" s="643">
        <v>0</v>
      </c>
      <c r="AY12" s="643">
        <v>0</v>
      </c>
      <c r="AZ12" s="643">
        <v>7</v>
      </c>
      <c r="BA12" s="643">
        <v>5</v>
      </c>
      <c r="BB12" s="643">
        <v>1</v>
      </c>
      <c r="BC12" s="643">
        <v>2</v>
      </c>
      <c r="BD12" s="643">
        <v>8</v>
      </c>
      <c r="BE12" s="643">
        <v>7</v>
      </c>
      <c r="BF12" s="643">
        <v>0</v>
      </c>
      <c r="BG12" s="643">
        <v>0</v>
      </c>
      <c r="BH12" s="643">
        <v>7</v>
      </c>
      <c r="BI12" s="643">
        <v>12</v>
      </c>
      <c r="BJ12" s="643">
        <v>0</v>
      </c>
      <c r="BK12" s="643">
        <v>0</v>
      </c>
      <c r="BL12" s="643">
        <v>5</v>
      </c>
      <c r="BM12" s="643">
        <v>15</v>
      </c>
      <c r="BN12" s="643">
        <v>2</v>
      </c>
      <c r="BO12" s="643">
        <v>0</v>
      </c>
      <c r="BP12" s="643">
        <v>0</v>
      </c>
      <c r="BQ12" s="643">
        <v>0</v>
      </c>
      <c r="BR12" s="643">
        <v>0</v>
      </c>
      <c r="BS12" s="643">
        <v>0</v>
      </c>
      <c r="BT12" s="643">
        <v>0</v>
      </c>
      <c r="BU12" s="643">
        <v>0</v>
      </c>
      <c r="BV12" s="643">
        <v>0</v>
      </c>
      <c r="BW12" s="643">
        <v>0</v>
      </c>
      <c r="BX12" s="643">
        <v>0</v>
      </c>
      <c r="BY12" s="643">
        <v>0</v>
      </c>
      <c r="BZ12" s="643">
        <v>0</v>
      </c>
      <c r="CA12" s="643">
        <v>0</v>
      </c>
      <c r="CB12" s="643">
        <v>0</v>
      </c>
      <c r="CC12" s="643">
        <v>0</v>
      </c>
      <c r="CD12" s="643">
        <v>0</v>
      </c>
      <c r="CE12" s="643">
        <v>0</v>
      </c>
      <c r="CF12" s="643">
        <v>0</v>
      </c>
      <c r="CG12" s="643">
        <v>0</v>
      </c>
      <c r="CH12" s="643">
        <v>158</v>
      </c>
      <c r="CI12" s="643">
        <v>124</v>
      </c>
      <c r="CJ12" s="643">
        <v>282</v>
      </c>
      <c r="CK12" s="643">
        <v>128</v>
      </c>
      <c r="CL12" s="643">
        <v>129</v>
      </c>
      <c r="CM12" s="643">
        <v>257</v>
      </c>
      <c r="CN12" s="643">
        <v>140</v>
      </c>
      <c r="CO12" s="643">
        <v>129</v>
      </c>
      <c r="CP12" s="643">
        <v>269</v>
      </c>
      <c r="CQ12" s="643">
        <v>426</v>
      </c>
      <c r="CR12" s="643">
        <v>382</v>
      </c>
      <c r="CS12" s="643">
        <v>808</v>
      </c>
      <c r="CT12" s="643">
        <v>0</v>
      </c>
      <c r="CU12" s="643">
        <v>0</v>
      </c>
      <c r="CV12" s="643">
        <v>0</v>
      </c>
      <c r="CW12" s="643">
        <v>0</v>
      </c>
      <c r="CX12" s="643">
        <v>0</v>
      </c>
      <c r="CY12" s="643">
        <v>0</v>
      </c>
      <c r="CZ12" s="643">
        <v>798</v>
      </c>
      <c r="DA12" s="643">
        <v>8</v>
      </c>
      <c r="DB12" s="643">
        <v>2</v>
      </c>
      <c r="DC12" s="643">
        <v>0</v>
      </c>
      <c r="DD12" s="643">
        <v>0</v>
      </c>
      <c r="DE12" s="643">
        <v>0</v>
      </c>
      <c r="DF12" s="643">
        <v>0</v>
      </c>
      <c r="DG12" s="643">
        <v>0</v>
      </c>
      <c r="DH12" s="643">
        <v>0</v>
      </c>
      <c r="DI12" s="643">
        <v>0</v>
      </c>
      <c r="DJ12" s="643">
        <v>0</v>
      </c>
      <c r="DK12" s="643">
        <v>0</v>
      </c>
      <c r="DL12" s="643">
        <v>0</v>
      </c>
      <c r="DM12" s="643">
        <v>0</v>
      </c>
      <c r="DN12" s="643">
        <v>0</v>
      </c>
      <c r="DO12" s="643">
        <v>0</v>
      </c>
      <c r="DP12" s="643">
        <v>0</v>
      </c>
      <c r="DQ12" s="643">
        <v>0</v>
      </c>
      <c r="DR12" s="643">
        <v>0</v>
      </c>
      <c r="DS12" s="643">
        <v>0</v>
      </c>
      <c r="DT12" s="643">
        <v>0</v>
      </c>
      <c r="DU12" s="643">
        <v>0</v>
      </c>
      <c r="DV12" s="643">
        <v>0</v>
      </c>
      <c r="DW12" s="643">
        <v>0</v>
      </c>
      <c r="DX12" s="643">
        <v>0</v>
      </c>
      <c r="DY12" s="643">
        <v>0</v>
      </c>
      <c r="DZ12" s="643">
        <v>0</v>
      </c>
      <c r="EA12" s="643">
        <v>1</v>
      </c>
      <c r="EB12" s="643">
        <v>1</v>
      </c>
      <c r="EC12" s="643">
        <v>6</v>
      </c>
      <c r="ED12" s="643">
        <v>6</v>
      </c>
      <c r="EE12" s="643">
        <v>12</v>
      </c>
      <c r="EF12" s="643">
        <v>65</v>
      </c>
      <c r="EG12" s="643">
        <v>68</v>
      </c>
      <c r="EH12" s="643">
        <v>133</v>
      </c>
      <c r="EI12" s="643">
        <v>114</v>
      </c>
      <c r="EJ12" s="643">
        <v>116</v>
      </c>
      <c r="EK12" s="643">
        <v>230</v>
      </c>
      <c r="EL12" s="643">
        <v>104</v>
      </c>
      <c r="EM12" s="643">
        <v>107</v>
      </c>
      <c r="EN12" s="643">
        <v>211</v>
      </c>
      <c r="EO12" s="643">
        <v>97</v>
      </c>
      <c r="EP12" s="643">
        <v>69</v>
      </c>
      <c r="EQ12" s="643">
        <v>166</v>
      </c>
      <c r="ER12" s="643">
        <v>34</v>
      </c>
      <c r="ES12" s="643">
        <v>15</v>
      </c>
      <c r="ET12" s="643">
        <v>0</v>
      </c>
      <c r="EU12" s="643">
        <v>6</v>
      </c>
      <c r="EV12" s="643">
        <v>0</v>
      </c>
      <c r="EW12" s="643">
        <v>0</v>
      </c>
      <c r="EX12" s="643">
        <v>0</v>
      </c>
      <c r="EY12" s="643">
        <v>0</v>
      </c>
      <c r="EZ12" s="643">
        <v>0</v>
      </c>
      <c r="FA12" s="643">
        <v>0</v>
      </c>
      <c r="FB12" s="643">
        <v>0</v>
      </c>
      <c r="FC12" s="643">
        <v>0</v>
      </c>
      <c r="FD12" s="643">
        <v>6</v>
      </c>
      <c r="FE12" s="643">
        <v>7</v>
      </c>
      <c r="FF12" s="643">
        <v>0</v>
      </c>
      <c r="FG12" s="643">
        <v>283</v>
      </c>
      <c r="FH12" s="643">
        <v>291</v>
      </c>
      <c r="FI12" s="643">
        <v>0</v>
      </c>
      <c r="FJ12" s="643">
        <v>137</v>
      </c>
      <c r="FK12" s="643">
        <v>84</v>
      </c>
      <c r="FL12" s="643">
        <v>0</v>
      </c>
      <c r="FM12" s="643">
        <v>0</v>
      </c>
      <c r="FN12" s="643">
        <v>0</v>
      </c>
      <c r="FO12" s="643">
        <v>0</v>
      </c>
      <c r="FP12" s="643">
        <v>0</v>
      </c>
      <c r="FQ12" s="643">
        <v>0</v>
      </c>
      <c r="FR12" s="643">
        <v>0</v>
      </c>
      <c r="FS12" s="643">
        <v>0</v>
      </c>
      <c r="FT12" s="643">
        <v>0</v>
      </c>
      <c r="FU12" s="643">
        <v>0</v>
      </c>
      <c r="FV12" s="643">
        <v>10</v>
      </c>
      <c r="FW12" s="643">
        <v>11</v>
      </c>
      <c r="FX12" s="643">
        <v>10</v>
      </c>
      <c r="FY12" s="643">
        <v>0</v>
      </c>
      <c r="FZ12" s="643">
        <v>0</v>
      </c>
      <c r="GA12" s="643">
        <v>0</v>
      </c>
      <c r="GB12" s="643">
        <v>31</v>
      </c>
      <c r="GC12" s="647">
        <f t="shared" si="2"/>
        <v>58</v>
      </c>
    </row>
    <row r="13" spans="1:185" s="648" customFormat="1">
      <c r="A13" s="641">
        <v>4</v>
      </c>
      <c r="B13" s="642"/>
      <c r="C13" s="642"/>
      <c r="D13" s="642"/>
      <c r="E13" s="641" t="s">
        <v>88</v>
      </c>
      <c r="F13" s="644"/>
      <c r="G13" s="643">
        <v>12</v>
      </c>
      <c r="H13" s="643">
        <v>2</v>
      </c>
      <c r="I13" s="643">
        <v>2</v>
      </c>
      <c r="J13" s="643">
        <v>0</v>
      </c>
      <c r="K13" s="643">
        <v>1</v>
      </c>
      <c r="L13" s="643">
        <v>0</v>
      </c>
      <c r="M13" s="643">
        <v>0</v>
      </c>
      <c r="N13" s="643"/>
      <c r="O13" s="643"/>
      <c r="P13" s="643"/>
      <c r="Q13" s="643"/>
      <c r="R13" s="643"/>
      <c r="S13" s="643"/>
      <c r="T13" s="626">
        <v>1</v>
      </c>
      <c r="U13" s="626">
        <v>0</v>
      </c>
      <c r="V13" s="626">
        <v>0</v>
      </c>
      <c r="W13" s="626">
        <v>0</v>
      </c>
      <c r="X13" s="626">
        <v>0</v>
      </c>
      <c r="Y13" s="626">
        <v>0</v>
      </c>
      <c r="Z13" s="626">
        <v>0</v>
      </c>
      <c r="AA13" s="626">
        <v>0</v>
      </c>
      <c r="AB13" s="626">
        <v>3</v>
      </c>
      <c r="AC13" s="626">
        <v>3</v>
      </c>
      <c r="AD13" s="626">
        <v>0</v>
      </c>
      <c r="AE13" s="626">
        <v>0</v>
      </c>
      <c r="AF13" s="626">
        <v>0</v>
      </c>
      <c r="AG13" s="626">
        <v>0</v>
      </c>
      <c r="AH13" s="645">
        <f t="shared" si="0"/>
        <v>4</v>
      </c>
      <c r="AI13" s="646">
        <f t="shared" si="0"/>
        <v>3</v>
      </c>
      <c r="AJ13" s="646">
        <f t="shared" si="1"/>
        <v>7</v>
      </c>
      <c r="AK13" s="643">
        <v>0</v>
      </c>
      <c r="AL13" s="643">
        <v>10</v>
      </c>
      <c r="AM13" s="643">
        <v>12</v>
      </c>
      <c r="AN13" s="643">
        <v>7</v>
      </c>
      <c r="AO13" s="643">
        <v>13</v>
      </c>
      <c r="AP13" s="643">
        <v>4</v>
      </c>
      <c r="AQ13" s="643">
        <v>6</v>
      </c>
      <c r="AR13" s="643">
        <v>1</v>
      </c>
      <c r="AS13" s="643">
        <v>3</v>
      </c>
      <c r="AT13" s="643">
        <v>0</v>
      </c>
      <c r="AU13" s="643">
        <v>0</v>
      </c>
      <c r="AV13" s="643">
        <v>14</v>
      </c>
      <c r="AW13" s="643">
        <v>27</v>
      </c>
      <c r="AX13" s="643">
        <v>0</v>
      </c>
      <c r="AY13" s="643">
        <v>0</v>
      </c>
      <c r="AZ13" s="643">
        <v>7</v>
      </c>
      <c r="BA13" s="643">
        <v>5</v>
      </c>
      <c r="BB13" s="643">
        <v>1</v>
      </c>
      <c r="BC13" s="643">
        <v>2</v>
      </c>
      <c r="BD13" s="643">
        <v>8</v>
      </c>
      <c r="BE13" s="643">
        <v>7</v>
      </c>
      <c r="BF13" s="643">
        <v>0</v>
      </c>
      <c r="BG13" s="643">
        <v>0</v>
      </c>
      <c r="BH13" s="643">
        <v>7</v>
      </c>
      <c r="BI13" s="643">
        <v>12</v>
      </c>
      <c r="BJ13" s="643">
        <v>0</v>
      </c>
      <c r="BK13" s="643">
        <v>0</v>
      </c>
      <c r="BL13" s="643">
        <v>5</v>
      </c>
      <c r="BM13" s="643">
        <v>15</v>
      </c>
      <c r="BN13" s="643">
        <v>2</v>
      </c>
      <c r="BO13" s="643">
        <v>0</v>
      </c>
      <c r="BP13" s="643">
        <v>0</v>
      </c>
      <c r="BQ13" s="643">
        <v>0</v>
      </c>
      <c r="BR13" s="643">
        <v>0</v>
      </c>
      <c r="BS13" s="643">
        <v>0</v>
      </c>
      <c r="BT13" s="643">
        <v>0</v>
      </c>
      <c r="BU13" s="643">
        <v>0</v>
      </c>
      <c r="BV13" s="643">
        <v>0</v>
      </c>
      <c r="BW13" s="643">
        <v>0</v>
      </c>
      <c r="BX13" s="643">
        <v>0</v>
      </c>
      <c r="BY13" s="643">
        <v>0</v>
      </c>
      <c r="BZ13" s="643">
        <v>0</v>
      </c>
      <c r="CA13" s="643">
        <v>0</v>
      </c>
      <c r="CB13" s="643">
        <v>0</v>
      </c>
      <c r="CC13" s="643">
        <v>0</v>
      </c>
      <c r="CD13" s="643">
        <v>0</v>
      </c>
      <c r="CE13" s="643">
        <v>0</v>
      </c>
      <c r="CF13" s="643">
        <v>0</v>
      </c>
      <c r="CG13" s="643">
        <v>0</v>
      </c>
      <c r="CH13" s="643">
        <v>158</v>
      </c>
      <c r="CI13" s="643">
        <v>124</v>
      </c>
      <c r="CJ13" s="643">
        <v>282</v>
      </c>
      <c r="CK13" s="643">
        <v>128</v>
      </c>
      <c r="CL13" s="643">
        <v>129</v>
      </c>
      <c r="CM13" s="643">
        <v>257</v>
      </c>
      <c r="CN13" s="643">
        <v>140</v>
      </c>
      <c r="CO13" s="643">
        <v>129</v>
      </c>
      <c r="CP13" s="643">
        <v>269</v>
      </c>
      <c r="CQ13" s="643">
        <v>426</v>
      </c>
      <c r="CR13" s="643">
        <v>382</v>
      </c>
      <c r="CS13" s="643">
        <v>808</v>
      </c>
      <c r="CT13" s="643">
        <v>0</v>
      </c>
      <c r="CU13" s="643">
        <v>0</v>
      </c>
      <c r="CV13" s="643">
        <v>0</v>
      </c>
      <c r="CW13" s="643">
        <v>0</v>
      </c>
      <c r="CX13" s="643">
        <v>0</v>
      </c>
      <c r="CY13" s="643">
        <v>0</v>
      </c>
      <c r="CZ13" s="643">
        <v>798</v>
      </c>
      <c r="DA13" s="643">
        <v>8</v>
      </c>
      <c r="DB13" s="643">
        <v>2</v>
      </c>
      <c r="DC13" s="643">
        <v>0</v>
      </c>
      <c r="DD13" s="643">
        <v>0</v>
      </c>
      <c r="DE13" s="643">
        <v>0</v>
      </c>
      <c r="DF13" s="643">
        <v>0</v>
      </c>
      <c r="DG13" s="643">
        <v>0</v>
      </c>
      <c r="DH13" s="643">
        <v>0</v>
      </c>
      <c r="DI13" s="643">
        <v>0</v>
      </c>
      <c r="DJ13" s="643">
        <v>0</v>
      </c>
      <c r="DK13" s="643">
        <v>0</v>
      </c>
      <c r="DL13" s="643">
        <v>0</v>
      </c>
      <c r="DM13" s="643">
        <v>0</v>
      </c>
      <c r="DN13" s="643">
        <v>0</v>
      </c>
      <c r="DO13" s="643">
        <v>0</v>
      </c>
      <c r="DP13" s="643">
        <v>0</v>
      </c>
      <c r="DQ13" s="643">
        <v>0</v>
      </c>
      <c r="DR13" s="643">
        <v>0</v>
      </c>
      <c r="DS13" s="643">
        <v>0</v>
      </c>
      <c r="DT13" s="643">
        <v>0</v>
      </c>
      <c r="DU13" s="643">
        <v>0</v>
      </c>
      <c r="DV13" s="643">
        <v>0</v>
      </c>
      <c r="DW13" s="643">
        <v>0</v>
      </c>
      <c r="DX13" s="643">
        <v>0</v>
      </c>
      <c r="DY13" s="643">
        <v>0</v>
      </c>
      <c r="DZ13" s="643">
        <v>0</v>
      </c>
      <c r="EA13" s="643">
        <v>1</v>
      </c>
      <c r="EB13" s="643">
        <v>1</v>
      </c>
      <c r="EC13" s="643">
        <v>6</v>
      </c>
      <c r="ED13" s="643">
        <v>6</v>
      </c>
      <c r="EE13" s="643">
        <v>12</v>
      </c>
      <c r="EF13" s="643">
        <v>65</v>
      </c>
      <c r="EG13" s="643">
        <v>68</v>
      </c>
      <c r="EH13" s="643">
        <v>133</v>
      </c>
      <c r="EI13" s="643">
        <v>114</v>
      </c>
      <c r="EJ13" s="643">
        <v>116</v>
      </c>
      <c r="EK13" s="643">
        <v>230</v>
      </c>
      <c r="EL13" s="643">
        <v>104</v>
      </c>
      <c r="EM13" s="643">
        <v>107</v>
      </c>
      <c r="EN13" s="643">
        <v>211</v>
      </c>
      <c r="EO13" s="643">
        <v>97</v>
      </c>
      <c r="EP13" s="643">
        <v>69</v>
      </c>
      <c r="EQ13" s="643">
        <v>166</v>
      </c>
      <c r="ER13" s="643">
        <v>34</v>
      </c>
      <c r="ES13" s="643">
        <v>15</v>
      </c>
      <c r="ET13" s="643">
        <v>0</v>
      </c>
      <c r="EU13" s="643">
        <v>6</v>
      </c>
      <c r="EV13" s="643">
        <v>0</v>
      </c>
      <c r="EW13" s="643">
        <v>0</v>
      </c>
      <c r="EX13" s="643">
        <v>0</v>
      </c>
      <c r="EY13" s="643">
        <v>0</v>
      </c>
      <c r="EZ13" s="643">
        <v>0</v>
      </c>
      <c r="FA13" s="643">
        <v>0</v>
      </c>
      <c r="FB13" s="643">
        <v>0</v>
      </c>
      <c r="FC13" s="643">
        <v>0</v>
      </c>
      <c r="FD13" s="643">
        <v>6</v>
      </c>
      <c r="FE13" s="643">
        <v>7</v>
      </c>
      <c r="FF13" s="643">
        <v>0</v>
      </c>
      <c r="FG13" s="643">
        <v>283</v>
      </c>
      <c r="FH13" s="643">
        <v>291</v>
      </c>
      <c r="FI13" s="643">
        <v>0</v>
      </c>
      <c r="FJ13" s="643">
        <v>137</v>
      </c>
      <c r="FK13" s="643">
        <v>84</v>
      </c>
      <c r="FL13" s="643">
        <v>0</v>
      </c>
      <c r="FM13" s="643">
        <v>0</v>
      </c>
      <c r="FN13" s="643">
        <v>0</v>
      </c>
      <c r="FO13" s="643">
        <v>0</v>
      </c>
      <c r="FP13" s="643">
        <v>0</v>
      </c>
      <c r="FQ13" s="643">
        <v>0</v>
      </c>
      <c r="FR13" s="643">
        <v>0</v>
      </c>
      <c r="FS13" s="643">
        <v>0</v>
      </c>
      <c r="FT13" s="643">
        <v>0</v>
      </c>
      <c r="FU13" s="643">
        <v>0</v>
      </c>
      <c r="FV13" s="643">
        <v>10</v>
      </c>
      <c r="FW13" s="643">
        <v>11</v>
      </c>
      <c r="FX13" s="643">
        <v>10</v>
      </c>
      <c r="FY13" s="643">
        <v>0</v>
      </c>
      <c r="FZ13" s="643">
        <v>0</v>
      </c>
      <c r="GA13" s="643">
        <v>0</v>
      </c>
      <c r="GB13" s="643">
        <v>31</v>
      </c>
      <c r="GC13" s="647">
        <f t="shared" si="2"/>
        <v>7</v>
      </c>
    </row>
    <row r="14" spans="1:185" s="648" customFormat="1">
      <c r="A14" s="641">
        <v>5</v>
      </c>
      <c r="B14" s="642"/>
      <c r="C14" s="642"/>
      <c r="D14" s="642"/>
      <c r="E14" s="643" t="s">
        <v>82</v>
      </c>
      <c r="F14" s="644"/>
      <c r="G14" s="643">
        <v>40</v>
      </c>
      <c r="H14" s="643">
        <v>5</v>
      </c>
      <c r="I14" s="643">
        <v>4</v>
      </c>
      <c r="J14" s="643">
        <v>0</v>
      </c>
      <c r="K14" s="643">
        <v>1</v>
      </c>
      <c r="L14" s="643">
        <v>0</v>
      </c>
      <c r="M14" s="643">
        <v>0</v>
      </c>
      <c r="N14" s="643"/>
      <c r="O14" s="643"/>
      <c r="P14" s="643"/>
      <c r="Q14" s="643"/>
      <c r="R14" s="643"/>
      <c r="S14" s="643"/>
      <c r="T14" s="626">
        <v>0</v>
      </c>
      <c r="U14" s="626">
        <v>0</v>
      </c>
      <c r="V14" s="626">
        <v>0</v>
      </c>
      <c r="W14" s="626">
        <v>0</v>
      </c>
      <c r="X14" s="626">
        <v>0</v>
      </c>
      <c r="Y14" s="626">
        <v>0</v>
      </c>
      <c r="Z14" s="626">
        <v>1</v>
      </c>
      <c r="AA14" s="626">
        <v>0</v>
      </c>
      <c r="AB14" s="626">
        <v>8</v>
      </c>
      <c r="AC14" s="626">
        <v>12</v>
      </c>
      <c r="AD14" s="626">
        <v>2</v>
      </c>
      <c r="AE14" s="626">
        <v>1</v>
      </c>
      <c r="AF14" s="626">
        <v>0</v>
      </c>
      <c r="AG14" s="626">
        <v>0</v>
      </c>
      <c r="AH14" s="645">
        <f t="shared" si="0"/>
        <v>11</v>
      </c>
      <c r="AI14" s="646">
        <f t="shared" si="0"/>
        <v>13</v>
      </c>
      <c r="AJ14" s="646">
        <f t="shared" si="1"/>
        <v>24</v>
      </c>
      <c r="AK14" s="643">
        <v>0</v>
      </c>
      <c r="AL14" s="643">
        <v>10</v>
      </c>
      <c r="AM14" s="643">
        <v>12</v>
      </c>
      <c r="AN14" s="643">
        <v>7</v>
      </c>
      <c r="AO14" s="643">
        <v>13</v>
      </c>
      <c r="AP14" s="643">
        <v>4</v>
      </c>
      <c r="AQ14" s="643">
        <v>6</v>
      </c>
      <c r="AR14" s="643">
        <v>1</v>
      </c>
      <c r="AS14" s="643">
        <v>3</v>
      </c>
      <c r="AT14" s="643">
        <v>0</v>
      </c>
      <c r="AU14" s="643">
        <v>0</v>
      </c>
      <c r="AV14" s="643">
        <v>14</v>
      </c>
      <c r="AW14" s="643">
        <v>27</v>
      </c>
      <c r="AX14" s="643">
        <v>0</v>
      </c>
      <c r="AY14" s="643">
        <v>0</v>
      </c>
      <c r="AZ14" s="643">
        <v>7</v>
      </c>
      <c r="BA14" s="643">
        <v>5</v>
      </c>
      <c r="BB14" s="643">
        <v>1</v>
      </c>
      <c r="BC14" s="643">
        <v>2</v>
      </c>
      <c r="BD14" s="643">
        <v>8</v>
      </c>
      <c r="BE14" s="643">
        <v>7</v>
      </c>
      <c r="BF14" s="643">
        <v>0</v>
      </c>
      <c r="BG14" s="643">
        <v>0</v>
      </c>
      <c r="BH14" s="643">
        <v>7</v>
      </c>
      <c r="BI14" s="643">
        <v>12</v>
      </c>
      <c r="BJ14" s="643">
        <v>0</v>
      </c>
      <c r="BK14" s="643">
        <v>0</v>
      </c>
      <c r="BL14" s="643">
        <v>5</v>
      </c>
      <c r="BM14" s="643">
        <v>15</v>
      </c>
      <c r="BN14" s="643">
        <v>2</v>
      </c>
      <c r="BO14" s="643">
        <v>0</v>
      </c>
      <c r="BP14" s="643">
        <v>0</v>
      </c>
      <c r="BQ14" s="643">
        <v>0</v>
      </c>
      <c r="BR14" s="643">
        <v>0</v>
      </c>
      <c r="BS14" s="643">
        <v>0</v>
      </c>
      <c r="BT14" s="643">
        <v>0</v>
      </c>
      <c r="BU14" s="643">
        <v>0</v>
      </c>
      <c r="BV14" s="643">
        <v>0</v>
      </c>
      <c r="BW14" s="643">
        <v>0</v>
      </c>
      <c r="BX14" s="643">
        <v>0</v>
      </c>
      <c r="BY14" s="643">
        <v>0</v>
      </c>
      <c r="BZ14" s="643">
        <v>0</v>
      </c>
      <c r="CA14" s="643">
        <v>0</v>
      </c>
      <c r="CB14" s="643">
        <v>0</v>
      </c>
      <c r="CC14" s="643">
        <v>0</v>
      </c>
      <c r="CD14" s="643">
        <v>0</v>
      </c>
      <c r="CE14" s="643">
        <v>0</v>
      </c>
      <c r="CF14" s="643">
        <v>0</v>
      </c>
      <c r="CG14" s="643">
        <v>0</v>
      </c>
      <c r="CH14" s="643">
        <v>158</v>
      </c>
      <c r="CI14" s="643">
        <v>124</v>
      </c>
      <c r="CJ14" s="643">
        <v>282</v>
      </c>
      <c r="CK14" s="643">
        <v>128</v>
      </c>
      <c r="CL14" s="643">
        <v>129</v>
      </c>
      <c r="CM14" s="643">
        <v>257</v>
      </c>
      <c r="CN14" s="643">
        <v>140</v>
      </c>
      <c r="CO14" s="643">
        <v>129</v>
      </c>
      <c r="CP14" s="643">
        <v>269</v>
      </c>
      <c r="CQ14" s="643">
        <v>426</v>
      </c>
      <c r="CR14" s="643">
        <v>382</v>
      </c>
      <c r="CS14" s="643">
        <v>808</v>
      </c>
      <c r="CT14" s="643">
        <v>0</v>
      </c>
      <c r="CU14" s="643">
        <v>0</v>
      </c>
      <c r="CV14" s="643">
        <v>0</v>
      </c>
      <c r="CW14" s="643">
        <v>0</v>
      </c>
      <c r="CX14" s="643">
        <v>0</v>
      </c>
      <c r="CY14" s="643">
        <v>0</v>
      </c>
      <c r="CZ14" s="643">
        <v>798</v>
      </c>
      <c r="DA14" s="643">
        <v>8</v>
      </c>
      <c r="DB14" s="643">
        <v>2</v>
      </c>
      <c r="DC14" s="643">
        <v>0</v>
      </c>
      <c r="DD14" s="643">
        <v>0</v>
      </c>
      <c r="DE14" s="643">
        <v>0</v>
      </c>
      <c r="DF14" s="643">
        <v>0</v>
      </c>
      <c r="DG14" s="643">
        <v>0</v>
      </c>
      <c r="DH14" s="643">
        <v>0</v>
      </c>
      <c r="DI14" s="643">
        <v>0</v>
      </c>
      <c r="DJ14" s="643">
        <v>0</v>
      </c>
      <c r="DK14" s="643">
        <v>0</v>
      </c>
      <c r="DL14" s="643">
        <v>0</v>
      </c>
      <c r="DM14" s="643">
        <v>0</v>
      </c>
      <c r="DN14" s="643">
        <v>0</v>
      </c>
      <c r="DO14" s="643">
        <v>0</v>
      </c>
      <c r="DP14" s="643">
        <v>0</v>
      </c>
      <c r="DQ14" s="643">
        <v>0</v>
      </c>
      <c r="DR14" s="643">
        <v>0</v>
      </c>
      <c r="DS14" s="643">
        <v>0</v>
      </c>
      <c r="DT14" s="643">
        <v>0</v>
      </c>
      <c r="DU14" s="643">
        <v>0</v>
      </c>
      <c r="DV14" s="643">
        <v>0</v>
      </c>
      <c r="DW14" s="643">
        <v>0</v>
      </c>
      <c r="DX14" s="643">
        <v>0</v>
      </c>
      <c r="DY14" s="643">
        <v>0</v>
      </c>
      <c r="DZ14" s="643">
        <v>0</v>
      </c>
      <c r="EA14" s="643">
        <v>1</v>
      </c>
      <c r="EB14" s="643">
        <v>1</v>
      </c>
      <c r="EC14" s="643">
        <v>6</v>
      </c>
      <c r="ED14" s="643">
        <v>6</v>
      </c>
      <c r="EE14" s="643">
        <v>12</v>
      </c>
      <c r="EF14" s="643">
        <v>65</v>
      </c>
      <c r="EG14" s="643">
        <v>68</v>
      </c>
      <c r="EH14" s="643">
        <v>133</v>
      </c>
      <c r="EI14" s="643">
        <v>114</v>
      </c>
      <c r="EJ14" s="643">
        <v>116</v>
      </c>
      <c r="EK14" s="643">
        <v>230</v>
      </c>
      <c r="EL14" s="643">
        <v>104</v>
      </c>
      <c r="EM14" s="643">
        <v>107</v>
      </c>
      <c r="EN14" s="643">
        <v>211</v>
      </c>
      <c r="EO14" s="643">
        <v>97</v>
      </c>
      <c r="EP14" s="643">
        <v>69</v>
      </c>
      <c r="EQ14" s="643">
        <v>166</v>
      </c>
      <c r="ER14" s="643">
        <v>34</v>
      </c>
      <c r="ES14" s="643">
        <v>15</v>
      </c>
      <c r="ET14" s="643">
        <v>0</v>
      </c>
      <c r="EU14" s="643">
        <v>6</v>
      </c>
      <c r="EV14" s="643">
        <v>0</v>
      </c>
      <c r="EW14" s="643">
        <v>0</v>
      </c>
      <c r="EX14" s="643">
        <v>0</v>
      </c>
      <c r="EY14" s="643">
        <v>0</v>
      </c>
      <c r="EZ14" s="643">
        <v>0</v>
      </c>
      <c r="FA14" s="643">
        <v>0</v>
      </c>
      <c r="FB14" s="643">
        <v>0</v>
      </c>
      <c r="FC14" s="643">
        <v>0</v>
      </c>
      <c r="FD14" s="643">
        <v>6</v>
      </c>
      <c r="FE14" s="643">
        <v>7</v>
      </c>
      <c r="FF14" s="643">
        <v>0</v>
      </c>
      <c r="FG14" s="643">
        <v>283</v>
      </c>
      <c r="FH14" s="643">
        <v>291</v>
      </c>
      <c r="FI14" s="643">
        <v>0</v>
      </c>
      <c r="FJ14" s="643">
        <v>137</v>
      </c>
      <c r="FK14" s="643">
        <v>84</v>
      </c>
      <c r="FL14" s="643">
        <v>0</v>
      </c>
      <c r="FM14" s="643">
        <v>0</v>
      </c>
      <c r="FN14" s="643">
        <v>0</v>
      </c>
      <c r="FO14" s="643">
        <v>0</v>
      </c>
      <c r="FP14" s="643">
        <v>0</v>
      </c>
      <c r="FQ14" s="643">
        <v>0</v>
      </c>
      <c r="FR14" s="643">
        <v>0</v>
      </c>
      <c r="FS14" s="643">
        <v>0</v>
      </c>
      <c r="FT14" s="643">
        <v>0</v>
      </c>
      <c r="FU14" s="643">
        <v>0</v>
      </c>
      <c r="FV14" s="643">
        <v>10</v>
      </c>
      <c r="FW14" s="643">
        <v>11</v>
      </c>
      <c r="FX14" s="643">
        <v>10</v>
      </c>
      <c r="FY14" s="643">
        <v>0</v>
      </c>
      <c r="FZ14" s="643">
        <v>0</v>
      </c>
      <c r="GA14" s="643">
        <v>0</v>
      </c>
      <c r="GB14" s="643">
        <v>31</v>
      </c>
      <c r="GC14" s="647">
        <f t="shared" si="2"/>
        <v>24</v>
      </c>
    </row>
    <row r="15" spans="1:185" s="648" customFormat="1">
      <c r="A15" s="641">
        <v>6</v>
      </c>
      <c r="B15" s="642"/>
      <c r="C15" s="642"/>
      <c r="D15" s="642"/>
      <c r="E15" s="643" t="s">
        <v>89</v>
      </c>
      <c r="F15" s="644"/>
      <c r="G15" s="643">
        <v>46</v>
      </c>
      <c r="H15" s="643">
        <v>8</v>
      </c>
      <c r="I15" s="643">
        <v>4</v>
      </c>
      <c r="J15" s="643">
        <v>1</v>
      </c>
      <c r="K15" s="643">
        <v>0</v>
      </c>
      <c r="L15" s="643">
        <v>0</v>
      </c>
      <c r="M15" s="643">
        <v>0</v>
      </c>
      <c r="N15" s="643"/>
      <c r="O15" s="643"/>
      <c r="P15" s="643"/>
      <c r="Q15" s="643"/>
      <c r="R15" s="643"/>
      <c r="S15" s="643"/>
      <c r="T15" s="626">
        <v>0</v>
      </c>
      <c r="U15" s="626"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v>9</v>
      </c>
      <c r="AC15" s="626">
        <v>22</v>
      </c>
      <c r="AD15" s="626">
        <v>1</v>
      </c>
      <c r="AE15" s="626">
        <v>5</v>
      </c>
      <c r="AF15" s="626">
        <v>0</v>
      </c>
      <c r="AG15" s="626">
        <v>0</v>
      </c>
      <c r="AH15" s="645">
        <f t="shared" si="0"/>
        <v>10</v>
      </c>
      <c r="AI15" s="646">
        <f t="shared" si="0"/>
        <v>27</v>
      </c>
      <c r="AJ15" s="646">
        <f t="shared" si="1"/>
        <v>37</v>
      </c>
      <c r="AK15" s="643">
        <v>0</v>
      </c>
      <c r="AL15" s="643">
        <v>10</v>
      </c>
      <c r="AM15" s="643">
        <v>12</v>
      </c>
      <c r="AN15" s="643">
        <v>7</v>
      </c>
      <c r="AO15" s="643">
        <v>13</v>
      </c>
      <c r="AP15" s="643">
        <v>4</v>
      </c>
      <c r="AQ15" s="643">
        <v>6</v>
      </c>
      <c r="AR15" s="643">
        <v>1</v>
      </c>
      <c r="AS15" s="643">
        <v>3</v>
      </c>
      <c r="AT15" s="643">
        <v>0</v>
      </c>
      <c r="AU15" s="643">
        <v>0</v>
      </c>
      <c r="AV15" s="643">
        <v>14</v>
      </c>
      <c r="AW15" s="643">
        <v>27</v>
      </c>
      <c r="AX15" s="643">
        <v>0</v>
      </c>
      <c r="AY15" s="643">
        <v>0</v>
      </c>
      <c r="AZ15" s="643">
        <v>7</v>
      </c>
      <c r="BA15" s="643">
        <v>5</v>
      </c>
      <c r="BB15" s="643">
        <v>1</v>
      </c>
      <c r="BC15" s="643">
        <v>2</v>
      </c>
      <c r="BD15" s="643">
        <v>8</v>
      </c>
      <c r="BE15" s="643">
        <v>7</v>
      </c>
      <c r="BF15" s="643">
        <v>0</v>
      </c>
      <c r="BG15" s="643">
        <v>0</v>
      </c>
      <c r="BH15" s="643">
        <v>7</v>
      </c>
      <c r="BI15" s="643">
        <v>12</v>
      </c>
      <c r="BJ15" s="643">
        <v>0</v>
      </c>
      <c r="BK15" s="643">
        <v>0</v>
      </c>
      <c r="BL15" s="643">
        <v>5</v>
      </c>
      <c r="BM15" s="643">
        <v>15</v>
      </c>
      <c r="BN15" s="643">
        <v>2</v>
      </c>
      <c r="BO15" s="643">
        <v>0</v>
      </c>
      <c r="BP15" s="643">
        <v>0</v>
      </c>
      <c r="BQ15" s="643">
        <v>0</v>
      </c>
      <c r="BR15" s="643">
        <v>0</v>
      </c>
      <c r="BS15" s="643">
        <v>0</v>
      </c>
      <c r="BT15" s="643">
        <v>0</v>
      </c>
      <c r="BU15" s="643">
        <v>0</v>
      </c>
      <c r="BV15" s="643">
        <v>0</v>
      </c>
      <c r="BW15" s="643">
        <v>0</v>
      </c>
      <c r="BX15" s="643">
        <v>0</v>
      </c>
      <c r="BY15" s="643">
        <v>0</v>
      </c>
      <c r="BZ15" s="643">
        <v>0</v>
      </c>
      <c r="CA15" s="643">
        <v>0</v>
      </c>
      <c r="CB15" s="643">
        <v>0</v>
      </c>
      <c r="CC15" s="643">
        <v>0</v>
      </c>
      <c r="CD15" s="643">
        <v>0</v>
      </c>
      <c r="CE15" s="643">
        <v>0</v>
      </c>
      <c r="CF15" s="643">
        <v>0</v>
      </c>
      <c r="CG15" s="643">
        <v>0</v>
      </c>
      <c r="CH15" s="643">
        <v>158</v>
      </c>
      <c r="CI15" s="643">
        <v>124</v>
      </c>
      <c r="CJ15" s="643">
        <v>282</v>
      </c>
      <c r="CK15" s="643">
        <v>128</v>
      </c>
      <c r="CL15" s="643">
        <v>129</v>
      </c>
      <c r="CM15" s="643">
        <v>257</v>
      </c>
      <c r="CN15" s="643">
        <v>140</v>
      </c>
      <c r="CO15" s="643">
        <v>129</v>
      </c>
      <c r="CP15" s="643">
        <v>269</v>
      </c>
      <c r="CQ15" s="643">
        <v>426</v>
      </c>
      <c r="CR15" s="643">
        <v>382</v>
      </c>
      <c r="CS15" s="643">
        <v>808</v>
      </c>
      <c r="CT15" s="643">
        <v>0</v>
      </c>
      <c r="CU15" s="643">
        <v>0</v>
      </c>
      <c r="CV15" s="643">
        <v>0</v>
      </c>
      <c r="CW15" s="643">
        <v>0</v>
      </c>
      <c r="CX15" s="643">
        <v>0</v>
      </c>
      <c r="CY15" s="643">
        <v>0</v>
      </c>
      <c r="CZ15" s="643">
        <v>798</v>
      </c>
      <c r="DA15" s="643">
        <v>8</v>
      </c>
      <c r="DB15" s="643">
        <v>2</v>
      </c>
      <c r="DC15" s="643">
        <v>0</v>
      </c>
      <c r="DD15" s="643">
        <v>0</v>
      </c>
      <c r="DE15" s="643">
        <v>0</v>
      </c>
      <c r="DF15" s="643">
        <v>0</v>
      </c>
      <c r="DG15" s="643">
        <v>0</v>
      </c>
      <c r="DH15" s="643">
        <v>0</v>
      </c>
      <c r="DI15" s="643">
        <v>0</v>
      </c>
      <c r="DJ15" s="643">
        <v>0</v>
      </c>
      <c r="DK15" s="643">
        <v>0</v>
      </c>
      <c r="DL15" s="643">
        <v>0</v>
      </c>
      <c r="DM15" s="643">
        <v>0</v>
      </c>
      <c r="DN15" s="643">
        <v>0</v>
      </c>
      <c r="DO15" s="643">
        <v>0</v>
      </c>
      <c r="DP15" s="643">
        <v>0</v>
      </c>
      <c r="DQ15" s="643">
        <v>0</v>
      </c>
      <c r="DR15" s="643">
        <v>0</v>
      </c>
      <c r="DS15" s="643">
        <v>0</v>
      </c>
      <c r="DT15" s="643">
        <v>0</v>
      </c>
      <c r="DU15" s="643">
        <v>0</v>
      </c>
      <c r="DV15" s="643">
        <v>0</v>
      </c>
      <c r="DW15" s="643">
        <v>0</v>
      </c>
      <c r="DX15" s="643">
        <v>0</v>
      </c>
      <c r="DY15" s="643">
        <v>0</v>
      </c>
      <c r="DZ15" s="643">
        <v>0</v>
      </c>
      <c r="EA15" s="643">
        <v>1</v>
      </c>
      <c r="EB15" s="643">
        <v>1</v>
      </c>
      <c r="EC15" s="643">
        <v>6</v>
      </c>
      <c r="ED15" s="643">
        <v>6</v>
      </c>
      <c r="EE15" s="643">
        <v>12</v>
      </c>
      <c r="EF15" s="643">
        <v>65</v>
      </c>
      <c r="EG15" s="643">
        <v>68</v>
      </c>
      <c r="EH15" s="643">
        <v>133</v>
      </c>
      <c r="EI15" s="643">
        <v>114</v>
      </c>
      <c r="EJ15" s="643">
        <v>116</v>
      </c>
      <c r="EK15" s="643">
        <v>230</v>
      </c>
      <c r="EL15" s="643">
        <v>104</v>
      </c>
      <c r="EM15" s="643">
        <v>107</v>
      </c>
      <c r="EN15" s="643">
        <v>211</v>
      </c>
      <c r="EO15" s="643">
        <v>97</v>
      </c>
      <c r="EP15" s="643">
        <v>69</v>
      </c>
      <c r="EQ15" s="643">
        <v>166</v>
      </c>
      <c r="ER15" s="643">
        <v>34</v>
      </c>
      <c r="ES15" s="643">
        <v>15</v>
      </c>
      <c r="ET15" s="643">
        <v>0</v>
      </c>
      <c r="EU15" s="643">
        <v>6</v>
      </c>
      <c r="EV15" s="643">
        <v>0</v>
      </c>
      <c r="EW15" s="643">
        <v>0</v>
      </c>
      <c r="EX15" s="643">
        <v>0</v>
      </c>
      <c r="EY15" s="643">
        <v>0</v>
      </c>
      <c r="EZ15" s="643">
        <v>0</v>
      </c>
      <c r="FA15" s="643">
        <v>0</v>
      </c>
      <c r="FB15" s="643">
        <v>0</v>
      </c>
      <c r="FC15" s="643">
        <v>0</v>
      </c>
      <c r="FD15" s="643">
        <v>6</v>
      </c>
      <c r="FE15" s="643">
        <v>7</v>
      </c>
      <c r="FF15" s="643">
        <v>0</v>
      </c>
      <c r="FG15" s="643">
        <v>283</v>
      </c>
      <c r="FH15" s="643">
        <v>291</v>
      </c>
      <c r="FI15" s="643">
        <v>0</v>
      </c>
      <c r="FJ15" s="643">
        <v>137</v>
      </c>
      <c r="FK15" s="643">
        <v>84</v>
      </c>
      <c r="FL15" s="643">
        <v>0</v>
      </c>
      <c r="FM15" s="643">
        <v>0</v>
      </c>
      <c r="FN15" s="643">
        <v>0</v>
      </c>
      <c r="FO15" s="643">
        <v>0</v>
      </c>
      <c r="FP15" s="643">
        <v>0</v>
      </c>
      <c r="FQ15" s="643">
        <v>0</v>
      </c>
      <c r="FR15" s="643">
        <v>0</v>
      </c>
      <c r="FS15" s="643">
        <v>0</v>
      </c>
      <c r="FT15" s="643">
        <v>0</v>
      </c>
      <c r="FU15" s="643">
        <v>0</v>
      </c>
      <c r="FV15" s="643">
        <v>10</v>
      </c>
      <c r="FW15" s="643">
        <v>11</v>
      </c>
      <c r="FX15" s="643">
        <v>10</v>
      </c>
      <c r="FY15" s="643">
        <v>0</v>
      </c>
      <c r="FZ15" s="643">
        <v>0</v>
      </c>
      <c r="GA15" s="643">
        <v>0</v>
      </c>
      <c r="GB15" s="643">
        <v>31</v>
      </c>
      <c r="GC15" s="647">
        <f t="shared" si="2"/>
        <v>37</v>
      </c>
    </row>
    <row r="16" spans="1:185" s="648" customFormat="1">
      <c r="A16" s="641">
        <v>7</v>
      </c>
      <c r="B16" s="642"/>
      <c r="C16" s="642"/>
      <c r="D16" s="642"/>
      <c r="E16" s="643" t="s">
        <v>83</v>
      </c>
      <c r="F16" s="644"/>
      <c r="G16" s="643">
        <v>29</v>
      </c>
      <c r="H16" s="643">
        <v>3</v>
      </c>
      <c r="I16" s="643">
        <v>2</v>
      </c>
      <c r="J16" s="643">
        <v>0</v>
      </c>
      <c r="K16" s="643">
        <v>0</v>
      </c>
      <c r="L16" s="643">
        <v>0</v>
      </c>
      <c r="M16" s="643">
        <v>0</v>
      </c>
      <c r="N16" s="643"/>
      <c r="O16" s="643"/>
      <c r="P16" s="643"/>
      <c r="Q16" s="643"/>
      <c r="R16" s="643"/>
      <c r="S16" s="643"/>
      <c r="T16" s="626">
        <v>1</v>
      </c>
      <c r="U16" s="626">
        <v>0</v>
      </c>
      <c r="V16" s="626">
        <v>0</v>
      </c>
      <c r="W16" s="626">
        <v>0</v>
      </c>
      <c r="X16" s="626">
        <v>1</v>
      </c>
      <c r="Y16" s="626">
        <v>0</v>
      </c>
      <c r="Z16" s="626">
        <v>0</v>
      </c>
      <c r="AA16" s="626">
        <v>0</v>
      </c>
      <c r="AB16" s="626">
        <v>11</v>
      </c>
      <c r="AC16" s="626">
        <v>18</v>
      </c>
      <c r="AD16" s="626">
        <v>0</v>
      </c>
      <c r="AE16" s="626">
        <v>2</v>
      </c>
      <c r="AF16" s="626">
        <v>0</v>
      </c>
      <c r="AG16" s="626">
        <v>0</v>
      </c>
      <c r="AH16" s="645">
        <f t="shared" si="0"/>
        <v>13</v>
      </c>
      <c r="AI16" s="646">
        <f t="shared" si="0"/>
        <v>20</v>
      </c>
      <c r="AJ16" s="646">
        <f t="shared" si="1"/>
        <v>33</v>
      </c>
      <c r="AK16" s="643">
        <v>0</v>
      </c>
      <c r="AL16" s="643">
        <v>10</v>
      </c>
      <c r="AM16" s="643">
        <v>12</v>
      </c>
      <c r="AN16" s="643">
        <v>7</v>
      </c>
      <c r="AO16" s="643">
        <v>13</v>
      </c>
      <c r="AP16" s="643">
        <v>4</v>
      </c>
      <c r="AQ16" s="643">
        <v>6</v>
      </c>
      <c r="AR16" s="643">
        <v>1</v>
      </c>
      <c r="AS16" s="643">
        <v>3</v>
      </c>
      <c r="AT16" s="643">
        <v>0</v>
      </c>
      <c r="AU16" s="643">
        <v>0</v>
      </c>
      <c r="AV16" s="643">
        <v>14</v>
      </c>
      <c r="AW16" s="643">
        <v>27</v>
      </c>
      <c r="AX16" s="643">
        <v>0</v>
      </c>
      <c r="AY16" s="643">
        <v>0</v>
      </c>
      <c r="AZ16" s="643">
        <v>7</v>
      </c>
      <c r="BA16" s="643">
        <v>5</v>
      </c>
      <c r="BB16" s="643">
        <v>1</v>
      </c>
      <c r="BC16" s="643">
        <v>2</v>
      </c>
      <c r="BD16" s="643">
        <v>8</v>
      </c>
      <c r="BE16" s="643">
        <v>7</v>
      </c>
      <c r="BF16" s="643">
        <v>0</v>
      </c>
      <c r="BG16" s="643">
        <v>0</v>
      </c>
      <c r="BH16" s="643">
        <v>7</v>
      </c>
      <c r="BI16" s="643">
        <v>12</v>
      </c>
      <c r="BJ16" s="643">
        <v>0</v>
      </c>
      <c r="BK16" s="643">
        <v>0</v>
      </c>
      <c r="BL16" s="643">
        <v>5</v>
      </c>
      <c r="BM16" s="643">
        <v>15</v>
      </c>
      <c r="BN16" s="643">
        <v>2</v>
      </c>
      <c r="BO16" s="643">
        <v>0</v>
      </c>
      <c r="BP16" s="643">
        <v>0</v>
      </c>
      <c r="BQ16" s="643">
        <v>0</v>
      </c>
      <c r="BR16" s="643">
        <v>0</v>
      </c>
      <c r="BS16" s="643">
        <v>0</v>
      </c>
      <c r="BT16" s="643">
        <v>0</v>
      </c>
      <c r="BU16" s="643">
        <v>0</v>
      </c>
      <c r="BV16" s="643">
        <v>0</v>
      </c>
      <c r="BW16" s="643">
        <v>0</v>
      </c>
      <c r="BX16" s="643">
        <v>0</v>
      </c>
      <c r="BY16" s="643">
        <v>0</v>
      </c>
      <c r="BZ16" s="643">
        <v>0</v>
      </c>
      <c r="CA16" s="643">
        <v>0</v>
      </c>
      <c r="CB16" s="643">
        <v>0</v>
      </c>
      <c r="CC16" s="643">
        <v>0</v>
      </c>
      <c r="CD16" s="643">
        <v>0</v>
      </c>
      <c r="CE16" s="643">
        <v>0</v>
      </c>
      <c r="CF16" s="643">
        <v>0</v>
      </c>
      <c r="CG16" s="643">
        <v>0</v>
      </c>
      <c r="CH16" s="643">
        <v>158</v>
      </c>
      <c r="CI16" s="643">
        <v>124</v>
      </c>
      <c r="CJ16" s="643">
        <v>282</v>
      </c>
      <c r="CK16" s="643">
        <v>128</v>
      </c>
      <c r="CL16" s="643">
        <v>129</v>
      </c>
      <c r="CM16" s="643">
        <v>257</v>
      </c>
      <c r="CN16" s="643">
        <v>140</v>
      </c>
      <c r="CO16" s="643">
        <v>129</v>
      </c>
      <c r="CP16" s="643">
        <v>269</v>
      </c>
      <c r="CQ16" s="643">
        <v>426</v>
      </c>
      <c r="CR16" s="643">
        <v>382</v>
      </c>
      <c r="CS16" s="643">
        <v>808</v>
      </c>
      <c r="CT16" s="643">
        <v>0</v>
      </c>
      <c r="CU16" s="643">
        <v>0</v>
      </c>
      <c r="CV16" s="643">
        <v>0</v>
      </c>
      <c r="CW16" s="643">
        <v>0</v>
      </c>
      <c r="CX16" s="643">
        <v>0</v>
      </c>
      <c r="CY16" s="643">
        <v>0</v>
      </c>
      <c r="CZ16" s="643">
        <v>798</v>
      </c>
      <c r="DA16" s="643">
        <v>8</v>
      </c>
      <c r="DB16" s="643">
        <v>2</v>
      </c>
      <c r="DC16" s="643">
        <v>0</v>
      </c>
      <c r="DD16" s="643">
        <v>0</v>
      </c>
      <c r="DE16" s="643">
        <v>0</v>
      </c>
      <c r="DF16" s="643">
        <v>0</v>
      </c>
      <c r="DG16" s="643">
        <v>0</v>
      </c>
      <c r="DH16" s="643">
        <v>0</v>
      </c>
      <c r="DI16" s="643">
        <v>0</v>
      </c>
      <c r="DJ16" s="643">
        <v>0</v>
      </c>
      <c r="DK16" s="643">
        <v>0</v>
      </c>
      <c r="DL16" s="643">
        <v>0</v>
      </c>
      <c r="DM16" s="643">
        <v>0</v>
      </c>
      <c r="DN16" s="643">
        <v>0</v>
      </c>
      <c r="DO16" s="643">
        <v>0</v>
      </c>
      <c r="DP16" s="643">
        <v>0</v>
      </c>
      <c r="DQ16" s="643">
        <v>0</v>
      </c>
      <c r="DR16" s="643">
        <v>0</v>
      </c>
      <c r="DS16" s="643">
        <v>0</v>
      </c>
      <c r="DT16" s="643">
        <v>0</v>
      </c>
      <c r="DU16" s="643">
        <v>0</v>
      </c>
      <c r="DV16" s="643">
        <v>0</v>
      </c>
      <c r="DW16" s="643">
        <v>0</v>
      </c>
      <c r="DX16" s="643">
        <v>0</v>
      </c>
      <c r="DY16" s="643">
        <v>0</v>
      </c>
      <c r="DZ16" s="643">
        <v>0</v>
      </c>
      <c r="EA16" s="643">
        <v>1</v>
      </c>
      <c r="EB16" s="643">
        <v>1</v>
      </c>
      <c r="EC16" s="643">
        <v>6</v>
      </c>
      <c r="ED16" s="643">
        <v>6</v>
      </c>
      <c r="EE16" s="643">
        <v>12</v>
      </c>
      <c r="EF16" s="643">
        <v>65</v>
      </c>
      <c r="EG16" s="643">
        <v>68</v>
      </c>
      <c r="EH16" s="643">
        <v>133</v>
      </c>
      <c r="EI16" s="643">
        <v>114</v>
      </c>
      <c r="EJ16" s="643">
        <v>116</v>
      </c>
      <c r="EK16" s="643">
        <v>230</v>
      </c>
      <c r="EL16" s="643">
        <v>104</v>
      </c>
      <c r="EM16" s="643">
        <v>107</v>
      </c>
      <c r="EN16" s="643">
        <v>211</v>
      </c>
      <c r="EO16" s="643">
        <v>97</v>
      </c>
      <c r="EP16" s="643">
        <v>69</v>
      </c>
      <c r="EQ16" s="643">
        <v>166</v>
      </c>
      <c r="ER16" s="643">
        <v>34</v>
      </c>
      <c r="ES16" s="643">
        <v>15</v>
      </c>
      <c r="ET16" s="643">
        <v>0</v>
      </c>
      <c r="EU16" s="643">
        <v>6</v>
      </c>
      <c r="EV16" s="643">
        <v>0</v>
      </c>
      <c r="EW16" s="643">
        <v>0</v>
      </c>
      <c r="EX16" s="643">
        <v>0</v>
      </c>
      <c r="EY16" s="643">
        <v>0</v>
      </c>
      <c r="EZ16" s="643">
        <v>0</v>
      </c>
      <c r="FA16" s="643">
        <v>0</v>
      </c>
      <c r="FB16" s="643">
        <v>0</v>
      </c>
      <c r="FC16" s="643">
        <v>0</v>
      </c>
      <c r="FD16" s="643">
        <v>6</v>
      </c>
      <c r="FE16" s="643">
        <v>7</v>
      </c>
      <c r="FF16" s="643">
        <v>0</v>
      </c>
      <c r="FG16" s="643">
        <v>283</v>
      </c>
      <c r="FH16" s="643">
        <v>291</v>
      </c>
      <c r="FI16" s="643">
        <v>0</v>
      </c>
      <c r="FJ16" s="643">
        <v>137</v>
      </c>
      <c r="FK16" s="643">
        <v>84</v>
      </c>
      <c r="FL16" s="643">
        <v>0</v>
      </c>
      <c r="FM16" s="643">
        <v>0</v>
      </c>
      <c r="FN16" s="643">
        <v>0</v>
      </c>
      <c r="FO16" s="643">
        <v>0</v>
      </c>
      <c r="FP16" s="643">
        <v>0</v>
      </c>
      <c r="FQ16" s="643">
        <v>0</v>
      </c>
      <c r="FR16" s="643">
        <v>0</v>
      </c>
      <c r="FS16" s="643">
        <v>0</v>
      </c>
      <c r="FT16" s="643">
        <v>0</v>
      </c>
      <c r="FU16" s="643">
        <v>0</v>
      </c>
      <c r="FV16" s="643">
        <v>10</v>
      </c>
      <c r="FW16" s="643">
        <v>11</v>
      </c>
      <c r="FX16" s="643">
        <v>10</v>
      </c>
      <c r="FY16" s="643">
        <v>0</v>
      </c>
      <c r="FZ16" s="643">
        <v>0</v>
      </c>
      <c r="GA16" s="643">
        <v>0</v>
      </c>
      <c r="GB16" s="643">
        <v>31</v>
      </c>
      <c r="GC16" s="647">
        <f t="shared" si="2"/>
        <v>33</v>
      </c>
    </row>
    <row r="17" spans="1:185" s="648" customFormat="1">
      <c r="A17" s="641">
        <v>8</v>
      </c>
      <c r="B17" s="642"/>
      <c r="C17" s="642"/>
      <c r="D17" s="642"/>
      <c r="E17" s="643" t="s">
        <v>90</v>
      </c>
      <c r="F17" s="644"/>
      <c r="G17" s="643">
        <v>32</v>
      </c>
      <c r="H17" s="643">
        <v>3</v>
      </c>
      <c r="I17" s="643">
        <v>0</v>
      </c>
      <c r="J17" s="643">
        <v>0</v>
      </c>
      <c r="K17" s="643">
        <v>1</v>
      </c>
      <c r="L17" s="643">
        <v>0</v>
      </c>
      <c r="M17" s="643">
        <v>0</v>
      </c>
      <c r="N17" s="643"/>
      <c r="O17" s="643"/>
      <c r="P17" s="643"/>
      <c r="Q17" s="643"/>
      <c r="R17" s="643"/>
      <c r="S17" s="643"/>
      <c r="T17" s="626">
        <v>0</v>
      </c>
      <c r="U17" s="626"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v>13</v>
      </c>
      <c r="AC17" s="626">
        <v>25</v>
      </c>
      <c r="AD17" s="626">
        <v>3</v>
      </c>
      <c r="AE17" s="626">
        <v>0</v>
      </c>
      <c r="AF17" s="626">
        <v>0</v>
      </c>
      <c r="AG17" s="626">
        <v>0</v>
      </c>
      <c r="AH17" s="645">
        <f t="shared" si="0"/>
        <v>16</v>
      </c>
      <c r="AI17" s="646">
        <f t="shared" si="0"/>
        <v>25</v>
      </c>
      <c r="AJ17" s="646">
        <f t="shared" si="1"/>
        <v>41</v>
      </c>
      <c r="AK17" s="643">
        <v>0</v>
      </c>
      <c r="AL17" s="643">
        <v>10</v>
      </c>
      <c r="AM17" s="643">
        <v>12</v>
      </c>
      <c r="AN17" s="643">
        <v>7</v>
      </c>
      <c r="AO17" s="643">
        <v>13</v>
      </c>
      <c r="AP17" s="643">
        <v>4</v>
      </c>
      <c r="AQ17" s="643">
        <v>6</v>
      </c>
      <c r="AR17" s="643">
        <v>1</v>
      </c>
      <c r="AS17" s="643">
        <v>3</v>
      </c>
      <c r="AT17" s="643">
        <v>0</v>
      </c>
      <c r="AU17" s="643">
        <v>0</v>
      </c>
      <c r="AV17" s="643">
        <v>14</v>
      </c>
      <c r="AW17" s="643">
        <v>27</v>
      </c>
      <c r="AX17" s="643">
        <v>0</v>
      </c>
      <c r="AY17" s="643">
        <v>0</v>
      </c>
      <c r="AZ17" s="643">
        <v>7</v>
      </c>
      <c r="BA17" s="643">
        <v>5</v>
      </c>
      <c r="BB17" s="643">
        <v>1</v>
      </c>
      <c r="BC17" s="643">
        <v>2</v>
      </c>
      <c r="BD17" s="643">
        <v>8</v>
      </c>
      <c r="BE17" s="643">
        <v>7</v>
      </c>
      <c r="BF17" s="643">
        <v>0</v>
      </c>
      <c r="BG17" s="643">
        <v>0</v>
      </c>
      <c r="BH17" s="643">
        <v>7</v>
      </c>
      <c r="BI17" s="643">
        <v>12</v>
      </c>
      <c r="BJ17" s="643">
        <v>0</v>
      </c>
      <c r="BK17" s="643">
        <v>0</v>
      </c>
      <c r="BL17" s="643">
        <v>5</v>
      </c>
      <c r="BM17" s="643">
        <v>15</v>
      </c>
      <c r="BN17" s="643">
        <v>2</v>
      </c>
      <c r="BO17" s="643">
        <v>0</v>
      </c>
      <c r="BP17" s="643">
        <v>0</v>
      </c>
      <c r="BQ17" s="643">
        <v>0</v>
      </c>
      <c r="BR17" s="643">
        <v>0</v>
      </c>
      <c r="BS17" s="643">
        <v>0</v>
      </c>
      <c r="BT17" s="643">
        <v>0</v>
      </c>
      <c r="BU17" s="643">
        <v>0</v>
      </c>
      <c r="BV17" s="643">
        <v>0</v>
      </c>
      <c r="BW17" s="643">
        <v>0</v>
      </c>
      <c r="BX17" s="643">
        <v>0</v>
      </c>
      <c r="BY17" s="643">
        <v>0</v>
      </c>
      <c r="BZ17" s="643">
        <v>0</v>
      </c>
      <c r="CA17" s="643">
        <v>0</v>
      </c>
      <c r="CB17" s="643">
        <v>0</v>
      </c>
      <c r="CC17" s="643">
        <v>0</v>
      </c>
      <c r="CD17" s="643">
        <v>0</v>
      </c>
      <c r="CE17" s="643">
        <v>0</v>
      </c>
      <c r="CF17" s="643">
        <v>0</v>
      </c>
      <c r="CG17" s="643">
        <v>0</v>
      </c>
      <c r="CH17" s="643">
        <v>158</v>
      </c>
      <c r="CI17" s="643">
        <v>124</v>
      </c>
      <c r="CJ17" s="643">
        <v>282</v>
      </c>
      <c r="CK17" s="643">
        <v>128</v>
      </c>
      <c r="CL17" s="643">
        <v>129</v>
      </c>
      <c r="CM17" s="643">
        <v>257</v>
      </c>
      <c r="CN17" s="643">
        <v>140</v>
      </c>
      <c r="CO17" s="643">
        <v>129</v>
      </c>
      <c r="CP17" s="643">
        <v>269</v>
      </c>
      <c r="CQ17" s="643">
        <v>426</v>
      </c>
      <c r="CR17" s="643">
        <v>382</v>
      </c>
      <c r="CS17" s="643">
        <v>808</v>
      </c>
      <c r="CT17" s="643">
        <v>0</v>
      </c>
      <c r="CU17" s="643">
        <v>0</v>
      </c>
      <c r="CV17" s="643">
        <v>0</v>
      </c>
      <c r="CW17" s="643">
        <v>0</v>
      </c>
      <c r="CX17" s="643">
        <v>0</v>
      </c>
      <c r="CY17" s="643">
        <v>0</v>
      </c>
      <c r="CZ17" s="643">
        <v>798</v>
      </c>
      <c r="DA17" s="643">
        <v>8</v>
      </c>
      <c r="DB17" s="643">
        <v>2</v>
      </c>
      <c r="DC17" s="643">
        <v>0</v>
      </c>
      <c r="DD17" s="643">
        <v>0</v>
      </c>
      <c r="DE17" s="643">
        <v>0</v>
      </c>
      <c r="DF17" s="643">
        <v>0</v>
      </c>
      <c r="DG17" s="643">
        <v>0</v>
      </c>
      <c r="DH17" s="643">
        <v>0</v>
      </c>
      <c r="DI17" s="643">
        <v>0</v>
      </c>
      <c r="DJ17" s="643">
        <v>0</v>
      </c>
      <c r="DK17" s="643">
        <v>0</v>
      </c>
      <c r="DL17" s="643">
        <v>0</v>
      </c>
      <c r="DM17" s="643">
        <v>0</v>
      </c>
      <c r="DN17" s="643">
        <v>0</v>
      </c>
      <c r="DO17" s="643">
        <v>0</v>
      </c>
      <c r="DP17" s="643">
        <v>0</v>
      </c>
      <c r="DQ17" s="643">
        <v>0</v>
      </c>
      <c r="DR17" s="643">
        <v>0</v>
      </c>
      <c r="DS17" s="643">
        <v>0</v>
      </c>
      <c r="DT17" s="643">
        <v>0</v>
      </c>
      <c r="DU17" s="643">
        <v>0</v>
      </c>
      <c r="DV17" s="643">
        <v>0</v>
      </c>
      <c r="DW17" s="643">
        <v>0</v>
      </c>
      <c r="DX17" s="643">
        <v>0</v>
      </c>
      <c r="DY17" s="643">
        <v>0</v>
      </c>
      <c r="DZ17" s="643">
        <v>0</v>
      </c>
      <c r="EA17" s="643">
        <v>1</v>
      </c>
      <c r="EB17" s="643">
        <v>1</v>
      </c>
      <c r="EC17" s="643">
        <v>6</v>
      </c>
      <c r="ED17" s="643">
        <v>6</v>
      </c>
      <c r="EE17" s="643">
        <v>12</v>
      </c>
      <c r="EF17" s="643">
        <v>65</v>
      </c>
      <c r="EG17" s="643">
        <v>68</v>
      </c>
      <c r="EH17" s="643">
        <v>133</v>
      </c>
      <c r="EI17" s="643">
        <v>114</v>
      </c>
      <c r="EJ17" s="643">
        <v>116</v>
      </c>
      <c r="EK17" s="643">
        <v>230</v>
      </c>
      <c r="EL17" s="643">
        <v>104</v>
      </c>
      <c r="EM17" s="643">
        <v>107</v>
      </c>
      <c r="EN17" s="643">
        <v>211</v>
      </c>
      <c r="EO17" s="643">
        <v>97</v>
      </c>
      <c r="EP17" s="643">
        <v>69</v>
      </c>
      <c r="EQ17" s="643">
        <v>166</v>
      </c>
      <c r="ER17" s="643">
        <v>34</v>
      </c>
      <c r="ES17" s="643">
        <v>15</v>
      </c>
      <c r="ET17" s="643">
        <v>0</v>
      </c>
      <c r="EU17" s="643">
        <v>6</v>
      </c>
      <c r="EV17" s="643">
        <v>0</v>
      </c>
      <c r="EW17" s="643">
        <v>0</v>
      </c>
      <c r="EX17" s="643">
        <v>0</v>
      </c>
      <c r="EY17" s="643">
        <v>0</v>
      </c>
      <c r="EZ17" s="643">
        <v>0</v>
      </c>
      <c r="FA17" s="643">
        <v>0</v>
      </c>
      <c r="FB17" s="643">
        <v>0</v>
      </c>
      <c r="FC17" s="643">
        <v>0</v>
      </c>
      <c r="FD17" s="643">
        <v>6</v>
      </c>
      <c r="FE17" s="643">
        <v>7</v>
      </c>
      <c r="FF17" s="643">
        <v>0</v>
      </c>
      <c r="FG17" s="643">
        <v>283</v>
      </c>
      <c r="FH17" s="643">
        <v>291</v>
      </c>
      <c r="FI17" s="643">
        <v>0</v>
      </c>
      <c r="FJ17" s="643">
        <v>137</v>
      </c>
      <c r="FK17" s="643">
        <v>84</v>
      </c>
      <c r="FL17" s="643">
        <v>0</v>
      </c>
      <c r="FM17" s="643">
        <v>0</v>
      </c>
      <c r="FN17" s="643">
        <v>0</v>
      </c>
      <c r="FO17" s="643">
        <v>0</v>
      </c>
      <c r="FP17" s="643">
        <v>0</v>
      </c>
      <c r="FQ17" s="643">
        <v>0</v>
      </c>
      <c r="FR17" s="643">
        <v>0</v>
      </c>
      <c r="FS17" s="643">
        <v>0</v>
      </c>
      <c r="FT17" s="643">
        <v>0</v>
      </c>
      <c r="FU17" s="643">
        <v>0</v>
      </c>
      <c r="FV17" s="643">
        <v>10</v>
      </c>
      <c r="FW17" s="643">
        <v>11</v>
      </c>
      <c r="FX17" s="643">
        <v>10</v>
      </c>
      <c r="FY17" s="643">
        <v>0</v>
      </c>
      <c r="FZ17" s="643">
        <v>0</v>
      </c>
      <c r="GA17" s="643">
        <v>0</v>
      </c>
      <c r="GB17" s="643">
        <v>31</v>
      </c>
      <c r="GC17" s="647">
        <f t="shared" si="2"/>
        <v>41</v>
      </c>
    </row>
    <row r="18" spans="1:185" s="648" customFormat="1">
      <c r="A18" s="641">
        <v>9</v>
      </c>
      <c r="B18" s="642"/>
      <c r="C18" s="642"/>
      <c r="D18" s="642"/>
      <c r="E18" s="643" t="s">
        <v>84</v>
      </c>
      <c r="F18" s="644"/>
      <c r="G18" s="643">
        <v>90</v>
      </c>
      <c r="H18" s="643">
        <v>4</v>
      </c>
      <c r="I18" s="643">
        <v>3</v>
      </c>
      <c r="J18" s="643">
        <v>0</v>
      </c>
      <c r="K18" s="643">
        <v>4</v>
      </c>
      <c r="L18" s="643">
        <v>0</v>
      </c>
      <c r="M18" s="643">
        <v>0</v>
      </c>
      <c r="N18" s="643"/>
      <c r="O18" s="643"/>
      <c r="P18" s="643"/>
      <c r="Q18" s="643"/>
      <c r="R18" s="643"/>
      <c r="S18" s="643"/>
      <c r="T18" s="626">
        <v>0</v>
      </c>
      <c r="U18" s="626">
        <v>0</v>
      </c>
      <c r="V18" s="626">
        <v>0</v>
      </c>
      <c r="W18" s="626">
        <v>0</v>
      </c>
      <c r="X18" s="626">
        <v>0</v>
      </c>
      <c r="Y18" s="626">
        <v>0</v>
      </c>
      <c r="Z18" s="626">
        <v>0</v>
      </c>
      <c r="AA18" s="626">
        <v>0</v>
      </c>
      <c r="AB18" s="626">
        <v>21</v>
      </c>
      <c r="AC18" s="626">
        <v>71</v>
      </c>
      <c r="AD18" s="626">
        <v>7</v>
      </c>
      <c r="AE18" s="626">
        <v>6</v>
      </c>
      <c r="AF18" s="626">
        <v>0</v>
      </c>
      <c r="AG18" s="626">
        <v>0</v>
      </c>
      <c r="AH18" s="645">
        <f t="shared" si="0"/>
        <v>28</v>
      </c>
      <c r="AI18" s="646">
        <f t="shared" si="0"/>
        <v>77</v>
      </c>
      <c r="AJ18" s="646">
        <f t="shared" si="1"/>
        <v>105</v>
      </c>
      <c r="AK18" s="643">
        <v>0</v>
      </c>
      <c r="AL18" s="643">
        <v>10</v>
      </c>
      <c r="AM18" s="643">
        <v>12</v>
      </c>
      <c r="AN18" s="643">
        <v>7</v>
      </c>
      <c r="AO18" s="643">
        <v>13</v>
      </c>
      <c r="AP18" s="643">
        <v>4</v>
      </c>
      <c r="AQ18" s="643">
        <v>6</v>
      </c>
      <c r="AR18" s="643">
        <v>1</v>
      </c>
      <c r="AS18" s="643">
        <v>3</v>
      </c>
      <c r="AT18" s="643">
        <v>0</v>
      </c>
      <c r="AU18" s="643">
        <v>0</v>
      </c>
      <c r="AV18" s="643">
        <v>14</v>
      </c>
      <c r="AW18" s="643">
        <v>27</v>
      </c>
      <c r="AX18" s="643">
        <v>0</v>
      </c>
      <c r="AY18" s="643">
        <v>0</v>
      </c>
      <c r="AZ18" s="643">
        <v>7</v>
      </c>
      <c r="BA18" s="643">
        <v>5</v>
      </c>
      <c r="BB18" s="643">
        <v>1</v>
      </c>
      <c r="BC18" s="643">
        <v>2</v>
      </c>
      <c r="BD18" s="643">
        <v>8</v>
      </c>
      <c r="BE18" s="643">
        <v>7</v>
      </c>
      <c r="BF18" s="643">
        <v>0</v>
      </c>
      <c r="BG18" s="643">
        <v>0</v>
      </c>
      <c r="BH18" s="643">
        <v>7</v>
      </c>
      <c r="BI18" s="643">
        <v>12</v>
      </c>
      <c r="BJ18" s="643">
        <v>0</v>
      </c>
      <c r="BK18" s="643">
        <v>0</v>
      </c>
      <c r="BL18" s="643">
        <v>5</v>
      </c>
      <c r="BM18" s="643">
        <v>15</v>
      </c>
      <c r="BN18" s="643">
        <v>2</v>
      </c>
      <c r="BO18" s="643">
        <v>0</v>
      </c>
      <c r="BP18" s="643">
        <v>0</v>
      </c>
      <c r="BQ18" s="643">
        <v>0</v>
      </c>
      <c r="BR18" s="643">
        <v>0</v>
      </c>
      <c r="BS18" s="643">
        <v>0</v>
      </c>
      <c r="BT18" s="643">
        <v>0</v>
      </c>
      <c r="BU18" s="643">
        <v>0</v>
      </c>
      <c r="BV18" s="643">
        <v>0</v>
      </c>
      <c r="BW18" s="643">
        <v>0</v>
      </c>
      <c r="BX18" s="643">
        <v>0</v>
      </c>
      <c r="BY18" s="643">
        <v>0</v>
      </c>
      <c r="BZ18" s="643">
        <v>0</v>
      </c>
      <c r="CA18" s="643">
        <v>0</v>
      </c>
      <c r="CB18" s="643">
        <v>0</v>
      </c>
      <c r="CC18" s="643">
        <v>0</v>
      </c>
      <c r="CD18" s="643">
        <v>0</v>
      </c>
      <c r="CE18" s="643">
        <v>0</v>
      </c>
      <c r="CF18" s="643">
        <v>0</v>
      </c>
      <c r="CG18" s="643">
        <v>0</v>
      </c>
      <c r="CH18" s="643">
        <v>158</v>
      </c>
      <c r="CI18" s="643">
        <v>124</v>
      </c>
      <c r="CJ18" s="643">
        <v>282</v>
      </c>
      <c r="CK18" s="643">
        <v>128</v>
      </c>
      <c r="CL18" s="643">
        <v>129</v>
      </c>
      <c r="CM18" s="643">
        <v>257</v>
      </c>
      <c r="CN18" s="643">
        <v>140</v>
      </c>
      <c r="CO18" s="643">
        <v>129</v>
      </c>
      <c r="CP18" s="643">
        <v>269</v>
      </c>
      <c r="CQ18" s="643">
        <v>426</v>
      </c>
      <c r="CR18" s="643">
        <v>382</v>
      </c>
      <c r="CS18" s="643">
        <v>808</v>
      </c>
      <c r="CT18" s="643">
        <v>0</v>
      </c>
      <c r="CU18" s="643">
        <v>0</v>
      </c>
      <c r="CV18" s="643">
        <v>0</v>
      </c>
      <c r="CW18" s="643">
        <v>0</v>
      </c>
      <c r="CX18" s="643">
        <v>0</v>
      </c>
      <c r="CY18" s="643">
        <v>0</v>
      </c>
      <c r="CZ18" s="643">
        <v>798</v>
      </c>
      <c r="DA18" s="643">
        <v>8</v>
      </c>
      <c r="DB18" s="643">
        <v>2</v>
      </c>
      <c r="DC18" s="643">
        <v>0</v>
      </c>
      <c r="DD18" s="643">
        <v>0</v>
      </c>
      <c r="DE18" s="643">
        <v>0</v>
      </c>
      <c r="DF18" s="643">
        <v>0</v>
      </c>
      <c r="DG18" s="643">
        <v>0</v>
      </c>
      <c r="DH18" s="643">
        <v>0</v>
      </c>
      <c r="DI18" s="643">
        <v>0</v>
      </c>
      <c r="DJ18" s="643">
        <v>0</v>
      </c>
      <c r="DK18" s="643">
        <v>0</v>
      </c>
      <c r="DL18" s="643">
        <v>0</v>
      </c>
      <c r="DM18" s="643">
        <v>0</v>
      </c>
      <c r="DN18" s="643">
        <v>0</v>
      </c>
      <c r="DO18" s="643">
        <v>0</v>
      </c>
      <c r="DP18" s="643">
        <v>0</v>
      </c>
      <c r="DQ18" s="643">
        <v>0</v>
      </c>
      <c r="DR18" s="643">
        <v>0</v>
      </c>
      <c r="DS18" s="643">
        <v>0</v>
      </c>
      <c r="DT18" s="643">
        <v>0</v>
      </c>
      <c r="DU18" s="643">
        <v>0</v>
      </c>
      <c r="DV18" s="643">
        <v>0</v>
      </c>
      <c r="DW18" s="643">
        <v>0</v>
      </c>
      <c r="DX18" s="643">
        <v>0</v>
      </c>
      <c r="DY18" s="643">
        <v>0</v>
      </c>
      <c r="DZ18" s="643">
        <v>0</v>
      </c>
      <c r="EA18" s="643">
        <v>1</v>
      </c>
      <c r="EB18" s="643">
        <v>1</v>
      </c>
      <c r="EC18" s="643">
        <v>6</v>
      </c>
      <c r="ED18" s="643">
        <v>6</v>
      </c>
      <c r="EE18" s="643">
        <v>12</v>
      </c>
      <c r="EF18" s="643">
        <v>65</v>
      </c>
      <c r="EG18" s="643">
        <v>68</v>
      </c>
      <c r="EH18" s="643">
        <v>133</v>
      </c>
      <c r="EI18" s="643">
        <v>114</v>
      </c>
      <c r="EJ18" s="643">
        <v>116</v>
      </c>
      <c r="EK18" s="643">
        <v>230</v>
      </c>
      <c r="EL18" s="643">
        <v>104</v>
      </c>
      <c r="EM18" s="643">
        <v>107</v>
      </c>
      <c r="EN18" s="643">
        <v>211</v>
      </c>
      <c r="EO18" s="643">
        <v>97</v>
      </c>
      <c r="EP18" s="643">
        <v>69</v>
      </c>
      <c r="EQ18" s="643">
        <v>166</v>
      </c>
      <c r="ER18" s="643">
        <v>34</v>
      </c>
      <c r="ES18" s="643">
        <v>15</v>
      </c>
      <c r="ET18" s="643">
        <v>0</v>
      </c>
      <c r="EU18" s="643">
        <v>6</v>
      </c>
      <c r="EV18" s="643">
        <v>0</v>
      </c>
      <c r="EW18" s="643">
        <v>0</v>
      </c>
      <c r="EX18" s="643">
        <v>0</v>
      </c>
      <c r="EY18" s="643">
        <v>0</v>
      </c>
      <c r="EZ18" s="643">
        <v>0</v>
      </c>
      <c r="FA18" s="643">
        <v>0</v>
      </c>
      <c r="FB18" s="643">
        <v>0</v>
      </c>
      <c r="FC18" s="643">
        <v>0</v>
      </c>
      <c r="FD18" s="643">
        <v>6</v>
      </c>
      <c r="FE18" s="643">
        <v>7</v>
      </c>
      <c r="FF18" s="643">
        <v>0</v>
      </c>
      <c r="FG18" s="643">
        <v>283</v>
      </c>
      <c r="FH18" s="643">
        <v>291</v>
      </c>
      <c r="FI18" s="643">
        <v>0</v>
      </c>
      <c r="FJ18" s="643">
        <v>137</v>
      </c>
      <c r="FK18" s="643">
        <v>84</v>
      </c>
      <c r="FL18" s="643">
        <v>0</v>
      </c>
      <c r="FM18" s="643">
        <v>0</v>
      </c>
      <c r="FN18" s="643">
        <v>0</v>
      </c>
      <c r="FO18" s="643">
        <v>0</v>
      </c>
      <c r="FP18" s="643">
        <v>0</v>
      </c>
      <c r="FQ18" s="643">
        <v>0</v>
      </c>
      <c r="FR18" s="643">
        <v>0</v>
      </c>
      <c r="FS18" s="643">
        <v>0</v>
      </c>
      <c r="FT18" s="643">
        <v>0</v>
      </c>
      <c r="FU18" s="643">
        <v>0</v>
      </c>
      <c r="FV18" s="643">
        <v>10</v>
      </c>
      <c r="FW18" s="643">
        <v>11</v>
      </c>
      <c r="FX18" s="643">
        <v>10</v>
      </c>
      <c r="FY18" s="643">
        <v>0</v>
      </c>
      <c r="FZ18" s="643">
        <v>0</v>
      </c>
      <c r="GA18" s="643">
        <v>0</v>
      </c>
      <c r="GB18" s="643">
        <v>31</v>
      </c>
      <c r="GC18" s="647">
        <f t="shared" si="2"/>
        <v>105</v>
      </c>
    </row>
    <row r="19" spans="1:185" s="648" customFormat="1">
      <c r="A19" s="641">
        <v>10</v>
      </c>
      <c r="B19" s="642"/>
      <c r="C19" s="642"/>
      <c r="D19" s="642"/>
      <c r="E19" s="643" t="s">
        <v>85</v>
      </c>
      <c r="F19" s="644"/>
      <c r="G19" s="643">
        <v>72</v>
      </c>
      <c r="H19" s="643">
        <v>2</v>
      </c>
      <c r="I19" s="643">
        <v>4</v>
      </c>
      <c r="J19" s="643">
        <v>0</v>
      </c>
      <c r="K19" s="643">
        <v>1</v>
      </c>
      <c r="L19" s="643">
        <v>0</v>
      </c>
      <c r="M19" s="643">
        <v>0</v>
      </c>
      <c r="N19" s="643"/>
      <c r="O19" s="643"/>
      <c r="P19" s="643"/>
      <c r="Q19" s="643"/>
      <c r="R19" s="643"/>
      <c r="S19" s="643"/>
      <c r="T19" s="626">
        <v>3</v>
      </c>
      <c r="U19" s="626">
        <v>1</v>
      </c>
      <c r="V19" s="626">
        <v>0</v>
      </c>
      <c r="W19" s="626">
        <v>0</v>
      </c>
      <c r="X19" s="626">
        <v>0</v>
      </c>
      <c r="Y19" s="626">
        <v>0</v>
      </c>
      <c r="Z19" s="626">
        <v>0</v>
      </c>
      <c r="AA19" s="626">
        <v>0</v>
      </c>
      <c r="AB19" s="626">
        <v>37</v>
      </c>
      <c r="AC19" s="626">
        <v>41</v>
      </c>
      <c r="AD19" s="626">
        <v>2</v>
      </c>
      <c r="AE19" s="626">
        <v>2</v>
      </c>
      <c r="AF19" s="626">
        <v>0</v>
      </c>
      <c r="AG19" s="626">
        <v>0</v>
      </c>
      <c r="AH19" s="645">
        <f t="shared" si="0"/>
        <v>42</v>
      </c>
      <c r="AI19" s="646">
        <f t="shared" si="0"/>
        <v>44</v>
      </c>
      <c r="AJ19" s="646">
        <f t="shared" si="1"/>
        <v>86</v>
      </c>
      <c r="AK19" s="643">
        <v>0</v>
      </c>
      <c r="AL19" s="643">
        <v>10</v>
      </c>
      <c r="AM19" s="643">
        <v>12</v>
      </c>
      <c r="AN19" s="643">
        <v>7</v>
      </c>
      <c r="AO19" s="643">
        <v>13</v>
      </c>
      <c r="AP19" s="643">
        <v>4</v>
      </c>
      <c r="AQ19" s="643">
        <v>6</v>
      </c>
      <c r="AR19" s="643">
        <v>1</v>
      </c>
      <c r="AS19" s="643">
        <v>3</v>
      </c>
      <c r="AT19" s="643">
        <v>0</v>
      </c>
      <c r="AU19" s="643">
        <v>0</v>
      </c>
      <c r="AV19" s="643">
        <v>14</v>
      </c>
      <c r="AW19" s="643">
        <v>27</v>
      </c>
      <c r="AX19" s="643">
        <v>0</v>
      </c>
      <c r="AY19" s="643">
        <v>0</v>
      </c>
      <c r="AZ19" s="643">
        <v>7</v>
      </c>
      <c r="BA19" s="643">
        <v>5</v>
      </c>
      <c r="BB19" s="643">
        <v>1</v>
      </c>
      <c r="BC19" s="643">
        <v>2</v>
      </c>
      <c r="BD19" s="643">
        <v>8</v>
      </c>
      <c r="BE19" s="643">
        <v>7</v>
      </c>
      <c r="BF19" s="643">
        <v>0</v>
      </c>
      <c r="BG19" s="643">
        <v>0</v>
      </c>
      <c r="BH19" s="643">
        <v>7</v>
      </c>
      <c r="BI19" s="643">
        <v>12</v>
      </c>
      <c r="BJ19" s="643">
        <v>0</v>
      </c>
      <c r="BK19" s="643">
        <v>0</v>
      </c>
      <c r="BL19" s="643">
        <v>5</v>
      </c>
      <c r="BM19" s="643">
        <v>15</v>
      </c>
      <c r="BN19" s="643">
        <v>2</v>
      </c>
      <c r="BO19" s="643">
        <v>0</v>
      </c>
      <c r="BP19" s="643">
        <v>0</v>
      </c>
      <c r="BQ19" s="643">
        <v>0</v>
      </c>
      <c r="BR19" s="643">
        <v>0</v>
      </c>
      <c r="BS19" s="643">
        <v>0</v>
      </c>
      <c r="BT19" s="643">
        <v>0</v>
      </c>
      <c r="BU19" s="643">
        <v>0</v>
      </c>
      <c r="BV19" s="643">
        <v>0</v>
      </c>
      <c r="BW19" s="643">
        <v>0</v>
      </c>
      <c r="BX19" s="643">
        <v>0</v>
      </c>
      <c r="BY19" s="643">
        <v>0</v>
      </c>
      <c r="BZ19" s="643">
        <v>0</v>
      </c>
      <c r="CA19" s="643">
        <v>0</v>
      </c>
      <c r="CB19" s="643">
        <v>0</v>
      </c>
      <c r="CC19" s="643">
        <v>0</v>
      </c>
      <c r="CD19" s="643">
        <v>0</v>
      </c>
      <c r="CE19" s="643">
        <v>0</v>
      </c>
      <c r="CF19" s="643">
        <v>0</v>
      </c>
      <c r="CG19" s="643">
        <v>0</v>
      </c>
      <c r="CH19" s="643">
        <v>158</v>
      </c>
      <c r="CI19" s="643">
        <v>124</v>
      </c>
      <c r="CJ19" s="643">
        <v>282</v>
      </c>
      <c r="CK19" s="643">
        <v>128</v>
      </c>
      <c r="CL19" s="643">
        <v>129</v>
      </c>
      <c r="CM19" s="643">
        <v>257</v>
      </c>
      <c r="CN19" s="643">
        <v>140</v>
      </c>
      <c r="CO19" s="643">
        <v>129</v>
      </c>
      <c r="CP19" s="643">
        <v>269</v>
      </c>
      <c r="CQ19" s="643">
        <v>426</v>
      </c>
      <c r="CR19" s="643">
        <v>382</v>
      </c>
      <c r="CS19" s="643">
        <v>808</v>
      </c>
      <c r="CT19" s="643">
        <v>0</v>
      </c>
      <c r="CU19" s="643">
        <v>0</v>
      </c>
      <c r="CV19" s="643">
        <v>0</v>
      </c>
      <c r="CW19" s="643">
        <v>0</v>
      </c>
      <c r="CX19" s="643">
        <v>0</v>
      </c>
      <c r="CY19" s="643">
        <v>0</v>
      </c>
      <c r="CZ19" s="643">
        <v>798</v>
      </c>
      <c r="DA19" s="643">
        <v>8</v>
      </c>
      <c r="DB19" s="643">
        <v>2</v>
      </c>
      <c r="DC19" s="643">
        <v>0</v>
      </c>
      <c r="DD19" s="643">
        <v>0</v>
      </c>
      <c r="DE19" s="643">
        <v>0</v>
      </c>
      <c r="DF19" s="643">
        <v>0</v>
      </c>
      <c r="DG19" s="643">
        <v>0</v>
      </c>
      <c r="DH19" s="643">
        <v>0</v>
      </c>
      <c r="DI19" s="643">
        <v>0</v>
      </c>
      <c r="DJ19" s="643">
        <v>0</v>
      </c>
      <c r="DK19" s="643">
        <v>0</v>
      </c>
      <c r="DL19" s="643">
        <v>0</v>
      </c>
      <c r="DM19" s="643">
        <v>0</v>
      </c>
      <c r="DN19" s="643">
        <v>0</v>
      </c>
      <c r="DO19" s="643">
        <v>0</v>
      </c>
      <c r="DP19" s="643">
        <v>0</v>
      </c>
      <c r="DQ19" s="643">
        <v>0</v>
      </c>
      <c r="DR19" s="643">
        <v>0</v>
      </c>
      <c r="DS19" s="643">
        <v>0</v>
      </c>
      <c r="DT19" s="643">
        <v>0</v>
      </c>
      <c r="DU19" s="643">
        <v>0</v>
      </c>
      <c r="DV19" s="643">
        <v>0</v>
      </c>
      <c r="DW19" s="643">
        <v>0</v>
      </c>
      <c r="DX19" s="643">
        <v>0</v>
      </c>
      <c r="DY19" s="643">
        <v>0</v>
      </c>
      <c r="DZ19" s="643">
        <v>0</v>
      </c>
      <c r="EA19" s="643">
        <v>1</v>
      </c>
      <c r="EB19" s="643">
        <v>1</v>
      </c>
      <c r="EC19" s="643">
        <v>6</v>
      </c>
      <c r="ED19" s="643">
        <v>6</v>
      </c>
      <c r="EE19" s="643">
        <v>12</v>
      </c>
      <c r="EF19" s="643">
        <v>65</v>
      </c>
      <c r="EG19" s="643">
        <v>68</v>
      </c>
      <c r="EH19" s="643">
        <v>133</v>
      </c>
      <c r="EI19" s="643">
        <v>114</v>
      </c>
      <c r="EJ19" s="643">
        <v>116</v>
      </c>
      <c r="EK19" s="643">
        <v>230</v>
      </c>
      <c r="EL19" s="643">
        <v>104</v>
      </c>
      <c r="EM19" s="643">
        <v>107</v>
      </c>
      <c r="EN19" s="643">
        <v>211</v>
      </c>
      <c r="EO19" s="643">
        <v>97</v>
      </c>
      <c r="EP19" s="643">
        <v>69</v>
      </c>
      <c r="EQ19" s="643">
        <v>166</v>
      </c>
      <c r="ER19" s="643">
        <v>34</v>
      </c>
      <c r="ES19" s="643">
        <v>15</v>
      </c>
      <c r="ET19" s="643">
        <v>0</v>
      </c>
      <c r="EU19" s="643">
        <v>6</v>
      </c>
      <c r="EV19" s="643">
        <v>0</v>
      </c>
      <c r="EW19" s="643">
        <v>0</v>
      </c>
      <c r="EX19" s="643">
        <v>0</v>
      </c>
      <c r="EY19" s="643">
        <v>0</v>
      </c>
      <c r="EZ19" s="643">
        <v>0</v>
      </c>
      <c r="FA19" s="643">
        <v>0</v>
      </c>
      <c r="FB19" s="643">
        <v>0</v>
      </c>
      <c r="FC19" s="643">
        <v>0</v>
      </c>
      <c r="FD19" s="643">
        <v>6</v>
      </c>
      <c r="FE19" s="643">
        <v>7</v>
      </c>
      <c r="FF19" s="643">
        <v>0</v>
      </c>
      <c r="FG19" s="643">
        <v>283</v>
      </c>
      <c r="FH19" s="643">
        <v>291</v>
      </c>
      <c r="FI19" s="643">
        <v>0</v>
      </c>
      <c r="FJ19" s="643">
        <v>137</v>
      </c>
      <c r="FK19" s="643">
        <v>84</v>
      </c>
      <c r="FL19" s="643">
        <v>0</v>
      </c>
      <c r="FM19" s="643">
        <v>0</v>
      </c>
      <c r="FN19" s="643">
        <v>0</v>
      </c>
      <c r="FO19" s="643">
        <v>0</v>
      </c>
      <c r="FP19" s="643">
        <v>0</v>
      </c>
      <c r="FQ19" s="643">
        <v>0</v>
      </c>
      <c r="FR19" s="643">
        <v>0</v>
      </c>
      <c r="FS19" s="643">
        <v>0</v>
      </c>
      <c r="FT19" s="643">
        <v>0</v>
      </c>
      <c r="FU19" s="643">
        <v>0</v>
      </c>
      <c r="FV19" s="643">
        <v>10</v>
      </c>
      <c r="FW19" s="643">
        <v>11</v>
      </c>
      <c r="FX19" s="643">
        <v>10</v>
      </c>
      <c r="FY19" s="643">
        <v>0</v>
      </c>
      <c r="FZ19" s="643">
        <v>0</v>
      </c>
      <c r="GA19" s="643">
        <v>0</v>
      </c>
      <c r="GB19" s="643">
        <v>31</v>
      </c>
      <c r="GC19" s="647">
        <f t="shared" si="2"/>
        <v>86</v>
      </c>
    </row>
    <row r="20" spans="1:185" s="119" customFormat="1" ht="6" customHeight="1">
      <c r="A20" s="442"/>
      <c r="B20" s="443"/>
      <c r="C20" s="443"/>
      <c r="D20" s="443"/>
      <c r="E20" s="443"/>
      <c r="F20" s="444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8"/>
      <c r="AJ20" s="118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8"/>
      <c r="BB20" s="118"/>
      <c r="BC20" s="118"/>
      <c r="BD20" s="118"/>
      <c r="BE20" s="118"/>
      <c r="BF20" s="118"/>
      <c r="BG20" s="118"/>
      <c r="BH20" s="118"/>
      <c r="BI20" s="118"/>
      <c r="BJ20" s="118"/>
      <c r="BK20" s="118"/>
      <c r="BL20" s="118"/>
      <c r="BM20" s="118"/>
      <c r="BN20" s="118"/>
      <c r="BO20" s="118"/>
      <c r="BP20" s="118"/>
      <c r="BQ20" s="118"/>
      <c r="BR20" s="118"/>
      <c r="BS20" s="118"/>
      <c r="BT20" s="118"/>
      <c r="BU20" s="118"/>
      <c r="BV20" s="118"/>
      <c r="BW20" s="118"/>
      <c r="BX20" s="118"/>
      <c r="BY20" s="118"/>
      <c r="BZ20" s="118"/>
      <c r="CA20" s="118"/>
      <c r="CB20" s="118"/>
      <c r="CC20" s="118"/>
      <c r="CD20" s="118"/>
      <c r="CE20" s="118"/>
      <c r="CF20" s="118"/>
      <c r="CG20" s="118"/>
      <c r="CH20" s="118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  <c r="EG20" s="118"/>
      <c r="EH20" s="118"/>
      <c r="EI20" s="118"/>
      <c r="EJ20" s="118"/>
      <c r="EK20" s="118"/>
      <c r="EL20" s="118"/>
      <c r="EM20" s="118"/>
      <c r="EN20" s="118"/>
      <c r="EO20" s="118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8"/>
      <c r="FF20" s="118"/>
      <c r="FG20" s="118"/>
      <c r="FH20" s="118"/>
      <c r="FI20" s="118"/>
      <c r="FJ20" s="118"/>
      <c r="FK20" s="118"/>
      <c r="FL20" s="118"/>
      <c r="FM20" s="118"/>
      <c r="FN20" s="118"/>
      <c r="FO20" s="118"/>
      <c r="FP20" s="118"/>
      <c r="FQ20" s="118"/>
      <c r="FR20" s="118"/>
      <c r="FS20" s="118"/>
      <c r="FT20" s="118"/>
      <c r="FU20" s="118"/>
      <c r="FV20" s="118"/>
      <c r="FW20" s="118"/>
      <c r="FX20" s="118"/>
      <c r="FY20" s="118"/>
      <c r="FZ20" s="118"/>
      <c r="GA20" s="118"/>
      <c r="GB20" s="118"/>
      <c r="GC20" s="118"/>
    </row>
    <row r="21" spans="1:185" s="119" customFormat="1">
      <c r="A21" s="782" t="s">
        <v>352</v>
      </c>
      <c r="B21" s="783"/>
      <c r="C21" s="783"/>
      <c r="D21" s="783"/>
      <c r="E21" s="783"/>
      <c r="F21" s="784"/>
      <c r="G21" s="118">
        <f t="shared" ref="G21:M21" si="3">G19+G18+G17+G16+G15+G14+G13+G12+G11+G10</f>
        <v>405</v>
      </c>
      <c r="H21" s="118">
        <f t="shared" si="3"/>
        <v>41</v>
      </c>
      <c r="I21" s="118">
        <f t="shared" si="3"/>
        <v>27</v>
      </c>
      <c r="J21" s="118">
        <f t="shared" si="3"/>
        <v>1</v>
      </c>
      <c r="K21" s="118">
        <f t="shared" si="3"/>
        <v>10</v>
      </c>
      <c r="L21" s="118">
        <f t="shared" si="3"/>
        <v>0</v>
      </c>
      <c r="M21" s="118">
        <f t="shared" si="3"/>
        <v>0</v>
      </c>
      <c r="N21" s="118"/>
      <c r="O21" s="118"/>
      <c r="P21" s="118"/>
      <c r="Q21" s="118"/>
      <c r="R21" s="118"/>
      <c r="S21" s="118"/>
      <c r="T21" s="453">
        <f t="shared" ref="T21:AG21" si="4">SUM(T10:T19)</f>
        <v>7</v>
      </c>
      <c r="U21" s="453">
        <f t="shared" si="4"/>
        <v>4</v>
      </c>
      <c r="V21" s="453">
        <f t="shared" si="4"/>
        <v>0</v>
      </c>
      <c r="W21" s="453">
        <f t="shared" si="4"/>
        <v>0</v>
      </c>
      <c r="X21" s="453">
        <f t="shared" si="4"/>
        <v>2</v>
      </c>
      <c r="Y21" s="453">
        <f t="shared" si="4"/>
        <v>1</v>
      </c>
      <c r="Z21" s="453">
        <f t="shared" si="4"/>
        <v>4</v>
      </c>
      <c r="AA21" s="453">
        <f t="shared" si="4"/>
        <v>1</v>
      </c>
      <c r="AB21" s="453">
        <f t="shared" si="4"/>
        <v>142</v>
      </c>
      <c r="AC21" s="453">
        <f t="shared" si="4"/>
        <v>233</v>
      </c>
      <c r="AD21" s="453">
        <f t="shared" si="4"/>
        <v>18</v>
      </c>
      <c r="AE21" s="453">
        <f t="shared" si="4"/>
        <v>17</v>
      </c>
      <c r="AF21" s="453">
        <f t="shared" si="4"/>
        <v>0</v>
      </c>
      <c r="AG21" s="453">
        <f t="shared" si="4"/>
        <v>0</v>
      </c>
      <c r="AH21" s="453">
        <f>SUM(AH10:AH19)</f>
        <v>173</v>
      </c>
      <c r="AI21" s="453">
        <f t="shared" ref="AI21:CT21" si="5">SUM(AI10:AI19)</f>
        <v>256</v>
      </c>
      <c r="AJ21" s="453">
        <f t="shared" si="5"/>
        <v>429</v>
      </c>
      <c r="AK21" s="453">
        <f t="shared" si="5"/>
        <v>0</v>
      </c>
      <c r="AL21" s="453">
        <f t="shared" si="5"/>
        <v>100</v>
      </c>
      <c r="AM21" s="453">
        <f t="shared" si="5"/>
        <v>120</v>
      </c>
      <c r="AN21" s="453">
        <f t="shared" si="5"/>
        <v>70</v>
      </c>
      <c r="AO21" s="453">
        <f t="shared" si="5"/>
        <v>130</v>
      </c>
      <c r="AP21" s="453">
        <f t="shared" si="5"/>
        <v>40</v>
      </c>
      <c r="AQ21" s="453">
        <f t="shared" si="5"/>
        <v>60</v>
      </c>
      <c r="AR21" s="453">
        <f t="shared" si="5"/>
        <v>10</v>
      </c>
      <c r="AS21" s="453">
        <f t="shared" si="5"/>
        <v>30</v>
      </c>
      <c r="AT21" s="453">
        <f t="shared" si="5"/>
        <v>0</v>
      </c>
      <c r="AU21" s="453">
        <f t="shared" si="5"/>
        <v>0</v>
      </c>
      <c r="AV21" s="453">
        <f t="shared" si="5"/>
        <v>140</v>
      </c>
      <c r="AW21" s="453">
        <f t="shared" si="5"/>
        <v>270</v>
      </c>
      <c r="AX21" s="453">
        <f t="shared" si="5"/>
        <v>0</v>
      </c>
      <c r="AY21" s="453">
        <f t="shared" si="5"/>
        <v>0</v>
      </c>
      <c r="AZ21" s="453">
        <f t="shared" si="5"/>
        <v>70</v>
      </c>
      <c r="BA21" s="453">
        <f t="shared" si="5"/>
        <v>50</v>
      </c>
      <c r="BB21" s="453">
        <f t="shared" si="5"/>
        <v>10</v>
      </c>
      <c r="BC21" s="453">
        <f t="shared" si="5"/>
        <v>20</v>
      </c>
      <c r="BD21" s="453">
        <f t="shared" si="5"/>
        <v>80</v>
      </c>
      <c r="BE21" s="453">
        <f t="shared" si="5"/>
        <v>70</v>
      </c>
      <c r="BF21" s="453">
        <f t="shared" si="5"/>
        <v>0</v>
      </c>
      <c r="BG21" s="453">
        <f t="shared" si="5"/>
        <v>0</v>
      </c>
      <c r="BH21" s="453">
        <f t="shared" si="5"/>
        <v>70</v>
      </c>
      <c r="BI21" s="453">
        <f t="shared" si="5"/>
        <v>120</v>
      </c>
      <c r="BJ21" s="453">
        <f t="shared" si="5"/>
        <v>0</v>
      </c>
      <c r="BK21" s="453">
        <f t="shared" si="5"/>
        <v>0</v>
      </c>
      <c r="BL21" s="453">
        <f t="shared" si="5"/>
        <v>50</v>
      </c>
      <c r="BM21" s="453">
        <f t="shared" si="5"/>
        <v>150</v>
      </c>
      <c r="BN21" s="453">
        <f t="shared" si="5"/>
        <v>20</v>
      </c>
      <c r="BO21" s="453">
        <f t="shared" si="5"/>
        <v>0</v>
      </c>
      <c r="BP21" s="453">
        <f t="shared" si="5"/>
        <v>0</v>
      </c>
      <c r="BQ21" s="453">
        <f t="shared" si="5"/>
        <v>0</v>
      </c>
      <c r="BR21" s="453">
        <f t="shared" si="5"/>
        <v>0</v>
      </c>
      <c r="BS21" s="453">
        <f t="shared" si="5"/>
        <v>0</v>
      </c>
      <c r="BT21" s="453">
        <f t="shared" si="5"/>
        <v>0</v>
      </c>
      <c r="BU21" s="453">
        <f t="shared" si="5"/>
        <v>0</v>
      </c>
      <c r="BV21" s="453">
        <f t="shared" si="5"/>
        <v>0</v>
      </c>
      <c r="BW21" s="453">
        <f t="shared" si="5"/>
        <v>0</v>
      </c>
      <c r="BX21" s="453">
        <f t="shared" si="5"/>
        <v>0</v>
      </c>
      <c r="BY21" s="453">
        <f t="shared" si="5"/>
        <v>0</v>
      </c>
      <c r="BZ21" s="453">
        <f t="shared" si="5"/>
        <v>0</v>
      </c>
      <c r="CA21" s="453">
        <f t="shared" si="5"/>
        <v>0</v>
      </c>
      <c r="CB21" s="453">
        <f t="shared" si="5"/>
        <v>0</v>
      </c>
      <c r="CC21" s="453">
        <f t="shared" si="5"/>
        <v>0</v>
      </c>
      <c r="CD21" s="453">
        <f t="shared" si="5"/>
        <v>0</v>
      </c>
      <c r="CE21" s="453">
        <f t="shared" si="5"/>
        <v>0</v>
      </c>
      <c r="CF21" s="453">
        <f t="shared" si="5"/>
        <v>0</v>
      </c>
      <c r="CG21" s="453">
        <f t="shared" si="5"/>
        <v>0</v>
      </c>
      <c r="CH21" s="453">
        <f t="shared" si="5"/>
        <v>1580</v>
      </c>
      <c r="CI21" s="453">
        <f t="shared" si="5"/>
        <v>1240</v>
      </c>
      <c r="CJ21" s="453">
        <f t="shared" si="5"/>
        <v>2820</v>
      </c>
      <c r="CK21" s="453">
        <f t="shared" si="5"/>
        <v>1280</v>
      </c>
      <c r="CL21" s="453">
        <f t="shared" si="5"/>
        <v>1290</v>
      </c>
      <c r="CM21" s="453">
        <f t="shared" si="5"/>
        <v>2570</v>
      </c>
      <c r="CN21" s="453">
        <f t="shared" si="5"/>
        <v>1400</v>
      </c>
      <c r="CO21" s="453">
        <f t="shared" si="5"/>
        <v>1290</v>
      </c>
      <c r="CP21" s="453">
        <f t="shared" si="5"/>
        <v>2690</v>
      </c>
      <c r="CQ21" s="453">
        <f t="shared" si="5"/>
        <v>4260</v>
      </c>
      <c r="CR21" s="453">
        <f t="shared" si="5"/>
        <v>3820</v>
      </c>
      <c r="CS21" s="453">
        <f t="shared" si="5"/>
        <v>8080</v>
      </c>
      <c r="CT21" s="453">
        <f t="shared" si="5"/>
        <v>0</v>
      </c>
      <c r="CU21" s="453">
        <f t="shared" ref="CU21:FF21" si="6">SUM(CU10:CU19)</f>
        <v>0</v>
      </c>
      <c r="CV21" s="453">
        <f t="shared" si="6"/>
        <v>0</v>
      </c>
      <c r="CW21" s="453">
        <f t="shared" si="6"/>
        <v>0</v>
      </c>
      <c r="CX21" s="453">
        <f t="shared" si="6"/>
        <v>0</v>
      </c>
      <c r="CY21" s="453">
        <f t="shared" si="6"/>
        <v>0</v>
      </c>
      <c r="CZ21" s="453">
        <f t="shared" si="6"/>
        <v>7980</v>
      </c>
      <c r="DA21" s="453">
        <f t="shared" si="6"/>
        <v>80</v>
      </c>
      <c r="DB21" s="453">
        <f t="shared" si="6"/>
        <v>20</v>
      </c>
      <c r="DC21" s="453">
        <f t="shared" si="6"/>
        <v>0</v>
      </c>
      <c r="DD21" s="453">
        <f t="shared" si="6"/>
        <v>0</v>
      </c>
      <c r="DE21" s="453">
        <f t="shared" si="6"/>
        <v>0</v>
      </c>
      <c r="DF21" s="453">
        <f t="shared" si="6"/>
        <v>0</v>
      </c>
      <c r="DG21" s="453">
        <f t="shared" si="6"/>
        <v>0</v>
      </c>
      <c r="DH21" s="453">
        <f t="shared" si="6"/>
        <v>0</v>
      </c>
      <c r="DI21" s="453">
        <f t="shared" si="6"/>
        <v>0</v>
      </c>
      <c r="DJ21" s="453">
        <f t="shared" si="6"/>
        <v>0</v>
      </c>
      <c r="DK21" s="453">
        <f t="shared" si="6"/>
        <v>0</v>
      </c>
      <c r="DL21" s="453">
        <f t="shared" si="6"/>
        <v>0</v>
      </c>
      <c r="DM21" s="453">
        <f t="shared" si="6"/>
        <v>0</v>
      </c>
      <c r="DN21" s="453">
        <f t="shared" si="6"/>
        <v>0</v>
      </c>
      <c r="DO21" s="453">
        <f t="shared" si="6"/>
        <v>0</v>
      </c>
      <c r="DP21" s="453">
        <f t="shared" si="6"/>
        <v>0</v>
      </c>
      <c r="DQ21" s="453">
        <f t="shared" si="6"/>
        <v>0</v>
      </c>
      <c r="DR21" s="453">
        <f t="shared" si="6"/>
        <v>0</v>
      </c>
      <c r="DS21" s="453">
        <f t="shared" si="6"/>
        <v>0</v>
      </c>
      <c r="DT21" s="453">
        <f t="shared" si="6"/>
        <v>0</v>
      </c>
      <c r="DU21" s="453">
        <f t="shared" si="6"/>
        <v>0</v>
      </c>
      <c r="DV21" s="453">
        <f t="shared" si="6"/>
        <v>0</v>
      </c>
      <c r="DW21" s="453">
        <f t="shared" si="6"/>
        <v>0</v>
      </c>
      <c r="DX21" s="453">
        <f t="shared" si="6"/>
        <v>0</v>
      </c>
      <c r="DY21" s="453">
        <f t="shared" si="6"/>
        <v>0</v>
      </c>
      <c r="DZ21" s="453">
        <f t="shared" si="6"/>
        <v>0</v>
      </c>
      <c r="EA21" s="453">
        <f t="shared" si="6"/>
        <v>10</v>
      </c>
      <c r="EB21" s="453">
        <f t="shared" si="6"/>
        <v>10</v>
      </c>
      <c r="EC21" s="453">
        <f t="shared" si="6"/>
        <v>60</v>
      </c>
      <c r="ED21" s="453">
        <f t="shared" si="6"/>
        <v>60</v>
      </c>
      <c r="EE21" s="453">
        <f t="shared" si="6"/>
        <v>120</v>
      </c>
      <c r="EF21" s="453">
        <f t="shared" si="6"/>
        <v>650</v>
      </c>
      <c r="EG21" s="453">
        <f t="shared" si="6"/>
        <v>680</v>
      </c>
      <c r="EH21" s="453">
        <f t="shared" si="6"/>
        <v>1330</v>
      </c>
      <c r="EI21" s="453">
        <f t="shared" si="6"/>
        <v>1140</v>
      </c>
      <c r="EJ21" s="453">
        <f t="shared" si="6"/>
        <v>1160</v>
      </c>
      <c r="EK21" s="453">
        <f t="shared" si="6"/>
        <v>2300</v>
      </c>
      <c r="EL21" s="453">
        <f t="shared" si="6"/>
        <v>1040</v>
      </c>
      <c r="EM21" s="453">
        <f t="shared" si="6"/>
        <v>1070</v>
      </c>
      <c r="EN21" s="453">
        <f t="shared" si="6"/>
        <v>2110</v>
      </c>
      <c r="EO21" s="453">
        <f t="shared" si="6"/>
        <v>970</v>
      </c>
      <c r="EP21" s="453">
        <f t="shared" si="6"/>
        <v>690</v>
      </c>
      <c r="EQ21" s="453">
        <f t="shared" si="6"/>
        <v>1660</v>
      </c>
      <c r="ER21" s="453">
        <f t="shared" si="6"/>
        <v>340</v>
      </c>
      <c r="ES21" s="453">
        <f t="shared" si="6"/>
        <v>150</v>
      </c>
      <c r="ET21" s="453">
        <f t="shared" si="6"/>
        <v>0</v>
      </c>
      <c r="EU21" s="453">
        <f t="shared" si="6"/>
        <v>60</v>
      </c>
      <c r="EV21" s="453">
        <f t="shared" si="6"/>
        <v>0</v>
      </c>
      <c r="EW21" s="453">
        <f t="shared" si="6"/>
        <v>0</v>
      </c>
      <c r="EX21" s="453">
        <f t="shared" si="6"/>
        <v>0</v>
      </c>
      <c r="EY21" s="453">
        <f t="shared" si="6"/>
        <v>0</v>
      </c>
      <c r="EZ21" s="453">
        <f t="shared" si="6"/>
        <v>0</v>
      </c>
      <c r="FA21" s="453">
        <f t="shared" si="6"/>
        <v>0</v>
      </c>
      <c r="FB21" s="453">
        <f t="shared" si="6"/>
        <v>0</v>
      </c>
      <c r="FC21" s="453">
        <f t="shared" si="6"/>
        <v>0</v>
      </c>
      <c r="FD21" s="453">
        <f t="shared" si="6"/>
        <v>60</v>
      </c>
      <c r="FE21" s="453">
        <f t="shared" si="6"/>
        <v>70</v>
      </c>
      <c r="FF21" s="453">
        <f t="shared" si="6"/>
        <v>0</v>
      </c>
      <c r="FG21" s="453">
        <f t="shared" ref="FG21:GC21" si="7">SUM(FG10:FG19)</f>
        <v>2830</v>
      </c>
      <c r="FH21" s="453">
        <f t="shared" si="7"/>
        <v>2910</v>
      </c>
      <c r="FI21" s="453">
        <f t="shared" si="7"/>
        <v>0</v>
      </c>
      <c r="FJ21" s="453">
        <f t="shared" si="7"/>
        <v>1370</v>
      </c>
      <c r="FK21" s="453">
        <f t="shared" si="7"/>
        <v>840</v>
      </c>
      <c r="FL21" s="453">
        <f t="shared" si="7"/>
        <v>0</v>
      </c>
      <c r="FM21" s="453">
        <f t="shared" si="7"/>
        <v>0</v>
      </c>
      <c r="FN21" s="453">
        <f t="shared" si="7"/>
        <v>0</v>
      </c>
      <c r="FO21" s="453">
        <f t="shared" si="7"/>
        <v>0</v>
      </c>
      <c r="FP21" s="453">
        <f t="shared" si="7"/>
        <v>0</v>
      </c>
      <c r="FQ21" s="453">
        <f t="shared" si="7"/>
        <v>0</v>
      </c>
      <c r="FR21" s="453">
        <f t="shared" si="7"/>
        <v>0</v>
      </c>
      <c r="FS21" s="453">
        <f t="shared" si="7"/>
        <v>0</v>
      </c>
      <c r="FT21" s="453">
        <f t="shared" si="7"/>
        <v>0</v>
      </c>
      <c r="FU21" s="453">
        <f t="shared" si="7"/>
        <v>0</v>
      </c>
      <c r="FV21" s="453">
        <f t="shared" si="7"/>
        <v>100</v>
      </c>
      <c r="FW21" s="453">
        <f t="shared" si="7"/>
        <v>110</v>
      </c>
      <c r="FX21" s="453">
        <f t="shared" si="7"/>
        <v>100</v>
      </c>
      <c r="FY21" s="453">
        <f t="shared" si="7"/>
        <v>0</v>
      </c>
      <c r="FZ21" s="453">
        <f t="shared" si="7"/>
        <v>0</v>
      </c>
      <c r="GA21" s="453">
        <f t="shared" si="7"/>
        <v>0</v>
      </c>
      <c r="GB21" s="453">
        <f t="shared" si="7"/>
        <v>310</v>
      </c>
      <c r="GC21" s="453">
        <f t="shared" si="7"/>
        <v>429</v>
      </c>
    </row>
    <row r="24" spans="1:185">
      <c r="AF24" s="134"/>
      <c r="AG24" s="180"/>
    </row>
    <row r="25" spans="1:185">
      <c r="AF25" s="183"/>
      <c r="AG25" s="185"/>
    </row>
    <row r="26" spans="1:185">
      <c r="AF26" s="134"/>
      <c r="AG26" s="180"/>
    </row>
    <row r="27" spans="1:185">
      <c r="AF27" s="134"/>
      <c r="AG27" s="181"/>
    </row>
    <row r="28" spans="1:185">
      <c r="AF28" s="134"/>
      <c r="AG28" s="181"/>
    </row>
    <row r="29" spans="1:185">
      <c r="AF29" s="134"/>
      <c r="AG29" s="181"/>
    </row>
    <row r="30" spans="1:185">
      <c r="AF30" s="134"/>
      <c r="AG30" s="181"/>
    </row>
    <row r="31" spans="1:185">
      <c r="AF31" s="134"/>
      <c r="AG31" s="182"/>
    </row>
    <row r="32" spans="1:185">
      <c r="AF32" s="134"/>
      <c r="AG32" s="184"/>
    </row>
  </sheetData>
  <mergeCells count="86">
    <mergeCell ref="L7:L9"/>
    <mergeCell ref="A1:GC1"/>
    <mergeCell ref="A3:GC3"/>
    <mergeCell ref="A4:GC4"/>
    <mergeCell ref="A5:GC5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M7:M9"/>
    <mergeCell ref="N7:S7"/>
    <mergeCell ref="T7:BO7"/>
    <mergeCell ref="BP7:FO7"/>
    <mergeCell ref="FP7:GB8"/>
    <mergeCell ref="N8:N9"/>
    <mergeCell ref="O8:O9"/>
    <mergeCell ref="P8:P9"/>
    <mergeCell ref="Q8:Q9"/>
    <mergeCell ref="R8:R9"/>
    <mergeCell ref="AN8:AO8"/>
    <mergeCell ref="S8:S9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BL8:BM8"/>
    <mergeCell ref="AP8:AQ8"/>
    <mergeCell ref="AR8:AS8"/>
    <mergeCell ref="AT8:AU8"/>
    <mergeCell ref="AV8:AW8"/>
    <mergeCell ref="AX8:AY8"/>
    <mergeCell ref="AZ8:BA8"/>
    <mergeCell ref="BB8:BC8"/>
    <mergeCell ref="BD8:BE8"/>
    <mergeCell ref="BF8:BG8"/>
    <mergeCell ref="BH8:BI8"/>
    <mergeCell ref="BJ8:BK8"/>
    <mergeCell ref="CT8:CV8"/>
    <mergeCell ref="BN8:BO8"/>
    <mergeCell ref="BP8:BR8"/>
    <mergeCell ref="BS8:BU8"/>
    <mergeCell ref="BV8:BX8"/>
    <mergeCell ref="BY8:CA8"/>
    <mergeCell ref="CB8:CD8"/>
    <mergeCell ref="EX8:EZ8"/>
    <mergeCell ref="FA8:FC8"/>
    <mergeCell ref="DT8:DV8"/>
    <mergeCell ref="DW8:DY8"/>
    <mergeCell ref="DZ8:EB8"/>
    <mergeCell ref="EC8:EE8"/>
    <mergeCell ref="EF8:EH8"/>
    <mergeCell ref="EI8:EK8"/>
    <mergeCell ref="A21:F21"/>
    <mergeCell ref="EL8:EN8"/>
    <mergeCell ref="EO8:EQ8"/>
    <mergeCell ref="ER8:ET8"/>
    <mergeCell ref="EU8:EW8"/>
    <mergeCell ref="CW8:CY8"/>
    <mergeCell ref="CZ8:DG8"/>
    <mergeCell ref="DH8:DJ8"/>
    <mergeCell ref="DK8:DM8"/>
    <mergeCell ref="DN8:DP8"/>
    <mergeCell ref="DQ8:DS8"/>
    <mergeCell ref="CE8:CG8"/>
    <mergeCell ref="CH8:CJ8"/>
    <mergeCell ref="CK8:CM8"/>
    <mergeCell ref="CN8:CP8"/>
    <mergeCell ref="CQ8:CS8"/>
    <mergeCell ref="FD8:FF8"/>
    <mergeCell ref="FG8:FI8"/>
    <mergeCell ref="FJ8:FL8"/>
    <mergeCell ref="FM8:FO8"/>
    <mergeCell ref="GC8:GC9"/>
  </mergeCells>
  <printOptions horizontalCentered="1"/>
  <pageMargins left="0.70866141732283472" right="0.70866141732283472" top="0.55118110236220474" bottom="0.47244094488188981" header="0.31496062992125984" footer="0.31496062992125984"/>
  <pageSetup paperSize="10000" scale="95" orientation="landscape" horizontalDpi="4294967293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GC32"/>
  <sheetViews>
    <sheetView view="pageBreakPreview" zoomScale="90" zoomScaleSheetLayoutView="90" workbookViewId="0">
      <selection activeCell="Q5" sqref="Q5"/>
    </sheetView>
  </sheetViews>
  <sheetFormatPr defaultRowHeight="15"/>
  <cols>
    <col min="1" max="1" width="4.85546875" style="111" customWidth="1"/>
    <col min="2" max="2" width="0" style="111" hidden="1" customWidth="1"/>
    <col min="3" max="3" width="43.28515625" style="111" hidden="1" customWidth="1"/>
    <col min="4" max="4" width="24.85546875" style="111" hidden="1" customWidth="1"/>
    <col min="5" max="5" width="23.140625" style="111" bestFit="1" customWidth="1"/>
    <col min="6" max="6" width="19" style="111" hidden="1" customWidth="1"/>
    <col min="7" max="13" width="7.140625" style="111" hidden="1" customWidth="1"/>
    <col min="14" max="14" width="26.42578125" style="111" hidden="1" customWidth="1"/>
    <col min="15" max="15" width="7.140625" style="129" hidden="1" customWidth="1"/>
    <col min="16" max="19" width="7.140625" style="111" hidden="1" customWidth="1"/>
    <col min="20" max="33" width="6.7109375" style="111" customWidth="1"/>
    <col min="34" max="35" width="7.140625" style="111" customWidth="1"/>
    <col min="36" max="184" width="7.140625" style="111" hidden="1" customWidth="1"/>
    <col min="185" max="16384" width="9.140625" style="111"/>
  </cols>
  <sheetData>
    <row r="1" spans="1:185">
      <c r="A1" s="776" t="s">
        <v>1863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6"/>
      <c r="R1" s="776"/>
      <c r="S1" s="776"/>
      <c r="T1" s="776"/>
      <c r="U1" s="776"/>
      <c r="V1" s="776"/>
      <c r="W1" s="776"/>
      <c r="X1" s="776"/>
      <c r="Y1" s="776"/>
      <c r="Z1" s="776"/>
      <c r="AA1" s="776"/>
      <c r="AB1" s="776"/>
      <c r="AC1" s="776"/>
      <c r="AD1" s="776"/>
      <c r="AE1" s="776"/>
      <c r="AF1" s="776"/>
      <c r="AG1" s="776"/>
      <c r="AH1" s="776"/>
      <c r="AI1" s="776"/>
      <c r="AJ1" s="776"/>
      <c r="AK1" s="776"/>
      <c r="AL1" s="776"/>
      <c r="AM1" s="776"/>
      <c r="AN1" s="776"/>
      <c r="AO1" s="776"/>
      <c r="AP1" s="776"/>
      <c r="AQ1" s="776"/>
      <c r="AR1" s="776"/>
      <c r="AS1" s="776"/>
      <c r="AT1" s="776"/>
      <c r="AU1" s="776"/>
      <c r="AV1" s="776"/>
      <c r="AW1" s="776"/>
      <c r="AX1" s="776"/>
      <c r="AY1" s="776"/>
      <c r="AZ1" s="776"/>
      <c r="BA1" s="776"/>
      <c r="BB1" s="776"/>
      <c r="BC1" s="776"/>
      <c r="BD1" s="776"/>
      <c r="BE1" s="776"/>
      <c r="BF1" s="776"/>
      <c r="BG1" s="776"/>
      <c r="BH1" s="776"/>
      <c r="BI1" s="776"/>
      <c r="BJ1" s="776"/>
      <c r="BK1" s="776"/>
      <c r="BL1" s="776"/>
      <c r="BM1" s="776"/>
      <c r="BN1" s="776"/>
      <c r="BO1" s="776"/>
      <c r="BP1" s="776"/>
      <c r="BQ1" s="776"/>
      <c r="BR1" s="776"/>
      <c r="BS1" s="776"/>
      <c r="BT1" s="776"/>
      <c r="BU1" s="776"/>
      <c r="BV1" s="776"/>
      <c r="BW1" s="776"/>
      <c r="BX1" s="776"/>
      <c r="BY1" s="776"/>
      <c r="BZ1" s="776"/>
      <c r="CA1" s="776"/>
      <c r="CB1" s="776"/>
      <c r="CC1" s="776"/>
      <c r="CD1" s="776"/>
      <c r="CE1" s="776"/>
      <c r="CF1" s="776"/>
      <c r="CG1" s="776"/>
      <c r="CH1" s="776"/>
      <c r="CI1" s="776"/>
      <c r="CJ1" s="776"/>
      <c r="CK1" s="776"/>
      <c r="CL1" s="776"/>
      <c r="CM1" s="776"/>
      <c r="CN1" s="776"/>
      <c r="CO1" s="776"/>
      <c r="CP1" s="776"/>
      <c r="CQ1" s="776"/>
      <c r="CR1" s="776"/>
      <c r="CS1" s="776"/>
      <c r="CT1" s="776"/>
      <c r="CU1" s="776"/>
      <c r="CV1" s="776"/>
      <c r="CW1" s="776"/>
      <c r="CX1" s="776"/>
      <c r="CY1" s="776"/>
      <c r="CZ1" s="776"/>
      <c r="DA1" s="776"/>
      <c r="DB1" s="776"/>
      <c r="DC1" s="776"/>
      <c r="DD1" s="776"/>
      <c r="DE1" s="776"/>
      <c r="DF1" s="776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776"/>
      <c r="DU1" s="776"/>
      <c r="DV1" s="776"/>
      <c r="DW1" s="776"/>
      <c r="DX1" s="776"/>
      <c r="DY1" s="776"/>
      <c r="DZ1" s="776"/>
      <c r="EA1" s="776"/>
      <c r="EB1" s="776"/>
      <c r="EC1" s="776"/>
      <c r="ED1" s="776"/>
      <c r="EE1" s="776"/>
      <c r="EF1" s="776"/>
      <c r="EG1" s="776"/>
      <c r="EH1" s="776"/>
      <c r="EI1" s="776"/>
      <c r="EJ1" s="776"/>
      <c r="EK1" s="776"/>
      <c r="EL1" s="776"/>
      <c r="EM1" s="776"/>
      <c r="EN1" s="776"/>
      <c r="EO1" s="776"/>
      <c r="EP1" s="776"/>
      <c r="EQ1" s="776"/>
      <c r="ER1" s="776"/>
      <c r="ES1" s="776"/>
      <c r="ET1" s="776"/>
      <c r="EU1" s="776"/>
      <c r="EV1" s="776"/>
      <c r="EW1" s="776"/>
      <c r="EX1" s="776"/>
      <c r="EY1" s="776"/>
      <c r="EZ1" s="776"/>
      <c r="FA1" s="776"/>
      <c r="FB1" s="776"/>
      <c r="FC1" s="776"/>
      <c r="FD1" s="776"/>
      <c r="FE1" s="776"/>
      <c r="FF1" s="776"/>
      <c r="FG1" s="776"/>
      <c r="FH1" s="776"/>
      <c r="FI1" s="776"/>
      <c r="FJ1" s="776"/>
      <c r="FK1" s="776"/>
      <c r="FL1" s="776"/>
      <c r="FM1" s="776"/>
      <c r="FN1" s="776"/>
      <c r="FO1" s="776"/>
      <c r="FP1" s="776"/>
      <c r="FQ1" s="776"/>
      <c r="FR1" s="776"/>
      <c r="FS1" s="776"/>
      <c r="FT1" s="776"/>
      <c r="FU1" s="776"/>
      <c r="FV1" s="776"/>
      <c r="FW1" s="776"/>
      <c r="FX1" s="776"/>
      <c r="FY1" s="776"/>
      <c r="FZ1" s="776"/>
      <c r="GA1" s="776"/>
      <c r="GB1" s="776"/>
      <c r="GC1" s="776"/>
    </row>
    <row r="2" spans="1:185" ht="6" customHeight="1">
      <c r="A2" s="441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  <c r="T2" s="441"/>
      <c r="U2" s="441"/>
      <c r="V2" s="441"/>
      <c r="W2" s="441"/>
      <c r="X2" s="441"/>
      <c r="Y2" s="441"/>
      <c r="Z2" s="441"/>
      <c r="AA2" s="441"/>
      <c r="AB2" s="441"/>
      <c r="AC2" s="441"/>
      <c r="AD2" s="441"/>
      <c r="AE2" s="441"/>
      <c r="AF2" s="441"/>
      <c r="AG2" s="441"/>
      <c r="AH2" s="441"/>
      <c r="AI2" s="441"/>
      <c r="AJ2" s="441"/>
      <c r="AK2" s="441"/>
      <c r="AL2" s="441"/>
      <c r="AM2" s="441"/>
      <c r="AN2" s="441"/>
      <c r="AO2" s="441"/>
      <c r="AP2" s="441"/>
      <c r="AQ2" s="441"/>
      <c r="AR2" s="441"/>
      <c r="AS2" s="441"/>
      <c r="AT2" s="441"/>
      <c r="AU2" s="441"/>
      <c r="AV2" s="441"/>
      <c r="AW2" s="441"/>
      <c r="AX2" s="441"/>
      <c r="AY2" s="441"/>
      <c r="AZ2" s="441"/>
      <c r="BA2" s="441"/>
      <c r="BB2" s="441"/>
      <c r="BC2" s="441"/>
      <c r="BD2" s="441"/>
      <c r="BE2" s="441"/>
      <c r="BF2" s="441"/>
      <c r="BG2" s="441"/>
      <c r="BH2" s="441"/>
      <c r="BI2" s="441"/>
      <c r="BJ2" s="441"/>
      <c r="BK2" s="441"/>
      <c r="BL2" s="441"/>
      <c r="BM2" s="441"/>
      <c r="BN2" s="441"/>
      <c r="BO2" s="441"/>
      <c r="BP2" s="441"/>
      <c r="BQ2" s="441"/>
      <c r="BR2" s="441"/>
      <c r="BS2" s="441"/>
      <c r="BT2" s="441"/>
      <c r="BU2" s="441"/>
      <c r="BV2" s="441"/>
      <c r="BW2" s="441"/>
      <c r="BX2" s="441"/>
      <c r="BY2" s="441"/>
      <c r="BZ2" s="441"/>
      <c r="CA2" s="441"/>
      <c r="CB2" s="441"/>
      <c r="CC2" s="441"/>
      <c r="CD2" s="441"/>
      <c r="CE2" s="441"/>
      <c r="CF2" s="441"/>
      <c r="CG2" s="441"/>
      <c r="CH2" s="441"/>
      <c r="CI2" s="441"/>
      <c r="CJ2" s="441"/>
      <c r="CK2" s="441"/>
      <c r="CL2" s="441"/>
      <c r="CM2" s="441"/>
      <c r="CN2" s="441"/>
      <c r="CO2" s="441"/>
      <c r="CP2" s="441"/>
      <c r="CQ2" s="441"/>
      <c r="CR2" s="441"/>
      <c r="CS2" s="441"/>
      <c r="CT2" s="441"/>
      <c r="CU2" s="441"/>
      <c r="CV2" s="441"/>
      <c r="CW2" s="441"/>
      <c r="CX2" s="441"/>
      <c r="CY2" s="441"/>
      <c r="CZ2" s="441"/>
      <c r="DA2" s="441"/>
      <c r="DB2" s="441"/>
      <c r="DC2" s="441"/>
      <c r="DD2" s="441"/>
      <c r="DE2" s="441"/>
      <c r="DF2" s="441"/>
      <c r="DG2" s="441"/>
      <c r="DH2" s="441"/>
      <c r="DI2" s="441"/>
      <c r="DJ2" s="441"/>
      <c r="DK2" s="441"/>
      <c r="DL2" s="441"/>
      <c r="DM2" s="441"/>
      <c r="DN2" s="441"/>
      <c r="DO2" s="441"/>
      <c r="DP2" s="441"/>
      <c r="DQ2" s="441"/>
      <c r="DR2" s="441"/>
      <c r="DS2" s="441"/>
      <c r="DT2" s="441"/>
      <c r="DU2" s="441"/>
      <c r="DV2" s="441"/>
      <c r="DW2" s="441"/>
      <c r="DX2" s="441"/>
      <c r="DY2" s="441"/>
      <c r="DZ2" s="441"/>
      <c r="EA2" s="441"/>
      <c r="EB2" s="441"/>
      <c r="EC2" s="441"/>
      <c r="ED2" s="441"/>
      <c r="EE2" s="441"/>
      <c r="EF2" s="441"/>
      <c r="EG2" s="441"/>
      <c r="EH2" s="441"/>
      <c r="EI2" s="441"/>
      <c r="EJ2" s="441"/>
      <c r="EK2" s="441"/>
      <c r="EL2" s="441"/>
      <c r="EM2" s="441"/>
      <c r="EN2" s="441"/>
      <c r="EO2" s="441"/>
      <c r="EP2" s="441"/>
      <c r="EQ2" s="441"/>
      <c r="ER2" s="441"/>
      <c r="ES2" s="441"/>
      <c r="ET2" s="441"/>
      <c r="EU2" s="441"/>
      <c r="EV2" s="441"/>
      <c r="EW2" s="441"/>
      <c r="EX2" s="441"/>
      <c r="EY2" s="441"/>
      <c r="EZ2" s="441"/>
      <c r="FA2" s="441"/>
      <c r="FB2" s="441"/>
      <c r="FC2" s="441"/>
      <c r="FD2" s="441"/>
      <c r="FE2" s="441"/>
      <c r="FF2" s="441"/>
      <c r="FG2" s="441"/>
      <c r="FH2" s="441"/>
      <c r="FI2" s="441"/>
      <c r="FJ2" s="441"/>
      <c r="FK2" s="441"/>
      <c r="FL2" s="441"/>
      <c r="FM2" s="441"/>
      <c r="FN2" s="441"/>
      <c r="FO2" s="441"/>
      <c r="FP2" s="441"/>
      <c r="FQ2" s="441"/>
      <c r="FR2" s="441"/>
      <c r="FS2" s="441"/>
      <c r="FT2" s="441"/>
      <c r="FU2" s="441"/>
      <c r="FV2" s="441"/>
      <c r="FW2" s="441"/>
      <c r="FX2" s="441"/>
      <c r="FY2" s="441"/>
      <c r="FZ2" s="441"/>
      <c r="GA2" s="441"/>
      <c r="GB2" s="441"/>
      <c r="GC2" s="441"/>
    </row>
    <row r="3" spans="1:185">
      <c r="A3" s="776" t="s">
        <v>2642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  <c r="Q3" s="776"/>
      <c r="R3" s="776"/>
      <c r="S3" s="776"/>
      <c r="T3" s="776"/>
      <c r="U3" s="776"/>
      <c r="V3" s="776"/>
      <c r="W3" s="776"/>
      <c r="X3" s="776"/>
      <c r="Y3" s="776"/>
      <c r="Z3" s="776"/>
      <c r="AA3" s="776"/>
      <c r="AB3" s="776"/>
      <c r="AC3" s="776"/>
      <c r="AD3" s="776"/>
      <c r="AE3" s="776"/>
      <c r="AF3" s="776"/>
      <c r="AG3" s="776"/>
      <c r="AH3" s="776"/>
      <c r="AI3" s="776"/>
      <c r="AJ3" s="776"/>
      <c r="AK3" s="776"/>
      <c r="AL3" s="776"/>
      <c r="AM3" s="776"/>
      <c r="AN3" s="776"/>
      <c r="AO3" s="776"/>
      <c r="AP3" s="776"/>
      <c r="AQ3" s="776"/>
      <c r="AR3" s="776"/>
      <c r="AS3" s="776"/>
      <c r="AT3" s="776"/>
      <c r="AU3" s="776"/>
      <c r="AV3" s="776"/>
      <c r="AW3" s="776"/>
      <c r="AX3" s="776"/>
      <c r="AY3" s="776"/>
      <c r="AZ3" s="776"/>
      <c r="BA3" s="776"/>
      <c r="BB3" s="776"/>
      <c r="BC3" s="776"/>
      <c r="BD3" s="776"/>
      <c r="BE3" s="776"/>
      <c r="BF3" s="776"/>
      <c r="BG3" s="776"/>
      <c r="BH3" s="776"/>
      <c r="BI3" s="776"/>
      <c r="BJ3" s="776"/>
      <c r="BK3" s="776"/>
      <c r="BL3" s="776"/>
      <c r="BM3" s="776"/>
      <c r="BN3" s="776"/>
      <c r="BO3" s="776"/>
      <c r="BP3" s="776"/>
      <c r="BQ3" s="776"/>
      <c r="BR3" s="776"/>
      <c r="BS3" s="776"/>
      <c r="BT3" s="776"/>
      <c r="BU3" s="776"/>
      <c r="BV3" s="776"/>
      <c r="BW3" s="776"/>
      <c r="BX3" s="776"/>
      <c r="BY3" s="776"/>
      <c r="BZ3" s="776"/>
      <c r="CA3" s="776"/>
      <c r="CB3" s="776"/>
      <c r="CC3" s="776"/>
      <c r="CD3" s="776"/>
      <c r="CE3" s="776"/>
      <c r="CF3" s="776"/>
      <c r="CG3" s="776"/>
      <c r="CH3" s="776"/>
      <c r="CI3" s="776"/>
      <c r="CJ3" s="776"/>
      <c r="CK3" s="776"/>
      <c r="CL3" s="776"/>
      <c r="CM3" s="776"/>
      <c r="CN3" s="776"/>
      <c r="CO3" s="776"/>
      <c r="CP3" s="776"/>
      <c r="CQ3" s="776"/>
      <c r="CR3" s="776"/>
      <c r="CS3" s="776"/>
      <c r="CT3" s="776"/>
      <c r="CU3" s="776"/>
      <c r="CV3" s="776"/>
      <c r="CW3" s="776"/>
      <c r="CX3" s="776"/>
      <c r="CY3" s="776"/>
      <c r="CZ3" s="776"/>
      <c r="DA3" s="776"/>
      <c r="DB3" s="776"/>
      <c r="DC3" s="776"/>
      <c r="DD3" s="776"/>
      <c r="DE3" s="776"/>
      <c r="DF3" s="776"/>
      <c r="DG3" s="776"/>
      <c r="DH3" s="776"/>
      <c r="DI3" s="776"/>
      <c r="DJ3" s="776"/>
      <c r="DK3" s="776"/>
      <c r="DL3" s="776"/>
      <c r="DM3" s="776"/>
      <c r="DN3" s="776"/>
      <c r="DO3" s="776"/>
      <c r="DP3" s="776"/>
      <c r="DQ3" s="776"/>
      <c r="DR3" s="776"/>
      <c r="DS3" s="776"/>
      <c r="DT3" s="776"/>
      <c r="DU3" s="776"/>
      <c r="DV3" s="776"/>
      <c r="DW3" s="776"/>
      <c r="DX3" s="776"/>
      <c r="DY3" s="776"/>
      <c r="DZ3" s="776"/>
      <c r="EA3" s="776"/>
      <c r="EB3" s="776"/>
      <c r="EC3" s="776"/>
      <c r="ED3" s="776"/>
      <c r="EE3" s="776"/>
      <c r="EF3" s="776"/>
      <c r="EG3" s="776"/>
      <c r="EH3" s="776"/>
      <c r="EI3" s="776"/>
      <c r="EJ3" s="776"/>
      <c r="EK3" s="776"/>
      <c r="EL3" s="776"/>
      <c r="EM3" s="776"/>
      <c r="EN3" s="776"/>
      <c r="EO3" s="776"/>
      <c r="EP3" s="776"/>
      <c r="EQ3" s="776"/>
      <c r="ER3" s="776"/>
      <c r="ES3" s="776"/>
      <c r="ET3" s="776"/>
      <c r="EU3" s="776"/>
      <c r="EV3" s="776"/>
      <c r="EW3" s="776"/>
      <c r="EX3" s="776"/>
      <c r="EY3" s="776"/>
      <c r="EZ3" s="776"/>
      <c r="FA3" s="776"/>
      <c r="FB3" s="776"/>
      <c r="FC3" s="776"/>
      <c r="FD3" s="776"/>
      <c r="FE3" s="776"/>
      <c r="FF3" s="776"/>
      <c r="FG3" s="776"/>
      <c r="FH3" s="776"/>
      <c r="FI3" s="776"/>
      <c r="FJ3" s="776"/>
      <c r="FK3" s="776"/>
      <c r="FL3" s="776"/>
      <c r="FM3" s="776"/>
      <c r="FN3" s="776"/>
      <c r="FO3" s="776"/>
      <c r="FP3" s="776"/>
      <c r="FQ3" s="776"/>
      <c r="FR3" s="776"/>
      <c r="FS3" s="776"/>
      <c r="FT3" s="776"/>
      <c r="FU3" s="776"/>
      <c r="FV3" s="776"/>
      <c r="FW3" s="776"/>
      <c r="FX3" s="776"/>
      <c r="FY3" s="776"/>
      <c r="FZ3" s="776"/>
      <c r="GA3" s="776"/>
      <c r="GB3" s="776"/>
      <c r="GC3" s="776"/>
    </row>
    <row r="4" spans="1:185">
      <c r="A4" s="776" t="s">
        <v>2643</v>
      </c>
      <c r="B4" s="776"/>
      <c r="C4" s="776"/>
      <c r="D4" s="776"/>
      <c r="E4" s="776"/>
      <c r="F4" s="776"/>
      <c r="G4" s="776"/>
      <c r="H4" s="776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  <c r="U4" s="776"/>
      <c r="V4" s="776"/>
      <c r="W4" s="776"/>
      <c r="X4" s="776"/>
      <c r="Y4" s="776"/>
      <c r="Z4" s="776"/>
      <c r="AA4" s="776"/>
      <c r="AB4" s="776"/>
      <c r="AC4" s="776"/>
      <c r="AD4" s="776"/>
      <c r="AE4" s="776"/>
      <c r="AF4" s="776"/>
      <c r="AG4" s="776"/>
      <c r="AH4" s="776"/>
      <c r="AI4" s="776"/>
      <c r="AJ4" s="776"/>
      <c r="AK4" s="776"/>
      <c r="AL4" s="776"/>
      <c r="AM4" s="776"/>
      <c r="AN4" s="776"/>
      <c r="AO4" s="776"/>
      <c r="AP4" s="776"/>
      <c r="AQ4" s="776"/>
      <c r="AR4" s="776"/>
      <c r="AS4" s="776"/>
      <c r="AT4" s="776"/>
      <c r="AU4" s="776"/>
      <c r="AV4" s="776"/>
      <c r="AW4" s="776"/>
      <c r="AX4" s="776"/>
      <c r="AY4" s="776"/>
      <c r="AZ4" s="776"/>
      <c r="BA4" s="776"/>
      <c r="BB4" s="776"/>
      <c r="BC4" s="776"/>
      <c r="BD4" s="776"/>
      <c r="BE4" s="776"/>
      <c r="BF4" s="776"/>
      <c r="BG4" s="776"/>
      <c r="BH4" s="776"/>
      <c r="BI4" s="776"/>
      <c r="BJ4" s="776"/>
      <c r="BK4" s="776"/>
      <c r="BL4" s="776"/>
      <c r="BM4" s="776"/>
      <c r="BN4" s="776"/>
      <c r="BO4" s="776"/>
      <c r="BP4" s="776"/>
      <c r="BQ4" s="776"/>
      <c r="BR4" s="776"/>
      <c r="BS4" s="776"/>
      <c r="BT4" s="776"/>
      <c r="BU4" s="776"/>
      <c r="BV4" s="776"/>
      <c r="BW4" s="776"/>
      <c r="BX4" s="776"/>
      <c r="BY4" s="776"/>
      <c r="BZ4" s="776"/>
      <c r="CA4" s="776"/>
      <c r="CB4" s="776"/>
      <c r="CC4" s="776"/>
      <c r="CD4" s="776"/>
      <c r="CE4" s="776"/>
      <c r="CF4" s="776"/>
      <c r="CG4" s="776"/>
      <c r="CH4" s="776"/>
      <c r="CI4" s="776"/>
      <c r="CJ4" s="776"/>
      <c r="CK4" s="776"/>
      <c r="CL4" s="776"/>
      <c r="CM4" s="776"/>
      <c r="CN4" s="776"/>
      <c r="CO4" s="776"/>
      <c r="CP4" s="776"/>
      <c r="CQ4" s="776"/>
      <c r="CR4" s="776"/>
      <c r="CS4" s="776"/>
      <c r="CT4" s="776"/>
      <c r="CU4" s="776"/>
      <c r="CV4" s="776"/>
      <c r="CW4" s="776"/>
      <c r="CX4" s="776"/>
      <c r="CY4" s="776"/>
      <c r="CZ4" s="776"/>
      <c r="DA4" s="776"/>
      <c r="DB4" s="776"/>
      <c r="DC4" s="776"/>
      <c r="DD4" s="776"/>
      <c r="DE4" s="776"/>
      <c r="DF4" s="776"/>
      <c r="DG4" s="776"/>
      <c r="DH4" s="776"/>
      <c r="DI4" s="776"/>
      <c r="DJ4" s="776"/>
      <c r="DK4" s="776"/>
      <c r="DL4" s="776"/>
      <c r="DM4" s="776"/>
      <c r="DN4" s="776"/>
      <c r="DO4" s="776"/>
      <c r="DP4" s="776"/>
      <c r="DQ4" s="776"/>
      <c r="DR4" s="776"/>
      <c r="DS4" s="776"/>
      <c r="DT4" s="776"/>
      <c r="DU4" s="776"/>
      <c r="DV4" s="776"/>
      <c r="DW4" s="776"/>
      <c r="DX4" s="776"/>
      <c r="DY4" s="776"/>
      <c r="DZ4" s="776"/>
      <c r="EA4" s="776"/>
      <c r="EB4" s="776"/>
      <c r="EC4" s="776"/>
      <c r="ED4" s="776"/>
      <c r="EE4" s="776"/>
      <c r="EF4" s="776"/>
      <c r="EG4" s="776"/>
      <c r="EH4" s="776"/>
      <c r="EI4" s="776"/>
      <c r="EJ4" s="776"/>
      <c r="EK4" s="776"/>
      <c r="EL4" s="776"/>
      <c r="EM4" s="776"/>
      <c r="EN4" s="776"/>
      <c r="EO4" s="776"/>
      <c r="EP4" s="776"/>
      <c r="EQ4" s="776"/>
      <c r="ER4" s="776"/>
      <c r="ES4" s="776"/>
      <c r="ET4" s="776"/>
      <c r="EU4" s="776"/>
      <c r="EV4" s="776"/>
      <c r="EW4" s="776"/>
      <c r="EX4" s="776"/>
      <c r="EY4" s="776"/>
      <c r="EZ4" s="776"/>
      <c r="FA4" s="776"/>
      <c r="FB4" s="776"/>
      <c r="FC4" s="776"/>
      <c r="FD4" s="776"/>
      <c r="FE4" s="776"/>
      <c r="FF4" s="776"/>
      <c r="FG4" s="776"/>
      <c r="FH4" s="776"/>
      <c r="FI4" s="776"/>
      <c r="FJ4" s="776"/>
      <c r="FK4" s="776"/>
      <c r="FL4" s="776"/>
      <c r="FM4" s="776"/>
      <c r="FN4" s="776"/>
      <c r="FO4" s="776"/>
      <c r="FP4" s="776"/>
      <c r="FQ4" s="776"/>
      <c r="FR4" s="776"/>
      <c r="FS4" s="776"/>
      <c r="FT4" s="776"/>
      <c r="FU4" s="776"/>
      <c r="FV4" s="776"/>
      <c r="FW4" s="776"/>
      <c r="FX4" s="776"/>
      <c r="FY4" s="776"/>
      <c r="FZ4" s="776"/>
      <c r="GA4" s="776"/>
      <c r="GB4" s="776"/>
      <c r="GC4" s="776"/>
    </row>
    <row r="5" spans="1:185">
      <c r="A5" s="776" t="s">
        <v>2287</v>
      </c>
      <c r="B5" s="776"/>
      <c r="C5" s="776"/>
      <c r="D5" s="776"/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  <c r="U5" s="776"/>
      <c r="V5" s="776"/>
      <c r="W5" s="776"/>
      <c r="X5" s="776"/>
      <c r="Y5" s="776"/>
      <c r="Z5" s="776"/>
      <c r="AA5" s="776"/>
      <c r="AB5" s="776"/>
      <c r="AC5" s="776"/>
      <c r="AD5" s="776"/>
      <c r="AE5" s="776"/>
      <c r="AF5" s="776"/>
      <c r="AG5" s="776"/>
      <c r="AH5" s="776"/>
      <c r="AI5" s="776"/>
      <c r="AJ5" s="776"/>
      <c r="AK5" s="776"/>
      <c r="AL5" s="776"/>
      <c r="AM5" s="776"/>
      <c r="AN5" s="776"/>
      <c r="AO5" s="776"/>
      <c r="AP5" s="776"/>
      <c r="AQ5" s="776"/>
      <c r="AR5" s="776"/>
      <c r="AS5" s="776"/>
      <c r="AT5" s="776"/>
      <c r="AU5" s="776"/>
      <c r="AV5" s="776"/>
      <c r="AW5" s="776"/>
      <c r="AX5" s="776"/>
      <c r="AY5" s="776"/>
      <c r="AZ5" s="776"/>
      <c r="BA5" s="776"/>
      <c r="BB5" s="776"/>
      <c r="BC5" s="776"/>
      <c r="BD5" s="776"/>
      <c r="BE5" s="776"/>
      <c r="BF5" s="776"/>
      <c r="BG5" s="776"/>
      <c r="BH5" s="776"/>
      <c r="BI5" s="776"/>
      <c r="BJ5" s="776"/>
      <c r="BK5" s="776"/>
      <c r="BL5" s="776"/>
      <c r="BM5" s="776"/>
      <c r="BN5" s="776"/>
      <c r="BO5" s="776"/>
      <c r="BP5" s="776"/>
      <c r="BQ5" s="776"/>
      <c r="BR5" s="776"/>
      <c r="BS5" s="776"/>
      <c r="BT5" s="776"/>
      <c r="BU5" s="776"/>
      <c r="BV5" s="776"/>
      <c r="BW5" s="776"/>
      <c r="BX5" s="776"/>
      <c r="BY5" s="776"/>
      <c r="BZ5" s="776"/>
      <c r="CA5" s="776"/>
      <c r="CB5" s="776"/>
      <c r="CC5" s="776"/>
      <c r="CD5" s="776"/>
      <c r="CE5" s="776"/>
      <c r="CF5" s="776"/>
      <c r="CG5" s="776"/>
      <c r="CH5" s="776"/>
      <c r="CI5" s="776"/>
      <c r="CJ5" s="776"/>
      <c r="CK5" s="776"/>
      <c r="CL5" s="776"/>
      <c r="CM5" s="776"/>
      <c r="CN5" s="776"/>
      <c r="CO5" s="776"/>
      <c r="CP5" s="776"/>
      <c r="CQ5" s="776"/>
      <c r="CR5" s="776"/>
      <c r="CS5" s="776"/>
      <c r="CT5" s="776"/>
      <c r="CU5" s="776"/>
      <c r="CV5" s="776"/>
      <c r="CW5" s="776"/>
      <c r="CX5" s="776"/>
      <c r="CY5" s="776"/>
      <c r="CZ5" s="776"/>
      <c r="DA5" s="776"/>
      <c r="DB5" s="776"/>
      <c r="DC5" s="776"/>
      <c r="DD5" s="776"/>
      <c r="DE5" s="776"/>
      <c r="DF5" s="776"/>
      <c r="DG5" s="776"/>
      <c r="DH5" s="776"/>
      <c r="DI5" s="776"/>
      <c r="DJ5" s="776"/>
      <c r="DK5" s="776"/>
      <c r="DL5" s="776"/>
      <c r="DM5" s="776"/>
      <c r="DN5" s="776"/>
      <c r="DO5" s="776"/>
      <c r="DP5" s="776"/>
      <c r="DQ5" s="776"/>
      <c r="DR5" s="776"/>
      <c r="DS5" s="776"/>
      <c r="DT5" s="776"/>
      <c r="DU5" s="776"/>
      <c r="DV5" s="776"/>
      <c r="DW5" s="776"/>
      <c r="DX5" s="776"/>
      <c r="DY5" s="776"/>
      <c r="DZ5" s="776"/>
      <c r="EA5" s="776"/>
      <c r="EB5" s="776"/>
      <c r="EC5" s="776"/>
      <c r="ED5" s="776"/>
      <c r="EE5" s="776"/>
      <c r="EF5" s="776"/>
      <c r="EG5" s="776"/>
      <c r="EH5" s="776"/>
      <c r="EI5" s="776"/>
      <c r="EJ5" s="776"/>
      <c r="EK5" s="776"/>
      <c r="EL5" s="776"/>
      <c r="EM5" s="776"/>
      <c r="EN5" s="776"/>
      <c r="EO5" s="776"/>
      <c r="EP5" s="776"/>
      <c r="EQ5" s="776"/>
      <c r="ER5" s="776"/>
      <c r="ES5" s="776"/>
      <c r="ET5" s="776"/>
      <c r="EU5" s="776"/>
      <c r="EV5" s="776"/>
      <c r="EW5" s="776"/>
      <c r="EX5" s="776"/>
      <c r="EY5" s="776"/>
      <c r="EZ5" s="776"/>
      <c r="FA5" s="776"/>
      <c r="FB5" s="776"/>
      <c r="FC5" s="776"/>
      <c r="FD5" s="776"/>
      <c r="FE5" s="776"/>
      <c r="FF5" s="776"/>
      <c r="FG5" s="776"/>
      <c r="FH5" s="776"/>
      <c r="FI5" s="776"/>
      <c r="FJ5" s="776"/>
      <c r="FK5" s="776"/>
      <c r="FL5" s="776"/>
      <c r="FM5" s="776"/>
      <c r="FN5" s="776"/>
      <c r="FO5" s="776"/>
      <c r="FP5" s="776"/>
      <c r="FQ5" s="776"/>
      <c r="FR5" s="776"/>
      <c r="FS5" s="776"/>
      <c r="FT5" s="776"/>
      <c r="FU5" s="776"/>
      <c r="FV5" s="776"/>
      <c r="FW5" s="776"/>
      <c r="FX5" s="776"/>
      <c r="FY5" s="776"/>
      <c r="FZ5" s="776"/>
      <c r="GA5" s="776"/>
      <c r="GB5" s="776"/>
      <c r="GC5" s="776"/>
    </row>
    <row r="6" spans="1:185" ht="8.25" customHeight="1">
      <c r="B6" s="112"/>
    </row>
    <row r="7" spans="1:185" s="114" customFormat="1" ht="14.25" customHeight="1">
      <c r="A7" s="773" t="s">
        <v>20</v>
      </c>
      <c r="B7" s="773" t="s">
        <v>166</v>
      </c>
      <c r="C7" s="773" t="s">
        <v>168</v>
      </c>
      <c r="D7" s="773" t="s">
        <v>15</v>
      </c>
      <c r="E7" s="773" t="s">
        <v>14</v>
      </c>
      <c r="F7" s="773" t="s">
        <v>423</v>
      </c>
      <c r="G7" s="773" t="s">
        <v>424</v>
      </c>
      <c r="H7" s="773" t="s">
        <v>425</v>
      </c>
      <c r="I7" s="773" t="s">
        <v>426</v>
      </c>
      <c r="J7" s="773" t="s">
        <v>426</v>
      </c>
      <c r="K7" s="773" t="s">
        <v>427</v>
      </c>
      <c r="L7" s="773" t="s">
        <v>428</v>
      </c>
      <c r="M7" s="773" t="s">
        <v>429</v>
      </c>
      <c r="N7" s="970" t="s">
        <v>430</v>
      </c>
      <c r="O7" s="971"/>
      <c r="P7" s="971"/>
      <c r="Q7" s="971"/>
      <c r="R7" s="971"/>
      <c r="S7" s="972"/>
      <c r="T7" s="973" t="s">
        <v>1370</v>
      </c>
      <c r="U7" s="974"/>
      <c r="V7" s="974"/>
      <c r="W7" s="974"/>
      <c r="X7" s="974"/>
      <c r="Y7" s="974"/>
      <c r="Z7" s="974"/>
      <c r="AA7" s="974"/>
      <c r="AB7" s="974"/>
      <c r="AC7" s="974"/>
      <c r="AD7" s="974"/>
      <c r="AE7" s="974"/>
      <c r="AF7" s="974"/>
      <c r="AG7" s="974"/>
      <c r="AH7" s="974"/>
      <c r="AI7" s="974"/>
      <c r="AJ7" s="974"/>
      <c r="AK7" s="974"/>
      <c r="AL7" s="974"/>
      <c r="AM7" s="974"/>
      <c r="AN7" s="974"/>
      <c r="AO7" s="974"/>
      <c r="AP7" s="974"/>
      <c r="AQ7" s="974"/>
      <c r="AR7" s="974"/>
      <c r="AS7" s="974"/>
      <c r="AT7" s="974"/>
      <c r="AU7" s="974"/>
      <c r="AV7" s="974"/>
      <c r="AW7" s="974"/>
      <c r="AX7" s="974"/>
      <c r="AY7" s="974"/>
      <c r="AZ7" s="974"/>
      <c r="BA7" s="974"/>
      <c r="BB7" s="974"/>
      <c r="BC7" s="974"/>
      <c r="BD7" s="974"/>
      <c r="BE7" s="974"/>
      <c r="BF7" s="974"/>
      <c r="BG7" s="974"/>
      <c r="BH7" s="974"/>
      <c r="BI7" s="974"/>
      <c r="BJ7" s="974"/>
      <c r="BK7" s="974"/>
      <c r="BL7" s="974"/>
      <c r="BM7" s="974"/>
      <c r="BN7" s="974"/>
      <c r="BO7" s="975"/>
      <c r="BP7" s="973" t="s">
        <v>171</v>
      </c>
      <c r="BQ7" s="974"/>
      <c r="BR7" s="974"/>
      <c r="BS7" s="974"/>
      <c r="BT7" s="974"/>
      <c r="BU7" s="974"/>
      <c r="BV7" s="974"/>
      <c r="BW7" s="974"/>
      <c r="BX7" s="974"/>
      <c r="BY7" s="974"/>
      <c r="BZ7" s="974"/>
      <c r="CA7" s="974"/>
      <c r="CB7" s="974"/>
      <c r="CC7" s="974"/>
      <c r="CD7" s="974"/>
      <c r="CE7" s="974"/>
      <c r="CF7" s="974"/>
      <c r="CG7" s="974"/>
      <c r="CH7" s="974"/>
      <c r="CI7" s="974"/>
      <c r="CJ7" s="974"/>
      <c r="CK7" s="974"/>
      <c r="CL7" s="974"/>
      <c r="CM7" s="974"/>
      <c r="CN7" s="974"/>
      <c r="CO7" s="974"/>
      <c r="CP7" s="974"/>
      <c r="CQ7" s="974"/>
      <c r="CR7" s="974"/>
      <c r="CS7" s="974"/>
      <c r="CT7" s="974"/>
      <c r="CU7" s="974"/>
      <c r="CV7" s="974"/>
      <c r="CW7" s="974"/>
      <c r="CX7" s="974"/>
      <c r="CY7" s="974"/>
      <c r="CZ7" s="974"/>
      <c r="DA7" s="974"/>
      <c r="DB7" s="974"/>
      <c r="DC7" s="974"/>
      <c r="DD7" s="974"/>
      <c r="DE7" s="974"/>
      <c r="DF7" s="974"/>
      <c r="DG7" s="974"/>
      <c r="DH7" s="974"/>
      <c r="DI7" s="974"/>
      <c r="DJ7" s="974"/>
      <c r="DK7" s="974"/>
      <c r="DL7" s="974"/>
      <c r="DM7" s="974"/>
      <c r="DN7" s="974"/>
      <c r="DO7" s="974"/>
      <c r="DP7" s="974"/>
      <c r="DQ7" s="974"/>
      <c r="DR7" s="974"/>
      <c r="DS7" s="974"/>
      <c r="DT7" s="974"/>
      <c r="DU7" s="974"/>
      <c r="DV7" s="974"/>
      <c r="DW7" s="974"/>
      <c r="DX7" s="974"/>
      <c r="DY7" s="974"/>
      <c r="DZ7" s="974"/>
      <c r="EA7" s="974"/>
      <c r="EB7" s="974"/>
      <c r="EC7" s="974"/>
      <c r="ED7" s="974"/>
      <c r="EE7" s="974"/>
      <c r="EF7" s="974"/>
      <c r="EG7" s="974"/>
      <c r="EH7" s="974"/>
      <c r="EI7" s="974"/>
      <c r="EJ7" s="974"/>
      <c r="EK7" s="974"/>
      <c r="EL7" s="974"/>
      <c r="EM7" s="974"/>
      <c r="EN7" s="974"/>
      <c r="EO7" s="974"/>
      <c r="EP7" s="974"/>
      <c r="EQ7" s="974"/>
      <c r="ER7" s="974"/>
      <c r="ES7" s="974"/>
      <c r="ET7" s="974"/>
      <c r="EU7" s="974"/>
      <c r="EV7" s="974"/>
      <c r="EW7" s="974"/>
      <c r="EX7" s="974"/>
      <c r="EY7" s="974"/>
      <c r="EZ7" s="974"/>
      <c r="FA7" s="974"/>
      <c r="FB7" s="974"/>
      <c r="FC7" s="974"/>
      <c r="FD7" s="974"/>
      <c r="FE7" s="974"/>
      <c r="FF7" s="974"/>
      <c r="FG7" s="974"/>
      <c r="FH7" s="974"/>
      <c r="FI7" s="974"/>
      <c r="FJ7" s="974"/>
      <c r="FK7" s="974"/>
      <c r="FL7" s="974"/>
      <c r="FM7" s="974"/>
      <c r="FN7" s="974"/>
      <c r="FO7" s="975"/>
      <c r="FP7" s="970" t="s">
        <v>431</v>
      </c>
      <c r="FQ7" s="971"/>
      <c r="FR7" s="971"/>
      <c r="FS7" s="971"/>
      <c r="FT7" s="971"/>
      <c r="FU7" s="971"/>
      <c r="FV7" s="971"/>
      <c r="FW7" s="971"/>
      <c r="FX7" s="971"/>
      <c r="FY7" s="971"/>
      <c r="FZ7" s="971"/>
      <c r="GA7" s="971"/>
      <c r="GB7" s="972"/>
      <c r="GC7" s="130"/>
    </row>
    <row r="8" spans="1:185" s="114" customFormat="1" ht="14.25" customHeight="1">
      <c r="A8" s="774"/>
      <c r="B8" s="774"/>
      <c r="C8" s="774"/>
      <c r="D8" s="774"/>
      <c r="E8" s="774"/>
      <c r="F8" s="774"/>
      <c r="G8" s="774"/>
      <c r="H8" s="774"/>
      <c r="I8" s="774"/>
      <c r="J8" s="774"/>
      <c r="K8" s="774"/>
      <c r="L8" s="774"/>
      <c r="M8" s="774"/>
      <c r="N8" s="773" t="s">
        <v>454</v>
      </c>
      <c r="O8" s="773" t="s">
        <v>455</v>
      </c>
      <c r="P8" s="773" t="s">
        <v>164</v>
      </c>
      <c r="Q8" s="773" t="s">
        <v>456</v>
      </c>
      <c r="R8" s="773" t="s">
        <v>457</v>
      </c>
      <c r="S8" s="773" t="s">
        <v>458</v>
      </c>
      <c r="T8" s="973" t="s">
        <v>75</v>
      </c>
      <c r="U8" s="975"/>
      <c r="V8" s="973" t="s">
        <v>459</v>
      </c>
      <c r="W8" s="975"/>
      <c r="X8" s="973" t="s">
        <v>460</v>
      </c>
      <c r="Y8" s="975"/>
      <c r="Z8" s="973" t="s">
        <v>461</v>
      </c>
      <c r="AA8" s="975"/>
      <c r="AB8" s="973" t="s">
        <v>462</v>
      </c>
      <c r="AC8" s="975"/>
      <c r="AD8" s="973" t="s">
        <v>463</v>
      </c>
      <c r="AE8" s="975"/>
      <c r="AF8" s="973" t="s">
        <v>464</v>
      </c>
      <c r="AG8" s="975"/>
      <c r="AH8" s="973" t="s">
        <v>67</v>
      </c>
      <c r="AI8" s="975"/>
      <c r="AJ8" s="973" t="s">
        <v>465</v>
      </c>
      <c r="AK8" s="975"/>
      <c r="AL8" s="973" t="s">
        <v>466</v>
      </c>
      <c r="AM8" s="975"/>
      <c r="AN8" s="973" t="s">
        <v>467</v>
      </c>
      <c r="AO8" s="975"/>
      <c r="AP8" s="973" t="s">
        <v>468</v>
      </c>
      <c r="AQ8" s="975"/>
      <c r="AR8" s="973" t="s">
        <v>469</v>
      </c>
      <c r="AS8" s="975"/>
      <c r="AT8" s="973" t="s">
        <v>470</v>
      </c>
      <c r="AU8" s="975"/>
      <c r="AV8" s="973" t="s">
        <v>471</v>
      </c>
      <c r="AW8" s="975"/>
      <c r="AX8" s="973" t="s">
        <v>472</v>
      </c>
      <c r="AY8" s="975"/>
      <c r="AZ8" s="973" t="s">
        <v>473</v>
      </c>
      <c r="BA8" s="975"/>
      <c r="BB8" s="973" t="s">
        <v>474</v>
      </c>
      <c r="BC8" s="975"/>
      <c r="BD8" s="973" t="s">
        <v>173</v>
      </c>
      <c r="BE8" s="975"/>
      <c r="BF8" s="973" t="s">
        <v>475</v>
      </c>
      <c r="BG8" s="975"/>
      <c r="BH8" s="973" t="s">
        <v>476</v>
      </c>
      <c r="BI8" s="975"/>
      <c r="BJ8" s="973" t="s">
        <v>477</v>
      </c>
      <c r="BK8" s="975"/>
      <c r="BL8" s="973" t="s">
        <v>478</v>
      </c>
      <c r="BM8" s="975"/>
      <c r="BN8" s="973" t="s">
        <v>479</v>
      </c>
      <c r="BO8" s="975"/>
      <c r="BP8" s="973" t="s">
        <v>480</v>
      </c>
      <c r="BQ8" s="974"/>
      <c r="BR8" s="975"/>
      <c r="BS8" s="973" t="s">
        <v>481</v>
      </c>
      <c r="BT8" s="974"/>
      <c r="BU8" s="975"/>
      <c r="BV8" s="973" t="s">
        <v>482</v>
      </c>
      <c r="BW8" s="974"/>
      <c r="BX8" s="975"/>
      <c r="BY8" s="973" t="s">
        <v>483</v>
      </c>
      <c r="BZ8" s="974"/>
      <c r="CA8" s="975"/>
      <c r="CB8" s="973" t="s">
        <v>484</v>
      </c>
      <c r="CC8" s="974"/>
      <c r="CD8" s="975"/>
      <c r="CE8" s="973" t="s">
        <v>485</v>
      </c>
      <c r="CF8" s="974"/>
      <c r="CG8" s="975"/>
      <c r="CH8" s="973" t="s">
        <v>498</v>
      </c>
      <c r="CI8" s="974"/>
      <c r="CJ8" s="975"/>
      <c r="CK8" s="973" t="s">
        <v>486</v>
      </c>
      <c r="CL8" s="974"/>
      <c r="CM8" s="975"/>
      <c r="CN8" s="973" t="s">
        <v>487</v>
      </c>
      <c r="CO8" s="974"/>
      <c r="CP8" s="975"/>
      <c r="CQ8" s="973" t="s">
        <v>67</v>
      </c>
      <c r="CR8" s="974"/>
      <c r="CS8" s="975"/>
      <c r="CT8" s="973" t="s">
        <v>489</v>
      </c>
      <c r="CU8" s="974"/>
      <c r="CV8" s="975"/>
      <c r="CW8" s="973" t="s">
        <v>490</v>
      </c>
      <c r="CX8" s="974"/>
      <c r="CY8" s="975"/>
      <c r="CZ8" s="976"/>
      <c r="DA8" s="977"/>
      <c r="DB8" s="977"/>
      <c r="DC8" s="977"/>
      <c r="DD8" s="977"/>
      <c r="DE8" s="977"/>
      <c r="DF8" s="977"/>
      <c r="DG8" s="978"/>
      <c r="DH8" s="976"/>
      <c r="DI8" s="977"/>
      <c r="DJ8" s="978"/>
      <c r="DK8" s="976"/>
      <c r="DL8" s="977"/>
      <c r="DM8" s="978"/>
      <c r="DN8" s="976"/>
      <c r="DO8" s="977"/>
      <c r="DP8" s="978"/>
      <c r="DQ8" s="976"/>
      <c r="DR8" s="977"/>
      <c r="DS8" s="978"/>
      <c r="DT8" s="976"/>
      <c r="DU8" s="977"/>
      <c r="DV8" s="978"/>
      <c r="DW8" s="976"/>
      <c r="DX8" s="977"/>
      <c r="DY8" s="978"/>
      <c r="DZ8" s="976"/>
      <c r="EA8" s="977"/>
      <c r="EB8" s="978"/>
      <c r="EC8" s="976"/>
      <c r="ED8" s="977"/>
      <c r="EE8" s="978"/>
      <c r="EF8" s="976"/>
      <c r="EG8" s="977"/>
      <c r="EH8" s="978"/>
      <c r="EI8" s="976"/>
      <c r="EJ8" s="977"/>
      <c r="EK8" s="978"/>
      <c r="EL8" s="976"/>
      <c r="EM8" s="977"/>
      <c r="EN8" s="978"/>
      <c r="EO8" s="976"/>
      <c r="EP8" s="977"/>
      <c r="EQ8" s="978"/>
      <c r="ER8" s="976"/>
      <c r="ES8" s="977"/>
      <c r="ET8" s="978"/>
      <c r="EU8" s="976"/>
      <c r="EV8" s="977"/>
      <c r="EW8" s="978"/>
      <c r="EX8" s="976"/>
      <c r="EY8" s="977"/>
      <c r="EZ8" s="978"/>
      <c r="FA8" s="976"/>
      <c r="FB8" s="977"/>
      <c r="FC8" s="978"/>
      <c r="FD8" s="976"/>
      <c r="FE8" s="977"/>
      <c r="FF8" s="978"/>
      <c r="FG8" s="976"/>
      <c r="FH8" s="977"/>
      <c r="FI8" s="978"/>
      <c r="FJ8" s="976"/>
      <c r="FK8" s="977"/>
      <c r="FL8" s="978"/>
      <c r="FM8" s="976"/>
      <c r="FN8" s="977"/>
      <c r="FO8" s="978"/>
      <c r="FP8" s="976"/>
      <c r="FQ8" s="977"/>
      <c r="FR8" s="977"/>
      <c r="FS8" s="977"/>
      <c r="FT8" s="977"/>
      <c r="FU8" s="977"/>
      <c r="FV8" s="977"/>
      <c r="FW8" s="977"/>
      <c r="FX8" s="977"/>
      <c r="FY8" s="977"/>
      <c r="FZ8" s="977"/>
      <c r="GA8" s="977"/>
      <c r="GB8" s="978"/>
      <c r="GC8" s="773" t="s">
        <v>352</v>
      </c>
    </row>
    <row r="9" spans="1:185" s="116" customFormat="1" ht="14.25" customHeight="1">
      <c r="A9" s="775"/>
      <c r="B9" s="775"/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445" t="s">
        <v>95</v>
      </c>
      <c r="U9" s="445" t="s">
        <v>96</v>
      </c>
      <c r="V9" s="445" t="s">
        <v>95</v>
      </c>
      <c r="W9" s="445" t="s">
        <v>96</v>
      </c>
      <c r="X9" s="445" t="s">
        <v>95</v>
      </c>
      <c r="Y9" s="445" t="s">
        <v>96</v>
      </c>
      <c r="Z9" s="445" t="s">
        <v>95</v>
      </c>
      <c r="AA9" s="445" t="s">
        <v>96</v>
      </c>
      <c r="AB9" s="445" t="s">
        <v>95</v>
      </c>
      <c r="AC9" s="445" t="s">
        <v>96</v>
      </c>
      <c r="AD9" s="445" t="s">
        <v>95</v>
      </c>
      <c r="AE9" s="445" t="s">
        <v>96</v>
      </c>
      <c r="AF9" s="445" t="s">
        <v>95</v>
      </c>
      <c r="AG9" s="445" t="s">
        <v>96</v>
      </c>
      <c r="AH9" s="445" t="s">
        <v>95</v>
      </c>
      <c r="AI9" s="445" t="s">
        <v>96</v>
      </c>
      <c r="AJ9" s="445" t="s">
        <v>95</v>
      </c>
      <c r="AK9" s="445" t="s">
        <v>96</v>
      </c>
      <c r="AL9" s="445" t="s">
        <v>95</v>
      </c>
      <c r="AM9" s="445" t="s">
        <v>96</v>
      </c>
      <c r="AN9" s="445" t="s">
        <v>95</v>
      </c>
      <c r="AO9" s="445" t="s">
        <v>96</v>
      </c>
      <c r="AP9" s="445" t="s">
        <v>95</v>
      </c>
      <c r="AQ9" s="445" t="s">
        <v>96</v>
      </c>
      <c r="AR9" s="445" t="s">
        <v>95</v>
      </c>
      <c r="AS9" s="445" t="s">
        <v>96</v>
      </c>
      <c r="AT9" s="445" t="s">
        <v>95</v>
      </c>
      <c r="AU9" s="445" t="s">
        <v>96</v>
      </c>
      <c r="AV9" s="445" t="s">
        <v>95</v>
      </c>
      <c r="AW9" s="445" t="s">
        <v>96</v>
      </c>
      <c r="AX9" s="445" t="s">
        <v>95</v>
      </c>
      <c r="AY9" s="445" t="s">
        <v>96</v>
      </c>
      <c r="AZ9" s="445" t="s">
        <v>95</v>
      </c>
      <c r="BA9" s="445" t="s">
        <v>96</v>
      </c>
      <c r="BB9" s="445" t="s">
        <v>95</v>
      </c>
      <c r="BC9" s="445" t="s">
        <v>96</v>
      </c>
      <c r="BD9" s="445" t="s">
        <v>95</v>
      </c>
      <c r="BE9" s="445" t="s">
        <v>96</v>
      </c>
      <c r="BF9" s="445" t="s">
        <v>95</v>
      </c>
      <c r="BG9" s="445" t="s">
        <v>96</v>
      </c>
      <c r="BH9" s="445" t="s">
        <v>95</v>
      </c>
      <c r="BI9" s="445" t="s">
        <v>96</v>
      </c>
      <c r="BJ9" s="445" t="s">
        <v>95</v>
      </c>
      <c r="BK9" s="445" t="s">
        <v>96</v>
      </c>
      <c r="BL9" s="445" t="s">
        <v>95</v>
      </c>
      <c r="BM9" s="445" t="s">
        <v>96</v>
      </c>
      <c r="BN9" s="445" t="s">
        <v>95</v>
      </c>
      <c r="BO9" s="445" t="s">
        <v>96</v>
      </c>
      <c r="BP9" s="445" t="s">
        <v>95</v>
      </c>
      <c r="BQ9" s="445" t="s">
        <v>96</v>
      </c>
      <c r="BR9" s="445" t="s">
        <v>172</v>
      </c>
      <c r="BS9" s="445" t="s">
        <v>95</v>
      </c>
      <c r="BT9" s="445" t="s">
        <v>96</v>
      </c>
      <c r="BU9" s="445" t="s">
        <v>172</v>
      </c>
      <c r="BV9" s="445" t="s">
        <v>95</v>
      </c>
      <c r="BW9" s="445" t="s">
        <v>96</v>
      </c>
      <c r="BX9" s="445" t="s">
        <v>172</v>
      </c>
      <c r="BY9" s="445" t="s">
        <v>95</v>
      </c>
      <c r="BZ9" s="445" t="s">
        <v>96</v>
      </c>
      <c r="CA9" s="445" t="s">
        <v>172</v>
      </c>
      <c r="CB9" s="445" t="s">
        <v>95</v>
      </c>
      <c r="CC9" s="445" t="s">
        <v>96</v>
      </c>
      <c r="CD9" s="445" t="s">
        <v>172</v>
      </c>
      <c r="CE9" s="445" t="s">
        <v>95</v>
      </c>
      <c r="CF9" s="445" t="s">
        <v>96</v>
      </c>
      <c r="CG9" s="445" t="s">
        <v>172</v>
      </c>
      <c r="CH9" s="445" t="s">
        <v>95</v>
      </c>
      <c r="CI9" s="445" t="s">
        <v>96</v>
      </c>
      <c r="CJ9" s="445" t="s">
        <v>172</v>
      </c>
      <c r="CK9" s="445" t="s">
        <v>95</v>
      </c>
      <c r="CL9" s="445" t="s">
        <v>96</v>
      </c>
      <c r="CM9" s="445" t="s">
        <v>172</v>
      </c>
      <c r="CN9" s="445" t="s">
        <v>95</v>
      </c>
      <c r="CO9" s="445" t="s">
        <v>96</v>
      </c>
      <c r="CP9" s="445" t="s">
        <v>172</v>
      </c>
      <c r="CQ9" s="445" t="s">
        <v>95</v>
      </c>
      <c r="CR9" s="445" t="s">
        <v>96</v>
      </c>
      <c r="CS9" s="445" t="s">
        <v>172</v>
      </c>
      <c r="CT9" s="445" t="s">
        <v>95</v>
      </c>
      <c r="CU9" s="445" t="s">
        <v>96</v>
      </c>
      <c r="CV9" s="445" t="s">
        <v>172</v>
      </c>
      <c r="CW9" s="445" t="s">
        <v>95</v>
      </c>
      <c r="CX9" s="445" t="s">
        <v>96</v>
      </c>
      <c r="CY9" s="445" t="s">
        <v>172</v>
      </c>
      <c r="CZ9" s="445" t="s">
        <v>491</v>
      </c>
      <c r="DA9" s="445" t="s">
        <v>492</v>
      </c>
      <c r="DB9" s="445" t="s">
        <v>493</v>
      </c>
      <c r="DC9" s="445" t="s">
        <v>494</v>
      </c>
      <c r="DD9" s="445" t="s">
        <v>495</v>
      </c>
      <c r="DE9" s="445" t="s">
        <v>496</v>
      </c>
      <c r="DF9" s="445" t="s">
        <v>1131</v>
      </c>
      <c r="DG9" s="445" t="s">
        <v>497</v>
      </c>
      <c r="DH9" s="445" t="s">
        <v>95</v>
      </c>
      <c r="DI9" s="445" t="s">
        <v>96</v>
      </c>
      <c r="DJ9" s="445" t="s">
        <v>172</v>
      </c>
      <c r="DK9" s="445" t="s">
        <v>95</v>
      </c>
      <c r="DL9" s="445" t="s">
        <v>96</v>
      </c>
      <c r="DM9" s="445" t="s">
        <v>172</v>
      </c>
      <c r="DN9" s="445" t="s">
        <v>95</v>
      </c>
      <c r="DO9" s="445" t="s">
        <v>96</v>
      </c>
      <c r="DP9" s="445" t="s">
        <v>172</v>
      </c>
      <c r="DQ9" s="445" t="s">
        <v>95</v>
      </c>
      <c r="DR9" s="445" t="s">
        <v>96</v>
      </c>
      <c r="DS9" s="445" t="s">
        <v>172</v>
      </c>
      <c r="DT9" s="445" t="s">
        <v>95</v>
      </c>
      <c r="DU9" s="445" t="s">
        <v>96</v>
      </c>
      <c r="DV9" s="445" t="s">
        <v>172</v>
      </c>
      <c r="DW9" s="445" t="s">
        <v>95</v>
      </c>
      <c r="DX9" s="445" t="s">
        <v>96</v>
      </c>
      <c r="DY9" s="445" t="s">
        <v>172</v>
      </c>
      <c r="DZ9" s="445" t="s">
        <v>95</v>
      </c>
      <c r="EA9" s="445" t="s">
        <v>96</v>
      </c>
      <c r="EB9" s="445" t="s">
        <v>172</v>
      </c>
      <c r="EC9" s="445" t="s">
        <v>95</v>
      </c>
      <c r="ED9" s="445" t="s">
        <v>96</v>
      </c>
      <c r="EE9" s="445" t="s">
        <v>172</v>
      </c>
      <c r="EF9" s="445" t="s">
        <v>95</v>
      </c>
      <c r="EG9" s="445" t="s">
        <v>96</v>
      </c>
      <c r="EH9" s="445" t="s">
        <v>172</v>
      </c>
      <c r="EI9" s="445" t="s">
        <v>95</v>
      </c>
      <c r="EJ9" s="445" t="s">
        <v>96</v>
      </c>
      <c r="EK9" s="445" t="s">
        <v>172</v>
      </c>
      <c r="EL9" s="445" t="s">
        <v>95</v>
      </c>
      <c r="EM9" s="445" t="s">
        <v>96</v>
      </c>
      <c r="EN9" s="445" t="s">
        <v>172</v>
      </c>
      <c r="EO9" s="445" t="s">
        <v>95</v>
      </c>
      <c r="EP9" s="445" t="s">
        <v>96</v>
      </c>
      <c r="EQ9" s="445" t="s">
        <v>172</v>
      </c>
      <c r="ER9" s="445" t="s">
        <v>95</v>
      </c>
      <c r="ES9" s="445" t="s">
        <v>96</v>
      </c>
      <c r="ET9" s="445" t="s">
        <v>172</v>
      </c>
      <c r="EU9" s="445" t="s">
        <v>95</v>
      </c>
      <c r="EV9" s="445" t="s">
        <v>96</v>
      </c>
      <c r="EW9" s="445" t="s">
        <v>172</v>
      </c>
      <c r="EX9" s="445" t="s">
        <v>95</v>
      </c>
      <c r="EY9" s="445" t="s">
        <v>96</v>
      </c>
      <c r="EZ9" s="445" t="s">
        <v>172</v>
      </c>
      <c r="FA9" s="445" t="s">
        <v>95</v>
      </c>
      <c r="FB9" s="445" t="s">
        <v>96</v>
      </c>
      <c r="FC9" s="445" t="s">
        <v>172</v>
      </c>
      <c r="FD9" s="445" t="s">
        <v>95</v>
      </c>
      <c r="FE9" s="445" t="s">
        <v>96</v>
      </c>
      <c r="FF9" s="445" t="s">
        <v>172</v>
      </c>
      <c r="FG9" s="445" t="s">
        <v>95</v>
      </c>
      <c r="FH9" s="445" t="s">
        <v>96</v>
      </c>
      <c r="FI9" s="445" t="s">
        <v>172</v>
      </c>
      <c r="FJ9" s="445" t="s">
        <v>95</v>
      </c>
      <c r="FK9" s="445" t="s">
        <v>96</v>
      </c>
      <c r="FL9" s="445" t="s">
        <v>172</v>
      </c>
      <c r="FM9" s="445" t="s">
        <v>95</v>
      </c>
      <c r="FN9" s="445" t="s">
        <v>96</v>
      </c>
      <c r="FO9" s="445" t="s">
        <v>172</v>
      </c>
      <c r="FP9" s="445" t="s">
        <v>480</v>
      </c>
      <c r="FQ9" s="445" t="s">
        <v>481</v>
      </c>
      <c r="FR9" s="445" t="s">
        <v>482</v>
      </c>
      <c r="FS9" s="445" t="s">
        <v>483</v>
      </c>
      <c r="FT9" s="445" t="s">
        <v>484</v>
      </c>
      <c r="FU9" s="445" t="s">
        <v>485</v>
      </c>
      <c r="FV9" s="445" t="s">
        <v>498</v>
      </c>
      <c r="FW9" s="445" t="s">
        <v>486</v>
      </c>
      <c r="FX9" s="445" t="s">
        <v>487</v>
      </c>
      <c r="FY9" s="445" t="s">
        <v>488</v>
      </c>
      <c r="FZ9" s="445" t="s">
        <v>489</v>
      </c>
      <c r="GA9" s="445" t="s">
        <v>490</v>
      </c>
      <c r="GB9" s="445" t="s">
        <v>67</v>
      </c>
      <c r="GC9" s="775"/>
    </row>
    <row r="10" spans="1:185" s="134" customFormat="1">
      <c r="A10" s="120">
        <v>1</v>
      </c>
      <c r="B10" s="131"/>
      <c r="C10" s="131"/>
      <c r="D10" s="131"/>
      <c r="E10" s="132" t="s">
        <v>86</v>
      </c>
      <c r="F10" s="133"/>
      <c r="G10" s="132">
        <v>27</v>
      </c>
      <c r="H10" s="132">
        <v>4</v>
      </c>
      <c r="I10" s="132">
        <v>2</v>
      </c>
      <c r="J10" s="132">
        <v>0</v>
      </c>
      <c r="K10" s="132">
        <v>1</v>
      </c>
      <c r="L10" s="132">
        <v>0</v>
      </c>
      <c r="M10" s="132">
        <v>0</v>
      </c>
      <c r="N10" s="132"/>
      <c r="O10" s="132"/>
      <c r="P10" s="132"/>
      <c r="Q10" s="132"/>
      <c r="R10" s="132"/>
      <c r="S10" s="132"/>
      <c r="T10" s="395">
        <v>1</v>
      </c>
      <c r="U10" s="395">
        <v>0</v>
      </c>
      <c r="V10" s="395">
        <v>0</v>
      </c>
      <c r="W10" s="395">
        <v>0</v>
      </c>
      <c r="X10" s="395">
        <v>0</v>
      </c>
      <c r="Y10" s="395">
        <v>0</v>
      </c>
      <c r="Z10" s="395">
        <v>0</v>
      </c>
      <c r="AA10" s="395">
        <v>0</v>
      </c>
      <c r="AB10" s="395">
        <v>18</v>
      </c>
      <c r="AC10" s="395">
        <v>17</v>
      </c>
      <c r="AD10" s="395">
        <v>2</v>
      </c>
      <c r="AE10" s="395">
        <v>1</v>
      </c>
      <c r="AF10" s="395">
        <v>0</v>
      </c>
      <c r="AG10" s="395">
        <v>0</v>
      </c>
      <c r="AH10" s="452">
        <f>T10+V10+X10+Z10+AB10+AD10+AF10</f>
        <v>21</v>
      </c>
      <c r="AI10" s="451">
        <f>U10+W10+Y10+AA10+AC10+AE10+AG10</f>
        <v>18</v>
      </c>
      <c r="AJ10" s="451">
        <f>SUM(AH10:AI10)</f>
        <v>39</v>
      </c>
      <c r="AK10" s="132">
        <v>0</v>
      </c>
      <c r="AL10" s="132">
        <v>10</v>
      </c>
      <c r="AM10" s="132">
        <v>12</v>
      </c>
      <c r="AN10" s="132">
        <v>7</v>
      </c>
      <c r="AO10" s="132">
        <v>13</v>
      </c>
      <c r="AP10" s="132">
        <v>4</v>
      </c>
      <c r="AQ10" s="132">
        <v>6</v>
      </c>
      <c r="AR10" s="132">
        <v>1</v>
      </c>
      <c r="AS10" s="132">
        <v>3</v>
      </c>
      <c r="AT10" s="132">
        <v>0</v>
      </c>
      <c r="AU10" s="132">
        <v>0</v>
      </c>
      <c r="AV10" s="132">
        <v>14</v>
      </c>
      <c r="AW10" s="132">
        <v>27</v>
      </c>
      <c r="AX10" s="132">
        <v>0</v>
      </c>
      <c r="AY10" s="132">
        <v>0</v>
      </c>
      <c r="AZ10" s="132">
        <v>7</v>
      </c>
      <c r="BA10" s="132">
        <v>5</v>
      </c>
      <c r="BB10" s="132">
        <v>1</v>
      </c>
      <c r="BC10" s="132">
        <v>2</v>
      </c>
      <c r="BD10" s="132">
        <v>8</v>
      </c>
      <c r="BE10" s="132">
        <v>7</v>
      </c>
      <c r="BF10" s="132">
        <v>0</v>
      </c>
      <c r="BG10" s="132">
        <v>0</v>
      </c>
      <c r="BH10" s="132">
        <v>7</v>
      </c>
      <c r="BI10" s="132">
        <v>12</v>
      </c>
      <c r="BJ10" s="132">
        <v>0</v>
      </c>
      <c r="BK10" s="132">
        <v>0</v>
      </c>
      <c r="BL10" s="132">
        <v>5</v>
      </c>
      <c r="BM10" s="132">
        <v>15</v>
      </c>
      <c r="BN10" s="132">
        <v>2</v>
      </c>
      <c r="BO10" s="132">
        <v>0</v>
      </c>
      <c r="BP10" s="132">
        <v>0</v>
      </c>
      <c r="BQ10" s="132">
        <v>0</v>
      </c>
      <c r="BR10" s="132">
        <v>0</v>
      </c>
      <c r="BS10" s="132">
        <v>0</v>
      </c>
      <c r="BT10" s="132">
        <v>0</v>
      </c>
      <c r="BU10" s="132">
        <v>0</v>
      </c>
      <c r="BV10" s="132">
        <v>0</v>
      </c>
      <c r="BW10" s="132">
        <v>0</v>
      </c>
      <c r="BX10" s="132">
        <v>0</v>
      </c>
      <c r="BY10" s="132">
        <v>0</v>
      </c>
      <c r="BZ10" s="132">
        <v>0</v>
      </c>
      <c r="CA10" s="132">
        <v>0</v>
      </c>
      <c r="CB10" s="132">
        <v>0</v>
      </c>
      <c r="CC10" s="132">
        <v>0</v>
      </c>
      <c r="CD10" s="132">
        <v>0</v>
      </c>
      <c r="CE10" s="132">
        <v>0</v>
      </c>
      <c r="CF10" s="132">
        <v>0</v>
      </c>
      <c r="CG10" s="132">
        <v>0</v>
      </c>
      <c r="CH10" s="132">
        <v>158</v>
      </c>
      <c r="CI10" s="132">
        <v>124</v>
      </c>
      <c r="CJ10" s="132">
        <v>282</v>
      </c>
      <c r="CK10" s="132">
        <v>128</v>
      </c>
      <c r="CL10" s="132">
        <v>129</v>
      </c>
      <c r="CM10" s="132">
        <v>257</v>
      </c>
      <c r="CN10" s="132">
        <v>140</v>
      </c>
      <c r="CO10" s="132">
        <v>129</v>
      </c>
      <c r="CP10" s="132">
        <v>269</v>
      </c>
      <c r="CQ10" s="132">
        <v>426</v>
      </c>
      <c r="CR10" s="132">
        <v>382</v>
      </c>
      <c r="CS10" s="132">
        <v>808</v>
      </c>
      <c r="CT10" s="132">
        <v>0</v>
      </c>
      <c r="CU10" s="132">
        <v>0</v>
      </c>
      <c r="CV10" s="132">
        <v>0</v>
      </c>
      <c r="CW10" s="132">
        <v>0</v>
      </c>
      <c r="CX10" s="132">
        <v>0</v>
      </c>
      <c r="CY10" s="132">
        <v>0</v>
      </c>
      <c r="CZ10" s="132">
        <v>798</v>
      </c>
      <c r="DA10" s="132">
        <v>8</v>
      </c>
      <c r="DB10" s="132">
        <v>2</v>
      </c>
      <c r="DC10" s="132">
        <v>0</v>
      </c>
      <c r="DD10" s="132">
        <v>0</v>
      </c>
      <c r="DE10" s="132">
        <v>0</v>
      </c>
      <c r="DF10" s="132">
        <v>0</v>
      </c>
      <c r="DG10" s="132">
        <v>0</v>
      </c>
      <c r="DH10" s="132">
        <v>0</v>
      </c>
      <c r="DI10" s="132">
        <v>0</v>
      </c>
      <c r="DJ10" s="132">
        <v>0</v>
      </c>
      <c r="DK10" s="132">
        <v>0</v>
      </c>
      <c r="DL10" s="132">
        <v>0</v>
      </c>
      <c r="DM10" s="132">
        <v>0</v>
      </c>
      <c r="DN10" s="132">
        <v>0</v>
      </c>
      <c r="DO10" s="132">
        <v>0</v>
      </c>
      <c r="DP10" s="132">
        <v>0</v>
      </c>
      <c r="DQ10" s="132">
        <v>0</v>
      </c>
      <c r="DR10" s="132">
        <v>0</v>
      </c>
      <c r="DS10" s="132">
        <v>0</v>
      </c>
      <c r="DT10" s="132">
        <v>0</v>
      </c>
      <c r="DU10" s="132">
        <v>0</v>
      </c>
      <c r="DV10" s="132">
        <v>0</v>
      </c>
      <c r="DW10" s="132">
        <v>0</v>
      </c>
      <c r="DX10" s="132">
        <v>0</v>
      </c>
      <c r="DY10" s="132">
        <v>0</v>
      </c>
      <c r="DZ10" s="132">
        <v>0</v>
      </c>
      <c r="EA10" s="132">
        <v>1</v>
      </c>
      <c r="EB10" s="132">
        <v>1</v>
      </c>
      <c r="EC10" s="132">
        <v>6</v>
      </c>
      <c r="ED10" s="132">
        <v>6</v>
      </c>
      <c r="EE10" s="132">
        <v>12</v>
      </c>
      <c r="EF10" s="132">
        <v>65</v>
      </c>
      <c r="EG10" s="132">
        <v>68</v>
      </c>
      <c r="EH10" s="132">
        <v>133</v>
      </c>
      <c r="EI10" s="132">
        <v>114</v>
      </c>
      <c r="EJ10" s="132">
        <v>116</v>
      </c>
      <c r="EK10" s="132">
        <v>230</v>
      </c>
      <c r="EL10" s="132">
        <v>104</v>
      </c>
      <c r="EM10" s="132">
        <v>107</v>
      </c>
      <c r="EN10" s="132">
        <v>211</v>
      </c>
      <c r="EO10" s="132">
        <v>97</v>
      </c>
      <c r="EP10" s="132">
        <v>69</v>
      </c>
      <c r="EQ10" s="132">
        <v>166</v>
      </c>
      <c r="ER10" s="132">
        <v>34</v>
      </c>
      <c r="ES10" s="132">
        <v>15</v>
      </c>
      <c r="ET10" s="132">
        <v>0</v>
      </c>
      <c r="EU10" s="132">
        <v>6</v>
      </c>
      <c r="EV10" s="132">
        <v>0</v>
      </c>
      <c r="EW10" s="132">
        <v>0</v>
      </c>
      <c r="EX10" s="132">
        <v>0</v>
      </c>
      <c r="EY10" s="132">
        <v>0</v>
      </c>
      <c r="EZ10" s="132">
        <v>0</v>
      </c>
      <c r="FA10" s="132">
        <v>0</v>
      </c>
      <c r="FB10" s="132">
        <v>0</v>
      </c>
      <c r="FC10" s="132">
        <v>0</v>
      </c>
      <c r="FD10" s="132">
        <v>6</v>
      </c>
      <c r="FE10" s="132">
        <v>7</v>
      </c>
      <c r="FF10" s="132">
        <v>0</v>
      </c>
      <c r="FG10" s="132">
        <v>283</v>
      </c>
      <c r="FH10" s="132">
        <v>291</v>
      </c>
      <c r="FI10" s="132">
        <v>0</v>
      </c>
      <c r="FJ10" s="132">
        <v>137</v>
      </c>
      <c r="FK10" s="132">
        <v>84</v>
      </c>
      <c r="FL10" s="132">
        <v>0</v>
      </c>
      <c r="FM10" s="132">
        <v>0</v>
      </c>
      <c r="FN10" s="132">
        <v>0</v>
      </c>
      <c r="FO10" s="132">
        <v>0</v>
      </c>
      <c r="FP10" s="132">
        <v>0</v>
      </c>
      <c r="FQ10" s="132">
        <v>0</v>
      </c>
      <c r="FR10" s="132">
        <v>0</v>
      </c>
      <c r="FS10" s="132">
        <v>0</v>
      </c>
      <c r="FT10" s="132">
        <v>0</v>
      </c>
      <c r="FU10" s="132">
        <v>0</v>
      </c>
      <c r="FV10" s="132">
        <v>10</v>
      </c>
      <c r="FW10" s="132">
        <v>11</v>
      </c>
      <c r="FX10" s="132">
        <v>10</v>
      </c>
      <c r="FY10" s="132">
        <v>0</v>
      </c>
      <c r="FZ10" s="132">
        <v>0</v>
      </c>
      <c r="GA10" s="132">
        <v>0</v>
      </c>
      <c r="GB10" s="132">
        <v>31</v>
      </c>
      <c r="GC10" s="454">
        <f>SUM(AH10:AI10)</f>
        <v>39</v>
      </c>
    </row>
    <row r="11" spans="1:185" s="134" customFormat="1">
      <c r="A11" s="120">
        <v>2</v>
      </c>
      <c r="B11" s="131"/>
      <c r="C11" s="131"/>
      <c r="D11" s="131"/>
      <c r="E11" s="132" t="s">
        <v>87</v>
      </c>
      <c r="F11" s="133"/>
      <c r="G11" s="132">
        <v>23</v>
      </c>
      <c r="H11" s="132">
        <v>3</v>
      </c>
      <c r="I11" s="132">
        <v>1</v>
      </c>
      <c r="J11" s="132">
        <v>0</v>
      </c>
      <c r="K11" s="132">
        <v>0</v>
      </c>
      <c r="L11" s="132">
        <v>0</v>
      </c>
      <c r="M11" s="132">
        <v>0</v>
      </c>
      <c r="N11" s="132"/>
      <c r="O11" s="132"/>
      <c r="P11" s="132"/>
      <c r="Q11" s="132"/>
      <c r="R11" s="132"/>
      <c r="S11" s="132"/>
      <c r="T11" s="395">
        <v>3</v>
      </c>
      <c r="U11" s="395">
        <v>0</v>
      </c>
      <c r="V11" s="395">
        <v>0</v>
      </c>
      <c r="W11" s="395">
        <v>0</v>
      </c>
      <c r="X11" s="395">
        <v>0</v>
      </c>
      <c r="Y11" s="395">
        <v>0</v>
      </c>
      <c r="Z11" s="395">
        <v>3</v>
      </c>
      <c r="AA11" s="395">
        <v>0</v>
      </c>
      <c r="AB11" s="395">
        <v>7</v>
      </c>
      <c r="AC11" s="395">
        <v>8</v>
      </c>
      <c r="AD11" s="395">
        <v>0</v>
      </c>
      <c r="AE11" s="395">
        <v>0</v>
      </c>
      <c r="AF11" s="395">
        <v>0</v>
      </c>
      <c r="AG11" s="395">
        <v>0</v>
      </c>
      <c r="AH11" s="452">
        <f t="shared" ref="AH11:AI19" si="0">T11+V11+X11+Z11+AB11+AD11+AF11</f>
        <v>13</v>
      </c>
      <c r="AI11" s="451">
        <f t="shared" si="0"/>
        <v>8</v>
      </c>
      <c r="AJ11" s="451">
        <f t="shared" ref="AJ11:AJ19" si="1">SUM(AH11:AI11)</f>
        <v>21</v>
      </c>
      <c r="AK11" s="132">
        <v>0</v>
      </c>
      <c r="AL11" s="132">
        <v>10</v>
      </c>
      <c r="AM11" s="132">
        <v>12</v>
      </c>
      <c r="AN11" s="132">
        <v>7</v>
      </c>
      <c r="AO11" s="132">
        <v>13</v>
      </c>
      <c r="AP11" s="132">
        <v>4</v>
      </c>
      <c r="AQ11" s="132">
        <v>6</v>
      </c>
      <c r="AR11" s="132">
        <v>1</v>
      </c>
      <c r="AS11" s="132">
        <v>3</v>
      </c>
      <c r="AT11" s="132">
        <v>0</v>
      </c>
      <c r="AU11" s="132">
        <v>0</v>
      </c>
      <c r="AV11" s="132">
        <v>14</v>
      </c>
      <c r="AW11" s="132">
        <v>27</v>
      </c>
      <c r="AX11" s="132">
        <v>0</v>
      </c>
      <c r="AY11" s="132">
        <v>0</v>
      </c>
      <c r="AZ11" s="132">
        <v>7</v>
      </c>
      <c r="BA11" s="132">
        <v>5</v>
      </c>
      <c r="BB11" s="132">
        <v>1</v>
      </c>
      <c r="BC11" s="132">
        <v>2</v>
      </c>
      <c r="BD11" s="132">
        <v>8</v>
      </c>
      <c r="BE11" s="132">
        <v>7</v>
      </c>
      <c r="BF11" s="132">
        <v>0</v>
      </c>
      <c r="BG11" s="132">
        <v>0</v>
      </c>
      <c r="BH11" s="132">
        <v>7</v>
      </c>
      <c r="BI11" s="132">
        <v>12</v>
      </c>
      <c r="BJ11" s="132">
        <v>0</v>
      </c>
      <c r="BK11" s="132">
        <v>0</v>
      </c>
      <c r="BL11" s="132">
        <v>5</v>
      </c>
      <c r="BM11" s="132">
        <v>15</v>
      </c>
      <c r="BN11" s="132">
        <v>2</v>
      </c>
      <c r="BO11" s="132">
        <v>0</v>
      </c>
      <c r="BP11" s="132">
        <v>0</v>
      </c>
      <c r="BQ11" s="132">
        <v>0</v>
      </c>
      <c r="BR11" s="132">
        <v>0</v>
      </c>
      <c r="BS11" s="132">
        <v>0</v>
      </c>
      <c r="BT11" s="132">
        <v>0</v>
      </c>
      <c r="BU11" s="132">
        <v>0</v>
      </c>
      <c r="BV11" s="132">
        <v>0</v>
      </c>
      <c r="BW11" s="132">
        <v>0</v>
      </c>
      <c r="BX11" s="132">
        <v>0</v>
      </c>
      <c r="BY11" s="132">
        <v>0</v>
      </c>
      <c r="BZ11" s="132">
        <v>0</v>
      </c>
      <c r="CA11" s="132">
        <v>0</v>
      </c>
      <c r="CB11" s="132">
        <v>0</v>
      </c>
      <c r="CC11" s="132">
        <v>0</v>
      </c>
      <c r="CD11" s="132">
        <v>0</v>
      </c>
      <c r="CE11" s="132">
        <v>0</v>
      </c>
      <c r="CF11" s="132">
        <v>0</v>
      </c>
      <c r="CG11" s="132">
        <v>0</v>
      </c>
      <c r="CH11" s="132">
        <v>158</v>
      </c>
      <c r="CI11" s="132">
        <v>124</v>
      </c>
      <c r="CJ11" s="132">
        <v>282</v>
      </c>
      <c r="CK11" s="132">
        <v>128</v>
      </c>
      <c r="CL11" s="132">
        <v>129</v>
      </c>
      <c r="CM11" s="132">
        <v>257</v>
      </c>
      <c r="CN11" s="132">
        <v>140</v>
      </c>
      <c r="CO11" s="132">
        <v>129</v>
      </c>
      <c r="CP11" s="132">
        <v>269</v>
      </c>
      <c r="CQ11" s="132">
        <v>426</v>
      </c>
      <c r="CR11" s="132">
        <v>382</v>
      </c>
      <c r="CS11" s="132">
        <v>808</v>
      </c>
      <c r="CT11" s="132">
        <v>0</v>
      </c>
      <c r="CU11" s="132">
        <v>0</v>
      </c>
      <c r="CV11" s="132">
        <v>0</v>
      </c>
      <c r="CW11" s="132">
        <v>0</v>
      </c>
      <c r="CX11" s="132">
        <v>0</v>
      </c>
      <c r="CY11" s="132">
        <v>0</v>
      </c>
      <c r="CZ11" s="132">
        <v>798</v>
      </c>
      <c r="DA11" s="132">
        <v>8</v>
      </c>
      <c r="DB11" s="132">
        <v>2</v>
      </c>
      <c r="DC11" s="132">
        <v>0</v>
      </c>
      <c r="DD11" s="132">
        <v>0</v>
      </c>
      <c r="DE11" s="132">
        <v>0</v>
      </c>
      <c r="DF11" s="132">
        <v>0</v>
      </c>
      <c r="DG11" s="132">
        <v>0</v>
      </c>
      <c r="DH11" s="132">
        <v>0</v>
      </c>
      <c r="DI11" s="132">
        <v>0</v>
      </c>
      <c r="DJ11" s="132">
        <v>0</v>
      </c>
      <c r="DK11" s="132">
        <v>0</v>
      </c>
      <c r="DL11" s="132">
        <v>0</v>
      </c>
      <c r="DM11" s="132">
        <v>0</v>
      </c>
      <c r="DN11" s="132">
        <v>0</v>
      </c>
      <c r="DO11" s="132">
        <v>0</v>
      </c>
      <c r="DP11" s="132">
        <v>0</v>
      </c>
      <c r="DQ11" s="132">
        <v>0</v>
      </c>
      <c r="DR11" s="132">
        <v>0</v>
      </c>
      <c r="DS11" s="132">
        <v>0</v>
      </c>
      <c r="DT11" s="132">
        <v>0</v>
      </c>
      <c r="DU11" s="132">
        <v>0</v>
      </c>
      <c r="DV11" s="132">
        <v>0</v>
      </c>
      <c r="DW11" s="132">
        <v>0</v>
      </c>
      <c r="DX11" s="132">
        <v>0</v>
      </c>
      <c r="DY11" s="132">
        <v>0</v>
      </c>
      <c r="DZ11" s="132">
        <v>0</v>
      </c>
      <c r="EA11" s="132">
        <v>1</v>
      </c>
      <c r="EB11" s="132">
        <v>1</v>
      </c>
      <c r="EC11" s="132">
        <v>6</v>
      </c>
      <c r="ED11" s="132">
        <v>6</v>
      </c>
      <c r="EE11" s="132">
        <v>12</v>
      </c>
      <c r="EF11" s="132">
        <v>65</v>
      </c>
      <c r="EG11" s="132">
        <v>68</v>
      </c>
      <c r="EH11" s="132">
        <v>133</v>
      </c>
      <c r="EI11" s="132">
        <v>114</v>
      </c>
      <c r="EJ11" s="132">
        <v>116</v>
      </c>
      <c r="EK11" s="132">
        <v>230</v>
      </c>
      <c r="EL11" s="132">
        <v>104</v>
      </c>
      <c r="EM11" s="132">
        <v>107</v>
      </c>
      <c r="EN11" s="132">
        <v>211</v>
      </c>
      <c r="EO11" s="132">
        <v>97</v>
      </c>
      <c r="EP11" s="132">
        <v>69</v>
      </c>
      <c r="EQ11" s="132">
        <v>166</v>
      </c>
      <c r="ER11" s="132">
        <v>34</v>
      </c>
      <c r="ES11" s="132">
        <v>15</v>
      </c>
      <c r="ET11" s="132">
        <v>0</v>
      </c>
      <c r="EU11" s="132">
        <v>6</v>
      </c>
      <c r="EV11" s="132">
        <v>0</v>
      </c>
      <c r="EW11" s="132">
        <v>0</v>
      </c>
      <c r="EX11" s="132">
        <v>0</v>
      </c>
      <c r="EY11" s="132">
        <v>0</v>
      </c>
      <c r="EZ11" s="132">
        <v>0</v>
      </c>
      <c r="FA11" s="132">
        <v>0</v>
      </c>
      <c r="FB11" s="132">
        <v>0</v>
      </c>
      <c r="FC11" s="132">
        <v>0</v>
      </c>
      <c r="FD11" s="132">
        <v>6</v>
      </c>
      <c r="FE11" s="132">
        <v>7</v>
      </c>
      <c r="FF11" s="132">
        <v>0</v>
      </c>
      <c r="FG11" s="132">
        <v>283</v>
      </c>
      <c r="FH11" s="132">
        <v>291</v>
      </c>
      <c r="FI11" s="132">
        <v>0</v>
      </c>
      <c r="FJ11" s="132">
        <v>137</v>
      </c>
      <c r="FK11" s="132">
        <v>84</v>
      </c>
      <c r="FL11" s="132">
        <v>0</v>
      </c>
      <c r="FM11" s="132">
        <v>0</v>
      </c>
      <c r="FN11" s="132">
        <v>0</v>
      </c>
      <c r="FO11" s="132">
        <v>0</v>
      </c>
      <c r="FP11" s="132">
        <v>0</v>
      </c>
      <c r="FQ11" s="132">
        <v>0</v>
      </c>
      <c r="FR11" s="132">
        <v>0</v>
      </c>
      <c r="FS11" s="132">
        <v>0</v>
      </c>
      <c r="FT11" s="132">
        <v>0</v>
      </c>
      <c r="FU11" s="132">
        <v>0</v>
      </c>
      <c r="FV11" s="132">
        <v>10</v>
      </c>
      <c r="FW11" s="132">
        <v>11</v>
      </c>
      <c r="FX11" s="132">
        <v>10</v>
      </c>
      <c r="FY11" s="132">
        <v>0</v>
      </c>
      <c r="FZ11" s="132">
        <v>0</v>
      </c>
      <c r="GA11" s="132">
        <v>0</v>
      </c>
      <c r="GB11" s="132">
        <v>31</v>
      </c>
      <c r="GC11" s="454">
        <f t="shared" ref="GC11:GC18" si="2">SUM(AH11:AI11)</f>
        <v>21</v>
      </c>
    </row>
    <row r="12" spans="1:185" s="134" customFormat="1">
      <c r="A12" s="120">
        <v>3</v>
      </c>
      <c r="B12" s="131"/>
      <c r="C12" s="131"/>
      <c r="D12" s="131"/>
      <c r="E12" s="132" t="s">
        <v>81</v>
      </c>
      <c r="F12" s="133"/>
      <c r="G12" s="132">
        <v>34</v>
      </c>
      <c r="H12" s="132">
        <v>7</v>
      </c>
      <c r="I12" s="132">
        <v>5</v>
      </c>
      <c r="J12" s="132">
        <v>0</v>
      </c>
      <c r="K12" s="132">
        <v>1</v>
      </c>
      <c r="L12" s="132">
        <v>0</v>
      </c>
      <c r="M12" s="132">
        <v>0</v>
      </c>
      <c r="N12" s="132"/>
      <c r="O12" s="132"/>
      <c r="P12" s="132"/>
      <c r="Q12" s="132"/>
      <c r="R12" s="132"/>
      <c r="S12" s="132"/>
      <c r="T12" s="395">
        <v>0</v>
      </c>
      <c r="U12" s="395">
        <v>0</v>
      </c>
      <c r="V12" s="395">
        <v>0</v>
      </c>
      <c r="W12" s="395">
        <v>0</v>
      </c>
      <c r="X12" s="395">
        <v>0</v>
      </c>
      <c r="Y12" s="395">
        <v>0</v>
      </c>
      <c r="Z12" s="395">
        <v>0</v>
      </c>
      <c r="AA12" s="395">
        <v>0</v>
      </c>
      <c r="AB12" s="395">
        <v>1</v>
      </c>
      <c r="AC12" s="395">
        <v>5</v>
      </c>
      <c r="AD12" s="395">
        <v>0</v>
      </c>
      <c r="AE12" s="395">
        <v>0</v>
      </c>
      <c r="AF12" s="395">
        <v>0</v>
      </c>
      <c r="AG12" s="395">
        <v>0</v>
      </c>
      <c r="AH12" s="452">
        <f t="shared" si="0"/>
        <v>1</v>
      </c>
      <c r="AI12" s="451">
        <f t="shared" si="0"/>
        <v>5</v>
      </c>
      <c r="AJ12" s="451">
        <f t="shared" si="1"/>
        <v>6</v>
      </c>
      <c r="AK12" s="132">
        <v>0</v>
      </c>
      <c r="AL12" s="132">
        <v>10</v>
      </c>
      <c r="AM12" s="132">
        <v>12</v>
      </c>
      <c r="AN12" s="132">
        <v>7</v>
      </c>
      <c r="AO12" s="132">
        <v>13</v>
      </c>
      <c r="AP12" s="132">
        <v>4</v>
      </c>
      <c r="AQ12" s="132">
        <v>6</v>
      </c>
      <c r="AR12" s="132">
        <v>1</v>
      </c>
      <c r="AS12" s="132">
        <v>3</v>
      </c>
      <c r="AT12" s="132">
        <v>0</v>
      </c>
      <c r="AU12" s="132">
        <v>0</v>
      </c>
      <c r="AV12" s="132">
        <v>14</v>
      </c>
      <c r="AW12" s="132">
        <v>27</v>
      </c>
      <c r="AX12" s="132">
        <v>0</v>
      </c>
      <c r="AY12" s="132">
        <v>0</v>
      </c>
      <c r="AZ12" s="132">
        <v>7</v>
      </c>
      <c r="BA12" s="132">
        <v>5</v>
      </c>
      <c r="BB12" s="132">
        <v>1</v>
      </c>
      <c r="BC12" s="132">
        <v>2</v>
      </c>
      <c r="BD12" s="132">
        <v>8</v>
      </c>
      <c r="BE12" s="132">
        <v>7</v>
      </c>
      <c r="BF12" s="132">
        <v>0</v>
      </c>
      <c r="BG12" s="132">
        <v>0</v>
      </c>
      <c r="BH12" s="132">
        <v>7</v>
      </c>
      <c r="BI12" s="132">
        <v>12</v>
      </c>
      <c r="BJ12" s="132">
        <v>0</v>
      </c>
      <c r="BK12" s="132">
        <v>0</v>
      </c>
      <c r="BL12" s="132">
        <v>5</v>
      </c>
      <c r="BM12" s="132">
        <v>15</v>
      </c>
      <c r="BN12" s="132">
        <v>2</v>
      </c>
      <c r="BO12" s="132">
        <v>0</v>
      </c>
      <c r="BP12" s="132">
        <v>0</v>
      </c>
      <c r="BQ12" s="132">
        <v>0</v>
      </c>
      <c r="BR12" s="132">
        <v>0</v>
      </c>
      <c r="BS12" s="132">
        <v>0</v>
      </c>
      <c r="BT12" s="132">
        <v>0</v>
      </c>
      <c r="BU12" s="132">
        <v>0</v>
      </c>
      <c r="BV12" s="132">
        <v>0</v>
      </c>
      <c r="BW12" s="132">
        <v>0</v>
      </c>
      <c r="BX12" s="132">
        <v>0</v>
      </c>
      <c r="BY12" s="132">
        <v>0</v>
      </c>
      <c r="BZ12" s="132">
        <v>0</v>
      </c>
      <c r="CA12" s="132">
        <v>0</v>
      </c>
      <c r="CB12" s="132">
        <v>0</v>
      </c>
      <c r="CC12" s="132">
        <v>0</v>
      </c>
      <c r="CD12" s="132">
        <v>0</v>
      </c>
      <c r="CE12" s="132">
        <v>0</v>
      </c>
      <c r="CF12" s="132">
        <v>0</v>
      </c>
      <c r="CG12" s="132">
        <v>0</v>
      </c>
      <c r="CH12" s="132">
        <v>158</v>
      </c>
      <c r="CI12" s="132">
        <v>124</v>
      </c>
      <c r="CJ12" s="132">
        <v>282</v>
      </c>
      <c r="CK12" s="132">
        <v>128</v>
      </c>
      <c r="CL12" s="132">
        <v>129</v>
      </c>
      <c r="CM12" s="132">
        <v>257</v>
      </c>
      <c r="CN12" s="132">
        <v>140</v>
      </c>
      <c r="CO12" s="132">
        <v>129</v>
      </c>
      <c r="CP12" s="132">
        <v>269</v>
      </c>
      <c r="CQ12" s="132">
        <v>426</v>
      </c>
      <c r="CR12" s="132">
        <v>382</v>
      </c>
      <c r="CS12" s="132">
        <v>808</v>
      </c>
      <c r="CT12" s="132">
        <v>0</v>
      </c>
      <c r="CU12" s="132">
        <v>0</v>
      </c>
      <c r="CV12" s="132">
        <v>0</v>
      </c>
      <c r="CW12" s="132">
        <v>0</v>
      </c>
      <c r="CX12" s="132">
        <v>0</v>
      </c>
      <c r="CY12" s="132">
        <v>0</v>
      </c>
      <c r="CZ12" s="132">
        <v>798</v>
      </c>
      <c r="DA12" s="132">
        <v>8</v>
      </c>
      <c r="DB12" s="132">
        <v>2</v>
      </c>
      <c r="DC12" s="132">
        <v>0</v>
      </c>
      <c r="DD12" s="132">
        <v>0</v>
      </c>
      <c r="DE12" s="132">
        <v>0</v>
      </c>
      <c r="DF12" s="132">
        <v>0</v>
      </c>
      <c r="DG12" s="132">
        <v>0</v>
      </c>
      <c r="DH12" s="132">
        <v>0</v>
      </c>
      <c r="DI12" s="132">
        <v>0</v>
      </c>
      <c r="DJ12" s="132">
        <v>0</v>
      </c>
      <c r="DK12" s="132">
        <v>0</v>
      </c>
      <c r="DL12" s="132">
        <v>0</v>
      </c>
      <c r="DM12" s="132">
        <v>0</v>
      </c>
      <c r="DN12" s="132">
        <v>0</v>
      </c>
      <c r="DO12" s="132">
        <v>0</v>
      </c>
      <c r="DP12" s="132">
        <v>0</v>
      </c>
      <c r="DQ12" s="132">
        <v>0</v>
      </c>
      <c r="DR12" s="132">
        <v>0</v>
      </c>
      <c r="DS12" s="132">
        <v>0</v>
      </c>
      <c r="DT12" s="132">
        <v>0</v>
      </c>
      <c r="DU12" s="132">
        <v>0</v>
      </c>
      <c r="DV12" s="132">
        <v>0</v>
      </c>
      <c r="DW12" s="132">
        <v>0</v>
      </c>
      <c r="DX12" s="132">
        <v>0</v>
      </c>
      <c r="DY12" s="132">
        <v>0</v>
      </c>
      <c r="DZ12" s="132">
        <v>0</v>
      </c>
      <c r="EA12" s="132">
        <v>1</v>
      </c>
      <c r="EB12" s="132">
        <v>1</v>
      </c>
      <c r="EC12" s="132">
        <v>6</v>
      </c>
      <c r="ED12" s="132">
        <v>6</v>
      </c>
      <c r="EE12" s="132">
        <v>12</v>
      </c>
      <c r="EF12" s="132">
        <v>65</v>
      </c>
      <c r="EG12" s="132">
        <v>68</v>
      </c>
      <c r="EH12" s="132">
        <v>133</v>
      </c>
      <c r="EI12" s="132">
        <v>114</v>
      </c>
      <c r="EJ12" s="132">
        <v>116</v>
      </c>
      <c r="EK12" s="132">
        <v>230</v>
      </c>
      <c r="EL12" s="132">
        <v>104</v>
      </c>
      <c r="EM12" s="132">
        <v>107</v>
      </c>
      <c r="EN12" s="132">
        <v>211</v>
      </c>
      <c r="EO12" s="132">
        <v>97</v>
      </c>
      <c r="EP12" s="132">
        <v>69</v>
      </c>
      <c r="EQ12" s="132">
        <v>166</v>
      </c>
      <c r="ER12" s="132">
        <v>34</v>
      </c>
      <c r="ES12" s="132">
        <v>15</v>
      </c>
      <c r="ET12" s="132">
        <v>0</v>
      </c>
      <c r="EU12" s="132">
        <v>6</v>
      </c>
      <c r="EV12" s="132">
        <v>0</v>
      </c>
      <c r="EW12" s="132">
        <v>0</v>
      </c>
      <c r="EX12" s="132">
        <v>0</v>
      </c>
      <c r="EY12" s="132">
        <v>0</v>
      </c>
      <c r="EZ12" s="132">
        <v>0</v>
      </c>
      <c r="FA12" s="132">
        <v>0</v>
      </c>
      <c r="FB12" s="132">
        <v>0</v>
      </c>
      <c r="FC12" s="132">
        <v>0</v>
      </c>
      <c r="FD12" s="132">
        <v>6</v>
      </c>
      <c r="FE12" s="132">
        <v>7</v>
      </c>
      <c r="FF12" s="132">
        <v>0</v>
      </c>
      <c r="FG12" s="132">
        <v>283</v>
      </c>
      <c r="FH12" s="132">
        <v>291</v>
      </c>
      <c r="FI12" s="132">
        <v>0</v>
      </c>
      <c r="FJ12" s="132">
        <v>137</v>
      </c>
      <c r="FK12" s="132">
        <v>84</v>
      </c>
      <c r="FL12" s="132">
        <v>0</v>
      </c>
      <c r="FM12" s="132">
        <v>0</v>
      </c>
      <c r="FN12" s="132">
        <v>0</v>
      </c>
      <c r="FO12" s="132">
        <v>0</v>
      </c>
      <c r="FP12" s="132">
        <v>0</v>
      </c>
      <c r="FQ12" s="132">
        <v>0</v>
      </c>
      <c r="FR12" s="132">
        <v>0</v>
      </c>
      <c r="FS12" s="132">
        <v>0</v>
      </c>
      <c r="FT12" s="132">
        <v>0</v>
      </c>
      <c r="FU12" s="132">
        <v>0</v>
      </c>
      <c r="FV12" s="132">
        <v>10</v>
      </c>
      <c r="FW12" s="132">
        <v>11</v>
      </c>
      <c r="FX12" s="132">
        <v>10</v>
      </c>
      <c r="FY12" s="132">
        <v>0</v>
      </c>
      <c r="FZ12" s="132">
        <v>0</v>
      </c>
      <c r="GA12" s="132">
        <v>0</v>
      </c>
      <c r="GB12" s="132">
        <v>31</v>
      </c>
      <c r="GC12" s="454">
        <f t="shared" si="2"/>
        <v>6</v>
      </c>
    </row>
    <row r="13" spans="1:185" s="134" customFormat="1">
      <c r="A13" s="120">
        <v>4</v>
      </c>
      <c r="B13" s="131"/>
      <c r="C13" s="131"/>
      <c r="D13" s="131"/>
      <c r="E13" s="120" t="s">
        <v>88</v>
      </c>
      <c r="F13" s="133"/>
      <c r="G13" s="132">
        <v>12</v>
      </c>
      <c r="H13" s="132">
        <v>2</v>
      </c>
      <c r="I13" s="132">
        <v>2</v>
      </c>
      <c r="J13" s="132">
        <v>0</v>
      </c>
      <c r="K13" s="132">
        <v>1</v>
      </c>
      <c r="L13" s="132">
        <v>0</v>
      </c>
      <c r="M13" s="132">
        <v>0</v>
      </c>
      <c r="N13" s="132"/>
      <c r="O13" s="132"/>
      <c r="P13" s="132"/>
      <c r="Q13" s="132"/>
      <c r="R13" s="132"/>
      <c r="S13" s="132"/>
      <c r="T13" s="395">
        <v>0</v>
      </c>
      <c r="U13" s="395">
        <v>0</v>
      </c>
      <c r="V13" s="395">
        <v>0</v>
      </c>
      <c r="W13" s="395">
        <v>0</v>
      </c>
      <c r="X13" s="395">
        <v>0</v>
      </c>
      <c r="Y13" s="395">
        <v>0</v>
      </c>
      <c r="Z13" s="395">
        <v>0</v>
      </c>
      <c r="AA13" s="395">
        <v>0</v>
      </c>
      <c r="AB13" s="395">
        <v>9</v>
      </c>
      <c r="AC13" s="395">
        <v>10</v>
      </c>
      <c r="AD13" s="395">
        <v>0</v>
      </c>
      <c r="AE13" s="395">
        <v>1</v>
      </c>
      <c r="AF13" s="395">
        <v>0</v>
      </c>
      <c r="AG13" s="395">
        <v>0</v>
      </c>
      <c r="AH13" s="452">
        <f t="shared" si="0"/>
        <v>9</v>
      </c>
      <c r="AI13" s="451">
        <f t="shared" si="0"/>
        <v>11</v>
      </c>
      <c r="AJ13" s="451">
        <f t="shared" si="1"/>
        <v>20</v>
      </c>
      <c r="AK13" s="132">
        <v>0</v>
      </c>
      <c r="AL13" s="132">
        <v>10</v>
      </c>
      <c r="AM13" s="132">
        <v>12</v>
      </c>
      <c r="AN13" s="132">
        <v>7</v>
      </c>
      <c r="AO13" s="132">
        <v>13</v>
      </c>
      <c r="AP13" s="132">
        <v>4</v>
      </c>
      <c r="AQ13" s="132">
        <v>6</v>
      </c>
      <c r="AR13" s="132">
        <v>1</v>
      </c>
      <c r="AS13" s="132">
        <v>3</v>
      </c>
      <c r="AT13" s="132">
        <v>0</v>
      </c>
      <c r="AU13" s="132">
        <v>0</v>
      </c>
      <c r="AV13" s="132">
        <v>14</v>
      </c>
      <c r="AW13" s="132">
        <v>27</v>
      </c>
      <c r="AX13" s="132">
        <v>0</v>
      </c>
      <c r="AY13" s="132">
        <v>0</v>
      </c>
      <c r="AZ13" s="132">
        <v>7</v>
      </c>
      <c r="BA13" s="132">
        <v>5</v>
      </c>
      <c r="BB13" s="132">
        <v>1</v>
      </c>
      <c r="BC13" s="132">
        <v>2</v>
      </c>
      <c r="BD13" s="132">
        <v>8</v>
      </c>
      <c r="BE13" s="132">
        <v>7</v>
      </c>
      <c r="BF13" s="132">
        <v>0</v>
      </c>
      <c r="BG13" s="132">
        <v>0</v>
      </c>
      <c r="BH13" s="132">
        <v>7</v>
      </c>
      <c r="BI13" s="132">
        <v>12</v>
      </c>
      <c r="BJ13" s="132">
        <v>0</v>
      </c>
      <c r="BK13" s="132">
        <v>0</v>
      </c>
      <c r="BL13" s="132">
        <v>5</v>
      </c>
      <c r="BM13" s="132">
        <v>15</v>
      </c>
      <c r="BN13" s="132">
        <v>2</v>
      </c>
      <c r="BO13" s="132">
        <v>0</v>
      </c>
      <c r="BP13" s="132">
        <v>0</v>
      </c>
      <c r="BQ13" s="132">
        <v>0</v>
      </c>
      <c r="BR13" s="132">
        <v>0</v>
      </c>
      <c r="BS13" s="132">
        <v>0</v>
      </c>
      <c r="BT13" s="132">
        <v>0</v>
      </c>
      <c r="BU13" s="132">
        <v>0</v>
      </c>
      <c r="BV13" s="132">
        <v>0</v>
      </c>
      <c r="BW13" s="132">
        <v>0</v>
      </c>
      <c r="BX13" s="132">
        <v>0</v>
      </c>
      <c r="BY13" s="132">
        <v>0</v>
      </c>
      <c r="BZ13" s="132">
        <v>0</v>
      </c>
      <c r="CA13" s="132">
        <v>0</v>
      </c>
      <c r="CB13" s="132">
        <v>0</v>
      </c>
      <c r="CC13" s="132">
        <v>0</v>
      </c>
      <c r="CD13" s="132">
        <v>0</v>
      </c>
      <c r="CE13" s="132">
        <v>0</v>
      </c>
      <c r="CF13" s="132">
        <v>0</v>
      </c>
      <c r="CG13" s="132">
        <v>0</v>
      </c>
      <c r="CH13" s="132">
        <v>158</v>
      </c>
      <c r="CI13" s="132">
        <v>124</v>
      </c>
      <c r="CJ13" s="132">
        <v>282</v>
      </c>
      <c r="CK13" s="132">
        <v>128</v>
      </c>
      <c r="CL13" s="132">
        <v>129</v>
      </c>
      <c r="CM13" s="132">
        <v>257</v>
      </c>
      <c r="CN13" s="132">
        <v>140</v>
      </c>
      <c r="CO13" s="132">
        <v>129</v>
      </c>
      <c r="CP13" s="132">
        <v>269</v>
      </c>
      <c r="CQ13" s="132">
        <v>426</v>
      </c>
      <c r="CR13" s="132">
        <v>382</v>
      </c>
      <c r="CS13" s="132">
        <v>808</v>
      </c>
      <c r="CT13" s="132">
        <v>0</v>
      </c>
      <c r="CU13" s="132">
        <v>0</v>
      </c>
      <c r="CV13" s="132">
        <v>0</v>
      </c>
      <c r="CW13" s="132">
        <v>0</v>
      </c>
      <c r="CX13" s="132">
        <v>0</v>
      </c>
      <c r="CY13" s="132">
        <v>0</v>
      </c>
      <c r="CZ13" s="132">
        <v>798</v>
      </c>
      <c r="DA13" s="132">
        <v>8</v>
      </c>
      <c r="DB13" s="132">
        <v>2</v>
      </c>
      <c r="DC13" s="132">
        <v>0</v>
      </c>
      <c r="DD13" s="132">
        <v>0</v>
      </c>
      <c r="DE13" s="132">
        <v>0</v>
      </c>
      <c r="DF13" s="132">
        <v>0</v>
      </c>
      <c r="DG13" s="132">
        <v>0</v>
      </c>
      <c r="DH13" s="132">
        <v>0</v>
      </c>
      <c r="DI13" s="132">
        <v>0</v>
      </c>
      <c r="DJ13" s="132">
        <v>0</v>
      </c>
      <c r="DK13" s="132">
        <v>0</v>
      </c>
      <c r="DL13" s="132">
        <v>0</v>
      </c>
      <c r="DM13" s="132">
        <v>0</v>
      </c>
      <c r="DN13" s="132">
        <v>0</v>
      </c>
      <c r="DO13" s="132">
        <v>0</v>
      </c>
      <c r="DP13" s="132">
        <v>0</v>
      </c>
      <c r="DQ13" s="132">
        <v>0</v>
      </c>
      <c r="DR13" s="132">
        <v>0</v>
      </c>
      <c r="DS13" s="132">
        <v>0</v>
      </c>
      <c r="DT13" s="132">
        <v>0</v>
      </c>
      <c r="DU13" s="132">
        <v>0</v>
      </c>
      <c r="DV13" s="132">
        <v>0</v>
      </c>
      <c r="DW13" s="132">
        <v>0</v>
      </c>
      <c r="DX13" s="132">
        <v>0</v>
      </c>
      <c r="DY13" s="132">
        <v>0</v>
      </c>
      <c r="DZ13" s="132">
        <v>0</v>
      </c>
      <c r="EA13" s="132">
        <v>1</v>
      </c>
      <c r="EB13" s="132">
        <v>1</v>
      </c>
      <c r="EC13" s="132">
        <v>6</v>
      </c>
      <c r="ED13" s="132">
        <v>6</v>
      </c>
      <c r="EE13" s="132">
        <v>12</v>
      </c>
      <c r="EF13" s="132">
        <v>65</v>
      </c>
      <c r="EG13" s="132">
        <v>68</v>
      </c>
      <c r="EH13" s="132">
        <v>133</v>
      </c>
      <c r="EI13" s="132">
        <v>114</v>
      </c>
      <c r="EJ13" s="132">
        <v>116</v>
      </c>
      <c r="EK13" s="132">
        <v>230</v>
      </c>
      <c r="EL13" s="132">
        <v>104</v>
      </c>
      <c r="EM13" s="132">
        <v>107</v>
      </c>
      <c r="EN13" s="132">
        <v>211</v>
      </c>
      <c r="EO13" s="132">
        <v>97</v>
      </c>
      <c r="EP13" s="132">
        <v>69</v>
      </c>
      <c r="EQ13" s="132">
        <v>166</v>
      </c>
      <c r="ER13" s="132">
        <v>34</v>
      </c>
      <c r="ES13" s="132">
        <v>15</v>
      </c>
      <c r="ET13" s="132">
        <v>0</v>
      </c>
      <c r="EU13" s="132">
        <v>6</v>
      </c>
      <c r="EV13" s="132">
        <v>0</v>
      </c>
      <c r="EW13" s="132">
        <v>0</v>
      </c>
      <c r="EX13" s="132">
        <v>0</v>
      </c>
      <c r="EY13" s="132">
        <v>0</v>
      </c>
      <c r="EZ13" s="132">
        <v>0</v>
      </c>
      <c r="FA13" s="132">
        <v>0</v>
      </c>
      <c r="FB13" s="132">
        <v>0</v>
      </c>
      <c r="FC13" s="132">
        <v>0</v>
      </c>
      <c r="FD13" s="132">
        <v>6</v>
      </c>
      <c r="FE13" s="132">
        <v>7</v>
      </c>
      <c r="FF13" s="132">
        <v>0</v>
      </c>
      <c r="FG13" s="132">
        <v>283</v>
      </c>
      <c r="FH13" s="132">
        <v>291</v>
      </c>
      <c r="FI13" s="132">
        <v>0</v>
      </c>
      <c r="FJ13" s="132">
        <v>137</v>
      </c>
      <c r="FK13" s="132">
        <v>84</v>
      </c>
      <c r="FL13" s="132">
        <v>0</v>
      </c>
      <c r="FM13" s="132">
        <v>0</v>
      </c>
      <c r="FN13" s="132">
        <v>0</v>
      </c>
      <c r="FO13" s="132">
        <v>0</v>
      </c>
      <c r="FP13" s="132">
        <v>0</v>
      </c>
      <c r="FQ13" s="132">
        <v>0</v>
      </c>
      <c r="FR13" s="132">
        <v>0</v>
      </c>
      <c r="FS13" s="132">
        <v>0</v>
      </c>
      <c r="FT13" s="132">
        <v>0</v>
      </c>
      <c r="FU13" s="132">
        <v>0</v>
      </c>
      <c r="FV13" s="132">
        <v>10</v>
      </c>
      <c r="FW13" s="132">
        <v>11</v>
      </c>
      <c r="FX13" s="132">
        <v>10</v>
      </c>
      <c r="FY13" s="132">
        <v>0</v>
      </c>
      <c r="FZ13" s="132">
        <v>0</v>
      </c>
      <c r="GA13" s="132">
        <v>0</v>
      </c>
      <c r="GB13" s="132">
        <v>31</v>
      </c>
      <c r="GC13" s="454">
        <f t="shared" si="2"/>
        <v>20</v>
      </c>
    </row>
    <row r="14" spans="1:185" s="134" customFormat="1">
      <c r="A14" s="120">
        <v>5</v>
      </c>
      <c r="B14" s="131"/>
      <c r="C14" s="131"/>
      <c r="D14" s="131"/>
      <c r="E14" s="132" t="s">
        <v>82</v>
      </c>
      <c r="F14" s="133"/>
      <c r="G14" s="132">
        <v>40</v>
      </c>
      <c r="H14" s="132">
        <v>5</v>
      </c>
      <c r="I14" s="132">
        <v>4</v>
      </c>
      <c r="J14" s="132">
        <v>0</v>
      </c>
      <c r="K14" s="132">
        <v>1</v>
      </c>
      <c r="L14" s="132">
        <v>0</v>
      </c>
      <c r="M14" s="132">
        <v>0</v>
      </c>
      <c r="N14" s="132"/>
      <c r="O14" s="132"/>
      <c r="P14" s="132"/>
      <c r="Q14" s="132"/>
      <c r="R14" s="132"/>
      <c r="S14" s="132"/>
      <c r="T14" s="395">
        <v>1</v>
      </c>
      <c r="U14" s="395">
        <v>1</v>
      </c>
      <c r="V14" s="395">
        <v>0</v>
      </c>
      <c r="W14" s="395">
        <v>0</v>
      </c>
      <c r="X14" s="395">
        <v>1</v>
      </c>
      <c r="Y14" s="395">
        <v>0</v>
      </c>
      <c r="Z14" s="395">
        <v>0</v>
      </c>
      <c r="AA14" s="395">
        <v>0</v>
      </c>
      <c r="AB14" s="395">
        <v>7</v>
      </c>
      <c r="AC14" s="395">
        <v>4</v>
      </c>
      <c r="AD14" s="395">
        <v>0</v>
      </c>
      <c r="AE14" s="395">
        <v>0</v>
      </c>
      <c r="AF14" s="395">
        <v>0</v>
      </c>
      <c r="AG14" s="395">
        <v>0</v>
      </c>
      <c r="AH14" s="452">
        <f t="shared" si="0"/>
        <v>9</v>
      </c>
      <c r="AI14" s="451">
        <f t="shared" si="0"/>
        <v>5</v>
      </c>
      <c r="AJ14" s="451">
        <f t="shared" si="1"/>
        <v>14</v>
      </c>
      <c r="AK14" s="132">
        <v>0</v>
      </c>
      <c r="AL14" s="132">
        <v>10</v>
      </c>
      <c r="AM14" s="132">
        <v>12</v>
      </c>
      <c r="AN14" s="132">
        <v>7</v>
      </c>
      <c r="AO14" s="132">
        <v>13</v>
      </c>
      <c r="AP14" s="132">
        <v>4</v>
      </c>
      <c r="AQ14" s="132">
        <v>6</v>
      </c>
      <c r="AR14" s="132">
        <v>1</v>
      </c>
      <c r="AS14" s="132">
        <v>3</v>
      </c>
      <c r="AT14" s="132">
        <v>0</v>
      </c>
      <c r="AU14" s="132">
        <v>0</v>
      </c>
      <c r="AV14" s="132">
        <v>14</v>
      </c>
      <c r="AW14" s="132">
        <v>27</v>
      </c>
      <c r="AX14" s="132">
        <v>0</v>
      </c>
      <c r="AY14" s="132">
        <v>0</v>
      </c>
      <c r="AZ14" s="132">
        <v>7</v>
      </c>
      <c r="BA14" s="132">
        <v>5</v>
      </c>
      <c r="BB14" s="132">
        <v>1</v>
      </c>
      <c r="BC14" s="132">
        <v>2</v>
      </c>
      <c r="BD14" s="132">
        <v>8</v>
      </c>
      <c r="BE14" s="132">
        <v>7</v>
      </c>
      <c r="BF14" s="132">
        <v>0</v>
      </c>
      <c r="BG14" s="132">
        <v>0</v>
      </c>
      <c r="BH14" s="132">
        <v>7</v>
      </c>
      <c r="BI14" s="132">
        <v>12</v>
      </c>
      <c r="BJ14" s="132">
        <v>0</v>
      </c>
      <c r="BK14" s="132">
        <v>0</v>
      </c>
      <c r="BL14" s="132">
        <v>5</v>
      </c>
      <c r="BM14" s="132">
        <v>15</v>
      </c>
      <c r="BN14" s="132">
        <v>2</v>
      </c>
      <c r="BO14" s="132">
        <v>0</v>
      </c>
      <c r="BP14" s="132">
        <v>0</v>
      </c>
      <c r="BQ14" s="132">
        <v>0</v>
      </c>
      <c r="BR14" s="132">
        <v>0</v>
      </c>
      <c r="BS14" s="132">
        <v>0</v>
      </c>
      <c r="BT14" s="132">
        <v>0</v>
      </c>
      <c r="BU14" s="132">
        <v>0</v>
      </c>
      <c r="BV14" s="132">
        <v>0</v>
      </c>
      <c r="BW14" s="132">
        <v>0</v>
      </c>
      <c r="BX14" s="132">
        <v>0</v>
      </c>
      <c r="BY14" s="132">
        <v>0</v>
      </c>
      <c r="BZ14" s="132">
        <v>0</v>
      </c>
      <c r="CA14" s="132">
        <v>0</v>
      </c>
      <c r="CB14" s="132">
        <v>0</v>
      </c>
      <c r="CC14" s="132">
        <v>0</v>
      </c>
      <c r="CD14" s="132">
        <v>0</v>
      </c>
      <c r="CE14" s="132">
        <v>0</v>
      </c>
      <c r="CF14" s="132">
        <v>0</v>
      </c>
      <c r="CG14" s="132">
        <v>0</v>
      </c>
      <c r="CH14" s="132">
        <v>158</v>
      </c>
      <c r="CI14" s="132">
        <v>124</v>
      </c>
      <c r="CJ14" s="132">
        <v>282</v>
      </c>
      <c r="CK14" s="132">
        <v>128</v>
      </c>
      <c r="CL14" s="132">
        <v>129</v>
      </c>
      <c r="CM14" s="132">
        <v>257</v>
      </c>
      <c r="CN14" s="132">
        <v>140</v>
      </c>
      <c r="CO14" s="132">
        <v>129</v>
      </c>
      <c r="CP14" s="132">
        <v>269</v>
      </c>
      <c r="CQ14" s="132">
        <v>426</v>
      </c>
      <c r="CR14" s="132">
        <v>382</v>
      </c>
      <c r="CS14" s="132">
        <v>808</v>
      </c>
      <c r="CT14" s="132">
        <v>0</v>
      </c>
      <c r="CU14" s="132">
        <v>0</v>
      </c>
      <c r="CV14" s="132">
        <v>0</v>
      </c>
      <c r="CW14" s="132">
        <v>0</v>
      </c>
      <c r="CX14" s="132">
        <v>0</v>
      </c>
      <c r="CY14" s="132">
        <v>0</v>
      </c>
      <c r="CZ14" s="132">
        <v>798</v>
      </c>
      <c r="DA14" s="132">
        <v>8</v>
      </c>
      <c r="DB14" s="132">
        <v>2</v>
      </c>
      <c r="DC14" s="132">
        <v>0</v>
      </c>
      <c r="DD14" s="132">
        <v>0</v>
      </c>
      <c r="DE14" s="132">
        <v>0</v>
      </c>
      <c r="DF14" s="132">
        <v>0</v>
      </c>
      <c r="DG14" s="132">
        <v>0</v>
      </c>
      <c r="DH14" s="132">
        <v>0</v>
      </c>
      <c r="DI14" s="132">
        <v>0</v>
      </c>
      <c r="DJ14" s="132">
        <v>0</v>
      </c>
      <c r="DK14" s="132">
        <v>0</v>
      </c>
      <c r="DL14" s="132">
        <v>0</v>
      </c>
      <c r="DM14" s="132">
        <v>0</v>
      </c>
      <c r="DN14" s="132">
        <v>0</v>
      </c>
      <c r="DO14" s="132">
        <v>0</v>
      </c>
      <c r="DP14" s="132">
        <v>0</v>
      </c>
      <c r="DQ14" s="132">
        <v>0</v>
      </c>
      <c r="DR14" s="132">
        <v>0</v>
      </c>
      <c r="DS14" s="132">
        <v>0</v>
      </c>
      <c r="DT14" s="132">
        <v>0</v>
      </c>
      <c r="DU14" s="132">
        <v>0</v>
      </c>
      <c r="DV14" s="132">
        <v>0</v>
      </c>
      <c r="DW14" s="132">
        <v>0</v>
      </c>
      <c r="DX14" s="132">
        <v>0</v>
      </c>
      <c r="DY14" s="132">
        <v>0</v>
      </c>
      <c r="DZ14" s="132">
        <v>0</v>
      </c>
      <c r="EA14" s="132">
        <v>1</v>
      </c>
      <c r="EB14" s="132">
        <v>1</v>
      </c>
      <c r="EC14" s="132">
        <v>6</v>
      </c>
      <c r="ED14" s="132">
        <v>6</v>
      </c>
      <c r="EE14" s="132">
        <v>12</v>
      </c>
      <c r="EF14" s="132">
        <v>65</v>
      </c>
      <c r="EG14" s="132">
        <v>68</v>
      </c>
      <c r="EH14" s="132">
        <v>133</v>
      </c>
      <c r="EI14" s="132">
        <v>114</v>
      </c>
      <c r="EJ14" s="132">
        <v>116</v>
      </c>
      <c r="EK14" s="132">
        <v>230</v>
      </c>
      <c r="EL14" s="132">
        <v>104</v>
      </c>
      <c r="EM14" s="132">
        <v>107</v>
      </c>
      <c r="EN14" s="132">
        <v>211</v>
      </c>
      <c r="EO14" s="132">
        <v>97</v>
      </c>
      <c r="EP14" s="132">
        <v>69</v>
      </c>
      <c r="EQ14" s="132">
        <v>166</v>
      </c>
      <c r="ER14" s="132">
        <v>34</v>
      </c>
      <c r="ES14" s="132">
        <v>15</v>
      </c>
      <c r="ET14" s="132">
        <v>0</v>
      </c>
      <c r="EU14" s="132">
        <v>6</v>
      </c>
      <c r="EV14" s="132">
        <v>0</v>
      </c>
      <c r="EW14" s="132">
        <v>0</v>
      </c>
      <c r="EX14" s="132">
        <v>0</v>
      </c>
      <c r="EY14" s="132">
        <v>0</v>
      </c>
      <c r="EZ14" s="132">
        <v>0</v>
      </c>
      <c r="FA14" s="132">
        <v>0</v>
      </c>
      <c r="FB14" s="132">
        <v>0</v>
      </c>
      <c r="FC14" s="132">
        <v>0</v>
      </c>
      <c r="FD14" s="132">
        <v>6</v>
      </c>
      <c r="FE14" s="132">
        <v>7</v>
      </c>
      <c r="FF14" s="132">
        <v>0</v>
      </c>
      <c r="FG14" s="132">
        <v>283</v>
      </c>
      <c r="FH14" s="132">
        <v>291</v>
      </c>
      <c r="FI14" s="132">
        <v>0</v>
      </c>
      <c r="FJ14" s="132">
        <v>137</v>
      </c>
      <c r="FK14" s="132">
        <v>84</v>
      </c>
      <c r="FL14" s="132">
        <v>0</v>
      </c>
      <c r="FM14" s="132">
        <v>0</v>
      </c>
      <c r="FN14" s="132">
        <v>0</v>
      </c>
      <c r="FO14" s="132">
        <v>0</v>
      </c>
      <c r="FP14" s="132">
        <v>0</v>
      </c>
      <c r="FQ14" s="132">
        <v>0</v>
      </c>
      <c r="FR14" s="132">
        <v>0</v>
      </c>
      <c r="FS14" s="132">
        <v>0</v>
      </c>
      <c r="FT14" s="132">
        <v>0</v>
      </c>
      <c r="FU14" s="132">
        <v>0</v>
      </c>
      <c r="FV14" s="132">
        <v>10</v>
      </c>
      <c r="FW14" s="132">
        <v>11</v>
      </c>
      <c r="FX14" s="132">
        <v>10</v>
      </c>
      <c r="FY14" s="132">
        <v>0</v>
      </c>
      <c r="FZ14" s="132">
        <v>0</v>
      </c>
      <c r="GA14" s="132">
        <v>0</v>
      </c>
      <c r="GB14" s="132">
        <v>31</v>
      </c>
      <c r="GC14" s="454">
        <f t="shared" si="2"/>
        <v>14</v>
      </c>
    </row>
    <row r="15" spans="1:185" s="134" customFormat="1">
      <c r="A15" s="120">
        <v>6</v>
      </c>
      <c r="B15" s="131"/>
      <c r="C15" s="131"/>
      <c r="D15" s="131"/>
      <c r="E15" s="132" t="s">
        <v>89</v>
      </c>
      <c r="F15" s="133"/>
      <c r="G15" s="132">
        <v>46</v>
      </c>
      <c r="H15" s="132">
        <v>8</v>
      </c>
      <c r="I15" s="132">
        <v>4</v>
      </c>
      <c r="J15" s="132">
        <v>1</v>
      </c>
      <c r="K15" s="132">
        <v>0</v>
      </c>
      <c r="L15" s="132">
        <v>0</v>
      </c>
      <c r="M15" s="132">
        <v>0</v>
      </c>
      <c r="N15" s="132"/>
      <c r="O15" s="132"/>
      <c r="P15" s="132"/>
      <c r="Q15" s="132"/>
      <c r="R15" s="132"/>
      <c r="S15" s="132"/>
      <c r="T15" s="395">
        <v>2</v>
      </c>
      <c r="U15" s="395">
        <v>4</v>
      </c>
      <c r="V15" s="395">
        <v>0</v>
      </c>
      <c r="W15" s="395">
        <v>0</v>
      </c>
      <c r="X15" s="395">
        <v>0</v>
      </c>
      <c r="Y15" s="395">
        <v>0</v>
      </c>
      <c r="Z15" s="395">
        <v>0</v>
      </c>
      <c r="AA15" s="395">
        <v>0</v>
      </c>
      <c r="AB15" s="395">
        <v>30</v>
      </c>
      <c r="AC15" s="395">
        <v>17</v>
      </c>
      <c r="AD15" s="395">
        <v>7</v>
      </c>
      <c r="AE15" s="395">
        <v>1</v>
      </c>
      <c r="AF15" s="395">
        <v>0</v>
      </c>
      <c r="AG15" s="395">
        <v>0</v>
      </c>
      <c r="AH15" s="452">
        <f t="shared" si="0"/>
        <v>39</v>
      </c>
      <c r="AI15" s="451">
        <f t="shared" si="0"/>
        <v>22</v>
      </c>
      <c r="AJ15" s="451">
        <f t="shared" si="1"/>
        <v>61</v>
      </c>
      <c r="AK15" s="132">
        <v>0</v>
      </c>
      <c r="AL15" s="132">
        <v>10</v>
      </c>
      <c r="AM15" s="132">
        <v>12</v>
      </c>
      <c r="AN15" s="132">
        <v>7</v>
      </c>
      <c r="AO15" s="132">
        <v>13</v>
      </c>
      <c r="AP15" s="132">
        <v>4</v>
      </c>
      <c r="AQ15" s="132">
        <v>6</v>
      </c>
      <c r="AR15" s="132">
        <v>1</v>
      </c>
      <c r="AS15" s="132">
        <v>3</v>
      </c>
      <c r="AT15" s="132">
        <v>0</v>
      </c>
      <c r="AU15" s="132">
        <v>0</v>
      </c>
      <c r="AV15" s="132">
        <v>14</v>
      </c>
      <c r="AW15" s="132">
        <v>27</v>
      </c>
      <c r="AX15" s="132">
        <v>0</v>
      </c>
      <c r="AY15" s="132">
        <v>0</v>
      </c>
      <c r="AZ15" s="132">
        <v>7</v>
      </c>
      <c r="BA15" s="132">
        <v>5</v>
      </c>
      <c r="BB15" s="132">
        <v>1</v>
      </c>
      <c r="BC15" s="132">
        <v>2</v>
      </c>
      <c r="BD15" s="132">
        <v>8</v>
      </c>
      <c r="BE15" s="132">
        <v>7</v>
      </c>
      <c r="BF15" s="132">
        <v>0</v>
      </c>
      <c r="BG15" s="132">
        <v>0</v>
      </c>
      <c r="BH15" s="132">
        <v>7</v>
      </c>
      <c r="BI15" s="132">
        <v>12</v>
      </c>
      <c r="BJ15" s="132">
        <v>0</v>
      </c>
      <c r="BK15" s="132">
        <v>0</v>
      </c>
      <c r="BL15" s="132">
        <v>5</v>
      </c>
      <c r="BM15" s="132">
        <v>15</v>
      </c>
      <c r="BN15" s="132">
        <v>2</v>
      </c>
      <c r="BO15" s="132">
        <v>0</v>
      </c>
      <c r="BP15" s="132">
        <v>0</v>
      </c>
      <c r="BQ15" s="132">
        <v>0</v>
      </c>
      <c r="BR15" s="132">
        <v>0</v>
      </c>
      <c r="BS15" s="132">
        <v>0</v>
      </c>
      <c r="BT15" s="132">
        <v>0</v>
      </c>
      <c r="BU15" s="132">
        <v>0</v>
      </c>
      <c r="BV15" s="132">
        <v>0</v>
      </c>
      <c r="BW15" s="132">
        <v>0</v>
      </c>
      <c r="BX15" s="132">
        <v>0</v>
      </c>
      <c r="BY15" s="132">
        <v>0</v>
      </c>
      <c r="BZ15" s="132">
        <v>0</v>
      </c>
      <c r="CA15" s="132">
        <v>0</v>
      </c>
      <c r="CB15" s="132">
        <v>0</v>
      </c>
      <c r="CC15" s="132">
        <v>0</v>
      </c>
      <c r="CD15" s="132">
        <v>0</v>
      </c>
      <c r="CE15" s="132">
        <v>0</v>
      </c>
      <c r="CF15" s="132">
        <v>0</v>
      </c>
      <c r="CG15" s="132">
        <v>0</v>
      </c>
      <c r="CH15" s="132">
        <v>158</v>
      </c>
      <c r="CI15" s="132">
        <v>124</v>
      </c>
      <c r="CJ15" s="132">
        <v>282</v>
      </c>
      <c r="CK15" s="132">
        <v>128</v>
      </c>
      <c r="CL15" s="132">
        <v>129</v>
      </c>
      <c r="CM15" s="132">
        <v>257</v>
      </c>
      <c r="CN15" s="132">
        <v>140</v>
      </c>
      <c r="CO15" s="132">
        <v>129</v>
      </c>
      <c r="CP15" s="132">
        <v>269</v>
      </c>
      <c r="CQ15" s="132">
        <v>426</v>
      </c>
      <c r="CR15" s="132">
        <v>382</v>
      </c>
      <c r="CS15" s="132">
        <v>808</v>
      </c>
      <c r="CT15" s="132">
        <v>0</v>
      </c>
      <c r="CU15" s="132">
        <v>0</v>
      </c>
      <c r="CV15" s="132">
        <v>0</v>
      </c>
      <c r="CW15" s="132">
        <v>0</v>
      </c>
      <c r="CX15" s="132">
        <v>0</v>
      </c>
      <c r="CY15" s="132">
        <v>0</v>
      </c>
      <c r="CZ15" s="132">
        <v>798</v>
      </c>
      <c r="DA15" s="132">
        <v>8</v>
      </c>
      <c r="DB15" s="132">
        <v>2</v>
      </c>
      <c r="DC15" s="132">
        <v>0</v>
      </c>
      <c r="DD15" s="132">
        <v>0</v>
      </c>
      <c r="DE15" s="132">
        <v>0</v>
      </c>
      <c r="DF15" s="132">
        <v>0</v>
      </c>
      <c r="DG15" s="132">
        <v>0</v>
      </c>
      <c r="DH15" s="132">
        <v>0</v>
      </c>
      <c r="DI15" s="132">
        <v>0</v>
      </c>
      <c r="DJ15" s="132">
        <v>0</v>
      </c>
      <c r="DK15" s="132">
        <v>0</v>
      </c>
      <c r="DL15" s="132">
        <v>0</v>
      </c>
      <c r="DM15" s="132">
        <v>0</v>
      </c>
      <c r="DN15" s="132">
        <v>0</v>
      </c>
      <c r="DO15" s="132">
        <v>0</v>
      </c>
      <c r="DP15" s="132">
        <v>0</v>
      </c>
      <c r="DQ15" s="132">
        <v>0</v>
      </c>
      <c r="DR15" s="132">
        <v>0</v>
      </c>
      <c r="DS15" s="132">
        <v>0</v>
      </c>
      <c r="DT15" s="132">
        <v>0</v>
      </c>
      <c r="DU15" s="132">
        <v>0</v>
      </c>
      <c r="DV15" s="132">
        <v>0</v>
      </c>
      <c r="DW15" s="132">
        <v>0</v>
      </c>
      <c r="DX15" s="132">
        <v>0</v>
      </c>
      <c r="DY15" s="132">
        <v>0</v>
      </c>
      <c r="DZ15" s="132">
        <v>0</v>
      </c>
      <c r="EA15" s="132">
        <v>1</v>
      </c>
      <c r="EB15" s="132">
        <v>1</v>
      </c>
      <c r="EC15" s="132">
        <v>6</v>
      </c>
      <c r="ED15" s="132">
        <v>6</v>
      </c>
      <c r="EE15" s="132">
        <v>12</v>
      </c>
      <c r="EF15" s="132">
        <v>65</v>
      </c>
      <c r="EG15" s="132">
        <v>68</v>
      </c>
      <c r="EH15" s="132">
        <v>133</v>
      </c>
      <c r="EI15" s="132">
        <v>114</v>
      </c>
      <c r="EJ15" s="132">
        <v>116</v>
      </c>
      <c r="EK15" s="132">
        <v>230</v>
      </c>
      <c r="EL15" s="132">
        <v>104</v>
      </c>
      <c r="EM15" s="132">
        <v>107</v>
      </c>
      <c r="EN15" s="132">
        <v>211</v>
      </c>
      <c r="EO15" s="132">
        <v>97</v>
      </c>
      <c r="EP15" s="132">
        <v>69</v>
      </c>
      <c r="EQ15" s="132">
        <v>166</v>
      </c>
      <c r="ER15" s="132">
        <v>34</v>
      </c>
      <c r="ES15" s="132">
        <v>15</v>
      </c>
      <c r="ET15" s="132">
        <v>0</v>
      </c>
      <c r="EU15" s="132">
        <v>6</v>
      </c>
      <c r="EV15" s="132">
        <v>0</v>
      </c>
      <c r="EW15" s="132">
        <v>0</v>
      </c>
      <c r="EX15" s="132">
        <v>0</v>
      </c>
      <c r="EY15" s="132">
        <v>0</v>
      </c>
      <c r="EZ15" s="132">
        <v>0</v>
      </c>
      <c r="FA15" s="132">
        <v>0</v>
      </c>
      <c r="FB15" s="132">
        <v>0</v>
      </c>
      <c r="FC15" s="132">
        <v>0</v>
      </c>
      <c r="FD15" s="132">
        <v>6</v>
      </c>
      <c r="FE15" s="132">
        <v>7</v>
      </c>
      <c r="FF15" s="132">
        <v>0</v>
      </c>
      <c r="FG15" s="132">
        <v>283</v>
      </c>
      <c r="FH15" s="132">
        <v>291</v>
      </c>
      <c r="FI15" s="132">
        <v>0</v>
      </c>
      <c r="FJ15" s="132">
        <v>137</v>
      </c>
      <c r="FK15" s="132">
        <v>84</v>
      </c>
      <c r="FL15" s="132">
        <v>0</v>
      </c>
      <c r="FM15" s="132">
        <v>0</v>
      </c>
      <c r="FN15" s="132">
        <v>0</v>
      </c>
      <c r="FO15" s="132">
        <v>0</v>
      </c>
      <c r="FP15" s="132">
        <v>0</v>
      </c>
      <c r="FQ15" s="132">
        <v>0</v>
      </c>
      <c r="FR15" s="132">
        <v>0</v>
      </c>
      <c r="FS15" s="132">
        <v>0</v>
      </c>
      <c r="FT15" s="132">
        <v>0</v>
      </c>
      <c r="FU15" s="132">
        <v>0</v>
      </c>
      <c r="FV15" s="132">
        <v>10</v>
      </c>
      <c r="FW15" s="132">
        <v>11</v>
      </c>
      <c r="FX15" s="132">
        <v>10</v>
      </c>
      <c r="FY15" s="132">
        <v>0</v>
      </c>
      <c r="FZ15" s="132">
        <v>0</v>
      </c>
      <c r="GA15" s="132">
        <v>0</v>
      </c>
      <c r="GB15" s="132">
        <v>31</v>
      </c>
      <c r="GC15" s="454">
        <f t="shared" si="2"/>
        <v>61</v>
      </c>
    </row>
    <row r="16" spans="1:185" s="134" customFormat="1">
      <c r="A16" s="120">
        <v>7</v>
      </c>
      <c r="B16" s="131"/>
      <c r="C16" s="131"/>
      <c r="D16" s="131"/>
      <c r="E16" s="132" t="s">
        <v>83</v>
      </c>
      <c r="F16" s="133"/>
      <c r="G16" s="132">
        <v>29</v>
      </c>
      <c r="H16" s="132">
        <v>3</v>
      </c>
      <c r="I16" s="132">
        <v>2</v>
      </c>
      <c r="J16" s="132">
        <v>0</v>
      </c>
      <c r="K16" s="132">
        <v>0</v>
      </c>
      <c r="L16" s="132">
        <v>0</v>
      </c>
      <c r="M16" s="132">
        <v>0</v>
      </c>
      <c r="N16" s="132"/>
      <c r="O16" s="132"/>
      <c r="P16" s="132"/>
      <c r="Q16" s="132"/>
      <c r="R16" s="132"/>
      <c r="S16" s="132"/>
      <c r="T16" s="395">
        <v>4</v>
      </c>
      <c r="U16" s="395">
        <v>0</v>
      </c>
      <c r="V16" s="395">
        <v>0</v>
      </c>
      <c r="W16" s="395">
        <v>0</v>
      </c>
      <c r="X16" s="395">
        <v>0</v>
      </c>
      <c r="Y16" s="395">
        <v>0</v>
      </c>
      <c r="Z16" s="395">
        <v>0</v>
      </c>
      <c r="AA16" s="395">
        <v>0</v>
      </c>
      <c r="AB16" s="395">
        <v>14</v>
      </c>
      <c r="AC16" s="395">
        <v>12</v>
      </c>
      <c r="AD16" s="395">
        <v>2</v>
      </c>
      <c r="AE16" s="395">
        <v>2</v>
      </c>
      <c r="AF16" s="395">
        <v>0</v>
      </c>
      <c r="AG16" s="395">
        <v>0</v>
      </c>
      <c r="AH16" s="452">
        <f t="shared" si="0"/>
        <v>20</v>
      </c>
      <c r="AI16" s="451">
        <f t="shared" si="0"/>
        <v>14</v>
      </c>
      <c r="AJ16" s="451">
        <f t="shared" si="1"/>
        <v>34</v>
      </c>
      <c r="AK16" s="132">
        <v>0</v>
      </c>
      <c r="AL16" s="132">
        <v>10</v>
      </c>
      <c r="AM16" s="132">
        <v>12</v>
      </c>
      <c r="AN16" s="132">
        <v>7</v>
      </c>
      <c r="AO16" s="132">
        <v>13</v>
      </c>
      <c r="AP16" s="132">
        <v>4</v>
      </c>
      <c r="AQ16" s="132">
        <v>6</v>
      </c>
      <c r="AR16" s="132">
        <v>1</v>
      </c>
      <c r="AS16" s="132">
        <v>3</v>
      </c>
      <c r="AT16" s="132">
        <v>0</v>
      </c>
      <c r="AU16" s="132">
        <v>0</v>
      </c>
      <c r="AV16" s="132">
        <v>14</v>
      </c>
      <c r="AW16" s="132">
        <v>27</v>
      </c>
      <c r="AX16" s="132">
        <v>0</v>
      </c>
      <c r="AY16" s="132">
        <v>0</v>
      </c>
      <c r="AZ16" s="132">
        <v>7</v>
      </c>
      <c r="BA16" s="132">
        <v>5</v>
      </c>
      <c r="BB16" s="132">
        <v>1</v>
      </c>
      <c r="BC16" s="132">
        <v>2</v>
      </c>
      <c r="BD16" s="132">
        <v>8</v>
      </c>
      <c r="BE16" s="132">
        <v>7</v>
      </c>
      <c r="BF16" s="132">
        <v>0</v>
      </c>
      <c r="BG16" s="132">
        <v>0</v>
      </c>
      <c r="BH16" s="132">
        <v>7</v>
      </c>
      <c r="BI16" s="132">
        <v>12</v>
      </c>
      <c r="BJ16" s="132">
        <v>0</v>
      </c>
      <c r="BK16" s="132">
        <v>0</v>
      </c>
      <c r="BL16" s="132">
        <v>5</v>
      </c>
      <c r="BM16" s="132">
        <v>15</v>
      </c>
      <c r="BN16" s="132">
        <v>2</v>
      </c>
      <c r="BO16" s="132">
        <v>0</v>
      </c>
      <c r="BP16" s="132">
        <v>0</v>
      </c>
      <c r="BQ16" s="132">
        <v>0</v>
      </c>
      <c r="BR16" s="132">
        <v>0</v>
      </c>
      <c r="BS16" s="132">
        <v>0</v>
      </c>
      <c r="BT16" s="132">
        <v>0</v>
      </c>
      <c r="BU16" s="132">
        <v>0</v>
      </c>
      <c r="BV16" s="132">
        <v>0</v>
      </c>
      <c r="BW16" s="132">
        <v>0</v>
      </c>
      <c r="BX16" s="132">
        <v>0</v>
      </c>
      <c r="BY16" s="132">
        <v>0</v>
      </c>
      <c r="BZ16" s="132">
        <v>0</v>
      </c>
      <c r="CA16" s="132">
        <v>0</v>
      </c>
      <c r="CB16" s="132">
        <v>0</v>
      </c>
      <c r="CC16" s="132">
        <v>0</v>
      </c>
      <c r="CD16" s="132">
        <v>0</v>
      </c>
      <c r="CE16" s="132">
        <v>0</v>
      </c>
      <c r="CF16" s="132">
        <v>0</v>
      </c>
      <c r="CG16" s="132">
        <v>0</v>
      </c>
      <c r="CH16" s="132">
        <v>158</v>
      </c>
      <c r="CI16" s="132">
        <v>124</v>
      </c>
      <c r="CJ16" s="132">
        <v>282</v>
      </c>
      <c r="CK16" s="132">
        <v>128</v>
      </c>
      <c r="CL16" s="132">
        <v>129</v>
      </c>
      <c r="CM16" s="132">
        <v>257</v>
      </c>
      <c r="CN16" s="132">
        <v>140</v>
      </c>
      <c r="CO16" s="132">
        <v>129</v>
      </c>
      <c r="CP16" s="132">
        <v>269</v>
      </c>
      <c r="CQ16" s="132">
        <v>426</v>
      </c>
      <c r="CR16" s="132">
        <v>382</v>
      </c>
      <c r="CS16" s="132">
        <v>808</v>
      </c>
      <c r="CT16" s="132">
        <v>0</v>
      </c>
      <c r="CU16" s="132">
        <v>0</v>
      </c>
      <c r="CV16" s="132">
        <v>0</v>
      </c>
      <c r="CW16" s="132">
        <v>0</v>
      </c>
      <c r="CX16" s="132">
        <v>0</v>
      </c>
      <c r="CY16" s="132">
        <v>0</v>
      </c>
      <c r="CZ16" s="132">
        <v>798</v>
      </c>
      <c r="DA16" s="132">
        <v>8</v>
      </c>
      <c r="DB16" s="132">
        <v>2</v>
      </c>
      <c r="DC16" s="132">
        <v>0</v>
      </c>
      <c r="DD16" s="132">
        <v>0</v>
      </c>
      <c r="DE16" s="132">
        <v>0</v>
      </c>
      <c r="DF16" s="132">
        <v>0</v>
      </c>
      <c r="DG16" s="132">
        <v>0</v>
      </c>
      <c r="DH16" s="132">
        <v>0</v>
      </c>
      <c r="DI16" s="132">
        <v>0</v>
      </c>
      <c r="DJ16" s="132">
        <v>0</v>
      </c>
      <c r="DK16" s="132">
        <v>0</v>
      </c>
      <c r="DL16" s="132">
        <v>0</v>
      </c>
      <c r="DM16" s="132">
        <v>0</v>
      </c>
      <c r="DN16" s="132">
        <v>0</v>
      </c>
      <c r="DO16" s="132">
        <v>0</v>
      </c>
      <c r="DP16" s="132">
        <v>0</v>
      </c>
      <c r="DQ16" s="132">
        <v>0</v>
      </c>
      <c r="DR16" s="132">
        <v>0</v>
      </c>
      <c r="DS16" s="132">
        <v>0</v>
      </c>
      <c r="DT16" s="132">
        <v>0</v>
      </c>
      <c r="DU16" s="132">
        <v>0</v>
      </c>
      <c r="DV16" s="132">
        <v>0</v>
      </c>
      <c r="DW16" s="132">
        <v>0</v>
      </c>
      <c r="DX16" s="132">
        <v>0</v>
      </c>
      <c r="DY16" s="132">
        <v>0</v>
      </c>
      <c r="DZ16" s="132">
        <v>0</v>
      </c>
      <c r="EA16" s="132">
        <v>1</v>
      </c>
      <c r="EB16" s="132">
        <v>1</v>
      </c>
      <c r="EC16" s="132">
        <v>6</v>
      </c>
      <c r="ED16" s="132">
        <v>6</v>
      </c>
      <c r="EE16" s="132">
        <v>12</v>
      </c>
      <c r="EF16" s="132">
        <v>65</v>
      </c>
      <c r="EG16" s="132">
        <v>68</v>
      </c>
      <c r="EH16" s="132">
        <v>133</v>
      </c>
      <c r="EI16" s="132">
        <v>114</v>
      </c>
      <c r="EJ16" s="132">
        <v>116</v>
      </c>
      <c r="EK16" s="132">
        <v>230</v>
      </c>
      <c r="EL16" s="132">
        <v>104</v>
      </c>
      <c r="EM16" s="132">
        <v>107</v>
      </c>
      <c r="EN16" s="132">
        <v>211</v>
      </c>
      <c r="EO16" s="132">
        <v>97</v>
      </c>
      <c r="EP16" s="132">
        <v>69</v>
      </c>
      <c r="EQ16" s="132">
        <v>166</v>
      </c>
      <c r="ER16" s="132">
        <v>34</v>
      </c>
      <c r="ES16" s="132">
        <v>15</v>
      </c>
      <c r="ET16" s="132">
        <v>0</v>
      </c>
      <c r="EU16" s="132">
        <v>6</v>
      </c>
      <c r="EV16" s="132">
        <v>0</v>
      </c>
      <c r="EW16" s="132">
        <v>0</v>
      </c>
      <c r="EX16" s="132">
        <v>0</v>
      </c>
      <c r="EY16" s="132">
        <v>0</v>
      </c>
      <c r="EZ16" s="132">
        <v>0</v>
      </c>
      <c r="FA16" s="132">
        <v>0</v>
      </c>
      <c r="FB16" s="132">
        <v>0</v>
      </c>
      <c r="FC16" s="132">
        <v>0</v>
      </c>
      <c r="FD16" s="132">
        <v>6</v>
      </c>
      <c r="FE16" s="132">
        <v>7</v>
      </c>
      <c r="FF16" s="132">
        <v>0</v>
      </c>
      <c r="FG16" s="132">
        <v>283</v>
      </c>
      <c r="FH16" s="132">
        <v>291</v>
      </c>
      <c r="FI16" s="132">
        <v>0</v>
      </c>
      <c r="FJ16" s="132">
        <v>137</v>
      </c>
      <c r="FK16" s="132">
        <v>84</v>
      </c>
      <c r="FL16" s="132">
        <v>0</v>
      </c>
      <c r="FM16" s="132">
        <v>0</v>
      </c>
      <c r="FN16" s="132">
        <v>0</v>
      </c>
      <c r="FO16" s="132">
        <v>0</v>
      </c>
      <c r="FP16" s="132">
        <v>0</v>
      </c>
      <c r="FQ16" s="132">
        <v>0</v>
      </c>
      <c r="FR16" s="132">
        <v>0</v>
      </c>
      <c r="FS16" s="132">
        <v>0</v>
      </c>
      <c r="FT16" s="132">
        <v>0</v>
      </c>
      <c r="FU16" s="132">
        <v>0</v>
      </c>
      <c r="FV16" s="132">
        <v>10</v>
      </c>
      <c r="FW16" s="132">
        <v>11</v>
      </c>
      <c r="FX16" s="132">
        <v>10</v>
      </c>
      <c r="FY16" s="132">
        <v>0</v>
      </c>
      <c r="FZ16" s="132">
        <v>0</v>
      </c>
      <c r="GA16" s="132">
        <v>0</v>
      </c>
      <c r="GB16" s="132">
        <v>31</v>
      </c>
      <c r="GC16" s="454">
        <f t="shared" si="2"/>
        <v>34</v>
      </c>
    </row>
    <row r="17" spans="1:185" s="134" customFormat="1">
      <c r="A17" s="120">
        <v>8</v>
      </c>
      <c r="B17" s="131"/>
      <c r="C17" s="131"/>
      <c r="D17" s="131"/>
      <c r="E17" s="132" t="s">
        <v>90</v>
      </c>
      <c r="F17" s="133"/>
      <c r="G17" s="132">
        <v>32</v>
      </c>
      <c r="H17" s="132">
        <v>3</v>
      </c>
      <c r="I17" s="132">
        <v>0</v>
      </c>
      <c r="J17" s="132">
        <v>0</v>
      </c>
      <c r="K17" s="132">
        <v>1</v>
      </c>
      <c r="L17" s="132">
        <v>0</v>
      </c>
      <c r="M17" s="132">
        <v>0</v>
      </c>
      <c r="N17" s="132"/>
      <c r="O17" s="132"/>
      <c r="P17" s="132"/>
      <c r="Q17" s="132"/>
      <c r="R17" s="132"/>
      <c r="S17" s="132"/>
      <c r="T17" s="395">
        <v>1</v>
      </c>
      <c r="U17" s="395">
        <v>1</v>
      </c>
      <c r="V17" s="395">
        <v>0</v>
      </c>
      <c r="W17" s="395">
        <v>0</v>
      </c>
      <c r="X17" s="395">
        <v>0</v>
      </c>
      <c r="Y17" s="395">
        <v>0</v>
      </c>
      <c r="Z17" s="395">
        <v>2</v>
      </c>
      <c r="AA17" s="395">
        <v>0</v>
      </c>
      <c r="AB17" s="395">
        <v>16</v>
      </c>
      <c r="AC17" s="395">
        <v>17</v>
      </c>
      <c r="AD17" s="395">
        <v>1</v>
      </c>
      <c r="AE17" s="395">
        <v>1</v>
      </c>
      <c r="AF17" s="395">
        <v>0</v>
      </c>
      <c r="AG17" s="395">
        <v>0</v>
      </c>
      <c r="AH17" s="452">
        <f t="shared" si="0"/>
        <v>20</v>
      </c>
      <c r="AI17" s="451">
        <f t="shared" si="0"/>
        <v>19</v>
      </c>
      <c r="AJ17" s="451">
        <f t="shared" si="1"/>
        <v>39</v>
      </c>
      <c r="AK17" s="132">
        <v>0</v>
      </c>
      <c r="AL17" s="132">
        <v>10</v>
      </c>
      <c r="AM17" s="132">
        <v>12</v>
      </c>
      <c r="AN17" s="132">
        <v>7</v>
      </c>
      <c r="AO17" s="132">
        <v>13</v>
      </c>
      <c r="AP17" s="132">
        <v>4</v>
      </c>
      <c r="AQ17" s="132">
        <v>6</v>
      </c>
      <c r="AR17" s="132">
        <v>1</v>
      </c>
      <c r="AS17" s="132">
        <v>3</v>
      </c>
      <c r="AT17" s="132">
        <v>0</v>
      </c>
      <c r="AU17" s="132">
        <v>0</v>
      </c>
      <c r="AV17" s="132">
        <v>14</v>
      </c>
      <c r="AW17" s="132">
        <v>27</v>
      </c>
      <c r="AX17" s="132">
        <v>0</v>
      </c>
      <c r="AY17" s="132">
        <v>0</v>
      </c>
      <c r="AZ17" s="132">
        <v>7</v>
      </c>
      <c r="BA17" s="132">
        <v>5</v>
      </c>
      <c r="BB17" s="132">
        <v>1</v>
      </c>
      <c r="BC17" s="132">
        <v>2</v>
      </c>
      <c r="BD17" s="132">
        <v>8</v>
      </c>
      <c r="BE17" s="132">
        <v>7</v>
      </c>
      <c r="BF17" s="132">
        <v>0</v>
      </c>
      <c r="BG17" s="132">
        <v>0</v>
      </c>
      <c r="BH17" s="132">
        <v>7</v>
      </c>
      <c r="BI17" s="132">
        <v>12</v>
      </c>
      <c r="BJ17" s="132">
        <v>0</v>
      </c>
      <c r="BK17" s="132">
        <v>0</v>
      </c>
      <c r="BL17" s="132">
        <v>5</v>
      </c>
      <c r="BM17" s="132">
        <v>15</v>
      </c>
      <c r="BN17" s="132">
        <v>2</v>
      </c>
      <c r="BO17" s="132">
        <v>0</v>
      </c>
      <c r="BP17" s="132">
        <v>0</v>
      </c>
      <c r="BQ17" s="132">
        <v>0</v>
      </c>
      <c r="BR17" s="132">
        <v>0</v>
      </c>
      <c r="BS17" s="132">
        <v>0</v>
      </c>
      <c r="BT17" s="132">
        <v>0</v>
      </c>
      <c r="BU17" s="132">
        <v>0</v>
      </c>
      <c r="BV17" s="132">
        <v>0</v>
      </c>
      <c r="BW17" s="132">
        <v>0</v>
      </c>
      <c r="BX17" s="132">
        <v>0</v>
      </c>
      <c r="BY17" s="132">
        <v>0</v>
      </c>
      <c r="BZ17" s="132">
        <v>0</v>
      </c>
      <c r="CA17" s="132">
        <v>0</v>
      </c>
      <c r="CB17" s="132">
        <v>0</v>
      </c>
      <c r="CC17" s="132">
        <v>0</v>
      </c>
      <c r="CD17" s="132">
        <v>0</v>
      </c>
      <c r="CE17" s="132">
        <v>0</v>
      </c>
      <c r="CF17" s="132">
        <v>0</v>
      </c>
      <c r="CG17" s="132">
        <v>0</v>
      </c>
      <c r="CH17" s="132">
        <v>158</v>
      </c>
      <c r="CI17" s="132">
        <v>124</v>
      </c>
      <c r="CJ17" s="132">
        <v>282</v>
      </c>
      <c r="CK17" s="132">
        <v>128</v>
      </c>
      <c r="CL17" s="132">
        <v>129</v>
      </c>
      <c r="CM17" s="132">
        <v>257</v>
      </c>
      <c r="CN17" s="132">
        <v>140</v>
      </c>
      <c r="CO17" s="132">
        <v>129</v>
      </c>
      <c r="CP17" s="132">
        <v>269</v>
      </c>
      <c r="CQ17" s="132">
        <v>426</v>
      </c>
      <c r="CR17" s="132">
        <v>382</v>
      </c>
      <c r="CS17" s="132">
        <v>808</v>
      </c>
      <c r="CT17" s="132">
        <v>0</v>
      </c>
      <c r="CU17" s="132">
        <v>0</v>
      </c>
      <c r="CV17" s="132">
        <v>0</v>
      </c>
      <c r="CW17" s="132">
        <v>0</v>
      </c>
      <c r="CX17" s="132">
        <v>0</v>
      </c>
      <c r="CY17" s="132">
        <v>0</v>
      </c>
      <c r="CZ17" s="132">
        <v>798</v>
      </c>
      <c r="DA17" s="132">
        <v>8</v>
      </c>
      <c r="DB17" s="132">
        <v>2</v>
      </c>
      <c r="DC17" s="132">
        <v>0</v>
      </c>
      <c r="DD17" s="132">
        <v>0</v>
      </c>
      <c r="DE17" s="132">
        <v>0</v>
      </c>
      <c r="DF17" s="132">
        <v>0</v>
      </c>
      <c r="DG17" s="132">
        <v>0</v>
      </c>
      <c r="DH17" s="132">
        <v>0</v>
      </c>
      <c r="DI17" s="132">
        <v>0</v>
      </c>
      <c r="DJ17" s="132">
        <v>0</v>
      </c>
      <c r="DK17" s="132">
        <v>0</v>
      </c>
      <c r="DL17" s="132">
        <v>0</v>
      </c>
      <c r="DM17" s="132">
        <v>0</v>
      </c>
      <c r="DN17" s="132">
        <v>0</v>
      </c>
      <c r="DO17" s="132">
        <v>0</v>
      </c>
      <c r="DP17" s="132">
        <v>0</v>
      </c>
      <c r="DQ17" s="132">
        <v>0</v>
      </c>
      <c r="DR17" s="132">
        <v>0</v>
      </c>
      <c r="DS17" s="132">
        <v>0</v>
      </c>
      <c r="DT17" s="132">
        <v>0</v>
      </c>
      <c r="DU17" s="132">
        <v>0</v>
      </c>
      <c r="DV17" s="132">
        <v>0</v>
      </c>
      <c r="DW17" s="132">
        <v>0</v>
      </c>
      <c r="DX17" s="132">
        <v>0</v>
      </c>
      <c r="DY17" s="132">
        <v>0</v>
      </c>
      <c r="DZ17" s="132">
        <v>0</v>
      </c>
      <c r="EA17" s="132">
        <v>1</v>
      </c>
      <c r="EB17" s="132">
        <v>1</v>
      </c>
      <c r="EC17" s="132">
        <v>6</v>
      </c>
      <c r="ED17" s="132">
        <v>6</v>
      </c>
      <c r="EE17" s="132">
        <v>12</v>
      </c>
      <c r="EF17" s="132">
        <v>65</v>
      </c>
      <c r="EG17" s="132">
        <v>68</v>
      </c>
      <c r="EH17" s="132">
        <v>133</v>
      </c>
      <c r="EI17" s="132">
        <v>114</v>
      </c>
      <c r="EJ17" s="132">
        <v>116</v>
      </c>
      <c r="EK17" s="132">
        <v>230</v>
      </c>
      <c r="EL17" s="132">
        <v>104</v>
      </c>
      <c r="EM17" s="132">
        <v>107</v>
      </c>
      <c r="EN17" s="132">
        <v>211</v>
      </c>
      <c r="EO17" s="132">
        <v>97</v>
      </c>
      <c r="EP17" s="132">
        <v>69</v>
      </c>
      <c r="EQ17" s="132">
        <v>166</v>
      </c>
      <c r="ER17" s="132">
        <v>34</v>
      </c>
      <c r="ES17" s="132">
        <v>15</v>
      </c>
      <c r="ET17" s="132">
        <v>0</v>
      </c>
      <c r="EU17" s="132">
        <v>6</v>
      </c>
      <c r="EV17" s="132">
        <v>0</v>
      </c>
      <c r="EW17" s="132">
        <v>0</v>
      </c>
      <c r="EX17" s="132">
        <v>0</v>
      </c>
      <c r="EY17" s="132">
        <v>0</v>
      </c>
      <c r="EZ17" s="132">
        <v>0</v>
      </c>
      <c r="FA17" s="132">
        <v>0</v>
      </c>
      <c r="FB17" s="132">
        <v>0</v>
      </c>
      <c r="FC17" s="132">
        <v>0</v>
      </c>
      <c r="FD17" s="132">
        <v>6</v>
      </c>
      <c r="FE17" s="132">
        <v>7</v>
      </c>
      <c r="FF17" s="132">
        <v>0</v>
      </c>
      <c r="FG17" s="132">
        <v>283</v>
      </c>
      <c r="FH17" s="132">
        <v>291</v>
      </c>
      <c r="FI17" s="132">
        <v>0</v>
      </c>
      <c r="FJ17" s="132">
        <v>137</v>
      </c>
      <c r="FK17" s="132">
        <v>84</v>
      </c>
      <c r="FL17" s="132">
        <v>0</v>
      </c>
      <c r="FM17" s="132">
        <v>0</v>
      </c>
      <c r="FN17" s="132">
        <v>0</v>
      </c>
      <c r="FO17" s="132">
        <v>0</v>
      </c>
      <c r="FP17" s="132">
        <v>0</v>
      </c>
      <c r="FQ17" s="132">
        <v>0</v>
      </c>
      <c r="FR17" s="132">
        <v>0</v>
      </c>
      <c r="FS17" s="132">
        <v>0</v>
      </c>
      <c r="FT17" s="132">
        <v>0</v>
      </c>
      <c r="FU17" s="132">
        <v>0</v>
      </c>
      <c r="FV17" s="132">
        <v>10</v>
      </c>
      <c r="FW17" s="132">
        <v>11</v>
      </c>
      <c r="FX17" s="132">
        <v>10</v>
      </c>
      <c r="FY17" s="132">
        <v>0</v>
      </c>
      <c r="FZ17" s="132">
        <v>0</v>
      </c>
      <c r="GA17" s="132">
        <v>0</v>
      </c>
      <c r="GB17" s="132">
        <v>31</v>
      </c>
      <c r="GC17" s="454">
        <f t="shared" si="2"/>
        <v>39</v>
      </c>
    </row>
    <row r="18" spans="1:185" s="134" customFormat="1">
      <c r="A18" s="120">
        <v>9</v>
      </c>
      <c r="B18" s="131"/>
      <c r="C18" s="131"/>
      <c r="D18" s="131"/>
      <c r="E18" s="132" t="s">
        <v>84</v>
      </c>
      <c r="F18" s="133"/>
      <c r="G18" s="132">
        <v>90</v>
      </c>
      <c r="H18" s="132">
        <v>4</v>
      </c>
      <c r="I18" s="132">
        <v>3</v>
      </c>
      <c r="J18" s="132">
        <v>0</v>
      </c>
      <c r="K18" s="132">
        <v>4</v>
      </c>
      <c r="L18" s="132">
        <v>0</v>
      </c>
      <c r="M18" s="132">
        <v>0</v>
      </c>
      <c r="N18" s="132"/>
      <c r="O18" s="132"/>
      <c r="P18" s="132"/>
      <c r="Q18" s="132"/>
      <c r="R18" s="132"/>
      <c r="S18" s="132"/>
      <c r="T18" s="395">
        <v>2</v>
      </c>
      <c r="U18" s="395">
        <v>2</v>
      </c>
      <c r="V18" s="395">
        <v>0</v>
      </c>
      <c r="W18" s="395">
        <v>0</v>
      </c>
      <c r="X18" s="395">
        <v>0</v>
      </c>
      <c r="Y18" s="395">
        <v>0</v>
      </c>
      <c r="Z18" s="395">
        <v>5</v>
      </c>
      <c r="AA18" s="395">
        <v>7</v>
      </c>
      <c r="AB18" s="395">
        <v>61</v>
      </c>
      <c r="AC18" s="395">
        <v>89</v>
      </c>
      <c r="AD18" s="395">
        <v>9</v>
      </c>
      <c r="AE18" s="395">
        <v>3</v>
      </c>
      <c r="AF18" s="395">
        <v>0</v>
      </c>
      <c r="AG18" s="395">
        <v>0</v>
      </c>
      <c r="AH18" s="452">
        <f t="shared" si="0"/>
        <v>77</v>
      </c>
      <c r="AI18" s="451">
        <f t="shared" si="0"/>
        <v>101</v>
      </c>
      <c r="AJ18" s="451">
        <f t="shared" si="1"/>
        <v>178</v>
      </c>
      <c r="AK18" s="132">
        <v>0</v>
      </c>
      <c r="AL18" s="132">
        <v>10</v>
      </c>
      <c r="AM18" s="132">
        <v>12</v>
      </c>
      <c r="AN18" s="132">
        <v>7</v>
      </c>
      <c r="AO18" s="132">
        <v>13</v>
      </c>
      <c r="AP18" s="132">
        <v>4</v>
      </c>
      <c r="AQ18" s="132">
        <v>6</v>
      </c>
      <c r="AR18" s="132">
        <v>1</v>
      </c>
      <c r="AS18" s="132">
        <v>3</v>
      </c>
      <c r="AT18" s="132">
        <v>0</v>
      </c>
      <c r="AU18" s="132">
        <v>0</v>
      </c>
      <c r="AV18" s="132">
        <v>14</v>
      </c>
      <c r="AW18" s="132">
        <v>27</v>
      </c>
      <c r="AX18" s="132">
        <v>0</v>
      </c>
      <c r="AY18" s="132">
        <v>0</v>
      </c>
      <c r="AZ18" s="132">
        <v>7</v>
      </c>
      <c r="BA18" s="132">
        <v>5</v>
      </c>
      <c r="BB18" s="132">
        <v>1</v>
      </c>
      <c r="BC18" s="132">
        <v>2</v>
      </c>
      <c r="BD18" s="132">
        <v>8</v>
      </c>
      <c r="BE18" s="132">
        <v>7</v>
      </c>
      <c r="BF18" s="132">
        <v>0</v>
      </c>
      <c r="BG18" s="132">
        <v>0</v>
      </c>
      <c r="BH18" s="132">
        <v>7</v>
      </c>
      <c r="BI18" s="132">
        <v>12</v>
      </c>
      <c r="BJ18" s="132">
        <v>0</v>
      </c>
      <c r="BK18" s="132">
        <v>0</v>
      </c>
      <c r="BL18" s="132">
        <v>5</v>
      </c>
      <c r="BM18" s="132">
        <v>15</v>
      </c>
      <c r="BN18" s="132">
        <v>2</v>
      </c>
      <c r="BO18" s="132">
        <v>0</v>
      </c>
      <c r="BP18" s="132">
        <v>0</v>
      </c>
      <c r="BQ18" s="132">
        <v>0</v>
      </c>
      <c r="BR18" s="132">
        <v>0</v>
      </c>
      <c r="BS18" s="132">
        <v>0</v>
      </c>
      <c r="BT18" s="132">
        <v>0</v>
      </c>
      <c r="BU18" s="132">
        <v>0</v>
      </c>
      <c r="BV18" s="132">
        <v>0</v>
      </c>
      <c r="BW18" s="132">
        <v>0</v>
      </c>
      <c r="BX18" s="132">
        <v>0</v>
      </c>
      <c r="BY18" s="132">
        <v>0</v>
      </c>
      <c r="BZ18" s="132">
        <v>0</v>
      </c>
      <c r="CA18" s="132">
        <v>0</v>
      </c>
      <c r="CB18" s="132">
        <v>0</v>
      </c>
      <c r="CC18" s="132">
        <v>0</v>
      </c>
      <c r="CD18" s="132">
        <v>0</v>
      </c>
      <c r="CE18" s="132">
        <v>0</v>
      </c>
      <c r="CF18" s="132">
        <v>0</v>
      </c>
      <c r="CG18" s="132">
        <v>0</v>
      </c>
      <c r="CH18" s="132">
        <v>158</v>
      </c>
      <c r="CI18" s="132">
        <v>124</v>
      </c>
      <c r="CJ18" s="132">
        <v>282</v>
      </c>
      <c r="CK18" s="132">
        <v>128</v>
      </c>
      <c r="CL18" s="132">
        <v>129</v>
      </c>
      <c r="CM18" s="132">
        <v>257</v>
      </c>
      <c r="CN18" s="132">
        <v>140</v>
      </c>
      <c r="CO18" s="132">
        <v>129</v>
      </c>
      <c r="CP18" s="132">
        <v>269</v>
      </c>
      <c r="CQ18" s="132">
        <v>426</v>
      </c>
      <c r="CR18" s="132">
        <v>382</v>
      </c>
      <c r="CS18" s="132">
        <v>808</v>
      </c>
      <c r="CT18" s="132">
        <v>0</v>
      </c>
      <c r="CU18" s="132">
        <v>0</v>
      </c>
      <c r="CV18" s="132">
        <v>0</v>
      </c>
      <c r="CW18" s="132">
        <v>0</v>
      </c>
      <c r="CX18" s="132">
        <v>0</v>
      </c>
      <c r="CY18" s="132">
        <v>0</v>
      </c>
      <c r="CZ18" s="132">
        <v>798</v>
      </c>
      <c r="DA18" s="132">
        <v>8</v>
      </c>
      <c r="DB18" s="132">
        <v>2</v>
      </c>
      <c r="DC18" s="132">
        <v>0</v>
      </c>
      <c r="DD18" s="132">
        <v>0</v>
      </c>
      <c r="DE18" s="132">
        <v>0</v>
      </c>
      <c r="DF18" s="132">
        <v>0</v>
      </c>
      <c r="DG18" s="132">
        <v>0</v>
      </c>
      <c r="DH18" s="132">
        <v>0</v>
      </c>
      <c r="DI18" s="132">
        <v>0</v>
      </c>
      <c r="DJ18" s="132">
        <v>0</v>
      </c>
      <c r="DK18" s="132">
        <v>0</v>
      </c>
      <c r="DL18" s="132">
        <v>0</v>
      </c>
      <c r="DM18" s="132">
        <v>0</v>
      </c>
      <c r="DN18" s="132">
        <v>0</v>
      </c>
      <c r="DO18" s="132">
        <v>0</v>
      </c>
      <c r="DP18" s="132">
        <v>0</v>
      </c>
      <c r="DQ18" s="132">
        <v>0</v>
      </c>
      <c r="DR18" s="132">
        <v>0</v>
      </c>
      <c r="DS18" s="132">
        <v>0</v>
      </c>
      <c r="DT18" s="132">
        <v>0</v>
      </c>
      <c r="DU18" s="132">
        <v>0</v>
      </c>
      <c r="DV18" s="132">
        <v>0</v>
      </c>
      <c r="DW18" s="132">
        <v>0</v>
      </c>
      <c r="DX18" s="132">
        <v>0</v>
      </c>
      <c r="DY18" s="132">
        <v>0</v>
      </c>
      <c r="DZ18" s="132">
        <v>0</v>
      </c>
      <c r="EA18" s="132">
        <v>1</v>
      </c>
      <c r="EB18" s="132">
        <v>1</v>
      </c>
      <c r="EC18" s="132">
        <v>6</v>
      </c>
      <c r="ED18" s="132">
        <v>6</v>
      </c>
      <c r="EE18" s="132">
        <v>12</v>
      </c>
      <c r="EF18" s="132">
        <v>65</v>
      </c>
      <c r="EG18" s="132">
        <v>68</v>
      </c>
      <c r="EH18" s="132">
        <v>133</v>
      </c>
      <c r="EI18" s="132">
        <v>114</v>
      </c>
      <c r="EJ18" s="132">
        <v>116</v>
      </c>
      <c r="EK18" s="132">
        <v>230</v>
      </c>
      <c r="EL18" s="132">
        <v>104</v>
      </c>
      <c r="EM18" s="132">
        <v>107</v>
      </c>
      <c r="EN18" s="132">
        <v>211</v>
      </c>
      <c r="EO18" s="132">
        <v>97</v>
      </c>
      <c r="EP18" s="132">
        <v>69</v>
      </c>
      <c r="EQ18" s="132">
        <v>166</v>
      </c>
      <c r="ER18" s="132">
        <v>34</v>
      </c>
      <c r="ES18" s="132">
        <v>15</v>
      </c>
      <c r="ET18" s="132">
        <v>0</v>
      </c>
      <c r="EU18" s="132">
        <v>6</v>
      </c>
      <c r="EV18" s="132">
        <v>0</v>
      </c>
      <c r="EW18" s="132">
        <v>0</v>
      </c>
      <c r="EX18" s="132">
        <v>0</v>
      </c>
      <c r="EY18" s="132">
        <v>0</v>
      </c>
      <c r="EZ18" s="132">
        <v>0</v>
      </c>
      <c r="FA18" s="132">
        <v>0</v>
      </c>
      <c r="FB18" s="132">
        <v>0</v>
      </c>
      <c r="FC18" s="132">
        <v>0</v>
      </c>
      <c r="FD18" s="132">
        <v>6</v>
      </c>
      <c r="FE18" s="132">
        <v>7</v>
      </c>
      <c r="FF18" s="132">
        <v>0</v>
      </c>
      <c r="FG18" s="132">
        <v>283</v>
      </c>
      <c r="FH18" s="132">
        <v>291</v>
      </c>
      <c r="FI18" s="132">
        <v>0</v>
      </c>
      <c r="FJ18" s="132">
        <v>137</v>
      </c>
      <c r="FK18" s="132">
        <v>84</v>
      </c>
      <c r="FL18" s="132">
        <v>0</v>
      </c>
      <c r="FM18" s="132">
        <v>0</v>
      </c>
      <c r="FN18" s="132">
        <v>0</v>
      </c>
      <c r="FO18" s="132">
        <v>0</v>
      </c>
      <c r="FP18" s="132">
        <v>0</v>
      </c>
      <c r="FQ18" s="132">
        <v>0</v>
      </c>
      <c r="FR18" s="132">
        <v>0</v>
      </c>
      <c r="FS18" s="132">
        <v>0</v>
      </c>
      <c r="FT18" s="132">
        <v>0</v>
      </c>
      <c r="FU18" s="132">
        <v>0</v>
      </c>
      <c r="FV18" s="132">
        <v>10</v>
      </c>
      <c r="FW18" s="132">
        <v>11</v>
      </c>
      <c r="FX18" s="132">
        <v>10</v>
      </c>
      <c r="FY18" s="132">
        <v>0</v>
      </c>
      <c r="FZ18" s="132">
        <v>0</v>
      </c>
      <c r="GA18" s="132">
        <v>0</v>
      </c>
      <c r="GB18" s="132">
        <v>31</v>
      </c>
      <c r="GC18" s="454">
        <f t="shared" si="2"/>
        <v>178</v>
      </c>
    </row>
    <row r="19" spans="1:185" s="134" customFormat="1">
      <c r="A19" s="120">
        <v>10</v>
      </c>
      <c r="B19" s="131"/>
      <c r="C19" s="131"/>
      <c r="D19" s="131"/>
      <c r="E19" s="132" t="s">
        <v>85</v>
      </c>
      <c r="F19" s="133"/>
      <c r="G19" s="132">
        <v>72</v>
      </c>
      <c r="H19" s="132">
        <v>2</v>
      </c>
      <c r="I19" s="132">
        <v>4</v>
      </c>
      <c r="J19" s="132">
        <v>0</v>
      </c>
      <c r="K19" s="132">
        <v>1</v>
      </c>
      <c r="L19" s="132">
        <v>0</v>
      </c>
      <c r="M19" s="132">
        <v>0</v>
      </c>
      <c r="N19" s="132"/>
      <c r="O19" s="132"/>
      <c r="P19" s="132"/>
      <c r="Q19" s="132"/>
      <c r="R19" s="132"/>
      <c r="S19" s="132"/>
      <c r="T19" s="395">
        <v>2</v>
      </c>
      <c r="U19" s="395">
        <v>3</v>
      </c>
      <c r="V19" s="395">
        <v>0</v>
      </c>
      <c r="W19" s="395">
        <v>0</v>
      </c>
      <c r="X19" s="395">
        <v>0</v>
      </c>
      <c r="Y19" s="395">
        <v>0</v>
      </c>
      <c r="Z19" s="395">
        <v>1</v>
      </c>
      <c r="AA19" s="395">
        <v>0</v>
      </c>
      <c r="AB19" s="395">
        <v>33</v>
      </c>
      <c r="AC19" s="395">
        <v>26</v>
      </c>
      <c r="AD19" s="395">
        <v>3</v>
      </c>
      <c r="AE19" s="395">
        <v>0</v>
      </c>
      <c r="AF19" s="395">
        <v>0</v>
      </c>
      <c r="AG19" s="395">
        <v>0</v>
      </c>
      <c r="AH19" s="452">
        <f t="shared" si="0"/>
        <v>39</v>
      </c>
      <c r="AI19" s="451">
        <f t="shared" si="0"/>
        <v>29</v>
      </c>
      <c r="AJ19" s="451">
        <f t="shared" si="1"/>
        <v>68</v>
      </c>
      <c r="AK19" s="132">
        <v>0</v>
      </c>
      <c r="AL19" s="132">
        <v>10</v>
      </c>
      <c r="AM19" s="132">
        <v>12</v>
      </c>
      <c r="AN19" s="132">
        <v>7</v>
      </c>
      <c r="AO19" s="132">
        <v>13</v>
      </c>
      <c r="AP19" s="132">
        <v>4</v>
      </c>
      <c r="AQ19" s="132">
        <v>6</v>
      </c>
      <c r="AR19" s="132">
        <v>1</v>
      </c>
      <c r="AS19" s="132">
        <v>3</v>
      </c>
      <c r="AT19" s="132">
        <v>0</v>
      </c>
      <c r="AU19" s="132">
        <v>0</v>
      </c>
      <c r="AV19" s="132">
        <v>14</v>
      </c>
      <c r="AW19" s="132">
        <v>27</v>
      </c>
      <c r="AX19" s="132">
        <v>0</v>
      </c>
      <c r="AY19" s="132">
        <v>0</v>
      </c>
      <c r="AZ19" s="132">
        <v>7</v>
      </c>
      <c r="BA19" s="132">
        <v>5</v>
      </c>
      <c r="BB19" s="132">
        <v>1</v>
      </c>
      <c r="BC19" s="132">
        <v>2</v>
      </c>
      <c r="BD19" s="132">
        <v>8</v>
      </c>
      <c r="BE19" s="132">
        <v>7</v>
      </c>
      <c r="BF19" s="132">
        <v>0</v>
      </c>
      <c r="BG19" s="132">
        <v>0</v>
      </c>
      <c r="BH19" s="132">
        <v>7</v>
      </c>
      <c r="BI19" s="132">
        <v>12</v>
      </c>
      <c r="BJ19" s="132">
        <v>0</v>
      </c>
      <c r="BK19" s="132">
        <v>0</v>
      </c>
      <c r="BL19" s="132">
        <v>5</v>
      </c>
      <c r="BM19" s="132">
        <v>15</v>
      </c>
      <c r="BN19" s="132">
        <v>2</v>
      </c>
      <c r="BO19" s="132">
        <v>0</v>
      </c>
      <c r="BP19" s="132">
        <v>0</v>
      </c>
      <c r="BQ19" s="132">
        <v>0</v>
      </c>
      <c r="BR19" s="132">
        <v>0</v>
      </c>
      <c r="BS19" s="132">
        <v>0</v>
      </c>
      <c r="BT19" s="132">
        <v>0</v>
      </c>
      <c r="BU19" s="132">
        <v>0</v>
      </c>
      <c r="BV19" s="132">
        <v>0</v>
      </c>
      <c r="BW19" s="132">
        <v>0</v>
      </c>
      <c r="BX19" s="132">
        <v>0</v>
      </c>
      <c r="BY19" s="132">
        <v>0</v>
      </c>
      <c r="BZ19" s="132">
        <v>0</v>
      </c>
      <c r="CA19" s="132">
        <v>0</v>
      </c>
      <c r="CB19" s="132">
        <v>0</v>
      </c>
      <c r="CC19" s="132">
        <v>0</v>
      </c>
      <c r="CD19" s="132">
        <v>0</v>
      </c>
      <c r="CE19" s="132">
        <v>0</v>
      </c>
      <c r="CF19" s="132">
        <v>0</v>
      </c>
      <c r="CG19" s="132">
        <v>0</v>
      </c>
      <c r="CH19" s="132">
        <v>158</v>
      </c>
      <c r="CI19" s="132">
        <v>124</v>
      </c>
      <c r="CJ19" s="132">
        <v>282</v>
      </c>
      <c r="CK19" s="132">
        <v>128</v>
      </c>
      <c r="CL19" s="132">
        <v>129</v>
      </c>
      <c r="CM19" s="132">
        <v>257</v>
      </c>
      <c r="CN19" s="132">
        <v>140</v>
      </c>
      <c r="CO19" s="132">
        <v>129</v>
      </c>
      <c r="CP19" s="132">
        <v>269</v>
      </c>
      <c r="CQ19" s="132">
        <v>426</v>
      </c>
      <c r="CR19" s="132">
        <v>382</v>
      </c>
      <c r="CS19" s="132">
        <v>808</v>
      </c>
      <c r="CT19" s="132">
        <v>0</v>
      </c>
      <c r="CU19" s="132">
        <v>0</v>
      </c>
      <c r="CV19" s="132">
        <v>0</v>
      </c>
      <c r="CW19" s="132">
        <v>0</v>
      </c>
      <c r="CX19" s="132">
        <v>0</v>
      </c>
      <c r="CY19" s="132">
        <v>0</v>
      </c>
      <c r="CZ19" s="132">
        <v>798</v>
      </c>
      <c r="DA19" s="132">
        <v>8</v>
      </c>
      <c r="DB19" s="132">
        <v>2</v>
      </c>
      <c r="DC19" s="132">
        <v>0</v>
      </c>
      <c r="DD19" s="132">
        <v>0</v>
      </c>
      <c r="DE19" s="132">
        <v>0</v>
      </c>
      <c r="DF19" s="132">
        <v>0</v>
      </c>
      <c r="DG19" s="132">
        <v>0</v>
      </c>
      <c r="DH19" s="132">
        <v>0</v>
      </c>
      <c r="DI19" s="132">
        <v>0</v>
      </c>
      <c r="DJ19" s="132">
        <v>0</v>
      </c>
      <c r="DK19" s="132">
        <v>0</v>
      </c>
      <c r="DL19" s="132">
        <v>0</v>
      </c>
      <c r="DM19" s="132">
        <v>0</v>
      </c>
      <c r="DN19" s="132">
        <v>0</v>
      </c>
      <c r="DO19" s="132">
        <v>0</v>
      </c>
      <c r="DP19" s="132">
        <v>0</v>
      </c>
      <c r="DQ19" s="132">
        <v>0</v>
      </c>
      <c r="DR19" s="132">
        <v>0</v>
      </c>
      <c r="DS19" s="132">
        <v>0</v>
      </c>
      <c r="DT19" s="132">
        <v>0</v>
      </c>
      <c r="DU19" s="132">
        <v>0</v>
      </c>
      <c r="DV19" s="132">
        <v>0</v>
      </c>
      <c r="DW19" s="132">
        <v>0</v>
      </c>
      <c r="DX19" s="132">
        <v>0</v>
      </c>
      <c r="DY19" s="132">
        <v>0</v>
      </c>
      <c r="DZ19" s="132">
        <v>0</v>
      </c>
      <c r="EA19" s="132">
        <v>1</v>
      </c>
      <c r="EB19" s="132">
        <v>1</v>
      </c>
      <c r="EC19" s="132">
        <v>6</v>
      </c>
      <c r="ED19" s="132">
        <v>6</v>
      </c>
      <c r="EE19" s="132">
        <v>12</v>
      </c>
      <c r="EF19" s="132">
        <v>65</v>
      </c>
      <c r="EG19" s="132">
        <v>68</v>
      </c>
      <c r="EH19" s="132">
        <v>133</v>
      </c>
      <c r="EI19" s="132">
        <v>114</v>
      </c>
      <c r="EJ19" s="132">
        <v>116</v>
      </c>
      <c r="EK19" s="132">
        <v>230</v>
      </c>
      <c r="EL19" s="132">
        <v>104</v>
      </c>
      <c r="EM19" s="132">
        <v>107</v>
      </c>
      <c r="EN19" s="132">
        <v>211</v>
      </c>
      <c r="EO19" s="132">
        <v>97</v>
      </c>
      <c r="EP19" s="132">
        <v>69</v>
      </c>
      <c r="EQ19" s="132">
        <v>166</v>
      </c>
      <c r="ER19" s="132">
        <v>34</v>
      </c>
      <c r="ES19" s="132">
        <v>15</v>
      </c>
      <c r="ET19" s="132">
        <v>0</v>
      </c>
      <c r="EU19" s="132">
        <v>6</v>
      </c>
      <c r="EV19" s="132">
        <v>0</v>
      </c>
      <c r="EW19" s="132">
        <v>0</v>
      </c>
      <c r="EX19" s="132">
        <v>0</v>
      </c>
      <c r="EY19" s="132">
        <v>0</v>
      </c>
      <c r="EZ19" s="132">
        <v>0</v>
      </c>
      <c r="FA19" s="132">
        <v>0</v>
      </c>
      <c r="FB19" s="132">
        <v>0</v>
      </c>
      <c r="FC19" s="132">
        <v>0</v>
      </c>
      <c r="FD19" s="132">
        <v>6</v>
      </c>
      <c r="FE19" s="132">
        <v>7</v>
      </c>
      <c r="FF19" s="132">
        <v>0</v>
      </c>
      <c r="FG19" s="132">
        <v>283</v>
      </c>
      <c r="FH19" s="132">
        <v>291</v>
      </c>
      <c r="FI19" s="132">
        <v>0</v>
      </c>
      <c r="FJ19" s="132">
        <v>137</v>
      </c>
      <c r="FK19" s="132">
        <v>84</v>
      </c>
      <c r="FL19" s="132">
        <v>0</v>
      </c>
      <c r="FM19" s="132">
        <v>0</v>
      </c>
      <c r="FN19" s="132">
        <v>0</v>
      </c>
      <c r="FO19" s="132">
        <v>0</v>
      </c>
      <c r="FP19" s="132">
        <v>0</v>
      </c>
      <c r="FQ19" s="132">
        <v>0</v>
      </c>
      <c r="FR19" s="132">
        <v>0</v>
      </c>
      <c r="FS19" s="132">
        <v>0</v>
      </c>
      <c r="FT19" s="132">
        <v>0</v>
      </c>
      <c r="FU19" s="132">
        <v>0</v>
      </c>
      <c r="FV19" s="132">
        <v>10</v>
      </c>
      <c r="FW19" s="132">
        <v>11</v>
      </c>
      <c r="FX19" s="132">
        <v>10</v>
      </c>
      <c r="FY19" s="132">
        <v>0</v>
      </c>
      <c r="FZ19" s="132">
        <v>0</v>
      </c>
      <c r="GA19" s="132">
        <v>0</v>
      </c>
      <c r="GB19" s="132">
        <v>31</v>
      </c>
      <c r="GC19" s="454">
        <f>SUM(AH19:AI19)</f>
        <v>68</v>
      </c>
    </row>
    <row r="20" spans="1:185" s="119" customFormat="1" ht="6" customHeight="1">
      <c r="A20" s="442"/>
      <c r="B20" s="443"/>
      <c r="C20" s="443"/>
      <c r="D20" s="443"/>
      <c r="E20" s="443"/>
      <c r="F20" s="444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8"/>
      <c r="AJ20" s="118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8"/>
      <c r="BB20" s="118"/>
      <c r="BC20" s="118"/>
      <c r="BD20" s="118"/>
      <c r="BE20" s="118"/>
      <c r="BF20" s="118"/>
      <c r="BG20" s="118"/>
      <c r="BH20" s="118"/>
      <c r="BI20" s="118"/>
      <c r="BJ20" s="118"/>
      <c r="BK20" s="118"/>
      <c r="BL20" s="118"/>
      <c r="BM20" s="118"/>
      <c r="BN20" s="118"/>
      <c r="BO20" s="118"/>
      <c r="BP20" s="118"/>
      <c r="BQ20" s="118"/>
      <c r="BR20" s="118"/>
      <c r="BS20" s="118"/>
      <c r="BT20" s="118"/>
      <c r="BU20" s="118"/>
      <c r="BV20" s="118"/>
      <c r="BW20" s="118"/>
      <c r="BX20" s="118"/>
      <c r="BY20" s="118"/>
      <c r="BZ20" s="118"/>
      <c r="CA20" s="118"/>
      <c r="CB20" s="118"/>
      <c r="CC20" s="118"/>
      <c r="CD20" s="118"/>
      <c r="CE20" s="118"/>
      <c r="CF20" s="118"/>
      <c r="CG20" s="118"/>
      <c r="CH20" s="118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  <c r="EG20" s="118"/>
      <c r="EH20" s="118"/>
      <c r="EI20" s="118"/>
      <c r="EJ20" s="118"/>
      <c r="EK20" s="118"/>
      <c r="EL20" s="118"/>
      <c r="EM20" s="118"/>
      <c r="EN20" s="118"/>
      <c r="EO20" s="118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8"/>
      <c r="FF20" s="118"/>
      <c r="FG20" s="118"/>
      <c r="FH20" s="118"/>
      <c r="FI20" s="118"/>
      <c r="FJ20" s="118"/>
      <c r="FK20" s="118"/>
      <c r="FL20" s="118"/>
      <c r="FM20" s="118"/>
      <c r="FN20" s="118"/>
      <c r="FO20" s="118"/>
      <c r="FP20" s="118"/>
      <c r="FQ20" s="118"/>
      <c r="FR20" s="118"/>
      <c r="FS20" s="118"/>
      <c r="FT20" s="118"/>
      <c r="FU20" s="118"/>
      <c r="FV20" s="118"/>
      <c r="FW20" s="118"/>
      <c r="FX20" s="118"/>
      <c r="FY20" s="118"/>
      <c r="FZ20" s="118"/>
      <c r="GA20" s="118"/>
      <c r="GB20" s="118"/>
      <c r="GC20" s="118"/>
    </row>
    <row r="21" spans="1:185" s="119" customFormat="1">
      <c r="A21" s="782" t="s">
        <v>352</v>
      </c>
      <c r="B21" s="783"/>
      <c r="C21" s="783"/>
      <c r="D21" s="783"/>
      <c r="E21" s="783"/>
      <c r="F21" s="784"/>
      <c r="G21" s="118">
        <f t="shared" ref="G21:M21" si="3">G19+G18+G17+G16+G15+G14+G13+G12+G11+G10</f>
        <v>405</v>
      </c>
      <c r="H21" s="118">
        <f t="shared" si="3"/>
        <v>41</v>
      </c>
      <c r="I21" s="118">
        <f t="shared" si="3"/>
        <v>27</v>
      </c>
      <c r="J21" s="118">
        <f t="shared" si="3"/>
        <v>1</v>
      </c>
      <c r="K21" s="118">
        <f t="shared" si="3"/>
        <v>10</v>
      </c>
      <c r="L21" s="118">
        <f t="shared" si="3"/>
        <v>0</v>
      </c>
      <c r="M21" s="118">
        <f t="shared" si="3"/>
        <v>0</v>
      </c>
      <c r="N21" s="118"/>
      <c r="O21" s="118"/>
      <c r="P21" s="118"/>
      <c r="Q21" s="118"/>
      <c r="R21" s="118"/>
      <c r="S21" s="118"/>
      <c r="T21" s="453">
        <f t="shared" ref="T21:AG21" si="4">SUM(T10:T19)</f>
        <v>16</v>
      </c>
      <c r="U21" s="453">
        <f t="shared" si="4"/>
        <v>11</v>
      </c>
      <c r="V21" s="453">
        <f t="shared" si="4"/>
        <v>0</v>
      </c>
      <c r="W21" s="453">
        <f t="shared" si="4"/>
        <v>0</v>
      </c>
      <c r="X21" s="453">
        <f t="shared" si="4"/>
        <v>1</v>
      </c>
      <c r="Y21" s="453">
        <f t="shared" si="4"/>
        <v>0</v>
      </c>
      <c r="Z21" s="453">
        <f t="shared" si="4"/>
        <v>11</v>
      </c>
      <c r="AA21" s="453">
        <f t="shared" si="4"/>
        <v>7</v>
      </c>
      <c r="AB21" s="453">
        <f t="shared" si="4"/>
        <v>196</v>
      </c>
      <c r="AC21" s="453">
        <f t="shared" si="4"/>
        <v>205</v>
      </c>
      <c r="AD21" s="453">
        <f t="shared" si="4"/>
        <v>24</v>
      </c>
      <c r="AE21" s="453">
        <f t="shared" si="4"/>
        <v>9</v>
      </c>
      <c r="AF21" s="453">
        <f t="shared" si="4"/>
        <v>0</v>
      </c>
      <c r="AG21" s="453">
        <f t="shared" si="4"/>
        <v>0</v>
      </c>
      <c r="AH21" s="453">
        <f>SUM(AH10:AH19)</f>
        <v>248</v>
      </c>
      <c r="AI21" s="453">
        <f t="shared" ref="AI21:CT21" si="5">SUM(AI10:AI19)</f>
        <v>232</v>
      </c>
      <c r="AJ21" s="453">
        <f t="shared" si="5"/>
        <v>480</v>
      </c>
      <c r="AK21" s="453">
        <f t="shared" si="5"/>
        <v>0</v>
      </c>
      <c r="AL21" s="453">
        <f t="shared" si="5"/>
        <v>100</v>
      </c>
      <c r="AM21" s="453">
        <f t="shared" si="5"/>
        <v>120</v>
      </c>
      <c r="AN21" s="453">
        <f t="shared" si="5"/>
        <v>70</v>
      </c>
      <c r="AO21" s="453">
        <f t="shared" si="5"/>
        <v>130</v>
      </c>
      <c r="AP21" s="453">
        <f t="shared" si="5"/>
        <v>40</v>
      </c>
      <c r="AQ21" s="453">
        <f t="shared" si="5"/>
        <v>60</v>
      </c>
      <c r="AR21" s="453">
        <f t="shared" si="5"/>
        <v>10</v>
      </c>
      <c r="AS21" s="453">
        <f t="shared" si="5"/>
        <v>30</v>
      </c>
      <c r="AT21" s="453">
        <f t="shared" si="5"/>
        <v>0</v>
      </c>
      <c r="AU21" s="453">
        <f t="shared" si="5"/>
        <v>0</v>
      </c>
      <c r="AV21" s="453">
        <f t="shared" si="5"/>
        <v>140</v>
      </c>
      <c r="AW21" s="453">
        <f t="shared" si="5"/>
        <v>270</v>
      </c>
      <c r="AX21" s="453">
        <f t="shared" si="5"/>
        <v>0</v>
      </c>
      <c r="AY21" s="453">
        <f t="shared" si="5"/>
        <v>0</v>
      </c>
      <c r="AZ21" s="453">
        <f t="shared" si="5"/>
        <v>70</v>
      </c>
      <c r="BA21" s="453">
        <f t="shared" si="5"/>
        <v>50</v>
      </c>
      <c r="BB21" s="453">
        <f t="shared" si="5"/>
        <v>10</v>
      </c>
      <c r="BC21" s="453">
        <f t="shared" si="5"/>
        <v>20</v>
      </c>
      <c r="BD21" s="453">
        <f t="shared" si="5"/>
        <v>80</v>
      </c>
      <c r="BE21" s="453">
        <f t="shared" si="5"/>
        <v>70</v>
      </c>
      <c r="BF21" s="453">
        <f t="shared" si="5"/>
        <v>0</v>
      </c>
      <c r="BG21" s="453">
        <f t="shared" si="5"/>
        <v>0</v>
      </c>
      <c r="BH21" s="453">
        <f t="shared" si="5"/>
        <v>70</v>
      </c>
      <c r="BI21" s="453">
        <f t="shared" si="5"/>
        <v>120</v>
      </c>
      <c r="BJ21" s="453">
        <f t="shared" si="5"/>
        <v>0</v>
      </c>
      <c r="BK21" s="453">
        <f t="shared" si="5"/>
        <v>0</v>
      </c>
      <c r="BL21" s="453">
        <f t="shared" si="5"/>
        <v>50</v>
      </c>
      <c r="BM21" s="453">
        <f t="shared" si="5"/>
        <v>150</v>
      </c>
      <c r="BN21" s="453">
        <f t="shared" si="5"/>
        <v>20</v>
      </c>
      <c r="BO21" s="453">
        <f t="shared" si="5"/>
        <v>0</v>
      </c>
      <c r="BP21" s="453">
        <f t="shared" si="5"/>
        <v>0</v>
      </c>
      <c r="BQ21" s="453">
        <f t="shared" si="5"/>
        <v>0</v>
      </c>
      <c r="BR21" s="453">
        <f t="shared" si="5"/>
        <v>0</v>
      </c>
      <c r="BS21" s="453">
        <f t="shared" si="5"/>
        <v>0</v>
      </c>
      <c r="BT21" s="453">
        <f t="shared" si="5"/>
        <v>0</v>
      </c>
      <c r="BU21" s="453">
        <f t="shared" si="5"/>
        <v>0</v>
      </c>
      <c r="BV21" s="453">
        <f t="shared" si="5"/>
        <v>0</v>
      </c>
      <c r="BW21" s="453">
        <f t="shared" si="5"/>
        <v>0</v>
      </c>
      <c r="BX21" s="453">
        <f t="shared" si="5"/>
        <v>0</v>
      </c>
      <c r="BY21" s="453">
        <f t="shared" si="5"/>
        <v>0</v>
      </c>
      <c r="BZ21" s="453">
        <f t="shared" si="5"/>
        <v>0</v>
      </c>
      <c r="CA21" s="453">
        <f t="shared" si="5"/>
        <v>0</v>
      </c>
      <c r="CB21" s="453">
        <f t="shared" si="5"/>
        <v>0</v>
      </c>
      <c r="CC21" s="453">
        <f t="shared" si="5"/>
        <v>0</v>
      </c>
      <c r="CD21" s="453">
        <f t="shared" si="5"/>
        <v>0</v>
      </c>
      <c r="CE21" s="453">
        <f t="shared" si="5"/>
        <v>0</v>
      </c>
      <c r="CF21" s="453">
        <f t="shared" si="5"/>
        <v>0</v>
      </c>
      <c r="CG21" s="453">
        <f t="shared" si="5"/>
        <v>0</v>
      </c>
      <c r="CH21" s="453">
        <f t="shared" si="5"/>
        <v>1580</v>
      </c>
      <c r="CI21" s="453">
        <f t="shared" si="5"/>
        <v>1240</v>
      </c>
      <c r="CJ21" s="453">
        <f t="shared" si="5"/>
        <v>2820</v>
      </c>
      <c r="CK21" s="453">
        <f t="shared" si="5"/>
        <v>1280</v>
      </c>
      <c r="CL21" s="453">
        <f t="shared" si="5"/>
        <v>1290</v>
      </c>
      <c r="CM21" s="453">
        <f t="shared" si="5"/>
        <v>2570</v>
      </c>
      <c r="CN21" s="453">
        <f t="shared" si="5"/>
        <v>1400</v>
      </c>
      <c r="CO21" s="453">
        <f t="shared" si="5"/>
        <v>1290</v>
      </c>
      <c r="CP21" s="453">
        <f t="shared" si="5"/>
        <v>2690</v>
      </c>
      <c r="CQ21" s="453">
        <f t="shared" si="5"/>
        <v>4260</v>
      </c>
      <c r="CR21" s="453">
        <f t="shared" si="5"/>
        <v>3820</v>
      </c>
      <c r="CS21" s="453">
        <f t="shared" si="5"/>
        <v>8080</v>
      </c>
      <c r="CT21" s="453">
        <f t="shared" si="5"/>
        <v>0</v>
      </c>
      <c r="CU21" s="453">
        <f t="shared" ref="CU21:FF21" si="6">SUM(CU10:CU19)</f>
        <v>0</v>
      </c>
      <c r="CV21" s="453">
        <f t="shared" si="6"/>
        <v>0</v>
      </c>
      <c r="CW21" s="453">
        <f t="shared" si="6"/>
        <v>0</v>
      </c>
      <c r="CX21" s="453">
        <f t="shared" si="6"/>
        <v>0</v>
      </c>
      <c r="CY21" s="453">
        <f t="shared" si="6"/>
        <v>0</v>
      </c>
      <c r="CZ21" s="453">
        <f t="shared" si="6"/>
        <v>7980</v>
      </c>
      <c r="DA21" s="453">
        <f t="shared" si="6"/>
        <v>80</v>
      </c>
      <c r="DB21" s="453">
        <f t="shared" si="6"/>
        <v>20</v>
      </c>
      <c r="DC21" s="453">
        <f t="shared" si="6"/>
        <v>0</v>
      </c>
      <c r="DD21" s="453">
        <f t="shared" si="6"/>
        <v>0</v>
      </c>
      <c r="DE21" s="453">
        <f t="shared" si="6"/>
        <v>0</v>
      </c>
      <c r="DF21" s="453">
        <f t="shared" si="6"/>
        <v>0</v>
      </c>
      <c r="DG21" s="453">
        <f t="shared" si="6"/>
        <v>0</v>
      </c>
      <c r="DH21" s="453">
        <f t="shared" si="6"/>
        <v>0</v>
      </c>
      <c r="DI21" s="453">
        <f t="shared" si="6"/>
        <v>0</v>
      </c>
      <c r="DJ21" s="453">
        <f t="shared" si="6"/>
        <v>0</v>
      </c>
      <c r="DK21" s="453">
        <f t="shared" si="6"/>
        <v>0</v>
      </c>
      <c r="DL21" s="453">
        <f t="shared" si="6"/>
        <v>0</v>
      </c>
      <c r="DM21" s="453">
        <f t="shared" si="6"/>
        <v>0</v>
      </c>
      <c r="DN21" s="453">
        <f t="shared" si="6"/>
        <v>0</v>
      </c>
      <c r="DO21" s="453">
        <f t="shared" si="6"/>
        <v>0</v>
      </c>
      <c r="DP21" s="453">
        <f t="shared" si="6"/>
        <v>0</v>
      </c>
      <c r="DQ21" s="453">
        <f t="shared" si="6"/>
        <v>0</v>
      </c>
      <c r="DR21" s="453">
        <f t="shared" si="6"/>
        <v>0</v>
      </c>
      <c r="DS21" s="453">
        <f t="shared" si="6"/>
        <v>0</v>
      </c>
      <c r="DT21" s="453">
        <f t="shared" si="6"/>
        <v>0</v>
      </c>
      <c r="DU21" s="453">
        <f t="shared" si="6"/>
        <v>0</v>
      </c>
      <c r="DV21" s="453">
        <f t="shared" si="6"/>
        <v>0</v>
      </c>
      <c r="DW21" s="453">
        <f t="shared" si="6"/>
        <v>0</v>
      </c>
      <c r="DX21" s="453">
        <f t="shared" si="6"/>
        <v>0</v>
      </c>
      <c r="DY21" s="453">
        <f t="shared" si="6"/>
        <v>0</v>
      </c>
      <c r="DZ21" s="453">
        <f t="shared" si="6"/>
        <v>0</v>
      </c>
      <c r="EA21" s="453">
        <f t="shared" si="6"/>
        <v>10</v>
      </c>
      <c r="EB21" s="453">
        <f t="shared" si="6"/>
        <v>10</v>
      </c>
      <c r="EC21" s="453">
        <f t="shared" si="6"/>
        <v>60</v>
      </c>
      <c r="ED21" s="453">
        <f t="shared" si="6"/>
        <v>60</v>
      </c>
      <c r="EE21" s="453">
        <f t="shared" si="6"/>
        <v>120</v>
      </c>
      <c r="EF21" s="453">
        <f t="shared" si="6"/>
        <v>650</v>
      </c>
      <c r="EG21" s="453">
        <f t="shared" si="6"/>
        <v>680</v>
      </c>
      <c r="EH21" s="453">
        <f t="shared" si="6"/>
        <v>1330</v>
      </c>
      <c r="EI21" s="453">
        <f t="shared" si="6"/>
        <v>1140</v>
      </c>
      <c r="EJ21" s="453">
        <f t="shared" si="6"/>
        <v>1160</v>
      </c>
      <c r="EK21" s="453">
        <f t="shared" si="6"/>
        <v>2300</v>
      </c>
      <c r="EL21" s="453">
        <f t="shared" si="6"/>
        <v>1040</v>
      </c>
      <c r="EM21" s="453">
        <f t="shared" si="6"/>
        <v>1070</v>
      </c>
      <c r="EN21" s="453">
        <f t="shared" si="6"/>
        <v>2110</v>
      </c>
      <c r="EO21" s="453">
        <f t="shared" si="6"/>
        <v>970</v>
      </c>
      <c r="EP21" s="453">
        <f t="shared" si="6"/>
        <v>690</v>
      </c>
      <c r="EQ21" s="453">
        <f t="shared" si="6"/>
        <v>1660</v>
      </c>
      <c r="ER21" s="453">
        <f t="shared" si="6"/>
        <v>340</v>
      </c>
      <c r="ES21" s="453">
        <f t="shared" si="6"/>
        <v>150</v>
      </c>
      <c r="ET21" s="453">
        <f t="shared" si="6"/>
        <v>0</v>
      </c>
      <c r="EU21" s="453">
        <f t="shared" si="6"/>
        <v>60</v>
      </c>
      <c r="EV21" s="453">
        <f t="shared" si="6"/>
        <v>0</v>
      </c>
      <c r="EW21" s="453">
        <f t="shared" si="6"/>
        <v>0</v>
      </c>
      <c r="EX21" s="453">
        <f t="shared" si="6"/>
        <v>0</v>
      </c>
      <c r="EY21" s="453">
        <f t="shared" si="6"/>
        <v>0</v>
      </c>
      <c r="EZ21" s="453">
        <f t="shared" si="6"/>
        <v>0</v>
      </c>
      <c r="FA21" s="453">
        <f t="shared" si="6"/>
        <v>0</v>
      </c>
      <c r="FB21" s="453">
        <f t="shared" si="6"/>
        <v>0</v>
      </c>
      <c r="FC21" s="453">
        <f t="shared" si="6"/>
        <v>0</v>
      </c>
      <c r="FD21" s="453">
        <f t="shared" si="6"/>
        <v>60</v>
      </c>
      <c r="FE21" s="453">
        <f t="shared" si="6"/>
        <v>70</v>
      </c>
      <c r="FF21" s="453">
        <f t="shared" si="6"/>
        <v>0</v>
      </c>
      <c r="FG21" s="453">
        <f t="shared" ref="FG21:GC21" si="7">SUM(FG10:FG19)</f>
        <v>2830</v>
      </c>
      <c r="FH21" s="453">
        <f t="shared" si="7"/>
        <v>2910</v>
      </c>
      <c r="FI21" s="453">
        <f t="shared" si="7"/>
        <v>0</v>
      </c>
      <c r="FJ21" s="453">
        <f t="shared" si="7"/>
        <v>1370</v>
      </c>
      <c r="FK21" s="453">
        <f t="shared" si="7"/>
        <v>840</v>
      </c>
      <c r="FL21" s="453">
        <f t="shared" si="7"/>
        <v>0</v>
      </c>
      <c r="FM21" s="453">
        <f t="shared" si="7"/>
        <v>0</v>
      </c>
      <c r="FN21" s="453">
        <f t="shared" si="7"/>
        <v>0</v>
      </c>
      <c r="FO21" s="453">
        <f t="shared" si="7"/>
        <v>0</v>
      </c>
      <c r="FP21" s="453">
        <f t="shared" si="7"/>
        <v>0</v>
      </c>
      <c r="FQ21" s="453">
        <f t="shared" si="7"/>
        <v>0</v>
      </c>
      <c r="FR21" s="453">
        <f t="shared" si="7"/>
        <v>0</v>
      </c>
      <c r="FS21" s="453">
        <f t="shared" si="7"/>
        <v>0</v>
      </c>
      <c r="FT21" s="453">
        <f t="shared" si="7"/>
        <v>0</v>
      </c>
      <c r="FU21" s="453">
        <f t="shared" si="7"/>
        <v>0</v>
      </c>
      <c r="FV21" s="453">
        <f t="shared" si="7"/>
        <v>100</v>
      </c>
      <c r="FW21" s="453">
        <f t="shared" si="7"/>
        <v>110</v>
      </c>
      <c r="FX21" s="453">
        <f t="shared" si="7"/>
        <v>100</v>
      </c>
      <c r="FY21" s="453">
        <f t="shared" si="7"/>
        <v>0</v>
      </c>
      <c r="FZ21" s="453">
        <f t="shared" si="7"/>
        <v>0</v>
      </c>
      <c r="GA21" s="453">
        <f t="shared" si="7"/>
        <v>0</v>
      </c>
      <c r="GB21" s="453">
        <f t="shared" si="7"/>
        <v>310</v>
      </c>
      <c r="GC21" s="453">
        <f t="shared" si="7"/>
        <v>480</v>
      </c>
    </row>
    <row r="24" spans="1:185">
      <c r="AF24" s="134"/>
      <c r="AG24" s="180"/>
    </row>
    <row r="25" spans="1:185">
      <c r="AF25" s="183"/>
      <c r="AG25" s="185"/>
    </row>
    <row r="26" spans="1:185">
      <c r="AF26" s="134"/>
      <c r="AG26" s="180"/>
    </row>
    <row r="27" spans="1:185">
      <c r="AF27" s="134"/>
      <c r="AG27" s="181"/>
    </row>
    <row r="28" spans="1:185">
      <c r="AF28" s="134"/>
      <c r="AG28" s="181"/>
    </row>
    <row r="29" spans="1:185">
      <c r="AF29" s="134"/>
      <c r="AG29" s="181"/>
    </row>
    <row r="30" spans="1:185">
      <c r="AF30" s="134"/>
      <c r="AG30" s="181"/>
    </row>
    <row r="31" spans="1:185">
      <c r="AF31" s="134"/>
      <c r="AG31" s="182"/>
    </row>
    <row r="32" spans="1:185">
      <c r="AF32" s="134"/>
      <c r="AG32" s="184"/>
    </row>
  </sheetData>
  <mergeCells count="86">
    <mergeCell ref="L7:L9"/>
    <mergeCell ref="A1:GC1"/>
    <mergeCell ref="A3:GC3"/>
    <mergeCell ref="A4:GC4"/>
    <mergeCell ref="A5:GC5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M7:M9"/>
    <mergeCell ref="N7:S7"/>
    <mergeCell ref="T7:BO7"/>
    <mergeCell ref="BP7:FO7"/>
    <mergeCell ref="FP7:GB8"/>
    <mergeCell ref="N8:N9"/>
    <mergeCell ref="O8:O9"/>
    <mergeCell ref="P8:P9"/>
    <mergeCell ref="Q8:Q9"/>
    <mergeCell ref="R8:R9"/>
    <mergeCell ref="AN8:AO8"/>
    <mergeCell ref="S8:S9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BL8:BM8"/>
    <mergeCell ref="AP8:AQ8"/>
    <mergeCell ref="AR8:AS8"/>
    <mergeCell ref="AT8:AU8"/>
    <mergeCell ref="AV8:AW8"/>
    <mergeCell ref="AX8:AY8"/>
    <mergeCell ref="AZ8:BA8"/>
    <mergeCell ref="BB8:BC8"/>
    <mergeCell ref="BD8:BE8"/>
    <mergeCell ref="BF8:BG8"/>
    <mergeCell ref="BH8:BI8"/>
    <mergeCell ref="BJ8:BK8"/>
    <mergeCell ref="CT8:CV8"/>
    <mergeCell ref="BN8:BO8"/>
    <mergeCell ref="BP8:BR8"/>
    <mergeCell ref="BS8:BU8"/>
    <mergeCell ref="BV8:BX8"/>
    <mergeCell ref="BY8:CA8"/>
    <mergeCell ref="CB8:CD8"/>
    <mergeCell ref="EX8:EZ8"/>
    <mergeCell ref="FA8:FC8"/>
    <mergeCell ref="DT8:DV8"/>
    <mergeCell ref="DW8:DY8"/>
    <mergeCell ref="DZ8:EB8"/>
    <mergeCell ref="EC8:EE8"/>
    <mergeCell ref="EF8:EH8"/>
    <mergeCell ref="EI8:EK8"/>
    <mergeCell ref="A21:F21"/>
    <mergeCell ref="EL8:EN8"/>
    <mergeCell ref="EO8:EQ8"/>
    <mergeCell ref="ER8:ET8"/>
    <mergeCell ref="EU8:EW8"/>
    <mergeCell ref="CW8:CY8"/>
    <mergeCell ref="CZ8:DG8"/>
    <mergeCell ref="DH8:DJ8"/>
    <mergeCell ref="DK8:DM8"/>
    <mergeCell ref="DN8:DP8"/>
    <mergeCell ref="DQ8:DS8"/>
    <mergeCell ref="CE8:CG8"/>
    <mergeCell ref="CH8:CJ8"/>
    <mergeCell ref="CK8:CM8"/>
    <mergeCell ref="CN8:CP8"/>
    <mergeCell ref="CQ8:CS8"/>
    <mergeCell ref="FD8:FF8"/>
    <mergeCell ref="FG8:FI8"/>
    <mergeCell ref="FJ8:FL8"/>
    <mergeCell ref="FM8:FO8"/>
    <mergeCell ref="GC8:GC9"/>
  </mergeCells>
  <printOptions horizontalCentered="1"/>
  <pageMargins left="0.70866141732283472" right="0.70866141732283472" top="0.55118110236220474" bottom="0.47244094488188981" header="0.31496062992125984" footer="0.31496062992125984"/>
  <pageSetup paperSize="10000" scale="95" orientation="landscape" horizontalDpi="4294967293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GM24"/>
  <sheetViews>
    <sheetView view="pageBreakPreview" zoomScale="90" zoomScaleSheetLayoutView="90" workbookViewId="0">
      <selection activeCell="Q5" sqref="Q5"/>
    </sheetView>
  </sheetViews>
  <sheetFormatPr defaultRowHeight="15"/>
  <cols>
    <col min="1" max="1" width="4.140625" style="111" customWidth="1"/>
    <col min="2" max="2" width="0" style="111" hidden="1" customWidth="1"/>
    <col min="3" max="3" width="39.7109375" style="111" hidden="1" customWidth="1"/>
    <col min="4" max="4" width="24.85546875" style="111" hidden="1" customWidth="1"/>
    <col min="5" max="5" width="22.5703125" style="111" customWidth="1"/>
    <col min="6" max="6" width="19" style="111" hidden="1" customWidth="1"/>
    <col min="7" max="13" width="7.140625" style="111" hidden="1" customWidth="1"/>
    <col min="14" max="14" width="26.42578125" style="111" hidden="1" customWidth="1"/>
    <col min="15" max="15" width="8.140625" style="111" hidden="1" customWidth="1"/>
    <col min="16" max="16" width="8" style="111" hidden="1" customWidth="1"/>
    <col min="17" max="19" width="7.140625" style="111" hidden="1" customWidth="1"/>
    <col min="20" max="27" width="6.42578125" style="111" hidden="1" customWidth="1"/>
    <col min="28" max="29" width="7" style="111" hidden="1" customWidth="1"/>
    <col min="30" max="34" width="6.42578125" style="111" hidden="1" customWidth="1"/>
    <col min="35" max="36" width="7" style="111" hidden="1" customWidth="1"/>
    <col min="37" max="51" width="7.140625" style="111" hidden="1" customWidth="1"/>
    <col min="52" max="62" width="7.140625" style="146" hidden="1" customWidth="1"/>
    <col min="63" max="68" width="7.140625" style="111" customWidth="1"/>
    <col min="69" max="70" width="7.140625" style="111" hidden="1" customWidth="1"/>
    <col min="71" max="75" width="7.140625" style="111" customWidth="1"/>
    <col min="76" max="192" width="7.140625" style="111" hidden="1" customWidth="1"/>
    <col min="193" max="16384" width="9.140625" style="111"/>
  </cols>
  <sheetData>
    <row r="1" spans="1:192">
      <c r="A1" s="776" t="s">
        <v>1864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6"/>
      <c r="R1" s="776"/>
      <c r="S1" s="776"/>
      <c r="T1" s="776"/>
      <c r="U1" s="776"/>
      <c r="V1" s="776"/>
      <c r="W1" s="776"/>
      <c r="X1" s="776"/>
      <c r="Y1" s="776"/>
      <c r="Z1" s="776"/>
      <c r="AA1" s="776"/>
      <c r="AB1" s="776"/>
      <c r="AC1" s="776"/>
      <c r="AD1" s="776"/>
      <c r="AE1" s="776"/>
      <c r="AF1" s="776"/>
      <c r="AG1" s="776"/>
      <c r="AH1" s="776"/>
      <c r="AI1" s="776"/>
      <c r="AJ1" s="776"/>
      <c r="AK1" s="776"/>
      <c r="AL1" s="776"/>
      <c r="AM1" s="776"/>
      <c r="AN1" s="776"/>
      <c r="AO1" s="776"/>
      <c r="AP1" s="776"/>
      <c r="AQ1" s="776"/>
      <c r="AR1" s="776"/>
      <c r="AS1" s="776"/>
      <c r="AT1" s="776"/>
      <c r="AU1" s="776"/>
      <c r="AV1" s="776"/>
      <c r="AW1" s="776"/>
      <c r="AX1" s="776"/>
      <c r="AY1" s="776"/>
      <c r="AZ1" s="776"/>
      <c r="BA1" s="776"/>
      <c r="BB1" s="776"/>
      <c r="BC1" s="776"/>
      <c r="BD1" s="776"/>
      <c r="BE1" s="776"/>
      <c r="BF1" s="776"/>
      <c r="BG1" s="776"/>
      <c r="BH1" s="776"/>
      <c r="BI1" s="776"/>
      <c r="BJ1" s="776"/>
      <c r="BK1" s="776"/>
      <c r="BL1" s="776"/>
      <c r="BM1" s="776"/>
      <c r="BN1" s="776"/>
      <c r="BO1" s="776"/>
      <c r="BP1" s="776"/>
      <c r="BQ1" s="776"/>
      <c r="BR1" s="776"/>
      <c r="BS1" s="776"/>
      <c r="BT1" s="776"/>
      <c r="BU1" s="776"/>
      <c r="BV1" s="776"/>
      <c r="BW1" s="776"/>
    </row>
    <row r="2" spans="1:192">
      <c r="B2" s="112" t="s">
        <v>420</v>
      </c>
    </row>
    <row r="3" spans="1:192">
      <c r="A3" s="776" t="s">
        <v>1372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  <c r="Q3" s="776"/>
      <c r="R3" s="776"/>
      <c r="S3" s="776"/>
      <c r="T3" s="776"/>
      <c r="U3" s="776"/>
      <c r="V3" s="776"/>
      <c r="W3" s="776"/>
      <c r="X3" s="776"/>
      <c r="Y3" s="776"/>
      <c r="Z3" s="776"/>
      <c r="AA3" s="776"/>
      <c r="AB3" s="776"/>
      <c r="AC3" s="776"/>
      <c r="AD3" s="776"/>
      <c r="AE3" s="776"/>
      <c r="AF3" s="776"/>
      <c r="AG3" s="776"/>
      <c r="AH3" s="776"/>
      <c r="AI3" s="776"/>
      <c r="AJ3" s="776"/>
      <c r="AK3" s="776"/>
      <c r="AL3" s="776"/>
      <c r="AM3" s="776"/>
      <c r="AN3" s="776"/>
      <c r="AO3" s="776"/>
      <c r="AP3" s="776"/>
      <c r="AQ3" s="776"/>
      <c r="AR3" s="776"/>
      <c r="AS3" s="776"/>
      <c r="AT3" s="776"/>
      <c r="AU3" s="776"/>
      <c r="AV3" s="776"/>
      <c r="AW3" s="776"/>
      <c r="AX3" s="776"/>
      <c r="AY3" s="776"/>
      <c r="AZ3" s="776"/>
      <c r="BA3" s="776"/>
      <c r="BB3" s="776"/>
      <c r="BC3" s="776"/>
      <c r="BD3" s="776"/>
      <c r="BE3" s="776"/>
      <c r="BF3" s="776"/>
      <c r="BG3" s="776"/>
      <c r="BH3" s="776"/>
      <c r="BI3" s="776"/>
      <c r="BJ3" s="776"/>
      <c r="BK3" s="776"/>
      <c r="BL3" s="776"/>
      <c r="BM3" s="776"/>
      <c r="BN3" s="776"/>
      <c r="BO3" s="776"/>
      <c r="BP3" s="776"/>
      <c r="BQ3" s="776"/>
      <c r="BR3" s="776"/>
      <c r="BS3" s="776"/>
      <c r="BT3" s="776"/>
      <c r="BU3" s="776"/>
      <c r="BV3" s="776"/>
      <c r="BW3" s="776"/>
    </row>
    <row r="4" spans="1:192">
      <c r="A4" s="776" t="s">
        <v>2643</v>
      </c>
      <c r="B4" s="776"/>
      <c r="C4" s="776"/>
      <c r="D4" s="776"/>
      <c r="E4" s="776"/>
      <c r="F4" s="776"/>
      <c r="G4" s="776"/>
      <c r="H4" s="776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  <c r="U4" s="776"/>
      <c r="V4" s="776"/>
      <c r="W4" s="776"/>
      <c r="X4" s="776"/>
      <c r="Y4" s="776"/>
      <c r="Z4" s="776"/>
      <c r="AA4" s="776"/>
      <c r="AB4" s="776"/>
      <c r="AC4" s="776"/>
      <c r="AD4" s="776"/>
      <c r="AE4" s="776"/>
      <c r="AF4" s="776"/>
      <c r="AG4" s="776"/>
      <c r="AH4" s="776"/>
      <c r="AI4" s="776"/>
      <c r="AJ4" s="776"/>
      <c r="AK4" s="776"/>
      <c r="AL4" s="776"/>
      <c r="AM4" s="776"/>
      <c r="AN4" s="776"/>
      <c r="AO4" s="776"/>
      <c r="AP4" s="776"/>
      <c r="AQ4" s="776"/>
      <c r="AR4" s="776"/>
      <c r="AS4" s="776"/>
      <c r="AT4" s="776"/>
      <c r="AU4" s="776"/>
      <c r="AV4" s="776"/>
      <c r="AW4" s="776"/>
      <c r="AX4" s="776"/>
      <c r="AY4" s="776"/>
      <c r="AZ4" s="776"/>
      <c r="BA4" s="776"/>
      <c r="BB4" s="776"/>
      <c r="BC4" s="776"/>
      <c r="BD4" s="776"/>
      <c r="BE4" s="776"/>
      <c r="BF4" s="776"/>
      <c r="BG4" s="776"/>
      <c r="BH4" s="776"/>
      <c r="BI4" s="776"/>
      <c r="BJ4" s="776"/>
      <c r="BK4" s="776"/>
      <c r="BL4" s="776"/>
      <c r="BM4" s="776"/>
      <c r="BN4" s="776"/>
      <c r="BO4" s="776"/>
      <c r="BP4" s="776"/>
      <c r="BQ4" s="776"/>
      <c r="BR4" s="776"/>
      <c r="BS4" s="776"/>
      <c r="BT4" s="776"/>
      <c r="BU4" s="776"/>
      <c r="BV4" s="776"/>
      <c r="BW4" s="776"/>
    </row>
    <row r="5" spans="1:192">
      <c r="A5" s="776" t="s">
        <v>2287</v>
      </c>
      <c r="B5" s="776"/>
      <c r="C5" s="776"/>
      <c r="D5" s="776"/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  <c r="U5" s="776"/>
      <c r="V5" s="776"/>
      <c r="W5" s="776"/>
      <c r="X5" s="776"/>
      <c r="Y5" s="776"/>
      <c r="Z5" s="776"/>
      <c r="AA5" s="776"/>
      <c r="AB5" s="776"/>
      <c r="AC5" s="776"/>
      <c r="AD5" s="776"/>
      <c r="AE5" s="776"/>
      <c r="AF5" s="776"/>
      <c r="AG5" s="776"/>
      <c r="AH5" s="776"/>
      <c r="AI5" s="776"/>
      <c r="AJ5" s="776"/>
      <c r="AK5" s="776"/>
      <c r="AL5" s="776"/>
      <c r="AM5" s="776"/>
      <c r="AN5" s="776"/>
      <c r="AO5" s="776"/>
      <c r="AP5" s="776"/>
      <c r="AQ5" s="776"/>
      <c r="AR5" s="776"/>
      <c r="AS5" s="776"/>
      <c r="AT5" s="776"/>
      <c r="AU5" s="776"/>
      <c r="AV5" s="776"/>
      <c r="AW5" s="776"/>
      <c r="AX5" s="776"/>
      <c r="AY5" s="776"/>
      <c r="AZ5" s="776"/>
      <c r="BA5" s="776"/>
      <c r="BB5" s="776"/>
      <c r="BC5" s="776"/>
      <c r="BD5" s="776"/>
      <c r="BE5" s="776"/>
      <c r="BF5" s="776"/>
      <c r="BG5" s="776"/>
      <c r="BH5" s="776"/>
      <c r="BI5" s="776"/>
      <c r="BJ5" s="776"/>
      <c r="BK5" s="776"/>
      <c r="BL5" s="776"/>
      <c r="BM5" s="776"/>
      <c r="BN5" s="776"/>
      <c r="BO5" s="776"/>
      <c r="BP5" s="776"/>
      <c r="BQ5" s="776"/>
      <c r="BR5" s="776"/>
      <c r="BS5" s="776"/>
      <c r="BT5" s="776"/>
      <c r="BU5" s="776"/>
      <c r="BV5" s="776"/>
      <c r="BW5" s="776"/>
    </row>
    <row r="6" spans="1:192">
      <c r="A6" s="113"/>
      <c r="B6" s="112"/>
    </row>
    <row r="7" spans="1:192" s="114" customFormat="1">
      <c r="A7" s="773" t="s">
        <v>20</v>
      </c>
      <c r="B7" s="773" t="s">
        <v>166</v>
      </c>
      <c r="C7" s="773" t="s">
        <v>168</v>
      </c>
      <c r="D7" s="773" t="s">
        <v>15</v>
      </c>
      <c r="E7" s="773" t="s">
        <v>14</v>
      </c>
      <c r="F7" s="773" t="s">
        <v>423</v>
      </c>
      <c r="G7" s="773" t="s">
        <v>424</v>
      </c>
      <c r="H7" s="773" t="s">
        <v>425</v>
      </c>
      <c r="I7" s="773" t="s">
        <v>426</v>
      </c>
      <c r="J7" s="773" t="s">
        <v>426</v>
      </c>
      <c r="K7" s="773" t="s">
        <v>427</v>
      </c>
      <c r="L7" s="773" t="s">
        <v>428</v>
      </c>
      <c r="M7" s="773" t="s">
        <v>429</v>
      </c>
      <c r="N7" s="777" t="s">
        <v>430</v>
      </c>
      <c r="O7" s="777"/>
      <c r="P7" s="777"/>
      <c r="Q7" s="777"/>
      <c r="R7" s="777"/>
      <c r="S7" s="777"/>
      <c r="T7" s="967" t="s">
        <v>1373</v>
      </c>
      <c r="U7" s="971"/>
      <c r="V7" s="971"/>
      <c r="W7" s="971"/>
      <c r="X7" s="971"/>
      <c r="Y7" s="971"/>
      <c r="Z7" s="971"/>
      <c r="AA7" s="971"/>
      <c r="AB7" s="971"/>
      <c r="AC7" s="971"/>
      <c r="AD7" s="971"/>
      <c r="AE7" s="971"/>
      <c r="AF7" s="971"/>
      <c r="AG7" s="971"/>
      <c r="AH7" s="971"/>
      <c r="AI7" s="971"/>
      <c r="AJ7" s="971"/>
      <c r="AK7" s="971"/>
      <c r="AL7" s="971"/>
      <c r="AM7" s="971"/>
      <c r="AN7" s="971"/>
      <c r="AO7" s="971"/>
      <c r="AP7" s="971"/>
      <c r="AQ7" s="971"/>
      <c r="AR7" s="971"/>
      <c r="AS7" s="971"/>
      <c r="AT7" s="971"/>
      <c r="AU7" s="971"/>
      <c r="AV7" s="971"/>
      <c r="AW7" s="971"/>
      <c r="AX7" s="971"/>
      <c r="AY7" s="971"/>
      <c r="AZ7" s="971"/>
      <c r="BA7" s="971"/>
      <c r="BB7" s="971"/>
      <c r="BC7" s="971"/>
      <c r="BD7" s="971"/>
      <c r="BE7" s="971"/>
      <c r="BF7" s="971"/>
      <c r="BG7" s="971"/>
      <c r="BH7" s="971"/>
      <c r="BI7" s="971"/>
      <c r="BJ7" s="971"/>
      <c r="BK7" s="971"/>
      <c r="BL7" s="971"/>
      <c r="BM7" s="971"/>
      <c r="BN7" s="971"/>
      <c r="BO7" s="971"/>
      <c r="BP7" s="971"/>
      <c r="BQ7" s="971"/>
      <c r="BR7" s="971"/>
      <c r="BS7" s="971"/>
      <c r="BT7" s="971"/>
      <c r="BU7" s="971"/>
      <c r="BV7" s="971"/>
      <c r="BW7" s="972"/>
      <c r="BX7" s="973" t="s">
        <v>171</v>
      </c>
      <c r="BY7" s="974"/>
      <c r="BZ7" s="974"/>
      <c r="CA7" s="974"/>
      <c r="CB7" s="974"/>
      <c r="CC7" s="974"/>
      <c r="CD7" s="974"/>
      <c r="CE7" s="974"/>
      <c r="CF7" s="974"/>
      <c r="CG7" s="974"/>
      <c r="CH7" s="974"/>
      <c r="CI7" s="974"/>
      <c r="CJ7" s="974"/>
      <c r="CK7" s="974"/>
      <c r="CL7" s="974"/>
      <c r="CM7" s="974"/>
      <c r="CN7" s="974"/>
      <c r="CO7" s="974"/>
      <c r="CP7" s="974"/>
      <c r="CQ7" s="974"/>
      <c r="CR7" s="974"/>
      <c r="CS7" s="974"/>
      <c r="CT7" s="974"/>
      <c r="CU7" s="974"/>
      <c r="CV7" s="974"/>
      <c r="CW7" s="974"/>
      <c r="CX7" s="974"/>
      <c r="CY7" s="974"/>
      <c r="CZ7" s="974"/>
      <c r="DA7" s="974"/>
      <c r="DB7" s="974"/>
      <c r="DC7" s="974"/>
      <c r="DD7" s="974"/>
      <c r="DE7" s="974"/>
      <c r="DF7" s="974"/>
      <c r="DG7" s="974"/>
      <c r="DH7" s="974"/>
      <c r="DI7" s="974"/>
      <c r="DJ7" s="974"/>
      <c r="DK7" s="974"/>
      <c r="DL7" s="974"/>
      <c r="DM7" s="974"/>
      <c r="DN7" s="974"/>
      <c r="DO7" s="974"/>
      <c r="DP7" s="974"/>
      <c r="DQ7" s="974"/>
      <c r="DR7" s="974"/>
      <c r="DS7" s="974"/>
      <c r="DT7" s="974"/>
      <c r="DU7" s="974"/>
      <c r="DV7" s="974"/>
      <c r="DW7" s="974"/>
      <c r="DX7" s="974"/>
      <c r="DY7" s="974"/>
      <c r="DZ7" s="974"/>
      <c r="EA7" s="974"/>
      <c r="EB7" s="974"/>
      <c r="EC7" s="974"/>
      <c r="ED7" s="974"/>
      <c r="EE7" s="974"/>
      <c r="EF7" s="974"/>
      <c r="EG7" s="974"/>
      <c r="EH7" s="974"/>
      <c r="EI7" s="974"/>
      <c r="EJ7" s="974"/>
      <c r="EK7" s="974"/>
      <c r="EL7" s="974"/>
      <c r="EM7" s="974"/>
      <c r="EN7" s="974"/>
      <c r="EO7" s="974"/>
      <c r="EP7" s="974"/>
      <c r="EQ7" s="974"/>
      <c r="ER7" s="974"/>
      <c r="ES7" s="974"/>
      <c r="ET7" s="974"/>
      <c r="EU7" s="974"/>
      <c r="EV7" s="974"/>
      <c r="EW7" s="974"/>
      <c r="EX7" s="974"/>
      <c r="EY7" s="974"/>
      <c r="EZ7" s="974"/>
      <c r="FA7" s="974"/>
      <c r="FB7" s="974"/>
      <c r="FC7" s="974"/>
      <c r="FD7" s="974"/>
      <c r="FE7" s="974"/>
      <c r="FF7" s="974"/>
      <c r="FG7" s="974"/>
      <c r="FH7" s="974"/>
      <c r="FI7" s="974"/>
      <c r="FJ7" s="974"/>
      <c r="FK7" s="974"/>
      <c r="FL7" s="974"/>
      <c r="FM7" s="974"/>
      <c r="FN7" s="974"/>
      <c r="FO7" s="974"/>
      <c r="FP7" s="974"/>
      <c r="FQ7" s="974"/>
      <c r="FR7" s="974"/>
      <c r="FS7" s="974"/>
      <c r="FT7" s="974"/>
      <c r="FU7" s="974"/>
      <c r="FV7" s="974"/>
      <c r="FW7" s="975"/>
      <c r="FX7" s="970" t="s">
        <v>431</v>
      </c>
      <c r="FY7" s="971"/>
      <c r="FZ7" s="971"/>
      <c r="GA7" s="971"/>
      <c r="GB7" s="971"/>
      <c r="GC7" s="971"/>
      <c r="GD7" s="971"/>
      <c r="GE7" s="971"/>
      <c r="GF7" s="971"/>
      <c r="GG7" s="971"/>
      <c r="GH7" s="971"/>
      <c r="GI7" s="971"/>
      <c r="GJ7" s="972"/>
    </row>
    <row r="8" spans="1:192" s="114" customFormat="1" ht="15" customHeight="1">
      <c r="A8" s="774"/>
      <c r="B8" s="774"/>
      <c r="C8" s="774"/>
      <c r="D8" s="774"/>
      <c r="E8" s="774"/>
      <c r="F8" s="774"/>
      <c r="G8" s="774"/>
      <c r="H8" s="774"/>
      <c r="I8" s="774"/>
      <c r="J8" s="774"/>
      <c r="K8" s="774"/>
      <c r="L8" s="774"/>
      <c r="M8" s="774"/>
      <c r="N8" s="777"/>
      <c r="O8" s="777"/>
      <c r="P8" s="777"/>
      <c r="Q8" s="777"/>
      <c r="R8" s="777"/>
      <c r="S8" s="777"/>
      <c r="T8" s="976"/>
      <c r="U8" s="977"/>
      <c r="V8" s="977"/>
      <c r="W8" s="977"/>
      <c r="X8" s="977"/>
      <c r="Y8" s="977"/>
      <c r="Z8" s="977"/>
      <c r="AA8" s="977"/>
      <c r="AB8" s="977"/>
      <c r="AC8" s="977"/>
      <c r="AD8" s="977"/>
      <c r="AE8" s="977"/>
      <c r="AF8" s="977"/>
      <c r="AG8" s="977"/>
      <c r="AH8" s="977"/>
      <c r="AI8" s="977"/>
      <c r="AJ8" s="977"/>
      <c r="AK8" s="977"/>
      <c r="AL8" s="977"/>
      <c r="AM8" s="977"/>
      <c r="AN8" s="977"/>
      <c r="AO8" s="977"/>
      <c r="AP8" s="977"/>
      <c r="AQ8" s="977"/>
      <c r="AR8" s="977"/>
      <c r="AS8" s="977"/>
      <c r="AT8" s="977"/>
      <c r="AU8" s="977"/>
      <c r="AV8" s="977"/>
      <c r="AW8" s="977"/>
      <c r="AX8" s="977"/>
      <c r="AY8" s="977"/>
      <c r="AZ8" s="977"/>
      <c r="BA8" s="977"/>
      <c r="BB8" s="977"/>
      <c r="BC8" s="977"/>
      <c r="BD8" s="977"/>
      <c r="BE8" s="977"/>
      <c r="BF8" s="977"/>
      <c r="BG8" s="977"/>
      <c r="BH8" s="977"/>
      <c r="BI8" s="977"/>
      <c r="BJ8" s="977"/>
      <c r="BK8" s="977"/>
      <c r="BL8" s="977"/>
      <c r="BM8" s="977"/>
      <c r="BN8" s="977"/>
      <c r="BO8" s="977"/>
      <c r="BP8" s="977"/>
      <c r="BQ8" s="977"/>
      <c r="BR8" s="977"/>
      <c r="BS8" s="977"/>
      <c r="BT8" s="977"/>
      <c r="BU8" s="977"/>
      <c r="BV8" s="977"/>
      <c r="BW8" s="978"/>
      <c r="BX8" s="777" t="s">
        <v>432</v>
      </c>
      <c r="BY8" s="777"/>
      <c r="BZ8" s="777"/>
      <c r="CA8" s="777"/>
      <c r="CB8" s="777"/>
      <c r="CC8" s="777"/>
      <c r="CD8" s="777"/>
      <c r="CE8" s="777"/>
      <c r="CF8" s="777"/>
      <c r="CG8" s="777"/>
      <c r="CH8" s="777"/>
      <c r="CI8" s="777"/>
      <c r="CJ8" s="777"/>
      <c r="CK8" s="777"/>
      <c r="CL8" s="777"/>
      <c r="CM8" s="777"/>
      <c r="CN8" s="777"/>
      <c r="CO8" s="777"/>
      <c r="CP8" s="777"/>
      <c r="CQ8" s="777"/>
      <c r="CR8" s="777"/>
      <c r="CS8" s="777"/>
      <c r="CT8" s="777"/>
      <c r="CU8" s="777"/>
      <c r="CV8" s="777"/>
      <c r="CW8" s="777"/>
      <c r="CX8" s="777"/>
      <c r="CY8" s="777"/>
      <c r="CZ8" s="777"/>
      <c r="DA8" s="777"/>
      <c r="DB8" s="777"/>
      <c r="DC8" s="777"/>
      <c r="DD8" s="777"/>
      <c r="DE8" s="777"/>
      <c r="DF8" s="777"/>
      <c r="DG8" s="777"/>
      <c r="DH8" s="777" t="s">
        <v>433</v>
      </c>
      <c r="DI8" s="777"/>
      <c r="DJ8" s="777"/>
      <c r="DK8" s="777"/>
      <c r="DL8" s="777"/>
      <c r="DM8" s="777"/>
      <c r="DN8" s="777"/>
      <c r="DO8" s="777"/>
      <c r="DP8" s="970" t="s">
        <v>434</v>
      </c>
      <c r="DQ8" s="971"/>
      <c r="DR8" s="972"/>
      <c r="DS8" s="970" t="s">
        <v>435</v>
      </c>
      <c r="DT8" s="971"/>
      <c r="DU8" s="972"/>
      <c r="DV8" s="970" t="s">
        <v>436</v>
      </c>
      <c r="DW8" s="971"/>
      <c r="DX8" s="972"/>
      <c r="DY8" s="970" t="s">
        <v>437</v>
      </c>
      <c r="DZ8" s="971"/>
      <c r="EA8" s="972"/>
      <c r="EB8" s="970" t="s">
        <v>438</v>
      </c>
      <c r="EC8" s="971"/>
      <c r="ED8" s="972"/>
      <c r="EE8" s="970" t="s">
        <v>439</v>
      </c>
      <c r="EF8" s="971"/>
      <c r="EG8" s="972"/>
      <c r="EH8" s="970" t="s">
        <v>440</v>
      </c>
      <c r="EI8" s="971"/>
      <c r="EJ8" s="972"/>
      <c r="EK8" s="970" t="s">
        <v>441</v>
      </c>
      <c r="EL8" s="971"/>
      <c r="EM8" s="972"/>
      <c r="EN8" s="970" t="s">
        <v>442</v>
      </c>
      <c r="EO8" s="971"/>
      <c r="EP8" s="972"/>
      <c r="EQ8" s="970" t="s">
        <v>443</v>
      </c>
      <c r="ER8" s="971"/>
      <c r="ES8" s="972"/>
      <c r="ET8" s="970" t="s">
        <v>444</v>
      </c>
      <c r="EU8" s="971"/>
      <c r="EV8" s="972"/>
      <c r="EW8" s="970" t="s">
        <v>445</v>
      </c>
      <c r="EX8" s="971"/>
      <c r="EY8" s="972"/>
      <c r="EZ8" s="970" t="s">
        <v>446</v>
      </c>
      <c r="FA8" s="971"/>
      <c r="FB8" s="972"/>
      <c r="FC8" s="970" t="s">
        <v>447</v>
      </c>
      <c r="FD8" s="971"/>
      <c r="FE8" s="972"/>
      <c r="FF8" s="970" t="s">
        <v>448</v>
      </c>
      <c r="FG8" s="971"/>
      <c r="FH8" s="972"/>
      <c r="FI8" s="970" t="s">
        <v>449</v>
      </c>
      <c r="FJ8" s="971"/>
      <c r="FK8" s="972"/>
      <c r="FL8" s="970" t="s">
        <v>450</v>
      </c>
      <c r="FM8" s="971"/>
      <c r="FN8" s="972"/>
      <c r="FO8" s="970" t="s">
        <v>451</v>
      </c>
      <c r="FP8" s="971"/>
      <c r="FQ8" s="972"/>
      <c r="FR8" s="970" t="s">
        <v>452</v>
      </c>
      <c r="FS8" s="971"/>
      <c r="FT8" s="972"/>
      <c r="FU8" s="970" t="s">
        <v>453</v>
      </c>
      <c r="FV8" s="971"/>
      <c r="FW8" s="972"/>
      <c r="FX8" s="981"/>
      <c r="FY8" s="982"/>
      <c r="FZ8" s="982"/>
      <c r="GA8" s="982"/>
      <c r="GB8" s="982"/>
      <c r="GC8" s="982"/>
      <c r="GD8" s="982"/>
      <c r="GE8" s="982"/>
      <c r="GF8" s="982"/>
      <c r="GG8" s="982"/>
      <c r="GH8" s="982"/>
      <c r="GI8" s="982"/>
      <c r="GJ8" s="983"/>
    </row>
    <row r="9" spans="1:192" s="114" customFormat="1" ht="34.5" customHeight="1">
      <c r="A9" s="774"/>
      <c r="B9" s="774"/>
      <c r="C9" s="774"/>
      <c r="D9" s="774"/>
      <c r="E9" s="774"/>
      <c r="F9" s="774"/>
      <c r="G9" s="774"/>
      <c r="H9" s="774"/>
      <c r="I9" s="774"/>
      <c r="J9" s="774"/>
      <c r="K9" s="774"/>
      <c r="L9" s="774"/>
      <c r="M9" s="774"/>
      <c r="N9" s="777" t="s">
        <v>454</v>
      </c>
      <c r="O9" s="777" t="s">
        <v>455</v>
      </c>
      <c r="P9" s="777" t="s">
        <v>164</v>
      </c>
      <c r="Q9" s="777" t="s">
        <v>456</v>
      </c>
      <c r="R9" s="777" t="s">
        <v>457</v>
      </c>
      <c r="S9" s="777" t="s">
        <v>458</v>
      </c>
      <c r="T9" s="777" t="s">
        <v>75</v>
      </c>
      <c r="U9" s="777"/>
      <c r="V9" s="777" t="s">
        <v>459</v>
      </c>
      <c r="W9" s="777"/>
      <c r="X9" s="777" t="s">
        <v>460</v>
      </c>
      <c r="Y9" s="777"/>
      <c r="Z9" s="777" t="s">
        <v>461</v>
      </c>
      <c r="AA9" s="777"/>
      <c r="AB9" s="777" t="s">
        <v>462</v>
      </c>
      <c r="AC9" s="777"/>
      <c r="AD9" s="777" t="s">
        <v>463</v>
      </c>
      <c r="AE9" s="777"/>
      <c r="AF9" s="777" t="s">
        <v>464</v>
      </c>
      <c r="AG9" s="777"/>
      <c r="AH9" s="777" t="s">
        <v>67</v>
      </c>
      <c r="AI9" s="777"/>
      <c r="AJ9" s="777"/>
      <c r="AK9" s="777" t="s">
        <v>465</v>
      </c>
      <c r="AL9" s="777"/>
      <c r="AM9" s="777" t="s">
        <v>466</v>
      </c>
      <c r="AN9" s="777"/>
      <c r="AO9" s="777" t="s">
        <v>467</v>
      </c>
      <c r="AP9" s="777"/>
      <c r="AQ9" s="777" t="s">
        <v>468</v>
      </c>
      <c r="AR9" s="777"/>
      <c r="AS9" s="777" t="s">
        <v>469</v>
      </c>
      <c r="AT9" s="777"/>
      <c r="AU9" s="777" t="s">
        <v>470</v>
      </c>
      <c r="AV9" s="777"/>
      <c r="AW9" s="777" t="s">
        <v>67</v>
      </c>
      <c r="AX9" s="777"/>
      <c r="AY9" s="777"/>
      <c r="AZ9" s="984" t="s">
        <v>471</v>
      </c>
      <c r="BA9" s="984"/>
      <c r="BB9" s="984" t="s">
        <v>472</v>
      </c>
      <c r="BC9" s="984"/>
      <c r="BD9" s="984" t="s">
        <v>473</v>
      </c>
      <c r="BE9" s="984"/>
      <c r="BF9" s="984" t="s">
        <v>474</v>
      </c>
      <c r="BG9" s="984"/>
      <c r="BH9" s="985" t="s">
        <v>67</v>
      </c>
      <c r="BI9" s="986"/>
      <c r="BJ9" s="987"/>
      <c r="BK9" s="777" t="s">
        <v>173</v>
      </c>
      <c r="BL9" s="777"/>
      <c r="BM9" s="777" t="s">
        <v>475</v>
      </c>
      <c r="BN9" s="777"/>
      <c r="BO9" s="777" t="s">
        <v>476</v>
      </c>
      <c r="BP9" s="777"/>
      <c r="BQ9" s="777" t="s">
        <v>477</v>
      </c>
      <c r="BR9" s="777"/>
      <c r="BS9" s="973" t="s">
        <v>478</v>
      </c>
      <c r="BT9" s="975"/>
      <c r="BU9" s="779" t="s">
        <v>67</v>
      </c>
      <c r="BV9" s="974"/>
      <c r="BW9" s="975"/>
      <c r="BX9" s="777" t="s">
        <v>480</v>
      </c>
      <c r="BY9" s="777"/>
      <c r="BZ9" s="777"/>
      <c r="CA9" s="777" t="s">
        <v>481</v>
      </c>
      <c r="CB9" s="777"/>
      <c r="CC9" s="777"/>
      <c r="CD9" s="777" t="s">
        <v>482</v>
      </c>
      <c r="CE9" s="777"/>
      <c r="CF9" s="777"/>
      <c r="CG9" s="777" t="s">
        <v>483</v>
      </c>
      <c r="CH9" s="777"/>
      <c r="CI9" s="777"/>
      <c r="CJ9" s="777" t="s">
        <v>484</v>
      </c>
      <c r="CK9" s="777"/>
      <c r="CL9" s="777"/>
      <c r="CM9" s="777" t="s">
        <v>485</v>
      </c>
      <c r="CN9" s="777"/>
      <c r="CO9" s="777"/>
      <c r="CP9" s="777" t="s">
        <v>67</v>
      </c>
      <c r="CQ9" s="777"/>
      <c r="CR9" s="777"/>
      <c r="CS9" s="777" t="s">
        <v>486</v>
      </c>
      <c r="CT9" s="777"/>
      <c r="CU9" s="777"/>
      <c r="CV9" s="777" t="s">
        <v>487</v>
      </c>
      <c r="CW9" s="777"/>
      <c r="CX9" s="777"/>
      <c r="CY9" s="777" t="s">
        <v>488</v>
      </c>
      <c r="CZ9" s="777"/>
      <c r="DA9" s="777"/>
      <c r="DB9" s="777" t="s">
        <v>489</v>
      </c>
      <c r="DC9" s="777"/>
      <c r="DD9" s="777"/>
      <c r="DE9" s="777" t="s">
        <v>490</v>
      </c>
      <c r="DF9" s="777"/>
      <c r="DG9" s="777"/>
      <c r="DH9" s="777"/>
      <c r="DI9" s="777"/>
      <c r="DJ9" s="777"/>
      <c r="DK9" s="777"/>
      <c r="DL9" s="777"/>
      <c r="DM9" s="777"/>
      <c r="DN9" s="777"/>
      <c r="DO9" s="777"/>
      <c r="DP9" s="976"/>
      <c r="DQ9" s="977"/>
      <c r="DR9" s="978"/>
      <c r="DS9" s="976"/>
      <c r="DT9" s="977"/>
      <c r="DU9" s="978"/>
      <c r="DV9" s="976"/>
      <c r="DW9" s="977"/>
      <c r="DX9" s="978"/>
      <c r="DY9" s="976"/>
      <c r="DZ9" s="977"/>
      <c r="EA9" s="978"/>
      <c r="EB9" s="976"/>
      <c r="EC9" s="977"/>
      <c r="ED9" s="978"/>
      <c r="EE9" s="976"/>
      <c r="EF9" s="977"/>
      <c r="EG9" s="978"/>
      <c r="EH9" s="976"/>
      <c r="EI9" s="977"/>
      <c r="EJ9" s="978"/>
      <c r="EK9" s="976"/>
      <c r="EL9" s="977"/>
      <c r="EM9" s="978"/>
      <c r="EN9" s="976"/>
      <c r="EO9" s="977"/>
      <c r="EP9" s="978"/>
      <c r="EQ9" s="976"/>
      <c r="ER9" s="977"/>
      <c r="ES9" s="978"/>
      <c r="ET9" s="976"/>
      <c r="EU9" s="977"/>
      <c r="EV9" s="978"/>
      <c r="EW9" s="976"/>
      <c r="EX9" s="977"/>
      <c r="EY9" s="978"/>
      <c r="EZ9" s="976"/>
      <c r="FA9" s="977"/>
      <c r="FB9" s="978"/>
      <c r="FC9" s="976"/>
      <c r="FD9" s="977"/>
      <c r="FE9" s="978"/>
      <c r="FF9" s="976"/>
      <c r="FG9" s="977"/>
      <c r="FH9" s="978"/>
      <c r="FI9" s="976"/>
      <c r="FJ9" s="977"/>
      <c r="FK9" s="978"/>
      <c r="FL9" s="976"/>
      <c r="FM9" s="977"/>
      <c r="FN9" s="978"/>
      <c r="FO9" s="976"/>
      <c r="FP9" s="977"/>
      <c r="FQ9" s="978"/>
      <c r="FR9" s="976"/>
      <c r="FS9" s="977"/>
      <c r="FT9" s="978"/>
      <c r="FU9" s="976"/>
      <c r="FV9" s="977"/>
      <c r="FW9" s="978"/>
      <c r="FX9" s="976"/>
      <c r="FY9" s="977"/>
      <c r="FZ9" s="977"/>
      <c r="GA9" s="977"/>
      <c r="GB9" s="977"/>
      <c r="GC9" s="977"/>
      <c r="GD9" s="977"/>
      <c r="GE9" s="977"/>
      <c r="GF9" s="977"/>
      <c r="GG9" s="977"/>
      <c r="GH9" s="977"/>
      <c r="GI9" s="977"/>
      <c r="GJ9" s="978"/>
    </row>
    <row r="10" spans="1:192" s="116" customFormat="1" ht="24.75" customHeight="1">
      <c r="A10" s="775"/>
      <c r="B10" s="775"/>
      <c r="C10" s="775"/>
      <c r="D10" s="775"/>
      <c r="E10" s="775"/>
      <c r="F10" s="775"/>
      <c r="G10" s="775"/>
      <c r="H10" s="775"/>
      <c r="I10" s="775"/>
      <c r="J10" s="775"/>
      <c r="K10" s="775"/>
      <c r="L10" s="775"/>
      <c r="M10" s="775"/>
      <c r="N10" s="777"/>
      <c r="O10" s="777"/>
      <c r="P10" s="777"/>
      <c r="Q10" s="777"/>
      <c r="R10" s="777"/>
      <c r="S10" s="777"/>
      <c r="T10" s="137" t="s">
        <v>95</v>
      </c>
      <c r="U10" s="137" t="s">
        <v>96</v>
      </c>
      <c r="V10" s="137" t="s">
        <v>95</v>
      </c>
      <c r="W10" s="137" t="s">
        <v>96</v>
      </c>
      <c r="X10" s="137" t="s">
        <v>95</v>
      </c>
      <c r="Y10" s="137" t="s">
        <v>96</v>
      </c>
      <c r="Z10" s="137" t="s">
        <v>95</v>
      </c>
      <c r="AA10" s="137" t="s">
        <v>96</v>
      </c>
      <c r="AB10" s="137" t="s">
        <v>95</v>
      </c>
      <c r="AC10" s="137" t="s">
        <v>96</v>
      </c>
      <c r="AD10" s="137" t="s">
        <v>95</v>
      </c>
      <c r="AE10" s="137" t="s">
        <v>96</v>
      </c>
      <c r="AF10" s="137" t="s">
        <v>95</v>
      </c>
      <c r="AG10" s="137" t="s">
        <v>96</v>
      </c>
      <c r="AH10" s="137" t="s">
        <v>95</v>
      </c>
      <c r="AI10" s="137" t="s">
        <v>96</v>
      </c>
      <c r="AJ10" s="137" t="s">
        <v>172</v>
      </c>
      <c r="AK10" s="137" t="s">
        <v>95</v>
      </c>
      <c r="AL10" s="137" t="s">
        <v>96</v>
      </c>
      <c r="AM10" s="137" t="s">
        <v>95</v>
      </c>
      <c r="AN10" s="137" t="s">
        <v>96</v>
      </c>
      <c r="AO10" s="137" t="s">
        <v>95</v>
      </c>
      <c r="AP10" s="137" t="s">
        <v>96</v>
      </c>
      <c r="AQ10" s="137" t="s">
        <v>95</v>
      </c>
      <c r="AR10" s="137" t="s">
        <v>96</v>
      </c>
      <c r="AS10" s="137" t="s">
        <v>95</v>
      </c>
      <c r="AT10" s="137" t="s">
        <v>96</v>
      </c>
      <c r="AU10" s="137" t="s">
        <v>95</v>
      </c>
      <c r="AV10" s="137" t="s">
        <v>96</v>
      </c>
      <c r="AW10" s="137" t="s">
        <v>95</v>
      </c>
      <c r="AX10" s="137" t="s">
        <v>96</v>
      </c>
      <c r="AY10" s="137" t="s">
        <v>172</v>
      </c>
      <c r="AZ10" s="147" t="s">
        <v>95</v>
      </c>
      <c r="BA10" s="147" t="s">
        <v>96</v>
      </c>
      <c r="BB10" s="147" t="s">
        <v>95</v>
      </c>
      <c r="BC10" s="147" t="s">
        <v>96</v>
      </c>
      <c r="BD10" s="147" t="s">
        <v>95</v>
      </c>
      <c r="BE10" s="147" t="s">
        <v>96</v>
      </c>
      <c r="BF10" s="147" t="s">
        <v>95</v>
      </c>
      <c r="BG10" s="147" t="s">
        <v>96</v>
      </c>
      <c r="BH10" s="147" t="s">
        <v>95</v>
      </c>
      <c r="BI10" s="147" t="s">
        <v>96</v>
      </c>
      <c r="BJ10" s="147" t="s">
        <v>172</v>
      </c>
      <c r="BK10" s="137" t="s">
        <v>95</v>
      </c>
      <c r="BL10" s="137" t="s">
        <v>96</v>
      </c>
      <c r="BM10" s="137" t="s">
        <v>95</v>
      </c>
      <c r="BN10" s="137" t="s">
        <v>96</v>
      </c>
      <c r="BO10" s="137" t="s">
        <v>95</v>
      </c>
      <c r="BP10" s="137" t="s">
        <v>96</v>
      </c>
      <c r="BQ10" s="137" t="s">
        <v>95</v>
      </c>
      <c r="BR10" s="137" t="s">
        <v>96</v>
      </c>
      <c r="BS10" s="137" t="s">
        <v>95</v>
      </c>
      <c r="BT10" s="137" t="s">
        <v>96</v>
      </c>
      <c r="BU10" s="137" t="s">
        <v>95</v>
      </c>
      <c r="BV10" s="137" t="s">
        <v>96</v>
      </c>
      <c r="BW10" s="143" t="s">
        <v>172</v>
      </c>
      <c r="BX10" s="137" t="s">
        <v>95</v>
      </c>
      <c r="BY10" s="137" t="s">
        <v>96</v>
      </c>
      <c r="BZ10" s="137" t="s">
        <v>172</v>
      </c>
      <c r="CA10" s="137" t="s">
        <v>95</v>
      </c>
      <c r="CB10" s="137" t="s">
        <v>96</v>
      </c>
      <c r="CC10" s="137" t="s">
        <v>172</v>
      </c>
      <c r="CD10" s="137" t="s">
        <v>95</v>
      </c>
      <c r="CE10" s="137" t="s">
        <v>96</v>
      </c>
      <c r="CF10" s="137" t="s">
        <v>172</v>
      </c>
      <c r="CG10" s="137" t="s">
        <v>95</v>
      </c>
      <c r="CH10" s="137" t="s">
        <v>96</v>
      </c>
      <c r="CI10" s="137" t="s">
        <v>172</v>
      </c>
      <c r="CJ10" s="137" t="s">
        <v>95</v>
      </c>
      <c r="CK10" s="137" t="s">
        <v>96</v>
      </c>
      <c r="CL10" s="137" t="s">
        <v>172</v>
      </c>
      <c r="CM10" s="137" t="s">
        <v>95</v>
      </c>
      <c r="CN10" s="137" t="s">
        <v>96</v>
      </c>
      <c r="CO10" s="137" t="s">
        <v>172</v>
      </c>
      <c r="CP10" s="137" t="s">
        <v>95</v>
      </c>
      <c r="CQ10" s="137" t="s">
        <v>96</v>
      </c>
      <c r="CR10" s="137" t="s">
        <v>172</v>
      </c>
      <c r="CS10" s="137" t="s">
        <v>95</v>
      </c>
      <c r="CT10" s="137" t="s">
        <v>96</v>
      </c>
      <c r="CU10" s="137" t="s">
        <v>172</v>
      </c>
      <c r="CV10" s="137" t="s">
        <v>95</v>
      </c>
      <c r="CW10" s="137" t="s">
        <v>96</v>
      </c>
      <c r="CX10" s="137" t="s">
        <v>172</v>
      </c>
      <c r="CY10" s="137" t="s">
        <v>95</v>
      </c>
      <c r="CZ10" s="137" t="s">
        <v>96</v>
      </c>
      <c r="DA10" s="137" t="s">
        <v>172</v>
      </c>
      <c r="DB10" s="137" t="s">
        <v>95</v>
      </c>
      <c r="DC10" s="137" t="s">
        <v>96</v>
      </c>
      <c r="DD10" s="137" t="s">
        <v>172</v>
      </c>
      <c r="DE10" s="137" t="s">
        <v>95</v>
      </c>
      <c r="DF10" s="137" t="s">
        <v>96</v>
      </c>
      <c r="DG10" s="137" t="s">
        <v>172</v>
      </c>
      <c r="DH10" s="137" t="s">
        <v>491</v>
      </c>
      <c r="DI10" s="137" t="s">
        <v>492</v>
      </c>
      <c r="DJ10" s="137" t="s">
        <v>493</v>
      </c>
      <c r="DK10" s="137" t="s">
        <v>494</v>
      </c>
      <c r="DL10" s="137" t="s">
        <v>495</v>
      </c>
      <c r="DM10" s="137" t="s">
        <v>496</v>
      </c>
      <c r="DN10" s="137" t="s">
        <v>67</v>
      </c>
      <c r="DO10" s="137" t="s">
        <v>497</v>
      </c>
      <c r="DP10" s="137" t="s">
        <v>95</v>
      </c>
      <c r="DQ10" s="137" t="s">
        <v>96</v>
      </c>
      <c r="DR10" s="137" t="s">
        <v>172</v>
      </c>
      <c r="DS10" s="137" t="s">
        <v>95</v>
      </c>
      <c r="DT10" s="137" t="s">
        <v>96</v>
      </c>
      <c r="DU10" s="137" t="s">
        <v>172</v>
      </c>
      <c r="DV10" s="137" t="s">
        <v>95</v>
      </c>
      <c r="DW10" s="137" t="s">
        <v>96</v>
      </c>
      <c r="DX10" s="137" t="s">
        <v>172</v>
      </c>
      <c r="DY10" s="137" t="s">
        <v>95</v>
      </c>
      <c r="DZ10" s="137" t="s">
        <v>96</v>
      </c>
      <c r="EA10" s="137" t="s">
        <v>172</v>
      </c>
      <c r="EB10" s="137" t="s">
        <v>95</v>
      </c>
      <c r="EC10" s="137" t="s">
        <v>96</v>
      </c>
      <c r="ED10" s="137" t="s">
        <v>172</v>
      </c>
      <c r="EE10" s="137" t="s">
        <v>95</v>
      </c>
      <c r="EF10" s="137" t="s">
        <v>96</v>
      </c>
      <c r="EG10" s="137" t="s">
        <v>172</v>
      </c>
      <c r="EH10" s="137" t="s">
        <v>95</v>
      </c>
      <c r="EI10" s="137" t="s">
        <v>96</v>
      </c>
      <c r="EJ10" s="137" t="s">
        <v>172</v>
      </c>
      <c r="EK10" s="137" t="s">
        <v>95</v>
      </c>
      <c r="EL10" s="137" t="s">
        <v>96</v>
      </c>
      <c r="EM10" s="137" t="s">
        <v>172</v>
      </c>
      <c r="EN10" s="137" t="s">
        <v>95</v>
      </c>
      <c r="EO10" s="137" t="s">
        <v>96</v>
      </c>
      <c r="EP10" s="137" t="s">
        <v>172</v>
      </c>
      <c r="EQ10" s="137" t="s">
        <v>95</v>
      </c>
      <c r="ER10" s="137" t="s">
        <v>96</v>
      </c>
      <c r="ES10" s="137" t="s">
        <v>172</v>
      </c>
      <c r="ET10" s="137" t="s">
        <v>95</v>
      </c>
      <c r="EU10" s="137" t="s">
        <v>96</v>
      </c>
      <c r="EV10" s="137" t="s">
        <v>172</v>
      </c>
      <c r="EW10" s="137" t="s">
        <v>95</v>
      </c>
      <c r="EX10" s="137" t="s">
        <v>96</v>
      </c>
      <c r="EY10" s="137" t="s">
        <v>172</v>
      </c>
      <c r="EZ10" s="137" t="s">
        <v>95</v>
      </c>
      <c r="FA10" s="137" t="s">
        <v>96</v>
      </c>
      <c r="FB10" s="137" t="s">
        <v>172</v>
      </c>
      <c r="FC10" s="137" t="s">
        <v>95</v>
      </c>
      <c r="FD10" s="137" t="s">
        <v>96</v>
      </c>
      <c r="FE10" s="137" t="s">
        <v>172</v>
      </c>
      <c r="FF10" s="137" t="s">
        <v>95</v>
      </c>
      <c r="FG10" s="137" t="s">
        <v>96</v>
      </c>
      <c r="FH10" s="137" t="s">
        <v>172</v>
      </c>
      <c r="FI10" s="137" t="s">
        <v>95</v>
      </c>
      <c r="FJ10" s="137" t="s">
        <v>96</v>
      </c>
      <c r="FK10" s="137" t="s">
        <v>172</v>
      </c>
      <c r="FL10" s="137" t="s">
        <v>95</v>
      </c>
      <c r="FM10" s="137" t="s">
        <v>96</v>
      </c>
      <c r="FN10" s="137" t="s">
        <v>172</v>
      </c>
      <c r="FO10" s="137" t="s">
        <v>95</v>
      </c>
      <c r="FP10" s="137" t="s">
        <v>96</v>
      </c>
      <c r="FQ10" s="137" t="s">
        <v>172</v>
      </c>
      <c r="FR10" s="137" t="s">
        <v>95</v>
      </c>
      <c r="FS10" s="137" t="s">
        <v>96</v>
      </c>
      <c r="FT10" s="137" t="s">
        <v>172</v>
      </c>
      <c r="FU10" s="137" t="s">
        <v>95</v>
      </c>
      <c r="FV10" s="137" t="s">
        <v>96</v>
      </c>
      <c r="FW10" s="137" t="s">
        <v>172</v>
      </c>
      <c r="FX10" s="137" t="s">
        <v>480</v>
      </c>
      <c r="FY10" s="137" t="s">
        <v>481</v>
      </c>
      <c r="FZ10" s="137" t="s">
        <v>482</v>
      </c>
      <c r="GA10" s="137" t="s">
        <v>483</v>
      </c>
      <c r="GB10" s="137" t="s">
        <v>484</v>
      </c>
      <c r="GC10" s="137" t="s">
        <v>485</v>
      </c>
      <c r="GD10" s="137" t="s">
        <v>498</v>
      </c>
      <c r="GE10" s="137" t="s">
        <v>486</v>
      </c>
      <c r="GF10" s="137" t="s">
        <v>487</v>
      </c>
      <c r="GG10" s="137" t="s">
        <v>488</v>
      </c>
      <c r="GH10" s="137" t="s">
        <v>489</v>
      </c>
      <c r="GI10" s="137" t="s">
        <v>490</v>
      </c>
      <c r="GJ10" s="137" t="s">
        <v>67</v>
      </c>
    </row>
    <row r="11" spans="1:192" s="134" customFormat="1">
      <c r="A11" s="120">
        <v>1</v>
      </c>
      <c r="B11" s="131"/>
      <c r="C11" s="131"/>
      <c r="D11" s="131"/>
      <c r="E11" s="132" t="s">
        <v>86</v>
      </c>
      <c r="F11" s="133"/>
      <c r="G11" s="132">
        <v>118</v>
      </c>
      <c r="H11" s="132">
        <v>12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/>
      <c r="O11" s="132"/>
      <c r="P11" s="132"/>
      <c r="Q11" s="132"/>
      <c r="R11" s="132"/>
      <c r="S11" s="132"/>
      <c r="T11" s="145">
        <v>12</v>
      </c>
      <c r="U11" s="145">
        <v>10</v>
      </c>
      <c r="V11" s="145">
        <v>0</v>
      </c>
      <c r="W11" s="145">
        <v>0</v>
      </c>
      <c r="X11" s="145">
        <v>10</v>
      </c>
      <c r="Y11" s="145">
        <v>12</v>
      </c>
      <c r="Z11" s="145">
        <v>0</v>
      </c>
      <c r="AA11" s="145">
        <v>1</v>
      </c>
      <c r="AB11" s="145">
        <v>46</v>
      </c>
      <c r="AC11" s="145">
        <v>64</v>
      </c>
      <c r="AD11" s="145">
        <v>1</v>
      </c>
      <c r="AE11" s="145">
        <v>0</v>
      </c>
      <c r="AF11" s="145">
        <v>0</v>
      </c>
      <c r="AG11" s="145">
        <v>0</v>
      </c>
      <c r="AH11" s="145">
        <v>69</v>
      </c>
      <c r="AI11" s="145">
        <v>87</v>
      </c>
      <c r="AJ11" s="145">
        <v>156</v>
      </c>
      <c r="AK11" s="132">
        <v>0</v>
      </c>
      <c r="AL11" s="132">
        <v>0</v>
      </c>
      <c r="AM11" s="132">
        <v>13</v>
      </c>
      <c r="AN11" s="132">
        <v>22</v>
      </c>
      <c r="AO11" s="132">
        <v>20</v>
      </c>
      <c r="AP11" s="132">
        <v>31</v>
      </c>
      <c r="AQ11" s="132">
        <v>19</v>
      </c>
      <c r="AR11" s="132">
        <v>22</v>
      </c>
      <c r="AS11" s="132">
        <v>17</v>
      </c>
      <c r="AT11" s="132">
        <v>12</v>
      </c>
      <c r="AU11" s="132">
        <v>0</v>
      </c>
      <c r="AV11" s="132">
        <v>0</v>
      </c>
      <c r="AW11" s="132">
        <v>69</v>
      </c>
      <c r="AX11" s="132">
        <v>87</v>
      </c>
      <c r="AY11" s="132">
        <v>156</v>
      </c>
      <c r="AZ11" s="148">
        <v>35</v>
      </c>
      <c r="BA11" s="148">
        <v>55</v>
      </c>
      <c r="BB11" s="148">
        <v>8</v>
      </c>
      <c r="BC11" s="148">
        <v>11</v>
      </c>
      <c r="BD11" s="148">
        <v>9</v>
      </c>
      <c r="BE11" s="148">
        <v>11</v>
      </c>
      <c r="BF11" s="148">
        <v>17</v>
      </c>
      <c r="BG11" s="148">
        <v>10</v>
      </c>
      <c r="BH11" s="148">
        <v>69</v>
      </c>
      <c r="BI11" s="148">
        <v>87</v>
      </c>
      <c r="BJ11" s="148">
        <v>156</v>
      </c>
      <c r="BK11" s="370">
        <v>41</v>
      </c>
      <c r="BL11" s="370">
        <v>37</v>
      </c>
      <c r="BM11" s="370">
        <v>5</v>
      </c>
      <c r="BN11" s="370">
        <v>4</v>
      </c>
      <c r="BO11" s="370">
        <v>8</v>
      </c>
      <c r="BP11" s="370">
        <v>16</v>
      </c>
      <c r="BQ11" s="370">
        <v>0</v>
      </c>
      <c r="BR11" s="370">
        <v>0</v>
      </c>
      <c r="BS11" s="370">
        <v>14</v>
      </c>
      <c r="BT11" s="370">
        <v>26</v>
      </c>
      <c r="BU11" s="132">
        <f>BK11+BM11+BO11+BQ11+BS11</f>
        <v>68</v>
      </c>
      <c r="BV11" s="132">
        <f>BL11+BN11+BP11+BR11+BT11</f>
        <v>83</v>
      </c>
      <c r="BW11" s="132">
        <f>SUM(BU11:BV11)</f>
        <v>151</v>
      </c>
      <c r="BX11" s="132">
        <v>261</v>
      </c>
      <c r="BY11" s="132">
        <v>204</v>
      </c>
      <c r="BZ11" s="132">
        <v>465</v>
      </c>
      <c r="CA11" s="132">
        <v>228</v>
      </c>
      <c r="CB11" s="132">
        <v>209</v>
      </c>
      <c r="CC11" s="132">
        <v>437</v>
      </c>
      <c r="CD11" s="132">
        <v>219</v>
      </c>
      <c r="CE11" s="132">
        <v>239</v>
      </c>
      <c r="CF11" s="132">
        <v>458</v>
      </c>
      <c r="CG11" s="132">
        <v>257</v>
      </c>
      <c r="CH11" s="132">
        <v>197</v>
      </c>
      <c r="CI11" s="132">
        <v>454</v>
      </c>
      <c r="CJ11" s="132">
        <v>199</v>
      </c>
      <c r="CK11" s="132">
        <v>212</v>
      </c>
      <c r="CL11" s="132">
        <v>411</v>
      </c>
      <c r="CM11" s="132">
        <v>213</v>
      </c>
      <c r="CN11" s="132">
        <v>199</v>
      </c>
      <c r="CO11" s="132">
        <v>412</v>
      </c>
      <c r="CP11" s="136">
        <v>1377</v>
      </c>
      <c r="CQ11" s="136">
        <v>1260</v>
      </c>
      <c r="CR11" s="136">
        <v>2637</v>
      </c>
      <c r="CS11" s="132">
        <v>0</v>
      </c>
      <c r="CT11" s="132">
        <v>0</v>
      </c>
      <c r="CU11" s="132">
        <v>0</v>
      </c>
      <c r="CV11" s="132">
        <v>0</v>
      </c>
      <c r="CW11" s="132">
        <v>0</v>
      </c>
      <c r="CX11" s="132">
        <v>0</v>
      </c>
      <c r="CY11" s="132">
        <v>0</v>
      </c>
      <c r="CZ11" s="132">
        <v>0</v>
      </c>
      <c r="DA11" s="132">
        <v>0</v>
      </c>
      <c r="DB11" s="132">
        <v>0</v>
      </c>
      <c r="DC11" s="132">
        <v>0</v>
      </c>
      <c r="DD11" s="132">
        <v>0</v>
      </c>
      <c r="DE11" s="132">
        <v>0</v>
      </c>
      <c r="DF11" s="132">
        <v>0</v>
      </c>
      <c r="DG11" s="132">
        <v>0</v>
      </c>
      <c r="DH11" s="132">
        <v>2577</v>
      </c>
      <c r="DI11" s="132">
        <v>55</v>
      </c>
      <c r="DJ11" s="132">
        <v>5</v>
      </c>
      <c r="DK11" s="132">
        <v>0</v>
      </c>
      <c r="DL11" s="132">
        <v>0</v>
      </c>
      <c r="DM11" s="132">
        <v>0</v>
      </c>
      <c r="DN11" s="132">
        <v>2637</v>
      </c>
      <c r="DO11" s="132">
        <v>0</v>
      </c>
      <c r="DP11" s="132">
        <v>0</v>
      </c>
      <c r="DQ11" s="132">
        <v>0</v>
      </c>
      <c r="DR11" s="132">
        <v>0</v>
      </c>
      <c r="DS11" s="132">
        <v>2</v>
      </c>
      <c r="DT11" s="132">
        <v>2</v>
      </c>
      <c r="DU11" s="132">
        <v>4</v>
      </c>
      <c r="DV11" s="132">
        <v>156</v>
      </c>
      <c r="DW11" s="132">
        <v>148</v>
      </c>
      <c r="DX11" s="132">
        <v>304</v>
      </c>
      <c r="DY11" s="132">
        <v>205</v>
      </c>
      <c r="DZ11" s="132">
        <v>192</v>
      </c>
      <c r="EA11" s="132">
        <v>397</v>
      </c>
      <c r="EB11" s="132">
        <v>201</v>
      </c>
      <c r="EC11" s="132">
        <v>208</v>
      </c>
      <c r="ED11" s="132">
        <v>409</v>
      </c>
      <c r="EE11" s="132">
        <v>205</v>
      </c>
      <c r="EF11" s="132">
        <v>198</v>
      </c>
      <c r="EG11" s="132">
        <v>403</v>
      </c>
      <c r="EH11" s="132">
        <v>201</v>
      </c>
      <c r="EI11" s="132">
        <v>171</v>
      </c>
      <c r="EJ11" s="132">
        <v>372</v>
      </c>
      <c r="EK11" s="132">
        <v>200</v>
      </c>
      <c r="EL11" s="132">
        <v>192</v>
      </c>
      <c r="EM11" s="132">
        <v>392</v>
      </c>
      <c r="EN11" s="132">
        <v>145</v>
      </c>
      <c r="EO11" s="132">
        <v>120</v>
      </c>
      <c r="EP11" s="132">
        <v>265</v>
      </c>
      <c r="EQ11" s="132">
        <v>39</v>
      </c>
      <c r="ER11" s="132">
        <v>22</v>
      </c>
      <c r="ES11" s="132">
        <v>61</v>
      </c>
      <c r="ET11" s="132">
        <v>19</v>
      </c>
      <c r="EU11" s="132">
        <v>3</v>
      </c>
      <c r="EV11" s="132">
        <v>22</v>
      </c>
      <c r="EW11" s="132">
        <v>3</v>
      </c>
      <c r="EX11" s="132">
        <v>3</v>
      </c>
      <c r="EY11" s="132">
        <v>6</v>
      </c>
      <c r="EZ11" s="132">
        <v>1</v>
      </c>
      <c r="FA11" s="132">
        <v>1</v>
      </c>
      <c r="FB11" s="132">
        <v>0</v>
      </c>
      <c r="FC11" s="132">
        <v>0</v>
      </c>
      <c r="FD11" s="132">
        <v>0</v>
      </c>
      <c r="FE11" s="132">
        <v>0</v>
      </c>
      <c r="FF11" s="132">
        <v>0</v>
      </c>
      <c r="FG11" s="132">
        <v>0</v>
      </c>
      <c r="FH11" s="132">
        <v>0</v>
      </c>
      <c r="FI11" s="132">
        <v>2</v>
      </c>
      <c r="FJ11" s="132">
        <v>2</v>
      </c>
      <c r="FK11" s="132">
        <v>0</v>
      </c>
      <c r="FL11" s="132">
        <v>1168</v>
      </c>
      <c r="FM11" s="132">
        <v>1109</v>
      </c>
      <c r="FN11" s="132">
        <v>0</v>
      </c>
      <c r="FO11" s="132">
        <v>203</v>
      </c>
      <c r="FP11" s="132">
        <v>145</v>
      </c>
      <c r="FQ11" s="132">
        <v>0</v>
      </c>
      <c r="FR11" s="132">
        <v>4</v>
      </c>
      <c r="FS11" s="132">
        <v>4</v>
      </c>
      <c r="FT11" s="132">
        <v>0</v>
      </c>
      <c r="FU11" s="132">
        <v>0</v>
      </c>
      <c r="FV11" s="132">
        <v>0</v>
      </c>
      <c r="FW11" s="132">
        <v>0</v>
      </c>
      <c r="FX11" s="132">
        <v>19</v>
      </c>
      <c r="FY11" s="132">
        <v>18</v>
      </c>
      <c r="FZ11" s="132">
        <v>20</v>
      </c>
      <c r="GA11" s="132">
        <v>18</v>
      </c>
      <c r="GB11" s="132">
        <v>18</v>
      </c>
      <c r="GC11" s="132">
        <v>16</v>
      </c>
      <c r="GD11" s="132">
        <v>0</v>
      </c>
      <c r="GE11" s="132">
        <v>0</v>
      </c>
      <c r="GF11" s="132">
        <v>0</v>
      </c>
      <c r="GG11" s="132">
        <v>0</v>
      </c>
      <c r="GH11" s="132">
        <v>0</v>
      </c>
      <c r="GI11" s="132">
        <v>0</v>
      </c>
      <c r="GJ11" s="132">
        <v>109</v>
      </c>
    </row>
    <row r="12" spans="1:192" s="134" customFormat="1">
      <c r="A12" s="120">
        <v>2</v>
      </c>
      <c r="B12" s="131"/>
      <c r="C12" s="131"/>
      <c r="D12" s="131"/>
      <c r="E12" s="132" t="s">
        <v>87</v>
      </c>
      <c r="F12" s="133"/>
      <c r="G12" s="132">
        <v>152</v>
      </c>
      <c r="H12" s="132">
        <v>12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/>
      <c r="O12" s="132"/>
      <c r="P12" s="132"/>
      <c r="Q12" s="132"/>
      <c r="R12" s="132"/>
      <c r="S12" s="132"/>
      <c r="T12" s="145">
        <v>38</v>
      </c>
      <c r="U12" s="145">
        <v>42</v>
      </c>
      <c r="V12" s="145">
        <v>1</v>
      </c>
      <c r="W12" s="145">
        <v>0</v>
      </c>
      <c r="X12" s="145">
        <v>36</v>
      </c>
      <c r="Y12" s="145">
        <v>20</v>
      </c>
      <c r="Z12" s="145">
        <v>1</v>
      </c>
      <c r="AA12" s="145">
        <v>0</v>
      </c>
      <c r="AB12" s="145">
        <v>60</v>
      </c>
      <c r="AC12" s="145">
        <v>65</v>
      </c>
      <c r="AD12" s="145">
        <v>2</v>
      </c>
      <c r="AE12" s="145">
        <v>0</v>
      </c>
      <c r="AF12" s="145">
        <v>0</v>
      </c>
      <c r="AG12" s="145">
        <v>0</v>
      </c>
      <c r="AH12" s="145">
        <v>138</v>
      </c>
      <c r="AI12" s="145">
        <v>127</v>
      </c>
      <c r="AJ12" s="145">
        <v>265</v>
      </c>
      <c r="AK12" s="132">
        <v>0</v>
      </c>
      <c r="AL12" s="132">
        <v>0</v>
      </c>
      <c r="AM12" s="132">
        <v>12</v>
      </c>
      <c r="AN12" s="132">
        <v>38</v>
      </c>
      <c r="AO12" s="132">
        <v>51</v>
      </c>
      <c r="AP12" s="132">
        <v>61</v>
      </c>
      <c r="AQ12" s="132">
        <v>47</v>
      </c>
      <c r="AR12" s="132">
        <v>23</v>
      </c>
      <c r="AS12" s="132">
        <v>26</v>
      </c>
      <c r="AT12" s="132">
        <v>5</v>
      </c>
      <c r="AU12" s="132">
        <v>2</v>
      </c>
      <c r="AV12" s="132">
        <v>0</v>
      </c>
      <c r="AW12" s="132">
        <v>138</v>
      </c>
      <c r="AX12" s="132">
        <v>127</v>
      </c>
      <c r="AY12" s="132">
        <v>265</v>
      </c>
      <c r="AZ12" s="148">
        <v>56</v>
      </c>
      <c r="BA12" s="148">
        <v>92</v>
      </c>
      <c r="BB12" s="148">
        <v>31</v>
      </c>
      <c r="BC12" s="148">
        <v>18</v>
      </c>
      <c r="BD12" s="148">
        <v>39</v>
      </c>
      <c r="BE12" s="148">
        <v>16</v>
      </c>
      <c r="BF12" s="148">
        <v>12</v>
      </c>
      <c r="BG12" s="148">
        <v>1</v>
      </c>
      <c r="BH12" s="148">
        <v>138</v>
      </c>
      <c r="BI12" s="148">
        <v>127</v>
      </c>
      <c r="BJ12" s="148">
        <v>265</v>
      </c>
      <c r="BK12" s="370">
        <v>86</v>
      </c>
      <c r="BL12" s="370">
        <v>37</v>
      </c>
      <c r="BM12" s="370">
        <v>0</v>
      </c>
      <c r="BN12" s="370">
        <v>0</v>
      </c>
      <c r="BO12" s="370">
        <v>41</v>
      </c>
      <c r="BP12" s="370">
        <v>42</v>
      </c>
      <c r="BQ12" s="370">
        <v>0</v>
      </c>
      <c r="BR12" s="370">
        <v>0</v>
      </c>
      <c r="BS12" s="370">
        <v>10</v>
      </c>
      <c r="BT12" s="370">
        <v>43</v>
      </c>
      <c r="BU12" s="132">
        <f t="shared" ref="BU12:BU20" si="0">BK12+BM12+BO12+BQ12+BS12</f>
        <v>137</v>
      </c>
      <c r="BV12" s="132">
        <f t="shared" ref="BV12:BV20" si="1">BL12+BN12+BP12+BR12+BT12</f>
        <v>122</v>
      </c>
      <c r="BW12" s="132">
        <f t="shared" ref="BW12:BW20" si="2">SUM(BU12:BV12)</f>
        <v>259</v>
      </c>
      <c r="BX12" s="132">
        <v>225</v>
      </c>
      <c r="BY12" s="132">
        <v>219</v>
      </c>
      <c r="BZ12" s="132">
        <v>444</v>
      </c>
      <c r="CA12" s="132">
        <v>207</v>
      </c>
      <c r="CB12" s="132">
        <v>219</v>
      </c>
      <c r="CC12" s="132">
        <v>426</v>
      </c>
      <c r="CD12" s="132">
        <v>217</v>
      </c>
      <c r="CE12" s="132">
        <v>217</v>
      </c>
      <c r="CF12" s="132">
        <v>434</v>
      </c>
      <c r="CG12" s="132">
        <v>234</v>
      </c>
      <c r="CH12" s="132">
        <v>227</v>
      </c>
      <c r="CI12" s="132">
        <v>461</v>
      </c>
      <c r="CJ12" s="132">
        <v>267</v>
      </c>
      <c r="CK12" s="132">
        <v>223</v>
      </c>
      <c r="CL12" s="132">
        <v>490</v>
      </c>
      <c r="CM12" s="132">
        <v>211</v>
      </c>
      <c r="CN12" s="132">
        <v>222</v>
      </c>
      <c r="CO12" s="132">
        <v>433</v>
      </c>
      <c r="CP12" s="136">
        <v>1361</v>
      </c>
      <c r="CQ12" s="136">
        <v>1327</v>
      </c>
      <c r="CR12" s="136">
        <v>2688</v>
      </c>
      <c r="CS12" s="132">
        <v>0</v>
      </c>
      <c r="CT12" s="132">
        <v>0</v>
      </c>
      <c r="CU12" s="132">
        <v>0</v>
      </c>
      <c r="CV12" s="132">
        <v>0</v>
      </c>
      <c r="CW12" s="132">
        <v>0</v>
      </c>
      <c r="CX12" s="132">
        <v>0</v>
      </c>
      <c r="CY12" s="132">
        <v>0</v>
      </c>
      <c r="CZ12" s="132">
        <v>0</v>
      </c>
      <c r="DA12" s="132">
        <v>0</v>
      </c>
      <c r="DB12" s="132">
        <v>0</v>
      </c>
      <c r="DC12" s="132">
        <v>0</v>
      </c>
      <c r="DD12" s="132">
        <v>0</v>
      </c>
      <c r="DE12" s="132">
        <v>0</v>
      </c>
      <c r="DF12" s="132">
        <v>0</v>
      </c>
      <c r="DG12" s="132">
        <v>0</v>
      </c>
      <c r="DH12" s="132">
        <v>2688</v>
      </c>
      <c r="DI12" s="132">
        <v>0</v>
      </c>
      <c r="DJ12" s="132">
        <v>0</v>
      </c>
      <c r="DK12" s="132">
        <v>0</v>
      </c>
      <c r="DL12" s="132">
        <v>0</v>
      </c>
      <c r="DM12" s="132">
        <v>0</v>
      </c>
      <c r="DN12" s="132">
        <v>2688</v>
      </c>
      <c r="DO12" s="132">
        <v>0</v>
      </c>
      <c r="DP12" s="132">
        <v>0</v>
      </c>
      <c r="DQ12" s="132">
        <v>0</v>
      </c>
      <c r="DR12" s="132">
        <v>0</v>
      </c>
      <c r="DS12" s="132">
        <v>10</v>
      </c>
      <c r="DT12" s="132">
        <v>15</v>
      </c>
      <c r="DU12" s="132">
        <v>25</v>
      </c>
      <c r="DV12" s="132">
        <v>167</v>
      </c>
      <c r="DW12" s="132">
        <v>174</v>
      </c>
      <c r="DX12" s="132">
        <v>341</v>
      </c>
      <c r="DY12" s="132">
        <v>183</v>
      </c>
      <c r="DZ12" s="132">
        <v>169</v>
      </c>
      <c r="EA12" s="132">
        <v>352</v>
      </c>
      <c r="EB12" s="132">
        <v>194</v>
      </c>
      <c r="EC12" s="132">
        <v>235</v>
      </c>
      <c r="ED12" s="132">
        <v>429</v>
      </c>
      <c r="EE12" s="132">
        <v>214</v>
      </c>
      <c r="EF12" s="132">
        <v>189</v>
      </c>
      <c r="EG12" s="132">
        <v>403</v>
      </c>
      <c r="EH12" s="132">
        <v>220</v>
      </c>
      <c r="EI12" s="132">
        <v>204</v>
      </c>
      <c r="EJ12" s="132">
        <v>424</v>
      </c>
      <c r="EK12" s="132">
        <v>189</v>
      </c>
      <c r="EL12" s="132">
        <v>177</v>
      </c>
      <c r="EM12" s="132">
        <v>366</v>
      </c>
      <c r="EN12" s="132">
        <v>131</v>
      </c>
      <c r="EO12" s="132">
        <v>120</v>
      </c>
      <c r="EP12" s="132">
        <v>251</v>
      </c>
      <c r="EQ12" s="132">
        <v>41</v>
      </c>
      <c r="ER12" s="132">
        <v>35</v>
      </c>
      <c r="ES12" s="132">
        <v>76</v>
      </c>
      <c r="ET12" s="132">
        <v>8</v>
      </c>
      <c r="EU12" s="132">
        <v>5</v>
      </c>
      <c r="EV12" s="132">
        <v>13</v>
      </c>
      <c r="EW12" s="132">
        <v>3</v>
      </c>
      <c r="EX12" s="132">
        <v>3</v>
      </c>
      <c r="EY12" s="132">
        <v>6</v>
      </c>
      <c r="EZ12" s="132">
        <v>1</v>
      </c>
      <c r="FA12" s="132">
        <v>1</v>
      </c>
      <c r="FB12" s="132">
        <v>0</v>
      </c>
      <c r="FC12" s="132">
        <v>0</v>
      </c>
      <c r="FD12" s="132">
        <v>0</v>
      </c>
      <c r="FE12" s="132">
        <v>0</v>
      </c>
      <c r="FF12" s="132">
        <v>0</v>
      </c>
      <c r="FG12" s="132">
        <v>0</v>
      </c>
      <c r="FH12" s="132">
        <v>0</v>
      </c>
      <c r="FI12" s="132">
        <v>10</v>
      </c>
      <c r="FJ12" s="132">
        <v>15</v>
      </c>
      <c r="FK12" s="132">
        <v>0</v>
      </c>
      <c r="FL12" s="132">
        <v>1167</v>
      </c>
      <c r="FM12" s="132">
        <v>1148</v>
      </c>
      <c r="FN12" s="132">
        <v>0</v>
      </c>
      <c r="FO12" s="132">
        <v>180</v>
      </c>
      <c r="FP12" s="132">
        <v>160</v>
      </c>
      <c r="FQ12" s="132">
        <v>0</v>
      </c>
      <c r="FR12" s="132">
        <v>4</v>
      </c>
      <c r="FS12" s="132">
        <v>4</v>
      </c>
      <c r="FT12" s="132">
        <v>0</v>
      </c>
      <c r="FU12" s="132">
        <v>0</v>
      </c>
      <c r="FV12" s="132">
        <v>0</v>
      </c>
      <c r="FW12" s="132">
        <v>0</v>
      </c>
      <c r="FX12" s="132">
        <v>34</v>
      </c>
      <c r="FY12" s="132">
        <v>34</v>
      </c>
      <c r="FZ12" s="132">
        <v>34</v>
      </c>
      <c r="GA12" s="132">
        <v>33</v>
      </c>
      <c r="GB12" s="132">
        <v>33</v>
      </c>
      <c r="GC12" s="132">
        <v>33</v>
      </c>
      <c r="GD12" s="132">
        <v>0</v>
      </c>
      <c r="GE12" s="132">
        <v>0</v>
      </c>
      <c r="GF12" s="132">
        <v>0</v>
      </c>
      <c r="GG12" s="132">
        <v>0</v>
      </c>
      <c r="GH12" s="132">
        <v>0</v>
      </c>
      <c r="GI12" s="132">
        <v>0</v>
      </c>
      <c r="GJ12" s="132">
        <v>201</v>
      </c>
    </row>
    <row r="13" spans="1:192" s="134" customFormat="1">
      <c r="A13" s="120">
        <v>3</v>
      </c>
      <c r="B13" s="131"/>
      <c r="C13" s="131"/>
      <c r="D13" s="131"/>
      <c r="E13" s="132" t="s">
        <v>81</v>
      </c>
      <c r="F13" s="133"/>
      <c r="G13" s="132">
        <v>126</v>
      </c>
      <c r="H13" s="132">
        <v>18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/>
      <c r="O13" s="132"/>
      <c r="P13" s="132"/>
      <c r="Q13" s="132"/>
      <c r="R13" s="132"/>
      <c r="S13" s="132"/>
      <c r="T13" s="145">
        <v>10</v>
      </c>
      <c r="U13" s="145">
        <v>10</v>
      </c>
      <c r="V13" s="145">
        <v>0</v>
      </c>
      <c r="W13" s="145">
        <v>1</v>
      </c>
      <c r="X13" s="145">
        <v>7</v>
      </c>
      <c r="Y13" s="145">
        <v>28</v>
      </c>
      <c r="Z13" s="145">
        <v>0</v>
      </c>
      <c r="AA13" s="145">
        <v>1</v>
      </c>
      <c r="AB13" s="145">
        <v>63</v>
      </c>
      <c r="AC13" s="145">
        <v>108</v>
      </c>
      <c r="AD13" s="145">
        <v>2</v>
      </c>
      <c r="AE13" s="145">
        <v>1</v>
      </c>
      <c r="AF13" s="145">
        <v>0</v>
      </c>
      <c r="AG13" s="145">
        <v>0</v>
      </c>
      <c r="AH13" s="145">
        <v>82</v>
      </c>
      <c r="AI13" s="145">
        <v>149</v>
      </c>
      <c r="AJ13" s="145">
        <v>231</v>
      </c>
      <c r="AK13" s="132">
        <v>0</v>
      </c>
      <c r="AL13" s="132">
        <v>0</v>
      </c>
      <c r="AM13" s="132">
        <v>4</v>
      </c>
      <c r="AN13" s="132">
        <v>26</v>
      </c>
      <c r="AO13" s="132">
        <v>35</v>
      </c>
      <c r="AP13" s="132">
        <v>51</v>
      </c>
      <c r="AQ13" s="132">
        <v>21</v>
      </c>
      <c r="AR13" s="132">
        <v>37</v>
      </c>
      <c r="AS13" s="132">
        <v>21</v>
      </c>
      <c r="AT13" s="132">
        <v>35</v>
      </c>
      <c r="AU13" s="132">
        <v>1</v>
      </c>
      <c r="AV13" s="132">
        <v>0</v>
      </c>
      <c r="AW13" s="132">
        <v>82</v>
      </c>
      <c r="AX13" s="132">
        <v>149</v>
      </c>
      <c r="AY13" s="132">
        <v>231</v>
      </c>
      <c r="AZ13" s="148">
        <v>36</v>
      </c>
      <c r="BA13" s="148">
        <v>78</v>
      </c>
      <c r="BB13" s="148">
        <v>13</v>
      </c>
      <c r="BC13" s="148">
        <v>18</v>
      </c>
      <c r="BD13" s="148">
        <v>17</v>
      </c>
      <c r="BE13" s="148">
        <v>28</v>
      </c>
      <c r="BF13" s="148">
        <v>16</v>
      </c>
      <c r="BG13" s="148">
        <v>25</v>
      </c>
      <c r="BH13" s="148">
        <v>82</v>
      </c>
      <c r="BI13" s="148">
        <v>149</v>
      </c>
      <c r="BJ13" s="148">
        <v>231</v>
      </c>
      <c r="BK13" s="370">
        <v>49</v>
      </c>
      <c r="BL13" s="370">
        <v>75</v>
      </c>
      <c r="BM13" s="370">
        <v>0</v>
      </c>
      <c r="BN13" s="370">
        <v>0</v>
      </c>
      <c r="BO13" s="370">
        <v>24</v>
      </c>
      <c r="BP13" s="370">
        <v>48</v>
      </c>
      <c r="BQ13" s="370">
        <v>0</v>
      </c>
      <c r="BR13" s="370">
        <v>0</v>
      </c>
      <c r="BS13" s="370">
        <v>8</v>
      </c>
      <c r="BT13" s="370">
        <v>24</v>
      </c>
      <c r="BU13" s="132">
        <f t="shared" si="0"/>
        <v>81</v>
      </c>
      <c r="BV13" s="132">
        <f t="shared" si="1"/>
        <v>147</v>
      </c>
      <c r="BW13" s="132">
        <f t="shared" si="2"/>
        <v>228</v>
      </c>
      <c r="BX13" s="132">
        <v>283</v>
      </c>
      <c r="BY13" s="132">
        <v>215</v>
      </c>
      <c r="BZ13" s="132">
        <v>498</v>
      </c>
      <c r="CA13" s="132">
        <v>301</v>
      </c>
      <c r="CB13" s="132">
        <v>242</v>
      </c>
      <c r="CC13" s="132">
        <v>543</v>
      </c>
      <c r="CD13" s="132">
        <v>244</v>
      </c>
      <c r="CE13" s="132">
        <v>214</v>
      </c>
      <c r="CF13" s="132">
        <v>458</v>
      </c>
      <c r="CG13" s="132">
        <v>242</v>
      </c>
      <c r="CH13" s="132">
        <v>201</v>
      </c>
      <c r="CI13" s="132">
        <v>443</v>
      </c>
      <c r="CJ13" s="132">
        <v>223</v>
      </c>
      <c r="CK13" s="132">
        <v>187</v>
      </c>
      <c r="CL13" s="132">
        <v>410</v>
      </c>
      <c r="CM13" s="132">
        <v>226</v>
      </c>
      <c r="CN13" s="132">
        <v>201</v>
      </c>
      <c r="CO13" s="132">
        <v>427</v>
      </c>
      <c r="CP13" s="136">
        <v>1519</v>
      </c>
      <c r="CQ13" s="136">
        <v>1260</v>
      </c>
      <c r="CR13" s="136">
        <v>2779</v>
      </c>
      <c r="CS13" s="132">
        <v>0</v>
      </c>
      <c r="CT13" s="132">
        <v>0</v>
      </c>
      <c r="CU13" s="132">
        <v>0</v>
      </c>
      <c r="CV13" s="132">
        <v>0</v>
      </c>
      <c r="CW13" s="132">
        <v>0</v>
      </c>
      <c r="CX13" s="132">
        <v>0</v>
      </c>
      <c r="CY13" s="132">
        <v>0</v>
      </c>
      <c r="CZ13" s="132">
        <v>0</v>
      </c>
      <c r="DA13" s="132">
        <v>0</v>
      </c>
      <c r="DB13" s="132">
        <v>0</v>
      </c>
      <c r="DC13" s="132">
        <v>0</v>
      </c>
      <c r="DD13" s="132">
        <v>0</v>
      </c>
      <c r="DE13" s="132">
        <v>0</v>
      </c>
      <c r="DF13" s="132">
        <v>0</v>
      </c>
      <c r="DG13" s="132">
        <v>0</v>
      </c>
      <c r="DH13" s="132">
        <v>2633</v>
      </c>
      <c r="DI13" s="132">
        <v>136</v>
      </c>
      <c r="DJ13" s="132">
        <v>9</v>
      </c>
      <c r="DK13" s="132">
        <v>1</v>
      </c>
      <c r="DL13" s="132">
        <v>0</v>
      </c>
      <c r="DM13" s="132">
        <v>0</v>
      </c>
      <c r="DN13" s="132">
        <v>2779</v>
      </c>
      <c r="DO13" s="132">
        <v>0</v>
      </c>
      <c r="DP13" s="132">
        <v>0</v>
      </c>
      <c r="DQ13" s="132">
        <v>0</v>
      </c>
      <c r="DR13" s="132">
        <v>0</v>
      </c>
      <c r="DS13" s="132">
        <v>1</v>
      </c>
      <c r="DT13" s="132">
        <v>3</v>
      </c>
      <c r="DU13" s="132">
        <v>4</v>
      </c>
      <c r="DV13" s="132">
        <v>187</v>
      </c>
      <c r="DW13" s="132">
        <v>161</v>
      </c>
      <c r="DX13" s="132">
        <v>348</v>
      </c>
      <c r="DY13" s="132">
        <v>283</v>
      </c>
      <c r="DZ13" s="132">
        <v>244</v>
      </c>
      <c r="EA13" s="132">
        <v>527</v>
      </c>
      <c r="EB13" s="132">
        <v>263</v>
      </c>
      <c r="EC13" s="132">
        <v>207</v>
      </c>
      <c r="ED13" s="132">
        <v>470</v>
      </c>
      <c r="EE13" s="132">
        <v>230</v>
      </c>
      <c r="EF13" s="132">
        <v>188</v>
      </c>
      <c r="EG13" s="132">
        <v>418</v>
      </c>
      <c r="EH13" s="132">
        <v>212</v>
      </c>
      <c r="EI13" s="132">
        <v>186</v>
      </c>
      <c r="EJ13" s="132">
        <v>398</v>
      </c>
      <c r="EK13" s="132">
        <v>202</v>
      </c>
      <c r="EL13" s="132">
        <v>184</v>
      </c>
      <c r="EM13" s="132">
        <v>386</v>
      </c>
      <c r="EN13" s="132">
        <v>99</v>
      </c>
      <c r="EO13" s="132">
        <v>66</v>
      </c>
      <c r="EP13" s="132">
        <v>165</v>
      </c>
      <c r="EQ13" s="132">
        <v>34</v>
      </c>
      <c r="ER13" s="132">
        <v>13</v>
      </c>
      <c r="ES13" s="132">
        <v>47</v>
      </c>
      <c r="ET13" s="132">
        <v>7</v>
      </c>
      <c r="EU13" s="132">
        <v>4</v>
      </c>
      <c r="EV13" s="132">
        <v>11</v>
      </c>
      <c r="EW13" s="132">
        <v>1</v>
      </c>
      <c r="EX13" s="132">
        <v>4</v>
      </c>
      <c r="EY13" s="132">
        <v>5</v>
      </c>
      <c r="EZ13" s="132">
        <v>0</v>
      </c>
      <c r="FA13" s="132">
        <v>0</v>
      </c>
      <c r="FB13" s="132">
        <v>0</v>
      </c>
      <c r="FC13" s="132">
        <v>0</v>
      </c>
      <c r="FD13" s="132">
        <v>0</v>
      </c>
      <c r="FE13" s="132">
        <v>0</v>
      </c>
      <c r="FF13" s="132">
        <v>0</v>
      </c>
      <c r="FG13" s="132">
        <v>0</v>
      </c>
      <c r="FH13" s="132">
        <v>0</v>
      </c>
      <c r="FI13" s="132">
        <v>1</v>
      </c>
      <c r="FJ13" s="132">
        <v>3</v>
      </c>
      <c r="FK13" s="132">
        <v>0</v>
      </c>
      <c r="FL13" s="132">
        <v>1377</v>
      </c>
      <c r="FM13" s="132">
        <v>1170</v>
      </c>
      <c r="FN13" s="132">
        <v>0</v>
      </c>
      <c r="FO13" s="132">
        <v>140</v>
      </c>
      <c r="FP13" s="132">
        <v>83</v>
      </c>
      <c r="FQ13" s="132">
        <v>0</v>
      </c>
      <c r="FR13" s="132">
        <v>1</v>
      </c>
      <c r="FS13" s="132">
        <v>4</v>
      </c>
      <c r="FT13" s="132">
        <v>0</v>
      </c>
      <c r="FU13" s="132">
        <v>0</v>
      </c>
      <c r="FV13" s="132">
        <v>0</v>
      </c>
      <c r="FW13" s="132">
        <v>0</v>
      </c>
      <c r="FX13" s="132">
        <v>25</v>
      </c>
      <c r="FY13" s="132">
        <v>26</v>
      </c>
      <c r="FZ13" s="132">
        <v>25</v>
      </c>
      <c r="GA13" s="132">
        <v>24</v>
      </c>
      <c r="GB13" s="132">
        <v>23</v>
      </c>
      <c r="GC13" s="132">
        <v>22</v>
      </c>
      <c r="GD13" s="132">
        <v>0</v>
      </c>
      <c r="GE13" s="132">
        <v>0</v>
      </c>
      <c r="GF13" s="132">
        <v>0</v>
      </c>
      <c r="GG13" s="132">
        <v>0</v>
      </c>
      <c r="GH13" s="132">
        <v>0</v>
      </c>
      <c r="GI13" s="132">
        <v>0</v>
      </c>
      <c r="GJ13" s="132">
        <v>145</v>
      </c>
    </row>
    <row r="14" spans="1:192" s="134" customFormat="1">
      <c r="A14" s="120">
        <v>4</v>
      </c>
      <c r="B14" s="131"/>
      <c r="C14" s="131"/>
      <c r="D14" s="131"/>
      <c r="E14" s="120" t="s">
        <v>88</v>
      </c>
      <c r="F14" s="133"/>
      <c r="G14" s="132">
        <v>77</v>
      </c>
      <c r="H14" s="132">
        <v>8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/>
      <c r="O14" s="132"/>
      <c r="P14" s="132"/>
      <c r="Q14" s="132"/>
      <c r="R14" s="132"/>
      <c r="S14" s="132"/>
      <c r="T14" s="145">
        <v>11</v>
      </c>
      <c r="U14" s="145">
        <v>14</v>
      </c>
      <c r="V14" s="145">
        <v>1</v>
      </c>
      <c r="W14" s="145">
        <v>0</v>
      </c>
      <c r="X14" s="145">
        <v>13</v>
      </c>
      <c r="Y14" s="145">
        <v>20</v>
      </c>
      <c r="Z14" s="145">
        <v>0</v>
      </c>
      <c r="AA14" s="145">
        <v>0</v>
      </c>
      <c r="AB14" s="145">
        <v>36</v>
      </c>
      <c r="AC14" s="145">
        <v>58</v>
      </c>
      <c r="AD14" s="145">
        <v>2</v>
      </c>
      <c r="AE14" s="145">
        <v>1</v>
      </c>
      <c r="AF14" s="145">
        <v>0</v>
      </c>
      <c r="AG14" s="145">
        <v>0</v>
      </c>
      <c r="AH14" s="145">
        <v>63</v>
      </c>
      <c r="AI14" s="145">
        <v>93</v>
      </c>
      <c r="AJ14" s="145">
        <v>156</v>
      </c>
      <c r="AK14" s="132">
        <v>0</v>
      </c>
      <c r="AL14" s="132">
        <v>1</v>
      </c>
      <c r="AM14" s="132">
        <v>7</v>
      </c>
      <c r="AN14" s="132">
        <v>21</v>
      </c>
      <c r="AO14" s="132">
        <v>19</v>
      </c>
      <c r="AP14" s="132">
        <v>44</v>
      </c>
      <c r="AQ14" s="132">
        <v>16</v>
      </c>
      <c r="AR14" s="132">
        <v>14</v>
      </c>
      <c r="AS14" s="132">
        <v>21</v>
      </c>
      <c r="AT14" s="132">
        <v>13</v>
      </c>
      <c r="AU14" s="132">
        <v>0</v>
      </c>
      <c r="AV14" s="132">
        <v>0</v>
      </c>
      <c r="AW14" s="132">
        <v>63</v>
      </c>
      <c r="AX14" s="132">
        <v>93</v>
      </c>
      <c r="AY14" s="132">
        <v>156</v>
      </c>
      <c r="AZ14" s="148">
        <v>22</v>
      </c>
      <c r="BA14" s="148">
        <v>51</v>
      </c>
      <c r="BB14" s="148">
        <v>12</v>
      </c>
      <c r="BC14" s="148">
        <v>17</v>
      </c>
      <c r="BD14" s="148">
        <v>18</v>
      </c>
      <c r="BE14" s="148">
        <v>15</v>
      </c>
      <c r="BF14" s="148">
        <v>11</v>
      </c>
      <c r="BG14" s="148">
        <v>10</v>
      </c>
      <c r="BH14" s="148">
        <v>63</v>
      </c>
      <c r="BI14" s="148">
        <v>93</v>
      </c>
      <c r="BJ14" s="148">
        <v>156</v>
      </c>
      <c r="BK14" s="370">
        <v>42</v>
      </c>
      <c r="BL14" s="370">
        <v>45</v>
      </c>
      <c r="BM14" s="370">
        <v>0</v>
      </c>
      <c r="BN14" s="370">
        <v>0</v>
      </c>
      <c r="BO14" s="370">
        <v>13</v>
      </c>
      <c r="BP14" s="370">
        <v>32</v>
      </c>
      <c r="BQ14" s="370">
        <v>0</v>
      </c>
      <c r="BR14" s="370">
        <v>0</v>
      </c>
      <c r="BS14" s="370">
        <v>3</v>
      </c>
      <c r="BT14" s="370">
        <v>25</v>
      </c>
      <c r="BU14" s="132">
        <f t="shared" si="0"/>
        <v>58</v>
      </c>
      <c r="BV14" s="132">
        <f t="shared" si="1"/>
        <v>102</v>
      </c>
      <c r="BW14" s="132">
        <f t="shared" si="2"/>
        <v>160</v>
      </c>
      <c r="BX14" s="132">
        <v>144</v>
      </c>
      <c r="BY14" s="132">
        <v>115</v>
      </c>
      <c r="BZ14" s="132">
        <v>259</v>
      </c>
      <c r="CA14" s="132">
        <v>126</v>
      </c>
      <c r="CB14" s="132">
        <v>129</v>
      </c>
      <c r="CC14" s="132">
        <v>255</v>
      </c>
      <c r="CD14" s="132">
        <v>183</v>
      </c>
      <c r="CE14" s="132">
        <v>167</v>
      </c>
      <c r="CF14" s="132">
        <v>350</v>
      </c>
      <c r="CG14" s="132">
        <v>175</v>
      </c>
      <c r="CH14" s="132">
        <v>167</v>
      </c>
      <c r="CI14" s="132">
        <v>342</v>
      </c>
      <c r="CJ14" s="132">
        <v>158</v>
      </c>
      <c r="CK14" s="132">
        <v>144</v>
      </c>
      <c r="CL14" s="132">
        <v>302</v>
      </c>
      <c r="CM14" s="132">
        <v>163</v>
      </c>
      <c r="CN14" s="132">
        <v>138</v>
      </c>
      <c r="CO14" s="132">
        <v>301</v>
      </c>
      <c r="CP14" s="136">
        <v>949</v>
      </c>
      <c r="CQ14" s="136">
        <v>860</v>
      </c>
      <c r="CR14" s="136">
        <v>1809</v>
      </c>
      <c r="CS14" s="132">
        <v>0</v>
      </c>
      <c r="CT14" s="132">
        <v>0</v>
      </c>
      <c r="CU14" s="132">
        <v>0</v>
      </c>
      <c r="CV14" s="132">
        <v>0</v>
      </c>
      <c r="CW14" s="132">
        <v>0</v>
      </c>
      <c r="CX14" s="132">
        <v>0</v>
      </c>
      <c r="CY14" s="132">
        <v>0</v>
      </c>
      <c r="CZ14" s="132">
        <v>0</v>
      </c>
      <c r="DA14" s="132">
        <v>0</v>
      </c>
      <c r="DB14" s="132">
        <v>0</v>
      </c>
      <c r="DC14" s="132">
        <v>0</v>
      </c>
      <c r="DD14" s="132">
        <v>0</v>
      </c>
      <c r="DE14" s="132">
        <v>0</v>
      </c>
      <c r="DF14" s="132">
        <v>0</v>
      </c>
      <c r="DG14" s="132">
        <v>0</v>
      </c>
      <c r="DH14" s="132">
        <v>1808</v>
      </c>
      <c r="DI14" s="132">
        <v>1</v>
      </c>
      <c r="DJ14" s="132">
        <v>0</v>
      </c>
      <c r="DK14" s="132">
        <v>0</v>
      </c>
      <c r="DL14" s="132">
        <v>0</v>
      </c>
      <c r="DM14" s="132">
        <v>0</v>
      </c>
      <c r="DN14" s="132">
        <v>1809</v>
      </c>
      <c r="DO14" s="132">
        <v>0</v>
      </c>
      <c r="DP14" s="132">
        <v>0</v>
      </c>
      <c r="DQ14" s="132">
        <v>0</v>
      </c>
      <c r="DR14" s="132">
        <v>0</v>
      </c>
      <c r="DS14" s="132">
        <v>1</v>
      </c>
      <c r="DT14" s="132">
        <v>0</v>
      </c>
      <c r="DU14" s="132">
        <v>1</v>
      </c>
      <c r="DV14" s="132">
        <v>111</v>
      </c>
      <c r="DW14" s="132">
        <v>97</v>
      </c>
      <c r="DX14" s="132">
        <v>208</v>
      </c>
      <c r="DY14" s="132">
        <v>117</v>
      </c>
      <c r="DZ14" s="132">
        <v>109</v>
      </c>
      <c r="EA14" s="132">
        <v>226</v>
      </c>
      <c r="EB14" s="132">
        <v>158</v>
      </c>
      <c r="EC14" s="132">
        <v>171</v>
      </c>
      <c r="ED14" s="132">
        <v>329</v>
      </c>
      <c r="EE14" s="132">
        <v>156</v>
      </c>
      <c r="EF14" s="132">
        <v>152</v>
      </c>
      <c r="EG14" s="132">
        <v>308</v>
      </c>
      <c r="EH14" s="132">
        <v>159</v>
      </c>
      <c r="EI14" s="132">
        <v>138</v>
      </c>
      <c r="EJ14" s="132">
        <v>297</v>
      </c>
      <c r="EK14" s="132">
        <v>147</v>
      </c>
      <c r="EL14" s="132">
        <v>129</v>
      </c>
      <c r="EM14" s="132">
        <v>276</v>
      </c>
      <c r="EN14" s="132">
        <v>70</v>
      </c>
      <c r="EO14" s="132">
        <v>45</v>
      </c>
      <c r="EP14" s="132">
        <v>115</v>
      </c>
      <c r="EQ14" s="132">
        <v>22</v>
      </c>
      <c r="ER14" s="132">
        <v>13</v>
      </c>
      <c r="ES14" s="132">
        <v>35</v>
      </c>
      <c r="ET14" s="132">
        <v>6</v>
      </c>
      <c r="EU14" s="132">
        <v>4</v>
      </c>
      <c r="EV14" s="132">
        <v>10</v>
      </c>
      <c r="EW14" s="132">
        <v>2</v>
      </c>
      <c r="EX14" s="132">
        <v>0</v>
      </c>
      <c r="EY14" s="132">
        <v>2</v>
      </c>
      <c r="EZ14" s="132">
        <v>0</v>
      </c>
      <c r="FA14" s="132">
        <v>1</v>
      </c>
      <c r="FB14" s="132">
        <v>0</v>
      </c>
      <c r="FC14" s="132">
        <v>0</v>
      </c>
      <c r="FD14" s="132">
        <v>1</v>
      </c>
      <c r="FE14" s="132">
        <v>0</v>
      </c>
      <c r="FF14" s="132">
        <v>0</v>
      </c>
      <c r="FG14" s="132">
        <v>0</v>
      </c>
      <c r="FH14" s="132">
        <v>0</v>
      </c>
      <c r="FI14" s="132">
        <v>1</v>
      </c>
      <c r="FJ14" s="132">
        <v>0</v>
      </c>
      <c r="FK14" s="132">
        <v>0</v>
      </c>
      <c r="FL14" s="132">
        <v>848</v>
      </c>
      <c r="FM14" s="132">
        <v>796</v>
      </c>
      <c r="FN14" s="132">
        <v>0</v>
      </c>
      <c r="FO14" s="132">
        <v>98</v>
      </c>
      <c r="FP14" s="132">
        <v>62</v>
      </c>
      <c r="FQ14" s="132">
        <v>0</v>
      </c>
      <c r="FR14" s="132">
        <v>2</v>
      </c>
      <c r="FS14" s="132">
        <v>2</v>
      </c>
      <c r="FT14" s="132">
        <v>0</v>
      </c>
      <c r="FU14" s="132">
        <v>0</v>
      </c>
      <c r="FV14" s="132">
        <v>0</v>
      </c>
      <c r="FW14" s="132">
        <v>0</v>
      </c>
      <c r="FX14" s="132">
        <v>16</v>
      </c>
      <c r="FY14" s="132">
        <v>17</v>
      </c>
      <c r="FZ14" s="132">
        <v>17</v>
      </c>
      <c r="GA14" s="132">
        <v>17</v>
      </c>
      <c r="GB14" s="132">
        <v>16</v>
      </c>
      <c r="GC14" s="132">
        <v>17</v>
      </c>
      <c r="GD14" s="132">
        <v>0</v>
      </c>
      <c r="GE14" s="132">
        <v>0</v>
      </c>
      <c r="GF14" s="132">
        <v>0</v>
      </c>
      <c r="GG14" s="132">
        <v>0</v>
      </c>
      <c r="GH14" s="132">
        <v>0</v>
      </c>
      <c r="GI14" s="132">
        <v>0</v>
      </c>
      <c r="GJ14" s="132">
        <v>100</v>
      </c>
    </row>
    <row r="15" spans="1:192" s="134" customFormat="1">
      <c r="A15" s="120">
        <v>5</v>
      </c>
      <c r="B15" s="131"/>
      <c r="C15" s="131"/>
      <c r="D15" s="131"/>
      <c r="E15" s="132" t="s">
        <v>82</v>
      </c>
      <c r="F15" s="133"/>
      <c r="G15" s="132">
        <v>155</v>
      </c>
      <c r="H15" s="132">
        <v>11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/>
      <c r="O15" s="132"/>
      <c r="P15" s="132"/>
      <c r="Q15" s="132"/>
      <c r="R15" s="132"/>
      <c r="S15" s="132"/>
      <c r="T15" s="145">
        <v>20</v>
      </c>
      <c r="U15" s="145">
        <v>41</v>
      </c>
      <c r="V15" s="145">
        <v>0</v>
      </c>
      <c r="W15" s="145">
        <v>0</v>
      </c>
      <c r="X15" s="145">
        <v>20</v>
      </c>
      <c r="Y15" s="145">
        <v>36</v>
      </c>
      <c r="Z15" s="145">
        <v>4</v>
      </c>
      <c r="AA15" s="145">
        <v>1</v>
      </c>
      <c r="AB15" s="145">
        <v>55</v>
      </c>
      <c r="AC15" s="145">
        <v>73</v>
      </c>
      <c r="AD15" s="145">
        <v>3</v>
      </c>
      <c r="AE15" s="145">
        <v>0</v>
      </c>
      <c r="AF15" s="145">
        <v>0</v>
      </c>
      <c r="AG15" s="145">
        <v>0</v>
      </c>
      <c r="AH15" s="145">
        <v>102</v>
      </c>
      <c r="AI15" s="145">
        <v>151</v>
      </c>
      <c r="AJ15" s="145">
        <v>253</v>
      </c>
      <c r="AK15" s="132">
        <v>0</v>
      </c>
      <c r="AL15" s="132">
        <v>3</v>
      </c>
      <c r="AM15" s="132">
        <v>10</v>
      </c>
      <c r="AN15" s="132">
        <v>37</v>
      </c>
      <c r="AO15" s="132">
        <v>48</v>
      </c>
      <c r="AP15" s="132">
        <v>66</v>
      </c>
      <c r="AQ15" s="132">
        <v>30</v>
      </c>
      <c r="AR15" s="132">
        <v>33</v>
      </c>
      <c r="AS15" s="132">
        <v>14</v>
      </c>
      <c r="AT15" s="132">
        <v>11</v>
      </c>
      <c r="AU15" s="132">
        <v>0</v>
      </c>
      <c r="AV15" s="132">
        <v>1</v>
      </c>
      <c r="AW15" s="132">
        <v>102</v>
      </c>
      <c r="AX15" s="132">
        <v>151</v>
      </c>
      <c r="AY15" s="132">
        <v>253</v>
      </c>
      <c r="AZ15" s="148">
        <v>62</v>
      </c>
      <c r="BA15" s="148">
        <v>105</v>
      </c>
      <c r="BB15" s="148">
        <v>17</v>
      </c>
      <c r="BC15" s="148">
        <v>16</v>
      </c>
      <c r="BD15" s="148">
        <v>17</v>
      </c>
      <c r="BE15" s="148">
        <v>19</v>
      </c>
      <c r="BF15" s="148">
        <v>6</v>
      </c>
      <c r="BG15" s="148">
        <v>11</v>
      </c>
      <c r="BH15" s="148">
        <v>102</v>
      </c>
      <c r="BI15" s="148">
        <v>151</v>
      </c>
      <c r="BJ15" s="148">
        <v>253</v>
      </c>
      <c r="BK15" s="370">
        <v>59</v>
      </c>
      <c r="BL15" s="370">
        <v>52</v>
      </c>
      <c r="BM15" s="370">
        <v>0</v>
      </c>
      <c r="BN15" s="370">
        <v>0</v>
      </c>
      <c r="BO15" s="370">
        <v>33</v>
      </c>
      <c r="BP15" s="370">
        <v>49</v>
      </c>
      <c r="BQ15" s="370">
        <v>0</v>
      </c>
      <c r="BR15" s="370">
        <v>0</v>
      </c>
      <c r="BS15" s="370">
        <v>10</v>
      </c>
      <c r="BT15" s="370">
        <v>45</v>
      </c>
      <c r="BU15" s="132">
        <f t="shared" si="0"/>
        <v>102</v>
      </c>
      <c r="BV15" s="132">
        <f t="shared" si="1"/>
        <v>146</v>
      </c>
      <c r="BW15" s="132">
        <f t="shared" si="2"/>
        <v>248</v>
      </c>
      <c r="BX15" s="132">
        <v>250</v>
      </c>
      <c r="BY15" s="132">
        <v>219</v>
      </c>
      <c r="BZ15" s="132">
        <v>469</v>
      </c>
      <c r="CA15" s="132">
        <v>239</v>
      </c>
      <c r="CB15" s="132">
        <v>222</v>
      </c>
      <c r="CC15" s="132">
        <v>461</v>
      </c>
      <c r="CD15" s="132">
        <v>221</v>
      </c>
      <c r="CE15" s="132">
        <v>187</v>
      </c>
      <c r="CF15" s="132">
        <v>408</v>
      </c>
      <c r="CG15" s="132">
        <v>223</v>
      </c>
      <c r="CH15" s="132">
        <v>156</v>
      </c>
      <c r="CI15" s="132">
        <v>379</v>
      </c>
      <c r="CJ15" s="132">
        <v>233</v>
      </c>
      <c r="CK15" s="132">
        <v>168</v>
      </c>
      <c r="CL15" s="132">
        <v>401</v>
      </c>
      <c r="CM15" s="132">
        <v>223</v>
      </c>
      <c r="CN15" s="132">
        <v>196</v>
      </c>
      <c r="CO15" s="132">
        <v>419</v>
      </c>
      <c r="CP15" s="136">
        <v>1389</v>
      </c>
      <c r="CQ15" s="136">
        <v>1148</v>
      </c>
      <c r="CR15" s="136">
        <v>2537</v>
      </c>
      <c r="CS15" s="132">
        <v>0</v>
      </c>
      <c r="CT15" s="132">
        <v>0</v>
      </c>
      <c r="CU15" s="132">
        <v>0</v>
      </c>
      <c r="CV15" s="132">
        <v>0</v>
      </c>
      <c r="CW15" s="132">
        <v>0</v>
      </c>
      <c r="CX15" s="132">
        <v>0</v>
      </c>
      <c r="CY15" s="132">
        <v>0</v>
      </c>
      <c r="CZ15" s="132">
        <v>0</v>
      </c>
      <c r="DA15" s="132">
        <v>0</v>
      </c>
      <c r="DB15" s="132">
        <v>0</v>
      </c>
      <c r="DC15" s="132">
        <v>0</v>
      </c>
      <c r="DD15" s="132">
        <v>0</v>
      </c>
      <c r="DE15" s="132">
        <v>0</v>
      </c>
      <c r="DF15" s="132">
        <v>0</v>
      </c>
      <c r="DG15" s="132">
        <v>0</v>
      </c>
      <c r="DH15" s="132">
        <v>2476</v>
      </c>
      <c r="DI15" s="132">
        <v>61</v>
      </c>
      <c r="DJ15" s="132">
        <v>0</v>
      </c>
      <c r="DK15" s="132">
        <v>0</v>
      </c>
      <c r="DL15" s="132">
        <v>0</v>
      </c>
      <c r="DM15" s="132">
        <v>0</v>
      </c>
      <c r="DN15" s="132">
        <v>2537</v>
      </c>
      <c r="DO15" s="132">
        <v>0</v>
      </c>
      <c r="DP15" s="132">
        <v>2</v>
      </c>
      <c r="DQ15" s="132">
        <v>2</v>
      </c>
      <c r="DR15" s="132">
        <v>4</v>
      </c>
      <c r="DS15" s="132">
        <v>7</v>
      </c>
      <c r="DT15" s="132">
        <v>5</v>
      </c>
      <c r="DU15" s="132">
        <v>12</v>
      </c>
      <c r="DV15" s="132">
        <v>166</v>
      </c>
      <c r="DW15" s="132">
        <v>176</v>
      </c>
      <c r="DX15" s="132">
        <v>342</v>
      </c>
      <c r="DY15" s="132">
        <v>199</v>
      </c>
      <c r="DZ15" s="132">
        <v>194</v>
      </c>
      <c r="EA15" s="132">
        <v>393</v>
      </c>
      <c r="EB15" s="132">
        <v>208</v>
      </c>
      <c r="EC15" s="132">
        <v>174</v>
      </c>
      <c r="ED15" s="132">
        <v>382</v>
      </c>
      <c r="EE15" s="132">
        <v>190</v>
      </c>
      <c r="EF15" s="132">
        <v>145</v>
      </c>
      <c r="EG15" s="132">
        <v>335</v>
      </c>
      <c r="EH15" s="132">
        <v>225</v>
      </c>
      <c r="EI15" s="132">
        <v>171</v>
      </c>
      <c r="EJ15" s="132">
        <v>396</v>
      </c>
      <c r="EK15" s="132">
        <v>235</v>
      </c>
      <c r="EL15" s="132">
        <v>179</v>
      </c>
      <c r="EM15" s="132">
        <v>414</v>
      </c>
      <c r="EN15" s="132">
        <v>92</v>
      </c>
      <c r="EO15" s="132">
        <v>65</v>
      </c>
      <c r="EP15" s="132">
        <v>157</v>
      </c>
      <c r="EQ15" s="132">
        <v>46</v>
      </c>
      <c r="ER15" s="132">
        <v>24</v>
      </c>
      <c r="ES15" s="132">
        <v>70</v>
      </c>
      <c r="ET15" s="132">
        <v>10</v>
      </c>
      <c r="EU15" s="132">
        <v>9</v>
      </c>
      <c r="EV15" s="132">
        <v>19</v>
      </c>
      <c r="EW15" s="132">
        <v>6</v>
      </c>
      <c r="EX15" s="132">
        <v>3</v>
      </c>
      <c r="EY15" s="132">
        <v>9</v>
      </c>
      <c r="EZ15" s="132">
        <v>2</v>
      </c>
      <c r="FA15" s="132">
        <v>1</v>
      </c>
      <c r="FB15" s="132">
        <v>0</v>
      </c>
      <c r="FC15" s="132">
        <v>1</v>
      </c>
      <c r="FD15" s="132">
        <v>0</v>
      </c>
      <c r="FE15" s="132">
        <v>0</v>
      </c>
      <c r="FF15" s="132">
        <v>0</v>
      </c>
      <c r="FG15" s="132">
        <v>0</v>
      </c>
      <c r="FH15" s="132">
        <v>0</v>
      </c>
      <c r="FI15" s="132">
        <v>9</v>
      </c>
      <c r="FJ15" s="132">
        <v>7</v>
      </c>
      <c r="FK15" s="132">
        <v>0</v>
      </c>
      <c r="FL15" s="132">
        <v>1223</v>
      </c>
      <c r="FM15" s="132">
        <v>1039</v>
      </c>
      <c r="FN15" s="132">
        <v>0</v>
      </c>
      <c r="FO15" s="132">
        <v>148</v>
      </c>
      <c r="FP15" s="132">
        <v>98</v>
      </c>
      <c r="FQ15" s="132">
        <v>0</v>
      </c>
      <c r="FR15" s="132">
        <v>9</v>
      </c>
      <c r="FS15" s="132">
        <v>4</v>
      </c>
      <c r="FT15" s="132">
        <v>0</v>
      </c>
      <c r="FU15" s="132">
        <v>0</v>
      </c>
      <c r="FV15" s="132">
        <v>0</v>
      </c>
      <c r="FW15" s="132">
        <v>0</v>
      </c>
      <c r="FX15" s="132">
        <v>30</v>
      </c>
      <c r="FY15" s="132">
        <v>30</v>
      </c>
      <c r="FZ15" s="132">
        <v>31</v>
      </c>
      <c r="GA15" s="132">
        <v>28</v>
      </c>
      <c r="GB15" s="132">
        <v>27</v>
      </c>
      <c r="GC15" s="132">
        <v>28</v>
      </c>
      <c r="GD15" s="132">
        <v>0</v>
      </c>
      <c r="GE15" s="132">
        <v>0</v>
      </c>
      <c r="GF15" s="132">
        <v>0</v>
      </c>
      <c r="GG15" s="132">
        <v>0</v>
      </c>
      <c r="GH15" s="132">
        <v>0</v>
      </c>
      <c r="GI15" s="132">
        <v>0</v>
      </c>
      <c r="GJ15" s="132">
        <v>174</v>
      </c>
    </row>
    <row r="16" spans="1:192" s="134" customFormat="1">
      <c r="A16" s="120">
        <v>6</v>
      </c>
      <c r="B16" s="131"/>
      <c r="C16" s="131"/>
      <c r="D16" s="131"/>
      <c r="E16" s="132" t="s">
        <v>89</v>
      </c>
      <c r="F16" s="133"/>
      <c r="G16" s="132">
        <v>200</v>
      </c>
      <c r="H16" s="132">
        <v>21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/>
      <c r="O16" s="132"/>
      <c r="P16" s="132"/>
      <c r="Q16" s="132"/>
      <c r="R16" s="132"/>
      <c r="S16" s="132"/>
      <c r="T16" s="145">
        <v>20</v>
      </c>
      <c r="U16" s="145">
        <v>22</v>
      </c>
      <c r="V16" s="145">
        <v>0</v>
      </c>
      <c r="W16" s="145">
        <v>1</v>
      </c>
      <c r="X16" s="145">
        <v>29</v>
      </c>
      <c r="Y16" s="145">
        <v>46</v>
      </c>
      <c r="Z16" s="145">
        <v>1</v>
      </c>
      <c r="AA16" s="145">
        <v>5</v>
      </c>
      <c r="AB16" s="145">
        <v>69</v>
      </c>
      <c r="AC16" s="145">
        <v>167</v>
      </c>
      <c r="AD16" s="145">
        <v>0</v>
      </c>
      <c r="AE16" s="145">
        <v>0</v>
      </c>
      <c r="AF16" s="145">
        <v>0</v>
      </c>
      <c r="AG16" s="145">
        <v>0</v>
      </c>
      <c r="AH16" s="145">
        <v>119</v>
      </c>
      <c r="AI16" s="145">
        <v>241</v>
      </c>
      <c r="AJ16" s="145">
        <v>360</v>
      </c>
      <c r="AK16" s="132">
        <v>0</v>
      </c>
      <c r="AL16" s="132">
        <v>0</v>
      </c>
      <c r="AM16" s="132">
        <v>19</v>
      </c>
      <c r="AN16" s="132">
        <v>42</v>
      </c>
      <c r="AO16" s="132">
        <v>42</v>
      </c>
      <c r="AP16" s="132">
        <v>93</v>
      </c>
      <c r="AQ16" s="132">
        <v>34</v>
      </c>
      <c r="AR16" s="132">
        <v>65</v>
      </c>
      <c r="AS16" s="132">
        <v>24</v>
      </c>
      <c r="AT16" s="132">
        <v>40</v>
      </c>
      <c r="AU16" s="132">
        <v>0</v>
      </c>
      <c r="AV16" s="132">
        <v>1</v>
      </c>
      <c r="AW16" s="132">
        <v>119</v>
      </c>
      <c r="AX16" s="132">
        <v>241</v>
      </c>
      <c r="AY16" s="132">
        <v>360</v>
      </c>
      <c r="AZ16" s="148">
        <v>62</v>
      </c>
      <c r="BA16" s="148">
        <v>122</v>
      </c>
      <c r="BB16" s="148">
        <v>20</v>
      </c>
      <c r="BC16" s="148">
        <v>29</v>
      </c>
      <c r="BD16" s="148">
        <v>20</v>
      </c>
      <c r="BE16" s="148">
        <v>48</v>
      </c>
      <c r="BF16" s="148">
        <v>17</v>
      </c>
      <c r="BG16" s="148">
        <v>42</v>
      </c>
      <c r="BH16" s="148">
        <v>119</v>
      </c>
      <c r="BI16" s="148">
        <v>241</v>
      </c>
      <c r="BJ16" s="148">
        <v>360</v>
      </c>
      <c r="BK16" s="370">
        <v>65</v>
      </c>
      <c r="BL16" s="370">
        <v>136</v>
      </c>
      <c r="BM16" s="370">
        <v>0</v>
      </c>
      <c r="BN16" s="370">
        <v>0</v>
      </c>
      <c r="BO16" s="370">
        <v>31</v>
      </c>
      <c r="BP16" s="370">
        <v>72</v>
      </c>
      <c r="BQ16" s="370">
        <v>0</v>
      </c>
      <c r="BR16" s="370">
        <v>0</v>
      </c>
      <c r="BS16" s="370">
        <v>22</v>
      </c>
      <c r="BT16" s="370">
        <v>36</v>
      </c>
      <c r="BU16" s="132">
        <f t="shared" si="0"/>
        <v>118</v>
      </c>
      <c r="BV16" s="132">
        <f t="shared" si="1"/>
        <v>244</v>
      </c>
      <c r="BW16" s="132">
        <f t="shared" si="2"/>
        <v>362</v>
      </c>
      <c r="BX16" s="132">
        <v>407</v>
      </c>
      <c r="BY16" s="132">
        <v>375</v>
      </c>
      <c r="BZ16" s="132">
        <v>782</v>
      </c>
      <c r="CA16" s="132">
        <v>434</v>
      </c>
      <c r="CB16" s="132">
        <v>364</v>
      </c>
      <c r="CC16" s="132">
        <v>798</v>
      </c>
      <c r="CD16" s="132">
        <v>417</v>
      </c>
      <c r="CE16" s="132">
        <v>345</v>
      </c>
      <c r="CF16" s="132">
        <v>762</v>
      </c>
      <c r="CG16" s="132">
        <v>369</v>
      </c>
      <c r="CH16" s="132">
        <v>329</v>
      </c>
      <c r="CI16" s="132">
        <v>698</v>
      </c>
      <c r="CJ16" s="132">
        <v>379</v>
      </c>
      <c r="CK16" s="132">
        <v>335</v>
      </c>
      <c r="CL16" s="132">
        <v>714</v>
      </c>
      <c r="CM16" s="132">
        <v>372</v>
      </c>
      <c r="CN16" s="132">
        <v>322</v>
      </c>
      <c r="CO16" s="132">
        <v>694</v>
      </c>
      <c r="CP16" s="136">
        <v>2378</v>
      </c>
      <c r="CQ16" s="136">
        <v>2070</v>
      </c>
      <c r="CR16" s="136">
        <v>4448</v>
      </c>
      <c r="CS16" s="132">
        <v>0</v>
      </c>
      <c r="CT16" s="132">
        <v>0</v>
      </c>
      <c r="CU16" s="132">
        <v>0</v>
      </c>
      <c r="CV16" s="132">
        <v>0</v>
      </c>
      <c r="CW16" s="132">
        <v>0</v>
      </c>
      <c r="CX16" s="132">
        <v>0</v>
      </c>
      <c r="CY16" s="132">
        <v>0</v>
      </c>
      <c r="CZ16" s="132">
        <v>0</v>
      </c>
      <c r="DA16" s="132">
        <v>0</v>
      </c>
      <c r="DB16" s="132">
        <v>0</v>
      </c>
      <c r="DC16" s="132">
        <v>0</v>
      </c>
      <c r="DD16" s="132">
        <v>0</v>
      </c>
      <c r="DE16" s="132">
        <v>0</v>
      </c>
      <c r="DF16" s="132">
        <v>0</v>
      </c>
      <c r="DG16" s="132">
        <v>0</v>
      </c>
      <c r="DH16" s="132">
        <v>4150</v>
      </c>
      <c r="DI16" s="132">
        <v>292</v>
      </c>
      <c r="DJ16" s="132">
        <v>6</v>
      </c>
      <c r="DK16" s="132">
        <v>0</v>
      </c>
      <c r="DL16" s="132">
        <v>0</v>
      </c>
      <c r="DM16" s="132">
        <v>0</v>
      </c>
      <c r="DN16" s="132">
        <v>4448</v>
      </c>
      <c r="DO16" s="132">
        <v>0</v>
      </c>
      <c r="DP16" s="132">
        <v>0</v>
      </c>
      <c r="DQ16" s="132">
        <v>0</v>
      </c>
      <c r="DR16" s="132">
        <v>0</v>
      </c>
      <c r="DS16" s="132">
        <v>4</v>
      </c>
      <c r="DT16" s="132">
        <v>7</v>
      </c>
      <c r="DU16" s="132">
        <v>11</v>
      </c>
      <c r="DV16" s="132">
        <v>270</v>
      </c>
      <c r="DW16" s="132">
        <v>281</v>
      </c>
      <c r="DX16" s="132">
        <v>551</v>
      </c>
      <c r="DY16" s="132">
        <v>396</v>
      </c>
      <c r="DZ16" s="132">
        <v>348</v>
      </c>
      <c r="EA16" s="132">
        <v>744</v>
      </c>
      <c r="EB16" s="132">
        <v>391</v>
      </c>
      <c r="EC16" s="132">
        <v>337</v>
      </c>
      <c r="ED16" s="132">
        <v>728</v>
      </c>
      <c r="EE16" s="132">
        <v>346</v>
      </c>
      <c r="EF16" s="132">
        <v>316</v>
      </c>
      <c r="EG16" s="132">
        <v>662</v>
      </c>
      <c r="EH16" s="132">
        <v>333</v>
      </c>
      <c r="EI16" s="132">
        <v>316</v>
      </c>
      <c r="EJ16" s="132">
        <v>649</v>
      </c>
      <c r="EK16" s="132">
        <v>351</v>
      </c>
      <c r="EL16" s="132">
        <v>299</v>
      </c>
      <c r="EM16" s="132">
        <v>650</v>
      </c>
      <c r="EN16" s="132">
        <v>199</v>
      </c>
      <c r="EO16" s="132">
        <v>119</v>
      </c>
      <c r="EP16" s="132">
        <v>318</v>
      </c>
      <c r="EQ16" s="132">
        <v>63</v>
      </c>
      <c r="ER16" s="132">
        <v>35</v>
      </c>
      <c r="ES16" s="132">
        <v>98</v>
      </c>
      <c r="ET16" s="132">
        <v>21</v>
      </c>
      <c r="EU16" s="132">
        <v>10</v>
      </c>
      <c r="EV16" s="132">
        <v>31</v>
      </c>
      <c r="EW16" s="132">
        <v>4</v>
      </c>
      <c r="EX16" s="132">
        <v>2</v>
      </c>
      <c r="EY16" s="132">
        <v>6</v>
      </c>
      <c r="EZ16" s="132">
        <v>0</v>
      </c>
      <c r="FA16" s="132">
        <v>0</v>
      </c>
      <c r="FB16" s="132">
        <v>0</v>
      </c>
      <c r="FC16" s="132">
        <v>0</v>
      </c>
      <c r="FD16" s="132">
        <v>0</v>
      </c>
      <c r="FE16" s="132">
        <v>0</v>
      </c>
      <c r="FF16" s="132">
        <v>0</v>
      </c>
      <c r="FG16" s="132">
        <v>0</v>
      </c>
      <c r="FH16" s="132">
        <v>0</v>
      </c>
      <c r="FI16" s="132">
        <v>4</v>
      </c>
      <c r="FJ16" s="132">
        <v>7</v>
      </c>
      <c r="FK16" s="132">
        <v>0</v>
      </c>
      <c r="FL16" s="132">
        <v>2087</v>
      </c>
      <c r="FM16" s="132">
        <v>1897</v>
      </c>
      <c r="FN16" s="132">
        <v>0</v>
      </c>
      <c r="FO16" s="132">
        <v>283</v>
      </c>
      <c r="FP16" s="132">
        <v>164</v>
      </c>
      <c r="FQ16" s="132">
        <v>0</v>
      </c>
      <c r="FR16" s="132">
        <v>4</v>
      </c>
      <c r="FS16" s="132">
        <v>2</v>
      </c>
      <c r="FT16" s="132">
        <v>0</v>
      </c>
      <c r="FU16" s="132">
        <v>0</v>
      </c>
      <c r="FV16" s="132">
        <v>0</v>
      </c>
      <c r="FW16" s="132">
        <v>0</v>
      </c>
      <c r="FX16" s="132">
        <v>40</v>
      </c>
      <c r="FY16" s="132">
        <v>41</v>
      </c>
      <c r="FZ16" s="132">
        <v>40</v>
      </c>
      <c r="GA16" s="132">
        <v>39</v>
      </c>
      <c r="GB16" s="132">
        <v>39</v>
      </c>
      <c r="GC16" s="132">
        <v>37</v>
      </c>
      <c r="GD16" s="132">
        <v>0</v>
      </c>
      <c r="GE16" s="132">
        <v>0</v>
      </c>
      <c r="GF16" s="132">
        <v>0</v>
      </c>
      <c r="GG16" s="132">
        <v>0</v>
      </c>
      <c r="GH16" s="132">
        <v>0</v>
      </c>
      <c r="GI16" s="132">
        <v>0</v>
      </c>
      <c r="GJ16" s="132">
        <v>236</v>
      </c>
    </row>
    <row r="17" spans="1:195" s="134" customFormat="1">
      <c r="A17" s="120">
        <v>7</v>
      </c>
      <c r="B17" s="131"/>
      <c r="C17" s="131"/>
      <c r="D17" s="131"/>
      <c r="E17" s="132" t="s">
        <v>83</v>
      </c>
      <c r="F17" s="133"/>
      <c r="G17" s="132">
        <v>105</v>
      </c>
      <c r="H17" s="132">
        <v>8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/>
      <c r="O17" s="132"/>
      <c r="P17" s="132"/>
      <c r="Q17" s="132"/>
      <c r="R17" s="132"/>
      <c r="S17" s="132"/>
      <c r="T17" s="145">
        <v>17</v>
      </c>
      <c r="U17" s="145">
        <v>17</v>
      </c>
      <c r="V17" s="145">
        <v>3</v>
      </c>
      <c r="W17" s="145">
        <v>0</v>
      </c>
      <c r="X17" s="145">
        <v>25</v>
      </c>
      <c r="Y17" s="145">
        <v>41</v>
      </c>
      <c r="Z17" s="145">
        <v>1</v>
      </c>
      <c r="AA17" s="145">
        <v>0</v>
      </c>
      <c r="AB17" s="145">
        <v>25</v>
      </c>
      <c r="AC17" s="145">
        <v>59</v>
      </c>
      <c r="AD17" s="145">
        <v>1</v>
      </c>
      <c r="AE17" s="145">
        <v>0</v>
      </c>
      <c r="AF17" s="145">
        <v>0</v>
      </c>
      <c r="AG17" s="145">
        <v>0</v>
      </c>
      <c r="AH17" s="145">
        <v>72</v>
      </c>
      <c r="AI17" s="145">
        <v>117</v>
      </c>
      <c r="AJ17" s="145">
        <v>189</v>
      </c>
      <c r="AK17" s="132">
        <v>0</v>
      </c>
      <c r="AL17" s="132">
        <v>0</v>
      </c>
      <c r="AM17" s="132">
        <v>7</v>
      </c>
      <c r="AN17" s="132">
        <v>19</v>
      </c>
      <c r="AO17" s="132">
        <v>23</v>
      </c>
      <c r="AP17" s="132">
        <v>49</v>
      </c>
      <c r="AQ17" s="132">
        <v>23</v>
      </c>
      <c r="AR17" s="132">
        <v>24</v>
      </c>
      <c r="AS17" s="132">
        <v>19</v>
      </c>
      <c r="AT17" s="132">
        <v>25</v>
      </c>
      <c r="AU17" s="132">
        <v>0</v>
      </c>
      <c r="AV17" s="132">
        <v>0</v>
      </c>
      <c r="AW17" s="132">
        <v>72</v>
      </c>
      <c r="AX17" s="132">
        <v>117</v>
      </c>
      <c r="AY17" s="132">
        <v>189</v>
      </c>
      <c r="AZ17" s="148">
        <v>33</v>
      </c>
      <c r="BA17" s="148">
        <v>67</v>
      </c>
      <c r="BB17" s="148">
        <v>15</v>
      </c>
      <c r="BC17" s="148">
        <v>19</v>
      </c>
      <c r="BD17" s="148">
        <v>16</v>
      </c>
      <c r="BE17" s="148">
        <v>14</v>
      </c>
      <c r="BF17" s="148">
        <v>8</v>
      </c>
      <c r="BG17" s="148">
        <v>17</v>
      </c>
      <c r="BH17" s="148">
        <v>72</v>
      </c>
      <c r="BI17" s="148">
        <v>117</v>
      </c>
      <c r="BJ17" s="148">
        <v>189</v>
      </c>
      <c r="BK17" s="370">
        <v>43</v>
      </c>
      <c r="BL17" s="370">
        <v>58</v>
      </c>
      <c r="BM17" s="370">
        <v>3</v>
      </c>
      <c r="BN17" s="370">
        <v>5</v>
      </c>
      <c r="BO17" s="370">
        <v>16</v>
      </c>
      <c r="BP17" s="370">
        <v>26</v>
      </c>
      <c r="BQ17" s="370">
        <v>0</v>
      </c>
      <c r="BR17" s="370">
        <v>0</v>
      </c>
      <c r="BS17" s="370">
        <v>11</v>
      </c>
      <c r="BT17" s="370">
        <v>27</v>
      </c>
      <c r="BU17" s="132">
        <f t="shared" si="0"/>
        <v>73</v>
      </c>
      <c r="BV17" s="132">
        <f t="shared" si="1"/>
        <v>116</v>
      </c>
      <c r="BW17" s="132">
        <f t="shared" si="2"/>
        <v>189</v>
      </c>
      <c r="BX17" s="132">
        <v>298</v>
      </c>
      <c r="BY17" s="132">
        <v>279</v>
      </c>
      <c r="BZ17" s="132">
        <v>577</v>
      </c>
      <c r="CA17" s="132">
        <v>314</v>
      </c>
      <c r="CB17" s="132">
        <v>260</v>
      </c>
      <c r="CC17" s="132">
        <v>574</v>
      </c>
      <c r="CD17" s="132">
        <v>279</v>
      </c>
      <c r="CE17" s="132">
        <v>238</v>
      </c>
      <c r="CF17" s="132">
        <v>517</v>
      </c>
      <c r="CG17" s="132">
        <v>278</v>
      </c>
      <c r="CH17" s="132">
        <v>241</v>
      </c>
      <c r="CI17" s="132">
        <v>519</v>
      </c>
      <c r="CJ17" s="132">
        <v>274</v>
      </c>
      <c r="CK17" s="132">
        <v>249</v>
      </c>
      <c r="CL17" s="132">
        <v>523</v>
      </c>
      <c r="CM17" s="132">
        <v>233</v>
      </c>
      <c r="CN17" s="132">
        <v>211</v>
      </c>
      <c r="CO17" s="132">
        <v>444</v>
      </c>
      <c r="CP17" s="136">
        <v>1676</v>
      </c>
      <c r="CQ17" s="136">
        <v>1478</v>
      </c>
      <c r="CR17" s="136">
        <v>3154</v>
      </c>
      <c r="CS17" s="132">
        <v>0</v>
      </c>
      <c r="CT17" s="132">
        <v>0</v>
      </c>
      <c r="CU17" s="132">
        <v>0</v>
      </c>
      <c r="CV17" s="132">
        <v>0</v>
      </c>
      <c r="CW17" s="132">
        <v>0</v>
      </c>
      <c r="CX17" s="132">
        <v>0</v>
      </c>
      <c r="CY17" s="132">
        <v>0</v>
      </c>
      <c r="CZ17" s="132">
        <v>0</v>
      </c>
      <c r="DA17" s="132">
        <v>0</v>
      </c>
      <c r="DB17" s="132">
        <v>0</v>
      </c>
      <c r="DC17" s="132">
        <v>0</v>
      </c>
      <c r="DD17" s="132">
        <v>0</v>
      </c>
      <c r="DE17" s="132">
        <v>0</v>
      </c>
      <c r="DF17" s="132">
        <v>0</v>
      </c>
      <c r="DG17" s="132">
        <v>0</v>
      </c>
      <c r="DH17" s="132">
        <v>3076</v>
      </c>
      <c r="DI17" s="132">
        <v>73</v>
      </c>
      <c r="DJ17" s="132">
        <v>5</v>
      </c>
      <c r="DK17" s="132">
        <v>0</v>
      </c>
      <c r="DL17" s="132">
        <v>0</v>
      </c>
      <c r="DM17" s="132">
        <v>0</v>
      </c>
      <c r="DN17" s="132">
        <v>3154</v>
      </c>
      <c r="DO17" s="132">
        <v>0</v>
      </c>
      <c r="DP17" s="132">
        <v>0</v>
      </c>
      <c r="DQ17" s="132">
        <v>0</v>
      </c>
      <c r="DR17" s="132">
        <v>0</v>
      </c>
      <c r="DS17" s="132">
        <v>1</v>
      </c>
      <c r="DT17" s="132">
        <v>7</v>
      </c>
      <c r="DU17" s="132">
        <v>8</v>
      </c>
      <c r="DV17" s="132">
        <v>189</v>
      </c>
      <c r="DW17" s="132">
        <v>184</v>
      </c>
      <c r="DX17" s="132">
        <v>373</v>
      </c>
      <c r="DY17" s="132">
        <v>257</v>
      </c>
      <c r="DZ17" s="132">
        <v>251</v>
      </c>
      <c r="EA17" s="132">
        <v>508</v>
      </c>
      <c r="EB17" s="132">
        <v>276</v>
      </c>
      <c r="EC17" s="132">
        <v>217</v>
      </c>
      <c r="ED17" s="132">
        <v>493</v>
      </c>
      <c r="EE17" s="132">
        <v>198</v>
      </c>
      <c r="EF17" s="132">
        <v>210</v>
      </c>
      <c r="EG17" s="132">
        <v>408</v>
      </c>
      <c r="EH17" s="132">
        <v>239</v>
      </c>
      <c r="EI17" s="132">
        <v>223</v>
      </c>
      <c r="EJ17" s="132">
        <v>462</v>
      </c>
      <c r="EK17" s="132">
        <v>238</v>
      </c>
      <c r="EL17" s="132">
        <v>210</v>
      </c>
      <c r="EM17" s="132">
        <v>448</v>
      </c>
      <c r="EN17" s="132">
        <v>164</v>
      </c>
      <c r="EO17" s="132">
        <v>101</v>
      </c>
      <c r="EP17" s="132">
        <v>265</v>
      </c>
      <c r="EQ17" s="132">
        <v>63</v>
      </c>
      <c r="ER17" s="132">
        <v>41</v>
      </c>
      <c r="ES17" s="132">
        <v>104</v>
      </c>
      <c r="ET17" s="132">
        <v>25</v>
      </c>
      <c r="EU17" s="132">
        <v>16</v>
      </c>
      <c r="EV17" s="132">
        <v>41</v>
      </c>
      <c r="EW17" s="132">
        <v>14</v>
      </c>
      <c r="EX17" s="132">
        <v>11</v>
      </c>
      <c r="EY17" s="132">
        <v>25</v>
      </c>
      <c r="EZ17" s="132">
        <v>11</v>
      </c>
      <c r="FA17" s="132">
        <v>6</v>
      </c>
      <c r="FB17" s="132">
        <v>0</v>
      </c>
      <c r="FC17" s="132">
        <v>0</v>
      </c>
      <c r="FD17" s="132">
        <v>1</v>
      </c>
      <c r="FE17" s="132">
        <v>0</v>
      </c>
      <c r="FF17" s="132">
        <v>1</v>
      </c>
      <c r="FG17" s="132">
        <v>0</v>
      </c>
      <c r="FH17" s="132">
        <v>0</v>
      </c>
      <c r="FI17" s="132">
        <v>1</v>
      </c>
      <c r="FJ17" s="132">
        <v>7</v>
      </c>
      <c r="FK17" s="132">
        <v>0</v>
      </c>
      <c r="FL17" s="132">
        <v>1397</v>
      </c>
      <c r="FM17" s="132">
        <v>1295</v>
      </c>
      <c r="FN17" s="132">
        <v>0</v>
      </c>
      <c r="FO17" s="132">
        <v>252</v>
      </c>
      <c r="FP17" s="132">
        <v>158</v>
      </c>
      <c r="FQ17" s="132">
        <v>0</v>
      </c>
      <c r="FR17" s="132">
        <v>25</v>
      </c>
      <c r="FS17" s="132">
        <v>18</v>
      </c>
      <c r="FT17" s="132">
        <v>0</v>
      </c>
      <c r="FU17" s="132">
        <v>1</v>
      </c>
      <c r="FV17" s="132">
        <v>0</v>
      </c>
      <c r="FW17" s="132">
        <v>0</v>
      </c>
      <c r="FX17" s="132">
        <v>22</v>
      </c>
      <c r="FY17" s="132">
        <v>23</v>
      </c>
      <c r="FZ17" s="132">
        <v>20</v>
      </c>
      <c r="GA17" s="132">
        <v>19</v>
      </c>
      <c r="GB17" s="132">
        <v>21</v>
      </c>
      <c r="GC17" s="132">
        <v>19</v>
      </c>
      <c r="GD17" s="132">
        <v>0</v>
      </c>
      <c r="GE17" s="132">
        <v>0</v>
      </c>
      <c r="GF17" s="132">
        <v>0</v>
      </c>
      <c r="GG17" s="132">
        <v>0</v>
      </c>
      <c r="GH17" s="132">
        <v>0</v>
      </c>
      <c r="GI17" s="132">
        <v>0</v>
      </c>
      <c r="GJ17" s="132">
        <v>124</v>
      </c>
    </row>
    <row r="18" spans="1:195" s="134" customFormat="1">
      <c r="A18" s="120">
        <v>8</v>
      </c>
      <c r="B18" s="131"/>
      <c r="C18" s="131"/>
      <c r="D18" s="131"/>
      <c r="E18" s="132" t="s">
        <v>90</v>
      </c>
      <c r="F18" s="133"/>
      <c r="G18" s="132">
        <v>160</v>
      </c>
      <c r="H18" s="132">
        <v>13</v>
      </c>
      <c r="I18" s="132">
        <v>0</v>
      </c>
      <c r="J18" s="132">
        <v>0</v>
      </c>
      <c r="K18" s="132">
        <v>1</v>
      </c>
      <c r="L18" s="132">
        <v>0</v>
      </c>
      <c r="M18" s="132">
        <v>0</v>
      </c>
      <c r="N18" s="132"/>
      <c r="O18" s="132"/>
      <c r="P18" s="132"/>
      <c r="Q18" s="132"/>
      <c r="R18" s="132"/>
      <c r="S18" s="132"/>
      <c r="T18" s="145">
        <v>12</v>
      </c>
      <c r="U18" s="145">
        <v>18</v>
      </c>
      <c r="V18" s="145">
        <v>1</v>
      </c>
      <c r="W18" s="145">
        <v>0</v>
      </c>
      <c r="X18" s="145">
        <v>13</v>
      </c>
      <c r="Y18" s="145">
        <v>33</v>
      </c>
      <c r="Z18" s="145">
        <v>0</v>
      </c>
      <c r="AA18" s="145">
        <v>1</v>
      </c>
      <c r="AB18" s="145">
        <v>57</v>
      </c>
      <c r="AC18" s="145">
        <v>132</v>
      </c>
      <c r="AD18" s="145">
        <v>0</v>
      </c>
      <c r="AE18" s="145">
        <v>1</v>
      </c>
      <c r="AF18" s="145">
        <v>0</v>
      </c>
      <c r="AG18" s="145">
        <v>0</v>
      </c>
      <c r="AH18" s="145">
        <v>83</v>
      </c>
      <c r="AI18" s="145">
        <v>185</v>
      </c>
      <c r="AJ18" s="145">
        <v>268</v>
      </c>
      <c r="AK18" s="132">
        <v>1</v>
      </c>
      <c r="AL18" s="132">
        <v>0</v>
      </c>
      <c r="AM18" s="132">
        <v>4</v>
      </c>
      <c r="AN18" s="132">
        <v>18</v>
      </c>
      <c r="AO18" s="132">
        <v>25</v>
      </c>
      <c r="AP18" s="132">
        <v>75</v>
      </c>
      <c r="AQ18" s="132">
        <v>20</v>
      </c>
      <c r="AR18" s="132">
        <v>35</v>
      </c>
      <c r="AS18" s="132">
        <v>32</v>
      </c>
      <c r="AT18" s="132">
        <v>56</v>
      </c>
      <c r="AU18" s="132">
        <v>1</v>
      </c>
      <c r="AV18" s="132">
        <v>1</v>
      </c>
      <c r="AW18" s="132">
        <v>83</v>
      </c>
      <c r="AX18" s="132">
        <v>185</v>
      </c>
      <c r="AY18" s="132">
        <v>268</v>
      </c>
      <c r="AZ18" s="148">
        <v>24</v>
      </c>
      <c r="BA18" s="148">
        <v>67</v>
      </c>
      <c r="BB18" s="148">
        <v>13</v>
      </c>
      <c r="BC18" s="148">
        <v>26</v>
      </c>
      <c r="BD18" s="148">
        <v>19</v>
      </c>
      <c r="BE18" s="148">
        <v>45</v>
      </c>
      <c r="BF18" s="148">
        <v>27</v>
      </c>
      <c r="BG18" s="148">
        <v>47</v>
      </c>
      <c r="BH18" s="148">
        <v>83</v>
      </c>
      <c r="BI18" s="148">
        <v>185</v>
      </c>
      <c r="BJ18" s="148">
        <v>268</v>
      </c>
      <c r="BK18" s="370">
        <v>61</v>
      </c>
      <c r="BL18" s="370">
        <v>123</v>
      </c>
      <c r="BM18" s="370">
        <v>0</v>
      </c>
      <c r="BN18" s="370">
        <v>0</v>
      </c>
      <c r="BO18" s="370">
        <v>13</v>
      </c>
      <c r="BP18" s="370">
        <v>42</v>
      </c>
      <c r="BQ18" s="370">
        <v>0</v>
      </c>
      <c r="BR18" s="370">
        <v>0</v>
      </c>
      <c r="BS18" s="370">
        <v>11</v>
      </c>
      <c r="BT18" s="370">
        <v>17</v>
      </c>
      <c r="BU18" s="132">
        <f t="shared" si="0"/>
        <v>85</v>
      </c>
      <c r="BV18" s="132">
        <f t="shared" si="1"/>
        <v>182</v>
      </c>
      <c r="BW18" s="132">
        <f t="shared" si="2"/>
        <v>267</v>
      </c>
      <c r="BX18" s="132">
        <v>309</v>
      </c>
      <c r="BY18" s="132">
        <v>332</v>
      </c>
      <c r="BZ18" s="132">
        <v>641</v>
      </c>
      <c r="CA18" s="132">
        <v>324</v>
      </c>
      <c r="CB18" s="132">
        <v>317</v>
      </c>
      <c r="CC18" s="132">
        <v>641</v>
      </c>
      <c r="CD18" s="132">
        <v>308</v>
      </c>
      <c r="CE18" s="132">
        <v>321</v>
      </c>
      <c r="CF18" s="132">
        <v>629</v>
      </c>
      <c r="CG18" s="132">
        <v>302</v>
      </c>
      <c r="CH18" s="132">
        <v>286</v>
      </c>
      <c r="CI18" s="132">
        <v>588</v>
      </c>
      <c r="CJ18" s="132">
        <v>287</v>
      </c>
      <c r="CK18" s="132">
        <v>291</v>
      </c>
      <c r="CL18" s="132">
        <v>578</v>
      </c>
      <c r="CM18" s="132">
        <v>303</v>
      </c>
      <c r="CN18" s="132">
        <v>330</v>
      </c>
      <c r="CO18" s="132">
        <v>633</v>
      </c>
      <c r="CP18" s="136">
        <v>1833</v>
      </c>
      <c r="CQ18" s="136">
        <v>1877</v>
      </c>
      <c r="CR18" s="136">
        <v>3710</v>
      </c>
      <c r="CS18" s="132">
        <v>0</v>
      </c>
      <c r="CT18" s="132">
        <v>0</v>
      </c>
      <c r="CU18" s="132">
        <v>0</v>
      </c>
      <c r="CV18" s="132">
        <v>0</v>
      </c>
      <c r="CW18" s="132">
        <v>0</v>
      </c>
      <c r="CX18" s="132">
        <v>0</v>
      </c>
      <c r="CY18" s="132">
        <v>0</v>
      </c>
      <c r="CZ18" s="132">
        <v>0</v>
      </c>
      <c r="DA18" s="132">
        <v>0</v>
      </c>
      <c r="DB18" s="132">
        <v>0</v>
      </c>
      <c r="DC18" s="132">
        <v>0</v>
      </c>
      <c r="DD18" s="132">
        <v>0</v>
      </c>
      <c r="DE18" s="132">
        <v>0</v>
      </c>
      <c r="DF18" s="132">
        <v>0</v>
      </c>
      <c r="DG18" s="132">
        <v>0</v>
      </c>
      <c r="DH18" s="132">
        <v>3646</v>
      </c>
      <c r="DI18" s="132">
        <v>44</v>
      </c>
      <c r="DJ18" s="132">
        <v>17</v>
      </c>
      <c r="DK18" s="132">
        <v>1</v>
      </c>
      <c r="DL18" s="132">
        <v>2</v>
      </c>
      <c r="DM18" s="132">
        <v>0</v>
      </c>
      <c r="DN18" s="132">
        <v>3710</v>
      </c>
      <c r="DO18" s="132">
        <v>0</v>
      </c>
      <c r="DP18" s="132">
        <v>0</v>
      </c>
      <c r="DQ18" s="132">
        <v>0</v>
      </c>
      <c r="DR18" s="132">
        <v>0</v>
      </c>
      <c r="DS18" s="132">
        <v>11</v>
      </c>
      <c r="DT18" s="132">
        <v>9</v>
      </c>
      <c r="DU18" s="132">
        <v>20</v>
      </c>
      <c r="DV18" s="132">
        <v>229</v>
      </c>
      <c r="DW18" s="132">
        <v>257</v>
      </c>
      <c r="DX18" s="132">
        <v>486</v>
      </c>
      <c r="DY18" s="132">
        <v>288</v>
      </c>
      <c r="DZ18" s="132">
        <v>307</v>
      </c>
      <c r="EA18" s="132">
        <v>595</v>
      </c>
      <c r="EB18" s="132">
        <v>298</v>
      </c>
      <c r="EC18" s="132">
        <v>295</v>
      </c>
      <c r="ED18" s="132">
        <v>593</v>
      </c>
      <c r="EE18" s="132">
        <v>288</v>
      </c>
      <c r="EF18" s="132">
        <v>297</v>
      </c>
      <c r="EG18" s="132">
        <v>585</v>
      </c>
      <c r="EH18" s="132">
        <v>261</v>
      </c>
      <c r="EI18" s="132">
        <v>268</v>
      </c>
      <c r="EJ18" s="132">
        <v>529</v>
      </c>
      <c r="EK18" s="132">
        <v>281</v>
      </c>
      <c r="EL18" s="132">
        <v>297</v>
      </c>
      <c r="EM18" s="132">
        <v>578</v>
      </c>
      <c r="EN18" s="132">
        <v>124</v>
      </c>
      <c r="EO18" s="132">
        <v>113</v>
      </c>
      <c r="EP18" s="132">
        <v>237</v>
      </c>
      <c r="EQ18" s="132">
        <v>40</v>
      </c>
      <c r="ER18" s="132">
        <v>23</v>
      </c>
      <c r="ES18" s="132">
        <v>63</v>
      </c>
      <c r="ET18" s="132">
        <v>11</v>
      </c>
      <c r="EU18" s="132">
        <v>9</v>
      </c>
      <c r="EV18" s="132">
        <v>20</v>
      </c>
      <c r="EW18" s="132">
        <v>2</v>
      </c>
      <c r="EX18" s="132">
        <v>2</v>
      </c>
      <c r="EY18" s="132">
        <v>4</v>
      </c>
      <c r="EZ18" s="132">
        <v>0</v>
      </c>
      <c r="FA18" s="132">
        <v>0</v>
      </c>
      <c r="FB18" s="132">
        <v>0</v>
      </c>
      <c r="FC18" s="132">
        <v>0</v>
      </c>
      <c r="FD18" s="132">
        <v>0</v>
      </c>
      <c r="FE18" s="132">
        <v>0</v>
      </c>
      <c r="FF18" s="132">
        <v>0</v>
      </c>
      <c r="FG18" s="132">
        <v>0</v>
      </c>
      <c r="FH18" s="132">
        <v>0</v>
      </c>
      <c r="FI18" s="132">
        <v>11</v>
      </c>
      <c r="FJ18" s="132">
        <v>9</v>
      </c>
      <c r="FK18" s="132">
        <v>0</v>
      </c>
      <c r="FL18" s="132">
        <v>1645</v>
      </c>
      <c r="FM18" s="132">
        <v>1721</v>
      </c>
      <c r="FN18" s="132">
        <v>0</v>
      </c>
      <c r="FO18" s="132">
        <v>175</v>
      </c>
      <c r="FP18" s="132">
        <v>145</v>
      </c>
      <c r="FQ18" s="132">
        <v>0</v>
      </c>
      <c r="FR18" s="132">
        <v>2</v>
      </c>
      <c r="FS18" s="132">
        <v>2</v>
      </c>
      <c r="FT18" s="132">
        <v>0</v>
      </c>
      <c r="FU18" s="132">
        <v>0</v>
      </c>
      <c r="FV18" s="132">
        <v>0</v>
      </c>
      <c r="FW18" s="132">
        <v>0</v>
      </c>
      <c r="FX18" s="132">
        <v>28</v>
      </c>
      <c r="FY18" s="132">
        <v>28</v>
      </c>
      <c r="FZ18" s="132">
        <v>29</v>
      </c>
      <c r="GA18" s="132">
        <v>27</v>
      </c>
      <c r="GB18" s="132">
        <v>27</v>
      </c>
      <c r="GC18" s="132">
        <v>27</v>
      </c>
      <c r="GD18" s="132">
        <v>0</v>
      </c>
      <c r="GE18" s="132">
        <v>0</v>
      </c>
      <c r="GF18" s="132">
        <v>0</v>
      </c>
      <c r="GG18" s="132">
        <v>0</v>
      </c>
      <c r="GH18" s="132">
        <v>0</v>
      </c>
      <c r="GI18" s="132">
        <v>0</v>
      </c>
      <c r="GJ18" s="132">
        <v>166</v>
      </c>
    </row>
    <row r="19" spans="1:195" s="134" customFormat="1">
      <c r="A19" s="120">
        <v>9</v>
      </c>
      <c r="B19" s="131"/>
      <c r="C19" s="131"/>
      <c r="D19" s="131"/>
      <c r="E19" s="132" t="s">
        <v>84</v>
      </c>
      <c r="F19" s="133"/>
      <c r="G19" s="132">
        <v>246</v>
      </c>
      <c r="H19" s="132">
        <v>23</v>
      </c>
      <c r="I19" s="132">
        <v>1</v>
      </c>
      <c r="J19" s="132">
        <v>0</v>
      </c>
      <c r="K19" s="132">
        <v>0</v>
      </c>
      <c r="L19" s="132">
        <v>0</v>
      </c>
      <c r="M19" s="132">
        <v>0</v>
      </c>
      <c r="N19" s="132"/>
      <c r="O19" s="132"/>
      <c r="P19" s="132"/>
      <c r="Q19" s="132"/>
      <c r="R19" s="132"/>
      <c r="S19" s="132"/>
      <c r="T19" s="145">
        <v>23</v>
      </c>
      <c r="U19" s="145">
        <v>25</v>
      </c>
      <c r="V19" s="145">
        <v>0</v>
      </c>
      <c r="W19" s="145">
        <v>3</v>
      </c>
      <c r="X19" s="145">
        <v>18</v>
      </c>
      <c r="Y19" s="145">
        <v>94</v>
      </c>
      <c r="Z19" s="145">
        <v>2</v>
      </c>
      <c r="AA19" s="145">
        <v>1</v>
      </c>
      <c r="AB19" s="145">
        <v>54</v>
      </c>
      <c r="AC19" s="145">
        <v>202</v>
      </c>
      <c r="AD19" s="145">
        <v>0</v>
      </c>
      <c r="AE19" s="145">
        <v>1</v>
      </c>
      <c r="AF19" s="145">
        <v>0</v>
      </c>
      <c r="AG19" s="145">
        <v>0</v>
      </c>
      <c r="AH19" s="145">
        <v>97</v>
      </c>
      <c r="AI19" s="145">
        <v>326</v>
      </c>
      <c r="AJ19" s="145">
        <v>423</v>
      </c>
      <c r="AK19" s="132">
        <v>1</v>
      </c>
      <c r="AL19" s="132">
        <v>1</v>
      </c>
      <c r="AM19" s="132">
        <v>8</v>
      </c>
      <c r="AN19" s="132">
        <v>26</v>
      </c>
      <c r="AO19" s="132">
        <v>36</v>
      </c>
      <c r="AP19" s="132">
        <v>89</v>
      </c>
      <c r="AQ19" s="132">
        <v>20</v>
      </c>
      <c r="AR19" s="132">
        <v>81</v>
      </c>
      <c r="AS19" s="132">
        <v>32</v>
      </c>
      <c r="AT19" s="132">
        <v>121</v>
      </c>
      <c r="AU19" s="132">
        <v>0</v>
      </c>
      <c r="AV19" s="132">
        <v>8</v>
      </c>
      <c r="AW19" s="132">
        <v>97</v>
      </c>
      <c r="AX19" s="132">
        <v>326</v>
      </c>
      <c r="AY19" s="132">
        <v>423</v>
      </c>
      <c r="AZ19" s="148">
        <v>43</v>
      </c>
      <c r="BA19" s="148">
        <v>109</v>
      </c>
      <c r="BB19" s="148">
        <v>11</v>
      </c>
      <c r="BC19" s="148">
        <v>40</v>
      </c>
      <c r="BD19" s="148">
        <v>25</v>
      </c>
      <c r="BE19" s="148">
        <v>63</v>
      </c>
      <c r="BF19" s="148">
        <v>18</v>
      </c>
      <c r="BG19" s="148">
        <v>114</v>
      </c>
      <c r="BH19" s="148">
        <v>97</v>
      </c>
      <c r="BI19" s="148">
        <v>326</v>
      </c>
      <c r="BJ19" s="148">
        <v>423</v>
      </c>
      <c r="BK19" s="370">
        <v>69</v>
      </c>
      <c r="BL19" s="370">
        <v>270</v>
      </c>
      <c r="BM19" s="370">
        <v>1</v>
      </c>
      <c r="BN19" s="370">
        <v>6</v>
      </c>
      <c r="BO19" s="370">
        <v>15</v>
      </c>
      <c r="BP19" s="370">
        <v>45</v>
      </c>
      <c r="BQ19" s="370">
        <v>0</v>
      </c>
      <c r="BR19" s="370">
        <v>0</v>
      </c>
      <c r="BS19" s="370">
        <v>7</v>
      </c>
      <c r="BT19" s="370">
        <v>21</v>
      </c>
      <c r="BU19" s="132">
        <f t="shared" si="0"/>
        <v>92</v>
      </c>
      <c r="BV19" s="132">
        <f t="shared" si="1"/>
        <v>342</v>
      </c>
      <c r="BW19" s="132">
        <f t="shared" si="2"/>
        <v>434</v>
      </c>
      <c r="BX19" s="132">
        <v>556</v>
      </c>
      <c r="BY19" s="132">
        <v>540</v>
      </c>
      <c r="BZ19" s="132">
        <v>1096</v>
      </c>
      <c r="CA19" s="132">
        <v>627</v>
      </c>
      <c r="CB19" s="132">
        <v>517</v>
      </c>
      <c r="CC19" s="132">
        <v>1144</v>
      </c>
      <c r="CD19" s="132">
        <v>502</v>
      </c>
      <c r="CE19" s="132">
        <v>481</v>
      </c>
      <c r="CF19" s="132">
        <v>983</v>
      </c>
      <c r="CG19" s="132">
        <v>497</v>
      </c>
      <c r="CH19" s="132">
        <v>459</v>
      </c>
      <c r="CI19" s="132">
        <v>956</v>
      </c>
      <c r="CJ19" s="132">
        <v>479</v>
      </c>
      <c r="CK19" s="132">
        <v>428</v>
      </c>
      <c r="CL19" s="132">
        <v>907</v>
      </c>
      <c r="CM19" s="132">
        <v>529</v>
      </c>
      <c r="CN19" s="132">
        <v>475</v>
      </c>
      <c r="CO19" s="132">
        <v>1004</v>
      </c>
      <c r="CP19" s="136">
        <v>3190</v>
      </c>
      <c r="CQ19" s="136">
        <v>2900</v>
      </c>
      <c r="CR19" s="136">
        <v>6090</v>
      </c>
      <c r="CS19" s="132">
        <v>3</v>
      </c>
      <c r="CT19" s="132">
        <v>4</v>
      </c>
      <c r="CU19" s="132">
        <v>7</v>
      </c>
      <c r="CV19" s="132">
        <v>3</v>
      </c>
      <c r="CW19" s="132">
        <v>2</v>
      </c>
      <c r="CX19" s="132">
        <v>5</v>
      </c>
      <c r="CY19" s="132">
        <v>1</v>
      </c>
      <c r="CZ19" s="132">
        <v>0</v>
      </c>
      <c r="DA19" s="132">
        <v>1</v>
      </c>
      <c r="DB19" s="132">
        <v>0</v>
      </c>
      <c r="DC19" s="132">
        <v>1</v>
      </c>
      <c r="DD19" s="132">
        <v>1</v>
      </c>
      <c r="DE19" s="132">
        <v>2</v>
      </c>
      <c r="DF19" s="132">
        <v>1</v>
      </c>
      <c r="DG19" s="132">
        <v>3</v>
      </c>
      <c r="DH19" s="132">
        <v>5976</v>
      </c>
      <c r="DI19" s="132">
        <v>122</v>
      </c>
      <c r="DJ19" s="132">
        <v>15</v>
      </c>
      <c r="DK19" s="132">
        <v>0</v>
      </c>
      <c r="DL19" s="132">
        <v>5</v>
      </c>
      <c r="DM19" s="132">
        <v>0</v>
      </c>
      <c r="DN19" s="132">
        <v>6152</v>
      </c>
      <c r="DO19" s="132">
        <v>0</v>
      </c>
      <c r="DP19" s="132">
        <v>1</v>
      </c>
      <c r="DQ19" s="132">
        <v>0</v>
      </c>
      <c r="DR19" s="132">
        <v>1</v>
      </c>
      <c r="DS19" s="132">
        <v>6</v>
      </c>
      <c r="DT19" s="132">
        <v>6</v>
      </c>
      <c r="DU19" s="132">
        <v>12</v>
      </c>
      <c r="DV19" s="132">
        <v>431</v>
      </c>
      <c r="DW19" s="132">
        <v>460</v>
      </c>
      <c r="DX19" s="132">
        <v>891</v>
      </c>
      <c r="DY19" s="132">
        <v>606</v>
      </c>
      <c r="DZ19" s="132">
        <v>517</v>
      </c>
      <c r="EA19" s="132">
        <v>1123</v>
      </c>
      <c r="EB19" s="132">
        <v>511</v>
      </c>
      <c r="EC19" s="132">
        <v>466</v>
      </c>
      <c r="ED19" s="132">
        <v>977</v>
      </c>
      <c r="EE19" s="132">
        <v>464</v>
      </c>
      <c r="EF19" s="132">
        <v>453</v>
      </c>
      <c r="EG19" s="132">
        <v>917</v>
      </c>
      <c r="EH19" s="132">
        <v>451</v>
      </c>
      <c r="EI19" s="132">
        <v>386</v>
      </c>
      <c r="EJ19" s="132">
        <v>837</v>
      </c>
      <c r="EK19" s="132">
        <v>489</v>
      </c>
      <c r="EL19" s="132">
        <v>446</v>
      </c>
      <c r="EM19" s="132">
        <v>935</v>
      </c>
      <c r="EN19" s="132">
        <v>174</v>
      </c>
      <c r="EO19" s="132">
        <v>131</v>
      </c>
      <c r="EP19" s="132">
        <v>305</v>
      </c>
      <c r="EQ19" s="132">
        <v>43</v>
      </c>
      <c r="ER19" s="132">
        <v>22</v>
      </c>
      <c r="ES19" s="132">
        <v>65</v>
      </c>
      <c r="ET19" s="132">
        <v>15</v>
      </c>
      <c r="EU19" s="132">
        <v>9</v>
      </c>
      <c r="EV19" s="132">
        <v>24</v>
      </c>
      <c r="EW19" s="132">
        <v>5</v>
      </c>
      <c r="EX19" s="132">
        <v>3</v>
      </c>
      <c r="EY19" s="132">
        <v>8</v>
      </c>
      <c r="EZ19" s="132">
        <v>4</v>
      </c>
      <c r="FA19" s="132">
        <v>1</v>
      </c>
      <c r="FB19" s="132">
        <v>0</v>
      </c>
      <c r="FC19" s="132">
        <v>3</v>
      </c>
      <c r="FD19" s="132">
        <v>3</v>
      </c>
      <c r="FE19" s="132">
        <v>0</v>
      </c>
      <c r="FF19" s="132">
        <v>6</v>
      </c>
      <c r="FG19" s="132">
        <v>6</v>
      </c>
      <c r="FH19" s="132">
        <v>0</v>
      </c>
      <c r="FI19" s="132">
        <v>7</v>
      </c>
      <c r="FJ19" s="132">
        <v>6</v>
      </c>
      <c r="FK19" s="132">
        <v>0</v>
      </c>
      <c r="FL19" s="132">
        <v>2952</v>
      </c>
      <c r="FM19" s="132">
        <v>2728</v>
      </c>
      <c r="FN19" s="132">
        <v>0</v>
      </c>
      <c r="FO19" s="132">
        <v>232</v>
      </c>
      <c r="FP19" s="132">
        <v>162</v>
      </c>
      <c r="FQ19" s="132">
        <v>0</v>
      </c>
      <c r="FR19" s="132">
        <v>12</v>
      </c>
      <c r="FS19" s="132">
        <v>7</v>
      </c>
      <c r="FT19" s="132">
        <v>0</v>
      </c>
      <c r="FU19" s="132">
        <v>6</v>
      </c>
      <c r="FV19" s="132">
        <v>6</v>
      </c>
      <c r="FW19" s="132">
        <v>0</v>
      </c>
      <c r="FX19" s="132">
        <v>47</v>
      </c>
      <c r="FY19" s="132">
        <v>50</v>
      </c>
      <c r="FZ19" s="132">
        <v>41</v>
      </c>
      <c r="GA19" s="132">
        <v>40</v>
      </c>
      <c r="GB19" s="132">
        <v>40</v>
      </c>
      <c r="GC19" s="132">
        <v>41</v>
      </c>
      <c r="GD19" s="132">
        <v>3</v>
      </c>
      <c r="GE19" s="132">
        <v>2</v>
      </c>
      <c r="GF19" s="132">
        <v>2</v>
      </c>
      <c r="GG19" s="132">
        <v>1</v>
      </c>
      <c r="GH19" s="132">
        <v>1</v>
      </c>
      <c r="GI19" s="132">
        <v>2</v>
      </c>
      <c r="GJ19" s="132">
        <v>270</v>
      </c>
    </row>
    <row r="20" spans="1:195" s="134" customFormat="1">
      <c r="A20" s="120">
        <v>10</v>
      </c>
      <c r="B20" s="131"/>
      <c r="C20" s="131"/>
      <c r="D20" s="131"/>
      <c r="E20" s="132" t="s">
        <v>85</v>
      </c>
      <c r="F20" s="133"/>
      <c r="G20" s="132">
        <v>161</v>
      </c>
      <c r="H20" s="132">
        <v>13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/>
      <c r="O20" s="132"/>
      <c r="P20" s="132"/>
      <c r="Q20" s="132"/>
      <c r="R20" s="132"/>
      <c r="S20" s="132"/>
      <c r="T20" s="145">
        <v>12</v>
      </c>
      <c r="U20" s="145">
        <v>18</v>
      </c>
      <c r="V20" s="145">
        <v>0</v>
      </c>
      <c r="W20" s="145">
        <v>0</v>
      </c>
      <c r="X20" s="145">
        <v>19</v>
      </c>
      <c r="Y20" s="145">
        <v>42</v>
      </c>
      <c r="Z20" s="145">
        <v>1</v>
      </c>
      <c r="AA20" s="145">
        <v>2</v>
      </c>
      <c r="AB20" s="145">
        <v>52</v>
      </c>
      <c r="AC20" s="145">
        <v>101</v>
      </c>
      <c r="AD20" s="145">
        <v>0</v>
      </c>
      <c r="AE20" s="145">
        <v>1</v>
      </c>
      <c r="AF20" s="145">
        <v>0</v>
      </c>
      <c r="AG20" s="145">
        <v>0</v>
      </c>
      <c r="AH20" s="145">
        <v>84</v>
      </c>
      <c r="AI20" s="145">
        <v>164</v>
      </c>
      <c r="AJ20" s="145">
        <v>248</v>
      </c>
      <c r="AK20" s="132">
        <v>2</v>
      </c>
      <c r="AL20" s="132">
        <v>0</v>
      </c>
      <c r="AM20" s="132">
        <v>15</v>
      </c>
      <c r="AN20" s="132">
        <v>25</v>
      </c>
      <c r="AO20" s="132">
        <v>23</v>
      </c>
      <c r="AP20" s="132">
        <v>56</v>
      </c>
      <c r="AQ20" s="132">
        <v>10</v>
      </c>
      <c r="AR20" s="132">
        <v>25</v>
      </c>
      <c r="AS20" s="132">
        <v>32</v>
      </c>
      <c r="AT20" s="132">
        <v>55</v>
      </c>
      <c r="AU20" s="132">
        <v>2</v>
      </c>
      <c r="AV20" s="132">
        <v>3</v>
      </c>
      <c r="AW20" s="132">
        <v>84</v>
      </c>
      <c r="AX20" s="132">
        <v>164</v>
      </c>
      <c r="AY20" s="132">
        <v>248</v>
      </c>
      <c r="AZ20" s="148">
        <v>34</v>
      </c>
      <c r="BA20" s="148">
        <v>81</v>
      </c>
      <c r="BB20" s="148">
        <v>8</v>
      </c>
      <c r="BC20" s="148">
        <v>17</v>
      </c>
      <c r="BD20" s="148">
        <v>11</v>
      </c>
      <c r="BE20" s="148">
        <v>11</v>
      </c>
      <c r="BF20" s="148">
        <v>31</v>
      </c>
      <c r="BG20" s="148">
        <v>55</v>
      </c>
      <c r="BH20" s="148">
        <v>84</v>
      </c>
      <c r="BI20" s="148">
        <v>164</v>
      </c>
      <c r="BJ20" s="148">
        <v>248</v>
      </c>
      <c r="BK20" s="370">
        <v>51</v>
      </c>
      <c r="BL20" s="370">
        <v>92</v>
      </c>
      <c r="BM20" s="370">
        <v>7</v>
      </c>
      <c r="BN20" s="370">
        <v>16</v>
      </c>
      <c r="BO20" s="370">
        <v>6</v>
      </c>
      <c r="BP20" s="370">
        <v>14</v>
      </c>
      <c r="BQ20" s="370">
        <v>0</v>
      </c>
      <c r="BR20" s="370">
        <v>0</v>
      </c>
      <c r="BS20" s="370">
        <v>20</v>
      </c>
      <c r="BT20" s="370">
        <v>46</v>
      </c>
      <c r="BU20" s="132">
        <f t="shared" si="0"/>
        <v>84</v>
      </c>
      <c r="BV20" s="132">
        <f t="shared" si="1"/>
        <v>168</v>
      </c>
      <c r="BW20" s="132">
        <f t="shared" si="2"/>
        <v>252</v>
      </c>
      <c r="BX20" s="132">
        <v>461</v>
      </c>
      <c r="BY20" s="132">
        <v>375</v>
      </c>
      <c r="BZ20" s="132">
        <v>836</v>
      </c>
      <c r="CA20" s="132">
        <v>395</v>
      </c>
      <c r="CB20" s="132">
        <v>386</v>
      </c>
      <c r="CC20" s="132">
        <v>781</v>
      </c>
      <c r="CD20" s="132">
        <v>380</v>
      </c>
      <c r="CE20" s="132">
        <v>372</v>
      </c>
      <c r="CF20" s="132">
        <v>752</v>
      </c>
      <c r="CG20" s="132">
        <v>380</v>
      </c>
      <c r="CH20" s="132">
        <v>317</v>
      </c>
      <c r="CI20" s="132">
        <v>697</v>
      </c>
      <c r="CJ20" s="132">
        <v>378</v>
      </c>
      <c r="CK20" s="132">
        <v>342</v>
      </c>
      <c r="CL20" s="132">
        <v>720</v>
      </c>
      <c r="CM20" s="132">
        <v>366</v>
      </c>
      <c r="CN20" s="132">
        <v>342</v>
      </c>
      <c r="CO20" s="132">
        <v>708</v>
      </c>
      <c r="CP20" s="135">
        <v>2360</v>
      </c>
      <c r="CQ20" s="135">
        <v>2134</v>
      </c>
      <c r="CR20" s="135">
        <v>4494</v>
      </c>
      <c r="CS20" s="132">
        <v>0</v>
      </c>
      <c r="CT20" s="132">
        <v>0</v>
      </c>
      <c r="CU20" s="132">
        <v>0</v>
      </c>
      <c r="CV20" s="132">
        <v>0</v>
      </c>
      <c r="CW20" s="132">
        <v>0</v>
      </c>
      <c r="CX20" s="132">
        <v>0</v>
      </c>
      <c r="CY20" s="132">
        <v>0</v>
      </c>
      <c r="CZ20" s="132">
        <v>0</v>
      </c>
      <c r="DA20" s="132">
        <v>0</v>
      </c>
      <c r="DB20" s="132">
        <v>0</v>
      </c>
      <c r="DC20" s="132">
        <v>0</v>
      </c>
      <c r="DD20" s="132">
        <v>0</v>
      </c>
      <c r="DE20" s="132">
        <v>0</v>
      </c>
      <c r="DF20" s="132">
        <v>0</v>
      </c>
      <c r="DG20" s="132">
        <v>0</v>
      </c>
      <c r="DH20" s="132">
        <v>4244</v>
      </c>
      <c r="DI20" s="132">
        <v>189</v>
      </c>
      <c r="DJ20" s="132">
        <v>53</v>
      </c>
      <c r="DK20" s="132">
        <v>1</v>
      </c>
      <c r="DL20" s="132">
        <v>6</v>
      </c>
      <c r="DM20" s="132">
        <v>1</v>
      </c>
      <c r="DN20" s="132">
        <v>4494</v>
      </c>
      <c r="DO20" s="132">
        <v>0</v>
      </c>
      <c r="DP20" s="132">
        <v>0</v>
      </c>
      <c r="DQ20" s="132">
        <v>0</v>
      </c>
      <c r="DR20" s="132">
        <v>0</v>
      </c>
      <c r="DS20" s="132">
        <v>3</v>
      </c>
      <c r="DT20" s="132">
        <v>3</v>
      </c>
      <c r="DU20" s="132">
        <v>6</v>
      </c>
      <c r="DV20" s="132">
        <v>289</v>
      </c>
      <c r="DW20" s="132">
        <v>258</v>
      </c>
      <c r="DX20" s="132">
        <v>547</v>
      </c>
      <c r="DY20" s="132">
        <v>358</v>
      </c>
      <c r="DZ20" s="132">
        <v>375</v>
      </c>
      <c r="EA20" s="132">
        <v>733</v>
      </c>
      <c r="EB20" s="132">
        <v>369</v>
      </c>
      <c r="EC20" s="132">
        <v>350</v>
      </c>
      <c r="ED20" s="132">
        <v>719</v>
      </c>
      <c r="EE20" s="132">
        <v>365</v>
      </c>
      <c r="EF20" s="132">
        <v>309</v>
      </c>
      <c r="EG20" s="132">
        <v>674</v>
      </c>
      <c r="EH20" s="132">
        <v>343</v>
      </c>
      <c r="EI20" s="132">
        <v>325</v>
      </c>
      <c r="EJ20" s="132">
        <v>668</v>
      </c>
      <c r="EK20" s="132">
        <v>349</v>
      </c>
      <c r="EL20" s="132">
        <v>328</v>
      </c>
      <c r="EM20" s="132">
        <v>677</v>
      </c>
      <c r="EN20" s="132">
        <v>214</v>
      </c>
      <c r="EO20" s="132">
        <v>149</v>
      </c>
      <c r="EP20" s="132">
        <v>363</v>
      </c>
      <c r="EQ20" s="132">
        <v>56</v>
      </c>
      <c r="ER20" s="132">
        <v>29</v>
      </c>
      <c r="ES20" s="132">
        <v>85</v>
      </c>
      <c r="ET20" s="132">
        <v>9</v>
      </c>
      <c r="EU20" s="132">
        <v>8</v>
      </c>
      <c r="EV20" s="132">
        <v>17</v>
      </c>
      <c r="EW20" s="132">
        <v>5</v>
      </c>
      <c r="EX20" s="132">
        <v>0</v>
      </c>
      <c r="EY20" s="132">
        <v>5</v>
      </c>
      <c r="EZ20" s="132">
        <v>0</v>
      </c>
      <c r="FA20" s="132">
        <v>0</v>
      </c>
      <c r="FB20" s="132">
        <v>0</v>
      </c>
      <c r="FC20" s="132">
        <v>0</v>
      </c>
      <c r="FD20" s="132">
        <v>0</v>
      </c>
      <c r="FE20" s="132">
        <v>0</v>
      </c>
      <c r="FF20" s="132">
        <v>0</v>
      </c>
      <c r="FG20" s="132">
        <v>0</v>
      </c>
      <c r="FH20" s="132">
        <v>0</v>
      </c>
      <c r="FI20" s="132">
        <v>3</v>
      </c>
      <c r="FJ20" s="132">
        <v>3</v>
      </c>
      <c r="FK20" s="132">
        <v>0</v>
      </c>
      <c r="FL20" s="132">
        <v>2073</v>
      </c>
      <c r="FM20" s="132">
        <v>1945</v>
      </c>
      <c r="FN20" s="132">
        <v>0</v>
      </c>
      <c r="FO20" s="132">
        <v>279</v>
      </c>
      <c r="FP20" s="132">
        <v>186</v>
      </c>
      <c r="FQ20" s="132">
        <v>0</v>
      </c>
      <c r="FR20" s="132">
        <v>5</v>
      </c>
      <c r="FS20" s="132">
        <v>0</v>
      </c>
      <c r="FT20" s="132">
        <v>0</v>
      </c>
      <c r="FU20" s="132">
        <v>0</v>
      </c>
      <c r="FV20" s="132">
        <v>0</v>
      </c>
      <c r="FW20" s="132">
        <v>0</v>
      </c>
      <c r="FX20" s="132">
        <v>34</v>
      </c>
      <c r="FY20" s="132">
        <v>32</v>
      </c>
      <c r="FZ20" s="132">
        <v>31</v>
      </c>
      <c r="GA20" s="132">
        <v>28</v>
      </c>
      <c r="GB20" s="132">
        <v>27</v>
      </c>
      <c r="GC20" s="132">
        <v>26</v>
      </c>
      <c r="GD20" s="132">
        <v>0</v>
      </c>
      <c r="GE20" s="132">
        <v>0</v>
      </c>
      <c r="GF20" s="132">
        <v>0</v>
      </c>
      <c r="GG20" s="132">
        <v>0</v>
      </c>
      <c r="GH20" s="132">
        <v>0</v>
      </c>
      <c r="GI20" s="132">
        <v>0</v>
      </c>
      <c r="GJ20" s="132">
        <v>178</v>
      </c>
    </row>
    <row r="21" spans="1:195" s="119" customFormat="1" ht="3.75" customHeight="1">
      <c r="A21" s="138"/>
      <c r="B21" s="139"/>
      <c r="C21" s="139"/>
      <c r="D21" s="139"/>
      <c r="E21" s="139"/>
      <c r="F21" s="140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18"/>
      <c r="BL21" s="118"/>
      <c r="BM21" s="118"/>
      <c r="BN21" s="118"/>
      <c r="BO21" s="118"/>
      <c r="BP21" s="118"/>
      <c r="BQ21" s="118"/>
      <c r="BR21" s="118"/>
      <c r="BS21" s="118"/>
      <c r="BT21" s="118"/>
      <c r="BU21" s="118"/>
      <c r="BV21" s="118"/>
      <c r="BW21" s="118"/>
      <c r="BX21" s="118"/>
      <c r="BY21" s="118"/>
      <c r="BZ21" s="118"/>
      <c r="CA21" s="118"/>
      <c r="CB21" s="118"/>
      <c r="CC21" s="118"/>
      <c r="CD21" s="118"/>
      <c r="CE21" s="118"/>
      <c r="CF21" s="118"/>
      <c r="CG21" s="118"/>
      <c r="CH21" s="118"/>
      <c r="CI21" s="118"/>
      <c r="CJ21" s="118"/>
      <c r="CK21" s="118"/>
      <c r="CL21" s="118"/>
      <c r="CM21" s="118"/>
      <c r="CN21" s="118"/>
      <c r="CO21" s="118"/>
      <c r="CP21" s="121"/>
      <c r="CQ21" s="121"/>
      <c r="CR21" s="121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/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/>
      <c r="DV21" s="118"/>
      <c r="DW21" s="118"/>
      <c r="DX21" s="118"/>
      <c r="DY21" s="118"/>
      <c r="DZ21" s="118"/>
      <c r="EA21" s="118"/>
      <c r="EB21" s="118"/>
      <c r="EC21" s="118"/>
      <c r="ED21" s="118"/>
      <c r="EE21" s="118"/>
      <c r="EF21" s="118"/>
      <c r="EG21" s="118"/>
      <c r="EH21" s="118"/>
      <c r="EI21" s="118"/>
      <c r="EJ21" s="118"/>
      <c r="EK21" s="118"/>
      <c r="EL21" s="118"/>
      <c r="EM21" s="118"/>
      <c r="EN21" s="118"/>
      <c r="EO21" s="118"/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  <c r="FF21" s="118"/>
      <c r="FG21" s="118"/>
      <c r="FH21" s="118"/>
      <c r="FI21" s="118"/>
      <c r="FJ21" s="118"/>
      <c r="FK21" s="118"/>
      <c r="FL21" s="118"/>
      <c r="FM21" s="118"/>
      <c r="FN21" s="118"/>
      <c r="FO21" s="118"/>
      <c r="FP21" s="118"/>
      <c r="FQ21" s="118"/>
      <c r="FR21" s="118"/>
      <c r="FS21" s="118"/>
      <c r="FT21" s="118"/>
      <c r="FU21" s="118"/>
      <c r="FV21" s="118"/>
      <c r="FW21" s="118"/>
      <c r="FX21" s="118"/>
      <c r="FY21" s="118"/>
      <c r="FZ21" s="118"/>
      <c r="GA21" s="118"/>
      <c r="GB21" s="118"/>
      <c r="GC21" s="118"/>
      <c r="GD21" s="118"/>
      <c r="GE21" s="118"/>
      <c r="GF21" s="118"/>
      <c r="GG21" s="118"/>
      <c r="GH21" s="118"/>
      <c r="GI21" s="118"/>
      <c r="GJ21" s="118"/>
      <c r="GM21" s="134"/>
    </row>
    <row r="22" spans="1:195" s="128" customFormat="1">
      <c r="A22" s="125"/>
      <c r="B22" s="126"/>
      <c r="C22" s="126"/>
      <c r="D22" s="126"/>
      <c r="E22" s="117" t="s">
        <v>67</v>
      </c>
      <c r="F22" s="127"/>
      <c r="G22" s="121">
        <f t="shared" ref="G22:M22" si="3">G20+G19+G18+G17+G16+G15+G14+G13+G12+G11</f>
        <v>1500</v>
      </c>
      <c r="H22" s="121">
        <f t="shared" si="3"/>
        <v>139</v>
      </c>
      <c r="I22" s="121">
        <f t="shared" si="3"/>
        <v>1</v>
      </c>
      <c r="J22" s="121">
        <f t="shared" si="3"/>
        <v>0</v>
      </c>
      <c r="K22" s="121">
        <f t="shared" si="3"/>
        <v>1</v>
      </c>
      <c r="L22" s="121">
        <f t="shared" si="3"/>
        <v>0</v>
      </c>
      <c r="M22" s="121">
        <f t="shared" si="3"/>
        <v>0</v>
      </c>
      <c r="N22" s="121"/>
      <c r="O22" s="121"/>
      <c r="P22" s="121"/>
      <c r="Q22" s="121"/>
      <c r="R22" s="121"/>
      <c r="S22" s="121"/>
      <c r="T22" s="121">
        <f t="shared" ref="T22:BJ22" si="4">T20+T19+T18+T17+T16+T15+T14+T13+T12+T11</f>
        <v>175</v>
      </c>
      <c r="U22" s="121">
        <f t="shared" si="4"/>
        <v>217</v>
      </c>
      <c r="V22" s="121">
        <f t="shared" si="4"/>
        <v>6</v>
      </c>
      <c r="W22" s="121">
        <f t="shared" si="4"/>
        <v>5</v>
      </c>
      <c r="X22" s="121">
        <f t="shared" si="4"/>
        <v>190</v>
      </c>
      <c r="Y22" s="121">
        <f t="shared" si="4"/>
        <v>372</v>
      </c>
      <c r="Z22" s="121">
        <f t="shared" si="4"/>
        <v>10</v>
      </c>
      <c r="AA22" s="121">
        <f t="shared" si="4"/>
        <v>12</v>
      </c>
      <c r="AB22" s="121">
        <f t="shared" si="4"/>
        <v>517</v>
      </c>
      <c r="AC22" s="121">
        <f t="shared" si="4"/>
        <v>1029</v>
      </c>
      <c r="AD22" s="121">
        <f t="shared" si="4"/>
        <v>11</v>
      </c>
      <c r="AE22" s="121">
        <f t="shared" si="4"/>
        <v>5</v>
      </c>
      <c r="AF22" s="121">
        <f t="shared" si="4"/>
        <v>0</v>
      </c>
      <c r="AG22" s="121">
        <f t="shared" si="4"/>
        <v>0</v>
      </c>
      <c r="AH22" s="121">
        <f t="shared" si="4"/>
        <v>909</v>
      </c>
      <c r="AI22" s="121">
        <f t="shared" si="4"/>
        <v>1640</v>
      </c>
      <c r="AJ22" s="121">
        <f t="shared" si="4"/>
        <v>2549</v>
      </c>
      <c r="AK22" s="121">
        <f t="shared" si="4"/>
        <v>4</v>
      </c>
      <c r="AL22" s="121">
        <f t="shared" si="4"/>
        <v>5</v>
      </c>
      <c r="AM22" s="121">
        <f t="shared" si="4"/>
        <v>99</v>
      </c>
      <c r="AN22" s="121">
        <f t="shared" si="4"/>
        <v>274</v>
      </c>
      <c r="AO22" s="121">
        <f t="shared" si="4"/>
        <v>322</v>
      </c>
      <c r="AP22" s="121">
        <f t="shared" si="4"/>
        <v>615</v>
      </c>
      <c r="AQ22" s="121">
        <f t="shared" si="4"/>
        <v>240</v>
      </c>
      <c r="AR22" s="121">
        <f t="shared" si="4"/>
        <v>359</v>
      </c>
      <c r="AS22" s="121">
        <f t="shared" si="4"/>
        <v>238</v>
      </c>
      <c r="AT22" s="121">
        <f t="shared" si="4"/>
        <v>373</v>
      </c>
      <c r="AU22" s="121">
        <f t="shared" si="4"/>
        <v>6</v>
      </c>
      <c r="AV22" s="121">
        <f t="shared" si="4"/>
        <v>14</v>
      </c>
      <c r="AW22" s="121">
        <f t="shared" si="4"/>
        <v>909</v>
      </c>
      <c r="AX22" s="121">
        <f t="shared" si="4"/>
        <v>1640</v>
      </c>
      <c r="AY22" s="121">
        <f t="shared" si="4"/>
        <v>2549</v>
      </c>
      <c r="AZ22" s="150">
        <f t="shared" si="4"/>
        <v>407</v>
      </c>
      <c r="BA22" s="150">
        <f t="shared" si="4"/>
        <v>827</v>
      </c>
      <c r="BB22" s="150">
        <f t="shared" si="4"/>
        <v>148</v>
      </c>
      <c r="BC22" s="150">
        <f t="shared" si="4"/>
        <v>211</v>
      </c>
      <c r="BD22" s="150">
        <f t="shared" si="4"/>
        <v>191</v>
      </c>
      <c r="BE22" s="150">
        <f t="shared" si="4"/>
        <v>270</v>
      </c>
      <c r="BF22" s="150">
        <f t="shared" si="4"/>
        <v>163</v>
      </c>
      <c r="BG22" s="150">
        <f t="shared" si="4"/>
        <v>332</v>
      </c>
      <c r="BH22" s="150">
        <f t="shared" si="4"/>
        <v>909</v>
      </c>
      <c r="BI22" s="150">
        <f t="shared" si="4"/>
        <v>1640</v>
      </c>
      <c r="BJ22" s="150">
        <f t="shared" si="4"/>
        <v>2549</v>
      </c>
      <c r="BK22" s="121">
        <f t="shared" ref="BK22:BR22" si="5">SUM(BK11:BK20)</f>
        <v>566</v>
      </c>
      <c r="BL22" s="121">
        <f t="shared" si="5"/>
        <v>925</v>
      </c>
      <c r="BM22" s="121">
        <f t="shared" si="5"/>
        <v>16</v>
      </c>
      <c r="BN22" s="121">
        <f t="shared" si="5"/>
        <v>31</v>
      </c>
      <c r="BO22" s="121">
        <f t="shared" si="5"/>
        <v>200</v>
      </c>
      <c r="BP22" s="121">
        <f t="shared" si="5"/>
        <v>386</v>
      </c>
      <c r="BQ22" s="121">
        <f t="shared" si="5"/>
        <v>0</v>
      </c>
      <c r="BR22" s="121">
        <f t="shared" si="5"/>
        <v>0</v>
      </c>
      <c r="BS22" s="121">
        <f>SUM(BS11:BS20)</f>
        <v>116</v>
      </c>
      <c r="BT22" s="121">
        <f>SUM(BT11:BT20)</f>
        <v>310</v>
      </c>
      <c r="BU22" s="121">
        <f>SUM(BU11:BU20)</f>
        <v>898</v>
      </c>
      <c r="BV22" s="121">
        <f>SUM(BV11:BV20)</f>
        <v>1652</v>
      </c>
      <c r="BW22" s="121">
        <f>SUM(BW11:BW20)</f>
        <v>2550</v>
      </c>
      <c r="BX22" s="121">
        <f t="shared" ref="BX22:CO22" si="6">BX20+BX19+BX18+BX17+BX16+BX15+BX14+BX13+BX12+BX11</f>
        <v>3194</v>
      </c>
      <c r="BY22" s="121">
        <f t="shared" si="6"/>
        <v>2873</v>
      </c>
      <c r="BZ22" s="121">
        <f t="shared" si="6"/>
        <v>6067</v>
      </c>
      <c r="CA22" s="121">
        <f t="shared" si="6"/>
        <v>3195</v>
      </c>
      <c r="CB22" s="121">
        <f t="shared" si="6"/>
        <v>2865</v>
      </c>
      <c r="CC22" s="121">
        <f t="shared" si="6"/>
        <v>6060</v>
      </c>
      <c r="CD22" s="121">
        <f t="shared" si="6"/>
        <v>2970</v>
      </c>
      <c r="CE22" s="121">
        <f t="shared" si="6"/>
        <v>2781</v>
      </c>
      <c r="CF22" s="121">
        <f t="shared" si="6"/>
        <v>5751</v>
      </c>
      <c r="CG22" s="121">
        <f t="shared" si="6"/>
        <v>2957</v>
      </c>
      <c r="CH22" s="121">
        <f t="shared" si="6"/>
        <v>2580</v>
      </c>
      <c r="CI22" s="121">
        <f t="shared" si="6"/>
        <v>5537</v>
      </c>
      <c r="CJ22" s="121">
        <f t="shared" si="6"/>
        <v>2877</v>
      </c>
      <c r="CK22" s="121">
        <f t="shared" si="6"/>
        <v>2579</v>
      </c>
      <c r="CL22" s="121">
        <f t="shared" si="6"/>
        <v>5456</v>
      </c>
      <c r="CM22" s="121">
        <f t="shared" si="6"/>
        <v>2839</v>
      </c>
      <c r="CN22" s="121">
        <f t="shared" si="6"/>
        <v>2636</v>
      </c>
      <c r="CO22" s="121">
        <f t="shared" si="6"/>
        <v>5475</v>
      </c>
      <c r="CP22" s="121">
        <f>BX22+CA22+CD22+CG22+CJ22+CM22</f>
        <v>18032</v>
      </c>
      <c r="CQ22" s="121">
        <f>BY22+CB22+CE22+CH22+CK22+CN22</f>
        <v>16314</v>
      </c>
      <c r="CR22" s="121">
        <f>SUM(CP22:CQ22)</f>
        <v>34346</v>
      </c>
      <c r="CS22" s="121">
        <f t="shared" ref="CS22:DM22" si="7">CS20+CS19+CS18+CS17+CS16+CS15+CS14+CS13+CS12+CS11</f>
        <v>3</v>
      </c>
      <c r="CT22" s="121">
        <f t="shared" si="7"/>
        <v>4</v>
      </c>
      <c r="CU22" s="121">
        <f t="shared" si="7"/>
        <v>7</v>
      </c>
      <c r="CV22" s="121">
        <f t="shared" si="7"/>
        <v>3</v>
      </c>
      <c r="CW22" s="121">
        <f t="shared" si="7"/>
        <v>2</v>
      </c>
      <c r="CX22" s="121">
        <f t="shared" si="7"/>
        <v>5</v>
      </c>
      <c r="CY22" s="121">
        <f t="shared" si="7"/>
        <v>1</v>
      </c>
      <c r="CZ22" s="121">
        <f t="shared" si="7"/>
        <v>0</v>
      </c>
      <c r="DA22" s="121">
        <f t="shared" si="7"/>
        <v>1</v>
      </c>
      <c r="DB22" s="121">
        <f t="shared" si="7"/>
        <v>0</v>
      </c>
      <c r="DC22" s="121">
        <f t="shared" si="7"/>
        <v>1</v>
      </c>
      <c r="DD22" s="121">
        <f t="shared" si="7"/>
        <v>1</v>
      </c>
      <c r="DE22" s="121">
        <f t="shared" si="7"/>
        <v>2</v>
      </c>
      <c r="DF22" s="121">
        <f t="shared" si="7"/>
        <v>1</v>
      </c>
      <c r="DG22" s="121">
        <f t="shared" si="7"/>
        <v>3</v>
      </c>
      <c r="DH22" s="121">
        <f t="shared" si="7"/>
        <v>33274</v>
      </c>
      <c r="DI22" s="121">
        <f t="shared" si="7"/>
        <v>973</v>
      </c>
      <c r="DJ22" s="121">
        <f t="shared" si="7"/>
        <v>110</v>
      </c>
      <c r="DK22" s="121">
        <f t="shared" si="7"/>
        <v>3</v>
      </c>
      <c r="DL22" s="121">
        <f t="shared" si="7"/>
        <v>13</v>
      </c>
      <c r="DM22" s="121">
        <f t="shared" si="7"/>
        <v>1</v>
      </c>
      <c r="DN22" s="121">
        <f>SUM(CS22:DM22)</f>
        <v>34408</v>
      </c>
      <c r="DO22" s="121">
        <f t="shared" ref="DO22:ET22" si="8">DO20+DO19+DO18+DO17+DO16+DO15+DO14+DO13+DO12+DO11</f>
        <v>0</v>
      </c>
      <c r="DP22" s="121">
        <f t="shared" si="8"/>
        <v>3</v>
      </c>
      <c r="DQ22" s="121">
        <f t="shared" si="8"/>
        <v>2</v>
      </c>
      <c r="DR22" s="121">
        <f t="shared" si="8"/>
        <v>5</v>
      </c>
      <c r="DS22" s="121">
        <f t="shared" si="8"/>
        <v>46</v>
      </c>
      <c r="DT22" s="121">
        <f t="shared" si="8"/>
        <v>57</v>
      </c>
      <c r="DU22" s="121">
        <f t="shared" si="8"/>
        <v>103</v>
      </c>
      <c r="DV22" s="121">
        <f t="shared" si="8"/>
        <v>2195</v>
      </c>
      <c r="DW22" s="121">
        <f t="shared" si="8"/>
        <v>2196</v>
      </c>
      <c r="DX22" s="121">
        <f t="shared" si="8"/>
        <v>4391</v>
      </c>
      <c r="DY22" s="121">
        <f t="shared" si="8"/>
        <v>2892</v>
      </c>
      <c r="DZ22" s="121">
        <f t="shared" si="8"/>
        <v>2706</v>
      </c>
      <c r="EA22" s="121">
        <f t="shared" si="8"/>
        <v>5598</v>
      </c>
      <c r="EB22" s="121">
        <f t="shared" si="8"/>
        <v>2869</v>
      </c>
      <c r="EC22" s="121">
        <f t="shared" si="8"/>
        <v>2660</v>
      </c>
      <c r="ED22" s="121">
        <f t="shared" si="8"/>
        <v>5529</v>
      </c>
      <c r="EE22" s="121">
        <f t="shared" si="8"/>
        <v>2656</v>
      </c>
      <c r="EF22" s="121">
        <f t="shared" si="8"/>
        <v>2457</v>
      </c>
      <c r="EG22" s="121">
        <f t="shared" si="8"/>
        <v>5113</v>
      </c>
      <c r="EH22" s="121">
        <f t="shared" si="8"/>
        <v>2644</v>
      </c>
      <c r="EI22" s="121">
        <f t="shared" si="8"/>
        <v>2388</v>
      </c>
      <c r="EJ22" s="121">
        <f t="shared" si="8"/>
        <v>5032</v>
      </c>
      <c r="EK22" s="121">
        <f t="shared" si="8"/>
        <v>2681</v>
      </c>
      <c r="EL22" s="121">
        <f t="shared" si="8"/>
        <v>2441</v>
      </c>
      <c r="EM22" s="121">
        <f t="shared" si="8"/>
        <v>5122</v>
      </c>
      <c r="EN22" s="121">
        <f t="shared" si="8"/>
        <v>1412</v>
      </c>
      <c r="EO22" s="121">
        <f t="shared" si="8"/>
        <v>1029</v>
      </c>
      <c r="EP22" s="121">
        <f t="shared" si="8"/>
        <v>2441</v>
      </c>
      <c r="EQ22" s="121">
        <f t="shared" si="8"/>
        <v>447</v>
      </c>
      <c r="ER22" s="121">
        <f t="shared" si="8"/>
        <v>257</v>
      </c>
      <c r="ES22" s="121">
        <f t="shared" si="8"/>
        <v>704</v>
      </c>
      <c r="ET22" s="121">
        <f t="shared" si="8"/>
        <v>131</v>
      </c>
      <c r="EU22" s="121">
        <f t="shared" ref="EU22:FZ22" si="9">EU20+EU19+EU18+EU17+EU16+EU15+EU14+EU13+EU12+EU11</f>
        <v>77</v>
      </c>
      <c r="EV22" s="121">
        <f t="shared" si="9"/>
        <v>208</v>
      </c>
      <c r="EW22" s="121">
        <f t="shared" si="9"/>
        <v>45</v>
      </c>
      <c r="EX22" s="121">
        <f t="shared" si="9"/>
        <v>31</v>
      </c>
      <c r="EY22" s="121">
        <f t="shared" si="9"/>
        <v>76</v>
      </c>
      <c r="EZ22" s="121">
        <f t="shared" si="9"/>
        <v>19</v>
      </c>
      <c r="FA22" s="121">
        <f t="shared" si="9"/>
        <v>11</v>
      </c>
      <c r="FB22" s="121">
        <f t="shared" si="9"/>
        <v>0</v>
      </c>
      <c r="FC22" s="121">
        <f t="shared" si="9"/>
        <v>4</v>
      </c>
      <c r="FD22" s="121">
        <f t="shared" si="9"/>
        <v>5</v>
      </c>
      <c r="FE22" s="121">
        <f t="shared" si="9"/>
        <v>0</v>
      </c>
      <c r="FF22" s="121">
        <f t="shared" si="9"/>
        <v>7</v>
      </c>
      <c r="FG22" s="121">
        <f t="shared" si="9"/>
        <v>6</v>
      </c>
      <c r="FH22" s="121">
        <f t="shared" si="9"/>
        <v>0</v>
      </c>
      <c r="FI22" s="121">
        <f t="shared" si="9"/>
        <v>49</v>
      </c>
      <c r="FJ22" s="121">
        <f t="shared" si="9"/>
        <v>59</v>
      </c>
      <c r="FK22" s="121">
        <f t="shared" si="9"/>
        <v>0</v>
      </c>
      <c r="FL22" s="121">
        <f t="shared" si="9"/>
        <v>15937</v>
      </c>
      <c r="FM22" s="121">
        <f t="shared" si="9"/>
        <v>14848</v>
      </c>
      <c r="FN22" s="121">
        <f t="shared" si="9"/>
        <v>0</v>
      </c>
      <c r="FO22" s="121">
        <f t="shared" si="9"/>
        <v>1990</v>
      </c>
      <c r="FP22" s="121">
        <f t="shared" si="9"/>
        <v>1363</v>
      </c>
      <c r="FQ22" s="121">
        <f t="shared" si="9"/>
        <v>0</v>
      </c>
      <c r="FR22" s="121">
        <f t="shared" si="9"/>
        <v>68</v>
      </c>
      <c r="FS22" s="121">
        <f t="shared" si="9"/>
        <v>47</v>
      </c>
      <c r="FT22" s="121">
        <f t="shared" si="9"/>
        <v>0</v>
      </c>
      <c r="FU22" s="121">
        <f t="shared" si="9"/>
        <v>7</v>
      </c>
      <c r="FV22" s="121">
        <f t="shared" si="9"/>
        <v>6</v>
      </c>
      <c r="FW22" s="121">
        <f t="shared" si="9"/>
        <v>0</v>
      </c>
      <c r="FX22" s="121">
        <f t="shared" si="9"/>
        <v>295</v>
      </c>
      <c r="FY22" s="121">
        <f t="shared" si="9"/>
        <v>299</v>
      </c>
      <c r="FZ22" s="121">
        <f t="shared" si="9"/>
        <v>288</v>
      </c>
      <c r="GA22" s="121">
        <f t="shared" ref="GA22:GJ22" si="10">GA20+GA19+GA18+GA17+GA16+GA15+GA14+GA13+GA12+GA11</f>
        <v>273</v>
      </c>
      <c r="GB22" s="121">
        <f t="shared" si="10"/>
        <v>271</v>
      </c>
      <c r="GC22" s="121">
        <f t="shared" si="10"/>
        <v>266</v>
      </c>
      <c r="GD22" s="121">
        <f t="shared" si="10"/>
        <v>3</v>
      </c>
      <c r="GE22" s="121">
        <f t="shared" si="10"/>
        <v>2</v>
      </c>
      <c r="GF22" s="121">
        <f t="shared" si="10"/>
        <v>2</v>
      </c>
      <c r="GG22" s="121">
        <f t="shared" si="10"/>
        <v>1</v>
      </c>
      <c r="GH22" s="121">
        <f t="shared" si="10"/>
        <v>1</v>
      </c>
      <c r="GI22" s="121">
        <f t="shared" si="10"/>
        <v>2</v>
      </c>
      <c r="GJ22" s="121">
        <f t="shared" si="10"/>
        <v>1703</v>
      </c>
      <c r="GM22" s="134"/>
    </row>
    <row r="23" spans="1:195">
      <c r="BK23" s="144">
        <f>SUM(BK22:BL22)</f>
        <v>1491</v>
      </c>
      <c r="BL23" s="144">
        <f>SUM(BL22:BT22)</f>
        <v>1984</v>
      </c>
    </row>
    <row r="24" spans="1:195">
      <c r="AY24" s="144">
        <f>2756-AY22</f>
        <v>207</v>
      </c>
      <c r="BW24" s="144">
        <f>BW22+248</f>
        <v>2798</v>
      </c>
    </row>
  </sheetData>
  <mergeCells count="87">
    <mergeCell ref="DE9:DG9"/>
    <mergeCell ref="A3:BW3"/>
    <mergeCell ref="A5:BW5"/>
    <mergeCell ref="T7:BW8"/>
    <mergeCell ref="BU9:BW9"/>
    <mergeCell ref="BH9:BJ9"/>
    <mergeCell ref="AW9:AY9"/>
    <mergeCell ref="CG9:CI9"/>
    <mergeCell ref="CJ9:CL9"/>
    <mergeCell ref="CM9:CO9"/>
    <mergeCell ref="CP9:CR9"/>
    <mergeCell ref="CS9:CU9"/>
    <mergeCell ref="CV9:CX9"/>
    <mergeCell ref="BX9:BZ9"/>
    <mergeCell ref="CA9:CC9"/>
    <mergeCell ref="CD9:CF9"/>
    <mergeCell ref="CY9:DA9"/>
    <mergeCell ref="DB9:DD9"/>
    <mergeCell ref="BF9:BG9"/>
    <mergeCell ref="BK9:BL9"/>
    <mergeCell ref="BM9:BN9"/>
    <mergeCell ref="BQ9:BR9"/>
    <mergeCell ref="BS9:BT9"/>
    <mergeCell ref="FL8:FN9"/>
    <mergeCell ref="FO8:FQ9"/>
    <mergeCell ref="Z9:AA9"/>
    <mergeCell ref="AB9:AC9"/>
    <mergeCell ref="AD9:AE9"/>
    <mergeCell ref="AF9:AG9"/>
    <mergeCell ref="AH9:AJ9"/>
    <mergeCell ref="BO9:BP9"/>
    <mergeCell ref="AM9:AN9"/>
    <mergeCell ref="AO9:AP9"/>
    <mergeCell ref="AQ9:AR9"/>
    <mergeCell ref="AS9:AT9"/>
    <mergeCell ref="AU9:AV9"/>
    <mergeCell ref="AZ9:BA9"/>
    <mergeCell ref="BB9:BC9"/>
    <mergeCell ref="BD9:BE9"/>
    <mergeCell ref="EW8:EY9"/>
    <mergeCell ref="EZ8:FB9"/>
    <mergeCell ref="AK9:AL9"/>
    <mergeCell ref="FU8:FW9"/>
    <mergeCell ref="N9:N10"/>
    <mergeCell ref="O9:O10"/>
    <mergeCell ref="P9:P10"/>
    <mergeCell ref="Q9:Q10"/>
    <mergeCell ref="R9:R10"/>
    <mergeCell ref="S9:S10"/>
    <mergeCell ref="T9:U9"/>
    <mergeCell ref="V9:W9"/>
    <mergeCell ref="X9:Y9"/>
    <mergeCell ref="FC8:FE9"/>
    <mergeCell ref="FF8:FH9"/>
    <mergeCell ref="FI8:FK9"/>
    <mergeCell ref="EH8:EJ9"/>
    <mergeCell ref="BX7:FW7"/>
    <mergeCell ref="FX7:GJ9"/>
    <mergeCell ref="BX8:DG8"/>
    <mergeCell ref="DH8:DO9"/>
    <mergeCell ref="DP8:DR9"/>
    <mergeCell ref="DS8:DU9"/>
    <mergeCell ref="DV8:DX9"/>
    <mergeCell ref="DY8:EA9"/>
    <mergeCell ref="EB8:ED9"/>
    <mergeCell ref="EE8:EG9"/>
    <mergeCell ref="FR8:FT9"/>
    <mergeCell ref="EK8:EM9"/>
    <mergeCell ref="EN8:EP9"/>
    <mergeCell ref="EQ8:ES9"/>
    <mergeCell ref="ET8:EV9"/>
    <mergeCell ref="A1:BW1"/>
    <mergeCell ref="N7:S8"/>
    <mergeCell ref="A7:A10"/>
    <mergeCell ref="B7:B10"/>
    <mergeCell ref="C7:C10"/>
    <mergeCell ref="D7:D10"/>
    <mergeCell ref="E7:E10"/>
    <mergeCell ref="F7:F10"/>
    <mergeCell ref="G7:G10"/>
    <mergeCell ref="H7:H10"/>
    <mergeCell ref="I7:I10"/>
    <mergeCell ref="J7:J10"/>
    <mergeCell ref="K7:K10"/>
    <mergeCell ref="L7:L10"/>
    <mergeCell ref="M7:M10"/>
    <mergeCell ref="A4:BW4"/>
  </mergeCells>
  <printOptions horizontalCentered="1"/>
  <pageMargins left="0.70866141732283472" right="0.70866141732283472" top="0.55118110236220474" bottom="0.47244094488188981" header="0.31496062992125984" footer="0.31496062992125984"/>
  <pageSetup paperSize="10000" scale="95" orientation="landscape" horizontalDpi="4294967293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GI24"/>
  <sheetViews>
    <sheetView view="pageBreakPreview" zoomScale="90" zoomScaleSheetLayoutView="90" workbookViewId="0">
      <selection activeCell="Q5" sqref="Q5"/>
    </sheetView>
  </sheetViews>
  <sheetFormatPr defaultRowHeight="15"/>
  <cols>
    <col min="1" max="1" width="4.85546875" style="111" customWidth="1"/>
    <col min="2" max="2" width="0" style="111" hidden="1" customWidth="1"/>
    <col min="3" max="3" width="43.28515625" style="111" hidden="1" customWidth="1"/>
    <col min="4" max="4" width="24.85546875" style="111" hidden="1" customWidth="1"/>
    <col min="5" max="5" width="23.140625" style="111" bestFit="1" customWidth="1"/>
    <col min="6" max="6" width="19" style="111" hidden="1" customWidth="1"/>
    <col min="7" max="13" width="7.140625" style="111" hidden="1" customWidth="1"/>
    <col min="14" max="14" width="26.42578125" style="111" hidden="1" customWidth="1"/>
    <col min="15" max="15" width="7.140625" style="129" hidden="1" customWidth="1"/>
    <col min="16" max="19" width="7.140625" style="111" hidden="1" customWidth="1"/>
    <col min="20" max="33" width="6.7109375" style="111" hidden="1" customWidth="1"/>
    <col min="34" max="58" width="7.140625" style="111" hidden="1" customWidth="1"/>
    <col min="59" max="64" width="7.140625" style="111" customWidth="1"/>
    <col min="65" max="66" width="7.140625" style="111" hidden="1" customWidth="1"/>
    <col min="67" max="71" width="7.140625" style="111" customWidth="1"/>
    <col min="72" max="188" width="7.140625" style="111" hidden="1" customWidth="1"/>
    <col min="189" max="189" width="0" style="111" hidden="1" customWidth="1"/>
    <col min="190" max="16384" width="9.140625" style="111"/>
  </cols>
  <sheetData>
    <row r="1" spans="1:191">
      <c r="A1" s="776" t="s">
        <v>1865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6"/>
      <c r="R1" s="776"/>
      <c r="S1" s="776"/>
      <c r="T1" s="776"/>
      <c r="U1" s="776"/>
      <c r="V1" s="776"/>
      <c r="W1" s="776"/>
      <c r="X1" s="776"/>
      <c r="Y1" s="776"/>
      <c r="Z1" s="776"/>
      <c r="AA1" s="776"/>
      <c r="AB1" s="776"/>
      <c r="AC1" s="776"/>
      <c r="AD1" s="776"/>
      <c r="AE1" s="776"/>
      <c r="AF1" s="776"/>
      <c r="AG1" s="776"/>
      <c r="AH1" s="776"/>
      <c r="AI1" s="776"/>
      <c r="AJ1" s="776"/>
      <c r="AK1" s="776"/>
      <c r="AL1" s="776"/>
      <c r="AM1" s="776"/>
      <c r="AN1" s="776"/>
      <c r="AO1" s="776"/>
      <c r="AP1" s="776"/>
      <c r="AQ1" s="776"/>
      <c r="AR1" s="776"/>
      <c r="AS1" s="776"/>
      <c r="AT1" s="776"/>
      <c r="AU1" s="776"/>
      <c r="AV1" s="776"/>
      <c r="AW1" s="776"/>
      <c r="AX1" s="776"/>
      <c r="AY1" s="776"/>
      <c r="AZ1" s="776"/>
      <c r="BA1" s="776"/>
      <c r="BB1" s="776"/>
      <c r="BC1" s="776"/>
      <c r="BD1" s="776"/>
      <c r="BE1" s="776"/>
      <c r="BF1" s="776"/>
      <c r="BG1" s="776"/>
      <c r="BH1" s="776"/>
      <c r="BI1" s="776"/>
      <c r="BJ1" s="776"/>
      <c r="BK1" s="776"/>
      <c r="BL1" s="776"/>
      <c r="BM1" s="776"/>
      <c r="BN1" s="776"/>
      <c r="BO1" s="776"/>
      <c r="BP1" s="776"/>
      <c r="BQ1" s="776"/>
      <c r="BR1" s="776"/>
      <c r="BS1" s="776"/>
      <c r="BT1" s="776"/>
      <c r="BU1" s="776"/>
      <c r="BV1" s="776"/>
      <c r="BW1" s="776"/>
      <c r="BX1" s="776"/>
      <c r="BY1" s="776"/>
      <c r="BZ1" s="776"/>
      <c r="CA1" s="776"/>
      <c r="CB1" s="776"/>
      <c r="CC1" s="776"/>
      <c r="CD1" s="776"/>
      <c r="CE1" s="776"/>
      <c r="CF1" s="776"/>
      <c r="CG1" s="776"/>
      <c r="CH1" s="776"/>
      <c r="CI1" s="776"/>
      <c r="CJ1" s="776"/>
      <c r="CK1" s="776"/>
      <c r="CL1" s="776"/>
      <c r="CM1" s="776"/>
      <c r="CN1" s="776"/>
      <c r="CO1" s="776"/>
      <c r="CP1" s="776"/>
      <c r="CQ1" s="776"/>
      <c r="CR1" s="776"/>
      <c r="CS1" s="776"/>
      <c r="CT1" s="776"/>
      <c r="CU1" s="776"/>
      <c r="CV1" s="776"/>
      <c r="CW1" s="776"/>
      <c r="CX1" s="776"/>
      <c r="CY1" s="776"/>
      <c r="CZ1" s="776"/>
      <c r="DA1" s="776"/>
      <c r="DB1" s="776"/>
      <c r="DC1" s="776"/>
      <c r="DD1" s="776"/>
      <c r="DE1" s="776"/>
      <c r="DF1" s="776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776"/>
      <c r="DU1" s="776"/>
      <c r="DV1" s="776"/>
      <c r="DW1" s="776"/>
      <c r="DX1" s="776"/>
      <c r="DY1" s="776"/>
      <c r="DZ1" s="776"/>
      <c r="EA1" s="776"/>
      <c r="EB1" s="776"/>
      <c r="EC1" s="776"/>
      <c r="ED1" s="776"/>
      <c r="EE1" s="776"/>
      <c r="EF1" s="776"/>
      <c r="EG1" s="776"/>
      <c r="EH1" s="776"/>
      <c r="EI1" s="776"/>
      <c r="EJ1" s="776"/>
      <c r="EK1" s="776"/>
      <c r="EL1" s="776"/>
      <c r="EM1" s="776"/>
      <c r="EN1" s="776"/>
      <c r="EO1" s="776"/>
      <c r="EP1" s="776"/>
      <c r="EQ1" s="776"/>
      <c r="ER1" s="776"/>
      <c r="ES1" s="776"/>
      <c r="ET1" s="776"/>
      <c r="EU1" s="776"/>
      <c r="EV1" s="776"/>
      <c r="EW1" s="776"/>
      <c r="EX1" s="776"/>
      <c r="EY1" s="776"/>
      <c r="EZ1" s="776"/>
      <c r="FA1" s="776"/>
      <c r="FB1" s="776"/>
      <c r="FC1" s="776"/>
      <c r="FD1" s="776"/>
      <c r="FE1" s="776"/>
      <c r="FF1" s="776"/>
      <c r="FG1" s="776"/>
      <c r="FH1" s="776"/>
      <c r="FI1" s="776"/>
      <c r="FJ1" s="776"/>
      <c r="FK1" s="776"/>
      <c r="FL1" s="776"/>
      <c r="FM1" s="776"/>
      <c r="FN1" s="776"/>
      <c r="FO1" s="776"/>
      <c r="FP1" s="776"/>
      <c r="FQ1" s="776"/>
      <c r="FR1" s="776"/>
      <c r="FS1" s="776"/>
      <c r="FT1" s="776"/>
      <c r="FU1" s="776"/>
      <c r="FV1" s="776"/>
      <c r="FW1" s="776"/>
      <c r="FX1" s="776"/>
      <c r="FY1" s="776"/>
      <c r="FZ1" s="776"/>
      <c r="GA1" s="776"/>
      <c r="GB1" s="776"/>
      <c r="GC1" s="776"/>
      <c r="GD1" s="776"/>
      <c r="GE1" s="776"/>
      <c r="GF1" s="776"/>
      <c r="GG1" s="776"/>
    </row>
    <row r="2" spans="1:191" ht="6.75" customHeight="1">
      <c r="A2" s="306"/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306"/>
      <c r="DH2" s="306"/>
      <c r="DI2" s="306"/>
      <c r="DJ2" s="306"/>
      <c r="DK2" s="306"/>
      <c r="DL2" s="306"/>
      <c r="DM2" s="306"/>
      <c r="DN2" s="306"/>
      <c r="DO2" s="306"/>
      <c r="DP2" s="306"/>
      <c r="DQ2" s="306"/>
      <c r="DR2" s="306"/>
      <c r="DS2" s="306"/>
      <c r="DT2" s="306"/>
      <c r="DU2" s="306"/>
      <c r="DV2" s="306"/>
      <c r="DW2" s="306"/>
      <c r="DX2" s="306"/>
      <c r="DY2" s="306"/>
      <c r="DZ2" s="306"/>
      <c r="EA2" s="306"/>
      <c r="EB2" s="306"/>
      <c r="EC2" s="306"/>
      <c r="ED2" s="306"/>
      <c r="EE2" s="306"/>
      <c r="EF2" s="306"/>
      <c r="EG2" s="306"/>
      <c r="EH2" s="306"/>
      <c r="EI2" s="306"/>
      <c r="EJ2" s="306"/>
      <c r="EK2" s="306"/>
      <c r="EL2" s="306"/>
      <c r="EM2" s="306"/>
      <c r="EN2" s="306"/>
      <c r="EO2" s="306"/>
      <c r="EP2" s="306"/>
      <c r="EQ2" s="306"/>
      <c r="ER2" s="306"/>
      <c r="ES2" s="306"/>
      <c r="ET2" s="306"/>
      <c r="EU2" s="306"/>
      <c r="EV2" s="306"/>
      <c r="EW2" s="306"/>
      <c r="EX2" s="306"/>
      <c r="EY2" s="306"/>
      <c r="EZ2" s="306"/>
      <c r="FA2" s="306"/>
      <c r="FB2" s="306"/>
      <c r="FC2" s="306"/>
      <c r="FD2" s="306"/>
      <c r="FE2" s="306"/>
      <c r="FF2" s="306"/>
      <c r="FG2" s="306"/>
      <c r="FH2" s="306"/>
      <c r="FI2" s="306"/>
      <c r="FJ2" s="306"/>
      <c r="FK2" s="306"/>
      <c r="FL2" s="306"/>
      <c r="FM2" s="306"/>
      <c r="FN2" s="306"/>
      <c r="FO2" s="306"/>
      <c r="FP2" s="306"/>
      <c r="FQ2" s="306"/>
      <c r="FR2" s="306"/>
      <c r="FS2" s="306"/>
      <c r="FT2" s="306"/>
      <c r="FU2" s="306"/>
      <c r="FV2" s="306"/>
      <c r="FW2" s="306"/>
      <c r="FX2" s="306"/>
      <c r="FY2" s="306"/>
      <c r="FZ2" s="306"/>
      <c r="GA2" s="306"/>
      <c r="GB2" s="306"/>
      <c r="GC2" s="306"/>
      <c r="GD2" s="306"/>
      <c r="GE2" s="306"/>
      <c r="GF2" s="306"/>
      <c r="GG2" s="306"/>
    </row>
    <row r="3" spans="1:191">
      <c r="A3" s="776" t="s">
        <v>1374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  <c r="Q3" s="776"/>
      <c r="R3" s="776"/>
      <c r="S3" s="776"/>
      <c r="T3" s="776"/>
      <c r="U3" s="776"/>
      <c r="V3" s="776"/>
      <c r="W3" s="776"/>
      <c r="X3" s="776"/>
      <c r="Y3" s="776"/>
      <c r="Z3" s="776"/>
      <c r="AA3" s="776"/>
      <c r="AB3" s="776"/>
      <c r="AC3" s="776"/>
      <c r="AD3" s="776"/>
      <c r="AE3" s="776"/>
      <c r="AF3" s="776"/>
      <c r="AG3" s="776"/>
      <c r="AH3" s="776"/>
      <c r="AI3" s="776"/>
      <c r="AJ3" s="776"/>
      <c r="AK3" s="776"/>
      <c r="AL3" s="776"/>
      <c r="AM3" s="776"/>
      <c r="AN3" s="776"/>
      <c r="AO3" s="776"/>
      <c r="AP3" s="776"/>
      <c r="AQ3" s="776"/>
      <c r="AR3" s="776"/>
      <c r="AS3" s="776"/>
      <c r="AT3" s="776"/>
      <c r="AU3" s="776"/>
      <c r="AV3" s="776"/>
      <c r="AW3" s="776"/>
      <c r="AX3" s="776"/>
      <c r="AY3" s="776"/>
      <c r="AZ3" s="776"/>
      <c r="BA3" s="776"/>
      <c r="BB3" s="776"/>
      <c r="BC3" s="776"/>
      <c r="BD3" s="776"/>
      <c r="BE3" s="776"/>
      <c r="BF3" s="776"/>
      <c r="BG3" s="776"/>
      <c r="BH3" s="776"/>
      <c r="BI3" s="776"/>
      <c r="BJ3" s="776"/>
      <c r="BK3" s="776"/>
      <c r="BL3" s="776"/>
      <c r="BM3" s="776"/>
      <c r="BN3" s="776"/>
      <c r="BO3" s="776"/>
      <c r="BP3" s="776"/>
      <c r="BQ3" s="776"/>
      <c r="BR3" s="776"/>
      <c r="BS3" s="776"/>
      <c r="BT3" s="776"/>
      <c r="BU3" s="776"/>
      <c r="BV3" s="776"/>
      <c r="BW3" s="776"/>
      <c r="BX3" s="776"/>
      <c r="BY3" s="776"/>
      <c r="BZ3" s="776"/>
      <c r="CA3" s="776"/>
      <c r="CB3" s="776"/>
      <c r="CC3" s="776"/>
      <c r="CD3" s="776"/>
      <c r="CE3" s="776"/>
      <c r="CF3" s="776"/>
      <c r="CG3" s="776"/>
      <c r="CH3" s="776"/>
      <c r="CI3" s="776"/>
      <c r="CJ3" s="776"/>
      <c r="CK3" s="776"/>
      <c r="CL3" s="776"/>
      <c r="CM3" s="776"/>
      <c r="CN3" s="776"/>
      <c r="CO3" s="776"/>
      <c r="CP3" s="776"/>
      <c r="CQ3" s="776"/>
      <c r="CR3" s="776"/>
      <c r="CS3" s="776"/>
      <c r="CT3" s="776"/>
      <c r="CU3" s="776"/>
      <c r="CV3" s="776"/>
      <c r="CW3" s="776"/>
      <c r="CX3" s="776"/>
      <c r="CY3" s="776"/>
      <c r="CZ3" s="776"/>
      <c r="DA3" s="776"/>
      <c r="DB3" s="776"/>
      <c r="DC3" s="776"/>
      <c r="DD3" s="776"/>
      <c r="DE3" s="776"/>
      <c r="DF3" s="776"/>
      <c r="DG3" s="776"/>
      <c r="DH3" s="776"/>
      <c r="DI3" s="776"/>
      <c r="DJ3" s="776"/>
      <c r="DK3" s="776"/>
      <c r="DL3" s="776"/>
      <c r="DM3" s="776"/>
      <c r="DN3" s="776"/>
      <c r="DO3" s="776"/>
      <c r="DP3" s="776"/>
      <c r="DQ3" s="776"/>
      <c r="DR3" s="776"/>
      <c r="DS3" s="776"/>
      <c r="DT3" s="776"/>
      <c r="DU3" s="776"/>
      <c r="DV3" s="776"/>
      <c r="DW3" s="776"/>
      <c r="DX3" s="776"/>
      <c r="DY3" s="776"/>
      <c r="DZ3" s="776"/>
      <c r="EA3" s="776"/>
      <c r="EB3" s="776"/>
      <c r="EC3" s="776"/>
      <c r="ED3" s="776"/>
      <c r="EE3" s="776"/>
      <c r="EF3" s="776"/>
      <c r="EG3" s="776"/>
      <c r="EH3" s="776"/>
      <c r="EI3" s="776"/>
      <c r="EJ3" s="776"/>
      <c r="EK3" s="776"/>
      <c r="EL3" s="776"/>
      <c r="EM3" s="776"/>
      <c r="EN3" s="776"/>
      <c r="EO3" s="776"/>
      <c r="EP3" s="776"/>
      <c r="EQ3" s="776"/>
      <c r="ER3" s="776"/>
      <c r="ES3" s="776"/>
      <c r="ET3" s="776"/>
      <c r="EU3" s="776"/>
      <c r="EV3" s="776"/>
      <c r="EW3" s="776"/>
      <c r="EX3" s="776"/>
      <c r="EY3" s="776"/>
      <c r="EZ3" s="776"/>
      <c r="FA3" s="776"/>
      <c r="FB3" s="776"/>
      <c r="FC3" s="776"/>
      <c r="FD3" s="776"/>
      <c r="FE3" s="776"/>
      <c r="FF3" s="776"/>
      <c r="FG3" s="776"/>
      <c r="FH3" s="776"/>
      <c r="FI3" s="776"/>
      <c r="FJ3" s="776"/>
      <c r="FK3" s="776"/>
      <c r="FL3" s="776"/>
      <c r="FM3" s="776"/>
      <c r="FN3" s="776"/>
      <c r="FO3" s="776"/>
      <c r="FP3" s="776"/>
      <c r="FQ3" s="776"/>
      <c r="FR3" s="776"/>
      <c r="FS3" s="776"/>
      <c r="FT3" s="776"/>
      <c r="FU3" s="776"/>
      <c r="FV3" s="776"/>
      <c r="FW3" s="776"/>
      <c r="FX3" s="776"/>
      <c r="FY3" s="776"/>
      <c r="FZ3" s="776"/>
      <c r="GA3" s="776"/>
      <c r="GB3" s="776"/>
      <c r="GC3" s="776"/>
      <c r="GD3" s="776"/>
      <c r="GE3" s="776"/>
      <c r="GF3" s="776"/>
      <c r="GG3" s="776"/>
    </row>
    <row r="4" spans="1:191">
      <c r="A4" s="776" t="s">
        <v>2643</v>
      </c>
      <c r="B4" s="776"/>
      <c r="C4" s="776"/>
      <c r="D4" s="776"/>
      <c r="E4" s="776"/>
      <c r="F4" s="776"/>
      <c r="G4" s="776"/>
      <c r="H4" s="776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  <c r="U4" s="776"/>
      <c r="V4" s="776"/>
      <c r="W4" s="776"/>
      <c r="X4" s="776"/>
      <c r="Y4" s="776"/>
      <c r="Z4" s="776"/>
      <c r="AA4" s="776"/>
      <c r="AB4" s="776"/>
      <c r="AC4" s="776"/>
      <c r="AD4" s="776"/>
      <c r="AE4" s="776"/>
      <c r="AF4" s="776"/>
      <c r="AG4" s="776"/>
      <c r="AH4" s="776"/>
      <c r="AI4" s="776"/>
      <c r="AJ4" s="776"/>
      <c r="AK4" s="776"/>
      <c r="AL4" s="776"/>
      <c r="AM4" s="776"/>
      <c r="AN4" s="776"/>
      <c r="AO4" s="776"/>
      <c r="AP4" s="776"/>
      <c r="AQ4" s="776"/>
      <c r="AR4" s="776"/>
      <c r="AS4" s="776"/>
      <c r="AT4" s="776"/>
      <c r="AU4" s="776"/>
      <c r="AV4" s="776"/>
      <c r="AW4" s="776"/>
      <c r="AX4" s="776"/>
      <c r="AY4" s="776"/>
      <c r="AZ4" s="776"/>
      <c r="BA4" s="776"/>
      <c r="BB4" s="776"/>
      <c r="BC4" s="776"/>
      <c r="BD4" s="776"/>
      <c r="BE4" s="776"/>
      <c r="BF4" s="776"/>
      <c r="BG4" s="776"/>
      <c r="BH4" s="776"/>
      <c r="BI4" s="776"/>
      <c r="BJ4" s="776"/>
      <c r="BK4" s="776"/>
      <c r="BL4" s="776"/>
      <c r="BM4" s="776"/>
      <c r="BN4" s="776"/>
      <c r="BO4" s="776"/>
      <c r="BP4" s="776"/>
      <c r="BQ4" s="776"/>
      <c r="BR4" s="776"/>
      <c r="BS4" s="776"/>
      <c r="BT4" s="776"/>
      <c r="BU4" s="776"/>
      <c r="BV4" s="776"/>
      <c r="BW4" s="776"/>
      <c r="BX4" s="776"/>
      <c r="BY4" s="776"/>
      <c r="BZ4" s="776"/>
      <c r="CA4" s="776"/>
      <c r="CB4" s="776"/>
      <c r="CC4" s="776"/>
      <c r="CD4" s="776"/>
      <c r="CE4" s="776"/>
      <c r="CF4" s="776"/>
      <c r="CG4" s="776"/>
      <c r="CH4" s="776"/>
      <c r="CI4" s="776"/>
      <c r="CJ4" s="776"/>
      <c r="CK4" s="776"/>
      <c r="CL4" s="776"/>
      <c r="CM4" s="776"/>
      <c r="CN4" s="776"/>
      <c r="CO4" s="776"/>
      <c r="CP4" s="776"/>
      <c r="CQ4" s="776"/>
      <c r="CR4" s="776"/>
      <c r="CS4" s="776"/>
      <c r="CT4" s="776"/>
      <c r="CU4" s="776"/>
      <c r="CV4" s="776"/>
      <c r="CW4" s="776"/>
      <c r="CX4" s="776"/>
      <c r="CY4" s="776"/>
      <c r="CZ4" s="776"/>
      <c r="DA4" s="776"/>
      <c r="DB4" s="776"/>
      <c r="DC4" s="776"/>
      <c r="DD4" s="776"/>
      <c r="DE4" s="776"/>
      <c r="DF4" s="776"/>
      <c r="DG4" s="776"/>
      <c r="DH4" s="776"/>
      <c r="DI4" s="776"/>
      <c r="DJ4" s="776"/>
      <c r="DK4" s="776"/>
      <c r="DL4" s="776"/>
      <c r="DM4" s="776"/>
      <c r="DN4" s="776"/>
      <c r="DO4" s="776"/>
      <c r="DP4" s="776"/>
      <c r="DQ4" s="776"/>
      <c r="DR4" s="776"/>
      <c r="DS4" s="776"/>
      <c r="DT4" s="776"/>
      <c r="DU4" s="776"/>
      <c r="DV4" s="776"/>
      <c r="DW4" s="776"/>
      <c r="DX4" s="776"/>
      <c r="DY4" s="776"/>
      <c r="DZ4" s="776"/>
      <c r="EA4" s="776"/>
      <c r="EB4" s="776"/>
      <c r="EC4" s="776"/>
      <c r="ED4" s="776"/>
      <c r="EE4" s="776"/>
      <c r="EF4" s="776"/>
      <c r="EG4" s="776"/>
      <c r="EH4" s="776"/>
      <c r="EI4" s="776"/>
      <c r="EJ4" s="776"/>
      <c r="EK4" s="776"/>
      <c r="EL4" s="776"/>
      <c r="EM4" s="776"/>
      <c r="EN4" s="776"/>
      <c r="EO4" s="776"/>
      <c r="EP4" s="776"/>
      <c r="EQ4" s="776"/>
      <c r="ER4" s="776"/>
      <c r="ES4" s="776"/>
      <c r="ET4" s="776"/>
      <c r="EU4" s="776"/>
      <c r="EV4" s="776"/>
      <c r="EW4" s="776"/>
      <c r="EX4" s="776"/>
      <c r="EY4" s="776"/>
      <c r="EZ4" s="776"/>
      <c r="FA4" s="776"/>
      <c r="FB4" s="776"/>
      <c r="FC4" s="776"/>
      <c r="FD4" s="776"/>
      <c r="FE4" s="776"/>
      <c r="FF4" s="776"/>
      <c r="FG4" s="776"/>
      <c r="FH4" s="776"/>
      <c r="FI4" s="776"/>
      <c r="FJ4" s="776"/>
      <c r="FK4" s="776"/>
      <c r="FL4" s="776"/>
      <c r="FM4" s="776"/>
      <c r="FN4" s="776"/>
      <c r="FO4" s="776"/>
      <c r="FP4" s="776"/>
      <c r="FQ4" s="776"/>
      <c r="FR4" s="776"/>
      <c r="FS4" s="776"/>
      <c r="FT4" s="776"/>
      <c r="FU4" s="776"/>
      <c r="FV4" s="776"/>
      <c r="FW4" s="776"/>
      <c r="FX4" s="776"/>
      <c r="FY4" s="776"/>
      <c r="FZ4" s="776"/>
      <c r="GA4" s="776"/>
      <c r="GB4" s="776"/>
      <c r="GC4" s="776"/>
      <c r="GD4" s="776"/>
      <c r="GE4" s="776"/>
      <c r="GF4" s="776"/>
      <c r="GG4" s="776"/>
    </row>
    <row r="5" spans="1:191">
      <c r="A5" s="776" t="s">
        <v>2287</v>
      </c>
      <c r="B5" s="776"/>
      <c r="C5" s="776"/>
      <c r="D5" s="776"/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  <c r="U5" s="776"/>
      <c r="V5" s="776"/>
      <c r="W5" s="776"/>
      <c r="X5" s="776"/>
      <c r="Y5" s="776"/>
      <c r="Z5" s="776"/>
      <c r="AA5" s="776"/>
      <c r="AB5" s="776"/>
      <c r="AC5" s="776"/>
      <c r="AD5" s="776"/>
      <c r="AE5" s="776"/>
      <c r="AF5" s="776"/>
      <c r="AG5" s="776"/>
      <c r="AH5" s="776"/>
      <c r="AI5" s="776"/>
      <c r="AJ5" s="776"/>
      <c r="AK5" s="776"/>
      <c r="AL5" s="776"/>
      <c r="AM5" s="776"/>
      <c r="AN5" s="776"/>
      <c r="AO5" s="776"/>
      <c r="AP5" s="776"/>
      <c r="AQ5" s="776"/>
      <c r="AR5" s="776"/>
      <c r="AS5" s="776"/>
      <c r="AT5" s="776"/>
      <c r="AU5" s="776"/>
      <c r="AV5" s="776"/>
      <c r="AW5" s="776"/>
      <c r="AX5" s="776"/>
      <c r="AY5" s="776"/>
      <c r="AZ5" s="776"/>
      <c r="BA5" s="776"/>
      <c r="BB5" s="776"/>
      <c r="BC5" s="776"/>
      <c r="BD5" s="776"/>
      <c r="BE5" s="776"/>
      <c r="BF5" s="776"/>
      <c r="BG5" s="776"/>
      <c r="BH5" s="776"/>
      <c r="BI5" s="776"/>
      <c r="BJ5" s="776"/>
      <c r="BK5" s="776"/>
      <c r="BL5" s="776"/>
      <c r="BM5" s="776"/>
      <c r="BN5" s="776"/>
      <c r="BO5" s="776"/>
      <c r="BP5" s="776"/>
      <c r="BQ5" s="776"/>
      <c r="BR5" s="776"/>
      <c r="BS5" s="776"/>
      <c r="BT5" s="776"/>
      <c r="BU5" s="776"/>
      <c r="BV5" s="776"/>
      <c r="BW5" s="776"/>
      <c r="BX5" s="776"/>
      <c r="BY5" s="776"/>
      <c r="BZ5" s="776"/>
      <c r="CA5" s="776"/>
      <c r="CB5" s="776"/>
      <c r="CC5" s="776"/>
      <c r="CD5" s="776"/>
      <c r="CE5" s="776"/>
      <c r="CF5" s="776"/>
      <c r="CG5" s="776"/>
      <c r="CH5" s="776"/>
      <c r="CI5" s="776"/>
      <c r="CJ5" s="776"/>
      <c r="CK5" s="776"/>
      <c r="CL5" s="776"/>
      <c r="CM5" s="776"/>
      <c r="CN5" s="776"/>
      <c r="CO5" s="776"/>
      <c r="CP5" s="776"/>
      <c r="CQ5" s="776"/>
      <c r="CR5" s="776"/>
      <c r="CS5" s="776"/>
      <c r="CT5" s="776"/>
      <c r="CU5" s="776"/>
      <c r="CV5" s="776"/>
      <c r="CW5" s="776"/>
      <c r="CX5" s="776"/>
      <c r="CY5" s="776"/>
      <c r="CZ5" s="776"/>
      <c r="DA5" s="776"/>
      <c r="DB5" s="776"/>
      <c r="DC5" s="776"/>
      <c r="DD5" s="776"/>
      <c r="DE5" s="776"/>
      <c r="DF5" s="776"/>
      <c r="DG5" s="776"/>
      <c r="DH5" s="776"/>
      <c r="DI5" s="776"/>
      <c r="DJ5" s="776"/>
      <c r="DK5" s="776"/>
      <c r="DL5" s="776"/>
      <c r="DM5" s="776"/>
      <c r="DN5" s="776"/>
      <c r="DO5" s="776"/>
      <c r="DP5" s="776"/>
      <c r="DQ5" s="776"/>
      <c r="DR5" s="776"/>
      <c r="DS5" s="776"/>
      <c r="DT5" s="776"/>
      <c r="DU5" s="776"/>
      <c r="DV5" s="776"/>
      <c r="DW5" s="776"/>
      <c r="DX5" s="776"/>
      <c r="DY5" s="776"/>
      <c r="DZ5" s="776"/>
      <c r="EA5" s="776"/>
      <c r="EB5" s="776"/>
      <c r="EC5" s="776"/>
      <c r="ED5" s="776"/>
      <c r="EE5" s="776"/>
      <c r="EF5" s="776"/>
      <c r="EG5" s="776"/>
      <c r="EH5" s="776"/>
      <c r="EI5" s="776"/>
      <c r="EJ5" s="776"/>
      <c r="EK5" s="776"/>
      <c r="EL5" s="776"/>
      <c r="EM5" s="776"/>
      <c r="EN5" s="776"/>
      <c r="EO5" s="776"/>
      <c r="EP5" s="776"/>
      <c r="EQ5" s="776"/>
      <c r="ER5" s="776"/>
      <c r="ES5" s="776"/>
      <c r="ET5" s="776"/>
      <c r="EU5" s="776"/>
      <c r="EV5" s="776"/>
      <c r="EW5" s="776"/>
      <c r="EX5" s="776"/>
      <c r="EY5" s="776"/>
      <c r="EZ5" s="776"/>
      <c r="FA5" s="776"/>
      <c r="FB5" s="776"/>
      <c r="FC5" s="776"/>
      <c r="FD5" s="776"/>
      <c r="FE5" s="776"/>
      <c r="FF5" s="776"/>
      <c r="FG5" s="776"/>
      <c r="FH5" s="776"/>
      <c r="FI5" s="776"/>
      <c r="FJ5" s="776"/>
      <c r="FK5" s="776"/>
      <c r="FL5" s="776"/>
      <c r="FM5" s="776"/>
      <c r="FN5" s="776"/>
      <c r="FO5" s="776"/>
      <c r="FP5" s="776"/>
      <c r="FQ5" s="776"/>
      <c r="FR5" s="776"/>
      <c r="FS5" s="776"/>
      <c r="FT5" s="776"/>
      <c r="FU5" s="776"/>
      <c r="FV5" s="776"/>
      <c r="FW5" s="776"/>
      <c r="FX5" s="776"/>
      <c r="FY5" s="776"/>
      <c r="FZ5" s="776"/>
      <c r="GA5" s="776"/>
      <c r="GB5" s="776"/>
      <c r="GC5" s="776"/>
      <c r="GD5" s="776"/>
      <c r="GE5" s="776"/>
      <c r="GF5" s="776"/>
      <c r="GG5" s="776"/>
    </row>
    <row r="6" spans="1:191">
      <c r="B6" s="112"/>
    </row>
    <row r="7" spans="1:191" s="114" customFormat="1" ht="15" customHeight="1">
      <c r="A7" s="773" t="s">
        <v>20</v>
      </c>
      <c r="B7" s="773" t="s">
        <v>166</v>
      </c>
      <c r="C7" s="773" t="s">
        <v>168</v>
      </c>
      <c r="D7" s="773" t="s">
        <v>15</v>
      </c>
      <c r="E7" s="773" t="s">
        <v>14</v>
      </c>
      <c r="F7" s="773" t="s">
        <v>423</v>
      </c>
      <c r="G7" s="773" t="s">
        <v>424</v>
      </c>
      <c r="H7" s="773" t="s">
        <v>425</v>
      </c>
      <c r="I7" s="773" t="s">
        <v>426</v>
      </c>
      <c r="J7" s="773" t="s">
        <v>426</v>
      </c>
      <c r="K7" s="773" t="s">
        <v>427</v>
      </c>
      <c r="L7" s="773" t="s">
        <v>428</v>
      </c>
      <c r="M7" s="773" t="s">
        <v>429</v>
      </c>
      <c r="N7" s="777" t="s">
        <v>430</v>
      </c>
      <c r="O7" s="777"/>
      <c r="P7" s="777"/>
      <c r="Q7" s="777"/>
      <c r="R7" s="777"/>
      <c r="S7" s="777"/>
      <c r="T7" s="778" t="s">
        <v>1375</v>
      </c>
      <c r="U7" s="777"/>
      <c r="V7" s="777"/>
      <c r="W7" s="777"/>
      <c r="X7" s="777"/>
      <c r="Y7" s="777"/>
      <c r="Z7" s="777"/>
      <c r="AA7" s="777"/>
      <c r="AB7" s="777"/>
      <c r="AC7" s="777"/>
      <c r="AD7" s="777"/>
      <c r="AE7" s="777"/>
      <c r="AF7" s="777"/>
      <c r="AG7" s="777"/>
      <c r="AH7" s="777"/>
      <c r="AI7" s="777"/>
      <c r="AJ7" s="777"/>
      <c r="AK7" s="777"/>
      <c r="AL7" s="777"/>
      <c r="AM7" s="777"/>
      <c r="AN7" s="777"/>
      <c r="AO7" s="777"/>
      <c r="AP7" s="777"/>
      <c r="AQ7" s="777"/>
      <c r="AR7" s="777"/>
      <c r="AS7" s="777"/>
      <c r="AT7" s="777"/>
      <c r="AU7" s="777"/>
      <c r="AV7" s="777"/>
      <c r="AW7" s="777"/>
      <c r="AX7" s="777"/>
      <c r="AY7" s="777"/>
      <c r="AZ7" s="777"/>
      <c r="BA7" s="777"/>
      <c r="BB7" s="777"/>
      <c r="BC7" s="777"/>
      <c r="BD7" s="777"/>
      <c r="BE7" s="777"/>
      <c r="BF7" s="777"/>
      <c r="BG7" s="777"/>
      <c r="BH7" s="777"/>
      <c r="BI7" s="777"/>
      <c r="BJ7" s="777"/>
      <c r="BK7" s="777"/>
      <c r="BL7" s="777"/>
      <c r="BM7" s="777"/>
      <c r="BN7" s="777"/>
      <c r="BO7" s="777"/>
      <c r="BP7" s="777"/>
      <c r="BQ7" s="777"/>
      <c r="BR7" s="777"/>
      <c r="BS7" s="777"/>
      <c r="BT7" s="777" t="s">
        <v>171</v>
      </c>
      <c r="BU7" s="777"/>
      <c r="BV7" s="777"/>
      <c r="BW7" s="777"/>
      <c r="BX7" s="777"/>
      <c r="BY7" s="777"/>
      <c r="BZ7" s="777"/>
      <c r="CA7" s="777"/>
      <c r="CB7" s="777"/>
      <c r="CC7" s="777"/>
      <c r="CD7" s="777"/>
      <c r="CE7" s="777"/>
      <c r="CF7" s="777"/>
      <c r="CG7" s="777"/>
      <c r="CH7" s="777"/>
      <c r="CI7" s="777"/>
      <c r="CJ7" s="777"/>
      <c r="CK7" s="777"/>
      <c r="CL7" s="777"/>
      <c r="CM7" s="777"/>
      <c r="CN7" s="777"/>
      <c r="CO7" s="777"/>
      <c r="CP7" s="777"/>
      <c r="CQ7" s="777"/>
      <c r="CR7" s="777"/>
      <c r="CS7" s="777"/>
      <c r="CT7" s="777"/>
      <c r="CU7" s="777"/>
      <c r="CV7" s="777"/>
      <c r="CW7" s="777"/>
      <c r="CX7" s="777"/>
      <c r="CY7" s="777"/>
      <c r="CZ7" s="777"/>
      <c r="DA7" s="777"/>
      <c r="DB7" s="777"/>
      <c r="DC7" s="777"/>
      <c r="DD7" s="777"/>
      <c r="DE7" s="777"/>
      <c r="DF7" s="777"/>
      <c r="DG7" s="777"/>
      <c r="DH7" s="777"/>
      <c r="DI7" s="777"/>
      <c r="DJ7" s="777"/>
      <c r="DK7" s="777"/>
      <c r="DL7" s="777"/>
      <c r="DM7" s="777"/>
      <c r="DN7" s="777"/>
      <c r="DO7" s="777"/>
      <c r="DP7" s="777"/>
      <c r="DQ7" s="777"/>
      <c r="DR7" s="777"/>
      <c r="DS7" s="777"/>
      <c r="DT7" s="777"/>
      <c r="DU7" s="777"/>
      <c r="DV7" s="777"/>
      <c r="DW7" s="777"/>
      <c r="DX7" s="777"/>
      <c r="DY7" s="777"/>
      <c r="DZ7" s="777"/>
      <c r="EA7" s="777"/>
      <c r="EB7" s="777"/>
      <c r="EC7" s="777"/>
      <c r="ED7" s="777"/>
      <c r="EE7" s="777"/>
      <c r="EF7" s="777"/>
      <c r="EG7" s="777"/>
      <c r="EH7" s="777"/>
      <c r="EI7" s="777"/>
      <c r="EJ7" s="777"/>
      <c r="EK7" s="777"/>
      <c r="EL7" s="777"/>
      <c r="EM7" s="777"/>
      <c r="EN7" s="777"/>
      <c r="EO7" s="777"/>
      <c r="EP7" s="777"/>
      <c r="EQ7" s="777"/>
      <c r="ER7" s="777"/>
      <c r="ES7" s="777"/>
      <c r="ET7" s="777"/>
      <c r="EU7" s="777"/>
      <c r="EV7" s="777"/>
      <c r="EW7" s="777"/>
      <c r="EX7" s="777"/>
      <c r="EY7" s="777"/>
      <c r="EZ7" s="777"/>
      <c r="FA7" s="777"/>
      <c r="FB7" s="777"/>
      <c r="FC7" s="777"/>
      <c r="FD7" s="777"/>
      <c r="FE7" s="777"/>
      <c r="FF7" s="777"/>
      <c r="FG7" s="777"/>
      <c r="FH7" s="777"/>
      <c r="FI7" s="777"/>
      <c r="FJ7" s="777"/>
      <c r="FK7" s="777"/>
      <c r="FL7" s="777"/>
      <c r="FM7" s="777"/>
      <c r="FN7" s="777"/>
      <c r="FO7" s="777"/>
      <c r="FP7" s="777"/>
      <c r="FQ7" s="777"/>
      <c r="FR7" s="777"/>
      <c r="FS7" s="777"/>
      <c r="FT7" s="777" t="s">
        <v>431</v>
      </c>
      <c r="FU7" s="777"/>
      <c r="FV7" s="777"/>
      <c r="FW7" s="777"/>
      <c r="FX7" s="777"/>
      <c r="FY7" s="777"/>
      <c r="FZ7" s="777"/>
      <c r="GA7" s="777"/>
      <c r="GB7" s="777"/>
      <c r="GC7" s="777"/>
      <c r="GD7" s="777"/>
      <c r="GE7" s="777"/>
      <c r="GF7" s="777"/>
      <c r="GG7" s="130"/>
    </row>
    <row r="8" spans="1:191" s="114" customFormat="1" ht="15" customHeight="1">
      <c r="A8" s="774"/>
      <c r="B8" s="774"/>
      <c r="C8" s="774"/>
      <c r="D8" s="774"/>
      <c r="E8" s="774"/>
      <c r="F8" s="774"/>
      <c r="G8" s="774"/>
      <c r="H8" s="774"/>
      <c r="I8" s="774"/>
      <c r="J8" s="774"/>
      <c r="K8" s="774"/>
      <c r="L8" s="774"/>
      <c r="M8" s="774"/>
      <c r="N8" s="777" t="s">
        <v>454</v>
      </c>
      <c r="O8" s="777" t="s">
        <v>455</v>
      </c>
      <c r="P8" s="777" t="s">
        <v>164</v>
      </c>
      <c r="Q8" s="777" t="s">
        <v>456</v>
      </c>
      <c r="R8" s="777" t="s">
        <v>457</v>
      </c>
      <c r="S8" s="777" t="s">
        <v>458</v>
      </c>
      <c r="T8" s="777" t="s">
        <v>75</v>
      </c>
      <c r="U8" s="777"/>
      <c r="V8" s="777" t="s">
        <v>459</v>
      </c>
      <c r="W8" s="777"/>
      <c r="X8" s="777" t="s">
        <v>460</v>
      </c>
      <c r="Y8" s="777"/>
      <c r="Z8" s="777" t="s">
        <v>461</v>
      </c>
      <c r="AA8" s="777"/>
      <c r="AB8" s="777" t="s">
        <v>462</v>
      </c>
      <c r="AC8" s="777"/>
      <c r="AD8" s="777" t="s">
        <v>463</v>
      </c>
      <c r="AE8" s="777"/>
      <c r="AF8" s="777" t="s">
        <v>464</v>
      </c>
      <c r="AG8" s="777"/>
      <c r="AH8" s="777" t="s">
        <v>67</v>
      </c>
      <c r="AI8" s="777"/>
      <c r="AJ8" s="777" t="s">
        <v>465</v>
      </c>
      <c r="AK8" s="777"/>
      <c r="AL8" s="777" t="s">
        <v>466</v>
      </c>
      <c r="AM8" s="777"/>
      <c r="AN8" s="777" t="s">
        <v>467</v>
      </c>
      <c r="AO8" s="777"/>
      <c r="AP8" s="777" t="s">
        <v>468</v>
      </c>
      <c r="AQ8" s="777"/>
      <c r="AR8" s="777" t="s">
        <v>469</v>
      </c>
      <c r="AS8" s="777"/>
      <c r="AT8" s="777" t="s">
        <v>470</v>
      </c>
      <c r="AU8" s="777"/>
      <c r="AV8" s="777" t="s">
        <v>471</v>
      </c>
      <c r="AW8" s="777"/>
      <c r="AX8" s="777" t="s">
        <v>472</v>
      </c>
      <c r="AY8" s="777"/>
      <c r="AZ8" s="777" t="s">
        <v>473</v>
      </c>
      <c r="BA8" s="777"/>
      <c r="BB8" s="777" t="s">
        <v>474</v>
      </c>
      <c r="BC8" s="777"/>
      <c r="BD8" s="778" t="s">
        <v>67</v>
      </c>
      <c r="BE8" s="777"/>
      <c r="BF8" s="777"/>
      <c r="BG8" s="777" t="s">
        <v>173</v>
      </c>
      <c r="BH8" s="777"/>
      <c r="BI8" s="777" t="s">
        <v>475</v>
      </c>
      <c r="BJ8" s="777"/>
      <c r="BK8" s="777" t="s">
        <v>476</v>
      </c>
      <c r="BL8" s="777"/>
      <c r="BM8" s="777" t="s">
        <v>477</v>
      </c>
      <c r="BN8" s="777"/>
      <c r="BO8" s="777" t="s">
        <v>478</v>
      </c>
      <c r="BP8" s="777"/>
      <c r="BQ8" s="779" t="s">
        <v>67</v>
      </c>
      <c r="BR8" s="780"/>
      <c r="BS8" s="781"/>
      <c r="BT8" s="777" t="s">
        <v>480</v>
      </c>
      <c r="BU8" s="777"/>
      <c r="BV8" s="777"/>
      <c r="BW8" s="777" t="s">
        <v>481</v>
      </c>
      <c r="BX8" s="777"/>
      <c r="BY8" s="777"/>
      <c r="BZ8" s="777" t="s">
        <v>482</v>
      </c>
      <c r="CA8" s="777"/>
      <c r="CB8" s="777"/>
      <c r="CC8" s="777" t="s">
        <v>483</v>
      </c>
      <c r="CD8" s="777"/>
      <c r="CE8" s="777"/>
      <c r="CF8" s="777" t="s">
        <v>484</v>
      </c>
      <c r="CG8" s="777"/>
      <c r="CH8" s="777"/>
      <c r="CI8" s="777" t="s">
        <v>485</v>
      </c>
      <c r="CJ8" s="777"/>
      <c r="CK8" s="777"/>
      <c r="CL8" s="777" t="s">
        <v>498</v>
      </c>
      <c r="CM8" s="777"/>
      <c r="CN8" s="777"/>
      <c r="CO8" s="777" t="s">
        <v>486</v>
      </c>
      <c r="CP8" s="777"/>
      <c r="CQ8" s="777"/>
      <c r="CR8" s="777" t="s">
        <v>487</v>
      </c>
      <c r="CS8" s="777"/>
      <c r="CT8" s="777"/>
      <c r="CU8" s="777" t="s">
        <v>67</v>
      </c>
      <c r="CV8" s="777"/>
      <c r="CW8" s="777"/>
      <c r="CX8" s="777" t="s">
        <v>489</v>
      </c>
      <c r="CY8" s="777"/>
      <c r="CZ8" s="777"/>
      <c r="DA8" s="777" t="s">
        <v>490</v>
      </c>
      <c r="DB8" s="777"/>
      <c r="DC8" s="777"/>
      <c r="DD8" s="777"/>
      <c r="DE8" s="777"/>
      <c r="DF8" s="777"/>
      <c r="DG8" s="777"/>
      <c r="DH8" s="777"/>
      <c r="DI8" s="777"/>
      <c r="DJ8" s="777"/>
      <c r="DK8" s="777"/>
      <c r="DL8" s="777"/>
      <c r="DM8" s="777"/>
      <c r="DN8" s="777"/>
      <c r="DO8" s="777"/>
      <c r="DP8" s="777"/>
      <c r="DQ8" s="777"/>
      <c r="DR8" s="777"/>
      <c r="DS8" s="777"/>
      <c r="DT8" s="777"/>
      <c r="DU8" s="777"/>
      <c r="DV8" s="777"/>
      <c r="DW8" s="777"/>
      <c r="DX8" s="777"/>
      <c r="DY8" s="777"/>
      <c r="DZ8" s="777"/>
      <c r="EA8" s="777"/>
      <c r="EB8" s="777"/>
      <c r="EC8" s="777"/>
      <c r="ED8" s="777"/>
      <c r="EE8" s="777"/>
      <c r="EF8" s="777"/>
      <c r="EG8" s="777"/>
      <c r="EH8" s="777"/>
      <c r="EI8" s="777"/>
      <c r="EJ8" s="777"/>
      <c r="EK8" s="777"/>
      <c r="EL8" s="777"/>
      <c r="EM8" s="777"/>
      <c r="EN8" s="777"/>
      <c r="EO8" s="777"/>
      <c r="EP8" s="777"/>
      <c r="EQ8" s="777"/>
      <c r="ER8" s="777"/>
      <c r="ES8" s="777"/>
      <c r="ET8" s="777"/>
      <c r="EU8" s="777"/>
      <c r="EV8" s="777"/>
      <c r="EW8" s="777"/>
      <c r="EX8" s="777"/>
      <c r="EY8" s="777"/>
      <c r="EZ8" s="777"/>
      <c r="FA8" s="777"/>
      <c r="FB8" s="777"/>
      <c r="FC8" s="777"/>
      <c r="FD8" s="777"/>
      <c r="FE8" s="777"/>
      <c r="FF8" s="777"/>
      <c r="FG8" s="777"/>
      <c r="FH8" s="777"/>
      <c r="FI8" s="777"/>
      <c r="FJ8" s="777"/>
      <c r="FK8" s="777"/>
      <c r="FL8" s="777"/>
      <c r="FM8" s="777"/>
      <c r="FN8" s="777"/>
      <c r="FO8" s="777"/>
      <c r="FP8" s="777"/>
      <c r="FQ8" s="777"/>
      <c r="FR8" s="777"/>
      <c r="FS8" s="777"/>
      <c r="FT8" s="777"/>
      <c r="FU8" s="777"/>
      <c r="FV8" s="777"/>
      <c r="FW8" s="777"/>
      <c r="FX8" s="777"/>
      <c r="FY8" s="777"/>
      <c r="FZ8" s="777"/>
      <c r="GA8" s="777"/>
      <c r="GB8" s="777"/>
      <c r="GC8" s="777"/>
      <c r="GD8" s="777"/>
      <c r="GE8" s="777"/>
      <c r="GF8" s="777"/>
      <c r="GG8" s="773" t="s">
        <v>352</v>
      </c>
    </row>
    <row r="9" spans="1:191" s="116" customFormat="1" ht="30.75" customHeight="1">
      <c r="A9" s="775"/>
      <c r="B9" s="775"/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7"/>
      <c r="O9" s="777"/>
      <c r="P9" s="777"/>
      <c r="Q9" s="777"/>
      <c r="R9" s="777"/>
      <c r="S9" s="777"/>
      <c r="T9" s="137" t="s">
        <v>95</v>
      </c>
      <c r="U9" s="137" t="s">
        <v>96</v>
      </c>
      <c r="V9" s="137" t="s">
        <v>95</v>
      </c>
      <c r="W9" s="137" t="s">
        <v>96</v>
      </c>
      <c r="X9" s="137" t="s">
        <v>95</v>
      </c>
      <c r="Y9" s="137" t="s">
        <v>96</v>
      </c>
      <c r="Z9" s="137" t="s">
        <v>95</v>
      </c>
      <c r="AA9" s="137" t="s">
        <v>96</v>
      </c>
      <c r="AB9" s="137" t="s">
        <v>95</v>
      </c>
      <c r="AC9" s="137" t="s">
        <v>96</v>
      </c>
      <c r="AD9" s="137" t="s">
        <v>95</v>
      </c>
      <c r="AE9" s="137" t="s">
        <v>96</v>
      </c>
      <c r="AF9" s="137" t="s">
        <v>95</v>
      </c>
      <c r="AG9" s="137" t="s">
        <v>96</v>
      </c>
      <c r="AH9" s="137" t="s">
        <v>95</v>
      </c>
      <c r="AI9" s="137" t="s">
        <v>96</v>
      </c>
      <c r="AJ9" s="137" t="s">
        <v>95</v>
      </c>
      <c r="AK9" s="137" t="s">
        <v>96</v>
      </c>
      <c r="AL9" s="137" t="s">
        <v>95</v>
      </c>
      <c r="AM9" s="137" t="s">
        <v>96</v>
      </c>
      <c r="AN9" s="137" t="s">
        <v>95</v>
      </c>
      <c r="AO9" s="137" t="s">
        <v>96</v>
      </c>
      <c r="AP9" s="137" t="s">
        <v>95</v>
      </c>
      <c r="AQ9" s="137" t="s">
        <v>96</v>
      </c>
      <c r="AR9" s="137" t="s">
        <v>95</v>
      </c>
      <c r="AS9" s="137" t="s">
        <v>96</v>
      </c>
      <c r="AT9" s="137" t="s">
        <v>95</v>
      </c>
      <c r="AU9" s="137" t="s">
        <v>96</v>
      </c>
      <c r="AV9" s="137" t="s">
        <v>95</v>
      </c>
      <c r="AW9" s="137" t="s">
        <v>96</v>
      </c>
      <c r="AX9" s="137" t="s">
        <v>95</v>
      </c>
      <c r="AY9" s="137" t="s">
        <v>96</v>
      </c>
      <c r="AZ9" s="137" t="s">
        <v>95</v>
      </c>
      <c r="BA9" s="137" t="s">
        <v>96</v>
      </c>
      <c r="BB9" s="137" t="s">
        <v>95</v>
      </c>
      <c r="BC9" s="137" t="s">
        <v>96</v>
      </c>
      <c r="BD9" s="137" t="s">
        <v>95</v>
      </c>
      <c r="BE9" s="137" t="s">
        <v>96</v>
      </c>
      <c r="BF9" s="143" t="s">
        <v>172</v>
      </c>
      <c r="BG9" s="137" t="s">
        <v>95</v>
      </c>
      <c r="BH9" s="137" t="s">
        <v>96</v>
      </c>
      <c r="BI9" s="137" t="s">
        <v>95</v>
      </c>
      <c r="BJ9" s="137" t="s">
        <v>96</v>
      </c>
      <c r="BK9" s="137" t="s">
        <v>95</v>
      </c>
      <c r="BL9" s="137" t="s">
        <v>96</v>
      </c>
      <c r="BM9" s="137" t="s">
        <v>95</v>
      </c>
      <c r="BN9" s="137" t="s">
        <v>96</v>
      </c>
      <c r="BO9" s="137" t="s">
        <v>95</v>
      </c>
      <c r="BP9" s="137" t="s">
        <v>96</v>
      </c>
      <c r="BQ9" s="137" t="s">
        <v>95</v>
      </c>
      <c r="BR9" s="137" t="s">
        <v>96</v>
      </c>
      <c r="BS9" s="143" t="s">
        <v>172</v>
      </c>
      <c r="BT9" s="137" t="s">
        <v>95</v>
      </c>
      <c r="BU9" s="137" t="s">
        <v>96</v>
      </c>
      <c r="BV9" s="137" t="s">
        <v>172</v>
      </c>
      <c r="BW9" s="137" t="s">
        <v>95</v>
      </c>
      <c r="BX9" s="137" t="s">
        <v>96</v>
      </c>
      <c r="BY9" s="137" t="s">
        <v>172</v>
      </c>
      <c r="BZ9" s="137" t="s">
        <v>95</v>
      </c>
      <c r="CA9" s="137" t="s">
        <v>96</v>
      </c>
      <c r="CB9" s="137" t="s">
        <v>172</v>
      </c>
      <c r="CC9" s="137" t="s">
        <v>95</v>
      </c>
      <c r="CD9" s="137" t="s">
        <v>96</v>
      </c>
      <c r="CE9" s="137" t="s">
        <v>172</v>
      </c>
      <c r="CF9" s="137" t="s">
        <v>95</v>
      </c>
      <c r="CG9" s="137" t="s">
        <v>96</v>
      </c>
      <c r="CH9" s="137" t="s">
        <v>172</v>
      </c>
      <c r="CI9" s="137" t="s">
        <v>95</v>
      </c>
      <c r="CJ9" s="137" t="s">
        <v>96</v>
      </c>
      <c r="CK9" s="137" t="s">
        <v>172</v>
      </c>
      <c r="CL9" s="137" t="s">
        <v>95</v>
      </c>
      <c r="CM9" s="137" t="s">
        <v>96</v>
      </c>
      <c r="CN9" s="137" t="s">
        <v>172</v>
      </c>
      <c r="CO9" s="137" t="s">
        <v>95</v>
      </c>
      <c r="CP9" s="137" t="s">
        <v>96</v>
      </c>
      <c r="CQ9" s="137" t="s">
        <v>172</v>
      </c>
      <c r="CR9" s="137" t="s">
        <v>95</v>
      </c>
      <c r="CS9" s="137" t="s">
        <v>96</v>
      </c>
      <c r="CT9" s="137" t="s">
        <v>172</v>
      </c>
      <c r="CU9" s="137" t="s">
        <v>95</v>
      </c>
      <c r="CV9" s="137" t="s">
        <v>96</v>
      </c>
      <c r="CW9" s="137" t="s">
        <v>172</v>
      </c>
      <c r="CX9" s="137" t="s">
        <v>95</v>
      </c>
      <c r="CY9" s="137" t="s">
        <v>96</v>
      </c>
      <c r="CZ9" s="137" t="s">
        <v>172</v>
      </c>
      <c r="DA9" s="137" t="s">
        <v>95</v>
      </c>
      <c r="DB9" s="137" t="s">
        <v>96</v>
      </c>
      <c r="DC9" s="137" t="s">
        <v>172</v>
      </c>
      <c r="DD9" s="137" t="s">
        <v>491</v>
      </c>
      <c r="DE9" s="137" t="s">
        <v>492</v>
      </c>
      <c r="DF9" s="137" t="s">
        <v>493</v>
      </c>
      <c r="DG9" s="137" t="s">
        <v>494</v>
      </c>
      <c r="DH9" s="137" t="s">
        <v>495</v>
      </c>
      <c r="DI9" s="137" t="s">
        <v>496</v>
      </c>
      <c r="DJ9" s="137" t="s">
        <v>1131</v>
      </c>
      <c r="DK9" s="137" t="s">
        <v>497</v>
      </c>
      <c r="DL9" s="137" t="s">
        <v>95</v>
      </c>
      <c r="DM9" s="137" t="s">
        <v>96</v>
      </c>
      <c r="DN9" s="137" t="s">
        <v>172</v>
      </c>
      <c r="DO9" s="137" t="s">
        <v>95</v>
      </c>
      <c r="DP9" s="137" t="s">
        <v>96</v>
      </c>
      <c r="DQ9" s="137" t="s">
        <v>172</v>
      </c>
      <c r="DR9" s="137" t="s">
        <v>95</v>
      </c>
      <c r="DS9" s="137" t="s">
        <v>96</v>
      </c>
      <c r="DT9" s="137" t="s">
        <v>172</v>
      </c>
      <c r="DU9" s="137" t="s">
        <v>95</v>
      </c>
      <c r="DV9" s="137" t="s">
        <v>96</v>
      </c>
      <c r="DW9" s="137" t="s">
        <v>172</v>
      </c>
      <c r="DX9" s="137" t="s">
        <v>95</v>
      </c>
      <c r="DY9" s="137" t="s">
        <v>96</v>
      </c>
      <c r="DZ9" s="137" t="s">
        <v>172</v>
      </c>
      <c r="EA9" s="137" t="s">
        <v>95</v>
      </c>
      <c r="EB9" s="137" t="s">
        <v>96</v>
      </c>
      <c r="EC9" s="137" t="s">
        <v>172</v>
      </c>
      <c r="ED9" s="137" t="s">
        <v>95</v>
      </c>
      <c r="EE9" s="137" t="s">
        <v>96</v>
      </c>
      <c r="EF9" s="137" t="s">
        <v>172</v>
      </c>
      <c r="EG9" s="137" t="s">
        <v>95</v>
      </c>
      <c r="EH9" s="137" t="s">
        <v>96</v>
      </c>
      <c r="EI9" s="137" t="s">
        <v>172</v>
      </c>
      <c r="EJ9" s="137" t="s">
        <v>95</v>
      </c>
      <c r="EK9" s="137" t="s">
        <v>96</v>
      </c>
      <c r="EL9" s="137" t="s">
        <v>172</v>
      </c>
      <c r="EM9" s="137" t="s">
        <v>95</v>
      </c>
      <c r="EN9" s="137" t="s">
        <v>96</v>
      </c>
      <c r="EO9" s="137" t="s">
        <v>172</v>
      </c>
      <c r="EP9" s="137" t="s">
        <v>95</v>
      </c>
      <c r="EQ9" s="137" t="s">
        <v>96</v>
      </c>
      <c r="ER9" s="137" t="s">
        <v>172</v>
      </c>
      <c r="ES9" s="137" t="s">
        <v>95</v>
      </c>
      <c r="ET9" s="137" t="s">
        <v>96</v>
      </c>
      <c r="EU9" s="137" t="s">
        <v>172</v>
      </c>
      <c r="EV9" s="137" t="s">
        <v>95</v>
      </c>
      <c r="EW9" s="137" t="s">
        <v>96</v>
      </c>
      <c r="EX9" s="137" t="s">
        <v>172</v>
      </c>
      <c r="EY9" s="137" t="s">
        <v>95</v>
      </c>
      <c r="EZ9" s="137" t="s">
        <v>96</v>
      </c>
      <c r="FA9" s="137" t="s">
        <v>172</v>
      </c>
      <c r="FB9" s="137" t="s">
        <v>95</v>
      </c>
      <c r="FC9" s="137" t="s">
        <v>96</v>
      </c>
      <c r="FD9" s="137" t="s">
        <v>172</v>
      </c>
      <c r="FE9" s="137" t="s">
        <v>95</v>
      </c>
      <c r="FF9" s="137" t="s">
        <v>96</v>
      </c>
      <c r="FG9" s="137" t="s">
        <v>172</v>
      </c>
      <c r="FH9" s="137" t="s">
        <v>95</v>
      </c>
      <c r="FI9" s="137" t="s">
        <v>96</v>
      </c>
      <c r="FJ9" s="137" t="s">
        <v>172</v>
      </c>
      <c r="FK9" s="137" t="s">
        <v>95</v>
      </c>
      <c r="FL9" s="137" t="s">
        <v>96</v>
      </c>
      <c r="FM9" s="137" t="s">
        <v>172</v>
      </c>
      <c r="FN9" s="137" t="s">
        <v>95</v>
      </c>
      <c r="FO9" s="137" t="s">
        <v>96</v>
      </c>
      <c r="FP9" s="137" t="s">
        <v>172</v>
      </c>
      <c r="FQ9" s="137" t="s">
        <v>95</v>
      </c>
      <c r="FR9" s="137" t="s">
        <v>96</v>
      </c>
      <c r="FS9" s="137" t="s">
        <v>172</v>
      </c>
      <c r="FT9" s="137" t="s">
        <v>480</v>
      </c>
      <c r="FU9" s="137" t="s">
        <v>481</v>
      </c>
      <c r="FV9" s="137" t="s">
        <v>482</v>
      </c>
      <c r="FW9" s="137" t="s">
        <v>483</v>
      </c>
      <c r="FX9" s="137" t="s">
        <v>484</v>
      </c>
      <c r="FY9" s="137" t="s">
        <v>485</v>
      </c>
      <c r="FZ9" s="137" t="s">
        <v>498</v>
      </c>
      <c r="GA9" s="137" t="s">
        <v>486</v>
      </c>
      <c r="GB9" s="137" t="s">
        <v>487</v>
      </c>
      <c r="GC9" s="137" t="s">
        <v>488</v>
      </c>
      <c r="GD9" s="137" t="s">
        <v>489</v>
      </c>
      <c r="GE9" s="137" t="s">
        <v>490</v>
      </c>
      <c r="GF9" s="137" t="s">
        <v>67</v>
      </c>
      <c r="GG9" s="775"/>
    </row>
    <row r="10" spans="1:191" s="134" customFormat="1">
      <c r="A10" s="120">
        <v>1</v>
      </c>
      <c r="B10" s="131"/>
      <c r="C10" s="131"/>
      <c r="D10" s="131"/>
      <c r="E10" s="132" t="s">
        <v>86</v>
      </c>
      <c r="F10" s="133"/>
      <c r="G10" s="132">
        <v>27</v>
      </c>
      <c r="H10" s="132">
        <v>4</v>
      </c>
      <c r="I10" s="132">
        <v>2</v>
      </c>
      <c r="J10" s="132">
        <v>0</v>
      </c>
      <c r="K10" s="132">
        <v>1</v>
      </c>
      <c r="L10" s="132">
        <v>0</v>
      </c>
      <c r="M10" s="132">
        <v>0</v>
      </c>
      <c r="N10" s="132"/>
      <c r="O10" s="132"/>
      <c r="P10" s="132"/>
      <c r="Q10" s="132"/>
      <c r="R10" s="132"/>
      <c r="S10" s="132"/>
      <c r="T10" s="132">
        <v>0</v>
      </c>
      <c r="U10" s="132">
        <v>2</v>
      </c>
      <c r="V10" s="132">
        <v>0</v>
      </c>
      <c r="W10" s="132">
        <v>0</v>
      </c>
      <c r="X10" s="132">
        <v>0</v>
      </c>
      <c r="Y10" s="132">
        <v>0</v>
      </c>
      <c r="Z10" s="132">
        <v>0</v>
      </c>
      <c r="AA10" s="132">
        <v>1</v>
      </c>
      <c r="AB10" s="132">
        <v>22</v>
      </c>
      <c r="AC10" s="132">
        <v>30</v>
      </c>
      <c r="AD10" s="132">
        <v>0</v>
      </c>
      <c r="AE10" s="132">
        <v>1</v>
      </c>
      <c r="AF10" s="132">
        <v>0</v>
      </c>
      <c r="AG10" s="132">
        <v>0</v>
      </c>
      <c r="AH10" s="132">
        <v>22</v>
      </c>
      <c r="AI10" s="132">
        <v>34</v>
      </c>
      <c r="AJ10" s="132">
        <v>0</v>
      </c>
      <c r="AK10" s="132">
        <v>0</v>
      </c>
      <c r="AL10" s="132">
        <v>10</v>
      </c>
      <c r="AM10" s="132">
        <v>12</v>
      </c>
      <c r="AN10" s="132">
        <v>7</v>
      </c>
      <c r="AO10" s="132">
        <v>13</v>
      </c>
      <c r="AP10" s="132">
        <v>4</v>
      </c>
      <c r="AQ10" s="132">
        <v>6</v>
      </c>
      <c r="AR10" s="132">
        <v>1</v>
      </c>
      <c r="AS10" s="132">
        <v>3</v>
      </c>
      <c r="AT10" s="132">
        <v>0</v>
      </c>
      <c r="AU10" s="132">
        <v>0</v>
      </c>
      <c r="AV10" s="132">
        <v>14</v>
      </c>
      <c r="AW10" s="132">
        <v>27</v>
      </c>
      <c r="AX10" s="132">
        <v>0</v>
      </c>
      <c r="AY10" s="132">
        <v>0</v>
      </c>
      <c r="AZ10" s="132">
        <v>7</v>
      </c>
      <c r="BA10" s="132">
        <v>5</v>
      </c>
      <c r="BB10" s="132">
        <v>1</v>
      </c>
      <c r="BC10" s="132">
        <v>2</v>
      </c>
      <c r="BD10" s="132">
        <v>22</v>
      </c>
      <c r="BE10" s="132">
        <v>34</v>
      </c>
      <c r="BF10" s="132">
        <v>56</v>
      </c>
      <c r="BG10" s="380">
        <v>11</v>
      </c>
      <c r="BH10" s="380">
        <v>7</v>
      </c>
      <c r="BI10" s="380">
        <v>0</v>
      </c>
      <c r="BJ10" s="380">
        <v>0</v>
      </c>
      <c r="BK10" s="380">
        <v>9</v>
      </c>
      <c r="BL10" s="380">
        <v>13</v>
      </c>
      <c r="BM10" s="380">
        <v>0</v>
      </c>
      <c r="BN10" s="380">
        <v>0</v>
      </c>
      <c r="BO10" s="380">
        <v>5</v>
      </c>
      <c r="BP10" s="380">
        <v>13</v>
      </c>
      <c r="BQ10" s="132">
        <f>BG10+BI10+BK10+BM10+BO10</f>
        <v>25</v>
      </c>
      <c r="BR10" s="132">
        <f>BH10+BJ10+BL10+BN10+BP10</f>
        <v>33</v>
      </c>
      <c r="BS10" s="132">
        <f>SUM(BQ10:BR10)</f>
        <v>58</v>
      </c>
      <c r="BT10" s="132">
        <v>0</v>
      </c>
      <c r="BU10" s="132">
        <v>0</v>
      </c>
      <c r="BV10" s="132">
        <v>0</v>
      </c>
      <c r="BW10" s="132">
        <v>0</v>
      </c>
      <c r="BX10" s="132">
        <v>0</v>
      </c>
      <c r="BY10" s="132">
        <v>0</v>
      </c>
      <c r="BZ10" s="132">
        <v>0</v>
      </c>
      <c r="CA10" s="132">
        <v>0</v>
      </c>
      <c r="CB10" s="132">
        <v>0</v>
      </c>
      <c r="CC10" s="132">
        <v>0</v>
      </c>
      <c r="CD10" s="132">
        <v>0</v>
      </c>
      <c r="CE10" s="132">
        <v>0</v>
      </c>
      <c r="CF10" s="132">
        <v>0</v>
      </c>
      <c r="CG10" s="132">
        <v>0</v>
      </c>
      <c r="CH10" s="132">
        <v>0</v>
      </c>
      <c r="CI10" s="132">
        <v>0</v>
      </c>
      <c r="CJ10" s="132">
        <v>0</v>
      </c>
      <c r="CK10" s="132">
        <v>0</v>
      </c>
      <c r="CL10" s="132">
        <v>158</v>
      </c>
      <c r="CM10" s="132">
        <v>124</v>
      </c>
      <c r="CN10" s="132">
        <v>282</v>
      </c>
      <c r="CO10" s="132">
        <v>128</v>
      </c>
      <c r="CP10" s="132">
        <v>129</v>
      </c>
      <c r="CQ10" s="132">
        <v>257</v>
      </c>
      <c r="CR10" s="132">
        <v>140</v>
      </c>
      <c r="CS10" s="132">
        <v>129</v>
      </c>
      <c r="CT10" s="132">
        <v>269</v>
      </c>
      <c r="CU10" s="132">
        <v>426</v>
      </c>
      <c r="CV10" s="132">
        <v>382</v>
      </c>
      <c r="CW10" s="132">
        <v>808</v>
      </c>
      <c r="CX10" s="132">
        <v>0</v>
      </c>
      <c r="CY10" s="132">
        <v>0</v>
      </c>
      <c r="CZ10" s="132">
        <v>0</v>
      </c>
      <c r="DA10" s="132">
        <v>0</v>
      </c>
      <c r="DB10" s="132">
        <v>0</v>
      </c>
      <c r="DC10" s="132">
        <v>0</v>
      </c>
      <c r="DD10" s="132">
        <v>798</v>
      </c>
      <c r="DE10" s="132">
        <v>8</v>
      </c>
      <c r="DF10" s="132">
        <v>2</v>
      </c>
      <c r="DG10" s="132">
        <v>0</v>
      </c>
      <c r="DH10" s="132">
        <v>0</v>
      </c>
      <c r="DI10" s="132">
        <v>0</v>
      </c>
      <c r="DJ10" s="132">
        <v>0</v>
      </c>
      <c r="DK10" s="132">
        <v>0</v>
      </c>
      <c r="DL10" s="132">
        <v>0</v>
      </c>
      <c r="DM10" s="132">
        <v>0</v>
      </c>
      <c r="DN10" s="132">
        <v>0</v>
      </c>
      <c r="DO10" s="132">
        <v>0</v>
      </c>
      <c r="DP10" s="132">
        <v>0</v>
      </c>
      <c r="DQ10" s="132">
        <v>0</v>
      </c>
      <c r="DR10" s="132">
        <v>0</v>
      </c>
      <c r="DS10" s="132">
        <v>0</v>
      </c>
      <c r="DT10" s="132">
        <v>0</v>
      </c>
      <c r="DU10" s="132">
        <v>0</v>
      </c>
      <c r="DV10" s="132">
        <v>0</v>
      </c>
      <c r="DW10" s="132">
        <v>0</v>
      </c>
      <c r="DX10" s="132">
        <v>0</v>
      </c>
      <c r="DY10" s="132">
        <v>0</v>
      </c>
      <c r="DZ10" s="132">
        <v>0</v>
      </c>
      <c r="EA10" s="132">
        <v>0</v>
      </c>
      <c r="EB10" s="132">
        <v>0</v>
      </c>
      <c r="EC10" s="132">
        <v>0</v>
      </c>
      <c r="ED10" s="132">
        <v>0</v>
      </c>
      <c r="EE10" s="132">
        <v>1</v>
      </c>
      <c r="EF10" s="132">
        <v>1</v>
      </c>
      <c r="EG10" s="132">
        <v>6</v>
      </c>
      <c r="EH10" s="132">
        <v>6</v>
      </c>
      <c r="EI10" s="132">
        <v>12</v>
      </c>
      <c r="EJ10" s="132">
        <v>65</v>
      </c>
      <c r="EK10" s="132">
        <v>68</v>
      </c>
      <c r="EL10" s="132">
        <v>133</v>
      </c>
      <c r="EM10" s="132">
        <v>114</v>
      </c>
      <c r="EN10" s="132">
        <v>116</v>
      </c>
      <c r="EO10" s="132">
        <v>230</v>
      </c>
      <c r="EP10" s="132">
        <v>104</v>
      </c>
      <c r="EQ10" s="132">
        <v>107</v>
      </c>
      <c r="ER10" s="132">
        <v>211</v>
      </c>
      <c r="ES10" s="132">
        <v>97</v>
      </c>
      <c r="ET10" s="132">
        <v>69</v>
      </c>
      <c r="EU10" s="132">
        <v>166</v>
      </c>
      <c r="EV10" s="132">
        <v>34</v>
      </c>
      <c r="EW10" s="132">
        <v>15</v>
      </c>
      <c r="EX10" s="132">
        <v>0</v>
      </c>
      <c r="EY10" s="132">
        <v>6</v>
      </c>
      <c r="EZ10" s="132">
        <v>0</v>
      </c>
      <c r="FA10" s="132">
        <v>0</v>
      </c>
      <c r="FB10" s="132">
        <v>0</v>
      </c>
      <c r="FC10" s="132">
        <v>0</v>
      </c>
      <c r="FD10" s="132">
        <v>0</v>
      </c>
      <c r="FE10" s="132">
        <v>0</v>
      </c>
      <c r="FF10" s="132">
        <v>0</v>
      </c>
      <c r="FG10" s="132">
        <v>0</v>
      </c>
      <c r="FH10" s="132">
        <v>6</v>
      </c>
      <c r="FI10" s="132">
        <v>7</v>
      </c>
      <c r="FJ10" s="132">
        <v>0</v>
      </c>
      <c r="FK10" s="132">
        <v>283</v>
      </c>
      <c r="FL10" s="132">
        <v>291</v>
      </c>
      <c r="FM10" s="132">
        <v>0</v>
      </c>
      <c r="FN10" s="132">
        <v>137</v>
      </c>
      <c r="FO10" s="132">
        <v>84</v>
      </c>
      <c r="FP10" s="132">
        <v>0</v>
      </c>
      <c r="FQ10" s="132">
        <v>0</v>
      </c>
      <c r="FR10" s="132">
        <v>0</v>
      </c>
      <c r="FS10" s="132">
        <v>0</v>
      </c>
      <c r="FT10" s="132">
        <v>0</v>
      </c>
      <c r="FU10" s="132">
        <v>0</v>
      </c>
      <c r="FV10" s="132">
        <v>0</v>
      </c>
      <c r="FW10" s="132">
        <v>0</v>
      </c>
      <c r="FX10" s="132">
        <v>0</v>
      </c>
      <c r="FY10" s="132">
        <v>0</v>
      </c>
      <c r="FZ10" s="132">
        <v>10</v>
      </c>
      <c r="GA10" s="132">
        <v>11</v>
      </c>
      <c r="GB10" s="132">
        <v>10</v>
      </c>
      <c r="GC10" s="132">
        <v>0</v>
      </c>
      <c r="GD10" s="132">
        <v>0</v>
      </c>
      <c r="GE10" s="132">
        <v>0</v>
      </c>
      <c r="GF10" s="132">
        <v>31</v>
      </c>
      <c r="GG10" s="132">
        <v>56</v>
      </c>
      <c r="GI10" s="134">
        <v>15</v>
      </c>
    </row>
    <row r="11" spans="1:191" s="134" customFormat="1">
      <c r="A11" s="120">
        <v>2</v>
      </c>
      <c r="B11" s="131"/>
      <c r="C11" s="131"/>
      <c r="D11" s="131"/>
      <c r="E11" s="132" t="s">
        <v>87</v>
      </c>
      <c r="F11" s="133"/>
      <c r="G11" s="132">
        <v>23</v>
      </c>
      <c r="H11" s="132">
        <v>3</v>
      </c>
      <c r="I11" s="132">
        <v>1</v>
      </c>
      <c r="J11" s="132">
        <v>0</v>
      </c>
      <c r="K11" s="132">
        <v>0</v>
      </c>
      <c r="L11" s="132">
        <v>0</v>
      </c>
      <c r="M11" s="132">
        <v>0</v>
      </c>
      <c r="N11" s="132"/>
      <c r="O11" s="132"/>
      <c r="P11" s="132"/>
      <c r="Q11" s="132"/>
      <c r="R11" s="132"/>
      <c r="S11" s="132"/>
      <c r="T11" s="132">
        <v>1</v>
      </c>
      <c r="U11" s="132">
        <v>1</v>
      </c>
      <c r="V11" s="132">
        <v>1</v>
      </c>
      <c r="W11" s="132">
        <v>0</v>
      </c>
      <c r="X11" s="132">
        <v>1</v>
      </c>
      <c r="Y11" s="132">
        <v>0</v>
      </c>
      <c r="Z11" s="132">
        <v>1</v>
      </c>
      <c r="AA11" s="132">
        <v>0</v>
      </c>
      <c r="AB11" s="132">
        <v>23</v>
      </c>
      <c r="AC11" s="132">
        <v>23</v>
      </c>
      <c r="AD11" s="132">
        <v>5</v>
      </c>
      <c r="AE11" s="132">
        <v>1</v>
      </c>
      <c r="AF11" s="132">
        <v>1</v>
      </c>
      <c r="AG11" s="132">
        <v>0</v>
      </c>
      <c r="AH11" s="132">
        <v>33</v>
      </c>
      <c r="AI11" s="132">
        <v>25</v>
      </c>
      <c r="AJ11" s="132">
        <v>0</v>
      </c>
      <c r="AK11" s="132">
        <v>0</v>
      </c>
      <c r="AL11" s="132">
        <v>6</v>
      </c>
      <c r="AM11" s="132">
        <v>13</v>
      </c>
      <c r="AN11" s="132">
        <v>12</v>
      </c>
      <c r="AO11" s="132">
        <v>12</v>
      </c>
      <c r="AP11" s="132">
        <v>13</v>
      </c>
      <c r="AQ11" s="132">
        <v>0</v>
      </c>
      <c r="AR11" s="132">
        <v>2</v>
      </c>
      <c r="AS11" s="132">
        <v>0</v>
      </c>
      <c r="AT11" s="132">
        <v>0</v>
      </c>
      <c r="AU11" s="132">
        <v>0</v>
      </c>
      <c r="AV11" s="132">
        <v>16</v>
      </c>
      <c r="AW11" s="132">
        <v>19</v>
      </c>
      <c r="AX11" s="132">
        <v>5</v>
      </c>
      <c r="AY11" s="132">
        <v>0</v>
      </c>
      <c r="AZ11" s="132">
        <v>9</v>
      </c>
      <c r="BA11" s="132">
        <v>6</v>
      </c>
      <c r="BB11" s="132">
        <v>3</v>
      </c>
      <c r="BC11" s="132">
        <v>0</v>
      </c>
      <c r="BD11" s="132">
        <v>33</v>
      </c>
      <c r="BE11" s="132">
        <v>25</v>
      </c>
      <c r="BF11" s="132">
        <v>58</v>
      </c>
      <c r="BG11" s="380">
        <v>18</v>
      </c>
      <c r="BH11" s="380">
        <v>6</v>
      </c>
      <c r="BI11" s="380">
        <v>0</v>
      </c>
      <c r="BJ11" s="380">
        <v>0</v>
      </c>
      <c r="BK11" s="380">
        <v>12</v>
      </c>
      <c r="BL11" s="380">
        <v>16</v>
      </c>
      <c r="BM11" s="380">
        <v>0</v>
      </c>
      <c r="BN11" s="380">
        <v>0</v>
      </c>
      <c r="BO11" s="380">
        <v>4</v>
      </c>
      <c r="BP11" s="380">
        <v>4</v>
      </c>
      <c r="BQ11" s="132">
        <f t="shared" ref="BQ11:BR19" si="0">BG11+BI11+BK11+BM11+BO11</f>
        <v>34</v>
      </c>
      <c r="BR11" s="132">
        <f t="shared" si="0"/>
        <v>26</v>
      </c>
      <c r="BS11" s="132">
        <f t="shared" ref="BS11:BS19" si="1">SUM(BQ11:BR11)</f>
        <v>60</v>
      </c>
      <c r="BT11" s="132">
        <v>0</v>
      </c>
      <c r="BU11" s="132">
        <v>0</v>
      </c>
      <c r="BV11" s="132">
        <v>0</v>
      </c>
      <c r="BW11" s="132">
        <v>0</v>
      </c>
      <c r="BX11" s="132">
        <v>0</v>
      </c>
      <c r="BY11" s="132">
        <v>0</v>
      </c>
      <c r="BZ11" s="132">
        <v>0</v>
      </c>
      <c r="CA11" s="132">
        <v>0</v>
      </c>
      <c r="CB11" s="132">
        <v>0</v>
      </c>
      <c r="CC11" s="132">
        <v>0</v>
      </c>
      <c r="CD11" s="132">
        <v>0</v>
      </c>
      <c r="CE11" s="132">
        <v>0</v>
      </c>
      <c r="CF11" s="132">
        <v>0</v>
      </c>
      <c r="CG11" s="132">
        <v>0</v>
      </c>
      <c r="CH11" s="132">
        <v>0</v>
      </c>
      <c r="CI11" s="132">
        <v>0</v>
      </c>
      <c r="CJ11" s="132">
        <v>0</v>
      </c>
      <c r="CK11" s="132">
        <v>0</v>
      </c>
      <c r="CL11" s="132">
        <v>124</v>
      </c>
      <c r="CM11" s="132">
        <v>144</v>
      </c>
      <c r="CN11" s="132">
        <v>268</v>
      </c>
      <c r="CO11" s="132">
        <v>113</v>
      </c>
      <c r="CP11" s="132">
        <v>135</v>
      </c>
      <c r="CQ11" s="132">
        <v>248</v>
      </c>
      <c r="CR11" s="132">
        <v>121</v>
      </c>
      <c r="CS11" s="132">
        <v>118</v>
      </c>
      <c r="CT11" s="132">
        <v>239</v>
      </c>
      <c r="CU11" s="132">
        <v>358</v>
      </c>
      <c r="CV11" s="132">
        <v>397</v>
      </c>
      <c r="CW11" s="132">
        <v>755</v>
      </c>
      <c r="CX11" s="132">
        <v>0</v>
      </c>
      <c r="CY11" s="132">
        <v>0</v>
      </c>
      <c r="CZ11" s="132">
        <v>0</v>
      </c>
      <c r="DA11" s="132">
        <v>0</v>
      </c>
      <c r="DB11" s="132">
        <v>0</v>
      </c>
      <c r="DC11" s="132">
        <v>0</v>
      </c>
      <c r="DD11" s="132">
        <v>755</v>
      </c>
      <c r="DE11" s="132">
        <v>0</v>
      </c>
      <c r="DF11" s="132">
        <v>0</v>
      </c>
      <c r="DG11" s="132">
        <v>0</v>
      </c>
      <c r="DH11" s="132">
        <v>0</v>
      </c>
      <c r="DI11" s="132">
        <v>0</v>
      </c>
      <c r="DJ11" s="132">
        <v>0</v>
      </c>
      <c r="DK11" s="132">
        <v>0</v>
      </c>
      <c r="DL11" s="132">
        <v>0</v>
      </c>
      <c r="DM11" s="132">
        <v>0</v>
      </c>
      <c r="DN11" s="132">
        <v>0</v>
      </c>
      <c r="DO11" s="132">
        <v>0</v>
      </c>
      <c r="DP11" s="132">
        <v>0</v>
      </c>
      <c r="DQ11" s="132">
        <v>0</v>
      </c>
      <c r="DR11" s="132">
        <v>0</v>
      </c>
      <c r="DS11" s="132">
        <v>0</v>
      </c>
      <c r="DT11" s="132">
        <v>0</v>
      </c>
      <c r="DU11" s="132">
        <v>0</v>
      </c>
      <c r="DV11" s="132">
        <v>0</v>
      </c>
      <c r="DW11" s="132">
        <v>0</v>
      </c>
      <c r="DX11" s="132">
        <v>0</v>
      </c>
      <c r="DY11" s="132">
        <v>0</v>
      </c>
      <c r="DZ11" s="132">
        <v>0</v>
      </c>
      <c r="EA11" s="132">
        <v>0</v>
      </c>
      <c r="EB11" s="132">
        <v>0</v>
      </c>
      <c r="EC11" s="132">
        <v>0</v>
      </c>
      <c r="ED11" s="132">
        <v>0</v>
      </c>
      <c r="EE11" s="132">
        <v>0</v>
      </c>
      <c r="EF11" s="132">
        <v>0</v>
      </c>
      <c r="EG11" s="132">
        <v>10</v>
      </c>
      <c r="EH11" s="132">
        <v>20</v>
      </c>
      <c r="EI11" s="132">
        <v>30</v>
      </c>
      <c r="EJ11" s="132">
        <v>68</v>
      </c>
      <c r="EK11" s="132">
        <v>87</v>
      </c>
      <c r="EL11" s="132">
        <v>155</v>
      </c>
      <c r="EM11" s="132">
        <v>93</v>
      </c>
      <c r="EN11" s="132">
        <v>121</v>
      </c>
      <c r="EO11" s="132">
        <v>214</v>
      </c>
      <c r="EP11" s="132">
        <v>65</v>
      </c>
      <c r="EQ11" s="132">
        <v>90</v>
      </c>
      <c r="ER11" s="132">
        <v>155</v>
      </c>
      <c r="ES11" s="132">
        <v>75</v>
      </c>
      <c r="ET11" s="132">
        <v>54</v>
      </c>
      <c r="EU11" s="132">
        <v>129</v>
      </c>
      <c r="EV11" s="132">
        <v>37</v>
      </c>
      <c r="EW11" s="132">
        <v>19</v>
      </c>
      <c r="EX11" s="132">
        <v>0</v>
      </c>
      <c r="EY11" s="132">
        <v>7</v>
      </c>
      <c r="EZ11" s="132">
        <v>5</v>
      </c>
      <c r="FA11" s="132">
        <v>0</v>
      </c>
      <c r="FB11" s="132">
        <v>3</v>
      </c>
      <c r="FC11" s="132">
        <v>1</v>
      </c>
      <c r="FD11" s="132">
        <v>0</v>
      </c>
      <c r="FE11" s="132">
        <v>0</v>
      </c>
      <c r="FF11" s="132">
        <v>0</v>
      </c>
      <c r="FG11" s="132">
        <v>0</v>
      </c>
      <c r="FH11" s="132">
        <v>10</v>
      </c>
      <c r="FI11" s="132">
        <v>20</v>
      </c>
      <c r="FJ11" s="132">
        <v>0</v>
      </c>
      <c r="FK11" s="132">
        <v>226</v>
      </c>
      <c r="FL11" s="132">
        <v>298</v>
      </c>
      <c r="FM11" s="132">
        <v>0</v>
      </c>
      <c r="FN11" s="132">
        <v>119</v>
      </c>
      <c r="FO11" s="132">
        <v>78</v>
      </c>
      <c r="FP11" s="132">
        <v>0</v>
      </c>
      <c r="FQ11" s="132">
        <v>3</v>
      </c>
      <c r="FR11" s="132">
        <v>1</v>
      </c>
      <c r="FS11" s="132">
        <v>0</v>
      </c>
      <c r="FT11" s="132">
        <v>0</v>
      </c>
      <c r="FU11" s="132">
        <v>0</v>
      </c>
      <c r="FV11" s="132">
        <v>0</v>
      </c>
      <c r="FW11" s="132">
        <v>0</v>
      </c>
      <c r="FX11" s="132">
        <v>0</v>
      </c>
      <c r="FY11" s="132">
        <v>0</v>
      </c>
      <c r="FZ11" s="132">
        <v>12</v>
      </c>
      <c r="GA11" s="132">
        <v>12</v>
      </c>
      <c r="GB11" s="132">
        <v>11</v>
      </c>
      <c r="GC11" s="132">
        <v>0</v>
      </c>
      <c r="GD11" s="132">
        <v>0</v>
      </c>
      <c r="GE11" s="132">
        <v>0</v>
      </c>
      <c r="GF11" s="132">
        <v>35</v>
      </c>
      <c r="GG11" s="132">
        <v>58</v>
      </c>
      <c r="GI11" s="134">
        <v>19</v>
      </c>
    </row>
    <row r="12" spans="1:191" s="134" customFormat="1">
      <c r="A12" s="120">
        <v>3</v>
      </c>
      <c r="B12" s="131"/>
      <c r="C12" s="131"/>
      <c r="D12" s="131"/>
      <c r="E12" s="132" t="s">
        <v>81</v>
      </c>
      <c r="F12" s="133"/>
      <c r="G12" s="132">
        <v>34</v>
      </c>
      <c r="H12" s="132">
        <v>7</v>
      </c>
      <c r="I12" s="132">
        <v>5</v>
      </c>
      <c r="J12" s="132">
        <v>0</v>
      </c>
      <c r="K12" s="132">
        <v>1</v>
      </c>
      <c r="L12" s="132">
        <v>0</v>
      </c>
      <c r="M12" s="132">
        <v>0</v>
      </c>
      <c r="N12" s="132"/>
      <c r="O12" s="132"/>
      <c r="P12" s="132"/>
      <c r="Q12" s="132"/>
      <c r="R12" s="132"/>
      <c r="S12" s="132"/>
      <c r="T12" s="132">
        <v>5</v>
      </c>
      <c r="U12" s="132">
        <v>7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1</v>
      </c>
      <c r="AB12" s="132">
        <v>45</v>
      </c>
      <c r="AC12" s="132">
        <v>34</v>
      </c>
      <c r="AD12" s="132">
        <v>1</v>
      </c>
      <c r="AE12" s="132">
        <v>1</v>
      </c>
      <c r="AF12" s="132">
        <v>0</v>
      </c>
      <c r="AG12" s="132">
        <v>0</v>
      </c>
      <c r="AH12" s="132">
        <v>51</v>
      </c>
      <c r="AI12" s="132">
        <v>43</v>
      </c>
      <c r="AJ12" s="132">
        <v>0</v>
      </c>
      <c r="AK12" s="132">
        <v>0</v>
      </c>
      <c r="AL12" s="132">
        <v>5</v>
      </c>
      <c r="AM12" s="132">
        <v>9</v>
      </c>
      <c r="AN12" s="132">
        <v>18</v>
      </c>
      <c r="AO12" s="132">
        <v>19</v>
      </c>
      <c r="AP12" s="132">
        <v>19</v>
      </c>
      <c r="AQ12" s="132">
        <v>12</v>
      </c>
      <c r="AR12" s="132">
        <v>9</v>
      </c>
      <c r="AS12" s="132">
        <v>3</v>
      </c>
      <c r="AT12" s="132">
        <v>0</v>
      </c>
      <c r="AU12" s="132">
        <v>0</v>
      </c>
      <c r="AV12" s="132">
        <v>25</v>
      </c>
      <c r="AW12" s="132">
        <v>27</v>
      </c>
      <c r="AX12" s="132">
        <v>1</v>
      </c>
      <c r="AY12" s="132">
        <v>1</v>
      </c>
      <c r="AZ12" s="132">
        <v>18</v>
      </c>
      <c r="BA12" s="132">
        <v>13</v>
      </c>
      <c r="BB12" s="132">
        <v>7</v>
      </c>
      <c r="BC12" s="132">
        <v>2</v>
      </c>
      <c r="BD12" s="132">
        <v>51</v>
      </c>
      <c r="BE12" s="132">
        <v>43</v>
      </c>
      <c r="BF12" s="132">
        <v>94</v>
      </c>
      <c r="BG12" s="380">
        <v>32</v>
      </c>
      <c r="BH12" s="380">
        <v>23</v>
      </c>
      <c r="BI12" s="380">
        <v>4</v>
      </c>
      <c r="BJ12" s="380">
        <v>7</v>
      </c>
      <c r="BK12" s="380">
        <v>8</v>
      </c>
      <c r="BL12" s="380">
        <v>10</v>
      </c>
      <c r="BM12" s="380">
        <v>0</v>
      </c>
      <c r="BN12" s="380">
        <v>0</v>
      </c>
      <c r="BO12" s="380">
        <v>6</v>
      </c>
      <c r="BP12" s="380">
        <v>7</v>
      </c>
      <c r="BQ12" s="132">
        <f t="shared" si="0"/>
        <v>50</v>
      </c>
      <c r="BR12" s="132">
        <f t="shared" si="0"/>
        <v>47</v>
      </c>
      <c r="BS12" s="132">
        <f t="shared" si="1"/>
        <v>97</v>
      </c>
      <c r="BT12" s="132">
        <v>0</v>
      </c>
      <c r="BU12" s="132">
        <v>0</v>
      </c>
      <c r="BV12" s="132">
        <v>0</v>
      </c>
      <c r="BW12" s="132">
        <v>0</v>
      </c>
      <c r="BX12" s="132">
        <v>0</v>
      </c>
      <c r="BY12" s="132">
        <v>0</v>
      </c>
      <c r="BZ12" s="132">
        <v>0</v>
      </c>
      <c r="CA12" s="132">
        <v>0</v>
      </c>
      <c r="CB12" s="132">
        <v>0</v>
      </c>
      <c r="CC12" s="132">
        <v>0</v>
      </c>
      <c r="CD12" s="132">
        <v>0</v>
      </c>
      <c r="CE12" s="132">
        <v>0</v>
      </c>
      <c r="CF12" s="132">
        <v>0</v>
      </c>
      <c r="CG12" s="132">
        <v>0</v>
      </c>
      <c r="CH12" s="132">
        <v>0</v>
      </c>
      <c r="CI12" s="132">
        <v>0</v>
      </c>
      <c r="CJ12" s="132">
        <v>0</v>
      </c>
      <c r="CK12" s="132">
        <v>0</v>
      </c>
      <c r="CL12" s="132">
        <v>184</v>
      </c>
      <c r="CM12" s="132">
        <v>144</v>
      </c>
      <c r="CN12" s="132">
        <v>328</v>
      </c>
      <c r="CO12" s="132">
        <v>190</v>
      </c>
      <c r="CP12" s="132">
        <v>138</v>
      </c>
      <c r="CQ12" s="132">
        <v>328</v>
      </c>
      <c r="CR12" s="132">
        <v>114</v>
      </c>
      <c r="CS12" s="132">
        <v>129</v>
      </c>
      <c r="CT12" s="132">
        <v>243</v>
      </c>
      <c r="CU12" s="132">
        <v>488</v>
      </c>
      <c r="CV12" s="132">
        <v>411</v>
      </c>
      <c r="CW12" s="132">
        <v>899</v>
      </c>
      <c r="CX12" s="132">
        <v>0</v>
      </c>
      <c r="CY12" s="132">
        <v>0</v>
      </c>
      <c r="CZ12" s="132">
        <v>0</v>
      </c>
      <c r="DA12" s="132">
        <v>0</v>
      </c>
      <c r="DB12" s="132">
        <v>0</v>
      </c>
      <c r="DC12" s="132">
        <v>0</v>
      </c>
      <c r="DD12" s="132">
        <v>845</v>
      </c>
      <c r="DE12" s="132">
        <v>54</v>
      </c>
      <c r="DF12" s="132">
        <v>0</v>
      </c>
      <c r="DG12" s="132">
        <v>0</v>
      </c>
      <c r="DH12" s="132">
        <v>0</v>
      </c>
      <c r="DI12" s="132">
        <v>0</v>
      </c>
      <c r="DJ12" s="132">
        <v>0</v>
      </c>
      <c r="DK12" s="132">
        <v>0</v>
      </c>
      <c r="DL12" s="132">
        <v>0</v>
      </c>
      <c r="DM12" s="132">
        <v>0</v>
      </c>
      <c r="DN12" s="132">
        <v>0</v>
      </c>
      <c r="DO12" s="132">
        <v>0</v>
      </c>
      <c r="DP12" s="132">
        <v>0</v>
      </c>
      <c r="DQ12" s="132">
        <v>0</v>
      </c>
      <c r="DR12" s="132">
        <v>0</v>
      </c>
      <c r="DS12" s="132">
        <v>0</v>
      </c>
      <c r="DT12" s="132">
        <v>0</v>
      </c>
      <c r="DU12" s="132">
        <v>0</v>
      </c>
      <c r="DV12" s="132">
        <v>0</v>
      </c>
      <c r="DW12" s="132">
        <v>0</v>
      </c>
      <c r="DX12" s="132">
        <v>0</v>
      </c>
      <c r="DY12" s="132">
        <v>0</v>
      </c>
      <c r="DZ12" s="132">
        <v>0</v>
      </c>
      <c r="EA12" s="132">
        <v>0</v>
      </c>
      <c r="EB12" s="132">
        <v>0</v>
      </c>
      <c r="EC12" s="132">
        <v>0</v>
      </c>
      <c r="ED12" s="132">
        <v>0</v>
      </c>
      <c r="EE12" s="132">
        <v>0</v>
      </c>
      <c r="EF12" s="132">
        <v>0</v>
      </c>
      <c r="EG12" s="132">
        <v>9</v>
      </c>
      <c r="EH12" s="132">
        <v>10</v>
      </c>
      <c r="EI12" s="132">
        <v>19</v>
      </c>
      <c r="EJ12" s="132">
        <v>102</v>
      </c>
      <c r="EK12" s="132">
        <v>98</v>
      </c>
      <c r="EL12" s="132">
        <v>200</v>
      </c>
      <c r="EM12" s="132">
        <v>152</v>
      </c>
      <c r="EN12" s="132">
        <v>127</v>
      </c>
      <c r="EO12" s="132">
        <v>279</v>
      </c>
      <c r="EP12" s="132">
        <v>132</v>
      </c>
      <c r="EQ12" s="132">
        <v>111</v>
      </c>
      <c r="ER12" s="132">
        <v>243</v>
      </c>
      <c r="ES12" s="132">
        <v>70</v>
      </c>
      <c r="ET12" s="132">
        <v>53</v>
      </c>
      <c r="EU12" s="132">
        <v>123</v>
      </c>
      <c r="EV12" s="132">
        <v>19</v>
      </c>
      <c r="EW12" s="132">
        <v>12</v>
      </c>
      <c r="EX12" s="132">
        <v>0</v>
      </c>
      <c r="EY12" s="132">
        <v>4</v>
      </c>
      <c r="EZ12" s="132">
        <v>0</v>
      </c>
      <c r="FA12" s="132">
        <v>0</v>
      </c>
      <c r="FB12" s="132">
        <v>0</v>
      </c>
      <c r="FC12" s="132">
        <v>0</v>
      </c>
      <c r="FD12" s="132">
        <v>0</v>
      </c>
      <c r="FE12" s="132">
        <v>0</v>
      </c>
      <c r="FF12" s="132">
        <v>0</v>
      </c>
      <c r="FG12" s="132">
        <v>0</v>
      </c>
      <c r="FH12" s="132">
        <v>9</v>
      </c>
      <c r="FI12" s="132">
        <v>10</v>
      </c>
      <c r="FJ12" s="132">
        <v>0</v>
      </c>
      <c r="FK12" s="132">
        <v>386</v>
      </c>
      <c r="FL12" s="132">
        <v>336</v>
      </c>
      <c r="FM12" s="132">
        <v>0</v>
      </c>
      <c r="FN12" s="132">
        <v>93</v>
      </c>
      <c r="FO12" s="132">
        <v>65</v>
      </c>
      <c r="FP12" s="132">
        <v>0</v>
      </c>
      <c r="FQ12" s="132">
        <v>0</v>
      </c>
      <c r="FR12" s="132">
        <v>0</v>
      </c>
      <c r="FS12" s="132">
        <v>0</v>
      </c>
      <c r="FT12" s="132">
        <v>0</v>
      </c>
      <c r="FU12" s="132">
        <v>0</v>
      </c>
      <c r="FV12" s="132">
        <v>0</v>
      </c>
      <c r="FW12" s="132">
        <v>0</v>
      </c>
      <c r="FX12" s="132">
        <v>0</v>
      </c>
      <c r="FY12" s="132">
        <v>0</v>
      </c>
      <c r="FZ12" s="132">
        <v>14</v>
      </c>
      <c r="GA12" s="132">
        <v>12</v>
      </c>
      <c r="GB12" s="132">
        <v>11</v>
      </c>
      <c r="GC12" s="132">
        <v>0</v>
      </c>
      <c r="GD12" s="132">
        <v>0</v>
      </c>
      <c r="GE12" s="132">
        <v>0</v>
      </c>
      <c r="GF12" s="132">
        <v>37</v>
      </c>
      <c r="GG12" s="132">
        <v>94</v>
      </c>
      <c r="GI12" s="134">
        <v>50</v>
      </c>
    </row>
    <row r="13" spans="1:191" s="134" customFormat="1">
      <c r="A13" s="120">
        <v>4</v>
      </c>
      <c r="B13" s="131"/>
      <c r="C13" s="131"/>
      <c r="D13" s="131"/>
      <c r="E13" s="120" t="s">
        <v>88</v>
      </c>
      <c r="F13" s="133"/>
      <c r="G13" s="132">
        <v>12</v>
      </c>
      <c r="H13" s="132">
        <v>2</v>
      </c>
      <c r="I13" s="132">
        <v>2</v>
      </c>
      <c r="J13" s="132">
        <v>0</v>
      </c>
      <c r="K13" s="132">
        <v>1</v>
      </c>
      <c r="L13" s="132">
        <v>0</v>
      </c>
      <c r="M13" s="132">
        <v>0</v>
      </c>
      <c r="N13" s="132"/>
      <c r="O13" s="132"/>
      <c r="P13" s="132"/>
      <c r="Q13" s="132"/>
      <c r="R13" s="132"/>
      <c r="S13" s="132"/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1</v>
      </c>
      <c r="AA13" s="132">
        <v>0</v>
      </c>
      <c r="AB13" s="132">
        <v>19</v>
      </c>
      <c r="AC13" s="132">
        <v>14</v>
      </c>
      <c r="AD13" s="132">
        <v>1</v>
      </c>
      <c r="AE13" s="132">
        <v>0</v>
      </c>
      <c r="AF13" s="132">
        <v>0</v>
      </c>
      <c r="AG13" s="132">
        <v>0</v>
      </c>
      <c r="AH13" s="132">
        <v>21</v>
      </c>
      <c r="AI13" s="132">
        <v>14</v>
      </c>
      <c r="AJ13" s="132">
        <v>0</v>
      </c>
      <c r="AK13" s="132">
        <v>0</v>
      </c>
      <c r="AL13" s="132">
        <v>2</v>
      </c>
      <c r="AM13" s="132">
        <v>5</v>
      </c>
      <c r="AN13" s="132">
        <v>9</v>
      </c>
      <c r="AO13" s="132">
        <v>5</v>
      </c>
      <c r="AP13" s="132">
        <v>8</v>
      </c>
      <c r="AQ13" s="132">
        <v>4</v>
      </c>
      <c r="AR13" s="132">
        <v>2</v>
      </c>
      <c r="AS13" s="132">
        <v>0</v>
      </c>
      <c r="AT13" s="132">
        <v>0</v>
      </c>
      <c r="AU13" s="132">
        <v>0</v>
      </c>
      <c r="AV13" s="132">
        <v>11</v>
      </c>
      <c r="AW13" s="132">
        <v>7</v>
      </c>
      <c r="AX13" s="132">
        <v>0</v>
      </c>
      <c r="AY13" s="132">
        <v>1</v>
      </c>
      <c r="AZ13" s="132">
        <v>10</v>
      </c>
      <c r="BA13" s="132">
        <v>6</v>
      </c>
      <c r="BB13" s="132">
        <v>0</v>
      </c>
      <c r="BC13" s="132">
        <v>0</v>
      </c>
      <c r="BD13" s="132">
        <v>21</v>
      </c>
      <c r="BE13" s="132">
        <v>14</v>
      </c>
      <c r="BF13" s="132">
        <v>35</v>
      </c>
      <c r="BG13" s="380">
        <v>9</v>
      </c>
      <c r="BH13" s="380">
        <v>7</v>
      </c>
      <c r="BI13" s="380">
        <v>0</v>
      </c>
      <c r="BJ13" s="380">
        <v>0</v>
      </c>
      <c r="BK13" s="380">
        <v>10</v>
      </c>
      <c r="BL13" s="380">
        <v>4</v>
      </c>
      <c r="BM13" s="380">
        <v>0</v>
      </c>
      <c r="BN13" s="380">
        <v>0</v>
      </c>
      <c r="BO13" s="380">
        <v>13</v>
      </c>
      <c r="BP13" s="380">
        <v>7</v>
      </c>
      <c r="BQ13" s="132">
        <f t="shared" si="0"/>
        <v>32</v>
      </c>
      <c r="BR13" s="132">
        <f t="shared" si="0"/>
        <v>18</v>
      </c>
      <c r="BS13" s="132">
        <f t="shared" si="1"/>
        <v>50</v>
      </c>
      <c r="BT13" s="132">
        <v>0</v>
      </c>
      <c r="BU13" s="132">
        <v>0</v>
      </c>
      <c r="BV13" s="132">
        <v>0</v>
      </c>
      <c r="BW13" s="132">
        <v>0</v>
      </c>
      <c r="BX13" s="132">
        <v>0</v>
      </c>
      <c r="BY13" s="132">
        <v>0</v>
      </c>
      <c r="BZ13" s="132">
        <v>0</v>
      </c>
      <c r="CA13" s="132">
        <v>0</v>
      </c>
      <c r="CB13" s="132">
        <v>0</v>
      </c>
      <c r="CC13" s="132">
        <v>0</v>
      </c>
      <c r="CD13" s="132">
        <v>0</v>
      </c>
      <c r="CE13" s="132">
        <v>0</v>
      </c>
      <c r="CF13" s="132">
        <v>0</v>
      </c>
      <c r="CG13" s="132">
        <v>0</v>
      </c>
      <c r="CH13" s="132">
        <v>0</v>
      </c>
      <c r="CI13" s="132">
        <v>0</v>
      </c>
      <c r="CJ13" s="132">
        <v>0</v>
      </c>
      <c r="CK13" s="132">
        <v>0</v>
      </c>
      <c r="CL13" s="132">
        <v>75</v>
      </c>
      <c r="CM13" s="132">
        <v>70</v>
      </c>
      <c r="CN13" s="132">
        <v>145</v>
      </c>
      <c r="CO13" s="132">
        <v>94</v>
      </c>
      <c r="CP13" s="132">
        <v>75</v>
      </c>
      <c r="CQ13" s="132">
        <v>169</v>
      </c>
      <c r="CR13" s="132">
        <v>78</v>
      </c>
      <c r="CS13" s="132">
        <v>74</v>
      </c>
      <c r="CT13" s="132">
        <v>152</v>
      </c>
      <c r="CU13" s="132">
        <v>247</v>
      </c>
      <c r="CV13" s="132">
        <v>219</v>
      </c>
      <c r="CW13" s="132">
        <v>466</v>
      </c>
      <c r="CX13" s="132">
        <v>0</v>
      </c>
      <c r="CY13" s="132">
        <v>0</v>
      </c>
      <c r="CZ13" s="132">
        <v>0</v>
      </c>
      <c r="DA13" s="132">
        <v>0</v>
      </c>
      <c r="DB13" s="132">
        <v>0</v>
      </c>
      <c r="DC13" s="132">
        <v>0</v>
      </c>
      <c r="DD13" s="132">
        <v>466</v>
      </c>
      <c r="DE13" s="132">
        <v>0</v>
      </c>
      <c r="DF13" s="132">
        <v>0</v>
      </c>
      <c r="DG13" s="132">
        <v>0</v>
      </c>
      <c r="DH13" s="132">
        <v>0</v>
      </c>
      <c r="DI13" s="132">
        <v>0</v>
      </c>
      <c r="DJ13" s="132">
        <v>0</v>
      </c>
      <c r="DK13" s="132">
        <v>0</v>
      </c>
      <c r="DL13" s="132">
        <v>0</v>
      </c>
      <c r="DM13" s="132">
        <v>0</v>
      </c>
      <c r="DN13" s="132">
        <v>0</v>
      </c>
      <c r="DO13" s="132">
        <v>0</v>
      </c>
      <c r="DP13" s="132">
        <v>0</v>
      </c>
      <c r="DQ13" s="132">
        <v>0</v>
      </c>
      <c r="DR13" s="132">
        <v>0</v>
      </c>
      <c r="DS13" s="132">
        <v>0</v>
      </c>
      <c r="DT13" s="132">
        <v>0</v>
      </c>
      <c r="DU13" s="132">
        <v>0</v>
      </c>
      <c r="DV13" s="132">
        <v>0</v>
      </c>
      <c r="DW13" s="132">
        <v>0</v>
      </c>
      <c r="DX13" s="132">
        <v>0</v>
      </c>
      <c r="DY13" s="132">
        <v>0</v>
      </c>
      <c r="DZ13" s="132">
        <v>0</v>
      </c>
      <c r="EA13" s="132">
        <v>0</v>
      </c>
      <c r="EB13" s="132">
        <v>0</v>
      </c>
      <c r="EC13" s="132">
        <v>0</v>
      </c>
      <c r="ED13" s="132">
        <v>0</v>
      </c>
      <c r="EE13" s="132">
        <v>0</v>
      </c>
      <c r="EF13" s="132">
        <v>0</v>
      </c>
      <c r="EG13" s="132">
        <v>1</v>
      </c>
      <c r="EH13" s="132">
        <v>2</v>
      </c>
      <c r="EI13" s="132">
        <v>3</v>
      </c>
      <c r="EJ13" s="132">
        <v>41</v>
      </c>
      <c r="EK13" s="132">
        <v>49</v>
      </c>
      <c r="EL13" s="132">
        <v>90</v>
      </c>
      <c r="EM13" s="132">
        <v>67</v>
      </c>
      <c r="EN13" s="132">
        <v>67</v>
      </c>
      <c r="EO13" s="132">
        <v>134</v>
      </c>
      <c r="EP13" s="132">
        <v>71</v>
      </c>
      <c r="EQ13" s="132">
        <v>42</v>
      </c>
      <c r="ER13" s="132">
        <v>113</v>
      </c>
      <c r="ES13" s="132">
        <v>44</v>
      </c>
      <c r="ET13" s="132">
        <v>34</v>
      </c>
      <c r="EU13" s="132">
        <v>78</v>
      </c>
      <c r="EV13" s="132">
        <v>20</v>
      </c>
      <c r="EW13" s="132">
        <v>19</v>
      </c>
      <c r="EX13" s="132">
        <v>0</v>
      </c>
      <c r="EY13" s="132">
        <v>1</v>
      </c>
      <c r="EZ13" s="132">
        <v>4</v>
      </c>
      <c r="FA13" s="132">
        <v>0</v>
      </c>
      <c r="FB13" s="132">
        <v>2</v>
      </c>
      <c r="FC13" s="132">
        <v>2</v>
      </c>
      <c r="FD13" s="132">
        <v>0</v>
      </c>
      <c r="FE13" s="132">
        <v>0</v>
      </c>
      <c r="FF13" s="132">
        <v>0</v>
      </c>
      <c r="FG13" s="132">
        <v>0</v>
      </c>
      <c r="FH13" s="132">
        <v>1</v>
      </c>
      <c r="FI13" s="132">
        <v>2</v>
      </c>
      <c r="FJ13" s="132">
        <v>0</v>
      </c>
      <c r="FK13" s="132">
        <v>179</v>
      </c>
      <c r="FL13" s="132">
        <v>158</v>
      </c>
      <c r="FM13" s="132">
        <v>0</v>
      </c>
      <c r="FN13" s="132">
        <v>65</v>
      </c>
      <c r="FO13" s="132">
        <v>57</v>
      </c>
      <c r="FP13" s="132">
        <v>0</v>
      </c>
      <c r="FQ13" s="132">
        <v>2</v>
      </c>
      <c r="FR13" s="132">
        <v>2</v>
      </c>
      <c r="FS13" s="132">
        <v>0</v>
      </c>
      <c r="FT13" s="132">
        <v>0</v>
      </c>
      <c r="FU13" s="132">
        <v>0</v>
      </c>
      <c r="FV13" s="132">
        <v>0</v>
      </c>
      <c r="FW13" s="132">
        <v>0</v>
      </c>
      <c r="FX13" s="132">
        <v>0</v>
      </c>
      <c r="FY13" s="132">
        <v>0</v>
      </c>
      <c r="FZ13" s="132">
        <v>7</v>
      </c>
      <c r="GA13" s="132">
        <v>8</v>
      </c>
      <c r="GB13" s="132">
        <v>8</v>
      </c>
      <c r="GC13" s="132">
        <v>0</v>
      </c>
      <c r="GD13" s="132">
        <v>0</v>
      </c>
      <c r="GE13" s="132">
        <v>0</v>
      </c>
      <c r="GF13" s="132">
        <v>23</v>
      </c>
      <c r="GG13" s="132">
        <v>35</v>
      </c>
      <c r="GI13" s="134">
        <v>17</v>
      </c>
    </row>
    <row r="14" spans="1:191" s="134" customFormat="1">
      <c r="A14" s="120">
        <v>5</v>
      </c>
      <c r="B14" s="131"/>
      <c r="C14" s="131"/>
      <c r="D14" s="131"/>
      <c r="E14" s="132" t="s">
        <v>82</v>
      </c>
      <c r="F14" s="133"/>
      <c r="G14" s="132">
        <v>40</v>
      </c>
      <c r="H14" s="132">
        <v>5</v>
      </c>
      <c r="I14" s="132">
        <v>4</v>
      </c>
      <c r="J14" s="132">
        <v>0</v>
      </c>
      <c r="K14" s="132">
        <v>1</v>
      </c>
      <c r="L14" s="132">
        <v>0</v>
      </c>
      <c r="M14" s="132">
        <v>0</v>
      </c>
      <c r="N14" s="132"/>
      <c r="O14" s="132"/>
      <c r="P14" s="132"/>
      <c r="Q14" s="132"/>
      <c r="R14" s="132"/>
      <c r="S14" s="132"/>
      <c r="T14" s="132">
        <v>8</v>
      </c>
      <c r="U14" s="132">
        <v>4</v>
      </c>
      <c r="V14" s="132">
        <v>0</v>
      </c>
      <c r="W14" s="132">
        <v>1</v>
      </c>
      <c r="X14" s="132">
        <v>2</v>
      </c>
      <c r="Y14" s="132">
        <v>0</v>
      </c>
      <c r="Z14" s="132">
        <v>3</v>
      </c>
      <c r="AA14" s="132">
        <v>4</v>
      </c>
      <c r="AB14" s="132">
        <v>25</v>
      </c>
      <c r="AC14" s="132">
        <v>39</v>
      </c>
      <c r="AD14" s="132">
        <v>1</v>
      </c>
      <c r="AE14" s="132">
        <v>1</v>
      </c>
      <c r="AF14" s="132">
        <v>0</v>
      </c>
      <c r="AG14" s="132">
        <v>0</v>
      </c>
      <c r="AH14" s="132">
        <v>39</v>
      </c>
      <c r="AI14" s="132">
        <v>49</v>
      </c>
      <c r="AJ14" s="132">
        <v>0</v>
      </c>
      <c r="AK14" s="132">
        <v>0</v>
      </c>
      <c r="AL14" s="132">
        <v>10</v>
      </c>
      <c r="AM14" s="132">
        <v>12</v>
      </c>
      <c r="AN14" s="132">
        <v>18</v>
      </c>
      <c r="AO14" s="132">
        <v>25</v>
      </c>
      <c r="AP14" s="132">
        <v>8</v>
      </c>
      <c r="AQ14" s="132">
        <v>10</v>
      </c>
      <c r="AR14" s="132">
        <v>3</v>
      </c>
      <c r="AS14" s="132">
        <v>2</v>
      </c>
      <c r="AT14" s="132">
        <v>0</v>
      </c>
      <c r="AU14" s="132">
        <v>0</v>
      </c>
      <c r="AV14" s="132">
        <v>28</v>
      </c>
      <c r="AW14" s="132">
        <v>30</v>
      </c>
      <c r="AX14" s="132">
        <v>2</v>
      </c>
      <c r="AY14" s="132">
        <v>2</v>
      </c>
      <c r="AZ14" s="132">
        <v>9</v>
      </c>
      <c r="BA14" s="132">
        <v>16</v>
      </c>
      <c r="BB14" s="132">
        <v>0</v>
      </c>
      <c r="BC14" s="132">
        <v>1</v>
      </c>
      <c r="BD14" s="132">
        <v>39</v>
      </c>
      <c r="BE14" s="132">
        <v>49</v>
      </c>
      <c r="BF14" s="132">
        <v>88</v>
      </c>
      <c r="BG14" s="380">
        <v>14</v>
      </c>
      <c r="BH14" s="380">
        <v>22</v>
      </c>
      <c r="BI14" s="380">
        <v>0</v>
      </c>
      <c r="BJ14" s="380">
        <v>0</v>
      </c>
      <c r="BK14" s="380">
        <v>18</v>
      </c>
      <c r="BL14" s="380">
        <v>20</v>
      </c>
      <c r="BM14" s="380">
        <v>0</v>
      </c>
      <c r="BN14" s="380">
        <v>0</v>
      </c>
      <c r="BO14" s="380">
        <v>9</v>
      </c>
      <c r="BP14" s="380">
        <v>10</v>
      </c>
      <c r="BQ14" s="132">
        <f t="shared" si="0"/>
        <v>41</v>
      </c>
      <c r="BR14" s="132">
        <f t="shared" si="0"/>
        <v>52</v>
      </c>
      <c r="BS14" s="132">
        <f t="shared" si="1"/>
        <v>93</v>
      </c>
      <c r="BT14" s="132">
        <v>0</v>
      </c>
      <c r="BU14" s="132">
        <v>0</v>
      </c>
      <c r="BV14" s="132">
        <v>0</v>
      </c>
      <c r="BW14" s="132">
        <v>0</v>
      </c>
      <c r="BX14" s="132">
        <v>0</v>
      </c>
      <c r="BY14" s="132">
        <v>0</v>
      </c>
      <c r="BZ14" s="132">
        <v>0</v>
      </c>
      <c r="CA14" s="132">
        <v>0</v>
      </c>
      <c r="CB14" s="132">
        <v>0</v>
      </c>
      <c r="CC14" s="132">
        <v>0</v>
      </c>
      <c r="CD14" s="132">
        <v>0</v>
      </c>
      <c r="CE14" s="132">
        <v>0</v>
      </c>
      <c r="CF14" s="132">
        <v>0</v>
      </c>
      <c r="CG14" s="132">
        <v>0</v>
      </c>
      <c r="CH14" s="132">
        <v>0</v>
      </c>
      <c r="CI14" s="132">
        <v>0</v>
      </c>
      <c r="CJ14" s="132">
        <v>0</v>
      </c>
      <c r="CK14" s="132">
        <v>0</v>
      </c>
      <c r="CL14" s="132">
        <v>72</v>
      </c>
      <c r="CM14" s="132">
        <v>83</v>
      </c>
      <c r="CN14" s="132">
        <v>155</v>
      </c>
      <c r="CO14" s="132">
        <v>80</v>
      </c>
      <c r="CP14" s="132">
        <v>92</v>
      </c>
      <c r="CQ14" s="132">
        <v>172</v>
      </c>
      <c r="CR14" s="132">
        <v>96</v>
      </c>
      <c r="CS14" s="132">
        <v>82</v>
      </c>
      <c r="CT14" s="132">
        <v>178</v>
      </c>
      <c r="CU14" s="132">
        <v>248</v>
      </c>
      <c r="CV14" s="132">
        <v>257</v>
      </c>
      <c r="CW14" s="132">
        <v>505</v>
      </c>
      <c r="CX14" s="132">
        <v>0</v>
      </c>
      <c r="CY14" s="132">
        <v>0</v>
      </c>
      <c r="CZ14" s="132">
        <v>0</v>
      </c>
      <c r="DA14" s="132">
        <v>0</v>
      </c>
      <c r="DB14" s="132">
        <v>0</v>
      </c>
      <c r="DC14" s="132">
        <v>0</v>
      </c>
      <c r="DD14" s="132">
        <v>505</v>
      </c>
      <c r="DE14" s="132">
        <v>0</v>
      </c>
      <c r="DF14" s="132">
        <v>0</v>
      </c>
      <c r="DG14" s="132">
        <v>0</v>
      </c>
      <c r="DH14" s="132">
        <v>0</v>
      </c>
      <c r="DI14" s="132">
        <v>0</v>
      </c>
      <c r="DJ14" s="132">
        <v>0</v>
      </c>
      <c r="DK14" s="132">
        <v>0</v>
      </c>
      <c r="DL14" s="132">
        <v>0</v>
      </c>
      <c r="DM14" s="132">
        <v>0</v>
      </c>
      <c r="DN14" s="132">
        <v>0</v>
      </c>
      <c r="DO14" s="132">
        <v>0</v>
      </c>
      <c r="DP14" s="132">
        <v>0</v>
      </c>
      <c r="DQ14" s="132">
        <v>0</v>
      </c>
      <c r="DR14" s="132">
        <v>0</v>
      </c>
      <c r="DS14" s="132">
        <v>0</v>
      </c>
      <c r="DT14" s="132">
        <v>0</v>
      </c>
      <c r="DU14" s="132">
        <v>0</v>
      </c>
      <c r="DV14" s="132">
        <v>0</v>
      </c>
      <c r="DW14" s="132">
        <v>0</v>
      </c>
      <c r="DX14" s="132">
        <v>0</v>
      </c>
      <c r="DY14" s="132">
        <v>0</v>
      </c>
      <c r="DZ14" s="132">
        <v>0</v>
      </c>
      <c r="EA14" s="132">
        <v>0</v>
      </c>
      <c r="EB14" s="132">
        <v>0</v>
      </c>
      <c r="EC14" s="132">
        <v>0</v>
      </c>
      <c r="ED14" s="132">
        <v>0</v>
      </c>
      <c r="EE14" s="132">
        <v>0</v>
      </c>
      <c r="EF14" s="132">
        <v>0</v>
      </c>
      <c r="EG14" s="132">
        <v>6</v>
      </c>
      <c r="EH14" s="132">
        <v>7</v>
      </c>
      <c r="EI14" s="132">
        <v>13</v>
      </c>
      <c r="EJ14" s="132">
        <v>40</v>
      </c>
      <c r="EK14" s="132">
        <v>54</v>
      </c>
      <c r="EL14" s="132">
        <v>94</v>
      </c>
      <c r="EM14" s="132">
        <v>66</v>
      </c>
      <c r="EN14" s="132">
        <v>73</v>
      </c>
      <c r="EO14" s="132">
        <v>139</v>
      </c>
      <c r="EP14" s="132">
        <v>64</v>
      </c>
      <c r="EQ14" s="132">
        <v>69</v>
      </c>
      <c r="ER14" s="132">
        <v>133</v>
      </c>
      <c r="ES14" s="132">
        <v>45</v>
      </c>
      <c r="ET14" s="132">
        <v>36</v>
      </c>
      <c r="EU14" s="132">
        <v>81</v>
      </c>
      <c r="EV14" s="132">
        <v>19</v>
      </c>
      <c r="EW14" s="132">
        <v>13</v>
      </c>
      <c r="EX14" s="132">
        <v>0</v>
      </c>
      <c r="EY14" s="132">
        <v>7</v>
      </c>
      <c r="EZ14" s="132">
        <v>4</v>
      </c>
      <c r="FA14" s="132">
        <v>0</v>
      </c>
      <c r="FB14" s="132">
        <v>1</v>
      </c>
      <c r="FC14" s="132">
        <v>1</v>
      </c>
      <c r="FD14" s="132">
        <v>0</v>
      </c>
      <c r="FE14" s="132">
        <v>0</v>
      </c>
      <c r="FF14" s="132">
        <v>0</v>
      </c>
      <c r="FG14" s="132">
        <v>0</v>
      </c>
      <c r="FH14" s="132">
        <v>6</v>
      </c>
      <c r="FI14" s="132">
        <v>7</v>
      </c>
      <c r="FJ14" s="132">
        <v>0</v>
      </c>
      <c r="FK14" s="132">
        <v>170</v>
      </c>
      <c r="FL14" s="132">
        <v>196</v>
      </c>
      <c r="FM14" s="132">
        <v>0</v>
      </c>
      <c r="FN14" s="132">
        <v>71</v>
      </c>
      <c r="FO14" s="132">
        <v>53</v>
      </c>
      <c r="FP14" s="132">
        <v>0</v>
      </c>
      <c r="FQ14" s="132">
        <v>1</v>
      </c>
      <c r="FR14" s="132">
        <v>1</v>
      </c>
      <c r="FS14" s="132">
        <v>0</v>
      </c>
      <c r="FT14" s="132">
        <v>0</v>
      </c>
      <c r="FU14" s="132">
        <v>0</v>
      </c>
      <c r="FV14" s="132">
        <v>0</v>
      </c>
      <c r="FW14" s="132">
        <v>0</v>
      </c>
      <c r="FX14" s="132">
        <v>0</v>
      </c>
      <c r="FY14" s="132">
        <v>0</v>
      </c>
      <c r="FZ14" s="132">
        <v>11</v>
      </c>
      <c r="GA14" s="132">
        <v>11</v>
      </c>
      <c r="GB14" s="132">
        <v>11</v>
      </c>
      <c r="GC14" s="132">
        <v>0</v>
      </c>
      <c r="GD14" s="132">
        <v>0</v>
      </c>
      <c r="GE14" s="132">
        <v>0</v>
      </c>
      <c r="GF14" s="132">
        <v>33</v>
      </c>
      <c r="GG14" s="132">
        <v>88</v>
      </c>
      <c r="GI14" s="134">
        <v>30</v>
      </c>
    </row>
    <row r="15" spans="1:191" s="134" customFormat="1">
      <c r="A15" s="120">
        <v>6</v>
      </c>
      <c r="B15" s="131"/>
      <c r="C15" s="131"/>
      <c r="D15" s="131"/>
      <c r="E15" s="132" t="s">
        <v>89</v>
      </c>
      <c r="F15" s="133"/>
      <c r="G15" s="132">
        <v>46</v>
      </c>
      <c r="H15" s="132">
        <v>8</v>
      </c>
      <c r="I15" s="132">
        <v>4</v>
      </c>
      <c r="J15" s="132">
        <v>1</v>
      </c>
      <c r="K15" s="132">
        <v>0</v>
      </c>
      <c r="L15" s="132">
        <v>0</v>
      </c>
      <c r="M15" s="132">
        <v>0</v>
      </c>
      <c r="N15" s="132"/>
      <c r="O15" s="132"/>
      <c r="P15" s="132"/>
      <c r="Q15" s="132"/>
      <c r="R15" s="132"/>
      <c r="S15" s="132"/>
      <c r="T15" s="132">
        <v>2</v>
      </c>
      <c r="U15" s="132">
        <v>9</v>
      </c>
      <c r="V15" s="132">
        <v>0</v>
      </c>
      <c r="W15" s="132">
        <v>1</v>
      </c>
      <c r="X15" s="132">
        <v>2</v>
      </c>
      <c r="Y15" s="132">
        <v>0</v>
      </c>
      <c r="Z15" s="132">
        <v>0</v>
      </c>
      <c r="AA15" s="132">
        <v>3</v>
      </c>
      <c r="AB15" s="132">
        <v>51</v>
      </c>
      <c r="AC15" s="132">
        <v>50</v>
      </c>
      <c r="AD15" s="132">
        <v>3</v>
      </c>
      <c r="AE15" s="132">
        <v>1</v>
      </c>
      <c r="AF15" s="132">
        <v>0</v>
      </c>
      <c r="AG15" s="132">
        <v>0</v>
      </c>
      <c r="AH15" s="132">
        <v>58</v>
      </c>
      <c r="AI15" s="132">
        <v>64</v>
      </c>
      <c r="AJ15" s="132">
        <v>0</v>
      </c>
      <c r="AK15" s="132">
        <v>0</v>
      </c>
      <c r="AL15" s="132">
        <v>13</v>
      </c>
      <c r="AM15" s="132">
        <v>25</v>
      </c>
      <c r="AN15" s="132">
        <v>25</v>
      </c>
      <c r="AO15" s="132">
        <v>25</v>
      </c>
      <c r="AP15" s="132">
        <v>13</v>
      </c>
      <c r="AQ15" s="132">
        <v>9</v>
      </c>
      <c r="AR15" s="132">
        <v>7</v>
      </c>
      <c r="AS15" s="132">
        <v>5</v>
      </c>
      <c r="AT15" s="132">
        <v>0</v>
      </c>
      <c r="AU15" s="132">
        <v>0</v>
      </c>
      <c r="AV15" s="132">
        <v>35</v>
      </c>
      <c r="AW15" s="132">
        <v>45</v>
      </c>
      <c r="AX15" s="132">
        <v>3</v>
      </c>
      <c r="AY15" s="132">
        <v>0</v>
      </c>
      <c r="AZ15" s="132">
        <v>16</v>
      </c>
      <c r="BA15" s="132">
        <v>15</v>
      </c>
      <c r="BB15" s="132">
        <v>4</v>
      </c>
      <c r="BC15" s="132">
        <v>4</v>
      </c>
      <c r="BD15" s="132">
        <v>58</v>
      </c>
      <c r="BE15" s="132">
        <v>64</v>
      </c>
      <c r="BF15" s="132">
        <v>122</v>
      </c>
      <c r="BG15" s="380">
        <v>28</v>
      </c>
      <c r="BH15" s="380">
        <v>22</v>
      </c>
      <c r="BI15" s="380">
        <v>2</v>
      </c>
      <c r="BJ15" s="380">
        <v>3</v>
      </c>
      <c r="BK15" s="380">
        <v>16</v>
      </c>
      <c r="BL15" s="380">
        <v>16</v>
      </c>
      <c r="BM15" s="380">
        <v>0</v>
      </c>
      <c r="BN15" s="380">
        <v>0</v>
      </c>
      <c r="BO15" s="380">
        <v>14</v>
      </c>
      <c r="BP15" s="380">
        <v>23</v>
      </c>
      <c r="BQ15" s="132">
        <f t="shared" si="0"/>
        <v>60</v>
      </c>
      <c r="BR15" s="132">
        <f t="shared" si="0"/>
        <v>64</v>
      </c>
      <c r="BS15" s="132">
        <f t="shared" si="1"/>
        <v>124</v>
      </c>
      <c r="BT15" s="132">
        <v>0</v>
      </c>
      <c r="BU15" s="132">
        <v>0</v>
      </c>
      <c r="BV15" s="132">
        <v>0</v>
      </c>
      <c r="BW15" s="132">
        <v>0</v>
      </c>
      <c r="BX15" s="132">
        <v>0</v>
      </c>
      <c r="BY15" s="132">
        <v>0</v>
      </c>
      <c r="BZ15" s="132">
        <v>0</v>
      </c>
      <c r="CA15" s="132">
        <v>0</v>
      </c>
      <c r="CB15" s="132">
        <v>0</v>
      </c>
      <c r="CC15" s="132">
        <v>0</v>
      </c>
      <c r="CD15" s="132">
        <v>0</v>
      </c>
      <c r="CE15" s="132">
        <v>0</v>
      </c>
      <c r="CF15" s="132">
        <v>0</v>
      </c>
      <c r="CG15" s="132">
        <v>0</v>
      </c>
      <c r="CH15" s="132">
        <v>0</v>
      </c>
      <c r="CI15" s="132">
        <v>0</v>
      </c>
      <c r="CJ15" s="132">
        <v>0</v>
      </c>
      <c r="CK15" s="132">
        <v>0</v>
      </c>
      <c r="CL15" s="132">
        <v>236</v>
      </c>
      <c r="CM15" s="132">
        <v>218</v>
      </c>
      <c r="CN15" s="132">
        <v>454</v>
      </c>
      <c r="CO15" s="132">
        <v>251</v>
      </c>
      <c r="CP15" s="132">
        <v>205</v>
      </c>
      <c r="CQ15" s="132">
        <v>456</v>
      </c>
      <c r="CR15" s="132">
        <v>213</v>
      </c>
      <c r="CS15" s="132">
        <v>203</v>
      </c>
      <c r="CT15" s="132">
        <v>416</v>
      </c>
      <c r="CU15" s="132">
        <v>700</v>
      </c>
      <c r="CV15" s="132">
        <v>626</v>
      </c>
      <c r="CW15" s="132">
        <v>1326</v>
      </c>
      <c r="CX15" s="132">
        <v>0</v>
      </c>
      <c r="CY15" s="132">
        <v>0</v>
      </c>
      <c r="CZ15" s="132">
        <v>0</v>
      </c>
      <c r="DA15" s="132">
        <v>0</v>
      </c>
      <c r="DB15" s="132">
        <v>0</v>
      </c>
      <c r="DC15" s="132">
        <v>0</v>
      </c>
      <c r="DD15" s="132">
        <v>1276</v>
      </c>
      <c r="DE15" s="132">
        <v>46</v>
      </c>
      <c r="DF15" s="132">
        <v>4</v>
      </c>
      <c r="DG15" s="132">
        <v>0</v>
      </c>
      <c r="DH15" s="132">
        <v>0</v>
      </c>
      <c r="DI15" s="132">
        <v>0</v>
      </c>
      <c r="DJ15" s="132">
        <v>0</v>
      </c>
      <c r="DK15" s="132">
        <v>0</v>
      </c>
      <c r="DL15" s="132">
        <v>0</v>
      </c>
      <c r="DM15" s="132">
        <v>0</v>
      </c>
      <c r="DN15" s="132">
        <v>0</v>
      </c>
      <c r="DO15" s="132">
        <v>0</v>
      </c>
      <c r="DP15" s="132">
        <v>0</v>
      </c>
      <c r="DQ15" s="132">
        <v>0</v>
      </c>
      <c r="DR15" s="132">
        <v>0</v>
      </c>
      <c r="DS15" s="132">
        <v>0</v>
      </c>
      <c r="DT15" s="132">
        <v>0</v>
      </c>
      <c r="DU15" s="132">
        <v>0</v>
      </c>
      <c r="DV15" s="132">
        <v>0</v>
      </c>
      <c r="DW15" s="132">
        <v>0</v>
      </c>
      <c r="DX15" s="132">
        <v>0</v>
      </c>
      <c r="DY15" s="132">
        <v>0</v>
      </c>
      <c r="DZ15" s="132">
        <v>0</v>
      </c>
      <c r="EA15" s="132">
        <v>0</v>
      </c>
      <c r="EB15" s="132">
        <v>0</v>
      </c>
      <c r="EC15" s="132">
        <v>0</v>
      </c>
      <c r="ED15" s="132">
        <v>2</v>
      </c>
      <c r="EE15" s="132">
        <v>0</v>
      </c>
      <c r="EF15" s="132">
        <v>2</v>
      </c>
      <c r="EG15" s="132">
        <v>11</v>
      </c>
      <c r="EH15" s="132">
        <v>14</v>
      </c>
      <c r="EI15" s="132">
        <v>25</v>
      </c>
      <c r="EJ15" s="132">
        <v>159</v>
      </c>
      <c r="EK15" s="132">
        <v>151</v>
      </c>
      <c r="EL15" s="132">
        <v>310</v>
      </c>
      <c r="EM15" s="132">
        <v>191</v>
      </c>
      <c r="EN15" s="132">
        <v>211</v>
      </c>
      <c r="EO15" s="132">
        <v>402</v>
      </c>
      <c r="EP15" s="132">
        <v>196</v>
      </c>
      <c r="EQ15" s="132">
        <v>163</v>
      </c>
      <c r="ER15" s="132">
        <v>359</v>
      </c>
      <c r="ES15" s="132">
        <v>100</v>
      </c>
      <c r="ET15" s="132">
        <v>64</v>
      </c>
      <c r="EU15" s="132">
        <v>164</v>
      </c>
      <c r="EV15" s="132">
        <v>34</v>
      </c>
      <c r="EW15" s="132">
        <v>20</v>
      </c>
      <c r="EX15" s="132">
        <v>0</v>
      </c>
      <c r="EY15" s="132">
        <v>5</v>
      </c>
      <c r="EZ15" s="132">
        <v>2</v>
      </c>
      <c r="FA15" s="132">
        <v>0</v>
      </c>
      <c r="FB15" s="132">
        <v>2</v>
      </c>
      <c r="FC15" s="132">
        <v>1</v>
      </c>
      <c r="FD15" s="132">
        <v>0</v>
      </c>
      <c r="FE15" s="132">
        <v>0</v>
      </c>
      <c r="FF15" s="132">
        <v>0</v>
      </c>
      <c r="FG15" s="132">
        <v>0</v>
      </c>
      <c r="FH15" s="132">
        <v>13</v>
      </c>
      <c r="FI15" s="132">
        <v>14</v>
      </c>
      <c r="FJ15" s="132">
        <v>0</v>
      </c>
      <c r="FK15" s="132">
        <v>546</v>
      </c>
      <c r="FL15" s="132">
        <v>525</v>
      </c>
      <c r="FM15" s="132">
        <v>0</v>
      </c>
      <c r="FN15" s="132">
        <v>139</v>
      </c>
      <c r="FO15" s="132">
        <v>86</v>
      </c>
      <c r="FP15" s="132">
        <v>0</v>
      </c>
      <c r="FQ15" s="132">
        <v>2</v>
      </c>
      <c r="FR15" s="132">
        <v>1</v>
      </c>
      <c r="FS15" s="132">
        <v>0</v>
      </c>
      <c r="FT15" s="132">
        <v>0</v>
      </c>
      <c r="FU15" s="132">
        <v>0</v>
      </c>
      <c r="FV15" s="132">
        <v>0</v>
      </c>
      <c r="FW15" s="132">
        <v>0</v>
      </c>
      <c r="FX15" s="132">
        <v>0</v>
      </c>
      <c r="FY15" s="132">
        <v>0</v>
      </c>
      <c r="FZ15" s="132">
        <v>18</v>
      </c>
      <c r="GA15" s="132">
        <v>17</v>
      </c>
      <c r="GB15" s="132">
        <v>16</v>
      </c>
      <c r="GC15" s="132">
        <v>0</v>
      </c>
      <c r="GD15" s="132">
        <v>0</v>
      </c>
      <c r="GE15" s="132">
        <v>0</v>
      </c>
      <c r="GF15" s="132">
        <v>51</v>
      </c>
      <c r="GG15" s="132">
        <v>122</v>
      </c>
      <c r="GI15" s="134">
        <v>43</v>
      </c>
    </row>
    <row r="16" spans="1:191" s="134" customFormat="1">
      <c r="A16" s="120">
        <v>7</v>
      </c>
      <c r="B16" s="131"/>
      <c r="C16" s="131"/>
      <c r="D16" s="131"/>
      <c r="E16" s="132" t="s">
        <v>83</v>
      </c>
      <c r="F16" s="133"/>
      <c r="G16" s="132">
        <v>29</v>
      </c>
      <c r="H16" s="132">
        <v>3</v>
      </c>
      <c r="I16" s="132">
        <v>2</v>
      </c>
      <c r="J16" s="132">
        <v>0</v>
      </c>
      <c r="K16" s="132">
        <v>0</v>
      </c>
      <c r="L16" s="132">
        <v>0</v>
      </c>
      <c r="M16" s="132">
        <v>0</v>
      </c>
      <c r="N16" s="132"/>
      <c r="O16" s="132"/>
      <c r="P16" s="132"/>
      <c r="Q16" s="132"/>
      <c r="R16" s="132"/>
      <c r="S16" s="132"/>
      <c r="T16" s="132">
        <v>5</v>
      </c>
      <c r="U16" s="132">
        <v>1</v>
      </c>
      <c r="V16" s="132">
        <v>0</v>
      </c>
      <c r="W16" s="132">
        <v>1</v>
      </c>
      <c r="X16" s="132">
        <v>2</v>
      </c>
      <c r="Y16" s="132">
        <v>0</v>
      </c>
      <c r="Z16" s="132">
        <v>0</v>
      </c>
      <c r="AA16" s="132">
        <v>2</v>
      </c>
      <c r="AB16" s="132">
        <v>12</v>
      </c>
      <c r="AC16" s="132">
        <v>23</v>
      </c>
      <c r="AD16" s="132">
        <v>0</v>
      </c>
      <c r="AE16" s="132">
        <v>0</v>
      </c>
      <c r="AF16" s="132">
        <v>0</v>
      </c>
      <c r="AG16" s="132">
        <v>0</v>
      </c>
      <c r="AH16" s="132">
        <v>19</v>
      </c>
      <c r="AI16" s="132">
        <v>27</v>
      </c>
      <c r="AJ16" s="132">
        <v>0</v>
      </c>
      <c r="AK16" s="132">
        <v>0</v>
      </c>
      <c r="AL16" s="132">
        <v>6</v>
      </c>
      <c r="AM16" s="132">
        <v>3</v>
      </c>
      <c r="AN16" s="132">
        <v>5</v>
      </c>
      <c r="AO16" s="132">
        <v>15</v>
      </c>
      <c r="AP16" s="132">
        <v>5</v>
      </c>
      <c r="AQ16" s="132">
        <v>7</v>
      </c>
      <c r="AR16" s="132">
        <v>3</v>
      </c>
      <c r="AS16" s="132">
        <v>2</v>
      </c>
      <c r="AT16" s="132">
        <v>0</v>
      </c>
      <c r="AU16" s="132">
        <v>0</v>
      </c>
      <c r="AV16" s="132">
        <v>12</v>
      </c>
      <c r="AW16" s="132">
        <v>15</v>
      </c>
      <c r="AX16" s="132">
        <v>0</v>
      </c>
      <c r="AY16" s="132">
        <v>1</v>
      </c>
      <c r="AZ16" s="132">
        <v>5</v>
      </c>
      <c r="BA16" s="132">
        <v>10</v>
      </c>
      <c r="BB16" s="132">
        <v>2</v>
      </c>
      <c r="BC16" s="132">
        <v>1</v>
      </c>
      <c r="BD16" s="132">
        <v>19</v>
      </c>
      <c r="BE16" s="132">
        <v>27</v>
      </c>
      <c r="BF16" s="132">
        <v>46</v>
      </c>
      <c r="BG16" s="380">
        <v>8</v>
      </c>
      <c r="BH16" s="380">
        <v>13</v>
      </c>
      <c r="BI16" s="380">
        <v>4</v>
      </c>
      <c r="BJ16" s="380">
        <v>2</v>
      </c>
      <c r="BK16" s="380">
        <v>7</v>
      </c>
      <c r="BL16" s="380">
        <v>7</v>
      </c>
      <c r="BM16" s="380">
        <v>0</v>
      </c>
      <c r="BN16" s="380">
        <v>0</v>
      </c>
      <c r="BO16" s="380">
        <v>7</v>
      </c>
      <c r="BP16" s="380">
        <v>5</v>
      </c>
      <c r="BQ16" s="132">
        <f t="shared" si="0"/>
        <v>26</v>
      </c>
      <c r="BR16" s="132">
        <f t="shared" si="0"/>
        <v>27</v>
      </c>
      <c r="BS16" s="132">
        <f t="shared" si="1"/>
        <v>53</v>
      </c>
      <c r="BT16" s="132">
        <v>0</v>
      </c>
      <c r="BU16" s="132">
        <v>0</v>
      </c>
      <c r="BV16" s="132">
        <v>0</v>
      </c>
      <c r="BW16" s="132">
        <v>0</v>
      </c>
      <c r="BX16" s="132">
        <v>0</v>
      </c>
      <c r="BY16" s="132">
        <v>0</v>
      </c>
      <c r="BZ16" s="132">
        <v>0</v>
      </c>
      <c r="CA16" s="132">
        <v>0</v>
      </c>
      <c r="CB16" s="132">
        <v>0</v>
      </c>
      <c r="CC16" s="132">
        <v>0</v>
      </c>
      <c r="CD16" s="132">
        <v>0</v>
      </c>
      <c r="CE16" s="132">
        <v>0</v>
      </c>
      <c r="CF16" s="132">
        <v>0</v>
      </c>
      <c r="CG16" s="132">
        <v>0</v>
      </c>
      <c r="CH16" s="132">
        <v>0</v>
      </c>
      <c r="CI16" s="132">
        <v>0</v>
      </c>
      <c r="CJ16" s="132">
        <v>0</v>
      </c>
      <c r="CK16" s="132">
        <v>0</v>
      </c>
      <c r="CL16" s="132">
        <v>139</v>
      </c>
      <c r="CM16" s="132">
        <v>160</v>
      </c>
      <c r="CN16" s="132">
        <v>299</v>
      </c>
      <c r="CO16" s="132">
        <v>139</v>
      </c>
      <c r="CP16" s="132">
        <v>130</v>
      </c>
      <c r="CQ16" s="132">
        <v>269</v>
      </c>
      <c r="CR16" s="132">
        <v>103</v>
      </c>
      <c r="CS16" s="132">
        <v>133</v>
      </c>
      <c r="CT16" s="132">
        <v>236</v>
      </c>
      <c r="CU16" s="132">
        <v>381</v>
      </c>
      <c r="CV16" s="132">
        <v>423</v>
      </c>
      <c r="CW16" s="132">
        <v>804</v>
      </c>
      <c r="CX16" s="132">
        <v>0</v>
      </c>
      <c r="CY16" s="132">
        <v>0</v>
      </c>
      <c r="CZ16" s="132">
        <v>0</v>
      </c>
      <c r="DA16" s="132">
        <v>0</v>
      </c>
      <c r="DB16" s="132">
        <v>0</v>
      </c>
      <c r="DC16" s="132">
        <v>0</v>
      </c>
      <c r="DD16" s="132">
        <v>792</v>
      </c>
      <c r="DE16" s="132">
        <v>11</v>
      </c>
      <c r="DF16" s="132">
        <v>1</v>
      </c>
      <c r="DG16" s="132">
        <v>0</v>
      </c>
      <c r="DH16" s="132">
        <v>0</v>
      </c>
      <c r="DI16" s="132">
        <v>0</v>
      </c>
      <c r="DJ16" s="132">
        <v>0</v>
      </c>
      <c r="DK16" s="132">
        <v>0</v>
      </c>
      <c r="DL16" s="132">
        <v>0</v>
      </c>
      <c r="DM16" s="132">
        <v>0</v>
      </c>
      <c r="DN16" s="132">
        <v>0</v>
      </c>
      <c r="DO16" s="132">
        <v>0</v>
      </c>
      <c r="DP16" s="132">
        <v>0</v>
      </c>
      <c r="DQ16" s="132">
        <v>0</v>
      </c>
      <c r="DR16" s="132">
        <v>0</v>
      </c>
      <c r="DS16" s="132">
        <v>0</v>
      </c>
      <c r="DT16" s="132">
        <v>0</v>
      </c>
      <c r="DU16" s="132">
        <v>0</v>
      </c>
      <c r="DV16" s="132">
        <v>0</v>
      </c>
      <c r="DW16" s="132">
        <v>0</v>
      </c>
      <c r="DX16" s="132">
        <v>0</v>
      </c>
      <c r="DY16" s="132">
        <v>0</v>
      </c>
      <c r="DZ16" s="132">
        <v>0</v>
      </c>
      <c r="EA16" s="132">
        <v>0</v>
      </c>
      <c r="EB16" s="132">
        <v>0</v>
      </c>
      <c r="EC16" s="132">
        <v>0</v>
      </c>
      <c r="ED16" s="132">
        <v>0</v>
      </c>
      <c r="EE16" s="132">
        <v>0</v>
      </c>
      <c r="EF16" s="132">
        <v>0</v>
      </c>
      <c r="EG16" s="132">
        <v>7</v>
      </c>
      <c r="EH16" s="132">
        <v>12</v>
      </c>
      <c r="EI16" s="132">
        <v>19</v>
      </c>
      <c r="EJ16" s="132">
        <v>73</v>
      </c>
      <c r="EK16" s="132">
        <v>112</v>
      </c>
      <c r="EL16" s="132">
        <v>185</v>
      </c>
      <c r="EM16" s="132">
        <v>100</v>
      </c>
      <c r="EN16" s="132">
        <v>116</v>
      </c>
      <c r="EO16" s="132">
        <v>216</v>
      </c>
      <c r="EP16" s="132">
        <v>119</v>
      </c>
      <c r="EQ16" s="132">
        <v>99</v>
      </c>
      <c r="ER16" s="132">
        <v>218</v>
      </c>
      <c r="ES16" s="132">
        <v>57</v>
      </c>
      <c r="ET16" s="132">
        <v>64</v>
      </c>
      <c r="EU16" s="132">
        <v>121</v>
      </c>
      <c r="EV16" s="132">
        <v>21</v>
      </c>
      <c r="EW16" s="132">
        <v>18</v>
      </c>
      <c r="EX16" s="132">
        <v>0</v>
      </c>
      <c r="EY16" s="132">
        <v>3</v>
      </c>
      <c r="EZ16" s="132">
        <v>2</v>
      </c>
      <c r="FA16" s="132">
        <v>0</v>
      </c>
      <c r="FB16" s="132">
        <v>1</v>
      </c>
      <c r="FC16" s="132">
        <v>0</v>
      </c>
      <c r="FD16" s="132">
        <v>0</v>
      </c>
      <c r="FE16" s="132">
        <v>0</v>
      </c>
      <c r="FF16" s="132">
        <v>0</v>
      </c>
      <c r="FG16" s="132">
        <v>0</v>
      </c>
      <c r="FH16" s="132">
        <v>7</v>
      </c>
      <c r="FI16" s="132">
        <v>12</v>
      </c>
      <c r="FJ16" s="132">
        <v>0</v>
      </c>
      <c r="FK16" s="132">
        <v>292</v>
      </c>
      <c r="FL16" s="132">
        <v>327</v>
      </c>
      <c r="FM16" s="132">
        <v>0</v>
      </c>
      <c r="FN16" s="132">
        <v>81</v>
      </c>
      <c r="FO16" s="132">
        <v>84</v>
      </c>
      <c r="FP16" s="132">
        <v>0</v>
      </c>
      <c r="FQ16" s="132">
        <v>1</v>
      </c>
      <c r="FR16" s="132">
        <v>0</v>
      </c>
      <c r="FS16" s="132">
        <v>0</v>
      </c>
      <c r="FT16" s="132">
        <v>0</v>
      </c>
      <c r="FU16" s="132">
        <v>0</v>
      </c>
      <c r="FV16" s="132">
        <v>0</v>
      </c>
      <c r="FW16" s="132">
        <v>0</v>
      </c>
      <c r="FX16" s="132">
        <v>0</v>
      </c>
      <c r="FY16" s="132">
        <v>0</v>
      </c>
      <c r="FZ16" s="132">
        <v>11</v>
      </c>
      <c r="GA16" s="132">
        <v>10</v>
      </c>
      <c r="GB16" s="132">
        <v>10</v>
      </c>
      <c r="GC16" s="132">
        <v>0</v>
      </c>
      <c r="GD16" s="132">
        <v>0</v>
      </c>
      <c r="GE16" s="132">
        <v>0</v>
      </c>
      <c r="GF16" s="132">
        <v>31</v>
      </c>
      <c r="GG16" s="132">
        <v>46</v>
      </c>
      <c r="GI16" s="134">
        <v>20</v>
      </c>
    </row>
    <row r="17" spans="1:191" s="134" customFormat="1">
      <c r="A17" s="120">
        <v>8</v>
      </c>
      <c r="B17" s="131"/>
      <c r="C17" s="131"/>
      <c r="D17" s="131"/>
      <c r="E17" s="132" t="s">
        <v>90</v>
      </c>
      <c r="F17" s="133"/>
      <c r="G17" s="132">
        <v>32</v>
      </c>
      <c r="H17" s="132">
        <v>3</v>
      </c>
      <c r="I17" s="132">
        <v>0</v>
      </c>
      <c r="J17" s="132">
        <v>0</v>
      </c>
      <c r="K17" s="132">
        <v>1</v>
      </c>
      <c r="L17" s="132">
        <v>0</v>
      </c>
      <c r="M17" s="132">
        <v>0</v>
      </c>
      <c r="N17" s="132"/>
      <c r="O17" s="132"/>
      <c r="P17" s="132"/>
      <c r="Q17" s="132"/>
      <c r="R17" s="132"/>
      <c r="S17" s="132"/>
      <c r="T17" s="132">
        <v>2</v>
      </c>
      <c r="U17" s="132">
        <v>2</v>
      </c>
      <c r="V17" s="132">
        <v>2</v>
      </c>
      <c r="W17" s="132">
        <v>0</v>
      </c>
      <c r="X17" s="132">
        <v>2</v>
      </c>
      <c r="Y17" s="132">
        <v>0</v>
      </c>
      <c r="Z17" s="132">
        <v>0</v>
      </c>
      <c r="AA17" s="132">
        <v>3</v>
      </c>
      <c r="AB17" s="132">
        <v>28</v>
      </c>
      <c r="AC17" s="132">
        <v>30</v>
      </c>
      <c r="AD17" s="132">
        <v>2</v>
      </c>
      <c r="AE17" s="132">
        <v>0</v>
      </c>
      <c r="AF17" s="132">
        <v>0</v>
      </c>
      <c r="AG17" s="132">
        <v>0</v>
      </c>
      <c r="AH17" s="132">
        <v>36</v>
      </c>
      <c r="AI17" s="132">
        <v>35</v>
      </c>
      <c r="AJ17" s="132">
        <v>0</v>
      </c>
      <c r="AK17" s="132">
        <v>0</v>
      </c>
      <c r="AL17" s="132">
        <v>5</v>
      </c>
      <c r="AM17" s="132">
        <v>7</v>
      </c>
      <c r="AN17" s="132">
        <v>10</v>
      </c>
      <c r="AO17" s="132">
        <v>12</v>
      </c>
      <c r="AP17" s="132">
        <v>12</v>
      </c>
      <c r="AQ17" s="132">
        <v>13</v>
      </c>
      <c r="AR17" s="132">
        <v>8</v>
      </c>
      <c r="AS17" s="132">
        <v>3</v>
      </c>
      <c r="AT17" s="132">
        <v>1</v>
      </c>
      <c r="AU17" s="132">
        <v>0</v>
      </c>
      <c r="AV17" s="132">
        <v>16</v>
      </c>
      <c r="AW17" s="132">
        <v>14</v>
      </c>
      <c r="AX17" s="132">
        <v>1</v>
      </c>
      <c r="AY17" s="132">
        <v>1</v>
      </c>
      <c r="AZ17" s="132">
        <v>10</v>
      </c>
      <c r="BA17" s="132">
        <v>16</v>
      </c>
      <c r="BB17" s="132">
        <v>9</v>
      </c>
      <c r="BC17" s="132">
        <v>4</v>
      </c>
      <c r="BD17" s="132">
        <v>36</v>
      </c>
      <c r="BE17" s="132">
        <v>35</v>
      </c>
      <c r="BF17" s="132">
        <v>71</v>
      </c>
      <c r="BG17" s="380">
        <v>24</v>
      </c>
      <c r="BH17" s="380">
        <v>21</v>
      </c>
      <c r="BI17" s="380">
        <v>7</v>
      </c>
      <c r="BJ17" s="380">
        <v>2</v>
      </c>
      <c r="BK17" s="380">
        <v>1</v>
      </c>
      <c r="BL17" s="380">
        <v>9</v>
      </c>
      <c r="BM17" s="380">
        <v>0</v>
      </c>
      <c r="BN17" s="380">
        <v>0</v>
      </c>
      <c r="BO17" s="380">
        <v>3</v>
      </c>
      <c r="BP17" s="380">
        <v>7</v>
      </c>
      <c r="BQ17" s="132">
        <f t="shared" si="0"/>
        <v>35</v>
      </c>
      <c r="BR17" s="132">
        <f t="shared" si="0"/>
        <v>39</v>
      </c>
      <c r="BS17" s="132">
        <f t="shared" si="1"/>
        <v>74</v>
      </c>
      <c r="BT17" s="132">
        <v>0</v>
      </c>
      <c r="BU17" s="132">
        <v>0</v>
      </c>
      <c r="BV17" s="132">
        <v>0</v>
      </c>
      <c r="BW17" s="132">
        <v>0</v>
      </c>
      <c r="BX17" s="132">
        <v>0</v>
      </c>
      <c r="BY17" s="132">
        <v>0</v>
      </c>
      <c r="BZ17" s="132">
        <v>0</v>
      </c>
      <c r="CA17" s="132">
        <v>0</v>
      </c>
      <c r="CB17" s="132">
        <v>0</v>
      </c>
      <c r="CC17" s="132">
        <v>0</v>
      </c>
      <c r="CD17" s="132">
        <v>0</v>
      </c>
      <c r="CE17" s="132">
        <v>0</v>
      </c>
      <c r="CF17" s="132">
        <v>0</v>
      </c>
      <c r="CG17" s="132">
        <v>0</v>
      </c>
      <c r="CH17" s="132">
        <v>0</v>
      </c>
      <c r="CI17" s="132">
        <v>0</v>
      </c>
      <c r="CJ17" s="132">
        <v>0</v>
      </c>
      <c r="CK17" s="132">
        <v>0</v>
      </c>
      <c r="CL17" s="132">
        <v>110</v>
      </c>
      <c r="CM17" s="132">
        <v>127</v>
      </c>
      <c r="CN17" s="132">
        <v>237</v>
      </c>
      <c r="CO17" s="132">
        <v>154</v>
      </c>
      <c r="CP17" s="132">
        <v>141</v>
      </c>
      <c r="CQ17" s="132">
        <v>295</v>
      </c>
      <c r="CR17" s="132">
        <v>125</v>
      </c>
      <c r="CS17" s="132">
        <v>120</v>
      </c>
      <c r="CT17" s="132">
        <v>245</v>
      </c>
      <c r="CU17" s="132">
        <v>389</v>
      </c>
      <c r="CV17" s="132">
        <v>388</v>
      </c>
      <c r="CW17" s="132">
        <v>777</v>
      </c>
      <c r="CX17" s="132">
        <v>0</v>
      </c>
      <c r="CY17" s="132">
        <v>0</v>
      </c>
      <c r="CZ17" s="132">
        <v>0</v>
      </c>
      <c r="DA17" s="132">
        <v>0</v>
      </c>
      <c r="DB17" s="132">
        <v>0</v>
      </c>
      <c r="DC17" s="132">
        <v>0</v>
      </c>
      <c r="DD17" s="132">
        <v>763</v>
      </c>
      <c r="DE17" s="132">
        <v>8</v>
      </c>
      <c r="DF17" s="132">
        <v>6</v>
      </c>
      <c r="DG17" s="132">
        <v>0</v>
      </c>
      <c r="DH17" s="132">
        <v>0</v>
      </c>
      <c r="DI17" s="132">
        <v>0</v>
      </c>
      <c r="DJ17" s="132">
        <v>0</v>
      </c>
      <c r="DK17" s="132">
        <v>0</v>
      </c>
      <c r="DL17" s="132">
        <v>0</v>
      </c>
      <c r="DM17" s="132">
        <v>0</v>
      </c>
      <c r="DN17" s="132">
        <v>0</v>
      </c>
      <c r="DO17" s="132">
        <v>0</v>
      </c>
      <c r="DP17" s="132">
        <v>0</v>
      </c>
      <c r="DQ17" s="132">
        <v>0</v>
      </c>
      <c r="DR17" s="132">
        <v>0</v>
      </c>
      <c r="DS17" s="132">
        <v>0</v>
      </c>
      <c r="DT17" s="132">
        <v>0</v>
      </c>
      <c r="DU17" s="132">
        <v>0</v>
      </c>
      <c r="DV17" s="132">
        <v>0</v>
      </c>
      <c r="DW17" s="132">
        <v>0</v>
      </c>
      <c r="DX17" s="132">
        <v>0</v>
      </c>
      <c r="DY17" s="132">
        <v>0</v>
      </c>
      <c r="DZ17" s="132">
        <v>0</v>
      </c>
      <c r="EA17" s="132">
        <v>0</v>
      </c>
      <c r="EB17" s="132">
        <v>0</v>
      </c>
      <c r="EC17" s="132">
        <v>0</v>
      </c>
      <c r="ED17" s="132">
        <v>0</v>
      </c>
      <c r="EE17" s="132">
        <v>0</v>
      </c>
      <c r="EF17" s="132">
        <v>0</v>
      </c>
      <c r="EG17" s="132">
        <v>3</v>
      </c>
      <c r="EH17" s="132">
        <v>7</v>
      </c>
      <c r="EI17" s="132">
        <v>10</v>
      </c>
      <c r="EJ17" s="132">
        <v>58</v>
      </c>
      <c r="EK17" s="132">
        <v>77</v>
      </c>
      <c r="EL17" s="132">
        <v>135</v>
      </c>
      <c r="EM17" s="132">
        <v>118</v>
      </c>
      <c r="EN17" s="132">
        <v>123</v>
      </c>
      <c r="EO17" s="132">
        <v>241</v>
      </c>
      <c r="EP17" s="132">
        <v>103</v>
      </c>
      <c r="EQ17" s="132">
        <v>113</v>
      </c>
      <c r="ER17" s="132">
        <v>216</v>
      </c>
      <c r="ES17" s="132">
        <v>86</v>
      </c>
      <c r="ET17" s="132">
        <v>59</v>
      </c>
      <c r="EU17" s="132">
        <v>145</v>
      </c>
      <c r="EV17" s="132">
        <v>17</v>
      </c>
      <c r="EW17" s="132">
        <v>8</v>
      </c>
      <c r="EX17" s="132">
        <v>0</v>
      </c>
      <c r="EY17" s="132">
        <v>3</v>
      </c>
      <c r="EZ17" s="132">
        <v>1</v>
      </c>
      <c r="FA17" s="132">
        <v>0</v>
      </c>
      <c r="FB17" s="132">
        <v>1</v>
      </c>
      <c r="FC17" s="132">
        <v>0</v>
      </c>
      <c r="FD17" s="132">
        <v>0</v>
      </c>
      <c r="FE17" s="132">
        <v>0</v>
      </c>
      <c r="FF17" s="132">
        <v>0</v>
      </c>
      <c r="FG17" s="132">
        <v>0</v>
      </c>
      <c r="FH17" s="132">
        <v>3</v>
      </c>
      <c r="FI17" s="132">
        <v>7</v>
      </c>
      <c r="FJ17" s="132">
        <v>0</v>
      </c>
      <c r="FK17" s="132">
        <v>279</v>
      </c>
      <c r="FL17" s="132">
        <v>313</v>
      </c>
      <c r="FM17" s="132">
        <v>0</v>
      </c>
      <c r="FN17" s="132">
        <v>106</v>
      </c>
      <c r="FO17" s="132">
        <v>68</v>
      </c>
      <c r="FP17" s="132">
        <v>0</v>
      </c>
      <c r="FQ17" s="132">
        <v>1</v>
      </c>
      <c r="FR17" s="132">
        <v>0</v>
      </c>
      <c r="FS17" s="132">
        <v>0</v>
      </c>
      <c r="FT17" s="132">
        <v>0</v>
      </c>
      <c r="FU17" s="132">
        <v>0</v>
      </c>
      <c r="FV17" s="132">
        <v>0</v>
      </c>
      <c r="FW17" s="132">
        <v>0</v>
      </c>
      <c r="FX17" s="132">
        <v>0</v>
      </c>
      <c r="FY17" s="132">
        <v>0</v>
      </c>
      <c r="FZ17" s="132">
        <v>9</v>
      </c>
      <c r="GA17" s="132">
        <v>12</v>
      </c>
      <c r="GB17" s="132">
        <v>11</v>
      </c>
      <c r="GC17" s="132">
        <v>0</v>
      </c>
      <c r="GD17" s="132">
        <v>0</v>
      </c>
      <c r="GE17" s="132">
        <v>0</v>
      </c>
      <c r="GF17" s="132">
        <v>32</v>
      </c>
      <c r="GG17" s="132">
        <v>71</v>
      </c>
      <c r="GI17" s="134">
        <v>44</v>
      </c>
    </row>
    <row r="18" spans="1:191" s="134" customFormat="1">
      <c r="A18" s="120">
        <v>9</v>
      </c>
      <c r="B18" s="131"/>
      <c r="C18" s="131"/>
      <c r="D18" s="131"/>
      <c r="E18" s="132" t="s">
        <v>84</v>
      </c>
      <c r="F18" s="133"/>
      <c r="G18" s="132">
        <v>90</v>
      </c>
      <c r="H18" s="132">
        <v>4</v>
      </c>
      <c r="I18" s="132">
        <v>3</v>
      </c>
      <c r="J18" s="132">
        <v>0</v>
      </c>
      <c r="K18" s="132">
        <v>4</v>
      </c>
      <c r="L18" s="132">
        <v>0</v>
      </c>
      <c r="M18" s="132">
        <v>0</v>
      </c>
      <c r="N18" s="132"/>
      <c r="O18" s="132"/>
      <c r="P18" s="132"/>
      <c r="Q18" s="132"/>
      <c r="R18" s="132"/>
      <c r="S18" s="132"/>
      <c r="T18" s="132">
        <v>3</v>
      </c>
      <c r="U18" s="132">
        <v>9</v>
      </c>
      <c r="V18" s="132">
        <v>0</v>
      </c>
      <c r="W18" s="132">
        <v>0</v>
      </c>
      <c r="X18" s="132">
        <v>2</v>
      </c>
      <c r="Y18" s="132">
        <v>0</v>
      </c>
      <c r="Z18" s="132">
        <v>1</v>
      </c>
      <c r="AA18" s="132">
        <v>1</v>
      </c>
      <c r="AB18" s="132">
        <v>44</v>
      </c>
      <c r="AC18" s="132">
        <v>95</v>
      </c>
      <c r="AD18" s="132">
        <v>2</v>
      </c>
      <c r="AE18" s="132">
        <v>3</v>
      </c>
      <c r="AF18" s="132">
        <v>0</v>
      </c>
      <c r="AG18" s="132">
        <v>0</v>
      </c>
      <c r="AH18" s="132">
        <v>52</v>
      </c>
      <c r="AI18" s="132">
        <v>108</v>
      </c>
      <c r="AJ18" s="132">
        <v>0</v>
      </c>
      <c r="AK18" s="132">
        <v>0</v>
      </c>
      <c r="AL18" s="132">
        <v>4</v>
      </c>
      <c r="AM18" s="132">
        <v>7</v>
      </c>
      <c r="AN18" s="132">
        <v>18</v>
      </c>
      <c r="AO18" s="132">
        <v>48</v>
      </c>
      <c r="AP18" s="132">
        <v>19</v>
      </c>
      <c r="AQ18" s="132">
        <v>34</v>
      </c>
      <c r="AR18" s="132">
        <v>11</v>
      </c>
      <c r="AS18" s="132">
        <v>17</v>
      </c>
      <c r="AT18" s="132">
        <v>0</v>
      </c>
      <c r="AU18" s="132">
        <v>2</v>
      </c>
      <c r="AV18" s="132">
        <v>17</v>
      </c>
      <c r="AW18" s="132">
        <v>52</v>
      </c>
      <c r="AX18" s="132">
        <v>1</v>
      </c>
      <c r="AY18" s="132">
        <v>1</v>
      </c>
      <c r="AZ18" s="132">
        <v>25</v>
      </c>
      <c r="BA18" s="132">
        <v>40</v>
      </c>
      <c r="BB18" s="132">
        <v>9</v>
      </c>
      <c r="BC18" s="132">
        <v>15</v>
      </c>
      <c r="BD18" s="132">
        <v>52</v>
      </c>
      <c r="BE18" s="132">
        <v>108</v>
      </c>
      <c r="BF18" s="132">
        <v>160</v>
      </c>
      <c r="BG18" s="380">
        <v>43</v>
      </c>
      <c r="BH18" s="380">
        <v>86</v>
      </c>
      <c r="BI18" s="380">
        <v>1</v>
      </c>
      <c r="BJ18" s="380">
        <v>3</v>
      </c>
      <c r="BK18" s="380">
        <v>5</v>
      </c>
      <c r="BL18" s="380">
        <v>14</v>
      </c>
      <c r="BM18" s="380">
        <v>0</v>
      </c>
      <c r="BN18" s="380">
        <v>0</v>
      </c>
      <c r="BO18" s="380">
        <v>3</v>
      </c>
      <c r="BP18" s="380">
        <v>7</v>
      </c>
      <c r="BQ18" s="132">
        <f t="shared" si="0"/>
        <v>52</v>
      </c>
      <c r="BR18" s="132">
        <f t="shared" si="0"/>
        <v>110</v>
      </c>
      <c r="BS18" s="132">
        <f t="shared" si="1"/>
        <v>162</v>
      </c>
      <c r="BT18" s="132">
        <v>0</v>
      </c>
      <c r="BU18" s="132">
        <v>0</v>
      </c>
      <c r="BV18" s="132">
        <v>0</v>
      </c>
      <c r="BW18" s="132">
        <v>0</v>
      </c>
      <c r="BX18" s="132">
        <v>0</v>
      </c>
      <c r="BY18" s="132">
        <v>0</v>
      </c>
      <c r="BZ18" s="132">
        <v>0</v>
      </c>
      <c r="CA18" s="132">
        <v>0</v>
      </c>
      <c r="CB18" s="132">
        <v>0</v>
      </c>
      <c r="CC18" s="132">
        <v>0</v>
      </c>
      <c r="CD18" s="132">
        <v>0</v>
      </c>
      <c r="CE18" s="132">
        <v>0</v>
      </c>
      <c r="CF18" s="132">
        <v>0</v>
      </c>
      <c r="CG18" s="132">
        <v>0</v>
      </c>
      <c r="CH18" s="132">
        <v>0</v>
      </c>
      <c r="CI18" s="132">
        <v>0</v>
      </c>
      <c r="CJ18" s="132">
        <v>0</v>
      </c>
      <c r="CK18" s="132">
        <v>0</v>
      </c>
      <c r="CL18" s="132">
        <v>335</v>
      </c>
      <c r="CM18" s="132">
        <v>326</v>
      </c>
      <c r="CN18" s="132">
        <v>661</v>
      </c>
      <c r="CO18" s="132">
        <v>375</v>
      </c>
      <c r="CP18" s="132">
        <v>326</v>
      </c>
      <c r="CQ18" s="132">
        <v>701</v>
      </c>
      <c r="CR18" s="132">
        <v>318</v>
      </c>
      <c r="CS18" s="132">
        <v>315</v>
      </c>
      <c r="CT18" s="132">
        <v>633</v>
      </c>
      <c r="CU18" s="132">
        <v>1028</v>
      </c>
      <c r="CV18" s="132">
        <v>967</v>
      </c>
      <c r="CW18" s="132">
        <v>1995</v>
      </c>
      <c r="CX18" s="132">
        <v>0</v>
      </c>
      <c r="CY18" s="132">
        <v>0</v>
      </c>
      <c r="CZ18" s="132">
        <v>0</v>
      </c>
      <c r="DA18" s="132">
        <v>0</v>
      </c>
      <c r="DB18" s="132">
        <v>0</v>
      </c>
      <c r="DC18" s="132">
        <v>0</v>
      </c>
      <c r="DD18" s="132">
        <v>1949</v>
      </c>
      <c r="DE18" s="132">
        <v>40</v>
      </c>
      <c r="DF18" s="132">
        <v>5</v>
      </c>
      <c r="DG18" s="132">
        <v>0</v>
      </c>
      <c r="DH18" s="132">
        <v>1</v>
      </c>
      <c r="DI18" s="132">
        <v>0</v>
      </c>
      <c r="DJ18" s="132">
        <v>0</v>
      </c>
      <c r="DK18" s="132">
        <v>0</v>
      </c>
      <c r="DL18" s="132">
        <v>2</v>
      </c>
      <c r="DM18" s="132">
        <v>0</v>
      </c>
      <c r="DN18" s="132">
        <v>2</v>
      </c>
      <c r="DO18" s="132">
        <v>0</v>
      </c>
      <c r="DP18" s="132">
        <v>0</v>
      </c>
      <c r="DQ18" s="132">
        <v>0</v>
      </c>
      <c r="DR18" s="132">
        <v>0</v>
      </c>
      <c r="DS18" s="132">
        <v>0</v>
      </c>
      <c r="DT18" s="132">
        <v>0</v>
      </c>
      <c r="DU18" s="132">
        <v>0</v>
      </c>
      <c r="DV18" s="132">
        <v>0</v>
      </c>
      <c r="DW18" s="132">
        <v>0</v>
      </c>
      <c r="DX18" s="132">
        <v>0</v>
      </c>
      <c r="DY18" s="132">
        <v>0</v>
      </c>
      <c r="DZ18" s="132">
        <v>0</v>
      </c>
      <c r="EA18" s="132">
        <v>0</v>
      </c>
      <c r="EB18" s="132">
        <v>0</v>
      </c>
      <c r="EC18" s="132">
        <v>0</v>
      </c>
      <c r="ED18" s="132">
        <v>0</v>
      </c>
      <c r="EE18" s="132">
        <v>0</v>
      </c>
      <c r="EF18" s="132">
        <v>0</v>
      </c>
      <c r="EG18" s="132">
        <v>13</v>
      </c>
      <c r="EH18" s="132">
        <v>17</v>
      </c>
      <c r="EI18" s="132">
        <v>30</v>
      </c>
      <c r="EJ18" s="132">
        <v>216</v>
      </c>
      <c r="EK18" s="132">
        <v>225</v>
      </c>
      <c r="EL18" s="132">
        <v>441</v>
      </c>
      <c r="EM18" s="132">
        <v>287</v>
      </c>
      <c r="EN18" s="132">
        <v>298</v>
      </c>
      <c r="EO18" s="132">
        <v>585</v>
      </c>
      <c r="EP18" s="132">
        <v>304</v>
      </c>
      <c r="EQ18" s="132">
        <v>294</v>
      </c>
      <c r="ER18" s="132">
        <v>598</v>
      </c>
      <c r="ES18" s="132">
        <v>148</v>
      </c>
      <c r="ET18" s="132">
        <v>107</v>
      </c>
      <c r="EU18" s="132">
        <v>255</v>
      </c>
      <c r="EV18" s="132">
        <v>46</v>
      </c>
      <c r="EW18" s="132">
        <v>20</v>
      </c>
      <c r="EX18" s="132">
        <v>0</v>
      </c>
      <c r="EY18" s="132">
        <v>7</v>
      </c>
      <c r="EZ18" s="132">
        <v>6</v>
      </c>
      <c r="FA18" s="132">
        <v>0</v>
      </c>
      <c r="FB18" s="132">
        <v>5</v>
      </c>
      <c r="FC18" s="132">
        <v>0</v>
      </c>
      <c r="FD18" s="132">
        <v>0</v>
      </c>
      <c r="FE18" s="132">
        <v>2</v>
      </c>
      <c r="FF18" s="132">
        <v>0</v>
      </c>
      <c r="FG18" s="132">
        <v>0</v>
      </c>
      <c r="FH18" s="132">
        <v>13</v>
      </c>
      <c r="FI18" s="132">
        <v>17</v>
      </c>
      <c r="FJ18" s="132">
        <v>0</v>
      </c>
      <c r="FK18" s="132">
        <v>807</v>
      </c>
      <c r="FL18" s="132">
        <v>817</v>
      </c>
      <c r="FM18" s="132">
        <v>0</v>
      </c>
      <c r="FN18" s="132">
        <v>201</v>
      </c>
      <c r="FO18" s="132">
        <v>133</v>
      </c>
      <c r="FP18" s="132">
        <v>0</v>
      </c>
      <c r="FQ18" s="132">
        <v>5</v>
      </c>
      <c r="FR18" s="132">
        <v>0</v>
      </c>
      <c r="FS18" s="132">
        <v>0</v>
      </c>
      <c r="FT18" s="132">
        <v>0</v>
      </c>
      <c r="FU18" s="132">
        <v>0</v>
      </c>
      <c r="FV18" s="132">
        <v>0</v>
      </c>
      <c r="FW18" s="132">
        <v>0</v>
      </c>
      <c r="FX18" s="132">
        <v>0</v>
      </c>
      <c r="FY18" s="132">
        <v>0</v>
      </c>
      <c r="FZ18" s="132">
        <v>28</v>
      </c>
      <c r="GA18" s="132">
        <v>28</v>
      </c>
      <c r="GB18" s="132">
        <v>25</v>
      </c>
      <c r="GC18" s="132">
        <v>0</v>
      </c>
      <c r="GD18" s="132">
        <v>0</v>
      </c>
      <c r="GE18" s="132">
        <v>0</v>
      </c>
      <c r="GF18" s="132">
        <v>81</v>
      </c>
      <c r="GG18" s="132">
        <v>160</v>
      </c>
      <c r="GI18" s="134">
        <v>123</v>
      </c>
    </row>
    <row r="19" spans="1:191" s="134" customFormat="1">
      <c r="A19" s="120">
        <v>10</v>
      </c>
      <c r="B19" s="131"/>
      <c r="C19" s="131"/>
      <c r="D19" s="131"/>
      <c r="E19" s="132" t="s">
        <v>85</v>
      </c>
      <c r="F19" s="133"/>
      <c r="G19" s="132">
        <v>72</v>
      </c>
      <c r="H19" s="132">
        <v>2</v>
      </c>
      <c r="I19" s="132">
        <v>4</v>
      </c>
      <c r="J19" s="132">
        <v>0</v>
      </c>
      <c r="K19" s="132">
        <v>1</v>
      </c>
      <c r="L19" s="132">
        <v>0</v>
      </c>
      <c r="M19" s="132">
        <v>0</v>
      </c>
      <c r="N19" s="132"/>
      <c r="O19" s="132"/>
      <c r="P19" s="132"/>
      <c r="Q19" s="132"/>
      <c r="R19" s="132"/>
      <c r="S19" s="132"/>
      <c r="T19" s="132">
        <v>18</v>
      </c>
      <c r="U19" s="132">
        <v>15</v>
      </c>
      <c r="V19" s="132">
        <v>0</v>
      </c>
      <c r="W19" s="132">
        <v>0</v>
      </c>
      <c r="X19" s="132">
        <v>1</v>
      </c>
      <c r="Y19" s="132">
        <v>0</v>
      </c>
      <c r="Z19" s="132">
        <v>3</v>
      </c>
      <c r="AA19" s="132">
        <v>5</v>
      </c>
      <c r="AB19" s="132">
        <v>50</v>
      </c>
      <c r="AC19" s="132">
        <v>52</v>
      </c>
      <c r="AD19" s="132">
        <v>2</v>
      </c>
      <c r="AE19" s="132">
        <v>0</v>
      </c>
      <c r="AF19" s="132">
        <v>0</v>
      </c>
      <c r="AG19" s="132">
        <v>0</v>
      </c>
      <c r="AH19" s="132">
        <v>74</v>
      </c>
      <c r="AI19" s="132">
        <v>72</v>
      </c>
      <c r="AJ19" s="132">
        <v>1</v>
      </c>
      <c r="AK19" s="132">
        <v>1</v>
      </c>
      <c r="AL19" s="132">
        <v>24</v>
      </c>
      <c r="AM19" s="132">
        <v>23</v>
      </c>
      <c r="AN19" s="132">
        <v>24</v>
      </c>
      <c r="AO19" s="132">
        <v>30</v>
      </c>
      <c r="AP19" s="132">
        <v>14</v>
      </c>
      <c r="AQ19" s="132">
        <v>12</v>
      </c>
      <c r="AR19" s="132">
        <v>11</v>
      </c>
      <c r="AS19" s="132">
        <v>6</v>
      </c>
      <c r="AT19" s="132">
        <v>0</v>
      </c>
      <c r="AU19" s="132">
        <v>0</v>
      </c>
      <c r="AV19" s="132">
        <v>42</v>
      </c>
      <c r="AW19" s="132">
        <v>42</v>
      </c>
      <c r="AX19" s="132">
        <v>3</v>
      </c>
      <c r="AY19" s="132">
        <v>0</v>
      </c>
      <c r="AZ19" s="132">
        <v>22</v>
      </c>
      <c r="BA19" s="132">
        <v>24</v>
      </c>
      <c r="BB19" s="132">
        <v>7</v>
      </c>
      <c r="BC19" s="132">
        <v>6</v>
      </c>
      <c r="BD19" s="132">
        <v>74</v>
      </c>
      <c r="BE19" s="132">
        <v>72</v>
      </c>
      <c r="BF19" s="132">
        <v>146</v>
      </c>
      <c r="BG19" s="380">
        <v>33</v>
      </c>
      <c r="BH19" s="380">
        <v>31</v>
      </c>
      <c r="BI19" s="380">
        <v>21</v>
      </c>
      <c r="BJ19" s="380">
        <v>16</v>
      </c>
      <c r="BK19" s="380">
        <v>6</v>
      </c>
      <c r="BL19" s="380">
        <v>6</v>
      </c>
      <c r="BM19" s="380">
        <v>0</v>
      </c>
      <c r="BN19" s="380">
        <v>0</v>
      </c>
      <c r="BO19" s="380">
        <v>10</v>
      </c>
      <c r="BP19" s="380">
        <v>17</v>
      </c>
      <c r="BQ19" s="132">
        <f t="shared" si="0"/>
        <v>70</v>
      </c>
      <c r="BR19" s="132">
        <f t="shared" si="0"/>
        <v>70</v>
      </c>
      <c r="BS19" s="132">
        <f t="shared" si="1"/>
        <v>140</v>
      </c>
      <c r="BT19" s="132">
        <v>0</v>
      </c>
      <c r="BU19" s="132">
        <v>0</v>
      </c>
      <c r="BV19" s="132">
        <v>0</v>
      </c>
      <c r="BW19" s="132">
        <v>0</v>
      </c>
      <c r="BX19" s="132">
        <v>0</v>
      </c>
      <c r="BY19" s="132">
        <v>0</v>
      </c>
      <c r="BZ19" s="132">
        <v>0</v>
      </c>
      <c r="CA19" s="132">
        <v>0</v>
      </c>
      <c r="CB19" s="132">
        <v>0</v>
      </c>
      <c r="CC19" s="132">
        <v>0</v>
      </c>
      <c r="CD19" s="132">
        <v>0</v>
      </c>
      <c r="CE19" s="132">
        <v>0</v>
      </c>
      <c r="CF19" s="132">
        <v>0</v>
      </c>
      <c r="CG19" s="132">
        <v>0</v>
      </c>
      <c r="CH19" s="132">
        <v>0</v>
      </c>
      <c r="CI19" s="132">
        <v>0</v>
      </c>
      <c r="CJ19" s="132">
        <v>0</v>
      </c>
      <c r="CK19" s="132">
        <v>0</v>
      </c>
      <c r="CL19" s="132">
        <v>346</v>
      </c>
      <c r="CM19" s="132">
        <v>341</v>
      </c>
      <c r="CN19" s="132">
        <v>687</v>
      </c>
      <c r="CO19" s="132">
        <v>290</v>
      </c>
      <c r="CP19" s="132">
        <v>318</v>
      </c>
      <c r="CQ19" s="132">
        <v>608</v>
      </c>
      <c r="CR19" s="132">
        <v>226</v>
      </c>
      <c r="CS19" s="132">
        <v>276</v>
      </c>
      <c r="CT19" s="132">
        <v>502</v>
      </c>
      <c r="CU19" s="132">
        <v>862</v>
      </c>
      <c r="CV19" s="132">
        <v>935</v>
      </c>
      <c r="CW19" s="132">
        <v>1797</v>
      </c>
      <c r="CX19" s="132">
        <v>0</v>
      </c>
      <c r="CY19" s="132">
        <v>0</v>
      </c>
      <c r="CZ19" s="132">
        <v>0</v>
      </c>
      <c r="DA19" s="132">
        <v>0</v>
      </c>
      <c r="DB19" s="132">
        <v>0</v>
      </c>
      <c r="DC19" s="132">
        <v>0</v>
      </c>
      <c r="DD19" s="132">
        <v>1709</v>
      </c>
      <c r="DE19" s="132">
        <v>76</v>
      </c>
      <c r="DF19" s="132">
        <v>10</v>
      </c>
      <c r="DG19" s="132">
        <v>0</v>
      </c>
      <c r="DH19" s="132">
        <v>2</v>
      </c>
      <c r="DI19" s="132">
        <v>0</v>
      </c>
      <c r="DJ19" s="132">
        <v>0</v>
      </c>
      <c r="DK19" s="132">
        <v>0</v>
      </c>
      <c r="DL19" s="132">
        <v>0</v>
      </c>
      <c r="DM19" s="132">
        <v>0</v>
      </c>
      <c r="DN19" s="132">
        <v>0</v>
      </c>
      <c r="DO19" s="132">
        <v>0</v>
      </c>
      <c r="DP19" s="132">
        <v>0</v>
      </c>
      <c r="DQ19" s="132">
        <v>0</v>
      </c>
      <c r="DR19" s="132">
        <v>1</v>
      </c>
      <c r="DS19" s="132">
        <v>0</v>
      </c>
      <c r="DT19" s="132">
        <v>1</v>
      </c>
      <c r="DU19" s="132">
        <v>0</v>
      </c>
      <c r="DV19" s="132">
        <v>0</v>
      </c>
      <c r="DW19" s="132">
        <v>0</v>
      </c>
      <c r="DX19" s="132">
        <v>0</v>
      </c>
      <c r="DY19" s="132">
        <v>0</v>
      </c>
      <c r="DZ19" s="132">
        <v>0</v>
      </c>
      <c r="EA19" s="132">
        <v>0</v>
      </c>
      <c r="EB19" s="132">
        <v>1</v>
      </c>
      <c r="EC19" s="132">
        <v>1</v>
      </c>
      <c r="ED19" s="132">
        <v>0</v>
      </c>
      <c r="EE19" s="132">
        <v>1</v>
      </c>
      <c r="EF19" s="132">
        <v>1</v>
      </c>
      <c r="EG19" s="132">
        <v>8</v>
      </c>
      <c r="EH19" s="132">
        <v>12</v>
      </c>
      <c r="EI19" s="132">
        <v>20</v>
      </c>
      <c r="EJ19" s="132">
        <v>172</v>
      </c>
      <c r="EK19" s="132">
        <v>198</v>
      </c>
      <c r="EL19" s="132">
        <v>370</v>
      </c>
      <c r="EM19" s="132">
        <v>279</v>
      </c>
      <c r="EN19" s="132">
        <v>314</v>
      </c>
      <c r="EO19" s="132">
        <v>593</v>
      </c>
      <c r="EP19" s="132">
        <v>226</v>
      </c>
      <c r="EQ19" s="132">
        <v>274</v>
      </c>
      <c r="ER19" s="132">
        <v>500</v>
      </c>
      <c r="ES19" s="132">
        <v>134</v>
      </c>
      <c r="ET19" s="132">
        <v>118</v>
      </c>
      <c r="EU19" s="132">
        <v>252</v>
      </c>
      <c r="EV19" s="132">
        <v>36</v>
      </c>
      <c r="EW19" s="132">
        <v>15</v>
      </c>
      <c r="EX19" s="132">
        <v>0</v>
      </c>
      <c r="EY19" s="132">
        <v>5</v>
      </c>
      <c r="EZ19" s="132">
        <v>2</v>
      </c>
      <c r="FA19" s="132">
        <v>0</v>
      </c>
      <c r="FB19" s="132">
        <v>1</v>
      </c>
      <c r="FC19" s="132">
        <v>0</v>
      </c>
      <c r="FD19" s="132">
        <v>0</v>
      </c>
      <c r="FE19" s="132">
        <v>0</v>
      </c>
      <c r="FF19" s="132">
        <v>0</v>
      </c>
      <c r="FG19" s="132">
        <v>0</v>
      </c>
      <c r="FH19" s="132">
        <v>9</v>
      </c>
      <c r="FI19" s="132">
        <v>14</v>
      </c>
      <c r="FJ19" s="132">
        <v>0</v>
      </c>
      <c r="FK19" s="132">
        <v>677</v>
      </c>
      <c r="FL19" s="132">
        <v>786</v>
      </c>
      <c r="FM19" s="132">
        <v>0</v>
      </c>
      <c r="FN19" s="132">
        <v>175</v>
      </c>
      <c r="FO19" s="132">
        <v>135</v>
      </c>
      <c r="FP19" s="132">
        <v>0</v>
      </c>
      <c r="FQ19" s="132">
        <v>1</v>
      </c>
      <c r="FR19" s="132">
        <v>0</v>
      </c>
      <c r="FS19" s="132">
        <v>0</v>
      </c>
      <c r="FT19" s="132">
        <v>0</v>
      </c>
      <c r="FU19" s="132">
        <v>0</v>
      </c>
      <c r="FV19" s="132">
        <v>0</v>
      </c>
      <c r="FW19" s="132">
        <v>0</v>
      </c>
      <c r="FX19" s="132">
        <v>0</v>
      </c>
      <c r="FY19" s="132">
        <v>0</v>
      </c>
      <c r="FZ19" s="132">
        <v>25</v>
      </c>
      <c r="GA19" s="132">
        <v>23</v>
      </c>
      <c r="GB19" s="132">
        <v>21</v>
      </c>
      <c r="GC19" s="132">
        <v>0</v>
      </c>
      <c r="GD19" s="132">
        <v>0</v>
      </c>
      <c r="GE19" s="132">
        <v>0</v>
      </c>
      <c r="GF19" s="132">
        <v>69</v>
      </c>
      <c r="GG19" s="132">
        <v>146</v>
      </c>
      <c r="GI19" s="134">
        <v>63</v>
      </c>
    </row>
    <row r="20" spans="1:191" s="119" customFormat="1" ht="6" customHeight="1">
      <c r="A20" s="138"/>
      <c r="B20" s="139"/>
      <c r="C20" s="139"/>
      <c r="D20" s="139"/>
      <c r="E20" s="139"/>
      <c r="F20" s="140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8"/>
      <c r="AJ20" s="118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8"/>
      <c r="BB20" s="118"/>
      <c r="BC20" s="118"/>
      <c r="BD20" s="118"/>
      <c r="BE20" s="118"/>
      <c r="BF20" s="118"/>
      <c r="BG20" s="118"/>
      <c r="BH20" s="118"/>
      <c r="BI20" s="118"/>
      <c r="BJ20" s="118"/>
      <c r="BK20" s="118"/>
      <c r="BL20" s="118"/>
      <c r="BM20" s="118"/>
      <c r="BN20" s="118"/>
      <c r="BO20" s="118"/>
      <c r="BP20" s="118"/>
      <c r="BQ20" s="118"/>
      <c r="BR20" s="118"/>
      <c r="BS20" s="118"/>
      <c r="BT20" s="118"/>
      <c r="BU20" s="118"/>
      <c r="BV20" s="118"/>
      <c r="BW20" s="118"/>
      <c r="BX20" s="118"/>
      <c r="BY20" s="118"/>
      <c r="BZ20" s="118"/>
      <c r="CA20" s="118"/>
      <c r="CB20" s="118"/>
      <c r="CC20" s="118"/>
      <c r="CD20" s="118"/>
      <c r="CE20" s="118"/>
      <c r="CF20" s="118"/>
      <c r="CG20" s="118"/>
      <c r="CH20" s="118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  <c r="EG20" s="118"/>
      <c r="EH20" s="118"/>
      <c r="EI20" s="118"/>
      <c r="EJ20" s="118"/>
      <c r="EK20" s="118"/>
      <c r="EL20" s="118"/>
      <c r="EM20" s="118"/>
      <c r="EN20" s="118"/>
      <c r="EO20" s="118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8"/>
      <c r="FF20" s="118"/>
      <c r="FG20" s="118"/>
      <c r="FH20" s="118"/>
      <c r="FI20" s="118"/>
      <c r="FJ20" s="118"/>
      <c r="FK20" s="118"/>
      <c r="FL20" s="118"/>
      <c r="FM20" s="118"/>
      <c r="FN20" s="118"/>
      <c r="FO20" s="118"/>
      <c r="FP20" s="118"/>
      <c r="FQ20" s="118"/>
      <c r="FR20" s="118"/>
      <c r="FS20" s="118"/>
      <c r="FT20" s="118"/>
      <c r="FU20" s="118"/>
      <c r="FV20" s="118"/>
      <c r="FW20" s="118"/>
      <c r="FX20" s="118"/>
      <c r="FY20" s="118"/>
      <c r="FZ20" s="118"/>
      <c r="GA20" s="118"/>
      <c r="GB20" s="118"/>
      <c r="GC20" s="118"/>
      <c r="GD20" s="118"/>
      <c r="GE20" s="118"/>
      <c r="GF20" s="118"/>
      <c r="GG20" s="118"/>
      <c r="GI20" s="134">
        <f>SUM(BG20:BH20)</f>
        <v>0</v>
      </c>
    </row>
    <row r="21" spans="1:191" s="119" customFormat="1">
      <c r="A21" s="782" t="s">
        <v>352</v>
      </c>
      <c r="B21" s="783"/>
      <c r="C21" s="783"/>
      <c r="D21" s="783"/>
      <c r="E21" s="783"/>
      <c r="F21" s="784"/>
      <c r="G21" s="118">
        <f t="shared" ref="G21:M21" si="2">G19+G18+G17+G16+G15+G14+G13+G12+G11+G10</f>
        <v>405</v>
      </c>
      <c r="H21" s="118">
        <f t="shared" si="2"/>
        <v>41</v>
      </c>
      <c r="I21" s="118">
        <f t="shared" si="2"/>
        <v>27</v>
      </c>
      <c r="J21" s="118">
        <f t="shared" si="2"/>
        <v>1</v>
      </c>
      <c r="K21" s="118">
        <f t="shared" si="2"/>
        <v>10</v>
      </c>
      <c r="L21" s="118">
        <f t="shared" si="2"/>
        <v>0</v>
      </c>
      <c r="M21" s="118">
        <f t="shared" si="2"/>
        <v>0</v>
      </c>
      <c r="N21" s="118"/>
      <c r="O21" s="118"/>
      <c r="P21" s="118"/>
      <c r="Q21" s="118"/>
      <c r="R21" s="118"/>
      <c r="S21" s="118"/>
      <c r="T21" s="118">
        <f t="shared" ref="T21:BF21" si="3">T19+T18+T17+T16+T15+T14+T13+T12+T11+T10</f>
        <v>44</v>
      </c>
      <c r="U21" s="118">
        <f t="shared" si="3"/>
        <v>50</v>
      </c>
      <c r="V21" s="118">
        <f t="shared" si="3"/>
        <v>3</v>
      </c>
      <c r="W21" s="118">
        <f t="shared" si="3"/>
        <v>3</v>
      </c>
      <c r="X21" s="118">
        <f t="shared" si="3"/>
        <v>12</v>
      </c>
      <c r="Y21" s="118">
        <f t="shared" si="3"/>
        <v>0</v>
      </c>
      <c r="Z21" s="118">
        <f t="shared" si="3"/>
        <v>9</v>
      </c>
      <c r="AA21" s="118">
        <f t="shared" si="3"/>
        <v>20</v>
      </c>
      <c r="AB21" s="118">
        <f t="shared" si="3"/>
        <v>319</v>
      </c>
      <c r="AC21" s="118">
        <f t="shared" si="3"/>
        <v>390</v>
      </c>
      <c r="AD21" s="118">
        <f t="shared" si="3"/>
        <v>17</v>
      </c>
      <c r="AE21" s="118">
        <f t="shared" si="3"/>
        <v>8</v>
      </c>
      <c r="AF21" s="118">
        <f t="shared" si="3"/>
        <v>1</v>
      </c>
      <c r="AG21" s="118">
        <f t="shared" si="3"/>
        <v>0</v>
      </c>
      <c r="AH21" s="118">
        <f t="shared" si="3"/>
        <v>405</v>
      </c>
      <c r="AI21" s="118">
        <f t="shared" si="3"/>
        <v>471</v>
      </c>
      <c r="AJ21" s="118">
        <f t="shared" si="3"/>
        <v>1</v>
      </c>
      <c r="AK21" s="118">
        <f t="shared" si="3"/>
        <v>1</v>
      </c>
      <c r="AL21" s="118">
        <f t="shared" si="3"/>
        <v>85</v>
      </c>
      <c r="AM21" s="118">
        <f t="shared" si="3"/>
        <v>116</v>
      </c>
      <c r="AN21" s="118">
        <f t="shared" si="3"/>
        <v>146</v>
      </c>
      <c r="AO21" s="118">
        <f t="shared" si="3"/>
        <v>204</v>
      </c>
      <c r="AP21" s="118">
        <f t="shared" si="3"/>
        <v>115</v>
      </c>
      <c r="AQ21" s="118">
        <f t="shared" si="3"/>
        <v>107</v>
      </c>
      <c r="AR21" s="118">
        <f t="shared" si="3"/>
        <v>57</v>
      </c>
      <c r="AS21" s="118">
        <f t="shared" si="3"/>
        <v>41</v>
      </c>
      <c r="AT21" s="118">
        <f t="shared" si="3"/>
        <v>1</v>
      </c>
      <c r="AU21" s="118">
        <f t="shared" si="3"/>
        <v>2</v>
      </c>
      <c r="AV21" s="118">
        <f t="shared" si="3"/>
        <v>216</v>
      </c>
      <c r="AW21" s="118">
        <f t="shared" si="3"/>
        <v>278</v>
      </c>
      <c r="AX21" s="118">
        <f t="shared" si="3"/>
        <v>16</v>
      </c>
      <c r="AY21" s="118">
        <f t="shared" si="3"/>
        <v>7</v>
      </c>
      <c r="AZ21" s="118">
        <f t="shared" si="3"/>
        <v>131</v>
      </c>
      <c r="BA21" s="118">
        <f t="shared" si="3"/>
        <v>151</v>
      </c>
      <c r="BB21" s="118">
        <f t="shared" si="3"/>
        <v>42</v>
      </c>
      <c r="BC21" s="118">
        <f t="shared" si="3"/>
        <v>35</v>
      </c>
      <c r="BD21" s="118">
        <f t="shared" si="3"/>
        <v>405</v>
      </c>
      <c r="BE21" s="118">
        <f t="shared" si="3"/>
        <v>471</v>
      </c>
      <c r="BF21" s="118">
        <f t="shared" si="3"/>
        <v>876</v>
      </c>
      <c r="BG21" s="121">
        <f t="shared" ref="BG21:BP21" si="4">SUM(BG10:BG19)</f>
        <v>220</v>
      </c>
      <c r="BH21" s="121">
        <f t="shared" si="4"/>
        <v>238</v>
      </c>
      <c r="BI21" s="121">
        <f t="shared" si="4"/>
        <v>39</v>
      </c>
      <c r="BJ21" s="121">
        <f t="shared" si="4"/>
        <v>33</v>
      </c>
      <c r="BK21" s="121">
        <f t="shared" si="4"/>
        <v>92</v>
      </c>
      <c r="BL21" s="121">
        <f t="shared" si="4"/>
        <v>115</v>
      </c>
      <c r="BM21" s="121">
        <f t="shared" si="4"/>
        <v>0</v>
      </c>
      <c r="BN21" s="121">
        <f t="shared" si="4"/>
        <v>0</v>
      </c>
      <c r="BO21" s="121">
        <f t="shared" si="4"/>
        <v>74</v>
      </c>
      <c r="BP21" s="121">
        <f t="shared" si="4"/>
        <v>100</v>
      </c>
      <c r="BQ21" s="121">
        <f>SUM(BQ10:BQ19)</f>
        <v>425</v>
      </c>
      <c r="BR21" s="121">
        <f>SUM(BR10:BR19)</f>
        <v>486</v>
      </c>
      <c r="BS21" s="121">
        <f>SUM(BS10:BS19)</f>
        <v>911</v>
      </c>
      <c r="BT21" s="118">
        <f t="shared" ref="BT21:CY21" si="5">BT19+BT18+BT17+BT16+BT15+BT14+BT13+BT12+BT11+BT10</f>
        <v>0</v>
      </c>
      <c r="BU21" s="118">
        <f t="shared" si="5"/>
        <v>0</v>
      </c>
      <c r="BV21" s="118">
        <f t="shared" si="5"/>
        <v>0</v>
      </c>
      <c r="BW21" s="118">
        <f t="shared" si="5"/>
        <v>0</v>
      </c>
      <c r="BX21" s="118">
        <f t="shared" si="5"/>
        <v>0</v>
      </c>
      <c r="BY21" s="118">
        <f t="shared" si="5"/>
        <v>0</v>
      </c>
      <c r="BZ21" s="118">
        <f t="shared" si="5"/>
        <v>0</v>
      </c>
      <c r="CA21" s="118">
        <f t="shared" si="5"/>
        <v>0</v>
      </c>
      <c r="CB21" s="118">
        <f t="shared" si="5"/>
        <v>0</v>
      </c>
      <c r="CC21" s="118">
        <f t="shared" si="5"/>
        <v>0</v>
      </c>
      <c r="CD21" s="118">
        <f t="shared" si="5"/>
        <v>0</v>
      </c>
      <c r="CE21" s="118">
        <f t="shared" si="5"/>
        <v>0</v>
      </c>
      <c r="CF21" s="118">
        <f t="shared" si="5"/>
        <v>0</v>
      </c>
      <c r="CG21" s="118">
        <f t="shared" si="5"/>
        <v>0</v>
      </c>
      <c r="CH21" s="118">
        <f t="shared" si="5"/>
        <v>0</v>
      </c>
      <c r="CI21" s="118">
        <f t="shared" si="5"/>
        <v>0</v>
      </c>
      <c r="CJ21" s="118">
        <f t="shared" si="5"/>
        <v>0</v>
      </c>
      <c r="CK21" s="118">
        <f t="shared" si="5"/>
        <v>0</v>
      </c>
      <c r="CL21" s="118">
        <f t="shared" si="5"/>
        <v>1779</v>
      </c>
      <c r="CM21" s="118">
        <f t="shared" si="5"/>
        <v>1737</v>
      </c>
      <c r="CN21" s="118">
        <f t="shared" si="5"/>
        <v>3516</v>
      </c>
      <c r="CO21" s="118">
        <f t="shared" si="5"/>
        <v>1814</v>
      </c>
      <c r="CP21" s="118">
        <f t="shared" si="5"/>
        <v>1689</v>
      </c>
      <c r="CQ21" s="118">
        <f t="shared" si="5"/>
        <v>3503</v>
      </c>
      <c r="CR21" s="118">
        <f t="shared" si="5"/>
        <v>1534</v>
      </c>
      <c r="CS21" s="118">
        <f t="shared" si="5"/>
        <v>1579</v>
      </c>
      <c r="CT21" s="118">
        <f t="shared" si="5"/>
        <v>3113</v>
      </c>
      <c r="CU21" s="118">
        <f t="shared" si="5"/>
        <v>5127</v>
      </c>
      <c r="CV21" s="118">
        <f t="shared" si="5"/>
        <v>5005</v>
      </c>
      <c r="CW21" s="118">
        <f t="shared" si="5"/>
        <v>10132</v>
      </c>
      <c r="CX21" s="118">
        <f t="shared" si="5"/>
        <v>0</v>
      </c>
      <c r="CY21" s="118">
        <f t="shared" si="5"/>
        <v>0</v>
      </c>
      <c r="CZ21" s="118">
        <f t="shared" ref="CZ21:EE21" si="6">CZ19+CZ18+CZ17+CZ16+CZ15+CZ14+CZ13+CZ12+CZ11+CZ10</f>
        <v>0</v>
      </c>
      <c r="DA21" s="118">
        <f t="shared" si="6"/>
        <v>0</v>
      </c>
      <c r="DB21" s="118">
        <f t="shared" si="6"/>
        <v>0</v>
      </c>
      <c r="DC21" s="118">
        <f t="shared" si="6"/>
        <v>0</v>
      </c>
      <c r="DD21" s="118">
        <f t="shared" si="6"/>
        <v>9858</v>
      </c>
      <c r="DE21" s="118">
        <f t="shared" si="6"/>
        <v>243</v>
      </c>
      <c r="DF21" s="118">
        <f t="shared" si="6"/>
        <v>28</v>
      </c>
      <c r="DG21" s="118">
        <f t="shared" si="6"/>
        <v>0</v>
      </c>
      <c r="DH21" s="118">
        <f t="shared" si="6"/>
        <v>3</v>
      </c>
      <c r="DI21" s="118">
        <f t="shared" si="6"/>
        <v>0</v>
      </c>
      <c r="DJ21" s="118">
        <f t="shared" si="6"/>
        <v>0</v>
      </c>
      <c r="DK21" s="118">
        <f t="shared" si="6"/>
        <v>0</v>
      </c>
      <c r="DL21" s="118">
        <f t="shared" si="6"/>
        <v>2</v>
      </c>
      <c r="DM21" s="118">
        <f t="shared" si="6"/>
        <v>0</v>
      </c>
      <c r="DN21" s="118">
        <f t="shared" si="6"/>
        <v>2</v>
      </c>
      <c r="DO21" s="118">
        <f t="shared" si="6"/>
        <v>0</v>
      </c>
      <c r="DP21" s="118">
        <f t="shared" si="6"/>
        <v>0</v>
      </c>
      <c r="DQ21" s="118">
        <f t="shared" si="6"/>
        <v>0</v>
      </c>
      <c r="DR21" s="118">
        <f t="shared" si="6"/>
        <v>1</v>
      </c>
      <c r="DS21" s="118">
        <f t="shared" si="6"/>
        <v>0</v>
      </c>
      <c r="DT21" s="118">
        <f t="shared" si="6"/>
        <v>1</v>
      </c>
      <c r="DU21" s="118">
        <f t="shared" si="6"/>
        <v>0</v>
      </c>
      <c r="DV21" s="118">
        <f t="shared" si="6"/>
        <v>0</v>
      </c>
      <c r="DW21" s="118">
        <f t="shared" si="6"/>
        <v>0</v>
      </c>
      <c r="DX21" s="118">
        <f t="shared" si="6"/>
        <v>0</v>
      </c>
      <c r="DY21" s="118">
        <f t="shared" si="6"/>
        <v>0</v>
      </c>
      <c r="DZ21" s="118">
        <f t="shared" si="6"/>
        <v>0</v>
      </c>
      <c r="EA21" s="118">
        <f t="shared" si="6"/>
        <v>0</v>
      </c>
      <c r="EB21" s="118">
        <f t="shared" si="6"/>
        <v>1</v>
      </c>
      <c r="EC21" s="118">
        <f t="shared" si="6"/>
        <v>1</v>
      </c>
      <c r="ED21" s="118">
        <f t="shared" si="6"/>
        <v>2</v>
      </c>
      <c r="EE21" s="118">
        <f t="shared" si="6"/>
        <v>2</v>
      </c>
      <c r="EF21" s="118">
        <f t="shared" ref="EF21:FK21" si="7">EF19+EF18+EF17+EF16+EF15+EF14+EF13+EF12+EF11+EF10</f>
        <v>4</v>
      </c>
      <c r="EG21" s="118">
        <f t="shared" si="7"/>
        <v>74</v>
      </c>
      <c r="EH21" s="118">
        <f t="shared" si="7"/>
        <v>107</v>
      </c>
      <c r="EI21" s="118">
        <f t="shared" si="7"/>
        <v>181</v>
      </c>
      <c r="EJ21" s="118">
        <f t="shared" si="7"/>
        <v>994</v>
      </c>
      <c r="EK21" s="118">
        <f t="shared" si="7"/>
        <v>1119</v>
      </c>
      <c r="EL21" s="118">
        <f t="shared" si="7"/>
        <v>2113</v>
      </c>
      <c r="EM21" s="118">
        <f t="shared" si="7"/>
        <v>1467</v>
      </c>
      <c r="EN21" s="118">
        <f t="shared" si="7"/>
        <v>1566</v>
      </c>
      <c r="EO21" s="118">
        <f t="shared" si="7"/>
        <v>3033</v>
      </c>
      <c r="EP21" s="118">
        <f t="shared" si="7"/>
        <v>1384</v>
      </c>
      <c r="EQ21" s="118">
        <f t="shared" si="7"/>
        <v>1362</v>
      </c>
      <c r="ER21" s="118">
        <f t="shared" si="7"/>
        <v>2746</v>
      </c>
      <c r="ES21" s="118">
        <f t="shared" si="7"/>
        <v>856</v>
      </c>
      <c r="ET21" s="118">
        <f t="shared" si="7"/>
        <v>658</v>
      </c>
      <c r="EU21" s="118">
        <f t="shared" si="7"/>
        <v>1514</v>
      </c>
      <c r="EV21" s="118">
        <f t="shared" si="7"/>
        <v>283</v>
      </c>
      <c r="EW21" s="118">
        <f t="shared" si="7"/>
        <v>159</v>
      </c>
      <c r="EX21" s="118">
        <f t="shared" si="7"/>
        <v>0</v>
      </c>
      <c r="EY21" s="118">
        <f t="shared" si="7"/>
        <v>48</v>
      </c>
      <c r="EZ21" s="118">
        <f t="shared" si="7"/>
        <v>26</v>
      </c>
      <c r="FA21" s="118">
        <f t="shared" si="7"/>
        <v>0</v>
      </c>
      <c r="FB21" s="118">
        <f t="shared" si="7"/>
        <v>16</v>
      </c>
      <c r="FC21" s="118">
        <f t="shared" si="7"/>
        <v>5</v>
      </c>
      <c r="FD21" s="118">
        <f t="shared" si="7"/>
        <v>0</v>
      </c>
      <c r="FE21" s="118">
        <f t="shared" si="7"/>
        <v>2</v>
      </c>
      <c r="FF21" s="118">
        <f t="shared" si="7"/>
        <v>0</v>
      </c>
      <c r="FG21" s="118">
        <f t="shared" si="7"/>
        <v>0</v>
      </c>
      <c r="FH21" s="118">
        <f t="shared" si="7"/>
        <v>77</v>
      </c>
      <c r="FI21" s="118">
        <f t="shared" si="7"/>
        <v>110</v>
      </c>
      <c r="FJ21" s="118">
        <f t="shared" si="7"/>
        <v>0</v>
      </c>
      <c r="FK21" s="118">
        <f t="shared" si="7"/>
        <v>3845</v>
      </c>
      <c r="FL21" s="118">
        <f t="shared" ref="FL21:GG21" si="8">FL19+FL18+FL17+FL16+FL15+FL14+FL13+FL12+FL11+FL10</f>
        <v>4047</v>
      </c>
      <c r="FM21" s="118">
        <f t="shared" si="8"/>
        <v>0</v>
      </c>
      <c r="FN21" s="118">
        <f t="shared" si="8"/>
        <v>1187</v>
      </c>
      <c r="FO21" s="118">
        <f t="shared" si="8"/>
        <v>843</v>
      </c>
      <c r="FP21" s="118">
        <f t="shared" si="8"/>
        <v>0</v>
      </c>
      <c r="FQ21" s="118">
        <f t="shared" si="8"/>
        <v>16</v>
      </c>
      <c r="FR21" s="118">
        <f t="shared" si="8"/>
        <v>5</v>
      </c>
      <c r="FS21" s="118">
        <f t="shared" si="8"/>
        <v>0</v>
      </c>
      <c r="FT21" s="118">
        <f t="shared" si="8"/>
        <v>0</v>
      </c>
      <c r="FU21" s="118">
        <f t="shared" si="8"/>
        <v>0</v>
      </c>
      <c r="FV21" s="118">
        <f t="shared" si="8"/>
        <v>0</v>
      </c>
      <c r="FW21" s="118">
        <f t="shared" si="8"/>
        <v>0</v>
      </c>
      <c r="FX21" s="118">
        <f t="shared" si="8"/>
        <v>0</v>
      </c>
      <c r="FY21" s="118">
        <f t="shared" si="8"/>
        <v>0</v>
      </c>
      <c r="FZ21" s="118">
        <f t="shared" si="8"/>
        <v>145</v>
      </c>
      <c r="GA21" s="118">
        <f t="shared" si="8"/>
        <v>144</v>
      </c>
      <c r="GB21" s="118">
        <f t="shared" si="8"/>
        <v>134</v>
      </c>
      <c r="GC21" s="118">
        <f t="shared" si="8"/>
        <v>0</v>
      </c>
      <c r="GD21" s="118">
        <f t="shared" si="8"/>
        <v>0</v>
      </c>
      <c r="GE21" s="118">
        <f t="shared" si="8"/>
        <v>0</v>
      </c>
      <c r="GF21" s="118">
        <f t="shared" si="8"/>
        <v>423</v>
      </c>
      <c r="GG21" s="118">
        <f t="shared" si="8"/>
        <v>876</v>
      </c>
      <c r="GI21" s="134">
        <f>SUM(BG21:BH21)</f>
        <v>458</v>
      </c>
    </row>
    <row r="23" spans="1:191">
      <c r="BG23" s="144">
        <f>SUM(BG21:BH21)</f>
        <v>458</v>
      </c>
      <c r="BI23" s="144">
        <f>SUM(BI21:BP21)</f>
        <v>453</v>
      </c>
    </row>
    <row r="24" spans="1:191">
      <c r="BS24" s="144">
        <f>BS21+692</f>
        <v>1603</v>
      </c>
    </row>
  </sheetData>
  <mergeCells count="87">
    <mergeCell ref="A21:F21"/>
    <mergeCell ref="BB8:BC8"/>
    <mergeCell ref="BQ8:BS8"/>
    <mergeCell ref="CC8:CE8"/>
    <mergeCell ref="BM8:BN8"/>
    <mergeCell ref="BO8:BP8"/>
    <mergeCell ref="BK8:BL8"/>
    <mergeCell ref="AX8:AY8"/>
    <mergeCell ref="AZ8:BA8"/>
    <mergeCell ref="BD8:BF8"/>
    <mergeCell ref="BG8:BH8"/>
    <mergeCell ref="BI8:BJ8"/>
    <mergeCell ref="AV8:AW8"/>
    <mergeCell ref="Z8:AA8"/>
    <mergeCell ref="AB8:AC8"/>
    <mergeCell ref="S8:S9"/>
    <mergeCell ref="GG8:GG9"/>
    <mergeCell ref="CF8:CH8"/>
    <mergeCell ref="CI8:CK8"/>
    <mergeCell ref="CL8:CN8"/>
    <mergeCell ref="CO8:CQ8"/>
    <mergeCell ref="CR8:CT8"/>
    <mergeCell ref="FN8:FP8"/>
    <mergeCell ref="FH8:FJ8"/>
    <mergeCell ref="FK8:FM8"/>
    <mergeCell ref="EP8:ER8"/>
    <mergeCell ref="T8:U8"/>
    <mergeCell ref="V8:W8"/>
    <mergeCell ref="X8:Y8"/>
    <mergeCell ref="EY8:FA8"/>
    <mergeCell ref="AN8:AO8"/>
    <mergeCell ref="AP8:AQ8"/>
    <mergeCell ref="AR8:AS8"/>
    <mergeCell ref="AT8:AU8"/>
    <mergeCell ref="BT8:BV8"/>
    <mergeCell ref="AD8:AE8"/>
    <mergeCell ref="AF8:AG8"/>
    <mergeCell ref="AH8:AI8"/>
    <mergeCell ref="AJ8:AK8"/>
    <mergeCell ref="AL8:AM8"/>
    <mergeCell ref="CU8:CW8"/>
    <mergeCell ref="EM8:EO8"/>
    <mergeCell ref="N8:N9"/>
    <mergeCell ref="O8:O9"/>
    <mergeCell ref="P8:P9"/>
    <mergeCell ref="Q8:Q9"/>
    <mergeCell ref="R8:R9"/>
    <mergeCell ref="BW8:BY8"/>
    <mergeCell ref="BZ8:CB8"/>
    <mergeCell ref="ES8:EU8"/>
    <mergeCell ref="FQ8:FS8"/>
    <mergeCell ref="FB8:FD8"/>
    <mergeCell ref="FE8:FG8"/>
    <mergeCell ref="CX8:CZ8"/>
    <mergeCell ref="DA8:DC8"/>
    <mergeCell ref="L7:L9"/>
    <mergeCell ref="M7:M9"/>
    <mergeCell ref="T7:BS7"/>
    <mergeCell ref="BT7:FS7"/>
    <mergeCell ref="FT7:GF8"/>
    <mergeCell ref="DD8:DK8"/>
    <mergeCell ref="DL8:DN8"/>
    <mergeCell ref="EV8:EX8"/>
    <mergeCell ref="DO8:DQ8"/>
    <mergeCell ref="DR8:DT8"/>
    <mergeCell ref="DU8:DW8"/>
    <mergeCell ref="DX8:DZ8"/>
    <mergeCell ref="EA8:EC8"/>
    <mergeCell ref="ED8:EF8"/>
    <mergeCell ref="EG8:EI8"/>
    <mergeCell ref="EJ8:EL8"/>
    <mergeCell ref="A4:GG4"/>
    <mergeCell ref="A1:GG1"/>
    <mergeCell ref="N7:S7"/>
    <mergeCell ref="A3:GG3"/>
    <mergeCell ref="A5:GG5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</mergeCells>
  <printOptions horizontalCentered="1"/>
  <pageMargins left="0.70866141732283472" right="0.70866141732283472" top="0.55118110236220474" bottom="0.47244094488188981" header="0.31496062992125984" footer="0.31496062992125984"/>
  <pageSetup paperSize="10000" scale="95" orientation="landscape" horizontalDpi="4294967293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GH25"/>
  <sheetViews>
    <sheetView view="pageBreakPreview" zoomScale="90" zoomScaleSheetLayoutView="90" workbookViewId="0">
      <selection activeCell="Q5" sqref="Q5"/>
    </sheetView>
  </sheetViews>
  <sheetFormatPr defaultRowHeight="15"/>
  <cols>
    <col min="1" max="1" width="5.5703125" style="455" customWidth="1"/>
    <col min="2" max="2" width="0" style="455" hidden="1" customWidth="1"/>
    <col min="3" max="3" width="31" style="455" hidden="1" customWidth="1"/>
    <col min="4" max="4" width="24.85546875" style="455" hidden="1" customWidth="1"/>
    <col min="5" max="5" width="23.140625" style="455" bestFit="1" customWidth="1"/>
    <col min="6" max="6" width="19" style="455" hidden="1" customWidth="1"/>
    <col min="7" max="13" width="7.140625" style="455" hidden="1" customWidth="1"/>
    <col min="14" max="14" width="25.5703125" style="455" hidden="1" customWidth="1"/>
    <col min="15" max="15" width="7.140625" style="457" hidden="1" customWidth="1"/>
    <col min="16" max="57" width="7.140625" style="455" hidden="1" customWidth="1"/>
    <col min="58" max="63" width="7.140625" style="455" customWidth="1"/>
    <col min="64" max="65" width="7.140625" style="455" hidden="1" customWidth="1"/>
    <col min="66" max="70" width="7.140625" style="455" customWidth="1"/>
    <col min="71" max="108" width="7.140625" style="455" hidden="1" customWidth="1"/>
    <col min="109" max="109" width="7.140625" style="456" hidden="1" customWidth="1"/>
    <col min="110" max="116" width="7.140625" style="455" hidden="1" customWidth="1"/>
    <col min="117" max="117" width="7.140625" style="456" hidden="1" customWidth="1"/>
    <col min="118" max="190" width="7.140625" style="455" hidden="1" customWidth="1"/>
    <col min="191" max="16384" width="9.140625" style="455"/>
  </cols>
  <sheetData>
    <row r="1" spans="1:190">
      <c r="A1" s="788" t="s">
        <v>1866</v>
      </c>
      <c r="B1" s="788"/>
      <c r="C1" s="788"/>
      <c r="D1" s="788"/>
      <c r="E1" s="788"/>
      <c r="F1" s="788"/>
      <c r="G1" s="788"/>
      <c r="H1" s="788"/>
      <c r="I1" s="788"/>
      <c r="J1" s="788"/>
      <c r="K1" s="788"/>
      <c r="L1" s="788"/>
      <c r="M1" s="788"/>
      <c r="N1" s="788"/>
      <c r="O1" s="788"/>
      <c r="P1" s="788"/>
      <c r="Q1" s="788"/>
      <c r="R1" s="788"/>
      <c r="S1" s="788"/>
      <c r="T1" s="788"/>
      <c r="U1" s="788"/>
      <c r="V1" s="788"/>
      <c r="W1" s="788"/>
      <c r="X1" s="788"/>
      <c r="Y1" s="788"/>
      <c r="Z1" s="788"/>
      <c r="AA1" s="788"/>
      <c r="AB1" s="788"/>
      <c r="AC1" s="788"/>
      <c r="AD1" s="788"/>
      <c r="AE1" s="788"/>
      <c r="AF1" s="788"/>
      <c r="AG1" s="788"/>
      <c r="AH1" s="788"/>
      <c r="AI1" s="788"/>
      <c r="AJ1" s="788"/>
      <c r="AK1" s="788"/>
      <c r="AL1" s="788"/>
      <c r="AM1" s="788"/>
      <c r="AN1" s="788"/>
      <c r="AO1" s="788"/>
      <c r="AP1" s="788"/>
      <c r="AQ1" s="788"/>
      <c r="AR1" s="788"/>
      <c r="AS1" s="788"/>
      <c r="AT1" s="788"/>
      <c r="AU1" s="788"/>
      <c r="AV1" s="788"/>
      <c r="AW1" s="788"/>
      <c r="AX1" s="788"/>
      <c r="AY1" s="788"/>
      <c r="AZ1" s="788"/>
      <c r="BA1" s="788"/>
      <c r="BB1" s="788"/>
      <c r="BC1" s="788"/>
      <c r="BD1" s="788"/>
      <c r="BE1" s="788"/>
      <c r="BF1" s="788"/>
      <c r="BG1" s="788"/>
      <c r="BH1" s="788"/>
      <c r="BI1" s="788"/>
      <c r="BJ1" s="788"/>
      <c r="BK1" s="788"/>
      <c r="BL1" s="788"/>
      <c r="BM1" s="788"/>
      <c r="BN1" s="788"/>
      <c r="BO1" s="788"/>
      <c r="BP1" s="788"/>
      <c r="BQ1" s="788"/>
      <c r="BR1" s="788"/>
      <c r="BS1" s="788"/>
      <c r="BT1" s="788"/>
      <c r="BU1" s="788"/>
      <c r="BV1" s="788"/>
      <c r="BW1" s="788"/>
      <c r="BX1" s="788"/>
      <c r="BY1" s="788"/>
      <c r="BZ1" s="788"/>
      <c r="CA1" s="788"/>
      <c r="CB1" s="788"/>
      <c r="CC1" s="788"/>
      <c r="CD1" s="788"/>
      <c r="CE1" s="788"/>
      <c r="CF1" s="788"/>
      <c r="CG1" s="788"/>
      <c r="CH1" s="788"/>
      <c r="CI1" s="788"/>
      <c r="CJ1" s="788"/>
      <c r="CK1" s="788"/>
      <c r="CL1" s="788"/>
      <c r="CM1" s="788"/>
      <c r="CN1" s="788"/>
      <c r="CO1" s="788"/>
      <c r="CP1" s="788"/>
      <c r="CQ1" s="788"/>
      <c r="CR1" s="788"/>
      <c r="CS1" s="788"/>
      <c r="CT1" s="788"/>
      <c r="CU1" s="788"/>
      <c r="CV1" s="788"/>
      <c r="CW1" s="788"/>
      <c r="CX1" s="788"/>
      <c r="CY1" s="788"/>
      <c r="CZ1" s="788"/>
      <c r="DA1" s="788"/>
      <c r="DB1" s="788"/>
      <c r="DC1" s="788"/>
      <c r="DD1" s="788"/>
      <c r="DE1" s="788"/>
      <c r="DF1" s="788"/>
      <c r="DG1" s="788"/>
      <c r="DH1" s="788"/>
      <c r="DI1" s="788"/>
      <c r="DJ1" s="788"/>
      <c r="DK1" s="788"/>
      <c r="DL1" s="788"/>
      <c r="DM1" s="788"/>
      <c r="DN1" s="788"/>
      <c r="DO1" s="788"/>
      <c r="DP1" s="788"/>
      <c r="DQ1" s="788"/>
      <c r="DR1" s="788"/>
      <c r="DS1" s="788"/>
      <c r="DT1" s="788"/>
      <c r="DU1" s="788"/>
      <c r="DV1" s="788"/>
      <c r="DW1" s="788"/>
      <c r="DX1" s="788"/>
      <c r="DY1" s="788"/>
      <c r="DZ1" s="788"/>
      <c r="EA1" s="788"/>
      <c r="EB1" s="788"/>
      <c r="EC1" s="788"/>
      <c r="ED1" s="788"/>
      <c r="EE1" s="788"/>
      <c r="EF1" s="788"/>
      <c r="EG1" s="788"/>
      <c r="EH1" s="788"/>
      <c r="EI1" s="788"/>
      <c r="EJ1" s="788"/>
      <c r="EK1" s="788"/>
      <c r="EL1" s="788"/>
      <c r="EM1" s="788"/>
      <c r="EN1" s="788"/>
      <c r="EO1" s="788"/>
      <c r="EP1" s="788"/>
      <c r="EQ1" s="788"/>
      <c r="ER1" s="788"/>
      <c r="ES1" s="788"/>
      <c r="ET1" s="788"/>
      <c r="EU1" s="788"/>
      <c r="EV1" s="788"/>
      <c r="EW1" s="788"/>
      <c r="EX1" s="788"/>
      <c r="EY1" s="788"/>
      <c r="EZ1" s="788"/>
      <c r="FA1" s="788"/>
      <c r="FB1" s="788"/>
      <c r="FC1" s="788"/>
      <c r="FD1" s="788"/>
      <c r="FE1" s="788"/>
      <c r="FF1" s="788"/>
      <c r="FG1" s="788"/>
      <c r="FH1" s="788"/>
      <c r="FI1" s="788"/>
      <c r="FJ1" s="788"/>
      <c r="FK1" s="788"/>
      <c r="FL1" s="788"/>
      <c r="FM1" s="788"/>
      <c r="FN1" s="788"/>
      <c r="FO1" s="788"/>
      <c r="FP1" s="788"/>
      <c r="FQ1" s="788"/>
      <c r="FR1" s="788"/>
      <c r="FS1" s="788"/>
      <c r="FT1" s="788"/>
      <c r="FU1" s="788"/>
      <c r="FV1" s="788"/>
      <c r="FW1" s="788"/>
      <c r="FX1" s="788"/>
      <c r="FY1" s="788"/>
      <c r="FZ1" s="788"/>
      <c r="GA1" s="788"/>
      <c r="GB1" s="788"/>
      <c r="GC1" s="788"/>
      <c r="GD1" s="788"/>
      <c r="GE1" s="788"/>
      <c r="GF1" s="788"/>
      <c r="GG1" s="788"/>
    </row>
    <row r="2" spans="1:190">
      <c r="B2" s="456"/>
    </row>
    <row r="3" spans="1:190">
      <c r="A3" s="788" t="s">
        <v>2641</v>
      </c>
      <c r="B3" s="788"/>
      <c r="C3" s="788"/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8"/>
      <c r="P3" s="788"/>
      <c r="Q3" s="788"/>
      <c r="R3" s="788"/>
      <c r="S3" s="788"/>
      <c r="T3" s="788"/>
      <c r="U3" s="788"/>
      <c r="V3" s="788"/>
      <c r="W3" s="788"/>
      <c r="X3" s="788"/>
      <c r="Y3" s="788"/>
      <c r="Z3" s="788"/>
      <c r="AA3" s="788"/>
      <c r="AB3" s="788"/>
      <c r="AC3" s="788"/>
      <c r="AD3" s="788"/>
      <c r="AE3" s="788"/>
      <c r="AF3" s="788"/>
      <c r="AG3" s="788"/>
      <c r="AH3" s="788"/>
      <c r="AI3" s="788"/>
      <c r="AJ3" s="788"/>
      <c r="AK3" s="788"/>
      <c r="AL3" s="788"/>
      <c r="AM3" s="788"/>
      <c r="AN3" s="788"/>
      <c r="AO3" s="788"/>
      <c r="AP3" s="788"/>
      <c r="AQ3" s="788"/>
      <c r="AR3" s="788"/>
      <c r="AS3" s="788"/>
      <c r="AT3" s="788"/>
      <c r="AU3" s="788"/>
      <c r="AV3" s="788"/>
      <c r="AW3" s="788"/>
      <c r="AX3" s="788"/>
      <c r="AY3" s="788"/>
      <c r="AZ3" s="788"/>
      <c r="BA3" s="788"/>
      <c r="BB3" s="788"/>
      <c r="BC3" s="788"/>
      <c r="BD3" s="788"/>
      <c r="BE3" s="788"/>
      <c r="BF3" s="788"/>
      <c r="BG3" s="788"/>
      <c r="BH3" s="788"/>
      <c r="BI3" s="788"/>
      <c r="BJ3" s="788"/>
      <c r="BK3" s="788"/>
      <c r="BL3" s="788"/>
      <c r="BM3" s="788"/>
      <c r="BN3" s="788"/>
      <c r="BO3" s="788"/>
      <c r="BP3" s="788"/>
      <c r="BQ3" s="788"/>
      <c r="BR3" s="788"/>
      <c r="BS3" s="788"/>
      <c r="BT3" s="788"/>
      <c r="BU3" s="788"/>
      <c r="BV3" s="788"/>
      <c r="BW3" s="788"/>
      <c r="BX3" s="788"/>
      <c r="BY3" s="788"/>
      <c r="BZ3" s="788"/>
      <c r="CA3" s="788"/>
      <c r="CB3" s="788"/>
      <c r="CC3" s="788"/>
      <c r="CD3" s="788"/>
      <c r="CE3" s="788"/>
      <c r="CF3" s="788"/>
      <c r="CG3" s="788"/>
      <c r="CH3" s="788"/>
      <c r="CI3" s="788"/>
      <c r="CJ3" s="788"/>
      <c r="CK3" s="788"/>
      <c r="CL3" s="788"/>
      <c r="CM3" s="788"/>
      <c r="CN3" s="788"/>
      <c r="CO3" s="788"/>
      <c r="CP3" s="788"/>
      <c r="CQ3" s="788"/>
      <c r="CR3" s="788"/>
      <c r="CS3" s="788"/>
      <c r="CT3" s="788"/>
      <c r="CU3" s="788"/>
      <c r="CV3" s="788"/>
      <c r="CW3" s="788"/>
      <c r="CX3" s="788"/>
      <c r="CY3" s="788"/>
      <c r="CZ3" s="788"/>
      <c r="DA3" s="788"/>
      <c r="DB3" s="788"/>
      <c r="DC3" s="788"/>
      <c r="DD3" s="788"/>
      <c r="DE3" s="788"/>
      <c r="DF3" s="788"/>
      <c r="DG3" s="788"/>
      <c r="DH3" s="788"/>
      <c r="DI3" s="788"/>
      <c r="DJ3" s="788"/>
      <c r="DK3" s="788"/>
      <c r="DL3" s="788"/>
      <c r="DM3" s="788"/>
      <c r="DN3" s="788"/>
      <c r="DO3" s="788"/>
      <c r="DP3" s="788"/>
      <c r="DQ3" s="788"/>
      <c r="DR3" s="788"/>
      <c r="DS3" s="788"/>
      <c r="DT3" s="788"/>
      <c r="DU3" s="788"/>
      <c r="DV3" s="788"/>
      <c r="DW3" s="788"/>
      <c r="DX3" s="788"/>
      <c r="DY3" s="788"/>
      <c r="DZ3" s="788"/>
      <c r="EA3" s="788"/>
      <c r="EB3" s="788"/>
      <c r="EC3" s="788"/>
      <c r="ED3" s="788"/>
      <c r="EE3" s="788"/>
      <c r="EF3" s="788"/>
      <c r="EG3" s="788"/>
      <c r="EH3" s="788"/>
      <c r="EI3" s="788"/>
      <c r="EJ3" s="788"/>
      <c r="EK3" s="788"/>
      <c r="EL3" s="788"/>
      <c r="EM3" s="788"/>
      <c r="EN3" s="788"/>
      <c r="EO3" s="788"/>
      <c r="EP3" s="788"/>
      <c r="EQ3" s="788"/>
      <c r="ER3" s="788"/>
      <c r="ES3" s="788"/>
      <c r="ET3" s="788"/>
      <c r="EU3" s="788"/>
      <c r="EV3" s="788"/>
      <c r="EW3" s="788"/>
      <c r="EX3" s="788"/>
      <c r="EY3" s="788"/>
      <c r="EZ3" s="788"/>
      <c r="FA3" s="788"/>
      <c r="FB3" s="788"/>
      <c r="FC3" s="788"/>
      <c r="FD3" s="788"/>
      <c r="FE3" s="788"/>
      <c r="FF3" s="788"/>
      <c r="FG3" s="788"/>
      <c r="FH3" s="788"/>
      <c r="FI3" s="788"/>
      <c r="FJ3" s="788"/>
      <c r="FK3" s="788"/>
      <c r="FL3" s="788"/>
      <c r="FM3" s="788"/>
      <c r="FN3" s="788"/>
      <c r="FO3" s="788"/>
      <c r="FP3" s="788"/>
      <c r="FQ3" s="788"/>
      <c r="FR3" s="788"/>
      <c r="FS3" s="788"/>
      <c r="FT3" s="788"/>
      <c r="FU3" s="788"/>
      <c r="FV3" s="788"/>
      <c r="FW3" s="788"/>
      <c r="FX3" s="788"/>
      <c r="FY3" s="788"/>
      <c r="FZ3" s="788"/>
      <c r="GA3" s="788"/>
      <c r="GB3" s="788"/>
      <c r="GC3" s="788"/>
      <c r="GD3" s="788"/>
      <c r="GE3" s="788"/>
      <c r="GF3" s="788"/>
      <c r="GG3" s="788"/>
    </row>
    <row r="4" spans="1:190">
      <c r="A4" s="788" t="s">
        <v>2643</v>
      </c>
      <c r="B4" s="788"/>
      <c r="C4" s="788"/>
      <c r="D4" s="788"/>
      <c r="E4" s="788"/>
      <c r="F4" s="788"/>
      <c r="G4" s="788"/>
      <c r="H4" s="788"/>
      <c r="I4" s="788"/>
      <c r="J4" s="788"/>
      <c r="K4" s="788"/>
      <c r="L4" s="788"/>
      <c r="M4" s="788"/>
      <c r="N4" s="788"/>
      <c r="O4" s="788"/>
      <c r="P4" s="788"/>
      <c r="Q4" s="788"/>
      <c r="R4" s="788"/>
      <c r="S4" s="788"/>
      <c r="T4" s="788"/>
      <c r="U4" s="788"/>
      <c r="V4" s="788"/>
      <c r="W4" s="788"/>
      <c r="X4" s="788"/>
      <c r="Y4" s="788"/>
      <c r="Z4" s="788"/>
      <c r="AA4" s="788"/>
      <c r="AB4" s="788"/>
      <c r="AC4" s="788"/>
      <c r="AD4" s="788"/>
      <c r="AE4" s="788"/>
      <c r="AF4" s="788"/>
      <c r="AG4" s="788"/>
      <c r="AH4" s="788"/>
      <c r="AI4" s="788"/>
      <c r="AJ4" s="788"/>
      <c r="AK4" s="788"/>
      <c r="AL4" s="788"/>
      <c r="AM4" s="788"/>
      <c r="AN4" s="788"/>
      <c r="AO4" s="788"/>
      <c r="AP4" s="788"/>
      <c r="AQ4" s="788"/>
      <c r="AR4" s="788"/>
      <c r="AS4" s="788"/>
      <c r="AT4" s="788"/>
      <c r="AU4" s="788"/>
      <c r="AV4" s="788"/>
      <c r="AW4" s="788"/>
      <c r="AX4" s="788"/>
      <c r="AY4" s="788"/>
      <c r="AZ4" s="788"/>
      <c r="BA4" s="788"/>
      <c r="BB4" s="788"/>
      <c r="BC4" s="788"/>
      <c r="BD4" s="788"/>
      <c r="BE4" s="788"/>
      <c r="BF4" s="788"/>
      <c r="BG4" s="788"/>
      <c r="BH4" s="788"/>
      <c r="BI4" s="788"/>
      <c r="BJ4" s="788"/>
      <c r="BK4" s="788"/>
      <c r="BL4" s="788"/>
      <c r="BM4" s="788"/>
      <c r="BN4" s="788"/>
      <c r="BO4" s="788"/>
      <c r="BP4" s="788"/>
      <c r="BQ4" s="788"/>
      <c r="BR4" s="788"/>
      <c r="BS4" s="477"/>
      <c r="BT4" s="477"/>
      <c r="BU4" s="477"/>
      <c r="BV4" s="477"/>
      <c r="BW4" s="477"/>
      <c r="BX4" s="477"/>
      <c r="BY4" s="477"/>
      <c r="BZ4" s="477"/>
      <c r="CA4" s="477"/>
      <c r="CB4" s="477"/>
      <c r="CC4" s="477"/>
      <c r="CD4" s="477"/>
      <c r="CE4" s="477"/>
      <c r="CF4" s="477"/>
      <c r="CG4" s="477"/>
      <c r="CH4" s="477"/>
      <c r="CI4" s="477"/>
      <c r="CJ4" s="477"/>
      <c r="CK4" s="477"/>
      <c r="CL4" s="477"/>
      <c r="CM4" s="477"/>
      <c r="CN4" s="477"/>
      <c r="CO4" s="477"/>
      <c r="CP4" s="477"/>
      <c r="CQ4" s="477"/>
      <c r="CR4" s="477"/>
      <c r="CS4" s="477"/>
      <c r="CT4" s="477"/>
      <c r="CU4" s="477"/>
      <c r="CV4" s="477"/>
      <c r="CW4" s="477"/>
      <c r="CX4" s="477"/>
      <c r="CY4" s="477"/>
      <c r="CZ4" s="477"/>
      <c r="DA4" s="477"/>
      <c r="DB4" s="477"/>
      <c r="DC4" s="477"/>
      <c r="DD4" s="477"/>
      <c r="DE4" s="477"/>
      <c r="DF4" s="477"/>
      <c r="DG4" s="477"/>
      <c r="DH4" s="477"/>
      <c r="DI4" s="477"/>
      <c r="DJ4" s="477"/>
      <c r="DK4" s="477"/>
      <c r="DL4" s="477"/>
      <c r="DM4" s="477"/>
      <c r="DN4" s="477"/>
      <c r="DO4" s="477"/>
      <c r="DP4" s="477"/>
      <c r="DQ4" s="477"/>
      <c r="DR4" s="477"/>
      <c r="DS4" s="477"/>
      <c r="DT4" s="477"/>
      <c r="DU4" s="477"/>
      <c r="DV4" s="477"/>
      <c r="DW4" s="477"/>
      <c r="DX4" s="477"/>
      <c r="DY4" s="477"/>
      <c r="DZ4" s="477"/>
      <c r="EA4" s="477"/>
      <c r="EB4" s="477"/>
      <c r="EC4" s="477"/>
      <c r="ED4" s="477"/>
      <c r="EE4" s="477"/>
      <c r="EF4" s="477"/>
      <c r="EG4" s="477"/>
      <c r="EH4" s="477"/>
      <c r="EI4" s="477"/>
      <c r="EJ4" s="477"/>
      <c r="EK4" s="477"/>
      <c r="EL4" s="477"/>
      <c r="EM4" s="477"/>
      <c r="EN4" s="477"/>
      <c r="EO4" s="477"/>
      <c r="EP4" s="477"/>
      <c r="EQ4" s="477"/>
      <c r="ER4" s="477"/>
      <c r="ES4" s="477"/>
      <c r="ET4" s="477"/>
      <c r="EU4" s="477"/>
      <c r="EV4" s="477"/>
      <c r="EW4" s="477"/>
      <c r="EX4" s="477"/>
      <c r="EY4" s="477"/>
      <c r="EZ4" s="477"/>
      <c r="FA4" s="477"/>
      <c r="FB4" s="477"/>
      <c r="FC4" s="477"/>
      <c r="FD4" s="477"/>
      <c r="FE4" s="477"/>
      <c r="FF4" s="477"/>
      <c r="FG4" s="477"/>
      <c r="FH4" s="477"/>
      <c r="FI4" s="477"/>
      <c r="FJ4" s="477"/>
      <c r="FK4" s="477"/>
      <c r="FL4" s="477"/>
      <c r="FM4" s="477"/>
      <c r="FN4" s="477"/>
      <c r="FO4" s="477"/>
      <c r="FP4" s="477"/>
      <c r="FQ4" s="477"/>
      <c r="FR4" s="477"/>
      <c r="FS4" s="477"/>
      <c r="FT4" s="477"/>
      <c r="FU4" s="477"/>
      <c r="FV4" s="477"/>
      <c r="FW4" s="477"/>
      <c r="FX4" s="477"/>
      <c r="FY4" s="477"/>
      <c r="FZ4" s="477"/>
      <c r="GA4" s="477"/>
      <c r="GB4" s="477"/>
      <c r="GC4" s="477"/>
      <c r="GD4" s="477"/>
      <c r="GE4" s="477"/>
      <c r="GF4" s="477"/>
      <c r="GG4" s="477"/>
    </row>
    <row r="5" spans="1:190">
      <c r="A5" s="788" t="s">
        <v>2287</v>
      </c>
      <c r="B5" s="788"/>
      <c r="C5" s="788"/>
      <c r="D5" s="788"/>
      <c r="E5" s="788"/>
      <c r="F5" s="788"/>
      <c r="G5" s="788"/>
      <c r="H5" s="788"/>
      <c r="I5" s="788"/>
      <c r="J5" s="788"/>
      <c r="K5" s="788"/>
      <c r="L5" s="788"/>
      <c r="M5" s="788"/>
      <c r="N5" s="788"/>
      <c r="O5" s="788"/>
      <c r="P5" s="788"/>
      <c r="Q5" s="788"/>
      <c r="R5" s="788"/>
      <c r="S5" s="788"/>
      <c r="T5" s="788"/>
      <c r="U5" s="788"/>
      <c r="V5" s="788"/>
      <c r="W5" s="788"/>
      <c r="X5" s="788"/>
      <c r="Y5" s="788"/>
      <c r="Z5" s="788"/>
      <c r="AA5" s="788"/>
      <c r="AB5" s="788"/>
      <c r="AC5" s="788"/>
      <c r="AD5" s="788"/>
      <c r="AE5" s="788"/>
      <c r="AF5" s="788"/>
      <c r="AG5" s="788"/>
      <c r="AH5" s="788"/>
      <c r="AI5" s="788"/>
      <c r="AJ5" s="788"/>
      <c r="AK5" s="788"/>
      <c r="AL5" s="788"/>
      <c r="AM5" s="788"/>
      <c r="AN5" s="788"/>
      <c r="AO5" s="788"/>
      <c r="AP5" s="788"/>
      <c r="AQ5" s="788"/>
      <c r="AR5" s="788"/>
      <c r="AS5" s="788"/>
      <c r="AT5" s="788"/>
      <c r="AU5" s="788"/>
      <c r="AV5" s="788"/>
      <c r="AW5" s="788"/>
      <c r="AX5" s="788"/>
      <c r="AY5" s="788"/>
      <c r="AZ5" s="788"/>
      <c r="BA5" s="788"/>
      <c r="BB5" s="788"/>
      <c r="BC5" s="788"/>
      <c r="BD5" s="788"/>
      <c r="BE5" s="788"/>
      <c r="BF5" s="788"/>
      <c r="BG5" s="788"/>
      <c r="BH5" s="788"/>
      <c r="BI5" s="788"/>
      <c r="BJ5" s="788"/>
      <c r="BK5" s="788"/>
      <c r="BL5" s="788"/>
      <c r="BM5" s="788"/>
      <c r="BN5" s="788"/>
      <c r="BO5" s="788"/>
      <c r="BP5" s="788"/>
      <c r="BQ5" s="788"/>
      <c r="BR5" s="788"/>
      <c r="BS5" s="788"/>
      <c r="BT5" s="788"/>
      <c r="BU5" s="788"/>
      <c r="BV5" s="788"/>
      <c r="BW5" s="788"/>
      <c r="BX5" s="788"/>
      <c r="BY5" s="788"/>
      <c r="BZ5" s="788"/>
      <c r="CA5" s="788"/>
      <c r="CB5" s="788"/>
      <c r="CC5" s="788"/>
      <c r="CD5" s="788"/>
      <c r="CE5" s="788"/>
      <c r="CF5" s="788"/>
      <c r="CG5" s="788"/>
      <c r="CH5" s="788"/>
      <c r="CI5" s="788"/>
      <c r="CJ5" s="788"/>
      <c r="CK5" s="788"/>
      <c r="CL5" s="788"/>
      <c r="CM5" s="788"/>
      <c r="CN5" s="788"/>
      <c r="CO5" s="788"/>
      <c r="CP5" s="788"/>
      <c r="CQ5" s="788"/>
      <c r="CR5" s="788"/>
      <c r="CS5" s="788"/>
      <c r="CT5" s="788"/>
      <c r="CU5" s="788"/>
      <c r="CV5" s="788"/>
      <c r="CW5" s="788"/>
      <c r="CX5" s="788"/>
      <c r="CY5" s="788"/>
      <c r="CZ5" s="788"/>
      <c r="DA5" s="788"/>
      <c r="DB5" s="788"/>
      <c r="DC5" s="788"/>
      <c r="DD5" s="788"/>
      <c r="DE5" s="788"/>
      <c r="DF5" s="788"/>
      <c r="DG5" s="788"/>
      <c r="DH5" s="788"/>
      <c r="DI5" s="788"/>
      <c r="DJ5" s="788"/>
      <c r="DK5" s="788"/>
      <c r="DL5" s="788"/>
      <c r="DM5" s="788"/>
      <c r="DN5" s="788"/>
      <c r="DO5" s="788"/>
      <c r="DP5" s="788"/>
      <c r="DQ5" s="788"/>
      <c r="DR5" s="788"/>
      <c r="DS5" s="788"/>
      <c r="DT5" s="788"/>
      <c r="DU5" s="788"/>
      <c r="DV5" s="788"/>
      <c r="DW5" s="788"/>
      <c r="DX5" s="788"/>
      <c r="DY5" s="788"/>
      <c r="DZ5" s="788"/>
      <c r="EA5" s="788"/>
      <c r="EB5" s="788"/>
      <c r="EC5" s="788"/>
      <c r="ED5" s="788"/>
      <c r="EE5" s="788"/>
      <c r="EF5" s="788"/>
      <c r="EG5" s="788"/>
      <c r="EH5" s="788"/>
      <c r="EI5" s="788"/>
      <c r="EJ5" s="788"/>
      <c r="EK5" s="788"/>
      <c r="EL5" s="788"/>
      <c r="EM5" s="788"/>
      <c r="EN5" s="788"/>
      <c r="EO5" s="788"/>
      <c r="EP5" s="788"/>
      <c r="EQ5" s="788"/>
      <c r="ER5" s="788"/>
      <c r="ES5" s="788"/>
      <c r="ET5" s="788"/>
      <c r="EU5" s="788"/>
      <c r="EV5" s="788"/>
      <c r="EW5" s="788"/>
      <c r="EX5" s="788"/>
      <c r="EY5" s="788"/>
      <c r="EZ5" s="788"/>
      <c r="FA5" s="788"/>
      <c r="FB5" s="788"/>
      <c r="FC5" s="788"/>
      <c r="FD5" s="788"/>
      <c r="FE5" s="788"/>
      <c r="FF5" s="788"/>
      <c r="FG5" s="788"/>
      <c r="FH5" s="788"/>
      <c r="FI5" s="788"/>
      <c r="FJ5" s="788"/>
      <c r="FK5" s="788"/>
      <c r="FL5" s="788"/>
      <c r="FM5" s="788"/>
      <c r="FN5" s="788"/>
      <c r="FO5" s="788"/>
      <c r="FP5" s="788"/>
      <c r="FQ5" s="788"/>
      <c r="FR5" s="788"/>
      <c r="FS5" s="788"/>
      <c r="FT5" s="788"/>
      <c r="FU5" s="788"/>
      <c r="FV5" s="788"/>
      <c r="FW5" s="788"/>
      <c r="FX5" s="788"/>
      <c r="FY5" s="788"/>
      <c r="FZ5" s="788"/>
      <c r="GA5" s="788"/>
      <c r="GB5" s="788"/>
      <c r="GC5" s="788"/>
      <c r="GD5" s="788"/>
      <c r="GE5" s="788"/>
      <c r="GF5" s="788"/>
      <c r="GG5" s="788"/>
    </row>
    <row r="6" spans="1:190">
      <c r="B6" s="458"/>
    </row>
    <row r="7" spans="1:190" s="459" customFormat="1" ht="18.75" customHeight="1">
      <c r="A7" s="785" t="s">
        <v>20</v>
      </c>
      <c r="B7" s="785" t="s">
        <v>166</v>
      </c>
      <c r="C7" s="785" t="s">
        <v>168</v>
      </c>
      <c r="D7" s="785" t="s">
        <v>15</v>
      </c>
      <c r="E7" s="785" t="s">
        <v>14</v>
      </c>
      <c r="F7" s="785" t="s">
        <v>423</v>
      </c>
      <c r="G7" s="785" t="s">
        <v>424</v>
      </c>
      <c r="H7" s="785" t="s">
        <v>425</v>
      </c>
      <c r="I7" s="785" t="s">
        <v>426</v>
      </c>
      <c r="J7" s="785" t="s">
        <v>426</v>
      </c>
      <c r="K7" s="785" t="s">
        <v>427</v>
      </c>
      <c r="L7" s="785" t="s">
        <v>428</v>
      </c>
      <c r="M7" s="785" t="s">
        <v>429</v>
      </c>
      <c r="N7" s="789" t="s">
        <v>430</v>
      </c>
      <c r="O7" s="789"/>
      <c r="P7" s="789"/>
      <c r="Q7" s="789"/>
      <c r="R7" s="789"/>
      <c r="S7" s="789"/>
      <c r="T7" s="790" t="s">
        <v>1375</v>
      </c>
      <c r="U7" s="791"/>
      <c r="V7" s="791"/>
      <c r="W7" s="791"/>
      <c r="X7" s="791"/>
      <c r="Y7" s="791"/>
      <c r="Z7" s="791"/>
      <c r="AA7" s="791"/>
      <c r="AB7" s="791"/>
      <c r="AC7" s="791"/>
      <c r="AD7" s="791"/>
      <c r="AE7" s="791"/>
      <c r="AF7" s="791"/>
      <c r="AG7" s="791"/>
      <c r="AH7" s="791"/>
      <c r="AI7" s="791"/>
      <c r="AJ7" s="791"/>
      <c r="AK7" s="791"/>
      <c r="AL7" s="791"/>
      <c r="AM7" s="791"/>
      <c r="AN7" s="791"/>
      <c r="AO7" s="791"/>
      <c r="AP7" s="791"/>
      <c r="AQ7" s="791"/>
      <c r="AR7" s="791"/>
      <c r="AS7" s="791"/>
      <c r="AT7" s="791"/>
      <c r="AU7" s="791"/>
      <c r="AV7" s="791"/>
      <c r="AW7" s="791"/>
      <c r="AX7" s="791"/>
      <c r="AY7" s="791"/>
      <c r="AZ7" s="791"/>
      <c r="BA7" s="791"/>
      <c r="BB7" s="791"/>
      <c r="BC7" s="791"/>
      <c r="BD7" s="791"/>
      <c r="BE7" s="791"/>
      <c r="BF7" s="791"/>
      <c r="BG7" s="791"/>
      <c r="BH7" s="791"/>
      <c r="BI7" s="791"/>
      <c r="BJ7" s="791"/>
      <c r="BK7" s="791"/>
      <c r="BL7" s="791"/>
      <c r="BM7" s="791"/>
      <c r="BN7" s="791"/>
      <c r="BO7" s="791"/>
      <c r="BP7" s="791"/>
      <c r="BQ7" s="791"/>
      <c r="BR7" s="792"/>
      <c r="BS7" s="793" t="s">
        <v>171</v>
      </c>
      <c r="BT7" s="791"/>
      <c r="BU7" s="791"/>
      <c r="BV7" s="791"/>
      <c r="BW7" s="791"/>
      <c r="BX7" s="791"/>
      <c r="BY7" s="791"/>
      <c r="BZ7" s="791"/>
      <c r="CA7" s="791"/>
      <c r="CB7" s="791"/>
      <c r="CC7" s="791"/>
      <c r="CD7" s="791"/>
      <c r="CE7" s="791"/>
      <c r="CF7" s="791"/>
      <c r="CG7" s="791"/>
      <c r="CH7" s="791"/>
      <c r="CI7" s="791"/>
      <c r="CJ7" s="791"/>
      <c r="CK7" s="791"/>
      <c r="CL7" s="791"/>
      <c r="CM7" s="791"/>
      <c r="CN7" s="791"/>
      <c r="CO7" s="791"/>
      <c r="CP7" s="791"/>
      <c r="CQ7" s="791"/>
      <c r="CR7" s="791"/>
      <c r="CS7" s="791"/>
      <c r="CT7" s="791"/>
      <c r="CU7" s="791"/>
      <c r="CV7" s="791"/>
      <c r="CW7" s="791"/>
      <c r="CX7" s="791"/>
      <c r="CY7" s="791"/>
      <c r="CZ7" s="791"/>
      <c r="DA7" s="791"/>
      <c r="DB7" s="791"/>
      <c r="DC7" s="791"/>
      <c r="DD7" s="791"/>
      <c r="DE7" s="791"/>
      <c r="DF7" s="791"/>
      <c r="DG7" s="791"/>
      <c r="DH7" s="791"/>
      <c r="DI7" s="791"/>
      <c r="DJ7" s="791"/>
      <c r="DK7" s="791"/>
      <c r="DL7" s="791"/>
      <c r="DM7" s="791"/>
      <c r="DN7" s="791"/>
      <c r="DO7" s="791"/>
      <c r="DP7" s="791"/>
      <c r="DQ7" s="791"/>
      <c r="DR7" s="791"/>
      <c r="DS7" s="791"/>
      <c r="DT7" s="791"/>
      <c r="DU7" s="791"/>
      <c r="DV7" s="791"/>
      <c r="DW7" s="791"/>
      <c r="DX7" s="791"/>
      <c r="DY7" s="791"/>
      <c r="DZ7" s="791"/>
      <c r="EA7" s="791"/>
      <c r="EB7" s="791"/>
      <c r="EC7" s="791"/>
      <c r="ED7" s="791"/>
      <c r="EE7" s="791"/>
      <c r="EF7" s="791"/>
      <c r="EG7" s="791"/>
      <c r="EH7" s="791"/>
      <c r="EI7" s="791"/>
      <c r="EJ7" s="791"/>
      <c r="EK7" s="791"/>
      <c r="EL7" s="791"/>
      <c r="EM7" s="791"/>
      <c r="EN7" s="791"/>
      <c r="EO7" s="791"/>
      <c r="EP7" s="791"/>
      <c r="EQ7" s="791"/>
      <c r="ER7" s="791"/>
      <c r="ES7" s="791"/>
      <c r="ET7" s="791"/>
      <c r="EU7" s="791"/>
      <c r="EV7" s="791"/>
      <c r="EW7" s="791"/>
      <c r="EX7" s="791"/>
      <c r="EY7" s="791"/>
      <c r="EZ7" s="791"/>
      <c r="FA7" s="791"/>
      <c r="FB7" s="791"/>
      <c r="FC7" s="791"/>
      <c r="FD7" s="791"/>
      <c r="FE7" s="791"/>
      <c r="FF7" s="791"/>
      <c r="FG7" s="791"/>
      <c r="FH7" s="791"/>
      <c r="FI7" s="791"/>
      <c r="FJ7" s="791"/>
      <c r="FK7" s="791"/>
      <c r="FL7" s="791"/>
      <c r="FM7" s="791"/>
      <c r="FN7" s="791"/>
      <c r="FO7" s="791"/>
      <c r="FP7" s="791"/>
      <c r="FQ7" s="791"/>
      <c r="FR7" s="791"/>
      <c r="FS7" s="791"/>
      <c r="FT7" s="791"/>
      <c r="FU7" s="792"/>
      <c r="FV7" s="794" t="s">
        <v>431</v>
      </c>
      <c r="FW7" s="795"/>
      <c r="FX7" s="795"/>
      <c r="FY7" s="795"/>
      <c r="FZ7" s="795"/>
      <c r="GA7" s="795"/>
      <c r="GB7" s="795"/>
      <c r="GC7" s="795"/>
      <c r="GD7" s="795"/>
      <c r="GE7" s="795"/>
      <c r="GF7" s="795"/>
      <c r="GG7" s="795"/>
      <c r="GH7" s="796"/>
    </row>
    <row r="8" spans="1:190" s="459" customFormat="1" ht="30" customHeight="1">
      <c r="A8" s="786"/>
      <c r="B8" s="786"/>
      <c r="C8" s="786"/>
      <c r="D8" s="786"/>
      <c r="E8" s="786"/>
      <c r="F8" s="786"/>
      <c r="G8" s="786"/>
      <c r="H8" s="786"/>
      <c r="I8" s="786"/>
      <c r="J8" s="786"/>
      <c r="K8" s="786"/>
      <c r="L8" s="786"/>
      <c r="M8" s="786"/>
      <c r="N8" s="789" t="s">
        <v>454</v>
      </c>
      <c r="O8" s="789" t="s">
        <v>455</v>
      </c>
      <c r="P8" s="789" t="s">
        <v>164</v>
      </c>
      <c r="Q8" s="789" t="s">
        <v>456</v>
      </c>
      <c r="R8" s="789" t="s">
        <v>457</v>
      </c>
      <c r="S8" s="789" t="s">
        <v>458</v>
      </c>
      <c r="T8" s="789" t="s">
        <v>75</v>
      </c>
      <c r="U8" s="789"/>
      <c r="V8" s="789" t="s">
        <v>459</v>
      </c>
      <c r="W8" s="789"/>
      <c r="X8" s="789" t="s">
        <v>460</v>
      </c>
      <c r="Y8" s="789"/>
      <c r="Z8" s="789" t="s">
        <v>461</v>
      </c>
      <c r="AA8" s="789"/>
      <c r="AB8" s="789" t="s">
        <v>462</v>
      </c>
      <c r="AC8" s="789"/>
      <c r="AD8" s="789" t="s">
        <v>463</v>
      </c>
      <c r="AE8" s="789"/>
      <c r="AF8" s="789" t="s">
        <v>67</v>
      </c>
      <c r="AG8" s="789"/>
      <c r="AH8" s="789"/>
      <c r="AI8" s="789" t="s">
        <v>465</v>
      </c>
      <c r="AJ8" s="789"/>
      <c r="AK8" s="789" t="s">
        <v>466</v>
      </c>
      <c r="AL8" s="789"/>
      <c r="AM8" s="789" t="s">
        <v>467</v>
      </c>
      <c r="AN8" s="789"/>
      <c r="AO8" s="789" t="s">
        <v>468</v>
      </c>
      <c r="AP8" s="789"/>
      <c r="AQ8" s="789" t="s">
        <v>469</v>
      </c>
      <c r="AR8" s="789"/>
      <c r="AS8" s="789" t="s">
        <v>470</v>
      </c>
      <c r="AT8" s="789"/>
      <c r="AU8" s="789" t="s">
        <v>471</v>
      </c>
      <c r="AV8" s="789"/>
      <c r="AW8" s="789" t="s">
        <v>472</v>
      </c>
      <c r="AX8" s="789"/>
      <c r="AY8" s="789" t="s">
        <v>473</v>
      </c>
      <c r="AZ8" s="789"/>
      <c r="BA8" s="789" t="s">
        <v>474</v>
      </c>
      <c r="BB8" s="789"/>
      <c r="BC8" s="800" t="s">
        <v>67</v>
      </c>
      <c r="BD8" s="789"/>
      <c r="BE8" s="789"/>
      <c r="BF8" s="789" t="s">
        <v>173</v>
      </c>
      <c r="BG8" s="789"/>
      <c r="BH8" s="789" t="s">
        <v>475</v>
      </c>
      <c r="BI8" s="789"/>
      <c r="BJ8" s="789" t="s">
        <v>476</v>
      </c>
      <c r="BK8" s="789"/>
      <c r="BL8" s="789" t="s">
        <v>477</v>
      </c>
      <c r="BM8" s="789"/>
      <c r="BN8" s="789" t="s">
        <v>478</v>
      </c>
      <c r="BO8" s="789"/>
      <c r="BP8" s="800" t="s">
        <v>67</v>
      </c>
      <c r="BQ8" s="789"/>
      <c r="BR8" s="789"/>
      <c r="BS8" s="789" t="s">
        <v>480</v>
      </c>
      <c r="BT8" s="789"/>
      <c r="BU8" s="789"/>
      <c r="BV8" s="789" t="s">
        <v>481</v>
      </c>
      <c r="BW8" s="789"/>
      <c r="BX8" s="789"/>
      <c r="BY8" s="789" t="s">
        <v>482</v>
      </c>
      <c r="BZ8" s="789"/>
      <c r="CA8" s="789"/>
      <c r="CB8" s="789" t="s">
        <v>483</v>
      </c>
      <c r="CC8" s="789"/>
      <c r="CD8" s="789"/>
      <c r="CE8" s="789" t="s">
        <v>484</v>
      </c>
      <c r="CF8" s="789"/>
      <c r="CG8" s="789"/>
      <c r="CH8" s="789" t="s">
        <v>485</v>
      </c>
      <c r="CI8" s="789"/>
      <c r="CJ8" s="789"/>
      <c r="CK8" s="789" t="s">
        <v>498</v>
      </c>
      <c r="CL8" s="789"/>
      <c r="CM8" s="789"/>
      <c r="CN8" s="789" t="s">
        <v>486</v>
      </c>
      <c r="CO8" s="789"/>
      <c r="CP8" s="789"/>
      <c r="CQ8" s="789" t="s">
        <v>487</v>
      </c>
      <c r="CR8" s="789"/>
      <c r="CS8" s="789"/>
      <c r="CT8" s="789" t="s">
        <v>488</v>
      </c>
      <c r="CU8" s="789"/>
      <c r="CV8" s="789"/>
      <c r="CW8" s="789" t="s">
        <v>489</v>
      </c>
      <c r="CX8" s="789"/>
      <c r="CY8" s="789"/>
      <c r="CZ8" s="789" t="s">
        <v>490</v>
      </c>
      <c r="DA8" s="789"/>
      <c r="DB8" s="789"/>
      <c r="DC8" s="789" t="s">
        <v>67</v>
      </c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97"/>
      <c r="DO8" s="798"/>
      <c r="DP8" s="799"/>
      <c r="DQ8" s="797"/>
      <c r="DR8" s="798"/>
      <c r="DS8" s="799"/>
      <c r="DT8" s="797"/>
      <c r="DU8" s="798"/>
      <c r="DV8" s="799"/>
      <c r="DW8" s="797"/>
      <c r="DX8" s="798"/>
      <c r="DY8" s="799"/>
      <c r="DZ8" s="797"/>
      <c r="EA8" s="798"/>
      <c r="EB8" s="799"/>
      <c r="EC8" s="797"/>
      <c r="ED8" s="798"/>
      <c r="EE8" s="799"/>
      <c r="EF8" s="797"/>
      <c r="EG8" s="798"/>
      <c r="EH8" s="799"/>
      <c r="EI8" s="797"/>
      <c r="EJ8" s="798"/>
      <c r="EK8" s="799"/>
      <c r="EL8" s="797"/>
      <c r="EM8" s="798"/>
      <c r="EN8" s="799"/>
      <c r="EO8" s="797"/>
      <c r="EP8" s="798"/>
      <c r="EQ8" s="799"/>
      <c r="ER8" s="797"/>
      <c r="ES8" s="798"/>
      <c r="ET8" s="799"/>
      <c r="EU8" s="797"/>
      <c r="EV8" s="798"/>
      <c r="EW8" s="799"/>
      <c r="EX8" s="797"/>
      <c r="EY8" s="798"/>
      <c r="EZ8" s="799"/>
      <c r="FA8" s="797"/>
      <c r="FB8" s="798"/>
      <c r="FC8" s="799"/>
      <c r="FD8" s="797"/>
      <c r="FE8" s="798"/>
      <c r="FF8" s="799"/>
      <c r="FG8" s="797"/>
      <c r="FH8" s="798"/>
      <c r="FI8" s="799"/>
      <c r="FJ8" s="797"/>
      <c r="FK8" s="798"/>
      <c r="FL8" s="799"/>
      <c r="FM8" s="797"/>
      <c r="FN8" s="798"/>
      <c r="FO8" s="799"/>
      <c r="FP8" s="797"/>
      <c r="FQ8" s="798"/>
      <c r="FR8" s="799"/>
      <c r="FS8" s="797"/>
      <c r="FT8" s="798"/>
      <c r="FU8" s="799"/>
      <c r="FV8" s="797"/>
      <c r="FW8" s="798"/>
      <c r="FX8" s="798"/>
      <c r="FY8" s="798"/>
      <c r="FZ8" s="798"/>
      <c r="GA8" s="798"/>
      <c r="GB8" s="798"/>
      <c r="GC8" s="798"/>
      <c r="GD8" s="798"/>
      <c r="GE8" s="798"/>
      <c r="GF8" s="798"/>
      <c r="GG8" s="798"/>
      <c r="GH8" s="799"/>
    </row>
    <row r="9" spans="1:190" s="462" customFormat="1" ht="17.25" customHeight="1">
      <c r="A9" s="787"/>
      <c r="B9" s="787"/>
      <c r="C9" s="787"/>
      <c r="D9" s="787"/>
      <c r="E9" s="787"/>
      <c r="F9" s="787"/>
      <c r="G9" s="787"/>
      <c r="H9" s="787"/>
      <c r="I9" s="787"/>
      <c r="J9" s="787"/>
      <c r="K9" s="787"/>
      <c r="L9" s="787"/>
      <c r="M9" s="787"/>
      <c r="N9" s="789"/>
      <c r="O9" s="789"/>
      <c r="P9" s="789"/>
      <c r="Q9" s="789"/>
      <c r="R9" s="789"/>
      <c r="S9" s="789"/>
      <c r="T9" s="460" t="s">
        <v>95</v>
      </c>
      <c r="U9" s="460" t="s">
        <v>96</v>
      </c>
      <c r="V9" s="460" t="s">
        <v>95</v>
      </c>
      <c r="W9" s="460" t="s">
        <v>96</v>
      </c>
      <c r="X9" s="460" t="s">
        <v>95</v>
      </c>
      <c r="Y9" s="460" t="s">
        <v>96</v>
      </c>
      <c r="Z9" s="460" t="s">
        <v>95</v>
      </c>
      <c r="AA9" s="460" t="s">
        <v>96</v>
      </c>
      <c r="AB9" s="460" t="s">
        <v>95</v>
      </c>
      <c r="AC9" s="460" t="s">
        <v>96</v>
      </c>
      <c r="AD9" s="460" t="s">
        <v>95</v>
      </c>
      <c r="AE9" s="460" t="s">
        <v>96</v>
      </c>
      <c r="AF9" s="460" t="s">
        <v>95</v>
      </c>
      <c r="AG9" s="460" t="s">
        <v>96</v>
      </c>
      <c r="AH9" s="460" t="s">
        <v>67</v>
      </c>
      <c r="AI9" s="460" t="s">
        <v>95</v>
      </c>
      <c r="AJ9" s="460" t="s">
        <v>96</v>
      </c>
      <c r="AK9" s="460" t="s">
        <v>95</v>
      </c>
      <c r="AL9" s="460" t="s">
        <v>96</v>
      </c>
      <c r="AM9" s="460" t="s">
        <v>95</v>
      </c>
      <c r="AN9" s="460" t="s">
        <v>96</v>
      </c>
      <c r="AO9" s="460" t="s">
        <v>95</v>
      </c>
      <c r="AP9" s="460" t="s">
        <v>96</v>
      </c>
      <c r="AQ9" s="460" t="s">
        <v>95</v>
      </c>
      <c r="AR9" s="460" t="s">
        <v>96</v>
      </c>
      <c r="AS9" s="460" t="s">
        <v>95</v>
      </c>
      <c r="AT9" s="460" t="s">
        <v>96</v>
      </c>
      <c r="AU9" s="460" t="s">
        <v>95</v>
      </c>
      <c r="AV9" s="460" t="s">
        <v>96</v>
      </c>
      <c r="AW9" s="460" t="s">
        <v>95</v>
      </c>
      <c r="AX9" s="460" t="s">
        <v>96</v>
      </c>
      <c r="AY9" s="460" t="s">
        <v>95</v>
      </c>
      <c r="AZ9" s="460" t="s">
        <v>96</v>
      </c>
      <c r="BA9" s="460" t="s">
        <v>95</v>
      </c>
      <c r="BB9" s="460" t="s">
        <v>96</v>
      </c>
      <c r="BC9" s="460" t="s">
        <v>95</v>
      </c>
      <c r="BD9" s="460" t="s">
        <v>96</v>
      </c>
      <c r="BE9" s="461" t="s">
        <v>172</v>
      </c>
      <c r="BF9" s="460" t="s">
        <v>95</v>
      </c>
      <c r="BG9" s="460" t="s">
        <v>96</v>
      </c>
      <c r="BH9" s="460" t="s">
        <v>95</v>
      </c>
      <c r="BI9" s="460" t="s">
        <v>96</v>
      </c>
      <c r="BJ9" s="460" t="s">
        <v>95</v>
      </c>
      <c r="BK9" s="460" t="s">
        <v>96</v>
      </c>
      <c r="BL9" s="460" t="s">
        <v>95</v>
      </c>
      <c r="BM9" s="460" t="s">
        <v>96</v>
      </c>
      <c r="BN9" s="460" t="s">
        <v>95</v>
      </c>
      <c r="BO9" s="460" t="s">
        <v>96</v>
      </c>
      <c r="BP9" s="460" t="s">
        <v>95</v>
      </c>
      <c r="BQ9" s="460" t="s">
        <v>96</v>
      </c>
      <c r="BR9" s="461" t="s">
        <v>172</v>
      </c>
      <c r="BS9" s="460" t="s">
        <v>95</v>
      </c>
      <c r="BT9" s="460" t="s">
        <v>96</v>
      </c>
      <c r="BU9" s="460" t="s">
        <v>172</v>
      </c>
      <c r="BV9" s="460" t="s">
        <v>95</v>
      </c>
      <c r="BW9" s="460" t="s">
        <v>96</v>
      </c>
      <c r="BX9" s="460" t="s">
        <v>172</v>
      </c>
      <c r="BY9" s="460" t="s">
        <v>95</v>
      </c>
      <c r="BZ9" s="460" t="s">
        <v>96</v>
      </c>
      <c r="CA9" s="460" t="s">
        <v>172</v>
      </c>
      <c r="CB9" s="460" t="s">
        <v>95</v>
      </c>
      <c r="CC9" s="460" t="s">
        <v>96</v>
      </c>
      <c r="CD9" s="460" t="s">
        <v>172</v>
      </c>
      <c r="CE9" s="460" t="s">
        <v>95</v>
      </c>
      <c r="CF9" s="460" t="s">
        <v>96</v>
      </c>
      <c r="CG9" s="460" t="s">
        <v>172</v>
      </c>
      <c r="CH9" s="460" t="s">
        <v>95</v>
      </c>
      <c r="CI9" s="460" t="s">
        <v>96</v>
      </c>
      <c r="CJ9" s="460" t="s">
        <v>172</v>
      </c>
      <c r="CK9" s="460" t="s">
        <v>95</v>
      </c>
      <c r="CL9" s="460" t="s">
        <v>96</v>
      </c>
      <c r="CM9" s="460" t="s">
        <v>172</v>
      </c>
      <c r="CN9" s="460" t="s">
        <v>95</v>
      </c>
      <c r="CO9" s="460" t="s">
        <v>96</v>
      </c>
      <c r="CP9" s="460" t="s">
        <v>172</v>
      </c>
      <c r="CQ9" s="460" t="s">
        <v>95</v>
      </c>
      <c r="CR9" s="460" t="s">
        <v>96</v>
      </c>
      <c r="CS9" s="460" t="s">
        <v>172</v>
      </c>
      <c r="CT9" s="460" t="s">
        <v>95</v>
      </c>
      <c r="CU9" s="460" t="s">
        <v>96</v>
      </c>
      <c r="CV9" s="460" t="s">
        <v>172</v>
      </c>
      <c r="CW9" s="460" t="s">
        <v>95</v>
      </c>
      <c r="CX9" s="460" t="s">
        <v>96</v>
      </c>
      <c r="CY9" s="460" t="s">
        <v>172</v>
      </c>
      <c r="CZ9" s="460" t="s">
        <v>95</v>
      </c>
      <c r="DA9" s="460" t="s">
        <v>96</v>
      </c>
      <c r="DB9" s="460" t="s">
        <v>172</v>
      </c>
      <c r="DC9" s="460" t="s">
        <v>95</v>
      </c>
      <c r="DD9" s="460" t="s">
        <v>96</v>
      </c>
      <c r="DE9" s="460" t="s">
        <v>172</v>
      </c>
      <c r="DF9" s="460" t="s">
        <v>491</v>
      </c>
      <c r="DG9" s="460" t="s">
        <v>492</v>
      </c>
      <c r="DH9" s="460" t="s">
        <v>493</v>
      </c>
      <c r="DI9" s="460" t="s">
        <v>494</v>
      </c>
      <c r="DJ9" s="460" t="s">
        <v>495</v>
      </c>
      <c r="DK9" s="460" t="s">
        <v>496</v>
      </c>
      <c r="DL9" s="460" t="s">
        <v>1131</v>
      </c>
      <c r="DM9" s="460" t="s">
        <v>67</v>
      </c>
      <c r="DN9" s="460" t="s">
        <v>95</v>
      </c>
      <c r="DO9" s="460" t="s">
        <v>96</v>
      </c>
      <c r="DP9" s="460" t="s">
        <v>172</v>
      </c>
      <c r="DQ9" s="460" t="s">
        <v>95</v>
      </c>
      <c r="DR9" s="460" t="s">
        <v>96</v>
      </c>
      <c r="DS9" s="460" t="s">
        <v>172</v>
      </c>
      <c r="DT9" s="460" t="s">
        <v>95</v>
      </c>
      <c r="DU9" s="460" t="s">
        <v>96</v>
      </c>
      <c r="DV9" s="460" t="s">
        <v>172</v>
      </c>
      <c r="DW9" s="460" t="s">
        <v>95</v>
      </c>
      <c r="DX9" s="460" t="s">
        <v>96</v>
      </c>
      <c r="DY9" s="460" t="s">
        <v>172</v>
      </c>
      <c r="DZ9" s="460" t="s">
        <v>95</v>
      </c>
      <c r="EA9" s="460" t="s">
        <v>96</v>
      </c>
      <c r="EB9" s="460" t="s">
        <v>172</v>
      </c>
      <c r="EC9" s="460" t="s">
        <v>95</v>
      </c>
      <c r="ED9" s="460" t="s">
        <v>96</v>
      </c>
      <c r="EE9" s="460" t="s">
        <v>172</v>
      </c>
      <c r="EF9" s="460" t="s">
        <v>95</v>
      </c>
      <c r="EG9" s="460" t="s">
        <v>96</v>
      </c>
      <c r="EH9" s="460" t="s">
        <v>172</v>
      </c>
      <c r="EI9" s="460" t="s">
        <v>95</v>
      </c>
      <c r="EJ9" s="460" t="s">
        <v>96</v>
      </c>
      <c r="EK9" s="460" t="s">
        <v>172</v>
      </c>
      <c r="EL9" s="460" t="s">
        <v>95</v>
      </c>
      <c r="EM9" s="460" t="s">
        <v>96</v>
      </c>
      <c r="EN9" s="460" t="s">
        <v>172</v>
      </c>
      <c r="EO9" s="460" t="s">
        <v>95</v>
      </c>
      <c r="EP9" s="460" t="s">
        <v>96</v>
      </c>
      <c r="EQ9" s="460" t="s">
        <v>172</v>
      </c>
      <c r="ER9" s="460" t="s">
        <v>95</v>
      </c>
      <c r="ES9" s="460" t="s">
        <v>96</v>
      </c>
      <c r="ET9" s="460" t="s">
        <v>172</v>
      </c>
      <c r="EU9" s="460" t="s">
        <v>95</v>
      </c>
      <c r="EV9" s="460" t="s">
        <v>96</v>
      </c>
      <c r="EW9" s="460" t="s">
        <v>172</v>
      </c>
      <c r="EX9" s="460" t="s">
        <v>95</v>
      </c>
      <c r="EY9" s="460" t="s">
        <v>96</v>
      </c>
      <c r="EZ9" s="460" t="s">
        <v>172</v>
      </c>
      <c r="FA9" s="460" t="s">
        <v>95</v>
      </c>
      <c r="FB9" s="460" t="s">
        <v>96</v>
      </c>
      <c r="FC9" s="460" t="s">
        <v>172</v>
      </c>
      <c r="FD9" s="460" t="s">
        <v>95</v>
      </c>
      <c r="FE9" s="460" t="s">
        <v>96</v>
      </c>
      <c r="FF9" s="460" t="s">
        <v>172</v>
      </c>
      <c r="FG9" s="460" t="s">
        <v>95</v>
      </c>
      <c r="FH9" s="460" t="s">
        <v>96</v>
      </c>
      <c r="FI9" s="460" t="s">
        <v>172</v>
      </c>
      <c r="FJ9" s="460" t="s">
        <v>95</v>
      </c>
      <c r="FK9" s="460" t="s">
        <v>96</v>
      </c>
      <c r="FL9" s="460" t="s">
        <v>172</v>
      </c>
      <c r="FM9" s="460" t="s">
        <v>95</v>
      </c>
      <c r="FN9" s="460" t="s">
        <v>96</v>
      </c>
      <c r="FO9" s="460" t="s">
        <v>172</v>
      </c>
      <c r="FP9" s="460" t="s">
        <v>95</v>
      </c>
      <c r="FQ9" s="460" t="s">
        <v>96</v>
      </c>
      <c r="FR9" s="460" t="s">
        <v>172</v>
      </c>
      <c r="FS9" s="460" t="s">
        <v>95</v>
      </c>
      <c r="FT9" s="460" t="s">
        <v>96</v>
      </c>
      <c r="FU9" s="460" t="s">
        <v>172</v>
      </c>
      <c r="FV9" s="460" t="s">
        <v>480</v>
      </c>
      <c r="FW9" s="460" t="s">
        <v>481</v>
      </c>
      <c r="FX9" s="460" t="s">
        <v>482</v>
      </c>
      <c r="FY9" s="460" t="s">
        <v>483</v>
      </c>
      <c r="FZ9" s="460" t="s">
        <v>484</v>
      </c>
      <c r="GA9" s="460" t="s">
        <v>485</v>
      </c>
      <c r="GB9" s="460" t="s">
        <v>498</v>
      </c>
      <c r="GC9" s="460" t="s">
        <v>486</v>
      </c>
      <c r="GD9" s="460" t="s">
        <v>487</v>
      </c>
      <c r="GE9" s="460" t="s">
        <v>488</v>
      </c>
      <c r="GF9" s="460" t="s">
        <v>489</v>
      </c>
      <c r="GG9" s="460" t="s">
        <v>490</v>
      </c>
      <c r="GH9" s="460" t="s">
        <v>67</v>
      </c>
    </row>
    <row r="10" spans="1:190" s="468" customFormat="1">
      <c r="A10" s="463">
        <v>1</v>
      </c>
      <c r="B10" s="464"/>
      <c r="C10" s="464"/>
      <c r="D10" s="464"/>
      <c r="E10" s="465" t="s">
        <v>86</v>
      </c>
      <c r="F10" s="466"/>
      <c r="G10" s="467">
        <v>21</v>
      </c>
      <c r="H10" s="467">
        <v>2</v>
      </c>
      <c r="I10" s="467">
        <v>1</v>
      </c>
      <c r="J10" s="467">
        <v>0</v>
      </c>
      <c r="K10" s="467">
        <v>0</v>
      </c>
      <c r="L10" s="467">
        <v>0</v>
      </c>
      <c r="M10" s="467">
        <v>0</v>
      </c>
      <c r="N10" s="467"/>
      <c r="O10" s="467"/>
      <c r="P10" s="467"/>
      <c r="Q10" s="467"/>
      <c r="R10" s="467"/>
      <c r="S10" s="467"/>
      <c r="T10" s="467">
        <v>0</v>
      </c>
      <c r="U10" s="467">
        <v>0</v>
      </c>
      <c r="V10" s="467">
        <v>0</v>
      </c>
      <c r="W10" s="467">
        <v>0</v>
      </c>
      <c r="X10" s="467">
        <v>0</v>
      </c>
      <c r="Y10" s="467">
        <v>0</v>
      </c>
      <c r="Z10" s="467">
        <v>2</v>
      </c>
      <c r="AA10" s="467">
        <v>0</v>
      </c>
      <c r="AB10" s="467">
        <v>28</v>
      </c>
      <c r="AC10" s="467">
        <v>21</v>
      </c>
      <c r="AD10" s="467">
        <v>3</v>
      </c>
      <c r="AE10" s="467">
        <v>0</v>
      </c>
      <c r="AF10" s="467">
        <v>33</v>
      </c>
      <c r="AG10" s="467">
        <v>21</v>
      </c>
      <c r="AH10" s="467">
        <v>54</v>
      </c>
      <c r="AI10" s="467">
        <v>0</v>
      </c>
      <c r="AJ10" s="467">
        <v>0</v>
      </c>
      <c r="AK10" s="467">
        <v>6</v>
      </c>
      <c r="AL10" s="467">
        <v>10</v>
      </c>
      <c r="AM10" s="467">
        <v>18</v>
      </c>
      <c r="AN10" s="467">
        <v>10</v>
      </c>
      <c r="AO10" s="467">
        <v>6</v>
      </c>
      <c r="AP10" s="467">
        <v>1</v>
      </c>
      <c r="AQ10" s="467">
        <v>3</v>
      </c>
      <c r="AR10" s="467">
        <v>0</v>
      </c>
      <c r="AS10" s="467">
        <v>0</v>
      </c>
      <c r="AT10" s="467">
        <v>0</v>
      </c>
      <c r="AU10" s="467">
        <v>19</v>
      </c>
      <c r="AV10" s="467">
        <v>14</v>
      </c>
      <c r="AW10" s="467">
        <v>0</v>
      </c>
      <c r="AX10" s="467">
        <v>1</v>
      </c>
      <c r="AY10" s="467">
        <v>11</v>
      </c>
      <c r="AZ10" s="467">
        <v>6</v>
      </c>
      <c r="BA10" s="467">
        <v>3</v>
      </c>
      <c r="BB10" s="467">
        <v>0</v>
      </c>
      <c r="BC10" s="467">
        <v>33</v>
      </c>
      <c r="BD10" s="467">
        <v>21</v>
      </c>
      <c r="BE10" s="467">
        <v>54</v>
      </c>
      <c r="BF10" s="395">
        <v>8</v>
      </c>
      <c r="BG10" s="395">
        <v>2</v>
      </c>
      <c r="BH10" s="395">
        <v>0</v>
      </c>
      <c r="BI10" s="395">
        <v>0</v>
      </c>
      <c r="BJ10" s="395">
        <v>4</v>
      </c>
      <c r="BK10" s="395">
        <v>4</v>
      </c>
      <c r="BL10" s="395">
        <v>0</v>
      </c>
      <c r="BM10" s="395">
        <v>0</v>
      </c>
      <c r="BN10" s="395">
        <v>0</v>
      </c>
      <c r="BO10" s="395">
        <v>0</v>
      </c>
      <c r="BP10" s="465">
        <f>BF10+BH10+BJ10+BL10+BN10</f>
        <v>12</v>
      </c>
      <c r="BQ10" s="465">
        <f>BG10+BI10+BK10+BM10+BO10</f>
        <v>6</v>
      </c>
      <c r="BR10" s="465">
        <f>SUM(BP10:BQ10)</f>
        <v>18</v>
      </c>
      <c r="BS10" s="467">
        <v>0</v>
      </c>
      <c r="BT10" s="467">
        <v>0</v>
      </c>
      <c r="BU10" s="467">
        <v>0</v>
      </c>
      <c r="BV10" s="467">
        <v>0</v>
      </c>
      <c r="BW10" s="467">
        <v>0</v>
      </c>
      <c r="BX10" s="467">
        <v>0</v>
      </c>
      <c r="BY10" s="467">
        <v>0</v>
      </c>
      <c r="BZ10" s="467">
        <v>0</v>
      </c>
      <c r="CA10" s="467">
        <v>0</v>
      </c>
      <c r="CB10" s="467">
        <v>0</v>
      </c>
      <c r="CC10" s="467">
        <v>0</v>
      </c>
      <c r="CD10" s="467">
        <v>0</v>
      </c>
      <c r="CE10" s="467">
        <v>0</v>
      </c>
      <c r="CF10" s="467">
        <v>0</v>
      </c>
      <c r="CG10" s="467">
        <v>0</v>
      </c>
      <c r="CH10" s="467">
        <v>0</v>
      </c>
      <c r="CI10" s="467">
        <v>0</v>
      </c>
      <c r="CJ10" s="467">
        <v>0</v>
      </c>
      <c r="CK10" s="467">
        <v>0</v>
      </c>
      <c r="CL10" s="467">
        <v>0</v>
      </c>
      <c r="CM10" s="467">
        <v>0</v>
      </c>
      <c r="CN10" s="467">
        <v>0</v>
      </c>
      <c r="CO10" s="467">
        <v>0</v>
      </c>
      <c r="CP10" s="467">
        <v>0</v>
      </c>
      <c r="CQ10" s="467">
        <v>0</v>
      </c>
      <c r="CR10" s="467">
        <v>0</v>
      </c>
      <c r="CS10" s="467">
        <v>0</v>
      </c>
      <c r="CT10" s="467">
        <v>118</v>
      </c>
      <c r="CU10" s="467">
        <v>104</v>
      </c>
      <c r="CV10" s="467">
        <v>222</v>
      </c>
      <c r="CW10" s="467">
        <v>90</v>
      </c>
      <c r="CX10" s="467">
        <v>82</v>
      </c>
      <c r="CY10" s="467">
        <v>172</v>
      </c>
      <c r="CZ10" s="467">
        <v>72</v>
      </c>
      <c r="DA10" s="467">
        <v>66</v>
      </c>
      <c r="DB10" s="467">
        <v>138</v>
      </c>
      <c r="DC10" s="467">
        <v>280</v>
      </c>
      <c r="DD10" s="467">
        <v>252</v>
      </c>
      <c r="DE10" s="467">
        <v>532</v>
      </c>
      <c r="DF10" s="467">
        <v>522</v>
      </c>
      <c r="DG10" s="467">
        <v>10</v>
      </c>
      <c r="DH10" s="467">
        <v>0</v>
      </c>
      <c r="DI10" s="467">
        <v>0</v>
      </c>
      <c r="DJ10" s="467">
        <v>0</v>
      </c>
      <c r="DK10" s="467">
        <v>0</v>
      </c>
      <c r="DL10" s="467">
        <v>0</v>
      </c>
      <c r="DM10" s="467">
        <v>532</v>
      </c>
      <c r="DN10" s="467">
        <v>0</v>
      </c>
      <c r="DO10" s="467">
        <v>0</v>
      </c>
      <c r="DP10" s="467">
        <v>0</v>
      </c>
      <c r="DQ10" s="467">
        <v>0</v>
      </c>
      <c r="DR10" s="467">
        <v>0</v>
      </c>
      <c r="DS10" s="467">
        <v>0</v>
      </c>
      <c r="DT10" s="467">
        <v>0</v>
      </c>
      <c r="DU10" s="467">
        <v>0</v>
      </c>
      <c r="DV10" s="467">
        <v>0</v>
      </c>
      <c r="DW10" s="467">
        <v>0</v>
      </c>
      <c r="DX10" s="467">
        <v>0</v>
      </c>
      <c r="DY10" s="467">
        <v>0</v>
      </c>
      <c r="DZ10" s="467">
        <v>0</v>
      </c>
      <c r="EA10" s="467">
        <v>0</v>
      </c>
      <c r="EB10" s="467">
        <v>0</v>
      </c>
      <c r="EC10" s="467">
        <v>0</v>
      </c>
      <c r="ED10" s="467">
        <v>0</v>
      </c>
      <c r="EE10" s="467">
        <v>0</v>
      </c>
      <c r="EF10" s="467">
        <v>0</v>
      </c>
      <c r="EG10" s="467">
        <v>0</v>
      </c>
      <c r="EH10" s="467">
        <v>0</v>
      </c>
      <c r="EI10" s="467">
        <v>0</v>
      </c>
      <c r="EJ10" s="467">
        <v>0</v>
      </c>
      <c r="EK10" s="467">
        <v>0</v>
      </c>
      <c r="EL10" s="467">
        <v>0</v>
      </c>
      <c r="EM10" s="467">
        <v>0</v>
      </c>
      <c r="EN10" s="467">
        <v>0</v>
      </c>
      <c r="EO10" s="467">
        <v>0</v>
      </c>
      <c r="EP10" s="467">
        <v>0</v>
      </c>
      <c r="EQ10" s="467">
        <v>0</v>
      </c>
      <c r="ER10" s="467">
        <v>6</v>
      </c>
      <c r="ES10" s="467">
        <v>4</v>
      </c>
      <c r="ET10" s="467">
        <v>10</v>
      </c>
      <c r="EU10" s="467">
        <v>44</v>
      </c>
      <c r="EV10" s="467">
        <v>44</v>
      </c>
      <c r="EW10" s="467">
        <v>88</v>
      </c>
      <c r="EX10" s="467">
        <v>80</v>
      </c>
      <c r="EY10" s="467">
        <v>95</v>
      </c>
      <c r="EZ10" s="467">
        <v>0</v>
      </c>
      <c r="FA10" s="467">
        <v>80</v>
      </c>
      <c r="FB10" s="467">
        <v>70</v>
      </c>
      <c r="FC10" s="467">
        <v>0</v>
      </c>
      <c r="FD10" s="467">
        <v>70</v>
      </c>
      <c r="FE10" s="467">
        <v>39</v>
      </c>
      <c r="FF10" s="467">
        <v>0</v>
      </c>
      <c r="FG10" s="467">
        <v>0</v>
      </c>
      <c r="FH10" s="467">
        <v>0</v>
      </c>
      <c r="FI10" s="467">
        <v>0</v>
      </c>
      <c r="FJ10" s="467">
        <v>0</v>
      </c>
      <c r="FK10" s="467">
        <v>0</v>
      </c>
      <c r="FL10" s="467">
        <v>0</v>
      </c>
      <c r="FM10" s="467">
        <v>6</v>
      </c>
      <c r="FN10" s="467">
        <v>4</v>
      </c>
      <c r="FO10" s="467">
        <v>0</v>
      </c>
      <c r="FP10" s="467">
        <v>204</v>
      </c>
      <c r="FQ10" s="467">
        <v>209</v>
      </c>
      <c r="FR10" s="467">
        <v>0</v>
      </c>
      <c r="FS10" s="467">
        <v>70</v>
      </c>
      <c r="FT10" s="467">
        <v>39</v>
      </c>
      <c r="FU10" s="467">
        <v>0</v>
      </c>
      <c r="FV10" s="467">
        <v>0</v>
      </c>
      <c r="FW10" s="467">
        <v>0</v>
      </c>
      <c r="FX10" s="467">
        <v>0</v>
      </c>
      <c r="FY10" s="467">
        <v>0</v>
      </c>
      <c r="FZ10" s="467">
        <v>0</v>
      </c>
      <c r="GA10" s="467">
        <v>0</v>
      </c>
      <c r="GB10" s="467">
        <v>0</v>
      </c>
      <c r="GC10" s="467">
        <v>0</v>
      </c>
      <c r="GD10" s="467">
        <v>0</v>
      </c>
      <c r="GE10" s="467">
        <v>8</v>
      </c>
      <c r="GF10" s="467">
        <v>7</v>
      </c>
      <c r="GG10" s="467">
        <v>7</v>
      </c>
      <c r="GH10" s="467">
        <v>22</v>
      </c>
    </row>
    <row r="11" spans="1:190" s="468" customFormat="1">
      <c r="A11" s="463">
        <v>2</v>
      </c>
      <c r="B11" s="464"/>
      <c r="C11" s="464"/>
      <c r="D11" s="464"/>
      <c r="E11" s="465" t="s">
        <v>87</v>
      </c>
      <c r="F11" s="466"/>
      <c r="G11" s="467">
        <v>16</v>
      </c>
      <c r="H11" s="467">
        <v>2</v>
      </c>
      <c r="I11" s="467">
        <v>1</v>
      </c>
      <c r="J11" s="467">
        <v>0</v>
      </c>
      <c r="K11" s="467">
        <v>0</v>
      </c>
      <c r="L11" s="467">
        <v>0</v>
      </c>
      <c r="M11" s="467">
        <v>0</v>
      </c>
      <c r="N11" s="467"/>
      <c r="O11" s="467"/>
      <c r="P11" s="467"/>
      <c r="Q11" s="467"/>
      <c r="R11" s="467"/>
      <c r="S11" s="467"/>
      <c r="T11" s="467">
        <v>2</v>
      </c>
      <c r="U11" s="467">
        <v>0</v>
      </c>
      <c r="V11" s="467">
        <v>0</v>
      </c>
      <c r="W11" s="467">
        <v>0</v>
      </c>
      <c r="X11" s="467">
        <v>1</v>
      </c>
      <c r="Y11" s="467">
        <v>0</v>
      </c>
      <c r="Z11" s="467">
        <v>4</v>
      </c>
      <c r="AA11" s="467">
        <v>1</v>
      </c>
      <c r="AB11" s="467">
        <v>12</v>
      </c>
      <c r="AC11" s="467">
        <v>18</v>
      </c>
      <c r="AD11" s="467">
        <v>2</v>
      </c>
      <c r="AE11" s="467">
        <v>1</v>
      </c>
      <c r="AF11" s="467">
        <v>21</v>
      </c>
      <c r="AG11" s="467">
        <v>20</v>
      </c>
      <c r="AH11" s="467">
        <v>41</v>
      </c>
      <c r="AI11" s="467">
        <v>0</v>
      </c>
      <c r="AJ11" s="467">
        <v>0</v>
      </c>
      <c r="AK11" s="467">
        <v>7</v>
      </c>
      <c r="AL11" s="467">
        <v>13</v>
      </c>
      <c r="AM11" s="467">
        <v>6</v>
      </c>
      <c r="AN11" s="467">
        <v>6</v>
      </c>
      <c r="AO11" s="467">
        <v>7</v>
      </c>
      <c r="AP11" s="467">
        <v>1</v>
      </c>
      <c r="AQ11" s="467">
        <v>1</v>
      </c>
      <c r="AR11" s="467">
        <v>0</v>
      </c>
      <c r="AS11" s="467">
        <v>0</v>
      </c>
      <c r="AT11" s="467">
        <v>0</v>
      </c>
      <c r="AU11" s="467">
        <v>13</v>
      </c>
      <c r="AV11" s="467">
        <v>12</v>
      </c>
      <c r="AW11" s="467">
        <v>1</v>
      </c>
      <c r="AX11" s="467">
        <v>0</v>
      </c>
      <c r="AY11" s="467">
        <v>5</v>
      </c>
      <c r="AZ11" s="467">
        <v>8</v>
      </c>
      <c r="BA11" s="467">
        <v>2</v>
      </c>
      <c r="BB11" s="467">
        <v>0</v>
      </c>
      <c r="BC11" s="467">
        <v>21</v>
      </c>
      <c r="BD11" s="467">
        <v>20</v>
      </c>
      <c r="BE11" s="467">
        <v>41</v>
      </c>
      <c r="BF11" s="395">
        <v>6</v>
      </c>
      <c r="BG11" s="395">
        <v>4</v>
      </c>
      <c r="BH11" s="395">
        <v>0</v>
      </c>
      <c r="BI11" s="395">
        <v>0</v>
      </c>
      <c r="BJ11" s="395">
        <v>2</v>
      </c>
      <c r="BK11" s="395">
        <v>4</v>
      </c>
      <c r="BL11" s="395">
        <v>0</v>
      </c>
      <c r="BM11" s="395">
        <v>0</v>
      </c>
      <c r="BN11" s="395">
        <v>1</v>
      </c>
      <c r="BO11" s="395">
        <v>3</v>
      </c>
      <c r="BP11" s="465">
        <f t="shared" ref="BP11:BQ19" si="0">BF11+BH11+BJ11+BL11+BN11</f>
        <v>9</v>
      </c>
      <c r="BQ11" s="465">
        <f t="shared" si="0"/>
        <v>11</v>
      </c>
      <c r="BR11" s="465">
        <f t="shared" ref="BR11:BR19" si="1">SUM(BP11:BQ11)</f>
        <v>20</v>
      </c>
      <c r="BS11" s="467">
        <v>0</v>
      </c>
      <c r="BT11" s="467">
        <v>0</v>
      </c>
      <c r="BU11" s="467">
        <v>0</v>
      </c>
      <c r="BV11" s="467">
        <v>0</v>
      </c>
      <c r="BW11" s="467">
        <v>0</v>
      </c>
      <c r="BX11" s="467">
        <v>0</v>
      </c>
      <c r="BY11" s="467">
        <v>0</v>
      </c>
      <c r="BZ11" s="467">
        <v>0</v>
      </c>
      <c r="CA11" s="467">
        <v>0</v>
      </c>
      <c r="CB11" s="467">
        <v>0</v>
      </c>
      <c r="CC11" s="467">
        <v>0</v>
      </c>
      <c r="CD11" s="467">
        <v>0</v>
      </c>
      <c r="CE11" s="467">
        <v>0</v>
      </c>
      <c r="CF11" s="467">
        <v>0</v>
      </c>
      <c r="CG11" s="467">
        <v>0</v>
      </c>
      <c r="CH11" s="467">
        <v>0</v>
      </c>
      <c r="CI11" s="467">
        <v>0</v>
      </c>
      <c r="CJ11" s="467">
        <v>0</v>
      </c>
      <c r="CK11" s="467">
        <v>0</v>
      </c>
      <c r="CL11" s="467">
        <v>0</v>
      </c>
      <c r="CM11" s="467">
        <v>0</v>
      </c>
      <c r="CN11" s="467">
        <v>0</v>
      </c>
      <c r="CO11" s="467">
        <v>0</v>
      </c>
      <c r="CP11" s="467">
        <v>0</v>
      </c>
      <c r="CQ11" s="467">
        <v>0</v>
      </c>
      <c r="CR11" s="467">
        <v>0</v>
      </c>
      <c r="CS11" s="467">
        <v>0</v>
      </c>
      <c r="CT11" s="467">
        <v>92</v>
      </c>
      <c r="CU11" s="467">
        <v>88</v>
      </c>
      <c r="CV11" s="467">
        <v>180</v>
      </c>
      <c r="CW11" s="467">
        <v>55</v>
      </c>
      <c r="CX11" s="467">
        <v>77</v>
      </c>
      <c r="CY11" s="467">
        <v>132</v>
      </c>
      <c r="CZ11" s="467">
        <v>50</v>
      </c>
      <c r="DA11" s="467">
        <v>58</v>
      </c>
      <c r="DB11" s="467">
        <v>108</v>
      </c>
      <c r="DC11" s="467">
        <v>197</v>
      </c>
      <c r="DD11" s="467">
        <v>223</v>
      </c>
      <c r="DE11" s="467">
        <v>420</v>
      </c>
      <c r="DF11" s="467">
        <v>420</v>
      </c>
      <c r="DG11" s="467">
        <v>0</v>
      </c>
      <c r="DH11" s="467">
        <v>0</v>
      </c>
      <c r="DI11" s="467">
        <v>0</v>
      </c>
      <c r="DJ11" s="467">
        <v>0</v>
      </c>
      <c r="DK11" s="467">
        <v>0</v>
      </c>
      <c r="DL11" s="467">
        <v>0</v>
      </c>
      <c r="DM11" s="467">
        <v>420</v>
      </c>
      <c r="DN11" s="467">
        <v>0</v>
      </c>
      <c r="DO11" s="467">
        <v>1</v>
      </c>
      <c r="DP11" s="467">
        <v>1</v>
      </c>
      <c r="DQ11" s="467">
        <v>0</v>
      </c>
      <c r="DR11" s="467">
        <v>0</v>
      </c>
      <c r="DS11" s="467">
        <v>0</v>
      </c>
      <c r="DT11" s="467">
        <v>0</v>
      </c>
      <c r="DU11" s="467">
        <v>0</v>
      </c>
      <c r="DV11" s="467">
        <v>0</v>
      </c>
      <c r="DW11" s="467">
        <v>0</v>
      </c>
      <c r="DX11" s="467">
        <v>0</v>
      </c>
      <c r="DY11" s="467">
        <v>0</v>
      </c>
      <c r="DZ11" s="467">
        <v>0</v>
      </c>
      <c r="EA11" s="467">
        <v>0</v>
      </c>
      <c r="EB11" s="467">
        <v>0</v>
      </c>
      <c r="EC11" s="467">
        <v>0</v>
      </c>
      <c r="ED11" s="467">
        <v>0</v>
      </c>
      <c r="EE11" s="467">
        <v>0</v>
      </c>
      <c r="EF11" s="467">
        <v>0</v>
      </c>
      <c r="EG11" s="467">
        <v>0</v>
      </c>
      <c r="EH11" s="467">
        <v>0</v>
      </c>
      <c r="EI11" s="467">
        <v>0</v>
      </c>
      <c r="EJ11" s="467">
        <v>0</v>
      </c>
      <c r="EK11" s="467">
        <v>0</v>
      </c>
      <c r="EL11" s="467">
        <v>0</v>
      </c>
      <c r="EM11" s="467">
        <v>0</v>
      </c>
      <c r="EN11" s="467">
        <v>0</v>
      </c>
      <c r="EO11" s="467">
        <v>0</v>
      </c>
      <c r="EP11" s="467">
        <v>1</v>
      </c>
      <c r="EQ11" s="467">
        <v>1</v>
      </c>
      <c r="ER11" s="467">
        <v>5</v>
      </c>
      <c r="ES11" s="467">
        <v>6</v>
      </c>
      <c r="ET11" s="467">
        <v>11</v>
      </c>
      <c r="EU11" s="467">
        <v>34</v>
      </c>
      <c r="EV11" s="467">
        <v>37</v>
      </c>
      <c r="EW11" s="467">
        <v>71</v>
      </c>
      <c r="EX11" s="467">
        <v>55</v>
      </c>
      <c r="EY11" s="467">
        <v>73</v>
      </c>
      <c r="EZ11" s="467">
        <v>0</v>
      </c>
      <c r="FA11" s="467">
        <v>53</v>
      </c>
      <c r="FB11" s="467">
        <v>64</v>
      </c>
      <c r="FC11" s="467">
        <v>0</v>
      </c>
      <c r="FD11" s="467">
        <v>50</v>
      </c>
      <c r="FE11" s="467">
        <v>41</v>
      </c>
      <c r="FF11" s="467">
        <v>0</v>
      </c>
      <c r="FG11" s="467">
        <v>0</v>
      </c>
      <c r="FH11" s="467">
        <v>1</v>
      </c>
      <c r="FI11" s="467">
        <v>0</v>
      </c>
      <c r="FJ11" s="467">
        <v>0</v>
      </c>
      <c r="FK11" s="467">
        <v>0</v>
      </c>
      <c r="FL11" s="467">
        <v>0</v>
      </c>
      <c r="FM11" s="467">
        <v>5</v>
      </c>
      <c r="FN11" s="467">
        <v>7</v>
      </c>
      <c r="FO11" s="467">
        <v>0</v>
      </c>
      <c r="FP11" s="467">
        <v>142</v>
      </c>
      <c r="FQ11" s="467">
        <v>174</v>
      </c>
      <c r="FR11" s="467">
        <v>0</v>
      </c>
      <c r="FS11" s="467">
        <v>50</v>
      </c>
      <c r="FT11" s="467">
        <v>41</v>
      </c>
      <c r="FU11" s="467">
        <v>0</v>
      </c>
      <c r="FV11" s="467">
        <v>0</v>
      </c>
      <c r="FW11" s="467">
        <v>0</v>
      </c>
      <c r="FX11" s="467">
        <v>0</v>
      </c>
      <c r="FY11" s="467">
        <v>0</v>
      </c>
      <c r="FZ11" s="467">
        <v>0</v>
      </c>
      <c r="GA11" s="467">
        <v>0</v>
      </c>
      <c r="GB11" s="467">
        <v>0</v>
      </c>
      <c r="GC11" s="467">
        <v>0</v>
      </c>
      <c r="GD11" s="467">
        <v>0</v>
      </c>
      <c r="GE11" s="467">
        <v>7</v>
      </c>
      <c r="GF11" s="467">
        <v>5</v>
      </c>
      <c r="GG11" s="467">
        <v>5</v>
      </c>
      <c r="GH11" s="467">
        <v>17</v>
      </c>
    </row>
    <row r="12" spans="1:190" s="468" customFormat="1">
      <c r="A12" s="463">
        <v>3</v>
      </c>
      <c r="B12" s="464"/>
      <c r="C12" s="464"/>
      <c r="D12" s="464"/>
      <c r="E12" s="465" t="s">
        <v>81</v>
      </c>
      <c r="F12" s="466"/>
      <c r="G12" s="467">
        <v>17</v>
      </c>
      <c r="H12" s="467">
        <v>2</v>
      </c>
      <c r="I12" s="467">
        <v>0</v>
      </c>
      <c r="J12" s="467">
        <v>0</v>
      </c>
      <c r="K12" s="467">
        <v>1</v>
      </c>
      <c r="L12" s="467">
        <v>0</v>
      </c>
      <c r="M12" s="467">
        <v>0</v>
      </c>
      <c r="N12" s="467"/>
      <c r="O12" s="467"/>
      <c r="P12" s="467"/>
      <c r="Q12" s="467"/>
      <c r="R12" s="467"/>
      <c r="S12" s="467"/>
      <c r="T12" s="467">
        <v>2</v>
      </c>
      <c r="U12" s="467">
        <v>3</v>
      </c>
      <c r="V12" s="467">
        <v>0</v>
      </c>
      <c r="W12" s="467">
        <v>0</v>
      </c>
      <c r="X12" s="467">
        <v>0</v>
      </c>
      <c r="Y12" s="467">
        <v>1</v>
      </c>
      <c r="Z12" s="467">
        <v>0</v>
      </c>
      <c r="AA12" s="467">
        <v>0</v>
      </c>
      <c r="AB12" s="467">
        <v>23</v>
      </c>
      <c r="AC12" s="467">
        <v>27</v>
      </c>
      <c r="AD12" s="467">
        <v>3</v>
      </c>
      <c r="AE12" s="467">
        <v>1</v>
      </c>
      <c r="AF12" s="467">
        <v>28</v>
      </c>
      <c r="AG12" s="467">
        <v>32</v>
      </c>
      <c r="AH12" s="467">
        <v>60</v>
      </c>
      <c r="AI12" s="467">
        <v>0</v>
      </c>
      <c r="AJ12" s="467">
        <v>0</v>
      </c>
      <c r="AK12" s="467">
        <v>6</v>
      </c>
      <c r="AL12" s="467">
        <v>12</v>
      </c>
      <c r="AM12" s="467">
        <v>10</v>
      </c>
      <c r="AN12" s="467">
        <v>11</v>
      </c>
      <c r="AO12" s="467">
        <v>8</v>
      </c>
      <c r="AP12" s="467">
        <v>7</v>
      </c>
      <c r="AQ12" s="467">
        <v>4</v>
      </c>
      <c r="AR12" s="467">
        <v>2</v>
      </c>
      <c r="AS12" s="467">
        <v>0</v>
      </c>
      <c r="AT12" s="467">
        <v>0</v>
      </c>
      <c r="AU12" s="467">
        <v>18</v>
      </c>
      <c r="AV12" s="467">
        <v>21</v>
      </c>
      <c r="AW12" s="467">
        <v>0</v>
      </c>
      <c r="AX12" s="467">
        <v>0</v>
      </c>
      <c r="AY12" s="467">
        <v>6</v>
      </c>
      <c r="AZ12" s="467">
        <v>8</v>
      </c>
      <c r="BA12" s="467">
        <v>4</v>
      </c>
      <c r="BB12" s="467">
        <v>3</v>
      </c>
      <c r="BC12" s="467">
        <v>28</v>
      </c>
      <c r="BD12" s="467">
        <v>32</v>
      </c>
      <c r="BE12" s="467">
        <v>60</v>
      </c>
      <c r="BF12" s="395">
        <v>10</v>
      </c>
      <c r="BG12" s="395">
        <v>7</v>
      </c>
      <c r="BH12" s="395">
        <v>11</v>
      </c>
      <c r="BI12" s="395">
        <v>15</v>
      </c>
      <c r="BJ12" s="395">
        <v>4</v>
      </c>
      <c r="BK12" s="395">
        <v>1</v>
      </c>
      <c r="BL12" s="395">
        <v>0</v>
      </c>
      <c r="BM12" s="395">
        <v>0</v>
      </c>
      <c r="BN12" s="395">
        <v>3</v>
      </c>
      <c r="BO12" s="395">
        <v>7</v>
      </c>
      <c r="BP12" s="465">
        <f t="shared" si="0"/>
        <v>28</v>
      </c>
      <c r="BQ12" s="465">
        <f t="shared" si="0"/>
        <v>30</v>
      </c>
      <c r="BR12" s="465">
        <f t="shared" si="1"/>
        <v>58</v>
      </c>
      <c r="BS12" s="467">
        <v>0</v>
      </c>
      <c r="BT12" s="467">
        <v>0</v>
      </c>
      <c r="BU12" s="467">
        <v>0</v>
      </c>
      <c r="BV12" s="467">
        <v>0</v>
      </c>
      <c r="BW12" s="467">
        <v>0</v>
      </c>
      <c r="BX12" s="467">
        <v>0</v>
      </c>
      <c r="BY12" s="467">
        <v>0</v>
      </c>
      <c r="BZ12" s="467">
        <v>0</v>
      </c>
      <c r="CA12" s="467">
        <v>0</v>
      </c>
      <c r="CB12" s="467">
        <v>0</v>
      </c>
      <c r="CC12" s="467">
        <v>0</v>
      </c>
      <c r="CD12" s="467">
        <v>0</v>
      </c>
      <c r="CE12" s="467">
        <v>0</v>
      </c>
      <c r="CF12" s="467">
        <v>0</v>
      </c>
      <c r="CG12" s="467">
        <v>0</v>
      </c>
      <c r="CH12" s="467">
        <v>0</v>
      </c>
      <c r="CI12" s="467">
        <v>0</v>
      </c>
      <c r="CJ12" s="467">
        <v>0</v>
      </c>
      <c r="CK12" s="467">
        <v>0</v>
      </c>
      <c r="CL12" s="467">
        <v>0</v>
      </c>
      <c r="CM12" s="467">
        <v>0</v>
      </c>
      <c r="CN12" s="467">
        <v>0</v>
      </c>
      <c r="CO12" s="467">
        <v>0</v>
      </c>
      <c r="CP12" s="467">
        <v>0</v>
      </c>
      <c r="CQ12" s="467">
        <v>0</v>
      </c>
      <c r="CR12" s="467">
        <v>0</v>
      </c>
      <c r="CS12" s="467">
        <v>0</v>
      </c>
      <c r="CT12" s="467">
        <v>65</v>
      </c>
      <c r="CU12" s="467">
        <v>57</v>
      </c>
      <c r="CV12" s="467">
        <v>122</v>
      </c>
      <c r="CW12" s="467">
        <v>56</v>
      </c>
      <c r="CX12" s="467">
        <v>48</v>
      </c>
      <c r="CY12" s="467">
        <v>104</v>
      </c>
      <c r="CZ12" s="467">
        <v>52</v>
      </c>
      <c r="DA12" s="467">
        <v>48</v>
      </c>
      <c r="DB12" s="467">
        <v>100</v>
      </c>
      <c r="DC12" s="467">
        <v>173</v>
      </c>
      <c r="DD12" s="467">
        <v>153</v>
      </c>
      <c r="DE12" s="467">
        <v>326</v>
      </c>
      <c r="DF12" s="467">
        <v>326</v>
      </c>
      <c r="DG12" s="467">
        <v>0</v>
      </c>
      <c r="DH12" s="467">
        <v>0</v>
      </c>
      <c r="DI12" s="467">
        <v>0</v>
      </c>
      <c r="DJ12" s="467">
        <v>0</v>
      </c>
      <c r="DK12" s="467">
        <v>0</v>
      </c>
      <c r="DL12" s="467">
        <v>0</v>
      </c>
      <c r="DM12" s="467">
        <v>326</v>
      </c>
      <c r="DN12" s="467">
        <v>2</v>
      </c>
      <c r="DO12" s="467">
        <v>0</v>
      </c>
      <c r="DP12" s="467">
        <v>2</v>
      </c>
      <c r="DQ12" s="467">
        <v>0</v>
      </c>
      <c r="DR12" s="467">
        <v>0</v>
      </c>
      <c r="DS12" s="467">
        <v>0</v>
      </c>
      <c r="DT12" s="467">
        <v>0</v>
      </c>
      <c r="DU12" s="467">
        <v>0</v>
      </c>
      <c r="DV12" s="467">
        <v>0</v>
      </c>
      <c r="DW12" s="467">
        <v>0</v>
      </c>
      <c r="DX12" s="467">
        <v>0</v>
      </c>
      <c r="DY12" s="467">
        <v>0</v>
      </c>
      <c r="DZ12" s="467">
        <v>0</v>
      </c>
      <c r="EA12" s="467">
        <v>0</v>
      </c>
      <c r="EB12" s="467">
        <v>0</v>
      </c>
      <c r="EC12" s="467">
        <v>0</v>
      </c>
      <c r="ED12" s="467">
        <v>0</v>
      </c>
      <c r="EE12" s="467">
        <v>0</v>
      </c>
      <c r="EF12" s="467">
        <v>0</v>
      </c>
      <c r="EG12" s="467">
        <v>0</v>
      </c>
      <c r="EH12" s="467">
        <v>0</v>
      </c>
      <c r="EI12" s="467">
        <v>0</v>
      </c>
      <c r="EJ12" s="467">
        <v>0</v>
      </c>
      <c r="EK12" s="467">
        <v>0</v>
      </c>
      <c r="EL12" s="467">
        <v>0</v>
      </c>
      <c r="EM12" s="467">
        <v>0</v>
      </c>
      <c r="EN12" s="467">
        <v>0</v>
      </c>
      <c r="EO12" s="467">
        <v>1</v>
      </c>
      <c r="EP12" s="467">
        <v>1</v>
      </c>
      <c r="EQ12" s="467">
        <v>2</v>
      </c>
      <c r="ER12" s="467">
        <v>3</v>
      </c>
      <c r="ES12" s="467">
        <v>10</v>
      </c>
      <c r="ET12" s="467">
        <v>13</v>
      </c>
      <c r="EU12" s="467">
        <v>39</v>
      </c>
      <c r="EV12" s="467">
        <v>34</v>
      </c>
      <c r="EW12" s="467">
        <v>73</v>
      </c>
      <c r="EX12" s="467">
        <v>48</v>
      </c>
      <c r="EY12" s="467">
        <v>39</v>
      </c>
      <c r="EZ12" s="467">
        <v>0</v>
      </c>
      <c r="FA12" s="467">
        <v>44</v>
      </c>
      <c r="FB12" s="467">
        <v>47</v>
      </c>
      <c r="FC12" s="467">
        <v>0</v>
      </c>
      <c r="FD12" s="467">
        <v>36</v>
      </c>
      <c r="FE12" s="467">
        <v>22</v>
      </c>
      <c r="FF12" s="467">
        <v>0</v>
      </c>
      <c r="FG12" s="467">
        <v>2</v>
      </c>
      <c r="FH12" s="467">
        <v>0</v>
      </c>
      <c r="FI12" s="467">
        <v>0</v>
      </c>
      <c r="FJ12" s="467">
        <v>0</v>
      </c>
      <c r="FK12" s="467">
        <v>0</v>
      </c>
      <c r="FL12" s="467">
        <v>0</v>
      </c>
      <c r="FM12" s="467">
        <v>4</v>
      </c>
      <c r="FN12" s="467">
        <v>11</v>
      </c>
      <c r="FO12" s="467">
        <v>0</v>
      </c>
      <c r="FP12" s="467">
        <v>131</v>
      </c>
      <c r="FQ12" s="467">
        <v>120</v>
      </c>
      <c r="FR12" s="467">
        <v>0</v>
      </c>
      <c r="FS12" s="467">
        <v>36</v>
      </c>
      <c r="FT12" s="467">
        <v>22</v>
      </c>
      <c r="FU12" s="467">
        <v>0</v>
      </c>
      <c r="FV12" s="467">
        <v>0</v>
      </c>
      <c r="FW12" s="467">
        <v>0</v>
      </c>
      <c r="FX12" s="467">
        <v>0</v>
      </c>
      <c r="FY12" s="467">
        <v>0</v>
      </c>
      <c r="FZ12" s="467">
        <v>0</v>
      </c>
      <c r="GA12" s="467">
        <v>0</v>
      </c>
      <c r="GB12" s="467">
        <v>0</v>
      </c>
      <c r="GC12" s="467">
        <v>0</v>
      </c>
      <c r="GD12" s="467">
        <v>0</v>
      </c>
      <c r="GE12" s="467">
        <v>6</v>
      </c>
      <c r="GF12" s="467">
        <v>6</v>
      </c>
      <c r="GG12" s="467">
        <v>5</v>
      </c>
      <c r="GH12" s="467">
        <v>17</v>
      </c>
    </row>
    <row r="13" spans="1:190" s="468" customFormat="1">
      <c r="A13" s="463">
        <v>4</v>
      </c>
      <c r="B13" s="464"/>
      <c r="C13" s="464"/>
      <c r="D13" s="464"/>
      <c r="E13" s="463" t="s">
        <v>88</v>
      </c>
      <c r="F13" s="466"/>
      <c r="G13" s="467">
        <v>10</v>
      </c>
      <c r="H13" s="467">
        <v>0</v>
      </c>
      <c r="I13" s="467">
        <v>0</v>
      </c>
      <c r="J13" s="467">
        <v>0</v>
      </c>
      <c r="K13" s="467">
        <v>0</v>
      </c>
      <c r="L13" s="467">
        <v>0</v>
      </c>
      <c r="M13" s="467">
        <v>0</v>
      </c>
      <c r="N13" s="467"/>
      <c r="O13" s="467"/>
      <c r="P13" s="467"/>
      <c r="Q13" s="467"/>
      <c r="R13" s="467"/>
      <c r="S13" s="467"/>
      <c r="T13" s="467">
        <v>2</v>
      </c>
      <c r="U13" s="467">
        <v>0</v>
      </c>
      <c r="V13" s="467">
        <v>0</v>
      </c>
      <c r="W13" s="467">
        <v>0</v>
      </c>
      <c r="X13" s="467">
        <v>0</v>
      </c>
      <c r="Y13" s="467">
        <v>0</v>
      </c>
      <c r="Z13" s="467">
        <v>0</v>
      </c>
      <c r="AA13" s="467">
        <v>0</v>
      </c>
      <c r="AB13" s="467">
        <v>12</v>
      </c>
      <c r="AC13" s="467">
        <v>16</v>
      </c>
      <c r="AD13" s="467">
        <v>0</v>
      </c>
      <c r="AE13" s="467">
        <v>1</v>
      </c>
      <c r="AF13" s="467">
        <v>14</v>
      </c>
      <c r="AG13" s="467">
        <v>17</v>
      </c>
      <c r="AH13" s="467">
        <v>31</v>
      </c>
      <c r="AI13" s="467">
        <v>0</v>
      </c>
      <c r="AJ13" s="467">
        <v>0</v>
      </c>
      <c r="AK13" s="467">
        <v>1</v>
      </c>
      <c r="AL13" s="467">
        <v>11</v>
      </c>
      <c r="AM13" s="467">
        <v>11</v>
      </c>
      <c r="AN13" s="467">
        <v>5</v>
      </c>
      <c r="AO13" s="467">
        <v>2</v>
      </c>
      <c r="AP13" s="467">
        <v>1</v>
      </c>
      <c r="AQ13" s="467">
        <v>0</v>
      </c>
      <c r="AR13" s="467">
        <v>0</v>
      </c>
      <c r="AS13" s="467">
        <v>0</v>
      </c>
      <c r="AT13" s="467">
        <v>0</v>
      </c>
      <c r="AU13" s="467">
        <v>7</v>
      </c>
      <c r="AV13" s="467">
        <v>14</v>
      </c>
      <c r="AW13" s="467">
        <v>0</v>
      </c>
      <c r="AX13" s="467">
        <v>0</v>
      </c>
      <c r="AY13" s="467">
        <v>7</v>
      </c>
      <c r="AZ13" s="467">
        <v>3</v>
      </c>
      <c r="BA13" s="467">
        <v>0</v>
      </c>
      <c r="BB13" s="467">
        <v>0</v>
      </c>
      <c r="BC13" s="467">
        <v>14</v>
      </c>
      <c r="BD13" s="467">
        <v>17</v>
      </c>
      <c r="BE13" s="467">
        <v>31</v>
      </c>
      <c r="BF13" s="395">
        <v>1</v>
      </c>
      <c r="BG13" s="395">
        <v>0</v>
      </c>
      <c r="BH13" s="395">
        <v>1</v>
      </c>
      <c r="BI13" s="395">
        <v>3</v>
      </c>
      <c r="BJ13" s="395">
        <v>0</v>
      </c>
      <c r="BK13" s="395">
        <v>0</v>
      </c>
      <c r="BL13" s="395">
        <v>0</v>
      </c>
      <c r="BM13" s="395">
        <v>0</v>
      </c>
      <c r="BN13" s="395">
        <v>2</v>
      </c>
      <c r="BO13" s="395">
        <v>0</v>
      </c>
      <c r="BP13" s="465">
        <f t="shared" si="0"/>
        <v>4</v>
      </c>
      <c r="BQ13" s="465">
        <f t="shared" si="0"/>
        <v>3</v>
      </c>
      <c r="BR13" s="465">
        <f t="shared" si="1"/>
        <v>7</v>
      </c>
      <c r="BS13" s="467">
        <v>0</v>
      </c>
      <c r="BT13" s="467">
        <v>0</v>
      </c>
      <c r="BU13" s="467">
        <v>0</v>
      </c>
      <c r="BV13" s="467">
        <v>0</v>
      </c>
      <c r="BW13" s="467">
        <v>0</v>
      </c>
      <c r="BX13" s="467">
        <v>0</v>
      </c>
      <c r="BY13" s="467">
        <v>0</v>
      </c>
      <c r="BZ13" s="467">
        <v>0</v>
      </c>
      <c r="CA13" s="467">
        <v>0</v>
      </c>
      <c r="CB13" s="467">
        <v>0</v>
      </c>
      <c r="CC13" s="467">
        <v>0</v>
      </c>
      <c r="CD13" s="467">
        <v>0</v>
      </c>
      <c r="CE13" s="467">
        <v>0</v>
      </c>
      <c r="CF13" s="467">
        <v>0</v>
      </c>
      <c r="CG13" s="467">
        <v>0</v>
      </c>
      <c r="CH13" s="467">
        <v>0</v>
      </c>
      <c r="CI13" s="467">
        <v>0</v>
      </c>
      <c r="CJ13" s="467">
        <v>0</v>
      </c>
      <c r="CK13" s="467">
        <v>0</v>
      </c>
      <c r="CL13" s="467">
        <v>0</v>
      </c>
      <c r="CM13" s="467">
        <v>0</v>
      </c>
      <c r="CN13" s="467">
        <v>0</v>
      </c>
      <c r="CO13" s="467">
        <v>0</v>
      </c>
      <c r="CP13" s="467">
        <v>0</v>
      </c>
      <c r="CQ13" s="467">
        <v>0</v>
      </c>
      <c r="CR13" s="467">
        <v>0</v>
      </c>
      <c r="CS13" s="467">
        <v>0</v>
      </c>
      <c r="CT13" s="467">
        <v>24</v>
      </c>
      <c r="CU13" s="467">
        <v>24</v>
      </c>
      <c r="CV13" s="467">
        <v>48</v>
      </c>
      <c r="CW13" s="467">
        <v>23</v>
      </c>
      <c r="CX13" s="467">
        <v>16</v>
      </c>
      <c r="CY13" s="467">
        <v>39</v>
      </c>
      <c r="CZ13" s="467">
        <v>29</v>
      </c>
      <c r="DA13" s="467">
        <v>9</v>
      </c>
      <c r="DB13" s="467">
        <v>38</v>
      </c>
      <c r="DC13" s="467">
        <v>76</v>
      </c>
      <c r="DD13" s="467">
        <v>49</v>
      </c>
      <c r="DE13" s="467">
        <v>125</v>
      </c>
      <c r="DF13" s="467">
        <v>125</v>
      </c>
      <c r="DG13" s="467">
        <v>0</v>
      </c>
      <c r="DH13" s="467">
        <v>0</v>
      </c>
      <c r="DI13" s="467">
        <v>0</v>
      </c>
      <c r="DJ13" s="467">
        <v>0</v>
      </c>
      <c r="DK13" s="467">
        <v>0</v>
      </c>
      <c r="DL13" s="467">
        <v>0</v>
      </c>
      <c r="DM13" s="467">
        <v>125</v>
      </c>
      <c r="DN13" s="467">
        <v>0</v>
      </c>
      <c r="DO13" s="467">
        <v>0</v>
      </c>
      <c r="DP13" s="467">
        <v>0</v>
      </c>
      <c r="DQ13" s="467">
        <v>0</v>
      </c>
      <c r="DR13" s="467">
        <v>0</v>
      </c>
      <c r="DS13" s="467">
        <v>0</v>
      </c>
      <c r="DT13" s="467">
        <v>0</v>
      </c>
      <c r="DU13" s="467">
        <v>0</v>
      </c>
      <c r="DV13" s="467">
        <v>0</v>
      </c>
      <c r="DW13" s="467">
        <v>0</v>
      </c>
      <c r="DX13" s="467">
        <v>0</v>
      </c>
      <c r="DY13" s="467">
        <v>0</v>
      </c>
      <c r="DZ13" s="467">
        <v>0</v>
      </c>
      <c r="EA13" s="467">
        <v>0</v>
      </c>
      <c r="EB13" s="467">
        <v>0</v>
      </c>
      <c r="EC13" s="467">
        <v>0</v>
      </c>
      <c r="ED13" s="467">
        <v>0</v>
      </c>
      <c r="EE13" s="467">
        <v>0</v>
      </c>
      <c r="EF13" s="467">
        <v>0</v>
      </c>
      <c r="EG13" s="467">
        <v>0</v>
      </c>
      <c r="EH13" s="467">
        <v>0</v>
      </c>
      <c r="EI13" s="467">
        <v>0</v>
      </c>
      <c r="EJ13" s="467">
        <v>0</v>
      </c>
      <c r="EK13" s="467">
        <v>0</v>
      </c>
      <c r="EL13" s="467">
        <v>0</v>
      </c>
      <c r="EM13" s="467">
        <v>0</v>
      </c>
      <c r="EN13" s="467">
        <v>0</v>
      </c>
      <c r="EO13" s="467">
        <v>0</v>
      </c>
      <c r="EP13" s="467">
        <v>0</v>
      </c>
      <c r="EQ13" s="467">
        <v>0</v>
      </c>
      <c r="ER13" s="467">
        <v>0</v>
      </c>
      <c r="ES13" s="467">
        <v>1</v>
      </c>
      <c r="ET13" s="467">
        <v>1</v>
      </c>
      <c r="EU13" s="467">
        <v>13</v>
      </c>
      <c r="EV13" s="467">
        <v>13</v>
      </c>
      <c r="EW13" s="467">
        <v>26</v>
      </c>
      <c r="EX13" s="467">
        <v>19</v>
      </c>
      <c r="EY13" s="467">
        <v>15</v>
      </c>
      <c r="EZ13" s="467">
        <v>0</v>
      </c>
      <c r="FA13" s="467">
        <v>19</v>
      </c>
      <c r="FB13" s="467">
        <v>8</v>
      </c>
      <c r="FC13" s="467">
        <v>0</v>
      </c>
      <c r="FD13" s="467">
        <v>25</v>
      </c>
      <c r="FE13" s="467">
        <v>12</v>
      </c>
      <c r="FF13" s="467">
        <v>0</v>
      </c>
      <c r="FG13" s="467">
        <v>0</v>
      </c>
      <c r="FH13" s="467">
        <v>0</v>
      </c>
      <c r="FI13" s="467">
        <v>0</v>
      </c>
      <c r="FJ13" s="467">
        <v>0</v>
      </c>
      <c r="FK13" s="467">
        <v>0</v>
      </c>
      <c r="FL13" s="467">
        <v>0</v>
      </c>
      <c r="FM13" s="467">
        <v>0</v>
      </c>
      <c r="FN13" s="467">
        <v>1</v>
      </c>
      <c r="FO13" s="467">
        <v>0</v>
      </c>
      <c r="FP13" s="467">
        <v>51</v>
      </c>
      <c r="FQ13" s="467">
        <v>36</v>
      </c>
      <c r="FR13" s="467">
        <v>0</v>
      </c>
      <c r="FS13" s="467">
        <v>25</v>
      </c>
      <c r="FT13" s="467">
        <v>12</v>
      </c>
      <c r="FU13" s="467">
        <v>0</v>
      </c>
      <c r="FV13" s="467">
        <v>0</v>
      </c>
      <c r="FW13" s="467">
        <v>0</v>
      </c>
      <c r="FX13" s="467">
        <v>0</v>
      </c>
      <c r="FY13" s="467">
        <v>0</v>
      </c>
      <c r="FZ13" s="467">
        <v>0</v>
      </c>
      <c r="GA13" s="467">
        <v>0</v>
      </c>
      <c r="GB13" s="467">
        <v>0</v>
      </c>
      <c r="GC13" s="467">
        <v>0</v>
      </c>
      <c r="GD13" s="467">
        <v>0</v>
      </c>
      <c r="GE13" s="467">
        <v>3</v>
      </c>
      <c r="GF13" s="467">
        <v>3</v>
      </c>
      <c r="GG13" s="467">
        <v>3</v>
      </c>
      <c r="GH13" s="467">
        <v>9</v>
      </c>
    </row>
    <row r="14" spans="1:190" s="468" customFormat="1">
      <c r="A14" s="463">
        <v>5</v>
      </c>
      <c r="B14" s="464"/>
      <c r="C14" s="464"/>
      <c r="D14" s="464"/>
      <c r="E14" s="465" t="s">
        <v>82</v>
      </c>
      <c r="F14" s="466"/>
      <c r="G14" s="467">
        <v>14</v>
      </c>
      <c r="H14" s="467">
        <v>2</v>
      </c>
      <c r="I14" s="467">
        <v>0</v>
      </c>
      <c r="J14" s="467">
        <v>0</v>
      </c>
      <c r="K14" s="467">
        <v>0</v>
      </c>
      <c r="L14" s="467">
        <v>0</v>
      </c>
      <c r="M14" s="467">
        <v>0</v>
      </c>
      <c r="N14" s="467"/>
      <c r="O14" s="467"/>
      <c r="P14" s="467"/>
      <c r="Q14" s="467"/>
      <c r="R14" s="467"/>
      <c r="S14" s="467"/>
      <c r="T14" s="467">
        <v>2</v>
      </c>
      <c r="U14" s="467">
        <v>0</v>
      </c>
      <c r="V14" s="467">
        <v>0</v>
      </c>
      <c r="W14" s="467">
        <v>0</v>
      </c>
      <c r="X14" s="467">
        <v>1</v>
      </c>
      <c r="Y14" s="467">
        <v>0</v>
      </c>
      <c r="Z14" s="467">
        <v>1</v>
      </c>
      <c r="AA14" s="467">
        <v>0</v>
      </c>
      <c r="AB14" s="467">
        <v>15</v>
      </c>
      <c r="AC14" s="467">
        <v>17</v>
      </c>
      <c r="AD14" s="467">
        <v>2</v>
      </c>
      <c r="AE14" s="467">
        <v>0</v>
      </c>
      <c r="AF14" s="467">
        <v>21</v>
      </c>
      <c r="AG14" s="467">
        <v>17</v>
      </c>
      <c r="AH14" s="467">
        <v>38</v>
      </c>
      <c r="AI14" s="467">
        <v>0</v>
      </c>
      <c r="AJ14" s="467">
        <v>0</v>
      </c>
      <c r="AK14" s="467">
        <v>7</v>
      </c>
      <c r="AL14" s="467">
        <v>4</v>
      </c>
      <c r="AM14" s="467">
        <v>8</v>
      </c>
      <c r="AN14" s="467">
        <v>8</v>
      </c>
      <c r="AO14" s="467">
        <v>6</v>
      </c>
      <c r="AP14" s="467">
        <v>5</v>
      </c>
      <c r="AQ14" s="467">
        <v>0</v>
      </c>
      <c r="AR14" s="467">
        <v>0</v>
      </c>
      <c r="AS14" s="467">
        <v>0</v>
      </c>
      <c r="AT14" s="467">
        <v>0</v>
      </c>
      <c r="AU14" s="467">
        <v>12</v>
      </c>
      <c r="AV14" s="467">
        <v>8</v>
      </c>
      <c r="AW14" s="467">
        <v>0</v>
      </c>
      <c r="AX14" s="467">
        <v>0</v>
      </c>
      <c r="AY14" s="467">
        <v>9</v>
      </c>
      <c r="AZ14" s="467">
        <v>9</v>
      </c>
      <c r="BA14" s="467">
        <v>0</v>
      </c>
      <c r="BB14" s="467">
        <v>0</v>
      </c>
      <c r="BC14" s="467">
        <v>21</v>
      </c>
      <c r="BD14" s="467">
        <v>17</v>
      </c>
      <c r="BE14" s="467">
        <v>38</v>
      </c>
      <c r="BF14" s="395">
        <v>8</v>
      </c>
      <c r="BG14" s="395">
        <v>9</v>
      </c>
      <c r="BH14" s="395">
        <v>0</v>
      </c>
      <c r="BI14" s="395">
        <v>0</v>
      </c>
      <c r="BJ14" s="395">
        <v>1</v>
      </c>
      <c r="BK14" s="395">
        <v>3</v>
      </c>
      <c r="BL14" s="395">
        <v>0</v>
      </c>
      <c r="BM14" s="395">
        <v>0</v>
      </c>
      <c r="BN14" s="395">
        <v>2</v>
      </c>
      <c r="BO14" s="395">
        <v>1</v>
      </c>
      <c r="BP14" s="465">
        <f t="shared" si="0"/>
        <v>11</v>
      </c>
      <c r="BQ14" s="465">
        <f t="shared" si="0"/>
        <v>13</v>
      </c>
      <c r="BR14" s="465">
        <f t="shared" si="1"/>
        <v>24</v>
      </c>
      <c r="BS14" s="467">
        <v>0</v>
      </c>
      <c r="BT14" s="467">
        <v>0</v>
      </c>
      <c r="BU14" s="467">
        <v>0</v>
      </c>
      <c r="BV14" s="467">
        <v>0</v>
      </c>
      <c r="BW14" s="467">
        <v>0</v>
      </c>
      <c r="BX14" s="467">
        <v>0</v>
      </c>
      <c r="BY14" s="467">
        <v>0</v>
      </c>
      <c r="BZ14" s="467">
        <v>0</v>
      </c>
      <c r="CA14" s="467">
        <v>0</v>
      </c>
      <c r="CB14" s="467">
        <v>0</v>
      </c>
      <c r="CC14" s="467">
        <v>0</v>
      </c>
      <c r="CD14" s="467">
        <v>0</v>
      </c>
      <c r="CE14" s="467">
        <v>0</v>
      </c>
      <c r="CF14" s="467">
        <v>0</v>
      </c>
      <c r="CG14" s="467">
        <v>0</v>
      </c>
      <c r="CH14" s="467">
        <v>0</v>
      </c>
      <c r="CI14" s="467">
        <v>0</v>
      </c>
      <c r="CJ14" s="467">
        <v>0</v>
      </c>
      <c r="CK14" s="467">
        <v>0</v>
      </c>
      <c r="CL14" s="467">
        <v>0</v>
      </c>
      <c r="CM14" s="467">
        <v>0</v>
      </c>
      <c r="CN14" s="467">
        <v>0</v>
      </c>
      <c r="CO14" s="467">
        <v>0</v>
      </c>
      <c r="CP14" s="467">
        <v>0</v>
      </c>
      <c r="CQ14" s="467">
        <v>0</v>
      </c>
      <c r="CR14" s="467">
        <v>0</v>
      </c>
      <c r="CS14" s="467">
        <v>0</v>
      </c>
      <c r="CT14" s="467">
        <v>60</v>
      </c>
      <c r="CU14" s="467">
        <v>70</v>
      </c>
      <c r="CV14" s="467">
        <v>130</v>
      </c>
      <c r="CW14" s="467">
        <v>61</v>
      </c>
      <c r="CX14" s="467">
        <v>68</v>
      </c>
      <c r="CY14" s="467">
        <v>129</v>
      </c>
      <c r="CZ14" s="467">
        <v>44</v>
      </c>
      <c r="DA14" s="467">
        <v>62</v>
      </c>
      <c r="DB14" s="467">
        <v>106</v>
      </c>
      <c r="DC14" s="467">
        <v>165</v>
      </c>
      <c r="DD14" s="467">
        <v>200</v>
      </c>
      <c r="DE14" s="467">
        <v>365</v>
      </c>
      <c r="DF14" s="467">
        <v>363</v>
      </c>
      <c r="DG14" s="467">
        <v>2</v>
      </c>
      <c r="DH14" s="467">
        <v>0</v>
      </c>
      <c r="DI14" s="467">
        <v>0</v>
      </c>
      <c r="DJ14" s="467">
        <v>0</v>
      </c>
      <c r="DK14" s="467">
        <v>0</v>
      </c>
      <c r="DL14" s="467">
        <v>0</v>
      </c>
      <c r="DM14" s="467">
        <v>365</v>
      </c>
      <c r="DN14" s="467">
        <v>0</v>
      </c>
      <c r="DO14" s="467">
        <v>0</v>
      </c>
      <c r="DP14" s="467">
        <v>0</v>
      </c>
      <c r="DQ14" s="467">
        <v>0</v>
      </c>
      <c r="DR14" s="467">
        <v>0</v>
      </c>
      <c r="DS14" s="467">
        <v>0</v>
      </c>
      <c r="DT14" s="467">
        <v>0</v>
      </c>
      <c r="DU14" s="467">
        <v>0</v>
      </c>
      <c r="DV14" s="467">
        <v>0</v>
      </c>
      <c r="DW14" s="467">
        <v>0</v>
      </c>
      <c r="DX14" s="467">
        <v>0</v>
      </c>
      <c r="DY14" s="467">
        <v>0</v>
      </c>
      <c r="DZ14" s="467">
        <v>0</v>
      </c>
      <c r="EA14" s="467">
        <v>0</v>
      </c>
      <c r="EB14" s="467">
        <v>0</v>
      </c>
      <c r="EC14" s="467">
        <v>0</v>
      </c>
      <c r="ED14" s="467">
        <v>0</v>
      </c>
      <c r="EE14" s="467">
        <v>0</v>
      </c>
      <c r="EF14" s="467">
        <v>0</v>
      </c>
      <c r="EG14" s="467">
        <v>0</v>
      </c>
      <c r="EH14" s="467">
        <v>0</v>
      </c>
      <c r="EI14" s="467">
        <v>0</v>
      </c>
      <c r="EJ14" s="467">
        <v>0</v>
      </c>
      <c r="EK14" s="467">
        <v>0</v>
      </c>
      <c r="EL14" s="467">
        <v>0</v>
      </c>
      <c r="EM14" s="467">
        <v>0</v>
      </c>
      <c r="EN14" s="467">
        <v>0</v>
      </c>
      <c r="EO14" s="467">
        <v>0</v>
      </c>
      <c r="EP14" s="467">
        <v>0</v>
      </c>
      <c r="EQ14" s="467">
        <v>0</v>
      </c>
      <c r="ER14" s="467">
        <v>1</v>
      </c>
      <c r="ES14" s="467">
        <v>1</v>
      </c>
      <c r="ET14" s="467">
        <v>2</v>
      </c>
      <c r="EU14" s="467">
        <v>32</v>
      </c>
      <c r="EV14" s="467">
        <v>34</v>
      </c>
      <c r="EW14" s="467">
        <v>66</v>
      </c>
      <c r="EX14" s="467">
        <v>47</v>
      </c>
      <c r="EY14" s="467">
        <v>73</v>
      </c>
      <c r="EZ14" s="467">
        <v>0</v>
      </c>
      <c r="FA14" s="467">
        <v>43</v>
      </c>
      <c r="FB14" s="467">
        <v>57</v>
      </c>
      <c r="FC14" s="467">
        <v>0</v>
      </c>
      <c r="FD14" s="467">
        <v>42</v>
      </c>
      <c r="FE14" s="467">
        <v>35</v>
      </c>
      <c r="FF14" s="467">
        <v>0</v>
      </c>
      <c r="FG14" s="467">
        <v>0</v>
      </c>
      <c r="FH14" s="467">
        <v>0</v>
      </c>
      <c r="FI14" s="467">
        <v>0</v>
      </c>
      <c r="FJ14" s="467">
        <v>0</v>
      </c>
      <c r="FK14" s="467">
        <v>0</v>
      </c>
      <c r="FL14" s="467">
        <v>0</v>
      </c>
      <c r="FM14" s="467">
        <v>1</v>
      </c>
      <c r="FN14" s="467">
        <v>1</v>
      </c>
      <c r="FO14" s="467">
        <v>0</v>
      </c>
      <c r="FP14" s="467">
        <v>122</v>
      </c>
      <c r="FQ14" s="467">
        <v>164</v>
      </c>
      <c r="FR14" s="467">
        <v>0</v>
      </c>
      <c r="FS14" s="467">
        <v>42</v>
      </c>
      <c r="FT14" s="467">
        <v>35</v>
      </c>
      <c r="FU14" s="467">
        <v>0</v>
      </c>
      <c r="FV14" s="467">
        <v>0</v>
      </c>
      <c r="FW14" s="467">
        <v>0</v>
      </c>
      <c r="FX14" s="467">
        <v>0</v>
      </c>
      <c r="FY14" s="467">
        <v>0</v>
      </c>
      <c r="FZ14" s="467">
        <v>0</v>
      </c>
      <c r="GA14" s="467">
        <v>0</v>
      </c>
      <c r="GB14" s="467">
        <v>0</v>
      </c>
      <c r="GC14" s="467">
        <v>0</v>
      </c>
      <c r="GD14" s="467">
        <v>0</v>
      </c>
      <c r="GE14" s="467">
        <v>4</v>
      </c>
      <c r="GF14" s="467">
        <v>5</v>
      </c>
      <c r="GG14" s="467">
        <v>5</v>
      </c>
      <c r="GH14" s="467">
        <v>14</v>
      </c>
    </row>
    <row r="15" spans="1:190" s="468" customFormat="1">
      <c r="A15" s="463">
        <v>6</v>
      </c>
      <c r="B15" s="464"/>
      <c r="C15" s="464"/>
      <c r="D15" s="464"/>
      <c r="E15" s="465" t="s">
        <v>89</v>
      </c>
      <c r="F15" s="466"/>
      <c r="G15" s="467">
        <v>44</v>
      </c>
      <c r="H15" s="467">
        <v>3</v>
      </c>
      <c r="I15" s="467">
        <v>3</v>
      </c>
      <c r="J15" s="467">
        <v>0</v>
      </c>
      <c r="K15" s="467">
        <v>4</v>
      </c>
      <c r="L15" s="467">
        <v>0</v>
      </c>
      <c r="M15" s="467">
        <v>0</v>
      </c>
      <c r="N15" s="467"/>
      <c r="O15" s="467"/>
      <c r="P15" s="467"/>
      <c r="Q15" s="467"/>
      <c r="R15" s="467"/>
      <c r="S15" s="467"/>
      <c r="T15" s="467">
        <v>1</v>
      </c>
      <c r="U15" s="467">
        <v>1</v>
      </c>
      <c r="V15" s="467">
        <v>0</v>
      </c>
      <c r="W15" s="467">
        <v>0</v>
      </c>
      <c r="X15" s="467">
        <v>0</v>
      </c>
      <c r="Y15" s="467">
        <v>0</v>
      </c>
      <c r="Z15" s="467">
        <v>0</v>
      </c>
      <c r="AA15" s="467">
        <v>0</v>
      </c>
      <c r="AB15" s="467">
        <v>35</v>
      </c>
      <c r="AC15" s="467">
        <v>37</v>
      </c>
      <c r="AD15" s="467">
        <v>6</v>
      </c>
      <c r="AE15" s="467">
        <v>6</v>
      </c>
      <c r="AF15" s="467">
        <v>42</v>
      </c>
      <c r="AG15" s="467">
        <v>44</v>
      </c>
      <c r="AH15" s="467">
        <v>86</v>
      </c>
      <c r="AI15" s="467">
        <v>0</v>
      </c>
      <c r="AJ15" s="467">
        <v>0</v>
      </c>
      <c r="AK15" s="467">
        <v>11</v>
      </c>
      <c r="AL15" s="467">
        <v>14</v>
      </c>
      <c r="AM15" s="467">
        <v>18</v>
      </c>
      <c r="AN15" s="467">
        <v>23</v>
      </c>
      <c r="AO15" s="467">
        <v>9</v>
      </c>
      <c r="AP15" s="467">
        <v>7</v>
      </c>
      <c r="AQ15" s="467">
        <v>4</v>
      </c>
      <c r="AR15" s="467">
        <v>0</v>
      </c>
      <c r="AS15" s="467">
        <v>0</v>
      </c>
      <c r="AT15" s="467">
        <v>0</v>
      </c>
      <c r="AU15" s="467">
        <v>24</v>
      </c>
      <c r="AV15" s="467">
        <v>24</v>
      </c>
      <c r="AW15" s="467">
        <v>2</v>
      </c>
      <c r="AX15" s="467">
        <v>1</v>
      </c>
      <c r="AY15" s="467">
        <v>13</v>
      </c>
      <c r="AZ15" s="467">
        <v>16</v>
      </c>
      <c r="BA15" s="467">
        <v>3</v>
      </c>
      <c r="BB15" s="467">
        <v>3</v>
      </c>
      <c r="BC15" s="467">
        <v>42</v>
      </c>
      <c r="BD15" s="467">
        <v>44</v>
      </c>
      <c r="BE15" s="467">
        <v>86</v>
      </c>
      <c r="BF15" s="395">
        <v>6</v>
      </c>
      <c r="BG15" s="395">
        <v>11</v>
      </c>
      <c r="BH15" s="395">
        <v>0</v>
      </c>
      <c r="BI15" s="395">
        <v>1</v>
      </c>
      <c r="BJ15" s="395">
        <v>2</v>
      </c>
      <c r="BK15" s="395">
        <v>9</v>
      </c>
      <c r="BL15" s="395">
        <v>0</v>
      </c>
      <c r="BM15" s="395">
        <v>0</v>
      </c>
      <c r="BN15" s="395">
        <v>2</v>
      </c>
      <c r="BO15" s="395">
        <v>6</v>
      </c>
      <c r="BP15" s="465">
        <f t="shared" si="0"/>
        <v>10</v>
      </c>
      <c r="BQ15" s="465">
        <f t="shared" si="0"/>
        <v>27</v>
      </c>
      <c r="BR15" s="465">
        <f t="shared" si="1"/>
        <v>37</v>
      </c>
      <c r="BS15" s="467">
        <v>0</v>
      </c>
      <c r="BT15" s="467">
        <v>0</v>
      </c>
      <c r="BU15" s="467">
        <v>0</v>
      </c>
      <c r="BV15" s="467">
        <v>0</v>
      </c>
      <c r="BW15" s="467">
        <v>0</v>
      </c>
      <c r="BX15" s="467">
        <v>0</v>
      </c>
      <c r="BY15" s="467">
        <v>0</v>
      </c>
      <c r="BZ15" s="467">
        <v>0</v>
      </c>
      <c r="CA15" s="467">
        <v>0</v>
      </c>
      <c r="CB15" s="467">
        <v>0</v>
      </c>
      <c r="CC15" s="467">
        <v>0</v>
      </c>
      <c r="CD15" s="467">
        <v>0</v>
      </c>
      <c r="CE15" s="467">
        <v>0</v>
      </c>
      <c r="CF15" s="467">
        <v>0</v>
      </c>
      <c r="CG15" s="467">
        <v>0</v>
      </c>
      <c r="CH15" s="467">
        <v>0</v>
      </c>
      <c r="CI15" s="467">
        <v>0</v>
      </c>
      <c r="CJ15" s="467">
        <v>0</v>
      </c>
      <c r="CK15" s="467">
        <v>0</v>
      </c>
      <c r="CL15" s="467">
        <v>0</v>
      </c>
      <c r="CM15" s="467">
        <v>0</v>
      </c>
      <c r="CN15" s="467">
        <v>0</v>
      </c>
      <c r="CO15" s="467">
        <v>0</v>
      </c>
      <c r="CP15" s="467">
        <v>0</v>
      </c>
      <c r="CQ15" s="467">
        <v>0</v>
      </c>
      <c r="CR15" s="467">
        <v>0</v>
      </c>
      <c r="CS15" s="467">
        <v>0</v>
      </c>
      <c r="CT15" s="467">
        <v>180</v>
      </c>
      <c r="CU15" s="467">
        <v>180</v>
      </c>
      <c r="CV15" s="467">
        <v>360</v>
      </c>
      <c r="CW15" s="467">
        <v>163</v>
      </c>
      <c r="CX15" s="467">
        <v>184</v>
      </c>
      <c r="CY15" s="467">
        <v>347</v>
      </c>
      <c r="CZ15" s="467">
        <v>126</v>
      </c>
      <c r="DA15" s="467">
        <v>129</v>
      </c>
      <c r="DB15" s="467">
        <v>255</v>
      </c>
      <c r="DC15" s="467">
        <v>469</v>
      </c>
      <c r="DD15" s="467">
        <v>493</v>
      </c>
      <c r="DE15" s="467">
        <v>962</v>
      </c>
      <c r="DF15" s="467">
        <v>947</v>
      </c>
      <c r="DG15" s="467">
        <v>15</v>
      </c>
      <c r="DH15" s="467">
        <v>0</v>
      </c>
      <c r="DI15" s="467">
        <v>0</v>
      </c>
      <c r="DJ15" s="467">
        <v>0</v>
      </c>
      <c r="DK15" s="467">
        <v>0</v>
      </c>
      <c r="DL15" s="467">
        <v>0</v>
      </c>
      <c r="DM15" s="467">
        <v>962</v>
      </c>
      <c r="DN15" s="467">
        <v>0</v>
      </c>
      <c r="DO15" s="467">
        <v>0</v>
      </c>
      <c r="DP15" s="467">
        <v>0</v>
      </c>
      <c r="DQ15" s="467">
        <v>0</v>
      </c>
      <c r="DR15" s="467">
        <v>0</v>
      </c>
      <c r="DS15" s="467">
        <v>0</v>
      </c>
      <c r="DT15" s="467">
        <v>0</v>
      </c>
      <c r="DU15" s="467">
        <v>0</v>
      </c>
      <c r="DV15" s="467">
        <v>0</v>
      </c>
      <c r="DW15" s="467">
        <v>0</v>
      </c>
      <c r="DX15" s="467">
        <v>0</v>
      </c>
      <c r="DY15" s="467">
        <v>0</v>
      </c>
      <c r="DZ15" s="467">
        <v>0</v>
      </c>
      <c r="EA15" s="467">
        <v>0</v>
      </c>
      <c r="EB15" s="467">
        <v>0</v>
      </c>
      <c r="EC15" s="467">
        <v>0</v>
      </c>
      <c r="ED15" s="467">
        <v>0</v>
      </c>
      <c r="EE15" s="467">
        <v>0</v>
      </c>
      <c r="EF15" s="467">
        <v>0</v>
      </c>
      <c r="EG15" s="467">
        <v>0</v>
      </c>
      <c r="EH15" s="467">
        <v>0</v>
      </c>
      <c r="EI15" s="467">
        <v>0</v>
      </c>
      <c r="EJ15" s="467">
        <v>0</v>
      </c>
      <c r="EK15" s="467">
        <v>0</v>
      </c>
      <c r="EL15" s="467">
        <v>0</v>
      </c>
      <c r="EM15" s="467">
        <v>0</v>
      </c>
      <c r="EN15" s="467">
        <v>0</v>
      </c>
      <c r="EO15" s="467">
        <v>0</v>
      </c>
      <c r="EP15" s="467">
        <v>0</v>
      </c>
      <c r="EQ15" s="467">
        <v>0</v>
      </c>
      <c r="ER15" s="467">
        <v>7</v>
      </c>
      <c r="ES15" s="467">
        <v>19</v>
      </c>
      <c r="ET15" s="467">
        <v>26</v>
      </c>
      <c r="EU15" s="467">
        <v>94</v>
      </c>
      <c r="EV15" s="467">
        <v>114</v>
      </c>
      <c r="EW15" s="467">
        <v>208</v>
      </c>
      <c r="EX15" s="467">
        <v>143</v>
      </c>
      <c r="EY15" s="467">
        <v>159</v>
      </c>
      <c r="EZ15" s="467">
        <v>0</v>
      </c>
      <c r="FA15" s="467">
        <v>115</v>
      </c>
      <c r="FB15" s="467">
        <v>136</v>
      </c>
      <c r="FC15" s="467">
        <v>0</v>
      </c>
      <c r="FD15" s="467">
        <v>110</v>
      </c>
      <c r="FE15" s="467">
        <v>65</v>
      </c>
      <c r="FF15" s="467">
        <v>0</v>
      </c>
      <c r="FG15" s="467">
        <v>0</v>
      </c>
      <c r="FH15" s="467">
        <v>0</v>
      </c>
      <c r="FI15" s="467">
        <v>0</v>
      </c>
      <c r="FJ15" s="467">
        <v>0</v>
      </c>
      <c r="FK15" s="467">
        <v>0</v>
      </c>
      <c r="FL15" s="467">
        <v>0</v>
      </c>
      <c r="FM15" s="467">
        <v>7</v>
      </c>
      <c r="FN15" s="467">
        <v>19</v>
      </c>
      <c r="FO15" s="467">
        <v>0</v>
      </c>
      <c r="FP15" s="467">
        <v>352</v>
      </c>
      <c r="FQ15" s="467">
        <v>409</v>
      </c>
      <c r="FR15" s="467">
        <v>0</v>
      </c>
      <c r="FS15" s="467">
        <v>110</v>
      </c>
      <c r="FT15" s="467">
        <v>65</v>
      </c>
      <c r="FU15" s="467">
        <v>0</v>
      </c>
      <c r="FV15" s="467">
        <v>0</v>
      </c>
      <c r="FW15" s="467">
        <v>0</v>
      </c>
      <c r="FX15" s="467">
        <v>0</v>
      </c>
      <c r="FY15" s="467">
        <v>0</v>
      </c>
      <c r="FZ15" s="467">
        <v>0</v>
      </c>
      <c r="GA15" s="467">
        <v>0</v>
      </c>
      <c r="GB15" s="467">
        <v>0</v>
      </c>
      <c r="GC15" s="467">
        <v>0</v>
      </c>
      <c r="GD15" s="467">
        <v>0</v>
      </c>
      <c r="GE15" s="467">
        <v>16</v>
      </c>
      <c r="GF15" s="467">
        <v>15</v>
      </c>
      <c r="GG15" s="467">
        <v>15</v>
      </c>
      <c r="GH15" s="467">
        <v>46</v>
      </c>
    </row>
    <row r="16" spans="1:190" s="468" customFormat="1">
      <c r="A16" s="463">
        <v>7</v>
      </c>
      <c r="B16" s="464"/>
      <c r="C16" s="464"/>
      <c r="D16" s="464"/>
      <c r="E16" s="465" t="s">
        <v>83</v>
      </c>
      <c r="F16" s="466"/>
      <c r="G16" s="467">
        <v>30</v>
      </c>
      <c r="H16" s="467">
        <v>2</v>
      </c>
      <c r="I16" s="467">
        <v>2</v>
      </c>
      <c r="J16" s="467">
        <v>0</v>
      </c>
      <c r="K16" s="467">
        <v>1</v>
      </c>
      <c r="L16" s="467">
        <v>0</v>
      </c>
      <c r="M16" s="467">
        <v>0</v>
      </c>
      <c r="N16" s="467"/>
      <c r="O16" s="467"/>
      <c r="P16" s="467"/>
      <c r="Q16" s="467"/>
      <c r="R16" s="467"/>
      <c r="S16" s="467"/>
      <c r="T16" s="467">
        <v>3</v>
      </c>
      <c r="U16" s="467">
        <v>1</v>
      </c>
      <c r="V16" s="467">
        <v>0</v>
      </c>
      <c r="W16" s="467">
        <v>0</v>
      </c>
      <c r="X16" s="467">
        <v>1</v>
      </c>
      <c r="Y16" s="467">
        <v>0</v>
      </c>
      <c r="Z16" s="467">
        <v>0</v>
      </c>
      <c r="AA16" s="467">
        <v>0</v>
      </c>
      <c r="AB16" s="467">
        <v>27</v>
      </c>
      <c r="AC16" s="467">
        <v>29</v>
      </c>
      <c r="AD16" s="467">
        <v>2</v>
      </c>
      <c r="AE16" s="467">
        <v>4</v>
      </c>
      <c r="AF16" s="467">
        <v>33</v>
      </c>
      <c r="AG16" s="467">
        <v>34</v>
      </c>
      <c r="AH16" s="467">
        <v>67</v>
      </c>
      <c r="AI16" s="467">
        <v>0</v>
      </c>
      <c r="AJ16" s="467">
        <v>0</v>
      </c>
      <c r="AK16" s="467">
        <v>10</v>
      </c>
      <c r="AL16" s="467">
        <v>6</v>
      </c>
      <c r="AM16" s="467">
        <v>10</v>
      </c>
      <c r="AN16" s="467">
        <v>21</v>
      </c>
      <c r="AO16" s="467">
        <v>11</v>
      </c>
      <c r="AP16" s="467">
        <v>6</v>
      </c>
      <c r="AQ16" s="467">
        <v>2</v>
      </c>
      <c r="AR16" s="467">
        <v>1</v>
      </c>
      <c r="AS16" s="467">
        <v>0</v>
      </c>
      <c r="AT16" s="467">
        <v>0</v>
      </c>
      <c r="AU16" s="467">
        <v>25</v>
      </c>
      <c r="AV16" s="467">
        <v>17</v>
      </c>
      <c r="AW16" s="467">
        <v>1</v>
      </c>
      <c r="AX16" s="467">
        <v>0</v>
      </c>
      <c r="AY16" s="467">
        <v>6</v>
      </c>
      <c r="AZ16" s="467">
        <v>16</v>
      </c>
      <c r="BA16" s="467">
        <v>1</v>
      </c>
      <c r="BB16" s="467">
        <v>1</v>
      </c>
      <c r="BC16" s="467">
        <v>33</v>
      </c>
      <c r="BD16" s="467">
        <v>34</v>
      </c>
      <c r="BE16" s="467">
        <v>67</v>
      </c>
      <c r="BF16" s="395">
        <v>6</v>
      </c>
      <c r="BG16" s="395">
        <v>11</v>
      </c>
      <c r="BH16" s="395">
        <v>1</v>
      </c>
      <c r="BI16" s="395">
        <v>0</v>
      </c>
      <c r="BJ16" s="395">
        <v>2</v>
      </c>
      <c r="BK16" s="395">
        <v>4</v>
      </c>
      <c r="BL16" s="395">
        <v>0</v>
      </c>
      <c r="BM16" s="395">
        <v>0</v>
      </c>
      <c r="BN16" s="395">
        <v>4</v>
      </c>
      <c r="BO16" s="395">
        <v>5</v>
      </c>
      <c r="BP16" s="465">
        <f t="shared" si="0"/>
        <v>13</v>
      </c>
      <c r="BQ16" s="465">
        <f t="shared" si="0"/>
        <v>20</v>
      </c>
      <c r="BR16" s="465">
        <f t="shared" si="1"/>
        <v>33</v>
      </c>
      <c r="BS16" s="467">
        <v>0</v>
      </c>
      <c r="BT16" s="467">
        <v>0</v>
      </c>
      <c r="BU16" s="467">
        <v>0</v>
      </c>
      <c r="BV16" s="467">
        <v>0</v>
      </c>
      <c r="BW16" s="467">
        <v>0</v>
      </c>
      <c r="BX16" s="467">
        <v>0</v>
      </c>
      <c r="BY16" s="467">
        <v>0</v>
      </c>
      <c r="BZ16" s="467">
        <v>0</v>
      </c>
      <c r="CA16" s="467">
        <v>0</v>
      </c>
      <c r="CB16" s="467">
        <v>0</v>
      </c>
      <c r="CC16" s="467">
        <v>0</v>
      </c>
      <c r="CD16" s="467">
        <v>0</v>
      </c>
      <c r="CE16" s="467">
        <v>0</v>
      </c>
      <c r="CF16" s="467">
        <v>0</v>
      </c>
      <c r="CG16" s="467">
        <v>0</v>
      </c>
      <c r="CH16" s="467">
        <v>0</v>
      </c>
      <c r="CI16" s="467">
        <v>0</v>
      </c>
      <c r="CJ16" s="467">
        <v>0</v>
      </c>
      <c r="CK16" s="467">
        <v>0</v>
      </c>
      <c r="CL16" s="467">
        <v>0</v>
      </c>
      <c r="CM16" s="467">
        <v>0</v>
      </c>
      <c r="CN16" s="467">
        <v>0</v>
      </c>
      <c r="CO16" s="467">
        <v>0</v>
      </c>
      <c r="CP16" s="467">
        <v>0</v>
      </c>
      <c r="CQ16" s="467">
        <v>0</v>
      </c>
      <c r="CR16" s="467">
        <v>0</v>
      </c>
      <c r="CS16" s="467">
        <v>0</v>
      </c>
      <c r="CT16" s="467">
        <v>124</v>
      </c>
      <c r="CU16" s="467">
        <v>98</v>
      </c>
      <c r="CV16" s="467">
        <v>222</v>
      </c>
      <c r="CW16" s="467">
        <v>108</v>
      </c>
      <c r="CX16" s="467">
        <v>93</v>
      </c>
      <c r="CY16" s="467">
        <v>201</v>
      </c>
      <c r="CZ16" s="467">
        <v>76</v>
      </c>
      <c r="DA16" s="467">
        <v>87</v>
      </c>
      <c r="DB16" s="467">
        <v>163</v>
      </c>
      <c r="DC16" s="467">
        <v>308</v>
      </c>
      <c r="DD16" s="467">
        <v>278</v>
      </c>
      <c r="DE16" s="467">
        <v>586</v>
      </c>
      <c r="DF16" s="467">
        <v>572</v>
      </c>
      <c r="DG16" s="467">
        <v>14</v>
      </c>
      <c r="DH16" s="467">
        <v>0</v>
      </c>
      <c r="DI16" s="467">
        <v>0</v>
      </c>
      <c r="DJ16" s="467">
        <v>0</v>
      </c>
      <c r="DK16" s="467">
        <v>0</v>
      </c>
      <c r="DL16" s="467">
        <v>0</v>
      </c>
      <c r="DM16" s="467">
        <v>586</v>
      </c>
      <c r="DN16" s="467">
        <v>0</v>
      </c>
      <c r="DO16" s="467">
        <v>0</v>
      </c>
      <c r="DP16" s="467">
        <v>0</v>
      </c>
      <c r="DQ16" s="467">
        <v>0</v>
      </c>
      <c r="DR16" s="467">
        <v>0</v>
      </c>
      <c r="DS16" s="467">
        <v>0</v>
      </c>
      <c r="DT16" s="467">
        <v>0</v>
      </c>
      <c r="DU16" s="467">
        <v>0</v>
      </c>
      <c r="DV16" s="467">
        <v>0</v>
      </c>
      <c r="DW16" s="467">
        <v>0</v>
      </c>
      <c r="DX16" s="467">
        <v>0</v>
      </c>
      <c r="DY16" s="467">
        <v>0</v>
      </c>
      <c r="DZ16" s="467">
        <v>0</v>
      </c>
      <c r="EA16" s="467">
        <v>1</v>
      </c>
      <c r="EB16" s="467">
        <v>1</v>
      </c>
      <c r="EC16" s="467">
        <v>0</v>
      </c>
      <c r="ED16" s="467">
        <v>0</v>
      </c>
      <c r="EE16" s="467">
        <v>0</v>
      </c>
      <c r="EF16" s="467">
        <v>0</v>
      </c>
      <c r="EG16" s="467">
        <v>0</v>
      </c>
      <c r="EH16" s="467">
        <v>0</v>
      </c>
      <c r="EI16" s="467">
        <v>0</v>
      </c>
      <c r="EJ16" s="467">
        <v>0</v>
      </c>
      <c r="EK16" s="467">
        <v>0</v>
      </c>
      <c r="EL16" s="467">
        <v>0</v>
      </c>
      <c r="EM16" s="467">
        <v>0</v>
      </c>
      <c r="EN16" s="467">
        <v>0</v>
      </c>
      <c r="EO16" s="467">
        <v>0</v>
      </c>
      <c r="EP16" s="467">
        <v>0</v>
      </c>
      <c r="EQ16" s="467">
        <v>0</v>
      </c>
      <c r="ER16" s="467">
        <v>6</v>
      </c>
      <c r="ES16" s="467">
        <v>10</v>
      </c>
      <c r="ET16" s="467">
        <v>16</v>
      </c>
      <c r="EU16" s="467">
        <v>73</v>
      </c>
      <c r="EV16" s="467">
        <v>59</v>
      </c>
      <c r="EW16" s="467">
        <v>132</v>
      </c>
      <c r="EX16" s="467">
        <v>101</v>
      </c>
      <c r="EY16" s="467">
        <v>100</v>
      </c>
      <c r="EZ16" s="467">
        <v>0</v>
      </c>
      <c r="FA16" s="467">
        <v>65</v>
      </c>
      <c r="FB16" s="467">
        <v>60</v>
      </c>
      <c r="FC16" s="467">
        <v>0</v>
      </c>
      <c r="FD16" s="467">
        <v>63</v>
      </c>
      <c r="FE16" s="467">
        <v>48</v>
      </c>
      <c r="FF16" s="467">
        <v>0</v>
      </c>
      <c r="FG16" s="467">
        <v>0</v>
      </c>
      <c r="FH16" s="467">
        <v>0</v>
      </c>
      <c r="FI16" s="467">
        <v>0</v>
      </c>
      <c r="FJ16" s="467">
        <v>0</v>
      </c>
      <c r="FK16" s="467">
        <v>1</v>
      </c>
      <c r="FL16" s="467">
        <v>0</v>
      </c>
      <c r="FM16" s="467">
        <v>6</v>
      </c>
      <c r="FN16" s="467">
        <v>10</v>
      </c>
      <c r="FO16" s="467">
        <v>0</v>
      </c>
      <c r="FP16" s="467">
        <v>239</v>
      </c>
      <c r="FQ16" s="467">
        <v>219</v>
      </c>
      <c r="FR16" s="467">
        <v>0</v>
      </c>
      <c r="FS16" s="467">
        <v>63</v>
      </c>
      <c r="FT16" s="467">
        <v>48</v>
      </c>
      <c r="FU16" s="467">
        <v>0</v>
      </c>
      <c r="FV16" s="467">
        <v>0</v>
      </c>
      <c r="FW16" s="467">
        <v>0</v>
      </c>
      <c r="FX16" s="467">
        <v>0</v>
      </c>
      <c r="FY16" s="467">
        <v>0</v>
      </c>
      <c r="FZ16" s="467">
        <v>0</v>
      </c>
      <c r="GA16" s="467">
        <v>0</v>
      </c>
      <c r="GB16" s="467">
        <v>0</v>
      </c>
      <c r="GC16" s="467">
        <v>0</v>
      </c>
      <c r="GD16" s="467">
        <v>0</v>
      </c>
      <c r="GE16" s="467">
        <v>11</v>
      </c>
      <c r="GF16" s="467">
        <v>11</v>
      </c>
      <c r="GG16" s="467">
        <v>10</v>
      </c>
      <c r="GH16" s="467">
        <v>32</v>
      </c>
    </row>
    <row r="17" spans="1:190" s="468" customFormat="1">
      <c r="A17" s="463">
        <v>8</v>
      </c>
      <c r="B17" s="464"/>
      <c r="C17" s="464"/>
      <c r="D17" s="464"/>
      <c r="E17" s="465" t="s">
        <v>90</v>
      </c>
      <c r="F17" s="466"/>
      <c r="G17" s="467">
        <v>33</v>
      </c>
      <c r="H17" s="467">
        <v>2</v>
      </c>
      <c r="I17" s="467">
        <v>1</v>
      </c>
      <c r="J17" s="467">
        <v>0</v>
      </c>
      <c r="K17" s="467">
        <v>1</v>
      </c>
      <c r="L17" s="467">
        <v>0</v>
      </c>
      <c r="M17" s="467">
        <v>0</v>
      </c>
      <c r="N17" s="467"/>
      <c r="O17" s="467"/>
      <c r="P17" s="467"/>
      <c r="Q17" s="467"/>
      <c r="R17" s="467"/>
      <c r="S17" s="467"/>
      <c r="T17" s="467">
        <v>2</v>
      </c>
      <c r="U17" s="467">
        <v>1</v>
      </c>
      <c r="V17" s="467">
        <v>0</v>
      </c>
      <c r="W17" s="467">
        <v>0</v>
      </c>
      <c r="X17" s="467">
        <v>0</v>
      </c>
      <c r="Y17" s="467">
        <v>0</v>
      </c>
      <c r="Z17" s="467">
        <v>1</v>
      </c>
      <c r="AA17" s="467">
        <v>0</v>
      </c>
      <c r="AB17" s="467">
        <v>25</v>
      </c>
      <c r="AC17" s="467">
        <v>32</v>
      </c>
      <c r="AD17" s="467">
        <v>4</v>
      </c>
      <c r="AE17" s="467">
        <v>1</v>
      </c>
      <c r="AF17" s="467">
        <v>32</v>
      </c>
      <c r="AG17" s="467">
        <v>34</v>
      </c>
      <c r="AH17" s="467">
        <v>66</v>
      </c>
      <c r="AI17" s="467">
        <v>0</v>
      </c>
      <c r="AJ17" s="467">
        <v>0</v>
      </c>
      <c r="AK17" s="467">
        <v>7</v>
      </c>
      <c r="AL17" s="467">
        <v>11</v>
      </c>
      <c r="AM17" s="467">
        <v>15</v>
      </c>
      <c r="AN17" s="467">
        <v>20</v>
      </c>
      <c r="AO17" s="467">
        <v>7</v>
      </c>
      <c r="AP17" s="467">
        <v>2</v>
      </c>
      <c r="AQ17" s="467">
        <v>3</v>
      </c>
      <c r="AR17" s="467">
        <v>1</v>
      </c>
      <c r="AS17" s="467">
        <v>0</v>
      </c>
      <c r="AT17" s="467">
        <v>0</v>
      </c>
      <c r="AU17" s="467">
        <v>16</v>
      </c>
      <c r="AV17" s="467">
        <v>21</v>
      </c>
      <c r="AW17" s="467">
        <v>0</v>
      </c>
      <c r="AX17" s="467">
        <v>0</v>
      </c>
      <c r="AY17" s="467">
        <v>14</v>
      </c>
      <c r="AZ17" s="467">
        <v>12</v>
      </c>
      <c r="BA17" s="467">
        <v>2</v>
      </c>
      <c r="BB17" s="467">
        <v>1</v>
      </c>
      <c r="BC17" s="467">
        <v>32</v>
      </c>
      <c r="BD17" s="467">
        <v>34</v>
      </c>
      <c r="BE17" s="467">
        <v>66</v>
      </c>
      <c r="BF17" s="395">
        <v>9</v>
      </c>
      <c r="BG17" s="395">
        <v>7</v>
      </c>
      <c r="BH17" s="395">
        <v>0</v>
      </c>
      <c r="BI17" s="395">
        <v>0</v>
      </c>
      <c r="BJ17" s="395">
        <v>4</v>
      </c>
      <c r="BK17" s="395">
        <v>8</v>
      </c>
      <c r="BL17" s="395">
        <v>0</v>
      </c>
      <c r="BM17" s="395">
        <v>0</v>
      </c>
      <c r="BN17" s="395">
        <v>3</v>
      </c>
      <c r="BO17" s="395">
        <v>10</v>
      </c>
      <c r="BP17" s="465">
        <f t="shared" si="0"/>
        <v>16</v>
      </c>
      <c r="BQ17" s="465">
        <f t="shared" si="0"/>
        <v>25</v>
      </c>
      <c r="BR17" s="465">
        <f t="shared" si="1"/>
        <v>41</v>
      </c>
      <c r="BS17" s="467">
        <v>0</v>
      </c>
      <c r="BT17" s="467">
        <v>0</v>
      </c>
      <c r="BU17" s="467">
        <v>0</v>
      </c>
      <c r="BV17" s="467">
        <v>0</v>
      </c>
      <c r="BW17" s="467">
        <v>0</v>
      </c>
      <c r="BX17" s="467">
        <v>0</v>
      </c>
      <c r="BY17" s="467">
        <v>0</v>
      </c>
      <c r="BZ17" s="467">
        <v>0</v>
      </c>
      <c r="CA17" s="467">
        <v>0</v>
      </c>
      <c r="CB17" s="467">
        <v>0</v>
      </c>
      <c r="CC17" s="467">
        <v>0</v>
      </c>
      <c r="CD17" s="467">
        <v>0</v>
      </c>
      <c r="CE17" s="467">
        <v>0</v>
      </c>
      <c r="CF17" s="467">
        <v>0</v>
      </c>
      <c r="CG17" s="467">
        <v>0</v>
      </c>
      <c r="CH17" s="467">
        <v>0</v>
      </c>
      <c r="CI17" s="467">
        <v>0</v>
      </c>
      <c r="CJ17" s="467">
        <v>0</v>
      </c>
      <c r="CK17" s="467">
        <v>0</v>
      </c>
      <c r="CL17" s="467">
        <v>0</v>
      </c>
      <c r="CM17" s="467">
        <v>0</v>
      </c>
      <c r="CN17" s="467">
        <v>0</v>
      </c>
      <c r="CO17" s="467">
        <v>0</v>
      </c>
      <c r="CP17" s="467">
        <v>0</v>
      </c>
      <c r="CQ17" s="467">
        <v>0</v>
      </c>
      <c r="CR17" s="467">
        <v>0</v>
      </c>
      <c r="CS17" s="467">
        <v>0</v>
      </c>
      <c r="CT17" s="467">
        <v>138</v>
      </c>
      <c r="CU17" s="467">
        <v>117</v>
      </c>
      <c r="CV17" s="467">
        <v>255</v>
      </c>
      <c r="CW17" s="467">
        <v>136</v>
      </c>
      <c r="CX17" s="467">
        <v>93</v>
      </c>
      <c r="CY17" s="467">
        <v>229</v>
      </c>
      <c r="CZ17" s="467">
        <v>104</v>
      </c>
      <c r="DA17" s="467">
        <v>104</v>
      </c>
      <c r="DB17" s="467">
        <v>208</v>
      </c>
      <c r="DC17" s="467">
        <v>378</v>
      </c>
      <c r="DD17" s="467">
        <v>314</v>
      </c>
      <c r="DE17" s="467">
        <v>692</v>
      </c>
      <c r="DF17" s="467">
        <v>682</v>
      </c>
      <c r="DG17" s="467">
        <v>7</v>
      </c>
      <c r="DH17" s="467">
        <v>3</v>
      </c>
      <c r="DI17" s="467">
        <v>0</v>
      </c>
      <c r="DJ17" s="467">
        <v>0</v>
      </c>
      <c r="DK17" s="467">
        <v>0</v>
      </c>
      <c r="DL17" s="467">
        <v>0</v>
      </c>
      <c r="DM17" s="467">
        <v>692</v>
      </c>
      <c r="DN17" s="467">
        <v>1</v>
      </c>
      <c r="DO17" s="467">
        <v>0</v>
      </c>
      <c r="DP17" s="467">
        <v>1</v>
      </c>
      <c r="DQ17" s="467">
        <v>0</v>
      </c>
      <c r="DR17" s="467">
        <v>1</v>
      </c>
      <c r="DS17" s="467">
        <v>1</v>
      </c>
      <c r="DT17" s="467">
        <v>0</v>
      </c>
      <c r="DU17" s="467">
        <v>0</v>
      </c>
      <c r="DV17" s="467">
        <v>0</v>
      </c>
      <c r="DW17" s="467">
        <v>0</v>
      </c>
      <c r="DX17" s="467">
        <v>0</v>
      </c>
      <c r="DY17" s="467">
        <v>0</v>
      </c>
      <c r="DZ17" s="467">
        <v>0</v>
      </c>
      <c r="EA17" s="467">
        <v>0</v>
      </c>
      <c r="EB17" s="467">
        <v>0</v>
      </c>
      <c r="EC17" s="467">
        <v>0</v>
      </c>
      <c r="ED17" s="467">
        <v>0</v>
      </c>
      <c r="EE17" s="467">
        <v>0</v>
      </c>
      <c r="EF17" s="467">
        <v>0</v>
      </c>
      <c r="EG17" s="467">
        <v>0</v>
      </c>
      <c r="EH17" s="467">
        <v>0</v>
      </c>
      <c r="EI17" s="467">
        <v>0</v>
      </c>
      <c r="EJ17" s="467">
        <v>0</v>
      </c>
      <c r="EK17" s="467">
        <v>0</v>
      </c>
      <c r="EL17" s="467">
        <v>0</v>
      </c>
      <c r="EM17" s="467">
        <v>0</v>
      </c>
      <c r="EN17" s="467">
        <v>0</v>
      </c>
      <c r="EO17" s="467">
        <v>1</v>
      </c>
      <c r="EP17" s="467">
        <v>0</v>
      </c>
      <c r="EQ17" s="467">
        <v>1</v>
      </c>
      <c r="ER17" s="467">
        <v>6</v>
      </c>
      <c r="ES17" s="467">
        <v>7</v>
      </c>
      <c r="ET17" s="467">
        <v>13</v>
      </c>
      <c r="EU17" s="467">
        <v>71</v>
      </c>
      <c r="EV17" s="467">
        <v>73</v>
      </c>
      <c r="EW17" s="467">
        <v>144</v>
      </c>
      <c r="EX17" s="467">
        <v>111</v>
      </c>
      <c r="EY17" s="467">
        <v>94</v>
      </c>
      <c r="EZ17" s="467">
        <v>0</v>
      </c>
      <c r="FA17" s="467">
        <v>110</v>
      </c>
      <c r="FB17" s="467">
        <v>89</v>
      </c>
      <c r="FC17" s="467">
        <v>0</v>
      </c>
      <c r="FD17" s="467">
        <v>78</v>
      </c>
      <c r="FE17" s="467">
        <v>50</v>
      </c>
      <c r="FF17" s="467">
        <v>0</v>
      </c>
      <c r="FG17" s="467">
        <v>1</v>
      </c>
      <c r="FH17" s="467">
        <v>1</v>
      </c>
      <c r="FI17" s="467">
        <v>0</v>
      </c>
      <c r="FJ17" s="467">
        <v>0</v>
      </c>
      <c r="FK17" s="467">
        <v>0</v>
      </c>
      <c r="FL17" s="467">
        <v>0</v>
      </c>
      <c r="FM17" s="467">
        <v>7</v>
      </c>
      <c r="FN17" s="467">
        <v>7</v>
      </c>
      <c r="FO17" s="467">
        <v>0</v>
      </c>
      <c r="FP17" s="467">
        <v>292</v>
      </c>
      <c r="FQ17" s="467">
        <v>256</v>
      </c>
      <c r="FR17" s="467">
        <v>0</v>
      </c>
      <c r="FS17" s="467">
        <v>78</v>
      </c>
      <c r="FT17" s="467">
        <v>50</v>
      </c>
      <c r="FU17" s="467">
        <v>0</v>
      </c>
      <c r="FV17" s="467">
        <v>0</v>
      </c>
      <c r="FW17" s="467">
        <v>0</v>
      </c>
      <c r="FX17" s="467">
        <v>0</v>
      </c>
      <c r="FY17" s="467">
        <v>0</v>
      </c>
      <c r="FZ17" s="467">
        <v>0</v>
      </c>
      <c r="GA17" s="467">
        <v>0</v>
      </c>
      <c r="GB17" s="467">
        <v>0</v>
      </c>
      <c r="GC17" s="467">
        <v>0</v>
      </c>
      <c r="GD17" s="467">
        <v>0</v>
      </c>
      <c r="GE17" s="467">
        <v>13</v>
      </c>
      <c r="GF17" s="467">
        <v>13</v>
      </c>
      <c r="GG17" s="467">
        <v>11</v>
      </c>
      <c r="GH17" s="467">
        <v>37</v>
      </c>
    </row>
    <row r="18" spans="1:190" s="468" customFormat="1">
      <c r="A18" s="463">
        <v>9</v>
      </c>
      <c r="B18" s="464"/>
      <c r="C18" s="464"/>
      <c r="D18" s="464"/>
      <c r="E18" s="465" t="s">
        <v>84</v>
      </c>
      <c r="F18" s="466"/>
      <c r="G18" s="467">
        <v>119</v>
      </c>
      <c r="H18" s="467">
        <v>7</v>
      </c>
      <c r="I18" s="467">
        <v>1</v>
      </c>
      <c r="J18" s="467">
        <v>0</v>
      </c>
      <c r="K18" s="467">
        <v>5</v>
      </c>
      <c r="L18" s="467">
        <v>0</v>
      </c>
      <c r="M18" s="467">
        <v>0</v>
      </c>
      <c r="N18" s="467"/>
      <c r="O18" s="467"/>
      <c r="P18" s="467"/>
      <c r="Q18" s="467"/>
      <c r="R18" s="467"/>
      <c r="S18" s="467"/>
      <c r="T18" s="467">
        <v>1</v>
      </c>
      <c r="U18" s="467">
        <v>4</v>
      </c>
      <c r="V18" s="467">
        <v>0</v>
      </c>
      <c r="W18" s="467">
        <v>0</v>
      </c>
      <c r="X18" s="467">
        <v>0</v>
      </c>
      <c r="Y18" s="467">
        <v>0</v>
      </c>
      <c r="Z18" s="467">
        <v>5</v>
      </c>
      <c r="AA18" s="467">
        <v>5</v>
      </c>
      <c r="AB18" s="467">
        <v>82</v>
      </c>
      <c r="AC18" s="467">
        <v>156</v>
      </c>
      <c r="AD18" s="467">
        <v>15</v>
      </c>
      <c r="AE18" s="467">
        <v>10</v>
      </c>
      <c r="AF18" s="467">
        <v>103</v>
      </c>
      <c r="AG18" s="467">
        <v>175</v>
      </c>
      <c r="AH18" s="467">
        <v>278</v>
      </c>
      <c r="AI18" s="467">
        <v>0</v>
      </c>
      <c r="AJ18" s="467">
        <v>0</v>
      </c>
      <c r="AK18" s="467">
        <v>13</v>
      </c>
      <c r="AL18" s="467">
        <v>39</v>
      </c>
      <c r="AM18" s="467">
        <v>51</v>
      </c>
      <c r="AN18" s="467">
        <v>85</v>
      </c>
      <c r="AO18" s="467">
        <v>33</v>
      </c>
      <c r="AP18" s="467">
        <v>36</v>
      </c>
      <c r="AQ18" s="467">
        <v>6</v>
      </c>
      <c r="AR18" s="467">
        <v>15</v>
      </c>
      <c r="AS18" s="467">
        <v>0</v>
      </c>
      <c r="AT18" s="467">
        <v>0</v>
      </c>
      <c r="AU18" s="467">
        <v>37</v>
      </c>
      <c r="AV18" s="467">
        <v>64</v>
      </c>
      <c r="AW18" s="467">
        <v>3</v>
      </c>
      <c r="AX18" s="467">
        <v>4</v>
      </c>
      <c r="AY18" s="467">
        <v>57</v>
      </c>
      <c r="AZ18" s="467">
        <v>94</v>
      </c>
      <c r="BA18" s="467">
        <v>6</v>
      </c>
      <c r="BB18" s="467">
        <v>13</v>
      </c>
      <c r="BC18" s="467">
        <v>103</v>
      </c>
      <c r="BD18" s="467">
        <v>175</v>
      </c>
      <c r="BE18" s="467">
        <v>278</v>
      </c>
      <c r="BF18" s="395">
        <v>20</v>
      </c>
      <c r="BG18" s="395">
        <v>59</v>
      </c>
      <c r="BH18" s="395">
        <v>2</v>
      </c>
      <c r="BI18" s="395">
        <v>4</v>
      </c>
      <c r="BJ18" s="395">
        <v>1</v>
      </c>
      <c r="BK18" s="395">
        <v>7</v>
      </c>
      <c r="BL18" s="395">
        <v>0</v>
      </c>
      <c r="BM18" s="395">
        <v>0</v>
      </c>
      <c r="BN18" s="395">
        <v>5</v>
      </c>
      <c r="BO18" s="395">
        <v>7</v>
      </c>
      <c r="BP18" s="465">
        <f t="shared" si="0"/>
        <v>28</v>
      </c>
      <c r="BQ18" s="465">
        <f t="shared" si="0"/>
        <v>77</v>
      </c>
      <c r="BR18" s="465">
        <f t="shared" si="1"/>
        <v>105</v>
      </c>
      <c r="BS18" s="467">
        <v>0</v>
      </c>
      <c r="BT18" s="467">
        <v>0</v>
      </c>
      <c r="BU18" s="467">
        <v>0</v>
      </c>
      <c r="BV18" s="467">
        <v>0</v>
      </c>
      <c r="BW18" s="467">
        <v>0</v>
      </c>
      <c r="BX18" s="467">
        <v>0</v>
      </c>
      <c r="BY18" s="467">
        <v>0</v>
      </c>
      <c r="BZ18" s="467">
        <v>0</v>
      </c>
      <c r="CA18" s="467">
        <v>0</v>
      </c>
      <c r="CB18" s="467">
        <v>0</v>
      </c>
      <c r="CC18" s="467">
        <v>0</v>
      </c>
      <c r="CD18" s="467">
        <v>0</v>
      </c>
      <c r="CE18" s="467">
        <v>0</v>
      </c>
      <c r="CF18" s="467">
        <v>0</v>
      </c>
      <c r="CG18" s="467">
        <v>0</v>
      </c>
      <c r="CH18" s="467">
        <v>0</v>
      </c>
      <c r="CI18" s="467">
        <v>0</v>
      </c>
      <c r="CJ18" s="467">
        <v>0</v>
      </c>
      <c r="CK18" s="467">
        <v>0</v>
      </c>
      <c r="CL18" s="467">
        <v>0</v>
      </c>
      <c r="CM18" s="467">
        <v>0</v>
      </c>
      <c r="CN18" s="467">
        <v>0</v>
      </c>
      <c r="CO18" s="467">
        <v>0</v>
      </c>
      <c r="CP18" s="467">
        <v>0</v>
      </c>
      <c r="CQ18" s="467">
        <v>0</v>
      </c>
      <c r="CR18" s="467">
        <v>0</v>
      </c>
      <c r="CS18" s="467">
        <v>0</v>
      </c>
      <c r="CT18" s="467">
        <v>517</v>
      </c>
      <c r="CU18" s="467">
        <v>622</v>
      </c>
      <c r="CV18" s="467">
        <v>1139</v>
      </c>
      <c r="CW18" s="467">
        <v>541</v>
      </c>
      <c r="CX18" s="467">
        <v>569</v>
      </c>
      <c r="CY18" s="467">
        <v>1110</v>
      </c>
      <c r="CZ18" s="467">
        <v>432</v>
      </c>
      <c r="DA18" s="467">
        <v>513</v>
      </c>
      <c r="DB18" s="467">
        <v>945</v>
      </c>
      <c r="DC18" s="467">
        <v>1490</v>
      </c>
      <c r="DD18" s="467">
        <v>1704</v>
      </c>
      <c r="DE18" s="467">
        <v>3194</v>
      </c>
      <c r="DF18" s="467">
        <v>3127</v>
      </c>
      <c r="DG18" s="467">
        <v>52</v>
      </c>
      <c r="DH18" s="467">
        <v>13</v>
      </c>
      <c r="DI18" s="467">
        <v>1</v>
      </c>
      <c r="DJ18" s="467">
        <v>1</v>
      </c>
      <c r="DK18" s="467">
        <v>0</v>
      </c>
      <c r="DL18" s="467">
        <v>0</v>
      </c>
      <c r="DM18" s="467">
        <v>3194</v>
      </c>
      <c r="DN18" s="467">
        <v>1</v>
      </c>
      <c r="DO18" s="467">
        <v>2</v>
      </c>
      <c r="DP18" s="467">
        <v>3</v>
      </c>
      <c r="DQ18" s="467">
        <v>0</v>
      </c>
      <c r="DR18" s="467">
        <v>1</v>
      </c>
      <c r="DS18" s="467">
        <v>1</v>
      </c>
      <c r="DT18" s="467">
        <v>0</v>
      </c>
      <c r="DU18" s="467">
        <v>0</v>
      </c>
      <c r="DV18" s="467">
        <v>0</v>
      </c>
      <c r="DW18" s="467">
        <v>0</v>
      </c>
      <c r="DX18" s="467">
        <v>1</v>
      </c>
      <c r="DY18" s="467">
        <v>1</v>
      </c>
      <c r="DZ18" s="467">
        <v>0</v>
      </c>
      <c r="EA18" s="467">
        <v>0</v>
      </c>
      <c r="EB18" s="467">
        <v>0</v>
      </c>
      <c r="EC18" s="467">
        <v>0</v>
      </c>
      <c r="ED18" s="467">
        <v>0</v>
      </c>
      <c r="EE18" s="467">
        <v>0</v>
      </c>
      <c r="EF18" s="467">
        <v>0</v>
      </c>
      <c r="EG18" s="467">
        <v>0</v>
      </c>
      <c r="EH18" s="467">
        <v>0</v>
      </c>
      <c r="EI18" s="467">
        <v>0</v>
      </c>
      <c r="EJ18" s="467">
        <v>0</v>
      </c>
      <c r="EK18" s="467">
        <v>0</v>
      </c>
      <c r="EL18" s="467">
        <v>1</v>
      </c>
      <c r="EM18" s="467">
        <v>0</v>
      </c>
      <c r="EN18" s="467">
        <v>1</v>
      </c>
      <c r="EO18" s="467">
        <v>0</v>
      </c>
      <c r="EP18" s="467">
        <v>1</v>
      </c>
      <c r="EQ18" s="467">
        <v>1</v>
      </c>
      <c r="ER18" s="467">
        <v>23</v>
      </c>
      <c r="ES18" s="467">
        <v>51</v>
      </c>
      <c r="ET18" s="467">
        <v>74</v>
      </c>
      <c r="EU18" s="467">
        <v>310</v>
      </c>
      <c r="EV18" s="467">
        <v>409</v>
      </c>
      <c r="EW18" s="467">
        <v>719</v>
      </c>
      <c r="EX18" s="467">
        <v>450</v>
      </c>
      <c r="EY18" s="467">
        <v>529</v>
      </c>
      <c r="EZ18" s="467">
        <v>0</v>
      </c>
      <c r="FA18" s="467">
        <v>420</v>
      </c>
      <c r="FB18" s="467">
        <v>476</v>
      </c>
      <c r="FC18" s="467">
        <v>0</v>
      </c>
      <c r="FD18" s="467">
        <v>285</v>
      </c>
      <c r="FE18" s="467">
        <v>234</v>
      </c>
      <c r="FF18" s="467">
        <v>0</v>
      </c>
      <c r="FG18" s="467">
        <v>1</v>
      </c>
      <c r="FH18" s="467">
        <v>3</v>
      </c>
      <c r="FI18" s="467">
        <v>0</v>
      </c>
      <c r="FJ18" s="467">
        <v>0</v>
      </c>
      <c r="FK18" s="467">
        <v>1</v>
      </c>
      <c r="FL18" s="467">
        <v>0</v>
      </c>
      <c r="FM18" s="467">
        <v>24</v>
      </c>
      <c r="FN18" s="467">
        <v>52</v>
      </c>
      <c r="FO18" s="467">
        <v>0</v>
      </c>
      <c r="FP18" s="467">
        <v>1180</v>
      </c>
      <c r="FQ18" s="467">
        <v>1414</v>
      </c>
      <c r="FR18" s="467">
        <v>0</v>
      </c>
      <c r="FS18" s="467">
        <v>285</v>
      </c>
      <c r="FT18" s="467">
        <v>234</v>
      </c>
      <c r="FU18" s="467">
        <v>0</v>
      </c>
      <c r="FV18" s="467">
        <v>0</v>
      </c>
      <c r="FW18" s="467">
        <v>0</v>
      </c>
      <c r="FX18" s="467">
        <v>0</v>
      </c>
      <c r="FY18" s="467">
        <v>0</v>
      </c>
      <c r="FZ18" s="467">
        <v>0</v>
      </c>
      <c r="GA18" s="467">
        <v>0</v>
      </c>
      <c r="GB18" s="467">
        <v>0</v>
      </c>
      <c r="GC18" s="467">
        <v>0</v>
      </c>
      <c r="GD18" s="467">
        <v>0</v>
      </c>
      <c r="GE18" s="467">
        <v>42</v>
      </c>
      <c r="GF18" s="467">
        <v>40</v>
      </c>
      <c r="GG18" s="467">
        <v>37</v>
      </c>
      <c r="GH18" s="467">
        <v>119</v>
      </c>
    </row>
    <row r="19" spans="1:190" s="468" customFormat="1">
      <c r="A19" s="463">
        <v>10</v>
      </c>
      <c r="B19" s="464"/>
      <c r="C19" s="464"/>
      <c r="D19" s="464"/>
      <c r="E19" s="465" t="s">
        <v>85</v>
      </c>
      <c r="F19" s="466"/>
      <c r="G19" s="467">
        <v>51</v>
      </c>
      <c r="H19" s="467">
        <v>5</v>
      </c>
      <c r="I19" s="467">
        <v>1</v>
      </c>
      <c r="J19" s="467">
        <v>0</v>
      </c>
      <c r="K19" s="467">
        <v>2</v>
      </c>
      <c r="L19" s="467">
        <v>0</v>
      </c>
      <c r="M19" s="467">
        <v>0</v>
      </c>
      <c r="N19" s="467"/>
      <c r="O19" s="467"/>
      <c r="P19" s="467"/>
      <c r="Q19" s="467"/>
      <c r="R19" s="467"/>
      <c r="S19" s="467"/>
      <c r="T19" s="467">
        <v>3</v>
      </c>
      <c r="U19" s="467">
        <v>1</v>
      </c>
      <c r="V19" s="467">
        <v>0</v>
      </c>
      <c r="W19" s="467">
        <v>0</v>
      </c>
      <c r="X19" s="467">
        <v>0</v>
      </c>
      <c r="Y19" s="467">
        <v>0</v>
      </c>
      <c r="Z19" s="467">
        <v>1</v>
      </c>
      <c r="AA19" s="467">
        <v>2</v>
      </c>
      <c r="AB19" s="467">
        <v>62</v>
      </c>
      <c r="AC19" s="467">
        <v>59</v>
      </c>
      <c r="AD19" s="467">
        <v>5</v>
      </c>
      <c r="AE19" s="467">
        <v>2</v>
      </c>
      <c r="AF19" s="467">
        <v>71</v>
      </c>
      <c r="AG19" s="467">
        <v>64</v>
      </c>
      <c r="AH19" s="467">
        <v>135</v>
      </c>
      <c r="AI19" s="467">
        <v>0</v>
      </c>
      <c r="AJ19" s="467">
        <v>0</v>
      </c>
      <c r="AK19" s="467">
        <v>24</v>
      </c>
      <c r="AL19" s="467">
        <v>24</v>
      </c>
      <c r="AM19" s="467">
        <v>25</v>
      </c>
      <c r="AN19" s="467">
        <v>29</v>
      </c>
      <c r="AO19" s="467">
        <v>19</v>
      </c>
      <c r="AP19" s="467">
        <v>9</v>
      </c>
      <c r="AQ19" s="467">
        <v>2</v>
      </c>
      <c r="AR19" s="467">
        <v>2</v>
      </c>
      <c r="AS19" s="467">
        <v>1</v>
      </c>
      <c r="AT19" s="467">
        <v>0</v>
      </c>
      <c r="AU19" s="467">
        <v>47</v>
      </c>
      <c r="AV19" s="467">
        <v>35</v>
      </c>
      <c r="AW19" s="467">
        <v>0</v>
      </c>
      <c r="AX19" s="467">
        <v>1</v>
      </c>
      <c r="AY19" s="467">
        <v>22</v>
      </c>
      <c r="AZ19" s="467">
        <v>26</v>
      </c>
      <c r="BA19" s="467">
        <v>2</v>
      </c>
      <c r="BB19" s="467">
        <v>2</v>
      </c>
      <c r="BC19" s="467">
        <v>71</v>
      </c>
      <c r="BD19" s="467">
        <v>64</v>
      </c>
      <c r="BE19" s="467">
        <v>135</v>
      </c>
      <c r="BF19" s="395">
        <v>14</v>
      </c>
      <c r="BG19" s="395">
        <v>17</v>
      </c>
      <c r="BH19" s="395">
        <v>20</v>
      </c>
      <c r="BI19" s="395">
        <v>14</v>
      </c>
      <c r="BJ19" s="395">
        <v>3</v>
      </c>
      <c r="BK19" s="395">
        <v>8</v>
      </c>
      <c r="BL19" s="395">
        <v>0</v>
      </c>
      <c r="BM19" s="395">
        <v>0</v>
      </c>
      <c r="BN19" s="395">
        <v>5</v>
      </c>
      <c r="BO19" s="395">
        <v>5</v>
      </c>
      <c r="BP19" s="465">
        <f t="shared" si="0"/>
        <v>42</v>
      </c>
      <c r="BQ19" s="465">
        <f t="shared" si="0"/>
        <v>44</v>
      </c>
      <c r="BR19" s="465">
        <f t="shared" si="1"/>
        <v>86</v>
      </c>
      <c r="BS19" s="467">
        <v>0</v>
      </c>
      <c r="BT19" s="467">
        <v>0</v>
      </c>
      <c r="BU19" s="467">
        <v>0</v>
      </c>
      <c r="BV19" s="467">
        <v>0</v>
      </c>
      <c r="BW19" s="467">
        <v>0</v>
      </c>
      <c r="BX19" s="467">
        <v>0</v>
      </c>
      <c r="BY19" s="467">
        <v>0</v>
      </c>
      <c r="BZ19" s="467">
        <v>0</v>
      </c>
      <c r="CA19" s="467">
        <v>0</v>
      </c>
      <c r="CB19" s="467">
        <v>0</v>
      </c>
      <c r="CC19" s="467">
        <v>0</v>
      </c>
      <c r="CD19" s="467">
        <v>0</v>
      </c>
      <c r="CE19" s="467">
        <v>0</v>
      </c>
      <c r="CF19" s="467">
        <v>0</v>
      </c>
      <c r="CG19" s="467">
        <v>0</v>
      </c>
      <c r="CH19" s="467">
        <v>0</v>
      </c>
      <c r="CI19" s="467">
        <v>0</v>
      </c>
      <c r="CJ19" s="467">
        <v>0</v>
      </c>
      <c r="CK19" s="467">
        <v>0</v>
      </c>
      <c r="CL19" s="467">
        <v>0</v>
      </c>
      <c r="CM19" s="467">
        <v>0</v>
      </c>
      <c r="CN19" s="467">
        <v>0</v>
      </c>
      <c r="CO19" s="467">
        <v>0</v>
      </c>
      <c r="CP19" s="467">
        <v>0</v>
      </c>
      <c r="CQ19" s="467">
        <v>0</v>
      </c>
      <c r="CR19" s="467">
        <v>0</v>
      </c>
      <c r="CS19" s="467">
        <v>0</v>
      </c>
      <c r="CT19" s="467">
        <v>314</v>
      </c>
      <c r="CU19" s="467">
        <v>337</v>
      </c>
      <c r="CV19" s="467">
        <v>651</v>
      </c>
      <c r="CW19" s="467">
        <v>213</v>
      </c>
      <c r="CX19" s="467">
        <v>304</v>
      </c>
      <c r="CY19" s="467">
        <v>517</v>
      </c>
      <c r="CZ19" s="467">
        <v>210</v>
      </c>
      <c r="DA19" s="467">
        <v>262</v>
      </c>
      <c r="DB19" s="467">
        <v>472</v>
      </c>
      <c r="DC19" s="467">
        <v>737</v>
      </c>
      <c r="DD19" s="467">
        <v>903</v>
      </c>
      <c r="DE19" s="467">
        <v>1640</v>
      </c>
      <c r="DF19" s="467">
        <v>1586</v>
      </c>
      <c r="DG19" s="467">
        <v>50</v>
      </c>
      <c r="DH19" s="467">
        <v>4</v>
      </c>
      <c r="DI19" s="467">
        <v>0</v>
      </c>
      <c r="DJ19" s="467">
        <v>0</v>
      </c>
      <c r="DK19" s="467">
        <v>0</v>
      </c>
      <c r="DL19" s="467">
        <v>0</v>
      </c>
      <c r="DM19" s="467">
        <v>1640</v>
      </c>
      <c r="DN19" s="467">
        <v>0</v>
      </c>
      <c r="DO19" s="467">
        <v>0</v>
      </c>
      <c r="DP19" s="467">
        <v>0</v>
      </c>
      <c r="DQ19" s="467">
        <v>0</v>
      </c>
      <c r="DR19" s="467">
        <v>0</v>
      </c>
      <c r="DS19" s="467">
        <v>0</v>
      </c>
      <c r="DT19" s="467">
        <v>0</v>
      </c>
      <c r="DU19" s="467">
        <v>0</v>
      </c>
      <c r="DV19" s="467">
        <v>0</v>
      </c>
      <c r="DW19" s="467">
        <v>0</v>
      </c>
      <c r="DX19" s="467">
        <v>0</v>
      </c>
      <c r="DY19" s="467">
        <v>0</v>
      </c>
      <c r="DZ19" s="467">
        <v>0</v>
      </c>
      <c r="EA19" s="467">
        <v>0</v>
      </c>
      <c r="EB19" s="467">
        <v>0</v>
      </c>
      <c r="EC19" s="467">
        <v>0</v>
      </c>
      <c r="ED19" s="467">
        <v>0</v>
      </c>
      <c r="EE19" s="467">
        <v>0</v>
      </c>
      <c r="EF19" s="467">
        <v>0</v>
      </c>
      <c r="EG19" s="467">
        <v>0</v>
      </c>
      <c r="EH19" s="467">
        <v>0</v>
      </c>
      <c r="EI19" s="467">
        <v>0</v>
      </c>
      <c r="EJ19" s="467">
        <v>0</v>
      </c>
      <c r="EK19" s="467">
        <v>0</v>
      </c>
      <c r="EL19" s="467">
        <v>0</v>
      </c>
      <c r="EM19" s="467">
        <v>0</v>
      </c>
      <c r="EN19" s="467">
        <v>0</v>
      </c>
      <c r="EO19" s="467">
        <v>0</v>
      </c>
      <c r="EP19" s="467">
        <v>1</v>
      </c>
      <c r="EQ19" s="467">
        <v>1</v>
      </c>
      <c r="ER19" s="467">
        <v>4</v>
      </c>
      <c r="ES19" s="467">
        <v>14</v>
      </c>
      <c r="ET19" s="467">
        <v>18</v>
      </c>
      <c r="EU19" s="467">
        <v>156</v>
      </c>
      <c r="EV19" s="467">
        <v>171</v>
      </c>
      <c r="EW19" s="467">
        <v>327</v>
      </c>
      <c r="EX19" s="467">
        <v>225</v>
      </c>
      <c r="EY19" s="467">
        <v>349</v>
      </c>
      <c r="EZ19" s="467">
        <v>0</v>
      </c>
      <c r="FA19" s="467">
        <v>212</v>
      </c>
      <c r="FB19" s="467">
        <v>245</v>
      </c>
      <c r="FC19" s="467">
        <v>0</v>
      </c>
      <c r="FD19" s="467">
        <v>140</v>
      </c>
      <c r="FE19" s="467">
        <v>123</v>
      </c>
      <c r="FF19" s="467">
        <v>0</v>
      </c>
      <c r="FG19" s="467">
        <v>0</v>
      </c>
      <c r="FH19" s="467">
        <v>0</v>
      </c>
      <c r="FI19" s="467">
        <v>0</v>
      </c>
      <c r="FJ19" s="467">
        <v>0</v>
      </c>
      <c r="FK19" s="467">
        <v>0</v>
      </c>
      <c r="FL19" s="467">
        <v>0</v>
      </c>
      <c r="FM19" s="467">
        <v>4</v>
      </c>
      <c r="FN19" s="467">
        <v>15</v>
      </c>
      <c r="FO19" s="467">
        <v>0</v>
      </c>
      <c r="FP19" s="467">
        <v>593</v>
      </c>
      <c r="FQ19" s="467">
        <v>765</v>
      </c>
      <c r="FR19" s="467">
        <v>0</v>
      </c>
      <c r="FS19" s="467">
        <v>140</v>
      </c>
      <c r="FT19" s="467">
        <v>123</v>
      </c>
      <c r="FU19" s="467">
        <v>0</v>
      </c>
      <c r="FV19" s="467">
        <v>0</v>
      </c>
      <c r="FW19" s="467">
        <v>0</v>
      </c>
      <c r="FX19" s="467">
        <v>0</v>
      </c>
      <c r="FY19" s="467">
        <v>0</v>
      </c>
      <c r="FZ19" s="467">
        <v>0</v>
      </c>
      <c r="GA19" s="467">
        <v>0</v>
      </c>
      <c r="GB19" s="467">
        <v>0</v>
      </c>
      <c r="GC19" s="467">
        <v>0</v>
      </c>
      <c r="GD19" s="467">
        <v>0</v>
      </c>
      <c r="GE19" s="467">
        <v>27</v>
      </c>
      <c r="GF19" s="467">
        <v>24</v>
      </c>
      <c r="GG19" s="467">
        <v>23</v>
      </c>
      <c r="GH19" s="467">
        <v>74</v>
      </c>
    </row>
    <row r="20" spans="1:190" s="456" customFormat="1" ht="3.75" customHeight="1">
      <c r="A20" s="469"/>
      <c r="B20" s="470"/>
      <c r="C20" s="470"/>
      <c r="D20" s="470"/>
      <c r="E20" s="470"/>
      <c r="F20" s="471"/>
      <c r="G20" s="472"/>
      <c r="H20" s="472"/>
      <c r="I20" s="472"/>
      <c r="J20" s="472"/>
      <c r="K20" s="472"/>
      <c r="L20" s="472"/>
      <c r="M20" s="472"/>
      <c r="N20" s="472"/>
      <c r="O20" s="472"/>
      <c r="P20" s="472"/>
      <c r="Q20" s="472"/>
      <c r="R20" s="472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473"/>
      <c r="BQ20" s="473"/>
      <c r="BR20" s="473"/>
      <c r="BS20" s="472"/>
      <c r="BT20" s="472"/>
      <c r="BU20" s="472"/>
      <c r="BV20" s="472"/>
      <c r="BW20" s="472"/>
      <c r="BX20" s="472"/>
      <c r="BY20" s="472"/>
      <c r="BZ20" s="472"/>
      <c r="CA20" s="472"/>
      <c r="CB20" s="472"/>
      <c r="CC20" s="472"/>
      <c r="CD20" s="472"/>
      <c r="CE20" s="472"/>
      <c r="CF20" s="472"/>
      <c r="CG20" s="472"/>
      <c r="CH20" s="472"/>
      <c r="CI20" s="472"/>
      <c r="CJ20" s="472"/>
      <c r="CK20" s="472"/>
      <c r="CL20" s="472"/>
      <c r="CM20" s="472"/>
      <c r="CN20" s="472"/>
      <c r="CO20" s="472"/>
      <c r="CP20" s="472"/>
      <c r="CQ20" s="472"/>
      <c r="CR20" s="472"/>
      <c r="CS20" s="472"/>
      <c r="CT20" s="472"/>
      <c r="CU20" s="472"/>
      <c r="CV20" s="472"/>
      <c r="CW20" s="472"/>
      <c r="CX20" s="472"/>
      <c r="CY20" s="472"/>
      <c r="CZ20" s="472"/>
      <c r="DA20" s="472"/>
      <c r="DB20" s="472"/>
      <c r="DC20" s="472"/>
      <c r="DD20" s="472"/>
      <c r="DE20" s="472"/>
      <c r="DF20" s="472"/>
      <c r="DG20" s="472"/>
      <c r="DH20" s="472"/>
      <c r="DI20" s="472"/>
      <c r="DJ20" s="472"/>
      <c r="DK20" s="472"/>
      <c r="DL20" s="472"/>
      <c r="DM20" s="472"/>
      <c r="DN20" s="472"/>
      <c r="DO20" s="472"/>
      <c r="DP20" s="472"/>
      <c r="DQ20" s="472"/>
      <c r="DR20" s="472"/>
      <c r="DS20" s="472"/>
      <c r="DT20" s="472"/>
      <c r="DU20" s="472"/>
      <c r="DV20" s="472"/>
      <c r="DW20" s="472"/>
      <c r="DX20" s="472"/>
      <c r="DY20" s="472"/>
      <c r="DZ20" s="472"/>
      <c r="EA20" s="472"/>
      <c r="EB20" s="472"/>
      <c r="EC20" s="472"/>
      <c r="ED20" s="472"/>
      <c r="EE20" s="472"/>
      <c r="EF20" s="472"/>
      <c r="EG20" s="472"/>
      <c r="EH20" s="472"/>
      <c r="EI20" s="472"/>
      <c r="EJ20" s="472"/>
      <c r="EK20" s="472"/>
      <c r="EL20" s="472"/>
      <c r="EM20" s="472"/>
      <c r="EN20" s="472"/>
      <c r="EO20" s="472"/>
      <c r="EP20" s="472"/>
      <c r="EQ20" s="472"/>
      <c r="ER20" s="472"/>
      <c r="ES20" s="472"/>
      <c r="ET20" s="472"/>
      <c r="EU20" s="472"/>
      <c r="EV20" s="472"/>
      <c r="EW20" s="472"/>
      <c r="EX20" s="472"/>
      <c r="EY20" s="472"/>
      <c r="EZ20" s="472"/>
      <c r="FA20" s="472"/>
      <c r="FB20" s="472"/>
      <c r="FC20" s="472"/>
      <c r="FD20" s="472"/>
      <c r="FE20" s="472"/>
      <c r="FF20" s="472"/>
      <c r="FG20" s="472"/>
      <c r="FH20" s="472"/>
      <c r="FI20" s="472"/>
      <c r="FJ20" s="472"/>
      <c r="FK20" s="472"/>
      <c r="FL20" s="472"/>
      <c r="FM20" s="472"/>
      <c r="FN20" s="472"/>
      <c r="FO20" s="472"/>
      <c r="FP20" s="472"/>
      <c r="FQ20" s="472"/>
      <c r="FR20" s="472"/>
      <c r="FS20" s="472"/>
      <c r="FT20" s="472"/>
      <c r="FU20" s="472"/>
      <c r="FV20" s="472"/>
      <c r="FW20" s="472"/>
      <c r="FX20" s="472"/>
      <c r="FY20" s="472"/>
      <c r="FZ20" s="472"/>
      <c r="GA20" s="472"/>
      <c r="GB20" s="472"/>
      <c r="GC20" s="472"/>
      <c r="GD20" s="472"/>
      <c r="GE20" s="472"/>
      <c r="GF20" s="472"/>
      <c r="GG20" s="472"/>
      <c r="GH20" s="472"/>
    </row>
    <row r="21" spans="1:190" s="456" customFormat="1">
      <c r="A21" s="801" t="s">
        <v>352</v>
      </c>
      <c r="B21" s="802"/>
      <c r="C21" s="802"/>
      <c r="D21" s="802"/>
      <c r="E21" s="802"/>
      <c r="F21" s="474"/>
      <c r="G21" s="472">
        <f t="shared" ref="G21:M21" si="2">G19+G18+G17+G16+G15+G14+G13+G12+G11+G10</f>
        <v>355</v>
      </c>
      <c r="H21" s="472">
        <f t="shared" si="2"/>
        <v>27</v>
      </c>
      <c r="I21" s="472">
        <f t="shared" si="2"/>
        <v>10</v>
      </c>
      <c r="J21" s="472">
        <f t="shared" si="2"/>
        <v>0</v>
      </c>
      <c r="K21" s="472">
        <f t="shared" si="2"/>
        <v>14</v>
      </c>
      <c r="L21" s="472">
        <f t="shared" si="2"/>
        <v>0</v>
      </c>
      <c r="M21" s="472">
        <f t="shared" si="2"/>
        <v>0</v>
      </c>
      <c r="N21" s="472"/>
      <c r="O21" s="472"/>
      <c r="P21" s="472"/>
      <c r="Q21" s="472"/>
      <c r="R21" s="472"/>
      <c r="S21" s="472"/>
      <c r="T21" s="472">
        <f t="shared" ref="T21:AF21" si="3">T19+T18+T17+T16+T15+T14+T13+T12+T11+T10</f>
        <v>18</v>
      </c>
      <c r="U21" s="472">
        <f t="shared" si="3"/>
        <v>11</v>
      </c>
      <c r="V21" s="472">
        <f t="shared" si="3"/>
        <v>0</v>
      </c>
      <c r="W21" s="472">
        <f t="shared" si="3"/>
        <v>0</v>
      </c>
      <c r="X21" s="472">
        <f t="shared" si="3"/>
        <v>3</v>
      </c>
      <c r="Y21" s="472">
        <f t="shared" si="3"/>
        <v>1</v>
      </c>
      <c r="Z21" s="472">
        <f t="shared" si="3"/>
        <v>14</v>
      </c>
      <c r="AA21" s="472">
        <f t="shared" si="3"/>
        <v>8</v>
      </c>
      <c r="AB21" s="472">
        <f t="shared" si="3"/>
        <v>321</v>
      </c>
      <c r="AC21" s="472">
        <f t="shared" si="3"/>
        <v>412</v>
      </c>
      <c r="AD21" s="472">
        <f t="shared" si="3"/>
        <v>42</v>
      </c>
      <c r="AE21" s="472">
        <f t="shared" si="3"/>
        <v>26</v>
      </c>
      <c r="AF21" s="472">
        <f t="shared" si="3"/>
        <v>398</v>
      </c>
      <c r="AG21" s="472"/>
      <c r="AH21" s="472">
        <f t="shared" ref="AH21:BO21" si="4">AH19+AH18+AH17+AH16+AH15+AH14+AH13+AH12+AH11+AH10</f>
        <v>856</v>
      </c>
      <c r="AI21" s="472">
        <f t="shared" si="4"/>
        <v>0</v>
      </c>
      <c r="AJ21" s="472">
        <f t="shared" si="4"/>
        <v>0</v>
      </c>
      <c r="AK21" s="472">
        <f t="shared" si="4"/>
        <v>92</v>
      </c>
      <c r="AL21" s="472">
        <f t="shared" si="4"/>
        <v>144</v>
      </c>
      <c r="AM21" s="472">
        <f t="shared" si="4"/>
        <v>172</v>
      </c>
      <c r="AN21" s="472">
        <f t="shared" si="4"/>
        <v>218</v>
      </c>
      <c r="AO21" s="472">
        <f t="shared" si="4"/>
        <v>108</v>
      </c>
      <c r="AP21" s="472">
        <f t="shared" si="4"/>
        <v>75</v>
      </c>
      <c r="AQ21" s="472">
        <f t="shared" si="4"/>
        <v>25</v>
      </c>
      <c r="AR21" s="472">
        <f t="shared" si="4"/>
        <v>21</v>
      </c>
      <c r="AS21" s="472">
        <f t="shared" si="4"/>
        <v>1</v>
      </c>
      <c r="AT21" s="472">
        <f t="shared" si="4"/>
        <v>0</v>
      </c>
      <c r="AU21" s="472">
        <f t="shared" si="4"/>
        <v>218</v>
      </c>
      <c r="AV21" s="472">
        <f t="shared" si="4"/>
        <v>230</v>
      </c>
      <c r="AW21" s="472">
        <f t="shared" si="4"/>
        <v>7</v>
      </c>
      <c r="AX21" s="472">
        <f t="shared" si="4"/>
        <v>7</v>
      </c>
      <c r="AY21" s="472">
        <f t="shared" si="4"/>
        <v>150</v>
      </c>
      <c r="AZ21" s="472">
        <f t="shared" si="4"/>
        <v>198</v>
      </c>
      <c r="BA21" s="472">
        <f t="shared" si="4"/>
        <v>23</v>
      </c>
      <c r="BB21" s="472">
        <f t="shared" si="4"/>
        <v>23</v>
      </c>
      <c r="BC21" s="472">
        <f t="shared" si="4"/>
        <v>398</v>
      </c>
      <c r="BD21" s="472">
        <f t="shared" si="4"/>
        <v>458</v>
      </c>
      <c r="BE21" s="472">
        <f t="shared" si="4"/>
        <v>856</v>
      </c>
      <c r="BF21" s="472">
        <f t="shared" si="4"/>
        <v>88</v>
      </c>
      <c r="BG21" s="472">
        <f t="shared" si="4"/>
        <v>127</v>
      </c>
      <c r="BH21" s="472">
        <f t="shared" si="4"/>
        <v>35</v>
      </c>
      <c r="BI21" s="472">
        <f t="shared" si="4"/>
        <v>37</v>
      </c>
      <c r="BJ21" s="472">
        <f t="shared" si="4"/>
        <v>23</v>
      </c>
      <c r="BK21" s="472">
        <f t="shared" si="4"/>
        <v>48</v>
      </c>
      <c r="BL21" s="472">
        <f t="shared" si="4"/>
        <v>0</v>
      </c>
      <c r="BM21" s="472">
        <f t="shared" si="4"/>
        <v>0</v>
      </c>
      <c r="BN21" s="472">
        <f t="shared" si="4"/>
        <v>27</v>
      </c>
      <c r="BO21" s="472">
        <f t="shared" si="4"/>
        <v>44</v>
      </c>
      <c r="BP21" s="472">
        <f>SUM(BP10:BP19)</f>
        <v>173</v>
      </c>
      <c r="BQ21" s="472">
        <f>SUM(BQ10:BQ19)</f>
        <v>256</v>
      </c>
      <c r="BR21" s="472">
        <f>SUM(BR10:BR19)</f>
        <v>429</v>
      </c>
      <c r="BS21" s="472">
        <f t="shared" ref="BS21:CX21" si="5">BS19+BS18+BS17+BS16+BS15+BS14+BS13+BS12+BS11+BS10</f>
        <v>0</v>
      </c>
      <c r="BT21" s="472">
        <f t="shared" si="5"/>
        <v>0</v>
      </c>
      <c r="BU21" s="472">
        <f t="shared" si="5"/>
        <v>0</v>
      </c>
      <c r="BV21" s="472">
        <f t="shared" si="5"/>
        <v>0</v>
      </c>
      <c r="BW21" s="472">
        <f t="shared" si="5"/>
        <v>0</v>
      </c>
      <c r="BX21" s="472">
        <f t="shared" si="5"/>
        <v>0</v>
      </c>
      <c r="BY21" s="472">
        <f t="shared" si="5"/>
        <v>0</v>
      </c>
      <c r="BZ21" s="472">
        <f t="shared" si="5"/>
        <v>0</v>
      </c>
      <c r="CA21" s="472">
        <f t="shared" si="5"/>
        <v>0</v>
      </c>
      <c r="CB21" s="472">
        <f t="shared" si="5"/>
        <v>0</v>
      </c>
      <c r="CC21" s="472">
        <f t="shared" si="5"/>
        <v>0</v>
      </c>
      <c r="CD21" s="472">
        <f t="shared" si="5"/>
        <v>0</v>
      </c>
      <c r="CE21" s="472">
        <f t="shared" si="5"/>
        <v>0</v>
      </c>
      <c r="CF21" s="472">
        <f t="shared" si="5"/>
        <v>0</v>
      </c>
      <c r="CG21" s="472">
        <f t="shared" si="5"/>
        <v>0</v>
      </c>
      <c r="CH21" s="472">
        <f t="shared" si="5"/>
        <v>0</v>
      </c>
      <c r="CI21" s="472">
        <f t="shared" si="5"/>
        <v>0</v>
      </c>
      <c r="CJ21" s="472">
        <f t="shared" si="5"/>
        <v>0</v>
      </c>
      <c r="CK21" s="472">
        <f t="shared" si="5"/>
        <v>0</v>
      </c>
      <c r="CL21" s="472">
        <f t="shared" si="5"/>
        <v>0</v>
      </c>
      <c r="CM21" s="472">
        <f t="shared" si="5"/>
        <v>0</v>
      </c>
      <c r="CN21" s="472">
        <f t="shared" si="5"/>
        <v>0</v>
      </c>
      <c r="CO21" s="472">
        <f t="shared" si="5"/>
        <v>0</v>
      </c>
      <c r="CP21" s="472">
        <f t="shared" si="5"/>
        <v>0</v>
      </c>
      <c r="CQ21" s="472">
        <f t="shared" si="5"/>
        <v>0</v>
      </c>
      <c r="CR21" s="472">
        <f t="shared" si="5"/>
        <v>0</v>
      </c>
      <c r="CS21" s="472">
        <f t="shared" si="5"/>
        <v>0</v>
      </c>
      <c r="CT21" s="472">
        <f t="shared" si="5"/>
        <v>1632</v>
      </c>
      <c r="CU21" s="472">
        <f t="shared" si="5"/>
        <v>1697</v>
      </c>
      <c r="CV21" s="472">
        <f t="shared" si="5"/>
        <v>3329</v>
      </c>
      <c r="CW21" s="472">
        <f t="shared" si="5"/>
        <v>1446</v>
      </c>
      <c r="CX21" s="472">
        <f t="shared" si="5"/>
        <v>1534</v>
      </c>
      <c r="CY21" s="472">
        <f t="shared" ref="CY21:ED21" si="6">CY19+CY18+CY17+CY16+CY15+CY14+CY13+CY12+CY11+CY10</f>
        <v>2980</v>
      </c>
      <c r="CZ21" s="472">
        <f t="shared" si="6"/>
        <v>1195</v>
      </c>
      <c r="DA21" s="472">
        <f t="shared" si="6"/>
        <v>1338</v>
      </c>
      <c r="DB21" s="472">
        <f t="shared" si="6"/>
        <v>2533</v>
      </c>
      <c r="DC21" s="472">
        <f t="shared" si="6"/>
        <v>4273</v>
      </c>
      <c r="DD21" s="472">
        <f t="shared" si="6"/>
        <v>4569</v>
      </c>
      <c r="DE21" s="472">
        <f t="shared" si="6"/>
        <v>8842</v>
      </c>
      <c r="DF21" s="472">
        <f t="shared" si="6"/>
        <v>8670</v>
      </c>
      <c r="DG21" s="472">
        <f t="shared" si="6"/>
        <v>150</v>
      </c>
      <c r="DH21" s="472">
        <f t="shared" si="6"/>
        <v>20</v>
      </c>
      <c r="DI21" s="472">
        <f t="shared" si="6"/>
        <v>1</v>
      </c>
      <c r="DJ21" s="472">
        <f t="shared" si="6"/>
        <v>1</v>
      </c>
      <c r="DK21" s="472">
        <f t="shared" si="6"/>
        <v>0</v>
      </c>
      <c r="DL21" s="472">
        <f t="shared" si="6"/>
        <v>0</v>
      </c>
      <c r="DM21" s="472">
        <f t="shared" si="6"/>
        <v>8842</v>
      </c>
      <c r="DN21" s="472">
        <f t="shared" si="6"/>
        <v>4</v>
      </c>
      <c r="DO21" s="472">
        <f t="shared" si="6"/>
        <v>3</v>
      </c>
      <c r="DP21" s="472">
        <f t="shared" si="6"/>
        <v>7</v>
      </c>
      <c r="DQ21" s="472">
        <f t="shared" si="6"/>
        <v>0</v>
      </c>
      <c r="DR21" s="472">
        <f t="shared" si="6"/>
        <v>2</v>
      </c>
      <c r="DS21" s="472">
        <f t="shared" si="6"/>
        <v>2</v>
      </c>
      <c r="DT21" s="472">
        <f t="shared" si="6"/>
        <v>0</v>
      </c>
      <c r="DU21" s="472">
        <f t="shared" si="6"/>
        <v>0</v>
      </c>
      <c r="DV21" s="472">
        <f t="shared" si="6"/>
        <v>0</v>
      </c>
      <c r="DW21" s="472">
        <f t="shared" si="6"/>
        <v>0</v>
      </c>
      <c r="DX21" s="472">
        <f t="shared" si="6"/>
        <v>1</v>
      </c>
      <c r="DY21" s="472">
        <f t="shared" si="6"/>
        <v>1</v>
      </c>
      <c r="DZ21" s="472">
        <f t="shared" si="6"/>
        <v>0</v>
      </c>
      <c r="EA21" s="472">
        <f t="shared" si="6"/>
        <v>1</v>
      </c>
      <c r="EB21" s="472">
        <f t="shared" si="6"/>
        <v>1</v>
      </c>
      <c r="EC21" s="472">
        <f t="shared" si="6"/>
        <v>0</v>
      </c>
      <c r="ED21" s="472">
        <f t="shared" si="6"/>
        <v>0</v>
      </c>
      <c r="EE21" s="472">
        <f t="shared" ref="EE21:FJ21" si="7">EE19+EE18+EE17+EE16+EE15+EE14+EE13+EE12+EE11+EE10</f>
        <v>0</v>
      </c>
      <c r="EF21" s="472">
        <f t="shared" si="7"/>
        <v>0</v>
      </c>
      <c r="EG21" s="472">
        <f t="shared" si="7"/>
        <v>0</v>
      </c>
      <c r="EH21" s="472">
        <f t="shared" si="7"/>
        <v>0</v>
      </c>
      <c r="EI21" s="472">
        <f t="shared" si="7"/>
        <v>0</v>
      </c>
      <c r="EJ21" s="472">
        <f t="shared" si="7"/>
        <v>0</v>
      </c>
      <c r="EK21" s="472">
        <f t="shared" si="7"/>
        <v>0</v>
      </c>
      <c r="EL21" s="472">
        <f t="shared" si="7"/>
        <v>1</v>
      </c>
      <c r="EM21" s="472">
        <f t="shared" si="7"/>
        <v>0</v>
      </c>
      <c r="EN21" s="472">
        <f t="shared" si="7"/>
        <v>1</v>
      </c>
      <c r="EO21" s="472">
        <f t="shared" si="7"/>
        <v>2</v>
      </c>
      <c r="EP21" s="472">
        <f t="shared" si="7"/>
        <v>4</v>
      </c>
      <c r="EQ21" s="472">
        <f t="shared" si="7"/>
        <v>6</v>
      </c>
      <c r="ER21" s="472">
        <f t="shared" si="7"/>
        <v>61</v>
      </c>
      <c r="ES21" s="472">
        <f t="shared" si="7"/>
        <v>123</v>
      </c>
      <c r="ET21" s="472">
        <f t="shared" si="7"/>
        <v>184</v>
      </c>
      <c r="EU21" s="472">
        <f t="shared" si="7"/>
        <v>866</v>
      </c>
      <c r="EV21" s="472">
        <f t="shared" si="7"/>
        <v>988</v>
      </c>
      <c r="EW21" s="472">
        <f t="shared" si="7"/>
        <v>1854</v>
      </c>
      <c r="EX21" s="472">
        <f t="shared" si="7"/>
        <v>1279</v>
      </c>
      <c r="EY21" s="472">
        <f t="shared" si="7"/>
        <v>1526</v>
      </c>
      <c r="EZ21" s="472">
        <f t="shared" si="7"/>
        <v>0</v>
      </c>
      <c r="FA21" s="472">
        <f t="shared" si="7"/>
        <v>1161</v>
      </c>
      <c r="FB21" s="472">
        <f t="shared" si="7"/>
        <v>1252</v>
      </c>
      <c r="FC21" s="472">
        <f t="shared" si="7"/>
        <v>0</v>
      </c>
      <c r="FD21" s="472">
        <f t="shared" si="7"/>
        <v>899</v>
      </c>
      <c r="FE21" s="472">
        <f t="shared" si="7"/>
        <v>669</v>
      </c>
      <c r="FF21" s="472">
        <f t="shared" si="7"/>
        <v>0</v>
      </c>
      <c r="FG21" s="472">
        <f t="shared" si="7"/>
        <v>4</v>
      </c>
      <c r="FH21" s="472">
        <f t="shared" si="7"/>
        <v>5</v>
      </c>
      <c r="FI21" s="472">
        <f t="shared" si="7"/>
        <v>0</v>
      </c>
      <c r="FJ21" s="472">
        <f t="shared" si="7"/>
        <v>0</v>
      </c>
      <c r="FK21" s="472">
        <f t="shared" ref="FK21:GH21" si="8">FK19+FK18+FK17+FK16+FK15+FK14+FK13+FK12+FK11+FK10</f>
        <v>2</v>
      </c>
      <c r="FL21" s="472">
        <f t="shared" si="8"/>
        <v>0</v>
      </c>
      <c r="FM21" s="472">
        <f t="shared" si="8"/>
        <v>64</v>
      </c>
      <c r="FN21" s="472">
        <f t="shared" si="8"/>
        <v>127</v>
      </c>
      <c r="FO21" s="472">
        <f t="shared" si="8"/>
        <v>0</v>
      </c>
      <c r="FP21" s="472">
        <f t="shared" si="8"/>
        <v>3306</v>
      </c>
      <c r="FQ21" s="472">
        <f t="shared" si="8"/>
        <v>3766</v>
      </c>
      <c r="FR21" s="472">
        <f t="shared" si="8"/>
        <v>0</v>
      </c>
      <c r="FS21" s="472">
        <f t="shared" si="8"/>
        <v>899</v>
      </c>
      <c r="FT21" s="472">
        <f t="shared" si="8"/>
        <v>669</v>
      </c>
      <c r="FU21" s="472">
        <f t="shared" si="8"/>
        <v>0</v>
      </c>
      <c r="FV21" s="472">
        <f t="shared" si="8"/>
        <v>0</v>
      </c>
      <c r="FW21" s="472">
        <f t="shared" si="8"/>
        <v>0</v>
      </c>
      <c r="FX21" s="472">
        <f t="shared" si="8"/>
        <v>0</v>
      </c>
      <c r="FY21" s="472">
        <f t="shared" si="8"/>
        <v>0</v>
      </c>
      <c r="FZ21" s="472">
        <f t="shared" si="8"/>
        <v>0</v>
      </c>
      <c r="GA21" s="472">
        <f t="shared" si="8"/>
        <v>0</v>
      </c>
      <c r="GB21" s="472">
        <f t="shared" si="8"/>
        <v>0</v>
      </c>
      <c r="GC21" s="472">
        <f t="shared" si="8"/>
        <v>0</v>
      </c>
      <c r="GD21" s="472">
        <f t="shared" si="8"/>
        <v>0</v>
      </c>
      <c r="GE21" s="472">
        <f t="shared" si="8"/>
        <v>137</v>
      </c>
      <c r="GF21" s="472">
        <f t="shared" si="8"/>
        <v>129</v>
      </c>
      <c r="GG21" s="472">
        <f t="shared" si="8"/>
        <v>121</v>
      </c>
      <c r="GH21" s="472">
        <f t="shared" si="8"/>
        <v>387</v>
      </c>
    </row>
    <row r="22" spans="1:190">
      <c r="BF22" s="475"/>
      <c r="BH22" s="475"/>
      <c r="BJ22" s="475"/>
      <c r="BN22" s="475"/>
    </row>
    <row r="23" spans="1:190">
      <c r="BF23" s="475"/>
      <c r="BG23" s="475"/>
      <c r="BN23" s="475"/>
      <c r="BR23" s="475"/>
    </row>
    <row r="24" spans="1:190">
      <c r="BF24" s="475"/>
    </row>
    <row r="25" spans="1:190">
      <c r="BG25" s="475"/>
    </row>
  </sheetData>
  <mergeCells count="86">
    <mergeCell ref="BY8:CA8"/>
    <mergeCell ref="CW8:CY8"/>
    <mergeCell ref="A21:E21"/>
    <mergeCell ref="CZ8:DB8"/>
    <mergeCell ref="DC8:DE8"/>
    <mergeCell ref="BA8:BB8"/>
    <mergeCell ref="BP8:BR8"/>
    <mergeCell ref="CE8:CG8"/>
    <mergeCell ref="CH8:CJ8"/>
    <mergeCell ref="CK8:CM8"/>
    <mergeCell ref="CN8:CP8"/>
    <mergeCell ref="CQ8:CS8"/>
    <mergeCell ref="CT8:CV8"/>
    <mergeCell ref="BN8:BO8"/>
    <mergeCell ref="BS8:BU8"/>
    <mergeCell ref="AY8:AZ8"/>
    <mergeCell ref="BV8:BX8"/>
    <mergeCell ref="BC8:BE8"/>
    <mergeCell ref="BF8:BG8"/>
    <mergeCell ref="BH8:BI8"/>
    <mergeCell ref="BJ8:BK8"/>
    <mergeCell ref="BL8:BM8"/>
    <mergeCell ref="FJ8:FL8"/>
    <mergeCell ref="FM8:FO8"/>
    <mergeCell ref="FP8:FR8"/>
    <mergeCell ref="AW8:AX8"/>
    <mergeCell ref="Z8:AA8"/>
    <mergeCell ref="AB8:AC8"/>
    <mergeCell ref="AD8:AE8"/>
    <mergeCell ref="AF8:AH8"/>
    <mergeCell ref="AI8:AJ8"/>
    <mergeCell ref="AK8:AL8"/>
    <mergeCell ref="AM8:AN8"/>
    <mergeCell ref="AO8:AP8"/>
    <mergeCell ref="AQ8:AR8"/>
    <mergeCell ref="AS8:AT8"/>
    <mergeCell ref="AU8:AV8"/>
    <mergeCell ref="CB8:CD8"/>
    <mergeCell ref="EO8:EQ8"/>
    <mergeCell ref="ER8:ET8"/>
    <mergeCell ref="EU8:EW8"/>
    <mergeCell ref="FS8:FU8"/>
    <mergeCell ref="N8:N9"/>
    <mergeCell ref="O8:O9"/>
    <mergeCell ref="P8:P9"/>
    <mergeCell ref="Q8:Q9"/>
    <mergeCell ref="R8:R9"/>
    <mergeCell ref="S8:S9"/>
    <mergeCell ref="T8:U8"/>
    <mergeCell ref="V8:W8"/>
    <mergeCell ref="X8:Y8"/>
    <mergeCell ref="FA8:FC8"/>
    <mergeCell ref="FD8:FF8"/>
    <mergeCell ref="FG8:FI8"/>
    <mergeCell ref="L7:L9"/>
    <mergeCell ref="M7:M9"/>
    <mergeCell ref="T7:BR7"/>
    <mergeCell ref="BS7:FU7"/>
    <mergeCell ref="FV7:GH8"/>
    <mergeCell ref="DF8:DM8"/>
    <mergeCell ref="DN8:DP8"/>
    <mergeCell ref="EX8:EZ8"/>
    <mergeCell ref="DQ8:DS8"/>
    <mergeCell ref="DT8:DV8"/>
    <mergeCell ref="DW8:DY8"/>
    <mergeCell ref="DZ8:EB8"/>
    <mergeCell ref="EC8:EE8"/>
    <mergeCell ref="EF8:EH8"/>
    <mergeCell ref="EI8:EK8"/>
    <mergeCell ref="EL8:EN8"/>
    <mergeCell ref="A4:BR4"/>
    <mergeCell ref="A1:GG1"/>
    <mergeCell ref="N7:S7"/>
    <mergeCell ref="A3:GG3"/>
    <mergeCell ref="A5:GG5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</mergeCells>
  <printOptions horizontalCentered="1"/>
  <pageMargins left="0.70866141732283472" right="0.70866141732283472" top="0.55118110236220474" bottom="0.47244094488188981" header="0.31496062992125984" footer="0.31496062992125984"/>
  <pageSetup paperSize="10000" scale="95" orientation="landscape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E19"/>
  <sheetViews>
    <sheetView view="pageBreakPreview" topLeftCell="A5" zoomScale="90" zoomScaleSheetLayoutView="90" workbookViewId="0">
      <selection activeCell="C19" sqref="C19"/>
    </sheetView>
  </sheetViews>
  <sheetFormatPr defaultRowHeight="15"/>
  <cols>
    <col min="1" max="1" width="5.5703125" customWidth="1"/>
    <col min="2" max="2" width="23.28515625" customWidth="1"/>
    <col min="3" max="5" width="12.42578125" customWidth="1"/>
  </cols>
  <sheetData>
    <row r="2" spans="1:5" s="192" customFormat="1">
      <c r="A2" s="731" t="s">
        <v>1817</v>
      </c>
      <c r="B2" s="731"/>
      <c r="C2" s="731"/>
      <c r="D2" s="731"/>
      <c r="E2" s="731"/>
    </row>
    <row r="3" spans="1:5" s="192" customFormat="1" ht="6" customHeight="1"/>
    <row r="4" spans="1:5" s="192" customFormat="1">
      <c r="A4" s="731" t="s">
        <v>2935</v>
      </c>
      <c r="B4" s="731"/>
      <c r="C4" s="731"/>
      <c r="D4" s="731"/>
      <c r="E4" s="731"/>
    </row>
    <row r="5" spans="1:5" s="192" customFormat="1">
      <c r="A5" s="731" t="s">
        <v>1809</v>
      </c>
      <c r="B5" s="731"/>
      <c r="C5" s="731"/>
      <c r="D5" s="731"/>
      <c r="E5" s="731"/>
    </row>
    <row r="6" spans="1:5" s="192" customFormat="1">
      <c r="A6" s="731" t="s">
        <v>2285</v>
      </c>
      <c r="B6" s="731"/>
      <c r="C6" s="731"/>
      <c r="D6" s="731"/>
      <c r="E6" s="731"/>
    </row>
    <row r="7" spans="1:5" s="192" customFormat="1"/>
    <row r="8" spans="1:5" s="192" customFormat="1" ht="35.25" customHeight="1">
      <c r="A8" s="193" t="s">
        <v>20</v>
      </c>
      <c r="B8" s="194" t="s">
        <v>14</v>
      </c>
      <c r="C8" s="194" t="s">
        <v>2936</v>
      </c>
      <c r="D8" s="194" t="s">
        <v>424</v>
      </c>
      <c r="E8" s="194" t="s">
        <v>2937</v>
      </c>
    </row>
    <row r="9" spans="1:5" s="675" customFormat="1" ht="27.75" customHeight="1">
      <c r="A9" s="672">
        <v>1</v>
      </c>
      <c r="B9" s="673" t="s">
        <v>86</v>
      </c>
      <c r="C9" s="674">
        <v>108</v>
      </c>
      <c r="D9" s="674">
        <v>105</v>
      </c>
      <c r="E9" s="674">
        <f>D9-C9</f>
        <v>-3</v>
      </c>
    </row>
    <row r="10" spans="1:5" s="675" customFormat="1" ht="27.75" customHeight="1">
      <c r="A10" s="672">
        <f>A9+1</f>
        <v>2</v>
      </c>
      <c r="B10" s="673" t="s">
        <v>87</v>
      </c>
      <c r="C10" s="674">
        <v>203</v>
      </c>
      <c r="D10" s="674">
        <v>177</v>
      </c>
      <c r="E10" s="674">
        <f t="shared" ref="E10:E18" si="0">D10-C10</f>
        <v>-26</v>
      </c>
    </row>
    <row r="11" spans="1:5" s="675" customFormat="1" ht="27.75" customHeight="1">
      <c r="A11" s="672">
        <f t="shared" ref="A11:A18" si="1">A10+1</f>
        <v>3</v>
      </c>
      <c r="B11" s="673" t="s">
        <v>81</v>
      </c>
      <c r="C11" s="674">
        <v>146</v>
      </c>
      <c r="D11" s="674">
        <v>144</v>
      </c>
      <c r="E11" s="674">
        <f t="shared" si="0"/>
        <v>-2</v>
      </c>
    </row>
    <row r="12" spans="1:5" s="675" customFormat="1" ht="27.75" customHeight="1">
      <c r="A12" s="672">
        <f t="shared" si="1"/>
        <v>4</v>
      </c>
      <c r="B12" s="673" t="s">
        <v>88</v>
      </c>
      <c r="C12" s="674">
        <v>100</v>
      </c>
      <c r="D12" s="674">
        <v>84</v>
      </c>
      <c r="E12" s="674">
        <f t="shared" si="0"/>
        <v>-16</v>
      </c>
    </row>
    <row r="13" spans="1:5" s="675" customFormat="1" ht="27.75" customHeight="1">
      <c r="A13" s="672">
        <f t="shared" si="1"/>
        <v>5</v>
      </c>
      <c r="B13" s="673" t="s">
        <v>82</v>
      </c>
      <c r="C13" s="674">
        <v>172</v>
      </c>
      <c r="D13" s="674">
        <v>155</v>
      </c>
      <c r="E13" s="674">
        <f t="shared" si="0"/>
        <v>-17</v>
      </c>
    </row>
    <row r="14" spans="1:5" s="675" customFormat="1" ht="27.75" customHeight="1">
      <c r="A14" s="672">
        <f t="shared" si="1"/>
        <v>6</v>
      </c>
      <c r="B14" s="673" t="s">
        <v>89</v>
      </c>
      <c r="C14" s="674">
        <v>240</v>
      </c>
      <c r="D14" s="674">
        <v>235</v>
      </c>
      <c r="E14" s="674">
        <f t="shared" si="0"/>
        <v>-5</v>
      </c>
    </row>
    <row r="15" spans="1:5" s="675" customFormat="1" ht="27.75" customHeight="1">
      <c r="A15" s="672">
        <f t="shared" si="1"/>
        <v>7</v>
      </c>
      <c r="B15" s="673" t="s">
        <v>83</v>
      </c>
      <c r="C15" s="674">
        <v>125</v>
      </c>
      <c r="D15" s="674">
        <v>112</v>
      </c>
      <c r="E15" s="674">
        <f t="shared" si="0"/>
        <v>-13</v>
      </c>
    </row>
    <row r="16" spans="1:5" s="675" customFormat="1" ht="27.75" customHeight="1">
      <c r="A16" s="672">
        <f t="shared" si="1"/>
        <v>8</v>
      </c>
      <c r="B16" s="673" t="s">
        <v>90</v>
      </c>
      <c r="C16" s="674">
        <v>168</v>
      </c>
      <c r="D16" s="674">
        <v>166</v>
      </c>
      <c r="E16" s="674">
        <f t="shared" si="0"/>
        <v>-2</v>
      </c>
    </row>
    <row r="17" spans="1:5" s="675" customFormat="1" ht="27.75" customHeight="1">
      <c r="A17" s="672">
        <f t="shared" si="1"/>
        <v>9</v>
      </c>
      <c r="B17" s="673" t="s">
        <v>84</v>
      </c>
      <c r="C17" s="674">
        <v>264</v>
      </c>
      <c r="D17" s="674">
        <v>243</v>
      </c>
      <c r="E17" s="674">
        <f t="shared" si="0"/>
        <v>-21</v>
      </c>
    </row>
    <row r="18" spans="1:5" s="675" customFormat="1" ht="27.75" customHeight="1">
      <c r="A18" s="672">
        <f t="shared" si="1"/>
        <v>10</v>
      </c>
      <c r="B18" s="673" t="s">
        <v>85</v>
      </c>
      <c r="C18" s="674">
        <v>186</v>
      </c>
      <c r="D18" s="674">
        <v>176</v>
      </c>
      <c r="E18" s="674">
        <f t="shared" si="0"/>
        <v>-10</v>
      </c>
    </row>
    <row r="19" spans="1:5" s="677" customFormat="1" ht="27.75" customHeight="1">
      <c r="A19" s="732" t="s">
        <v>67</v>
      </c>
      <c r="B19" s="732"/>
      <c r="C19" s="676">
        <f>SUM(C9:C18)</f>
        <v>1712</v>
      </c>
      <c r="D19" s="676">
        <f>SUM(D9:D18)</f>
        <v>1597</v>
      </c>
      <c r="E19" s="676">
        <f>SUM(E9:E18)</f>
        <v>-115</v>
      </c>
    </row>
  </sheetData>
  <mergeCells count="5">
    <mergeCell ref="A2:E2"/>
    <mergeCell ref="A4:E4"/>
    <mergeCell ref="A5:E5"/>
    <mergeCell ref="A6:E6"/>
    <mergeCell ref="A19:B19"/>
  </mergeCells>
  <pageMargins left="0.7" right="0.7" top="0.75" bottom="0.75" header="0.3" footer="0.3"/>
  <pageSetup paperSize="9" orientation="portrait" horizontalDpi="4294967293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GH25"/>
  <sheetViews>
    <sheetView view="pageBreakPreview" zoomScale="90" zoomScaleSheetLayoutView="90" workbookViewId="0">
      <selection activeCell="Q5" sqref="Q5"/>
    </sheetView>
  </sheetViews>
  <sheetFormatPr defaultRowHeight="15"/>
  <cols>
    <col min="1" max="1" width="5.5703125" style="455" customWidth="1"/>
    <col min="2" max="2" width="0" style="455" hidden="1" customWidth="1"/>
    <col min="3" max="3" width="31" style="455" hidden="1" customWidth="1"/>
    <col min="4" max="4" width="24.85546875" style="455" hidden="1" customWidth="1"/>
    <col min="5" max="5" width="23.140625" style="455" bestFit="1" customWidth="1"/>
    <col min="6" max="6" width="19" style="455" hidden="1" customWidth="1"/>
    <col min="7" max="13" width="7.140625" style="455" hidden="1" customWidth="1"/>
    <col min="14" max="14" width="25.5703125" style="455" hidden="1" customWidth="1"/>
    <col min="15" max="15" width="7.140625" style="457" hidden="1" customWidth="1"/>
    <col min="16" max="57" width="7.140625" style="455" hidden="1" customWidth="1"/>
    <col min="58" max="63" width="7.140625" style="455" customWidth="1"/>
    <col min="64" max="65" width="7.140625" style="455" hidden="1" customWidth="1"/>
    <col min="66" max="70" width="7.140625" style="455" customWidth="1"/>
    <col min="71" max="108" width="7.140625" style="455" hidden="1" customWidth="1"/>
    <col min="109" max="109" width="7.140625" style="456" hidden="1" customWidth="1"/>
    <col min="110" max="116" width="7.140625" style="455" hidden="1" customWidth="1"/>
    <col min="117" max="117" width="7.140625" style="456" hidden="1" customWidth="1"/>
    <col min="118" max="190" width="7.140625" style="455" hidden="1" customWidth="1"/>
    <col min="191" max="16384" width="9.140625" style="455"/>
  </cols>
  <sheetData>
    <row r="1" spans="1:190">
      <c r="A1" s="788" t="s">
        <v>1867</v>
      </c>
      <c r="B1" s="788"/>
      <c r="C1" s="788"/>
      <c r="D1" s="788"/>
      <c r="E1" s="788"/>
      <c r="F1" s="788"/>
      <c r="G1" s="788"/>
      <c r="H1" s="788"/>
      <c r="I1" s="788"/>
      <c r="J1" s="788"/>
      <c r="K1" s="788"/>
      <c r="L1" s="788"/>
      <c r="M1" s="788"/>
      <c r="N1" s="788"/>
      <c r="O1" s="788"/>
      <c r="P1" s="788"/>
      <c r="Q1" s="788"/>
      <c r="R1" s="788"/>
      <c r="S1" s="788"/>
      <c r="T1" s="788"/>
      <c r="U1" s="788"/>
      <c r="V1" s="788"/>
      <c r="W1" s="788"/>
      <c r="X1" s="788"/>
      <c r="Y1" s="788"/>
      <c r="Z1" s="788"/>
      <c r="AA1" s="788"/>
      <c r="AB1" s="788"/>
      <c r="AC1" s="788"/>
      <c r="AD1" s="788"/>
      <c r="AE1" s="788"/>
      <c r="AF1" s="788"/>
      <c r="AG1" s="788"/>
      <c r="AH1" s="788"/>
      <c r="AI1" s="788"/>
      <c r="AJ1" s="788"/>
      <c r="AK1" s="788"/>
      <c r="AL1" s="788"/>
      <c r="AM1" s="788"/>
      <c r="AN1" s="788"/>
      <c r="AO1" s="788"/>
      <c r="AP1" s="788"/>
      <c r="AQ1" s="788"/>
      <c r="AR1" s="788"/>
      <c r="AS1" s="788"/>
      <c r="AT1" s="788"/>
      <c r="AU1" s="788"/>
      <c r="AV1" s="788"/>
      <c r="AW1" s="788"/>
      <c r="AX1" s="788"/>
      <c r="AY1" s="788"/>
      <c r="AZ1" s="788"/>
      <c r="BA1" s="788"/>
      <c r="BB1" s="788"/>
      <c r="BC1" s="788"/>
      <c r="BD1" s="788"/>
      <c r="BE1" s="788"/>
      <c r="BF1" s="788"/>
      <c r="BG1" s="788"/>
      <c r="BH1" s="788"/>
      <c r="BI1" s="788"/>
      <c r="BJ1" s="788"/>
      <c r="BK1" s="788"/>
      <c r="BL1" s="788"/>
      <c r="BM1" s="788"/>
      <c r="BN1" s="788"/>
      <c r="BO1" s="788"/>
      <c r="BP1" s="788"/>
      <c r="BQ1" s="788"/>
      <c r="BR1" s="788"/>
      <c r="BS1" s="788"/>
      <c r="BT1" s="788"/>
      <c r="BU1" s="788"/>
      <c r="BV1" s="788"/>
      <c r="BW1" s="788"/>
      <c r="BX1" s="788"/>
      <c r="BY1" s="788"/>
      <c r="BZ1" s="788"/>
      <c r="CA1" s="788"/>
      <c r="CB1" s="788"/>
      <c r="CC1" s="788"/>
      <c r="CD1" s="788"/>
      <c r="CE1" s="788"/>
      <c r="CF1" s="788"/>
      <c r="CG1" s="788"/>
      <c r="CH1" s="788"/>
      <c r="CI1" s="788"/>
      <c r="CJ1" s="788"/>
      <c r="CK1" s="788"/>
      <c r="CL1" s="788"/>
      <c r="CM1" s="788"/>
      <c r="CN1" s="788"/>
      <c r="CO1" s="788"/>
      <c r="CP1" s="788"/>
      <c r="CQ1" s="788"/>
      <c r="CR1" s="788"/>
      <c r="CS1" s="788"/>
      <c r="CT1" s="788"/>
      <c r="CU1" s="788"/>
      <c r="CV1" s="788"/>
      <c r="CW1" s="788"/>
      <c r="CX1" s="788"/>
      <c r="CY1" s="788"/>
      <c r="CZ1" s="788"/>
      <c r="DA1" s="788"/>
      <c r="DB1" s="788"/>
      <c r="DC1" s="788"/>
      <c r="DD1" s="788"/>
      <c r="DE1" s="788"/>
      <c r="DF1" s="788"/>
      <c r="DG1" s="788"/>
      <c r="DH1" s="788"/>
      <c r="DI1" s="788"/>
      <c r="DJ1" s="788"/>
      <c r="DK1" s="788"/>
      <c r="DL1" s="788"/>
      <c r="DM1" s="788"/>
      <c r="DN1" s="788"/>
      <c r="DO1" s="788"/>
      <c r="DP1" s="788"/>
      <c r="DQ1" s="788"/>
      <c r="DR1" s="788"/>
      <c r="DS1" s="788"/>
      <c r="DT1" s="788"/>
      <c r="DU1" s="788"/>
      <c r="DV1" s="788"/>
      <c r="DW1" s="788"/>
      <c r="DX1" s="788"/>
      <c r="DY1" s="788"/>
      <c r="DZ1" s="788"/>
      <c r="EA1" s="788"/>
      <c r="EB1" s="788"/>
      <c r="EC1" s="788"/>
      <c r="ED1" s="788"/>
      <c r="EE1" s="788"/>
      <c r="EF1" s="788"/>
      <c r="EG1" s="788"/>
      <c r="EH1" s="788"/>
      <c r="EI1" s="788"/>
      <c r="EJ1" s="788"/>
      <c r="EK1" s="788"/>
      <c r="EL1" s="788"/>
      <c r="EM1" s="788"/>
      <c r="EN1" s="788"/>
      <c r="EO1" s="788"/>
      <c r="EP1" s="788"/>
      <c r="EQ1" s="788"/>
      <c r="ER1" s="788"/>
      <c r="ES1" s="788"/>
      <c r="ET1" s="788"/>
      <c r="EU1" s="788"/>
      <c r="EV1" s="788"/>
      <c r="EW1" s="788"/>
      <c r="EX1" s="788"/>
      <c r="EY1" s="788"/>
      <c r="EZ1" s="788"/>
      <c r="FA1" s="788"/>
      <c r="FB1" s="788"/>
      <c r="FC1" s="788"/>
      <c r="FD1" s="788"/>
      <c r="FE1" s="788"/>
      <c r="FF1" s="788"/>
      <c r="FG1" s="788"/>
      <c r="FH1" s="788"/>
      <c r="FI1" s="788"/>
      <c r="FJ1" s="788"/>
      <c r="FK1" s="788"/>
      <c r="FL1" s="788"/>
      <c r="FM1" s="788"/>
      <c r="FN1" s="788"/>
      <c r="FO1" s="788"/>
      <c r="FP1" s="788"/>
      <c r="FQ1" s="788"/>
      <c r="FR1" s="788"/>
      <c r="FS1" s="788"/>
      <c r="FT1" s="788"/>
      <c r="FU1" s="788"/>
      <c r="FV1" s="788"/>
      <c r="FW1" s="788"/>
      <c r="FX1" s="788"/>
      <c r="FY1" s="788"/>
      <c r="FZ1" s="788"/>
      <c r="GA1" s="788"/>
      <c r="GB1" s="788"/>
      <c r="GC1" s="788"/>
      <c r="GD1" s="788"/>
      <c r="GE1" s="788"/>
      <c r="GF1" s="788"/>
      <c r="GG1" s="788"/>
    </row>
    <row r="2" spans="1:190">
      <c r="B2" s="456"/>
    </row>
    <row r="3" spans="1:190">
      <c r="A3" s="788" t="s">
        <v>2642</v>
      </c>
      <c r="B3" s="788"/>
      <c r="C3" s="788"/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8"/>
      <c r="P3" s="788"/>
      <c r="Q3" s="788"/>
      <c r="R3" s="788"/>
      <c r="S3" s="788"/>
      <c r="T3" s="788"/>
      <c r="U3" s="788"/>
      <c r="V3" s="788"/>
      <c r="W3" s="788"/>
      <c r="X3" s="788"/>
      <c r="Y3" s="788"/>
      <c r="Z3" s="788"/>
      <c r="AA3" s="788"/>
      <c r="AB3" s="788"/>
      <c r="AC3" s="788"/>
      <c r="AD3" s="788"/>
      <c r="AE3" s="788"/>
      <c r="AF3" s="788"/>
      <c r="AG3" s="788"/>
      <c r="AH3" s="788"/>
      <c r="AI3" s="788"/>
      <c r="AJ3" s="788"/>
      <c r="AK3" s="788"/>
      <c r="AL3" s="788"/>
      <c r="AM3" s="788"/>
      <c r="AN3" s="788"/>
      <c r="AO3" s="788"/>
      <c r="AP3" s="788"/>
      <c r="AQ3" s="788"/>
      <c r="AR3" s="788"/>
      <c r="AS3" s="788"/>
      <c r="AT3" s="788"/>
      <c r="AU3" s="788"/>
      <c r="AV3" s="788"/>
      <c r="AW3" s="788"/>
      <c r="AX3" s="788"/>
      <c r="AY3" s="788"/>
      <c r="AZ3" s="788"/>
      <c r="BA3" s="788"/>
      <c r="BB3" s="788"/>
      <c r="BC3" s="788"/>
      <c r="BD3" s="788"/>
      <c r="BE3" s="788"/>
      <c r="BF3" s="788"/>
      <c r="BG3" s="788"/>
      <c r="BH3" s="788"/>
      <c r="BI3" s="788"/>
      <c r="BJ3" s="788"/>
      <c r="BK3" s="788"/>
      <c r="BL3" s="788"/>
      <c r="BM3" s="788"/>
      <c r="BN3" s="788"/>
      <c r="BO3" s="788"/>
      <c r="BP3" s="788"/>
      <c r="BQ3" s="788"/>
      <c r="BR3" s="788"/>
      <c r="BS3" s="788"/>
      <c r="BT3" s="788"/>
      <c r="BU3" s="788"/>
      <c r="BV3" s="788"/>
      <c r="BW3" s="788"/>
      <c r="BX3" s="788"/>
      <c r="BY3" s="788"/>
      <c r="BZ3" s="788"/>
      <c r="CA3" s="788"/>
      <c r="CB3" s="788"/>
      <c r="CC3" s="788"/>
      <c r="CD3" s="788"/>
      <c r="CE3" s="788"/>
      <c r="CF3" s="788"/>
      <c r="CG3" s="788"/>
      <c r="CH3" s="788"/>
      <c r="CI3" s="788"/>
      <c r="CJ3" s="788"/>
      <c r="CK3" s="788"/>
      <c r="CL3" s="788"/>
      <c r="CM3" s="788"/>
      <c r="CN3" s="788"/>
      <c r="CO3" s="788"/>
      <c r="CP3" s="788"/>
      <c r="CQ3" s="788"/>
      <c r="CR3" s="788"/>
      <c r="CS3" s="788"/>
      <c r="CT3" s="788"/>
      <c r="CU3" s="788"/>
      <c r="CV3" s="788"/>
      <c r="CW3" s="788"/>
      <c r="CX3" s="788"/>
      <c r="CY3" s="788"/>
      <c r="CZ3" s="788"/>
      <c r="DA3" s="788"/>
      <c r="DB3" s="788"/>
      <c r="DC3" s="788"/>
      <c r="DD3" s="788"/>
      <c r="DE3" s="788"/>
      <c r="DF3" s="788"/>
      <c r="DG3" s="788"/>
      <c r="DH3" s="788"/>
      <c r="DI3" s="788"/>
      <c r="DJ3" s="788"/>
      <c r="DK3" s="788"/>
      <c r="DL3" s="788"/>
      <c r="DM3" s="788"/>
      <c r="DN3" s="788"/>
      <c r="DO3" s="788"/>
      <c r="DP3" s="788"/>
      <c r="DQ3" s="788"/>
      <c r="DR3" s="788"/>
      <c r="DS3" s="788"/>
      <c r="DT3" s="788"/>
      <c r="DU3" s="788"/>
      <c r="DV3" s="788"/>
      <c r="DW3" s="788"/>
      <c r="DX3" s="788"/>
      <c r="DY3" s="788"/>
      <c r="DZ3" s="788"/>
      <c r="EA3" s="788"/>
      <c r="EB3" s="788"/>
      <c r="EC3" s="788"/>
      <c r="ED3" s="788"/>
      <c r="EE3" s="788"/>
      <c r="EF3" s="788"/>
      <c r="EG3" s="788"/>
      <c r="EH3" s="788"/>
      <c r="EI3" s="788"/>
      <c r="EJ3" s="788"/>
      <c r="EK3" s="788"/>
      <c r="EL3" s="788"/>
      <c r="EM3" s="788"/>
      <c r="EN3" s="788"/>
      <c r="EO3" s="788"/>
      <c r="EP3" s="788"/>
      <c r="EQ3" s="788"/>
      <c r="ER3" s="788"/>
      <c r="ES3" s="788"/>
      <c r="ET3" s="788"/>
      <c r="EU3" s="788"/>
      <c r="EV3" s="788"/>
      <c r="EW3" s="788"/>
      <c r="EX3" s="788"/>
      <c r="EY3" s="788"/>
      <c r="EZ3" s="788"/>
      <c r="FA3" s="788"/>
      <c r="FB3" s="788"/>
      <c r="FC3" s="788"/>
      <c r="FD3" s="788"/>
      <c r="FE3" s="788"/>
      <c r="FF3" s="788"/>
      <c r="FG3" s="788"/>
      <c r="FH3" s="788"/>
      <c r="FI3" s="788"/>
      <c r="FJ3" s="788"/>
      <c r="FK3" s="788"/>
      <c r="FL3" s="788"/>
      <c r="FM3" s="788"/>
      <c r="FN3" s="788"/>
      <c r="FO3" s="788"/>
      <c r="FP3" s="788"/>
      <c r="FQ3" s="788"/>
      <c r="FR3" s="788"/>
      <c r="FS3" s="788"/>
      <c r="FT3" s="788"/>
      <c r="FU3" s="788"/>
      <c r="FV3" s="788"/>
      <c r="FW3" s="788"/>
      <c r="FX3" s="788"/>
      <c r="FY3" s="788"/>
      <c r="FZ3" s="788"/>
      <c r="GA3" s="788"/>
      <c r="GB3" s="788"/>
      <c r="GC3" s="788"/>
      <c r="GD3" s="788"/>
      <c r="GE3" s="788"/>
      <c r="GF3" s="788"/>
      <c r="GG3" s="788"/>
    </row>
    <row r="4" spans="1:190">
      <c r="A4" s="788" t="s">
        <v>2643</v>
      </c>
      <c r="B4" s="788"/>
      <c r="C4" s="788"/>
      <c r="D4" s="788"/>
      <c r="E4" s="788"/>
      <c r="F4" s="788"/>
      <c r="G4" s="788"/>
      <c r="H4" s="788"/>
      <c r="I4" s="788"/>
      <c r="J4" s="788"/>
      <c r="K4" s="788"/>
      <c r="L4" s="788"/>
      <c r="M4" s="788"/>
      <c r="N4" s="788"/>
      <c r="O4" s="788"/>
      <c r="P4" s="788"/>
      <c r="Q4" s="788"/>
      <c r="R4" s="788"/>
      <c r="S4" s="788"/>
      <c r="T4" s="788"/>
      <c r="U4" s="788"/>
      <c r="V4" s="788"/>
      <c r="W4" s="788"/>
      <c r="X4" s="788"/>
      <c r="Y4" s="788"/>
      <c r="Z4" s="788"/>
      <c r="AA4" s="788"/>
      <c r="AB4" s="788"/>
      <c r="AC4" s="788"/>
      <c r="AD4" s="788"/>
      <c r="AE4" s="788"/>
      <c r="AF4" s="788"/>
      <c r="AG4" s="788"/>
      <c r="AH4" s="788"/>
      <c r="AI4" s="788"/>
      <c r="AJ4" s="788"/>
      <c r="AK4" s="788"/>
      <c r="AL4" s="788"/>
      <c r="AM4" s="788"/>
      <c r="AN4" s="788"/>
      <c r="AO4" s="788"/>
      <c r="AP4" s="788"/>
      <c r="AQ4" s="788"/>
      <c r="AR4" s="788"/>
      <c r="AS4" s="788"/>
      <c r="AT4" s="788"/>
      <c r="AU4" s="788"/>
      <c r="AV4" s="788"/>
      <c r="AW4" s="788"/>
      <c r="AX4" s="788"/>
      <c r="AY4" s="788"/>
      <c r="AZ4" s="788"/>
      <c r="BA4" s="788"/>
      <c r="BB4" s="788"/>
      <c r="BC4" s="788"/>
      <c r="BD4" s="788"/>
      <c r="BE4" s="788"/>
      <c r="BF4" s="788"/>
      <c r="BG4" s="788"/>
      <c r="BH4" s="788"/>
      <c r="BI4" s="788"/>
      <c r="BJ4" s="788"/>
      <c r="BK4" s="788"/>
      <c r="BL4" s="788"/>
      <c r="BM4" s="788"/>
      <c r="BN4" s="788"/>
      <c r="BO4" s="788"/>
      <c r="BP4" s="788"/>
      <c r="BQ4" s="788"/>
      <c r="BR4" s="788"/>
      <c r="BS4" s="788"/>
      <c r="BT4" s="788"/>
      <c r="BU4" s="788"/>
      <c r="BV4" s="788"/>
      <c r="BW4" s="788"/>
      <c r="BX4" s="788"/>
      <c r="BY4" s="788"/>
      <c r="BZ4" s="788"/>
      <c r="CA4" s="788"/>
      <c r="CB4" s="788"/>
      <c r="CC4" s="788"/>
      <c r="CD4" s="788"/>
      <c r="CE4" s="788"/>
      <c r="CF4" s="788"/>
      <c r="CG4" s="788"/>
      <c r="CH4" s="788"/>
      <c r="CI4" s="788"/>
      <c r="CJ4" s="788"/>
      <c r="CK4" s="788"/>
      <c r="CL4" s="788"/>
      <c r="CM4" s="788"/>
      <c r="CN4" s="788"/>
      <c r="CO4" s="788"/>
      <c r="CP4" s="788"/>
      <c r="CQ4" s="788"/>
      <c r="CR4" s="788"/>
      <c r="CS4" s="788"/>
      <c r="CT4" s="788"/>
      <c r="CU4" s="788"/>
      <c r="CV4" s="788"/>
      <c r="CW4" s="788"/>
      <c r="CX4" s="788"/>
      <c r="CY4" s="788"/>
      <c r="CZ4" s="788"/>
      <c r="DA4" s="788"/>
      <c r="DB4" s="788"/>
      <c r="DC4" s="788"/>
      <c r="DD4" s="788"/>
      <c r="DE4" s="788"/>
      <c r="DF4" s="788"/>
      <c r="DG4" s="788"/>
      <c r="DH4" s="788"/>
      <c r="DI4" s="788"/>
      <c r="DJ4" s="788"/>
      <c r="DK4" s="788"/>
      <c r="DL4" s="788"/>
      <c r="DM4" s="788"/>
      <c r="DN4" s="788"/>
      <c r="DO4" s="788"/>
      <c r="DP4" s="788"/>
      <c r="DQ4" s="788"/>
      <c r="DR4" s="788"/>
      <c r="DS4" s="788"/>
      <c r="DT4" s="788"/>
      <c r="DU4" s="788"/>
      <c r="DV4" s="788"/>
      <c r="DW4" s="788"/>
      <c r="DX4" s="788"/>
      <c r="DY4" s="788"/>
      <c r="DZ4" s="788"/>
      <c r="EA4" s="788"/>
      <c r="EB4" s="788"/>
      <c r="EC4" s="788"/>
      <c r="ED4" s="788"/>
      <c r="EE4" s="788"/>
      <c r="EF4" s="788"/>
      <c r="EG4" s="788"/>
      <c r="EH4" s="788"/>
      <c r="EI4" s="788"/>
      <c r="EJ4" s="788"/>
      <c r="EK4" s="788"/>
      <c r="EL4" s="788"/>
      <c r="EM4" s="788"/>
      <c r="EN4" s="788"/>
      <c r="EO4" s="788"/>
      <c r="EP4" s="788"/>
      <c r="EQ4" s="788"/>
      <c r="ER4" s="788"/>
      <c r="ES4" s="788"/>
      <c r="ET4" s="788"/>
      <c r="EU4" s="788"/>
      <c r="EV4" s="788"/>
      <c r="EW4" s="788"/>
      <c r="EX4" s="788"/>
      <c r="EY4" s="788"/>
      <c r="EZ4" s="788"/>
      <c r="FA4" s="788"/>
      <c r="FB4" s="788"/>
      <c r="FC4" s="788"/>
      <c r="FD4" s="788"/>
      <c r="FE4" s="788"/>
      <c r="FF4" s="788"/>
      <c r="FG4" s="788"/>
      <c r="FH4" s="788"/>
      <c r="FI4" s="788"/>
      <c r="FJ4" s="788"/>
      <c r="FK4" s="788"/>
      <c r="FL4" s="788"/>
      <c r="FM4" s="788"/>
      <c r="FN4" s="788"/>
      <c r="FO4" s="788"/>
      <c r="FP4" s="788"/>
      <c r="FQ4" s="788"/>
      <c r="FR4" s="788"/>
      <c r="FS4" s="788"/>
      <c r="FT4" s="788"/>
      <c r="FU4" s="788"/>
      <c r="FV4" s="788"/>
      <c r="FW4" s="788"/>
      <c r="FX4" s="788"/>
      <c r="FY4" s="788"/>
      <c r="FZ4" s="788"/>
      <c r="GA4" s="788"/>
      <c r="GB4" s="788"/>
      <c r="GC4" s="788"/>
      <c r="GD4" s="788"/>
      <c r="GE4" s="788"/>
      <c r="GF4" s="788"/>
      <c r="GG4" s="788"/>
    </row>
    <row r="5" spans="1:190">
      <c r="A5" s="788" t="s">
        <v>2287</v>
      </c>
      <c r="B5" s="788"/>
      <c r="C5" s="788"/>
      <c r="D5" s="788"/>
      <c r="E5" s="788"/>
      <c r="F5" s="788"/>
      <c r="G5" s="788"/>
      <c r="H5" s="788"/>
      <c r="I5" s="788"/>
      <c r="J5" s="788"/>
      <c r="K5" s="788"/>
      <c r="L5" s="788"/>
      <c r="M5" s="788"/>
      <c r="N5" s="788"/>
      <c r="O5" s="788"/>
      <c r="P5" s="788"/>
      <c r="Q5" s="788"/>
      <c r="R5" s="788"/>
      <c r="S5" s="788"/>
      <c r="T5" s="788"/>
      <c r="U5" s="788"/>
      <c r="V5" s="788"/>
      <c r="W5" s="788"/>
      <c r="X5" s="788"/>
      <c r="Y5" s="788"/>
      <c r="Z5" s="788"/>
      <c r="AA5" s="788"/>
      <c r="AB5" s="788"/>
      <c r="AC5" s="788"/>
      <c r="AD5" s="788"/>
      <c r="AE5" s="788"/>
      <c r="AF5" s="788"/>
      <c r="AG5" s="788"/>
      <c r="AH5" s="788"/>
      <c r="AI5" s="788"/>
      <c r="AJ5" s="788"/>
      <c r="AK5" s="788"/>
      <c r="AL5" s="788"/>
      <c r="AM5" s="788"/>
      <c r="AN5" s="788"/>
      <c r="AO5" s="788"/>
      <c r="AP5" s="788"/>
      <c r="AQ5" s="788"/>
      <c r="AR5" s="788"/>
      <c r="AS5" s="788"/>
      <c r="AT5" s="788"/>
      <c r="AU5" s="788"/>
      <c r="AV5" s="788"/>
      <c r="AW5" s="788"/>
      <c r="AX5" s="788"/>
      <c r="AY5" s="788"/>
      <c r="AZ5" s="788"/>
      <c r="BA5" s="788"/>
      <c r="BB5" s="788"/>
      <c r="BC5" s="788"/>
      <c r="BD5" s="788"/>
      <c r="BE5" s="788"/>
      <c r="BF5" s="788"/>
      <c r="BG5" s="788"/>
      <c r="BH5" s="788"/>
      <c r="BI5" s="788"/>
      <c r="BJ5" s="788"/>
      <c r="BK5" s="788"/>
      <c r="BL5" s="788"/>
      <c r="BM5" s="788"/>
      <c r="BN5" s="788"/>
      <c r="BO5" s="788"/>
      <c r="BP5" s="788"/>
      <c r="BQ5" s="788"/>
      <c r="BR5" s="788"/>
      <c r="BS5" s="788"/>
      <c r="BT5" s="788"/>
      <c r="BU5" s="788"/>
      <c r="BV5" s="788"/>
      <c r="BW5" s="788"/>
      <c r="BX5" s="788"/>
      <c r="BY5" s="788"/>
      <c r="BZ5" s="788"/>
      <c r="CA5" s="788"/>
      <c r="CB5" s="788"/>
      <c r="CC5" s="788"/>
      <c r="CD5" s="788"/>
      <c r="CE5" s="788"/>
      <c r="CF5" s="788"/>
      <c r="CG5" s="788"/>
      <c r="CH5" s="788"/>
      <c r="CI5" s="788"/>
      <c r="CJ5" s="788"/>
      <c r="CK5" s="788"/>
      <c r="CL5" s="788"/>
      <c r="CM5" s="788"/>
      <c r="CN5" s="788"/>
      <c r="CO5" s="788"/>
      <c r="CP5" s="788"/>
      <c r="CQ5" s="788"/>
      <c r="CR5" s="788"/>
      <c r="CS5" s="788"/>
      <c r="CT5" s="788"/>
      <c r="CU5" s="788"/>
      <c r="CV5" s="788"/>
      <c r="CW5" s="788"/>
      <c r="CX5" s="788"/>
      <c r="CY5" s="788"/>
      <c r="CZ5" s="788"/>
      <c r="DA5" s="788"/>
      <c r="DB5" s="788"/>
      <c r="DC5" s="788"/>
      <c r="DD5" s="788"/>
      <c r="DE5" s="788"/>
      <c r="DF5" s="788"/>
      <c r="DG5" s="788"/>
      <c r="DH5" s="788"/>
      <c r="DI5" s="788"/>
      <c r="DJ5" s="788"/>
      <c r="DK5" s="788"/>
      <c r="DL5" s="788"/>
      <c r="DM5" s="788"/>
      <c r="DN5" s="788"/>
      <c r="DO5" s="788"/>
      <c r="DP5" s="788"/>
      <c r="DQ5" s="788"/>
      <c r="DR5" s="788"/>
      <c r="DS5" s="788"/>
      <c r="DT5" s="788"/>
      <c r="DU5" s="788"/>
      <c r="DV5" s="788"/>
      <c r="DW5" s="788"/>
      <c r="DX5" s="788"/>
      <c r="DY5" s="788"/>
      <c r="DZ5" s="788"/>
      <c r="EA5" s="788"/>
      <c r="EB5" s="788"/>
      <c r="EC5" s="788"/>
      <c r="ED5" s="788"/>
      <c r="EE5" s="788"/>
      <c r="EF5" s="788"/>
      <c r="EG5" s="788"/>
      <c r="EH5" s="788"/>
      <c r="EI5" s="788"/>
      <c r="EJ5" s="788"/>
      <c r="EK5" s="788"/>
      <c r="EL5" s="788"/>
      <c r="EM5" s="788"/>
      <c r="EN5" s="788"/>
      <c r="EO5" s="788"/>
      <c r="EP5" s="788"/>
      <c r="EQ5" s="788"/>
      <c r="ER5" s="788"/>
      <c r="ES5" s="788"/>
      <c r="ET5" s="788"/>
      <c r="EU5" s="788"/>
      <c r="EV5" s="788"/>
      <c r="EW5" s="788"/>
      <c r="EX5" s="788"/>
      <c r="EY5" s="788"/>
      <c r="EZ5" s="788"/>
      <c r="FA5" s="788"/>
      <c r="FB5" s="788"/>
      <c r="FC5" s="788"/>
      <c r="FD5" s="788"/>
      <c r="FE5" s="788"/>
      <c r="FF5" s="788"/>
      <c r="FG5" s="788"/>
      <c r="FH5" s="788"/>
      <c r="FI5" s="788"/>
      <c r="FJ5" s="788"/>
      <c r="FK5" s="788"/>
      <c r="FL5" s="788"/>
      <c r="FM5" s="788"/>
      <c r="FN5" s="788"/>
      <c r="FO5" s="788"/>
      <c r="FP5" s="788"/>
      <c r="FQ5" s="788"/>
      <c r="FR5" s="788"/>
      <c r="FS5" s="788"/>
      <c r="FT5" s="788"/>
      <c r="FU5" s="788"/>
      <c r="FV5" s="788"/>
      <c r="FW5" s="788"/>
      <c r="FX5" s="788"/>
      <c r="FY5" s="788"/>
      <c r="FZ5" s="788"/>
      <c r="GA5" s="788"/>
      <c r="GB5" s="788"/>
      <c r="GC5" s="788"/>
      <c r="GD5" s="788"/>
      <c r="GE5" s="788"/>
      <c r="GF5" s="788"/>
      <c r="GG5" s="788"/>
    </row>
    <row r="6" spans="1:190">
      <c r="B6" s="458"/>
    </row>
    <row r="7" spans="1:190" s="459" customFormat="1" ht="18.75" customHeight="1">
      <c r="A7" s="785" t="s">
        <v>20</v>
      </c>
      <c r="B7" s="785" t="s">
        <v>166</v>
      </c>
      <c r="C7" s="785" t="s">
        <v>168</v>
      </c>
      <c r="D7" s="785" t="s">
        <v>15</v>
      </c>
      <c r="E7" s="785" t="s">
        <v>14</v>
      </c>
      <c r="F7" s="785" t="s">
        <v>423</v>
      </c>
      <c r="G7" s="785" t="s">
        <v>424</v>
      </c>
      <c r="H7" s="785" t="s">
        <v>425</v>
      </c>
      <c r="I7" s="785" t="s">
        <v>426</v>
      </c>
      <c r="J7" s="785" t="s">
        <v>426</v>
      </c>
      <c r="K7" s="785" t="s">
        <v>427</v>
      </c>
      <c r="L7" s="785" t="s">
        <v>428</v>
      </c>
      <c r="M7" s="785" t="s">
        <v>429</v>
      </c>
      <c r="N7" s="789" t="s">
        <v>430</v>
      </c>
      <c r="O7" s="789"/>
      <c r="P7" s="789"/>
      <c r="Q7" s="789"/>
      <c r="R7" s="789"/>
      <c r="S7" s="789"/>
      <c r="T7" s="790" t="s">
        <v>1375</v>
      </c>
      <c r="U7" s="791"/>
      <c r="V7" s="791"/>
      <c r="W7" s="791"/>
      <c r="X7" s="791"/>
      <c r="Y7" s="791"/>
      <c r="Z7" s="791"/>
      <c r="AA7" s="791"/>
      <c r="AB7" s="791"/>
      <c r="AC7" s="791"/>
      <c r="AD7" s="791"/>
      <c r="AE7" s="791"/>
      <c r="AF7" s="791"/>
      <c r="AG7" s="791"/>
      <c r="AH7" s="791"/>
      <c r="AI7" s="791"/>
      <c r="AJ7" s="791"/>
      <c r="AK7" s="791"/>
      <c r="AL7" s="791"/>
      <c r="AM7" s="791"/>
      <c r="AN7" s="791"/>
      <c r="AO7" s="791"/>
      <c r="AP7" s="791"/>
      <c r="AQ7" s="791"/>
      <c r="AR7" s="791"/>
      <c r="AS7" s="791"/>
      <c r="AT7" s="791"/>
      <c r="AU7" s="791"/>
      <c r="AV7" s="791"/>
      <c r="AW7" s="791"/>
      <c r="AX7" s="791"/>
      <c r="AY7" s="791"/>
      <c r="AZ7" s="791"/>
      <c r="BA7" s="791"/>
      <c r="BB7" s="791"/>
      <c r="BC7" s="791"/>
      <c r="BD7" s="791"/>
      <c r="BE7" s="791"/>
      <c r="BF7" s="791"/>
      <c r="BG7" s="791"/>
      <c r="BH7" s="791"/>
      <c r="BI7" s="791"/>
      <c r="BJ7" s="791"/>
      <c r="BK7" s="791"/>
      <c r="BL7" s="791"/>
      <c r="BM7" s="791"/>
      <c r="BN7" s="791"/>
      <c r="BO7" s="791"/>
      <c r="BP7" s="791"/>
      <c r="BQ7" s="791"/>
      <c r="BR7" s="792"/>
      <c r="BS7" s="793" t="s">
        <v>171</v>
      </c>
      <c r="BT7" s="791"/>
      <c r="BU7" s="791"/>
      <c r="BV7" s="791"/>
      <c r="BW7" s="791"/>
      <c r="BX7" s="791"/>
      <c r="BY7" s="791"/>
      <c r="BZ7" s="791"/>
      <c r="CA7" s="791"/>
      <c r="CB7" s="791"/>
      <c r="CC7" s="791"/>
      <c r="CD7" s="791"/>
      <c r="CE7" s="791"/>
      <c r="CF7" s="791"/>
      <c r="CG7" s="791"/>
      <c r="CH7" s="791"/>
      <c r="CI7" s="791"/>
      <c r="CJ7" s="791"/>
      <c r="CK7" s="791"/>
      <c r="CL7" s="791"/>
      <c r="CM7" s="791"/>
      <c r="CN7" s="791"/>
      <c r="CO7" s="791"/>
      <c r="CP7" s="791"/>
      <c r="CQ7" s="791"/>
      <c r="CR7" s="791"/>
      <c r="CS7" s="791"/>
      <c r="CT7" s="791"/>
      <c r="CU7" s="791"/>
      <c r="CV7" s="791"/>
      <c r="CW7" s="791"/>
      <c r="CX7" s="791"/>
      <c r="CY7" s="791"/>
      <c r="CZ7" s="791"/>
      <c r="DA7" s="791"/>
      <c r="DB7" s="791"/>
      <c r="DC7" s="791"/>
      <c r="DD7" s="791"/>
      <c r="DE7" s="791"/>
      <c r="DF7" s="791"/>
      <c r="DG7" s="791"/>
      <c r="DH7" s="791"/>
      <c r="DI7" s="791"/>
      <c r="DJ7" s="791"/>
      <c r="DK7" s="791"/>
      <c r="DL7" s="791"/>
      <c r="DM7" s="791"/>
      <c r="DN7" s="791"/>
      <c r="DO7" s="791"/>
      <c r="DP7" s="791"/>
      <c r="DQ7" s="791"/>
      <c r="DR7" s="791"/>
      <c r="DS7" s="791"/>
      <c r="DT7" s="791"/>
      <c r="DU7" s="791"/>
      <c r="DV7" s="791"/>
      <c r="DW7" s="791"/>
      <c r="DX7" s="791"/>
      <c r="DY7" s="791"/>
      <c r="DZ7" s="791"/>
      <c r="EA7" s="791"/>
      <c r="EB7" s="791"/>
      <c r="EC7" s="791"/>
      <c r="ED7" s="791"/>
      <c r="EE7" s="791"/>
      <c r="EF7" s="791"/>
      <c r="EG7" s="791"/>
      <c r="EH7" s="791"/>
      <c r="EI7" s="791"/>
      <c r="EJ7" s="791"/>
      <c r="EK7" s="791"/>
      <c r="EL7" s="791"/>
      <c r="EM7" s="791"/>
      <c r="EN7" s="791"/>
      <c r="EO7" s="791"/>
      <c r="EP7" s="791"/>
      <c r="EQ7" s="791"/>
      <c r="ER7" s="791"/>
      <c r="ES7" s="791"/>
      <c r="ET7" s="791"/>
      <c r="EU7" s="791"/>
      <c r="EV7" s="791"/>
      <c r="EW7" s="791"/>
      <c r="EX7" s="791"/>
      <c r="EY7" s="791"/>
      <c r="EZ7" s="791"/>
      <c r="FA7" s="791"/>
      <c r="FB7" s="791"/>
      <c r="FC7" s="791"/>
      <c r="FD7" s="791"/>
      <c r="FE7" s="791"/>
      <c r="FF7" s="791"/>
      <c r="FG7" s="791"/>
      <c r="FH7" s="791"/>
      <c r="FI7" s="791"/>
      <c r="FJ7" s="791"/>
      <c r="FK7" s="791"/>
      <c r="FL7" s="791"/>
      <c r="FM7" s="791"/>
      <c r="FN7" s="791"/>
      <c r="FO7" s="791"/>
      <c r="FP7" s="791"/>
      <c r="FQ7" s="791"/>
      <c r="FR7" s="791"/>
      <c r="FS7" s="791"/>
      <c r="FT7" s="791"/>
      <c r="FU7" s="792"/>
      <c r="FV7" s="794" t="s">
        <v>431</v>
      </c>
      <c r="FW7" s="795"/>
      <c r="FX7" s="795"/>
      <c r="FY7" s="795"/>
      <c r="FZ7" s="795"/>
      <c r="GA7" s="795"/>
      <c r="GB7" s="795"/>
      <c r="GC7" s="795"/>
      <c r="GD7" s="795"/>
      <c r="GE7" s="795"/>
      <c r="GF7" s="795"/>
      <c r="GG7" s="795"/>
      <c r="GH7" s="796"/>
    </row>
    <row r="8" spans="1:190" s="459" customFormat="1" ht="30" customHeight="1">
      <c r="A8" s="786"/>
      <c r="B8" s="786"/>
      <c r="C8" s="786"/>
      <c r="D8" s="786"/>
      <c r="E8" s="786"/>
      <c r="F8" s="786"/>
      <c r="G8" s="786"/>
      <c r="H8" s="786"/>
      <c r="I8" s="786"/>
      <c r="J8" s="786"/>
      <c r="K8" s="786"/>
      <c r="L8" s="786"/>
      <c r="M8" s="786"/>
      <c r="N8" s="789" t="s">
        <v>454</v>
      </c>
      <c r="O8" s="789" t="s">
        <v>455</v>
      </c>
      <c r="P8" s="789" t="s">
        <v>164</v>
      </c>
      <c r="Q8" s="789" t="s">
        <v>456</v>
      </c>
      <c r="R8" s="789" t="s">
        <v>457</v>
      </c>
      <c r="S8" s="789" t="s">
        <v>458</v>
      </c>
      <c r="T8" s="789" t="s">
        <v>75</v>
      </c>
      <c r="U8" s="789"/>
      <c r="V8" s="789" t="s">
        <v>459</v>
      </c>
      <c r="W8" s="789"/>
      <c r="X8" s="789" t="s">
        <v>460</v>
      </c>
      <c r="Y8" s="789"/>
      <c r="Z8" s="789" t="s">
        <v>461</v>
      </c>
      <c r="AA8" s="789"/>
      <c r="AB8" s="789" t="s">
        <v>462</v>
      </c>
      <c r="AC8" s="789"/>
      <c r="AD8" s="789" t="s">
        <v>463</v>
      </c>
      <c r="AE8" s="789"/>
      <c r="AF8" s="789" t="s">
        <v>67</v>
      </c>
      <c r="AG8" s="789"/>
      <c r="AH8" s="789"/>
      <c r="AI8" s="789" t="s">
        <v>465</v>
      </c>
      <c r="AJ8" s="789"/>
      <c r="AK8" s="789" t="s">
        <v>466</v>
      </c>
      <c r="AL8" s="789"/>
      <c r="AM8" s="789" t="s">
        <v>467</v>
      </c>
      <c r="AN8" s="789"/>
      <c r="AO8" s="789" t="s">
        <v>468</v>
      </c>
      <c r="AP8" s="789"/>
      <c r="AQ8" s="789" t="s">
        <v>469</v>
      </c>
      <c r="AR8" s="789"/>
      <c r="AS8" s="789" t="s">
        <v>470</v>
      </c>
      <c r="AT8" s="789"/>
      <c r="AU8" s="789" t="s">
        <v>471</v>
      </c>
      <c r="AV8" s="789"/>
      <c r="AW8" s="789" t="s">
        <v>472</v>
      </c>
      <c r="AX8" s="789"/>
      <c r="AY8" s="789" t="s">
        <v>473</v>
      </c>
      <c r="AZ8" s="789"/>
      <c r="BA8" s="789" t="s">
        <v>474</v>
      </c>
      <c r="BB8" s="789"/>
      <c r="BC8" s="800" t="s">
        <v>67</v>
      </c>
      <c r="BD8" s="789"/>
      <c r="BE8" s="789"/>
      <c r="BF8" s="789" t="s">
        <v>173</v>
      </c>
      <c r="BG8" s="789"/>
      <c r="BH8" s="789" t="s">
        <v>475</v>
      </c>
      <c r="BI8" s="789"/>
      <c r="BJ8" s="789" t="s">
        <v>476</v>
      </c>
      <c r="BK8" s="789"/>
      <c r="BL8" s="789" t="s">
        <v>477</v>
      </c>
      <c r="BM8" s="789"/>
      <c r="BN8" s="789" t="s">
        <v>478</v>
      </c>
      <c r="BO8" s="789"/>
      <c r="BP8" s="800" t="s">
        <v>67</v>
      </c>
      <c r="BQ8" s="789"/>
      <c r="BR8" s="789"/>
      <c r="BS8" s="789" t="s">
        <v>480</v>
      </c>
      <c r="BT8" s="789"/>
      <c r="BU8" s="789"/>
      <c r="BV8" s="789" t="s">
        <v>481</v>
      </c>
      <c r="BW8" s="789"/>
      <c r="BX8" s="789"/>
      <c r="BY8" s="789" t="s">
        <v>482</v>
      </c>
      <c r="BZ8" s="789"/>
      <c r="CA8" s="789"/>
      <c r="CB8" s="789" t="s">
        <v>483</v>
      </c>
      <c r="CC8" s="789"/>
      <c r="CD8" s="789"/>
      <c r="CE8" s="789" t="s">
        <v>484</v>
      </c>
      <c r="CF8" s="789"/>
      <c r="CG8" s="789"/>
      <c r="CH8" s="789" t="s">
        <v>485</v>
      </c>
      <c r="CI8" s="789"/>
      <c r="CJ8" s="789"/>
      <c r="CK8" s="789" t="s">
        <v>498</v>
      </c>
      <c r="CL8" s="789"/>
      <c r="CM8" s="789"/>
      <c r="CN8" s="789" t="s">
        <v>486</v>
      </c>
      <c r="CO8" s="789"/>
      <c r="CP8" s="789"/>
      <c r="CQ8" s="789" t="s">
        <v>487</v>
      </c>
      <c r="CR8" s="789"/>
      <c r="CS8" s="789"/>
      <c r="CT8" s="789" t="s">
        <v>488</v>
      </c>
      <c r="CU8" s="789"/>
      <c r="CV8" s="789"/>
      <c r="CW8" s="789" t="s">
        <v>489</v>
      </c>
      <c r="CX8" s="789"/>
      <c r="CY8" s="789"/>
      <c r="CZ8" s="789" t="s">
        <v>490</v>
      </c>
      <c r="DA8" s="789"/>
      <c r="DB8" s="789"/>
      <c r="DC8" s="789" t="s">
        <v>67</v>
      </c>
      <c r="DD8" s="789"/>
      <c r="DE8" s="789"/>
      <c r="DF8" s="789"/>
      <c r="DG8" s="789"/>
      <c r="DH8" s="789"/>
      <c r="DI8" s="789"/>
      <c r="DJ8" s="789"/>
      <c r="DK8" s="789"/>
      <c r="DL8" s="789"/>
      <c r="DM8" s="789"/>
      <c r="DN8" s="797"/>
      <c r="DO8" s="798"/>
      <c r="DP8" s="799"/>
      <c r="DQ8" s="797"/>
      <c r="DR8" s="798"/>
      <c r="DS8" s="799"/>
      <c r="DT8" s="797"/>
      <c r="DU8" s="798"/>
      <c r="DV8" s="799"/>
      <c r="DW8" s="797"/>
      <c r="DX8" s="798"/>
      <c r="DY8" s="799"/>
      <c r="DZ8" s="797"/>
      <c r="EA8" s="798"/>
      <c r="EB8" s="799"/>
      <c r="EC8" s="797"/>
      <c r="ED8" s="798"/>
      <c r="EE8" s="799"/>
      <c r="EF8" s="797"/>
      <c r="EG8" s="798"/>
      <c r="EH8" s="799"/>
      <c r="EI8" s="797"/>
      <c r="EJ8" s="798"/>
      <c r="EK8" s="799"/>
      <c r="EL8" s="797"/>
      <c r="EM8" s="798"/>
      <c r="EN8" s="799"/>
      <c r="EO8" s="797"/>
      <c r="EP8" s="798"/>
      <c r="EQ8" s="799"/>
      <c r="ER8" s="797"/>
      <c r="ES8" s="798"/>
      <c r="ET8" s="799"/>
      <c r="EU8" s="797"/>
      <c r="EV8" s="798"/>
      <c r="EW8" s="799"/>
      <c r="EX8" s="797"/>
      <c r="EY8" s="798"/>
      <c r="EZ8" s="799"/>
      <c r="FA8" s="797"/>
      <c r="FB8" s="798"/>
      <c r="FC8" s="799"/>
      <c r="FD8" s="797"/>
      <c r="FE8" s="798"/>
      <c r="FF8" s="799"/>
      <c r="FG8" s="797"/>
      <c r="FH8" s="798"/>
      <c r="FI8" s="799"/>
      <c r="FJ8" s="797"/>
      <c r="FK8" s="798"/>
      <c r="FL8" s="799"/>
      <c r="FM8" s="797"/>
      <c r="FN8" s="798"/>
      <c r="FO8" s="799"/>
      <c r="FP8" s="797"/>
      <c r="FQ8" s="798"/>
      <c r="FR8" s="799"/>
      <c r="FS8" s="797"/>
      <c r="FT8" s="798"/>
      <c r="FU8" s="799"/>
      <c r="FV8" s="797"/>
      <c r="FW8" s="798"/>
      <c r="FX8" s="798"/>
      <c r="FY8" s="798"/>
      <c r="FZ8" s="798"/>
      <c r="GA8" s="798"/>
      <c r="GB8" s="798"/>
      <c r="GC8" s="798"/>
      <c r="GD8" s="798"/>
      <c r="GE8" s="798"/>
      <c r="GF8" s="798"/>
      <c r="GG8" s="798"/>
      <c r="GH8" s="799"/>
    </row>
    <row r="9" spans="1:190" s="462" customFormat="1" ht="17.25" customHeight="1">
      <c r="A9" s="787"/>
      <c r="B9" s="787"/>
      <c r="C9" s="787"/>
      <c r="D9" s="787"/>
      <c r="E9" s="787"/>
      <c r="F9" s="787"/>
      <c r="G9" s="787"/>
      <c r="H9" s="787"/>
      <c r="I9" s="787"/>
      <c r="J9" s="787"/>
      <c r="K9" s="787"/>
      <c r="L9" s="787"/>
      <c r="M9" s="787"/>
      <c r="N9" s="789"/>
      <c r="O9" s="789"/>
      <c r="P9" s="789"/>
      <c r="Q9" s="789"/>
      <c r="R9" s="789"/>
      <c r="S9" s="789"/>
      <c r="T9" s="460" t="s">
        <v>95</v>
      </c>
      <c r="U9" s="460" t="s">
        <v>96</v>
      </c>
      <c r="V9" s="460" t="s">
        <v>95</v>
      </c>
      <c r="W9" s="460" t="s">
        <v>96</v>
      </c>
      <c r="X9" s="460" t="s">
        <v>95</v>
      </c>
      <c r="Y9" s="460" t="s">
        <v>96</v>
      </c>
      <c r="Z9" s="460" t="s">
        <v>95</v>
      </c>
      <c r="AA9" s="460" t="s">
        <v>96</v>
      </c>
      <c r="AB9" s="460" t="s">
        <v>95</v>
      </c>
      <c r="AC9" s="460" t="s">
        <v>96</v>
      </c>
      <c r="AD9" s="460" t="s">
        <v>95</v>
      </c>
      <c r="AE9" s="460" t="s">
        <v>96</v>
      </c>
      <c r="AF9" s="460" t="s">
        <v>95</v>
      </c>
      <c r="AG9" s="460" t="s">
        <v>96</v>
      </c>
      <c r="AH9" s="460" t="s">
        <v>67</v>
      </c>
      <c r="AI9" s="460" t="s">
        <v>95</v>
      </c>
      <c r="AJ9" s="460" t="s">
        <v>96</v>
      </c>
      <c r="AK9" s="460" t="s">
        <v>95</v>
      </c>
      <c r="AL9" s="460" t="s">
        <v>96</v>
      </c>
      <c r="AM9" s="460" t="s">
        <v>95</v>
      </c>
      <c r="AN9" s="460" t="s">
        <v>96</v>
      </c>
      <c r="AO9" s="460" t="s">
        <v>95</v>
      </c>
      <c r="AP9" s="460" t="s">
        <v>96</v>
      </c>
      <c r="AQ9" s="460" t="s">
        <v>95</v>
      </c>
      <c r="AR9" s="460" t="s">
        <v>96</v>
      </c>
      <c r="AS9" s="460" t="s">
        <v>95</v>
      </c>
      <c r="AT9" s="460" t="s">
        <v>96</v>
      </c>
      <c r="AU9" s="460" t="s">
        <v>95</v>
      </c>
      <c r="AV9" s="460" t="s">
        <v>96</v>
      </c>
      <c r="AW9" s="460" t="s">
        <v>95</v>
      </c>
      <c r="AX9" s="460" t="s">
        <v>96</v>
      </c>
      <c r="AY9" s="460" t="s">
        <v>95</v>
      </c>
      <c r="AZ9" s="460" t="s">
        <v>96</v>
      </c>
      <c r="BA9" s="460" t="s">
        <v>95</v>
      </c>
      <c r="BB9" s="460" t="s">
        <v>96</v>
      </c>
      <c r="BC9" s="460" t="s">
        <v>95</v>
      </c>
      <c r="BD9" s="460" t="s">
        <v>96</v>
      </c>
      <c r="BE9" s="461" t="s">
        <v>172</v>
      </c>
      <c r="BF9" s="460" t="s">
        <v>95</v>
      </c>
      <c r="BG9" s="460" t="s">
        <v>96</v>
      </c>
      <c r="BH9" s="460" t="s">
        <v>95</v>
      </c>
      <c r="BI9" s="460" t="s">
        <v>96</v>
      </c>
      <c r="BJ9" s="460" t="s">
        <v>95</v>
      </c>
      <c r="BK9" s="460" t="s">
        <v>96</v>
      </c>
      <c r="BL9" s="460" t="s">
        <v>95</v>
      </c>
      <c r="BM9" s="460" t="s">
        <v>96</v>
      </c>
      <c r="BN9" s="460" t="s">
        <v>95</v>
      </c>
      <c r="BO9" s="460" t="s">
        <v>96</v>
      </c>
      <c r="BP9" s="460" t="s">
        <v>95</v>
      </c>
      <c r="BQ9" s="460" t="s">
        <v>96</v>
      </c>
      <c r="BR9" s="461" t="s">
        <v>172</v>
      </c>
      <c r="BS9" s="460" t="s">
        <v>95</v>
      </c>
      <c r="BT9" s="460" t="s">
        <v>96</v>
      </c>
      <c r="BU9" s="460" t="s">
        <v>172</v>
      </c>
      <c r="BV9" s="460" t="s">
        <v>95</v>
      </c>
      <c r="BW9" s="460" t="s">
        <v>96</v>
      </c>
      <c r="BX9" s="460" t="s">
        <v>172</v>
      </c>
      <c r="BY9" s="460" t="s">
        <v>95</v>
      </c>
      <c r="BZ9" s="460" t="s">
        <v>96</v>
      </c>
      <c r="CA9" s="460" t="s">
        <v>172</v>
      </c>
      <c r="CB9" s="460" t="s">
        <v>95</v>
      </c>
      <c r="CC9" s="460" t="s">
        <v>96</v>
      </c>
      <c r="CD9" s="460" t="s">
        <v>172</v>
      </c>
      <c r="CE9" s="460" t="s">
        <v>95</v>
      </c>
      <c r="CF9" s="460" t="s">
        <v>96</v>
      </c>
      <c r="CG9" s="460" t="s">
        <v>172</v>
      </c>
      <c r="CH9" s="460" t="s">
        <v>95</v>
      </c>
      <c r="CI9" s="460" t="s">
        <v>96</v>
      </c>
      <c r="CJ9" s="460" t="s">
        <v>172</v>
      </c>
      <c r="CK9" s="460" t="s">
        <v>95</v>
      </c>
      <c r="CL9" s="460" t="s">
        <v>96</v>
      </c>
      <c r="CM9" s="460" t="s">
        <v>172</v>
      </c>
      <c r="CN9" s="460" t="s">
        <v>95</v>
      </c>
      <c r="CO9" s="460" t="s">
        <v>96</v>
      </c>
      <c r="CP9" s="460" t="s">
        <v>172</v>
      </c>
      <c r="CQ9" s="460" t="s">
        <v>95</v>
      </c>
      <c r="CR9" s="460" t="s">
        <v>96</v>
      </c>
      <c r="CS9" s="460" t="s">
        <v>172</v>
      </c>
      <c r="CT9" s="460" t="s">
        <v>95</v>
      </c>
      <c r="CU9" s="460" t="s">
        <v>96</v>
      </c>
      <c r="CV9" s="460" t="s">
        <v>172</v>
      </c>
      <c r="CW9" s="460" t="s">
        <v>95</v>
      </c>
      <c r="CX9" s="460" t="s">
        <v>96</v>
      </c>
      <c r="CY9" s="460" t="s">
        <v>172</v>
      </c>
      <c r="CZ9" s="460" t="s">
        <v>95</v>
      </c>
      <c r="DA9" s="460" t="s">
        <v>96</v>
      </c>
      <c r="DB9" s="460" t="s">
        <v>172</v>
      </c>
      <c r="DC9" s="460" t="s">
        <v>95</v>
      </c>
      <c r="DD9" s="460" t="s">
        <v>96</v>
      </c>
      <c r="DE9" s="460" t="s">
        <v>172</v>
      </c>
      <c r="DF9" s="460" t="s">
        <v>491</v>
      </c>
      <c r="DG9" s="460" t="s">
        <v>492</v>
      </c>
      <c r="DH9" s="460" t="s">
        <v>493</v>
      </c>
      <c r="DI9" s="460" t="s">
        <v>494</v>
      </c>
      <c r="DJ9" s="460" t="s">
        <v>495</v>
      </c>
      <c r="DK9" s="460" t="s">
        <v>496</v>
      </c>
      <c r="DL9" s="460" t="s">
        <v>1131</v>
      </c>
      <c r="DM9" s="460" t="s">
        <v>67</v>
      </c>
      <c r="DN9" s="460" t="s">
        <v>95</v>
      </c>
      <c r="DO9" s="460" t="s">
        <v>96</v>
      </c>
      <c r="DP9" s="460" t="s">
        <v>172</v>
      </c>
      <c r="DQ9" s="460" t="s">
        <v>95</v>
      </c>
      <c r="DR9" s="460" t="s">
        <v>96</v>
      </c>
      <c r="DS9" s="460" t="s">
        <v>172</v>
      </c>
      <c r="DT9" s="460" t="s">
        <v>95</v>
      </c>
      <c r="DU9" s="460" t="s">
        <v>96</v>
      </c>
      <c r="DV9" s="460" t="s">
        <v>172</v>
      </c>
      <c r="DW9" s="460" t="s">
        <v>95</v>
      </c>
      <c r="DX9" s="460" t="s">
        <v>96</v>
      </c>
      <c r="DY9" s="460" t="s">
        <v>172</v>
      </c>
      <c r="DZ9" s="460" t="s">
        <v>95</v>
      </c>
      <c r="EA9" s="460" t="s">
        <v>96</v>
      </c>
      <c r="EB9" s="460" t="s">
        <v>172</v>
      </c>
      <c r="EC9" s="460" t="s">
        <v>95</v>
      </c>
      <c r="ED9" s="460" t="s">
        <v>96</v>
      </c>
      <c r="EE9" s="460" t="s">
        <v>172</v>
      </c>
      <c r="EF9" s="460" t="s">
        <v>95</v>
      </c>
      <c r="EG9" s="460" t="s">
        <v>96</v>
      </c>
      <c r="EH9" s="460" t="s">
        <v>172</v>
      </c>
      <c r="EI9" s="460" t="s">
        <v>95</v>
      </c>
      <c r="EJ9" s="460" t="s">
        <v>96</v>
      </c>
      <c r="EK9" s="460" t="s">
        <v>172</v>
      </c>
      <c r="EL9" s="460" t="s">
        <v>95</v>
      </c>
      <c r="EM9" s="460" t="s">
        <v>96</v>
      </c>
      <c r="EN9" s="460" t="s">
        <v>172</v>
      </c>
      <c r="EO9" s="460" t="s">
        <v>95</v>
      </c>
      <c r="EP9" s="460" t="s">
        <v>96</v>
      </c>
      <c r="EQ9" s="460" t="s">
        <v>172</v>
      </c>
      <c r="ER9" s="460" t="s">
        <v>95</v>
      </c>
      <c r="ES9" s="460" t="s">
        <v>96</v>
      </c>
      <c r="ET9" s="460" t="s">
        <v>172</v>
      </c>
      <c r="EU9" s="460" t="s">
        <v>95</v>
      </c>
      <c r="EV9" s="460" t="s">
        <v>96</v>
      </c>
      <c r="EW9" s="460" t="s">
        <v>172</v>
      </c>
      <c r="EX9" s="460" t="s">
        <v>95</v>
      </c>
      <c r="EY9" s="460" t="s">
        <v>96</v>
      </c>
      <c r="EZ9" s="460" t="s">
        <v>172</v>
      </c>
      <c r="FA9" s="460" t="s">
        <v>95</v>
      </c>
      <c r="FB9" s="460" t="s">
        <v>96</v>
      </c>
      <c r="FC9" s="460" t="s">
        <v>172</v>
      </c>
      <c r="FD9" s="460" t="s">
        <v>95</v>
      </c>
      <c r="FE9" s="460" t="s">
        <v>96</v>
      </c>
      <c r="FF9" s="460" t="s">
        <v>172</v>
      </c>
      <c r="FG9" s="460" t="s">
        <v>95</v>
      </c>
      <c r="FH9" s="460" t="s">
        <v>96</v>
      </c>
      <c r="FI9" s="460" t="s">
        <v>172</v>
      </c>
      <c r="FJ9" s="460" t="s">
        <v>95</v>
      </c>
      <c r="FK9" s="460" t="s">
        <v>96</v>
      </c>
      <c r="FL9" s="460" t="s">
        <v>172</v>
      </c>
      <c r="FM9" s="460" t="s">
        <v>95</v>
      </c>
      <c r="FN9" s="460" t="s">
        <v>96</v>
      </c>
      <c r="FO9" s="460" t="s">
        <v>172</v>
      </c>
      <c r="FP9" s="460" t="s">
        <v>95</v>
      </c>
      <c r="FQ9" s="460" t="s">
        <v>96</v>
      </c>
      <c r="FR9" s="460" t="s">
        <v>172</v>
      </c>
      <c r="FS9" s="460" t="s">
        <v>95</v>
      </c>
      <c r="FT9" s="460" t="s">
        <v>96</v>
      </c>
      <c r="FU9" s="460" t="s">
        <v>172</v>
      </c>
      <c r="FV9" s="460" t="s">
        <v>480</v>
      </c>
      <c r="FW9" s="460" t="s">
        <v>481</v>
      </c>
      <c r="FX9" s="460" t="s">
        <v>482</v>
      </c>
      <c r="FY9" s="460" t="s">
        <v>483</v>
      </c>
      <c r="FZ9" s="460" t="s">
        <v>484</v>
      </c>
      <c r="GA9" s="460" t="s">
        <v>485</v>
      </c>
      <c r="GB9" s="460" t="s">
        <v>498</v>
      </c>
      <c r="GC9" s="460" t="s">
        <v>486</v>
      </c>
      <c r="GD9" s="460" t="s">
        <v>487</v>
      </c>
      <c r="GE9" s="460" t="s">
        <v>488</v>
      </c>
      <c r="GF9" s="460" t="s">
        <v>489</v>
      </c>
      <c r="GG9" s="460" t="s">
        <v>490</v>
      </c>
      <c r="GH9" s="460" t="s">
        <v>67</v>
      </c>
    </row>
    <row r="10" spans="1:190" s="468" customFormat="1">
      <c r="A10" s="463">
        <v>1</v>
      </c>
      <c r="B10" s="464"/>
      <c r="C10" s="464"/>
      <c r="D10" s="464"/>
      <c r="E10" s="465" t="s">
        <v>86</v>
      </c>
      <c r="F10" s="466"/>
      <c r="G10" s="467">
        <v>21</v>
      </c>
      <c r="H10" s="467">
        <v>2</v>
      </c>
      <c r="I10" s="467">
        <v>1</v>
      </c>
      <c r="J10" s="467">
        <v>0</v>
      </c>
      <c r="K10" s="467">
        <v>0</v>
      </c>
      <c r="L10" s="467">
        <v>0</v>
      </c>
      <c r="M10" s="467">
        <v>0</v>
      </c>
      <c r="N10" s="467"/>
      <c r="O10" s="467"/>
      <c r="P10" s="467"/>
      <c r="Q10" s="467"/>
      <c r="R10" s="467"/>
      <c r="S10" s="467"/>
      <c r="T10" s="467">
        <v>0</v>
      </c>
      <c r="U10" s="467">
        <v>0</v>
      </c>
      <c r="V10" s="467">
        <v>0</v>
      </c>
      <c r="W10" s="467">
        <v>0</v>
      </c>
      <c r="X10" s="467">
        <v>0</v>
      </c>
      <c r="Y10" s="467">
        <v>0</v>
      </c>
      <c r="Z10" s="467">
        <v>2</v>
      </c>
      <c r="AA10" s="467">
        <v>0</v>
      </c>
      <c r="AB10" s="467">
        <v>28</v>
      </c>
      <c r="AC10" s="467">
        <v>21</v>
      </c>
      <c r="AD10" s="467">
        <v>3</v>
      </c>
      <c r="AE10" s="467">
        <v>0</v>
      </c>
      <c r="AF10" s="467">
        <v>33</v>
      </c>
      <c r="AG10" s="467">
        <v>21</v>
      </c>
      <c r="AH10" s="467">
        <v>54</v>
      </c>
      <c r="AI10" s="467">
        <v>0</v>
      </c>
      <c r="AJ10" s="467">
        <v>0</v>
      </c>
      <c r="AK10" s="467">
        <v>6</v>
      </c>
      <c r="AL10" s="467">
        <v>10</v>
      </c>
      <c r="AM10" s="467">
        <v>18</v>
      </c>
      <c r="AN10" s="467">
        <v>10</v>
      </c>
      <c r="AO10" s="467">
        <v>6</v>
      </c>
      <c r="AP10" s="467">
        <v>1</v>
      </c>
      <c r="AQ10" s="467">
        <v>3</v>
      </c>
      <c r="AR10" s="467">
        <v>0</v>
      </c>
      <c r="AS10" s="467">
        <v>0</v>
      </c>
      <c r="AT10" s="467">
        <v>0</v>
      </c>
      <c r="AU10" s="467">
        <v>19</v>
      </c>
      <c r="AV10" s="467">
        <v>14</v>
      </c>
      <c r="AW10" s="467">
        <v>0</v>
      </c>
      <c r="AX10" s="467">
        <v>1</v>
      </c>
      <c r="AY10" s="467">
        <v>11</v>
      </c>
      <c r="AZ10" s="467">
        <v>6</v>
      </c>
      <c r="BA10" s="467">
        <v>3</v>
      </c>
      <c r="BB10" s="467">
        <v>0</v>
      </c>
      <c r="BC10" s="467">
        <v>33</v>
      </c>
      <c r="BD10" s="467">
        <v>21</v>
      </c>
      <c r="BE10" s="467">
        <v>54</v>
      </c>
      <c r="BF10" s="395">
        <v>7</v>
      </c>
      <c r="BG10" s="395">
        <v>6</v>
      </c>
      <c r="BH10" s="395">
        <v>0</v>
      </c>
      <c r="BI10" s="395">
        <v>0</v>
      </c>
      <c r="BJ10" s="395">
        <v>4</v>
      </c>
      <c r="BK10" s="395">
        <v>3</v>
      </c>
      <c r="BL10" s="395">
        <v>0</v>
      </c>
      <c r="BM10" s="395">
        <v>0</v>
      </c>
      <c r="BN10" s="395">
        <v>10</v>
      </c>
      <c r="BO10" s="395">
        <v>9</v>
      </c>
      <c r="BP10" s="465">
        <f>BF10+BH10+BJ10+BL10+BN10</f>
        <v>21</v>
      </c>
      <c r="BQ10" s="465">
        <f>BG10+BI10+BK10+BM10+BO10</f>
        <v>18</v>
      </c>
      <c r="BR10" s="465">
        <f>SUM(BP10:BQ10)</f>
        <v>39</v>
      </c>
      <c r="BS10" s="467">
        <v>0</v>
      </c>
      <c r="BT10" s="467">
        <v>0</v>
      </c>
      <c r="BU10" s="467">
        <v>0</v>
      </c>
      <c r="BV10" s="467">
        <v>0</v>
      </c>
      <c r="BW10" s="467">
        <v>0</v>
      </c>
      <c r="BX10" s="467">
        <v>0</v>
      </c>
      <c r="BY10" s="467">
        <v>0</v>
      </c>
      <c r="BZ10" s="467">
        <v>0</v>
      </c>
      <c r="CA10" s="467">
        <v>0</v>
      </c>
      <c r="CB10" s="467">
        <v>0</v>
      </c>
      <c r="CC10" s="467">
        <v>0</v>
      </c>
      <c r="CD10" s="467">
        <v>0</v>
      </c>
      <c r="CE10" s="467">
        <v>0</v>
      </c>
      <c r="CF10" s="467">
        <v>0</v>
      </c>
      <c r="CG10" s="467">
        <v>0</v>
      </c>
      <c r="CH10" s="467">
        <v>0</v>
      </c>
      <c r="CI10" s="467">
        <v>0</v>
      </c>
      <c r="CJ10" s="467">
        <v>0</v>
      </c>
      <c r="CK10" s="467">
        <v>0</v>
      </c>
      <c r="CL10" s="467">
        <v>0</v>
      </c>
      <c r="CM10" s="467">
        <v>0</v>
      </c>
      <c r="CN10" s="467">
        <v>0</v>
      </c>
      <c r="CO10" s="467">
        <v>0</v>
      </c>
      <c r="CP10" s="467">
        <v>0</v>
      </c>
      <c r="CQ10" s="467">
        <v>0</v>
      </c>
      <c r="CR10" s="467">
        <v>0</v>
      </c>
      <c r="CS10" s="467">
        <v>0</v>
      </c>
      <c r="CT10" s="467">
        <v>118</v>
      </c>
      <c r="CU10" s="467">
        <v>104</v>
      </c>
      <c r="CV10" s="467">
        <v>222</v>
      </c>
      <c r="CW10" s="467">
        <v>90</v>
      </c>
      <c r="CX10" s="467">
        <v>82</v>
      </c>
      <c r="CY10" s="467">
        <v>172</v>
      </c>
      <c r="CZ10" s="467">
        <v>72</v>
      </c>
      <c r="DA10" s="467">
        <v>66</v>
      </c>
      <c r="DB10" s="467">
        <v>138</v>
      </c>
      <c r="DC10" s="467">
        <v>280</v>
      </c>
      <c r="DD10" s="467">
        <v>252</v>
      </c>
      <c r="DE10" s="467">
        <v>532</v>
      </c>
      <c r="DF10" s="467">
        <v>522</v>
      </c>
      <c r="DG10" s="467">
        <v>10</v>
      </c>
      <c r="DH10" s="467">
        <v>0</v>
      </c>
      <c r="DI10" s="467">
        <v>0</v>
      </c>
      <c r="DJ10" s="467">
        <v>0</v>
      </c>
      <c r="DK10" s="467">
        <v>0</v>
      </c>
      <c r="DL10" s="467">
        <v>0</v>
      </c>
      <c r="DM10" s="467">
        <v>532</v>
      </c>
      <c r="DN10" s="467">
        <v>0</v>
      </c>
      <c r="DO10" s="467">
        <v>0</v>
      </c>
      <c r="DP10" s="467">
        <v>0</v>
      </c>
      <c r="DQ10" s="467">
        <v>0</v>
      </c>
      <c r="DR10" s="467">
        <v>0</v>
      </c>
      <c r="DS10" s="467">
        <v>0</v>
      </c>
      <c r="DT10" s="467">
        <v>0</v>
      </c>
      <c r="DU10" s="467">
        <v>0</v>
      </c>
      <c r="DV10" s="467">
        <v>0</v>
      </c>
      <c r="DW10" s="467">
        <v>0</v>
      </c>
      <c r="DX10" s="467">
        <v>0</v>
      </c>
      <c r="DY10" s="467">
        <v>0</v>
      </c>
      <c r="DZ10" s="467">
        <v>0</v>
      </c>
      <c r="EA10" s="467">
        <v>0</v>
      </c>
      <c r="EB10" s="467">
        <v>0</v>
      </c>
      <c r="EC10" s="467">
        <v>0</v>
      </c>
      <c r="ED10" s="467">
        <v>0</v>
      </c>
      <c r="EE10" s="467">
        <v>0</v>
      </c>
      <c r="EF10" s="467">
        <v>0</v>
      </c>
      <c r="EG10" s="467">
        <v>0</v>
      </c>
      <c r="EH10" s="467">
        <v>0</v>
      </c>
      <c r="EI10" s="467">
        <v>0</v>
      </c>
      <c r="EJ10" s="467">
        <v>0</v>
      </c>
      <c r="EK10" s="467">
        <v>0</v>
      </c>
      <c r="EL10" s="467">
        <v>0</v>
      </c>
      <c r="EM10" s="467">
        <v>0</v>
      </c>
      <c r="EN10" s="467">
        <v>0</v>
      </c>
      <c r="EO10" s="467">
        <v>0</v>
      </c>
      <c r="EP10" s="467">
        <v>0</v>
      </c>
      <c r="EQ10" s="467">
        <v>0</v>
      </c>
      <c r="ER10" s="467">
        <v>6</v>
      </c>
      <c r="ES10" s="467">
        <v>4</v>
      </c>
      <c r="ET10" s="467">
        <v>10</v>
      </c>
      <c r="EU10" s="467">
        <v>44</v>
      </c>
      <c r="EV10" s="467">
        <v>44</v>
      </c>
      <c r="EW10" s="467">
        <v>88</v>
      </c>
      <c r="EX10" s="467">
        <v>80</v>
      </c>
      <c r="EY10" s="467">
        <v>95</v>
      </c>
      <c r="EZ10" s="467">
        <v>0</v>
      </c>
      <c r="FA10" s="467">
        <v>80</v>
      </c>
      <c r="FB10" s="467">
        <v>70</v>
      </c>
      <c r="FC10" s="467">
        <v>0</v>
      </c>
      <c r="FD10" s="467">
        <v>70</v>
      </c>
      <c r="FE10" s="467">
        <v>39</v>
      </c>
      <c r="FF10" s="467">
        <v>0</v>
      </c>
      <c r="FG10" s="467">
        <v>0</v>
      </c>
      <c r="FH10" s="467">
        <v>0</v>
      </c>
      <c r="FI10" s="467">
        <v>0</v>
      </c>
      <c r="FJ10" s="467">
        <v>0</v>
      </c>
      <c r="FK10" s="467">
        <v>0</v>
      </c>
      <c r="FL10" s="467">
        <v>0</v>
      </c>
      <c r="FM10" s="467">
        <v>6</v>
      </c>
      <c r="FN10" s="467">
        <v>4</v>
      </c>
      <c r="FO10" s="467">
        <v>0</v>
      </c>
      <c r="FP10" s="467">
        <v>204</v>
      </c>
      <c r="FQ10" s="467">
        <v>209</v>
      </c>
      <c r="FR10" s="467">
        <v>0</v>
      </c>
      <c r="FS10" s="467">
        <v>70</v>
      </c>
      <c r="FT10" s="467">
        <v>39</v>
      </c>
      <c r="FU10" s="467">
        <v>0</v>
      </c>
      <c r="FV10" s="467">
        <v>0</v>
      </c>
      <c r="FW10" s="467">
        <v>0</v>
      </c>
      <c r="FX10" s="467">
        <v>0</v>
      </c>
      <c r="FY10" s="467">
        <v>0</v>
      </c>
      <c r="FZ10" s="467">
        <v>0</v>
      </c>
      <c r="GA10" s="467">
        <v>0</v>
      </c>
      <c r="GB10" s="467">
        <v>0</v>
      </c>
      <c r="GC10" s="467">
        <v>0</v>
      </c>
      <c r="GD10" s="467">
        <v>0</v>
      </c>
      <c r="GE10" s="467">
        <v>8</v>
      </c>
      <c r="GF10" s="467">
        <v>7</v>
      </c>
      <c r="GG10" s="467">
        <v>7</v>
      </c>
      <c r="GH10" s="467">
        <v>22</v>
      </c>
    </row>
    <row r="11" spans="1:190" s="468" customFormat="1">
      <c r="A11" s="463">
        <v>2</v>
      </c>
      <c r="B11" s="464"/>
      <c r="C11" s="464"/>
      <c r="D11" s="464"/>
      <c r="E11" s="465" t="s">
        <v>87</v>
      </c>
      <c r="F11" s="466"/>
      <c r="G11" s="467">
        <v>16</v>
      </c>
      <c r="H11" s="467">
        <v>2</v>
      </c>
      <c r="I11" s="467">
        <v>1</v>
      </c>
      <c r="J11" s="467">
        <v>0</v>
      </c>
      <c r="K11" s="467">
        <v>0</v>
      </c>
      <c r="L11" s="467">
        <v>0</v>
      </c>
      <c r="M11" s="467">
        <v>0</v>
      </c>
      <c r="N11" s="467"/>
      <c r="O11" s="467"/>
      <c r="P11" s="467"/>
      <c r="Q11" s="467"/>
      <c r="R11" s="467"/>
      <c r="S11" s="467"/>
      <c r="T11" s="467">
        <v>2</v>
      </c>
      <c r="U11" s="467">
        <v>0</v>
      </c>
      <c r="V11" s="467">
        <v>0</v>
      </c>
      <c r="W11" s="467">
        <v>0</v>
      </c>
      <c r="X11" s="467">
        <v>1</v>
      </c>
      <c r="Y11" s="467">
        <v>0</v>
      </c>
      <c r="Z11" s="467">
        <v>4</v>
      </c>
      <c r="AA11" s="467">
        <v>1</v>
      </c>
      <c r="AB11" s="467">
        <v>12</v>
      </c>
      <c r="AC11" s="467">
        <v>18</v>
      </c>
      <c r="AD11" s="467">
        <v>2</v>
      </c>
      <c r="AE11" s="467">
        <v>1</v>
      </c>
      <c r="AF11" s="467">
        <v>21</v>
      </c>
      <c r="AG11" s="467">
        <v>20</v>
      </c>
      <c r="AH11" s="467">
        <v>41</v>
      </c>
      <c r="AI11" s="467">
        <v>0</v>
      </c>
      <c r="AJ11" s="467">
        <v>0</v>
      </c>
      <c r="AK11" s="467">
        <v>7</v>
      </c>
      <c r="AL11" s="467">
        <v>13</v>
      </c>
      <c r="AM11" s="467">
        <v>6</v>
      </c>
      <c r="AN11" s="467">
        <v>6</v>
      </c>
      <c r="AO11" s="467">
        <v>7</v>
      </c>
      <c r="AP11" s="467">
        <v>1</v>
      </c>
      <c r="AQ11" s="467">
        <v>1</v>
      </c>
      <c r="AR11" s="467">
        <v>0</v>
      </c>
      <c r="AS11" s="467">
        <v>0</v>
      </c>
      <c r="AT11" s="467">
        <v>0</v>
      </c>
      <c r="AU11" s="467">
        <v>13</v>
      </c>
      <c r="AV11" s="467">
        <v>12</v>
      </c>
      <c r="AW11" s="467">
        <v>1</v>
      </c>
      <c r="AX11" s="467">
        <v>0</v>
      </c>
      <c r="AY11" s="467">
        <v>5</v>
      </c>
      <c r="AZ11" s="467">
        <v>8</v>
      </c>
      <c r="BA11" s="467">
        <v>2</v>
      </c>
      <c r="BB11" s="467">
        <v>0</v>
      </c>
      <c r="BC11" s="467">
        <v>21</v>
      </c>
      <c r="BD11" s="467">
        <v>20</v>
      </c>
      <c r="BE11" s="467">
        <v>41</v>
      </c>
      <c r="BF11" s="395">
        <v>2</v>
      </c>
      <c r="BG11" s="395">
        <v>1</v>
      </c>
      <c r="BH11" s="395">
        <v>0</v>
      </c>
      <c r="BI11" s="395">
        <v>0</v>
      </c>
      <c r="BJ11" s="395">
        <v>3</v>
      </c>
      <c r="BK11" s="395">
        <v>1</v>
      </c>
      <c r="BL11" s="395">
        <v>0</v>
      </c>
      <c r="BM11" s="395">
        <v>0</v>
      </c>
      <c r="BN11" s="395">
        <v>8</v>
      </c>
      <c r="BO11" s="395">
        <v>6</v>
      </c>
      <c r="BP11" s="465">
        <f t="shared" ref="BP11:BQ19" si="0">BF11+BH11+BJ11+BL11+BN11</f>
        <v>13</v>
      </c>
      <c r="BQ11" s="465">
        <f t="shared" si="0"/>
        <v>8</v>
      </c>
      <c r="BR11" s="465">
        <f t="shared" ref="BR11:BR19" si="1">SUM(BP11:BQ11)</f>
        <v>21</v>
      </c>
      <c r="BS11" s="467">
        <v>0</v>
      </c>
      <c r="BT11" s="467">
        <v>0</v>
      </c>
      <c r="BU11" s="467">
        <v>0</v>
      </c>
      <c r="BV11" s="467">
        <v>0</v>
      </c>
      <c r="BW11" s="467">
        <v>0</v>
      </c>
      <c r="BX11" s="467">
        <v>0</v>
      </c>
      <c r="BY11" s="467">
        <v>0</v>
      </c>
      <c r="BZ11" s="467">
        <v>0</v>
      </c>
      <c r="CA11" s="467">
        <v>0</v>
      </c>
      <c r="CB11" s="467">
        <v>0</v>
      </c>
      <c r="CC11" s="467">
        <v>0</v>
      </c>
      <c r="CD11" s="467">
        <v>0</v>
      </c>
      <c r="CE11" s="467">
        <v>0</v>
      </c>
      <c r="CF11" s="467">
        <v>0</v>
      </c>
      <c r="CG11" s="467">
        <v>0</v>
      </c>
      <c r="CH11" s="467">
        <v>0</v>
      </c>
      <c r="CI11" s="467">
        <v>0</v>
      </c>
      <c r="CJ11" s="467">
        <v>0</v>
      </c>
      <c r="CK11" s="467">
        <v>0</v>
      </c>
      <c r="CL11" s="467">
        <v>0</v>
      </c>
      <c r="CM11" s="467">
        <v>0</v>
      </c>
      <c r="CN11" s="467">
        <v>0</v>
      </c>
      <c r="CO11" s="467">
        <v>0</v>
      </c>
      <c r="CP11" s="467">
        <v>0</v>
      </c>
      <c r="CQ11" s="467">
        <v>0</v>
      </c>
      <c r="CR11" s="467">
        <v>0</v>
      </c>
      <c r="CS11" s="467">
        <v>0</v>
      </c>
      <c r="CT11" s="467">
        <v>92</v>
      </c>
      <c r="CU11" s="467">
        <v>88</v>
      </c>
      <c r="CV11" s="467">
        <v>180</v>
      </c>
      <c r="CW11" s="467">
        <v>55</v>
      </c>
      <c r="CX11" s="467">
        <v>77</v>
      </c>
      <c r="CY11" s="467">
        <v>132</v>
      </c>
      <c r="CZ11" s="467">
        <v>50</v>
      </c>
      <c r="DA11" s="467">
        <v>58</v>
      </c>
      <c r="DB11" s="467">
        <v>108</v>
      </c>
      <c r="DC11" s="467">
        <v>197</v>
      </c>
      <c r="DD11" s="467">
        <v>223</v>
      </c>
      <c r="DE11" s="467">
        <v>420</v>
      </c>
      <c r="DF11" s="467">
        <v>420</v>
      </c>
      <c r="DG11" s="467">
        <v>0</v>
      </c>
      <c r="DH11" s="467">
        <v>0</v>
      </c>
      <c r="DI11" s="467">
        <v>0</v>
      </c>
      <c r="DJ11" s="467">
        <v>0</v>
      </c>
      <c r="DK11" s="467">
        <v>0</v>
      </c>
      <c r="DL11" s="467">
        <v>0</v>
      </c>
      <c r="DM11" s="467">
        <v>420</v>
      </c>
      <c r="DN11" s="467">
        <v>0</v>
      </c>
      <c r="DO11" s="467">
        <v>1</v>
      </c>
      <c r="DP11" s="467">
        <v>1</v>
      </c>
      <c r="DQ11" s="467">
        <v>0</v>
      </c>
      <c r="DR11" s="467">
        <v>0</v>
      </c>
      <c r="DS11" s="467">
        <v>0</v>
      </c>
      <c r="DT11" s="467">
        <v>0</v>
      </c>
      <c r="DU11" s="467">
        <v>0</v>
      </c>
      <c r="DV11" s="467">
        <v>0</v>
      </c>
      <c r="DW11" s="467">
        <v>0</v>
      </c>
      <c r="DX11" s="467">
        <v>0</v>
      </c>
      <c r="DY11" s="467">
        <v>0</v>
      </c>
      <c r="DZ11" s="467">
        <v>0</v>
      </c>
      <c r="EA11" s="467">
        <v>0</v>
      </c>
      <c r="EB11" s="467">
        <v>0</v>
      </c>
      <c r="EC11" s="467">
        <v>0</v>
      </c>
      <c r="ED11" s="467">
        <v>0</v>
      </c>
      <c r="EE11" s="467">
        <v>0</v>
      </c>
      <c r="EF11" s="467">
        <v>0</v>
      </c>
      <c r="EG11" s="467">
        <v>0</v>
      </c>
      <c r="EH11" s="467">
        <v>0</v>
      </c>
      <c r="EI11" s="467">
        <v>0</v>
      </c>
      <c r="EJ11" s="467">
        <v>0</v>
      </c>
      <c r="EK11" s="467">
        <v>0</v>
      </c>
      <c r="EL11" s="467">
        <v>0</v>
      </c>
      <c r="EM11" s="467">
        <v>0</v>
      </c>
      <c r="EN11" s="467">
        <v>0</v>
      </c>
      <c r="EO11" s="467">
        <v>0</v>
      </c>
      <c r="EP11" s="467">
        <v>1</v>
      </c>
      <c r="EQ11" s="467">
        <v>1</v>
      </c>
      <c r="ER11" s="467">
        <v>5</v>
      </c>
      <c r="ES11" s="467">
        <v>6</v>
      </c>
      <c r="ET11" s="467">
        <v>11</v>
      </c>
      <c r="EU11" s="467">
        <v>34</v>
      </c>
      <c r="EV11" s="467">
        <v>37</v>
      </c>
      <c r="EW11" s="467">
        <v>71</v>
      </c>
      <c r="EX11" s="467">
        <v>55</v>
      </c>
      <c r="EY11" s="467">
        <v>73</v>
      </c>
      <c r="EZ11" s="467">
        <v>0</v>
      </c>
      <c r="FA11" s="467">
        <v>53</v>
      </c>
      <c r="FB11" s="467">
        <v>64</v>
      </c>
      <c r="FC11" s="467">
        <v>0</v>
      </c>
      <c r="FD11" s="467">
        <v>50</v>
      </c>
      <c r="FE11" s="467">
        <v>41</v>
      </c>
      <c r="FF11" s="467">
        <v>0</v>
      </c>
      <c r="FG11" s="467">
        <v>0</v>
      </c>
      <c r="FH11" s="467">
        <v>1</v>
      </c>
      <c r="FI11" s="467">
        <v>0</v>
      </c>
      <c r="FJ11" s="467">
        <v>0</v>
      </c>
      <c r="FK11" s="467">
        <v>0</v>
      </c>
      <c r="FL11" s="467">
        <v>0</v>
      </c>
      <c r="FM11" s="467">
        <v>5</v>
      </c>
      <c r="FN11" s="467">
        <v>7</v>
      </c>
      <c r="FO11" s="467">
        <v>0</v>
      </c>
      <c r="FP11" s="467">
        <v>142</v>
      </c>
      <c r="FQ11" s="467">
        <v>174</v>
      </c>
      <c r="FR11" s="467">
        <v>0</v>
      </c>
      <c r="FS11" s="467">
        <v>50</v>
      </c>
      <c r="FT11" s="467">
        <v>41</v>
      </c>
      <c r="FU11" s="467">
        <v>0</v>
      </c>
      <c r="FV11" s="467">
        <v>0</v>
      </c>
      <c r="FW11" s="467">
        <v>0</v>
      </c>
      <c r="FX11" s="467">
        <v>0</v>
      </c>
      <c r="FY11" s="467">
        <v>0</v>
      </c>
      <c r="FZ11" s="467">
        <v>0</v>
      </c>
      <c r="GA11" s="467">
        <v>0</v>
      </c>
      <c r="GB11" s="467">
        <v>0</v>
      </c>
      <c r="GC11" s="467">
        <v>0</v>
      </c>
      <c r="GD11" s="467">
        <v>0</v>
      </c>
      <c r="GE11" s="467">
        <v>7</v>
      </c>
      <c r="GF11" s="467">
        <v>5</v>
      </c>
      <c r="GG11" s="467">
        <v>5</v>
      </c>
      <c r="GH11" s="467">
        <v>17</v>
      </c>
    </row>
    <row r="12" spans="1:190" s="468" customFormat="1">
      <c r="A12" s="463">
        <v>3</v>
      </c>
      <c r="B12" s="464"/>
      <c r="C12" s="464"/>
      <c r="D12" s="464"/>
      <c r="E12" s="465" t="s">
        <v>81</v>
      </c>
      <c r="F12" s="466"/>
      <c r="G12" s="467">
        <v>17</v>
      </c>
      <c r="H12" s="467">
        <v>2</v>
      </c>
      <c r="I12" s="467">
        <v>0</v>
      </c>
      <c r="J12" s="467">
        <v>0</v>
      </c>
      <c r="K12" s="467">
        <v>1</v>
      </c>
      <c r="L12" s="467">
        <v>0</v>
      </c>
      <c r="M12" s="467">
        <v>0</v>
      </c>
      <c r="N12" s="467"/>
      <c r="O12" s="467"/>
      <c r="P12" s="467"/>
      <c r="Q12" s="467"/>
      <c r="R12" s="467"/>
      <c r="S12" s="467"/>
      <c r="T12" s="467">
        <v>2</v>
      </c>
      <c r="U12" s="467">
        <v>3</v>
      </c>
      <c r="V12" s="467">
        <v>0</v>
      </c>
      <c r="W12" s="467">
        <v>0</v>
      </c>
      <c r="X12" s="467">
        <v>0</v>
      </c>
      <c r="Y12" s="467">
        <v>1</v>
      </c>
      <c r="Z12" s="467">
        <v>0</v>
      </c>
      <c r="AA12" s="467">
        <v>0</v>
      </c>
      <c r="AB12" s="467">
        <v>23</v>
      </c>
      <c r="AC12" s="467">
        <v>27</v>
      </c>
      <c r="AD12" s="467">
        <v>3</v>
      </c>
      <c r="AE12" s="467">
        <v>1</v>
      </c>
      <c r="AF12" s="467">
        <v>28</v>
      </c>
      <c r="AG12" s="467">
        <v>32</v>
      </c>
      <c r="AH12" s="467">
        <v>60</v>
      </c>
      <c r="AI12" s="467">
        <v>0</v>
      </c>
      <c r="AJ12" s="467">
        <v>0</v>
      </c>
      <c r="AK12" s="467">
        <v>6</v>
      </c>
      <c r="AL12" s="467">
        <v>12</v>
      </c>
      <c r="AM12" s="467">
        <v>10</v>
      </c>
      <c r="AN12" s="467">
        <v>11</v>
      </c>
      <c r="AO12" s="467">
        <v>8</v>
      </c>
      <c r="AP12" s="467">
        <v>7</v>
      </c>
      <c r="AQ12" s="467">
        <v>4</v>
      </c>
      <c r="AR12" s="467">
        <v>2</v>
      </c>
      <c r="AS12" s="467">
        <v>0</v>
      </c>
      <c r="AT12" s="467">
        <v>0</v>
      </c>
      <c r="AU12" s="467">
        <v>18</v>
      </c>
      <c r="AV12" s="467">
        <v>21</v>
      </c>
      <c r="AW12" s="467">
        <v>0</v>
      </c>
      <c r="AX12" s="467">
        <v>0</v>
      </c>
      <c r="AY12" s="467">
        <v>6</v>
      </c>
      <c r="AZ12" s="467">
        <v>8</v>
      </c>
      <c r="BA12" s="467">
        <v>4</v>
      </c>
      <c r="BB12" s="467">
        <v>3</v>
      </c>
      <c r="BC12" s="467">
        <v>28</v>
      </c>
      <c r="BD12" s="467">
        <v>32</v>
      </c>
      <c r="BE12" s="467">
        <v>60</v>
      </c>
      <c r="BF12" s="395">
        <v>0</v>
      </c>
      <c r="BG12" s="395">
        <v>0</v>
      </c>
      <c r="BH12" s="395">
        <v>0</v>
      </c>
      <c r="BI12" s="395">
        <v>0</v>
      </c>
      <c r="BJ12" s="395">
        <v>1</v>
      </c>
      <c r="BK12" s="395">
        <v>5</v>
      </c>
      <c r="BL12" s="395">
        <v>0</v>
      </c>
      <c r="BM12" s="395">
        <v>0</v>
      </c>
      <c r="BN12" s="395">
        <v>0</v>
      </c>
      <c r="BO12" s="395">
        <v>0</v>
      </c>
      <c r="BP12" s="465">
        <f t="shared" si="0"/>
        <v>1</v>
      </c>
      <c r="BQ12" s="465">
        <f t="shared" si="0"/>
        <v>5</v>
      </c>
      <c r="BR12" s="465">
        <f t="shared" si="1"/>
        <v>6</v>
      </c>
      <c r="BS12" s="467">
        <v>0</v>
      </c>
      <c r="BT12" s="467">
        <v>0</v>
      </c>
      <c r="BU12" s="467">
        <v>0</v>
      </c>
      <c r="BV12" s="467">
        <v>0</v>
      </c>
      <c r="BW12" s="467">
        <v>0</v>
      </c>
      <c r="BX12" s="467">
        <v>0</v>
      </c>
      <c r="BY12" s="467">
        <v>0</v>
      </c>
      <c r="BZ12" s="467">
        <v>0</v>
      </c>
      <c r="CA12" s="467">
        <v>0</v>
      </c>
      <c r="CB12" s="467">
        <v>0</v>
      </c>
      <c r="CC12" s="467">
        <v>0</v>
      </c>
      <c r="CD12" s="467">
        <v>0</v>
      </c>
      <c r="CE12" s="467">
        <v>0</v>
      </c>
      <c r="CF12" s="467">
        <v>0</v>
      </c>
      <c r="CG12" s="467">
        <v>0</v>
      </c>
      <c r="CH12" s="467">
        <v>0</v>
      </c>
      <c r="CI12" s="467">
        <v>0</v>
      </c>
      <c r="CJ12" s="467">
        <v>0</v>
      </c>
      <c r="CK12" s="467">
        <v>0</v>
      </c>
      <c r="CL12" s="467">
        <v>0</v>
      </c>
      <c r="CM12" s="467">
        <v>0</v>
      </c>
      <c r="CN12" s="467">
        <v>0</v>
      </c>
      <c r="CO12" s="467">
        <v>0</v>
      </c>
      <c r="CP12" s="467">
        <v>0</v>
      </c>
      <c r="CQ12" s="467">
        <v>0</v>
      </c>
      <c r="CR12" s="467">
        <v>0</v>
      </c>
      <c r="CS12" s="467">
        <v>0</v>
      </c>
      <c r="CT12" s="467">
        <v>65</v>
      </c>
      <c r="CU12" s="467">
        <v>57</v>
      </c>
      <c r="CV12" s="467">
        <v>122</v>
      </c>
      <c r="CW12" s="467">
        <v>56</v>
      </c>
      <c r="CX12" s="467">
        <v>48</v>
      </c>
      <c r="CY12" s="467">
        <v>104</v>
      </c>
      <c r="CZ12" s="467">
        <v>52</v>
      </c>
      <c r="DA12" s="467">
        <v>48</v>
      </c>
      <c r="DB12" s="467">
        <v>100</v>
      </c>
      <c r="DC12" s="467">
        <v>173</v>
      </c>
      <c r="DD12" s="467">
        <v>153</v>
      </c>
      <c r="DE12" s="467">
        <v>326</v>
      </c>
      <c r="DF12" s="467">
        <v>326</v>
      </c>
      <c r="DG12" s="467">
        <v>0</v>
      </c>
      <c r="DH12" s="467">
        <v>0</v>
      </c>
      <c r="DI12" s="467">
        <v>0</v>
      </c>
      <c r="DJ12" s="467">
        <v>0</v>
      </c>
      <c r="DK12" s="467">
        <v>0</v>
      </c>
      <c r="DL12" s="467">
        <v>0</v>
      </c>
      <c r="DM12" s="467">
        <v>326</v>
      </c>
      <c r="DN12" s="467">
        <v>2</v>
      </c>
      <c r="DO12" s="467">
        <v>0</v>
      </c>
      <c r="DP12" s="467">
        <v>2</v>
      </c>
      <c r="DQ12" s="467">
        <v>0</v>
      </c>
      <c r="DR12" s="467">
        <v>0</v>
      </c>
      <c r="DS12" s="467">
        <v>0</v>
      </c>
      <c r="DT12" s="467">
        <v>0</v>
      </c>
      <c r="DU12" s="467">
        <v>0</v>
      </c>
      <c r="DV12" s="467">
        <v>0</v>
      </c>
      <c r="DW12" s="467">
        <v>0</v>
      </c>
      <c r="DX12" s="467">
        <v>0</v>
      </c>
      <c r="DY12" s="467">
        <v>0</v>
      </c>
      <c r="DZ12" s="467">
        <v>0</v>
      </c>
      <c r="EA12" s="467">
        <v>0</v>
      </c>
      <c r="EB12" s="467">
        <v>0</v>
      </c>
      <c r="EC12" s="467">
        <v>0</v>
      </c>
      <c r="ED12" s="467">
        <v>0</v>
      </c>
      <c r="EE12" s="467">
        <v>0</v>
      </c>
      <c r="EF12" s="467">
        <v>0</v>
      </c>
      <c r="EG12" s="467">
        <v>0</v>
      </c>
      <c r="EH12" s="467">
        <v>0</v>
      </c>
      <c r="EI12" s="467">
        <v>0</v>
      </c>
      <c r="EJ12" s="467">
        <v>0</v>
      </c>
      <c r="EK12" s="467">
        <v>0</v>
      </c>
      <c r="EL12" s="467">
        <v>0</v>
      </c>
      <c r="EM12" s="467">
        <v>0</v>
      </c>
      <c r="EN12" s="467">
        <v>0</v>
      </c>
      <c r="EO12" s="467">
        <v>1</v>
      </c>
      <c r="EP12" s="467">
        <v>1</v>
      </c>
      <c r="EQ12" s="467">
        <v>2</v>
      </c>
      <c r="ER12" s="467">
        <v>3</v>
      </c>
      <c r="ES12" s="467">
        <v>10</v>
      </c>
      <c r="ET12" s="467">
        <v>13</v>
      </c>
      <c r="EU12" s="467">
        <v>39</v>
      </c>
      <c r="EV12" s="467">
        <v>34</v>
      </c>
      <c r="EW12" s="467">
        <v>73</v>
      </c>
      <c r="EX12" s="467">
        <v>48</v>
      </c>
      <c r="EY12" s="467">
        <v>39</v>
      </c>
      <c r="EZ12" s="467">
        <v>0</v>
      </c>
      <c r="FA12" s="467">
        <v>44</v>
      </c>
      <c r="FB12" s="467">
        <v>47</v>
      </c>
      <c r="FC12" s="467">
        <v>0</v>
      </c>
      <c r="FD12" s="467">
        <v>36</v>
      </c>
      <c r="FE12" s="467">
        <v>22</v>
      </c>
      <c r="FF12" s="467">
        <v>0</v>
      </c>
      <c r="FG12" s="467">
        <v>2</v>
      </c>
      <c r="FH12" s="467">
        <v>0</v>
      </c>
      <c r="FI12" s="467">
        <v>0</v>
      </c>
      <c r="FJ12" s="467">
        <v>0</v>
      </c>
      <c r="FK12" s="467">
        <v>0</v>
      </c>
      <c r="FL12" s="467">
        <v>0</v>
      </c>
      <c r="FM12" s="467">
        <v>4</v>
      </c>
      <c r="FN12" s="467">
        <v>11</v>
      </c>
      <c r="FO12" s="467">
        <v>0</v>
      </c>
      <c r="FP12" s="467">
        <v>131</v>
      </c>
      <c r="FQ12" s="467">
        <v>120</v>
      </c>
      <c r="FR12" s="467">
        <v>0</v>
      </c>
      <c r="FS12" s="467">
        <v>36</v>
      </c>
      <c r="FT12" s="467">
        <v>22</v>
      </c>
      <c r="FU12" s="467">
        <v>0</v>
      </c>
      <c r="FV12" s="467">
        <v>0</v>
      </c>
      <c r="FW12" s="467">
        <v>0</v>
      </c>
      <c r="FX12" s="467">
        <v>0</v>
      </c>
      <c r="FY12" s="467">
        <v>0</v>
      </c>
      <c r="FZ12" s="467">
        <v>0</v>
      </c>
      <c r="GA12" s="467">
        <v>0</v>
      </c>
      <c r="GB12" s="467">
        <v>0</v>
      </c>
      <c r="GC12" s="467">
        <v>0</v>
      </c>
      <c r="GD12" s="467">
        <v>0</v>
      </c>
      <c r="GE12" s="467">
        <v>6</v>
      </c>
      <c r="GF12" s="467">
        <v>6</v>
      </c>
      <c r="GG12" s="467">
        <v>5</v>
      </c>
      <c r="GH12" s="467">
        <v>17</v>
      </c>
    </row>
    <row r="13" spans="1:190" s="468" customFormat="1">
      <c r="A13" s="463">
        <v>4</v>
      </c>
      <c r="B13" s="464"/>
      <c r="C13" s="464"/>
      <c r="D13" s="464"/>
      <c r="E13" s="463" t="s">
        <v>88</v>
      </c>
      <c r="F13" s="466"/>
      <c r="G13" s="467">
        <v>10</v>
      </c>
      <c r="H13" s="467">
        <v>0</v>
      </c>
      <c r="I13" s="467">
        <v>0</v>
      </c>
      <c r="J13" s="467">
        <v>0</v>
      </c>
      <c r="K13" s="467">
        <v>0</v>
      </c>
      <c r="L13" s="467">
        <v>0</v>
      </c>
      <c r="M13" s="467">
        <v>0</v>
      </c>
      <c r="N13" s="467"/>
      <c r="O13" s="467"/>
      <c r="P13" s="467"/>
      <c r="Q13" s="467"/>
      <c r="R13" s="467"/>
      <c r="S13" s="467"/>
      <c r="T13" s="467">
        <v>2</v>
      </c>
      <c r="U13" s="467">
        <v>0</v>
      </c>
      <c r="V13" s="467">
        <v>0</v>
      </c>
      <c r="W13" s="467">
        <v>0</v>
      </c>
      <c r="X13" s="467">
        <v>0</v>
      </c>
      <c r="Y13" s="467">
        <v>0</v>
      </c>
      <c r="Z13" s="467">
        <v>0</v>
      </c>
      <c r="AA13" s="467">
        <v>0</v>
      </c>
      <c r="AB13" s="467">
        <v>12</v>
      </c>
      <c r="AC13" s="467">
        <v>16</v>
      </c>
      <c r="AD13" s="467">
        <v>0</v>
      </c>
      <c r="AE13" s="467">
        <v>1</v>
      </c>
      <c r="AF13" s="467">
        <v>14</v>
      </c>
      <c r="AG13" s="467">
        <v>17</v>
      </c>
      <c r="AH13" s="467">
        <v>31</v>
      </c>
      <c r="AI13" s="467">
        <v>0</v>
      </c>
      <c r="AJ13" s="467">
        <v>0</v>
      </c>
      <c r="AK13" s="467">
        <v>1</v>
      </c>
      <c r="AL13" s="467">
        <v>11</v>
      </c>
      <c r="AM13" s="467">
        <v>11</v>
      </c>
      <c r="AN13" s="467">
        <v>5</v>
      </c>
      <c r="AO13" s="467">
        <v>2</v>
      </c>
      <c r="AP13" s="467">
        <v>1</v>
      </c>
      <c r="AQ13" s="467">
        <v>0</v>
      </c>
      <c r="AR13" s="467">
        <v>0</v>
      </c>
      <c r="AS13" s="467">
        <v>0</v>
      </c>
      <c r="AT13" s="467">
        <v>0</v>
      </c>
      <c r="AU13" s="467">
        <v>7</v>
      </c>
      <c r="AV13" s="467">
        <v>14</v>
      </c>
      <c r="AW13" s="467">
        <v>0</v>
      </c>
      <c r="AX13" s="467">
        <v>0</v>
      </c>
      <c r="AY13" s="467">
        <v>7</v>
      </c>
      <c r="AZ13" s="467">
        <v>3</v>
      </c>
      <c r="BA13" s="467">
        <v>0</v>
      </c>
      <c r="BB13" s="467">
        <v>0</v>
      </c>
      <c r="BC13" s="467">
        <v>14</v>
      </c>
      <c r="BD13" s="467">
        <v>17</v>
      </c>
      <c r="BE13" s="467">
        <v>31</v>
      </c>
      <c r="BF13" s="395">
        <v>7</v>
      </c>
      <c r="BG13" s="395">
        <v>4</v>
      </c>
      <c r="BH13" s="395">
        <v>0</v>
      </c>
      <c r="BI13" s="395">
        <v>0</v>
      </c>
      <c r="BJ13" s="395">
        <v>1</v>
      </c>
      <c r="BK13" s="395">
        <v>7</v>
      </c>
      <c r="BL13" s="395">
        <v>0</v>
      </c>
      <c r="BM13" s="395">
        <v>0</v>
      </c>
      <c r="BN13" s="395">
        <v>1</v>
      </c>
      <c r="BO13" s="395">
        <v>0</v>
      </c>
      <c r="BP13" s="465">
        <f t="shared" si="0"/>
        <v>9</v>
      </c>
      <c r="BQ13" s="465">
        <f t="shared" si="0"/>
        <v>11</v>
      </c>
      <c r="BR13" s="465">
        <f t="shared" si="1"/>
        <v>20</v>
      </c>
      <c r="BS13" s="467">
        <v>0</v>
      </c>
      <c r="BT13" s="467">
        <v>0</v>
      </c>
      <c r="BU13" s="467">
        <v>0</v>
      </c>
      <c r="BV13" s="467">
        <v>0</v>
      </c>
      <c r="BW13" s="467">
        <v>0</v>
      </c>
      <c r="BX13" s="467">
        <v>0</v>
      </c>
      <c r="BY13" s="467">
        <v>0</v>
      </c>
      <c r="BZ13" s="467">
        <v>0</v>
      </c>
      <c r="CA13" s="467">
        <v>0</v>
      </c>
      <c r="CB13" s="467">
        <v>0</v>
      </c>
      <c r="CC13" s="467">
        <v>0</v>
      </c>
      <c r="CD13" s="467">
        <v>0</v>
      </c>
      <c r="CE13" s="467">
        <v>0</v>
      </c>
      <c r="CF13" s="467">
        <v>0</v>
      </c>
      <c r="CG13" s="467">
        <v>0</v>
      </c>
      <c r="CH13" s="467">
        <v>0</v>
      </c>
      <c r="CI13" s="467">
        <v>0</v>
      </c>
      <c r="CJ13" s="467">
        <v>0</v>
      </c>
      <c r="CK13" s="467">
        <v>0</v>
      </c>
      <c r="CL13" s="467">
        <v>0</v>
      </c>
      <c r="CM13" s="467">
        <v>0</v>
      </c>
      <c r="CN13" s="467">
        <v>0</v>
      </c>
      <c r="CO13" s="467">
        <v>0</v>
      </c>
      <c r="CP13" s="467">
        <v>0</v>
      </c>
      <c r="CQ13" s="467">
        <v>0</v>
      </c>
      <c r="CR13" s="467">
        <v>0</v>
      </c>
      <c r="CS13" s="467">
        <v>0</v>
      </c>
      <c r="CT13" s="467">
        <v>24</v>
      </c>
      <c r="CU13" s="467">
        <v>24</v>
      </c>
      <c r="CV13" s="467">
        <v>48</v>
      </c>
      <c r="CW13" s="467">
        <v>23</v>
      </c>
      <c r="CX13" s="467">
        <v>16</v>
      </c>
      <c r="CY13" s="467">
        <v>39</v>
      </c>
      <c r="CZ13" s="467">
        <v>29</v>
      </c>
      <c r="DA13" s="467">
        <v>9</v>
      </c>
      <c r="DB13" s="467">
        <v>38</v>
      </c>
      <c r="DC13" s="467">
        <v>76</v>
      </c>
      <c r="DD13" s="467">
        <v>49</v>
      </c>
      <c r="DE13" s="467">
        <v>125</v>
      </c>
      <c r="DF13" s="467">
        <v>125</v>
      </c>
      <c r="DG13" s="467">
        <v>0</v>
      </c>
      <c r="DH13" s="467">
        <v>0</v>
      </c>
      <c r="DI13" s="467">
        <v>0</v>
      </c>
      <c r="DJ13" s="467">
        <v>0</v>
      </c>
      <c r="DK13" s="467">
        <v>0</v>
      </c>
      <c r="DL13" s="467">
        <v>0</v>
      </c>
      <c r="DM13" s="467">
        <v>125</v>
      </c>
      <c r="DN13" s="467">
        <v>0</v>
      </c>
      <c r="DO13" s="467">
        <v>0</v>
      </c>
      <c r="DP13" s="467">
        <v>0</v>
      </c>
      <c r="DQ13" s="467">
        <v>0</v>
      </c>
      <c r="DR13" s="467">
        <v>0</v>
      </c>
      <c r="DS13" s="467">
        <v>0</v>
      </c>
      <c r="DT13" s="467">
        <v>0</v>
      </c>
      <c r="DU13" s="467">
        <v>0</v>
      </c>
      <c r="DV13" s="467">
        <v>0</v>
      </c>
      <c r="DW13" s="467">
        <v>0</v>
      </c>
      <c r="DX13" s="467">
        <v>0</v>
      </c>
      <c r="DY13" s="467">
        <v>0</v>
      </c>
      <c r="DZ13" s="467">
        <v>0</v>
      </c>
      <c r="EA13" s="467">
        <v>0</v>
      </c>
      <c r="EB13" s="467">
        <v>0</v>
      </c>
      <c r="EC13" s="467">
        <v>0</v>
      </c>
      <c r="ED13" s="467">
        <v>0</v>
      </c>
      <c r="EE13" s="467">
        <v>0</v>
      </c>
      <c r="EF13" s="467">
        <v>0</v>
      </c>
      <c r="EG13" s="467">
        <v>0</v>
      </c>
      <c r="EH13" s="467">
        <v>0</v>
      </c>
      <c r="EI13" s="467">
        <v>0</v>
      </c>
      <c r="EJ13" s="467">
        <v>0</v>
      </c>
      <c r="EK13" s="467">
        <v>0</v>
      </c>
      <c r="EL13" s="467">
        <v>0</v>
      </c>
      <c r="EM13" s="467">
        <v>0</v>
      </c>
      <c r="EN13" s="467">
        <v>0</v>
      </c>
      <c r="EO13" s="467">
        <v>0</v>
      </c>
      <c r="EP13" s="467">
        <v>0</v>
      </c>
      <c r="EQ13" s="467">
        <v>0</v>
      </c>
      <c r="ER13" s="467">
        <v>0</v>
      </c>
      <c r="ES13" s="467">
        <v>1</v>
      </c>
      <c r="ET13" s="467">
        <v>1</v>
      </c>
      <c r="EU13" s="467">
        <v>13</v>
      </c>
      <c r="EV13" s="467">
        <v>13</v>
      </c>
      <c r="EW13" s="467">
        <v>26</v>
      </c>
      <c r="EX13" s="467">
        <v>19</v>
      </c>
      <c r="EY13" s="467">
        <v>15</v>
      </c>
      <c r="EZ13" s="467">
        <v>0</v>
      </c>
      <c r="FA13" s="467">
        <v>19</v>
      </c>
      <c r="FB13" s="467">
        <v>8</v>
      </c>
      <c r="FC13" s="467">
        <v>0</v>
      </c>
      <c r="FD13" s="467">
        <v>25</v>
      </c>
      <c r="FE13" s="467">
        <v>12</v>
      </c>
      <c r="FF13" s="467">
        <v>0</v>
      </c>
      <c r="FG13" s="467">
        <v>0</v>
      </c>
      <c r="FH13" s="467">
        <v>0</v>
      </c>
      <c r="FI13" s="467">
        <v>0</v>
      </c>
      <c r="FJ13" s="467">
        <v>0</v>
      </c>
      <c r="FK13" s="467">
        <v>0</v>
      </c>
      <c r="FL13" s="467">
        <v>0</v>
      </c>
      <c r="FM13" s="467">
        <v>0</v>
      </c>
      <c r="FN13" s="467">
        <v>1</v>
      </c>
      <c r="FO13" s="467">
        <v>0</v>
      </c>
      <c r="FP13" s="467">
        <v>51</v>
      </c>
      <c r="FQ13" s="467">
        <v>36</v>
      </c>
      <c r="FR13" s="467">
        <v>0</v>
      </c>
      <c r="FS13" s="467">
        <v>25</v>
      </c>
      <c r="FT13" s="467">
        <v>12</v>
      </c>
      <c r="FU13" s="467">
        <v>0</v>
      </c>
      <c r="FV13" s="467">
        <v>0</v>
      </c>
      <c r="FW13" s="467">
        <v>0</v>
      </c>
      <c r="FX13" s="467">
        <v>0</v>
      </c>
      <c r="FY13" s="467">
        <v>0</v>
      </c>
      <c r="FZ13" s="467">
        <v>0</v>
      </c>
      <c r="GA13" s="467">
        <v>0</v>
      </c>
      <c r="GB13" s="467">
        <v>0</v>
      </c>
      <c r="GC13" s="467">
        <v>0</v>
      </c>
      <c r="GD13" s="467">
        <v>0</v>
      </c>
      <c r="GE13" s="467">
        <v>3</v>
      </c>
      <c r="GF13" s="467">
        <v>3</v>
      </c>
      <c r="GG13" s="467">
        <v>3</v>
      </c>
      <c r="GH13" s="467">
        <v>9</v>
      </c>
    </row>
    <row r="14" spans="1:190" s="468" customFormat="1">
      <c r="A14" s="463">
        <v>5</v>
      </c>
      <c r="B14" s="464"/>
      <c r="C14" s="464"/>
      <c r="D14" s="464"/>
      <c r="E14" s="465" t="s">
        <v>82</v>
      </c>
      <c r="F14" s="466"/>
      <c r="G14" s="467">
        <v>14</v>
      </c>
      <c r="H14" s="467">
        <v>2</v>
      </c>
      <c r="I14" s="467">
        <v>0</v>
      </c>
      <c r="J14" s="467">
        <v>0</v>
      </c>
      <c r="K14" s="467">
        <v>0</v>
      </c>
      <c r="L14" s="467">
        <v>0</v>
      </c>
      <c r="M14" s="467">
        <v>0</v>
      </c>
      <c r="N14" s="467"/>
      <c r="O14" s="467"/>
      <c r="P14" s="467"/>
      <c r="Q14" s="467"/>
      <c r="R14" s="467"/>
      <c r="S14" s="467"/>
      <c r="T14" s="467">
        <v>2</v>
      </c>
      <c r="U14" s="467">
        <v>0</v>
      </c>
      <c r="V14" s="467">
        <v>0</v>
      </c>
      <c r="W14" s="467">
        <v>0</v>
      </c>
      <c r="X14" s="467">
        <v>1</v>
      </c>
      <c r="Y14" s="467">
        <v>0</v>
      </c>
      <c r="Z14" s="467">
        <v>1</v>
      </c>
      <c r="AA14" s="467">
        <v>0</v>
      </c>
      <c r="AB14" s="467">
        <v>15</v>
      </c>
      <c r="AC14" s="467">
        <v>17</v>
      </c>
      <c r="AD14" s="467">
        <v>2</v>
      </c>
      <c r="AE14" s="467">
        <v>0</v>
      </c>
      <c r="AF14" s="467">
        <v>21</v>
      </c>
      <c r="AG14" s="467">
        <v>17</v>
      </c>
      <c r="AH14" s="467">
        <v>38</v>
      </c>
      <c r="AI14" s="467">
        <v>0</v>
      </c>
      <c r="AJ14" s="467">
        <v>0</v>
      </c>
      <c r="AK14" s="467">
        <v>7</v>
      </c>
      <c r="AL14" s="467">
        <v>4</v>
      </c>
      <c r="AM14" s="467">
        <v>8</v>
      </c>
      <c r="AN14" s="467">
        <v>8</v>
      </c>
      <c r="AO14" s="467">
        <v>6</v>
      </c>
      <c r="AP14" s="467">
        <v>5</v>
      </c>
      <c r="AQ14" s="467">
        <v>0</v>
      </c>
      <c r="AR14" s="467">
        <v>0</v>
      </c>
      <c r="AS14" s="467">
        <v>0</v>
      </c>
      <c r="AT14" s="467">
        <v>0</v>
      </c>
      <c r="AU14" s="467">
        <v>12</v>
      </c>
      <c r="AV14" s="467">
        <v>8</v>
      </c>
      <c r="AW14" s="467">
        <v>0</v>
      </c>
      <c r="AX14" s="467">
        <v>0</v>
      </c>
      <c r="AY14" s="467">
        <v>9</v>
      </c>
      <c r="AZ14" s="467">
        <v>9</v>
      </c>
      <c r="BA14" s="467">
        <v>0</v>
      </c>
      <c r="BB14" s="467">
        <v>0</v>
      </c>
      <c r="BC14" s="467">
        <v>21</v>
      </c>
      <c r="BD14" s="467">
        <v>17</v>
      </c>
      <c r="BE14" s="467">
        <v>38</v>
      </c>
      <c r="BF14" s="395">
        <v>3</v>
      </c>
      <c r="BG14" s="395">
        <v>1</v>
      </c>
      <c r="BH14" s="395">
        <v>0</v>
      </c>
      <c r="BI14" s="395">
        <v>0</v>
      </c>
      <c r="BJ14" s="395">
        <v>2</v>
      </c>
      <c r="BK14" s="395">
        <v>2</v>
      </c>
      <c r="BL14" s="395">
        <v>0</v>
      </c>
      <c r="BM14" s="395">
        <v>0</v>
      </c>
      <c r="BN14" s="395">
        <v>4</v>
      </c>
      <c r="BO14" s="395">
        <v>2</v>
      </c>
      <c r="BP14" s="465">
        <f t="shared" si="0"/>
        <v>9</v>
      </c>
      <c r="BQ14" s="465">
        <f t="shared" si="0"/>
        <v>5</v>
      </c>
      <c r="BR14" s="465">
        <f t="shared" si="1"/>
        <v>14</v>
      </c>
      <c r="BS14" s="467">
        <v>0</v>
      </c>
      <c r="BT14" s="467">
        <v>0</v>
      </c>
      <c r="BU14" s="467">
        <v>0</v>
      </c>
      <c r="BV14" s="467">
        <v>0</v>
      </c>
      <c r="BW14" s="467">
        <v>0</v>
      </c>
      <c r="BX14" s="467">
        <v>0</v>
      </c>
      <c r="BY14" s="467">
        <v>0</v>
      </c>
      <c r="BZ14" s="467">
        <v>0</v>
      </c>
      <c r="CA14" s="467">
        <v>0</v>
      </c>
      <c r="CB14" s="467">
        <v>0</v>
      </c>
      <c r="CC14" s="467">
        <v>0</v>
      </c>
      <c r="CD14" s="467">
        <v>0</v>
      </c>
      <c r="CE14" s="467">
        <v>0</v>
      </c>
      <c r="CF14" s="467">
        <v>0</v>
      </c>
      <c r="CG14" s="467">
        <v>0</v>
      </c>
      <c r="CH14" s="467">
        <v>0</v>
      </c>
      <c r="CI14" s="467">
        <v>0</v>
      </c>
      <c r="CJ14" s="467">
        <v>0</v>
      </c>
      <c r="CK14" s="467">
        <v>0</v>
      </c>
      <c r="CL14" s="467">
        <v>0</v>
      </c>
      <c r="CM14" s="467">
        <v>0</v>
      </c>
      <c r="CN14" s="467">
        <v>0</v>
      </c>
      <c r="CO14" s="467">
        <v>0</v>
      </c>
      <c r="CP14" s="467">
        <v>0</v>
      </c>
      <c r="CQ14" s="467">
        <v>0</v>
      </c>
      <c r="CR14" s="467">
        <v>0</v>
      </c>
      <c r="CS14" s="467">
        <v>0</v>
      </c>
      <c r="CT14" s="467">
        <v>60</v>
      </c>
      <c r="CU14" s="467">
        <v>70</v>
      </c>
      <c r="CV14" s="467">
        <v>130</v>
      </c>
      <c r="CW14" s="467">
        <v>61</v>
      </c>
      <c r="CX14" s="467">
        <v>68</v>
      </c>
      <c r="CY14" s="467">
        <v>129</v>
      </c>
      <c r="CZ14" s="467">
        <v>44</v>
      </c>
      <c r="DA14" s="467">
        <v>62</v>
      </c>
      <c r="DB14" s="467">
        <v>106</v>
      </c>
      <c r="DC14" s="467">
        <v>165</v>
      </c>
      <c r="DD14" s="467">
        <v>200</v>
      </c>
      <c r="DE14" s="467">
        <v>365</v>
      </c>
      <c r="DF14" s="467">
        <v>363</v>
      </c>
      <c r="DG14" s="467">
        <v>2</v>
      </c>
      <c r="DH14" s="467">
        <v>0</v>
      </c>
      <c r="DI14" s="467">
        <v>0</v>
      </c>
      <c r="DJ14" s="467">
        <v>0</v>
      </c>
      <c r="DK14" s="467">
        <v>0</v>
      </c>
      <c r="DL14" s="467">
        <v>0</v>
      </c>
      <c r="DM14" s="467">
        <v>365</v>
      </c>
      <c r="DN14" s="467">
        <v>0</v>
      </c>
      <c r="DO14" s="467">
        <v>0</v>
      </c>
      <c r="DP14" s="467">
        <v>0</v>
      </c>
      <c r="DQ14" s="467">
        <v>0</v>
      </c>
      <c r="DR14" s="467">
        <v>0</v>
      </c>
      <c r="DS14" s="467">
        <v>0</v>
      </c>
      <c r="DT14" s="467">
        <v>0</v>
      </c>
      <c r="DU14" s="467">
        <v>0</v>
      </c>
      <c r="DV14" s="467">
        <v>0</v>
      </c>
      <c r="DW14" s="467">
        <v>0</v>
      </c>
      <c r="DX14" s="467">
        <v>0</v>
      </c>
      <c r="DY14" s="467">
        <v>0</v>
      </c>
      <c r="DZ14" s="467">
        <v>0</v>
      </c>
      <c r="EA14" s="467">
        <v>0</v>
      </c>
      <c r="EB14" s="467">
        <v>0</v>
      </c>
      <c r="EC14" s="467">
        <v>0</v>
      </c>
      <c r="ED14" s="467">
        <v>0</v>
      </c>
      <c r="EE14" s="467">
        <v>0</v>
      </c>
      <c r="EF14" s="467">
        <v>0</v>
      </c>
      <c r="EG14" s="467">
        <v>0</v>
      </c>
      <c r="EH14" s="467">
        <v>0</v>
      </c>
      <c r="EI14" s="467">
        <v>0</v>
      </c>
      <c r="EJ14" s="467">
        <v>0</v>
      </c>
      <c r="EK14" s="467">
        <v>0</v>
      </c>
      <c r="EL14" s="467">
        <v>0</v>
      </c>
      <c r="EM14" s="467">
        <v>0</v>
      </c>
      <c r="EN14" s="467">
        <v>0</v>
      </c>
      <c r="EO14" s="467">
        <v>0</v>
      </c>
      <c r="EP14" s="467">
        <v>0</v>
      </c>
      <c r="EQ14" s="467">
        <v>0</v>
      </c>
      <c r="ER14" s="467">
        <v>1</v>
      </c>
      <c r="ES14" s="467">
        <v>1</v>
      </c>
      <c r="ET14" s="467">
        <v>2</v>
      </c>
      <c r="EU14" s="467">
        <v>32</v>
      </c>
      <c r="EV14" s="467">
        <v>34</v>
      </c>
      <c r="EW14" s="467">
        <v>66</v>
      </c>
      <c r="EX14" s="467">
        <v>47</v>
      </c>
      <c r="EY14" s="467">
        <v>73</v>
      </c>
      <c r="EZ14" s="467">
        <v>0</v>
      </c>
      <c r="FA14" s="467">
        <v>43</v>
      </c>
      <c r="FB14" s="467">
        <v>57</v>
      </c>
      <c r="FC14" s="467">
        <v>0</v>
      </c>
      <c r="FD14" s="467">
        <v>42</v>
      </c>
      <c r="FE14" s="467">
        <v>35</v>
      </c>
      <c r="FF14" s="467">
        <v>0</v>
      </c>
      <c r="FG14" s="467">
        <v>0</v>
      </c>
      <c r="FH14" s="467">
        <v>0</v>
      </c>
      <c r="FI14" s="467">
        <v>0</v>
      </c>
      <c r="FJ14" s="467">
        <v>0</v>
      </c>
      <c r="FK14" s="467">
        <v>0</v>
      </c>
      <c r="FL14" s="467">
        <v>0</v>
      </c>
      <c r="FM14" s="467">
        <v>1</v>
      </c>
      <c r="FN14" s="467">
        <v>1</v>
      </c>
      <c r="FO14" s="467">
        <v>0</v>
      </c>
      <c r="FP14" s="467">
        <v>122</v>
      </c>
      <c r="FQ14" s="467">
        <v>164</v>
      </c>
      <c r="FR14" s="467">
        <v>0</v>
      </c>
      <c r="FS14" s="467">
        <v>42</v>
      </c>
      <c r="FT14" s="467">
        <v>35</v>
      </c>
      <c r="FU14" s="467">
        <v>0</v>
      </c>
      <c r="FV14" s="467">
        <v>0</v>
      </c>
      <c r="FW14" s="467">
        <v>0</v>
      </c>
      <c r="FX14" s="467">
        <v>0</v>
      </c>
      <c r="FY14" s="467">
        <v>0</v>
      </c>
      <c r="FZ14" s="467">
        <v>0</v>
      </c>
      <c r="GA14" s="467">
        <v>0</v>
      </c>
      <c r="GB14" s="467">
        <v>0</v>
      </c>
      <c r="GC14" s="467">
        <v>0</v>
      </c>
      <c r="GD14" s="467">
        <v>0</v>
      </c>
      <c r="GE14" s="467">
        <v>4</v>
      </c>
      <c r="GF14" s="467">
        <v>5</v>
      </c>
      <c r="GG14" s="467">
        <v>5</v>
      </c>
      <c r="GH14" s="467">
        <v>14</v>
      </c>
    </row>
    <row r="15" spans="1:190" s="468" customFormat="1">
      <c r="A15" s="463">
        <v>6</v>
      </c>
      <c r="B15" s="464"/>
      <c r="C15" s="464"/>
      <c r="D15" s="464"/>
      <c r="E15" s="465" t="s">
        <v>89</v>
      </c>
      <c r="F15" s="466"/>
      <c r="G15" s="467">
        <v>44</v>
      </c>
      <c r="H15" s="467">
        <v>3</v>
      </c>
      <c r="I15" s="467">
        <v>3</v>
      </c>
      <c r="J15" s="467">
        <v>0</v>
      </c>
      <c r="K15" s="467">
        <v>4</v>
      </c>
      <c r="L15" s="467">
        <v>0</v>
      </c>
      <c r="M15" s="467">
        <v>0</v>
      </c>
      <c r="N15" s="467"/>
      <c r="O15" s="467"/>
      <c r="P15" s="467"/>
      <c r="Q15" s="467"/>
      <c r="R15" s="467"/>
      <c r="S15" s="467"/>
      <c r="T15" s="467">
        <v>1</v>
      </c>
      <c r="U15" s="467">
        <v>1</v>
      </c>
      <c r="V15" s="467">
        <v>0</v>
      </c>
      <c r="W15" s="467">
        <v>0</v>
      </c>
      <c r="X15" s="467">
        <v>0</v>
      </c>
      <c r="Y15" s="467">
        <v>0</v>
      </c>
      <c r="Z15" s="467">
        <v>0</v>
      </c>
      <c r="AA15" s="467">
        <v>0</v>
      </c>
      <c r="AB15" s="467">
        <v>35</v>
      </c>
      <c r="AC15" s="467">
        <v>37</v>
      </c>
      <c r="AD15" s="467">
        <v>6</v>
      </c>
      <c r="AE15" s="467">
        <v>6</v>
      </c>
      <c r="AF15" s="467">
        <v>42</v>
      </c>
      <c r="AG15" s="467">
        <v>44</v>
      </c>
      <c r="AH15" s="467">
        <v>86</v>
      </c>
      <c r="AI15" s="467">
        <v>0</v>
      </c>
      <c r="AJ15" s="467">
        <v>0</v>
      </c>
      <c r="AK15" s="467">
        <v>11</v>
      </c>
      <c r="AL15" s="467">
        <v>14</v>
      </c>
      <c r="AM15" s="467">
        <v>18</v>
      </c>
      <c r="AN15" s="467">
        <v>23</v>
      </c>
      <c r="AO15" s="467">
        <v>9</v>
      </c>
      <c r="AP15" s="467">
        <v>7</v>
      </c>
      <c r="AQ15" s="467">
        <v>4</v>
      </c>
      <c r="AR15" s="467">
        <v>0</v>
      </c>
      <c r="AS15" s="467">
        <v>0</v>
      </c>
      <c r="AT15" s="467">
        <v>0</v>
      </c>
      <c r="AU15" s="467">
        <v>24</v>
      </c>
      <c r="AV15" s="467">
        <v>24</v>
      </c>
      <c r="AW15" s="467">
        <v>2</v>
      </c>
      <c r="AX15" s="467">
        <v>1</v>
      </c>
      <c r="AY15" s="467">
        <v>13</v>
      </c>
      <c r="AZ15" s="467">
        <v>16</v>
      </c>
      <c r="BA15" s="467">
        <v>3</v>
      </c>
      <c r="BB15" s="467">
        <v>3</v>
      </c>
      <c r="BC15" s="467">
        <v>42</v>
      </c>
      <c r="BD15" s="467">
        <v>44</v>
      </c>
      <c r="BE15" s="467">
        <v>86</v>
      </c>
      <c r="BF15" s="395">
        <v>12</v>
      </c>
      <c r="BG15" s="395">
        <v>7</v>
      </c>
      <c r="BH15" s="395">
        <v>16</v>
      </c>
      <c r="BI15" s="395">
        <v>7</v>
      </c>
      <c r="BJ15" s="395">
        <v>8</v>
      </c>
      <c r="BK15" s="395">
        <v>4</v>
      </c>
      <c r="BL15" s="395">
        <v>0</v>
      </c>
      <c r="BM15" s="395">
        <v>0</v>
      </c>
      <c r="BN15" s="395">
        <v>3</v>
      </c>
      <c r="BO15" s="395">
        <v>4</v>
      </c>
      <c r="BP15" s="465">
        <f t="shared" si="0"/>
        <v>39</v>
      </c>
      <c r="BQ15" s="465">
        <f t="shared" si="0"/>
        <v>22</v>
      </c>
      <c r="BR15" s="465">
        <f t="shared" si="1"/>
        <v>61</v>
      </c>
      <c r="BS15" s="467">
        <v>0</v>
      </c>
      <c r="BT15" s="467">
        <v>0</v>
      </c>
      <c r="BU15" s="467">
        <v>0</v>
      </c>
      <c r="BV15" s="467">
        <v>0</v>
      </c>
      <c r="BW15" s="467">
        <v>0</v>
      </c>
      <c r="BX15" s="467">
        <v>0</v>
      </c>
      <c r="BY15" s="467">
        <v>0</v>
      </c>
      <c r="BZ15" s="467">
        <v>0</v>
      </c>
      <c r="CA15" s="467">
        <v>0</v>
      </c>
      <c r="CB15" s="467">
        <v>0</v>
      </c>
      <c r="CC15" s="467">
        <v>0</v>
      </c>
      <c r="CD15" s="467">
        <v>0</v>
      </c>
      <c r="CE15" s="467">
        <v>0</v>
      </c>
      <c r="CF15" s="467">
        <v>0</v>
      </c>
      <c r="CG15" s="467">
        <v>0</v>
      </c>
      <c r="CH15" s="467">
        <v>0</v>
      </c>
      <c r="CI15" s="467">
        <v>0</v>
      </c>
      <c r="CJ15" s="467">
        <v>0</v>
      </c>
      <c r="CK15" s="467">
        <v>0</v>
      </c>
      <c r="CL15" s="467">
        <v>0</v>
      </c>
      <c r="CM15" s="467">
        <v>0</v>
      </c>
      <c r="CN15" s="467">
        <v>0</v>
      </c>
      <c r="CO15" s="467">
        <v>0</v>
      </c>
      <c r="CP15" s="467">
        <v>0</v>
      </c>
      <c r="CQ15" s="467">
        <v>0</v>
      </c>
      <c r="CR15" s="467">
        <v>0</v>
      </c>
      <c r="CS15" s="467">
        <v>0</v>
      </c>
      <c r="CT15" s="467">
        <v>180</v>
      </c>
      <c r="CU15" s="467">
        <v>180</v>
      </c>
      <c r="CV15" s="467">
        <v>360</v>
      </c>
      <c r="CW15" s="467">
        <v>163</v>
      </c>
      <c r="CX15" s="467">
        <v>184</v>
      </c>
      <c r="CY15" s="467">
        <v>347</v>
      </c>
      <c r="CZ15" s="467">
        <v>126</v>
      </c>
      <c r="DA15" s="467">
        <v>129</v>
      </c>
      <c r="DB15" s="467">
        <v>255</v>
      </c>
      <c r="DC15" s="467">
        <v>469</v>
      </c>
      <c r="DD15" s="467">
        <v>493</v>
      </c>
      <c r="DE15" s="467">
        <v>962</v>
      </c>
      <c r="DF15" s="467">
        <v>947</v>
      </c>
      <c r="DG15" s="467">
        <v>15</v>
      </c>
      <c r="DH15" s="467">
        <v>0</v>
      </c>
      <c r="DI15" s="467">
        <v>0</v>
      </c>
      <c r="DJ15" s="467">
        <v>0</v>
      </c>
      <c r="DK15" s="467">
        <v>0</v>
      </c>
      <c r="DL15" s="467">
        <v>0</v>
      </c>
      <c r="DM15" s="467">
        <v>962</v>
      </c>
      <c r="DN15" s="467">
        <v>0</v>
      </c>
      <c r="DO15" s="467">
        <v>0</v>
      </c>
      <c r="DP15" s="467">
        <v>0</v>
      </c>
      <c r="DQ15" s="467">
        <v>0</v>
      </c>
      <c r="DR15" s="467">
        <v>0</v>
      </c>
      <c r="DS15" s="467">
        <v>0</v>
      </c>
      <c r="DT15" s="467">
        <v>0</v>
      </c>
      <c r="DU15" s="467">
        <v>0</v>
      </c>
      <c r="DV15" s="467">
        <v>0</v>
      </c>
      <c r="DW15" s="467">
        <v>0</v>
      </c>
      <c r="DX15" s="467">
        <v>0</v>
      </c>
      <c r="DY15" s="467">
        <v>0</v>
      </c>
      <c r="DZ15" s="467">
        <v>0</v>
      </c>
      <c r="EA15" s="467">
        <v>0</v>
      </c>
      <c r="EB15" s="467">
        <v>0</v>
      </c>
      <c r="EC15" s="467">
        <v>0</v>
      </c>
      <c r="ED15" s="467">
        <v>0</v>
      </c>
      <c r="EE15" s="467">
        <v>0</v>
      </c>
      <c r="EF15" s="467">
        <v>0</v>
      </c>
      <c r="EG15" s="467">
        <v>0</v>
      </c>
      <c r="EH15" s="467">
        <v>0</v>
      </c>
      <c r="EI15" s="467">
        <v>0</v>
      </c>
      <c r="EJ15" s="467">
        <v>0</v>
      </c>
      <c r="EK15" s="467">
        <v>0</v>
      </c>
      <c r="EL15" s="467">
        <v>0</v>
      </c>
      <c r="EM15" s="467">
        <v>0</v>
      </c>
      <c r="EN15" s="467">
        <v>0</v>
      </c>
      <c r="EO15" s="467">
        <v>0</v>
      </c>
      <c r="EP15" s="467">
        <v>0</v>
      </c>
      <c r="EQ15" s="467">
        <v>0</v>
      </c>
      <c r="ER15" s="467">
        <v>7</v>
      </c>
      <c r="ES15" s="467">
        <v>19</v>
      </c>
      <c r="ET15" s="467">
        <v>26</v>
      </c>
      <c r="EU15" s="467">
        <v>94</v>
      </c>
      <c r="EV15" s="467">
        <v>114</v>
      </c>
      <c r="EW15" s="467">
        <v>208</v>
      </c>
      <c r="EX15" s="467">
        <v>143</v>
      </c>
      <c r="EY15" s="467">
        <v>159</v>
      </c>
      <c r="EZ15" s="467">
        <v>0</v>
      </c>
      <c r="FA15" s="467">
        <v>115</v>
      </c>
      <c r="FB15" s="467">
        <v>136</v>
      </c>
      <c r="FC15" s="467">
        <v>0</v>
      </c>
      <c r="FD15" s="467">
        <v>110</v>
      </c>
      <c r="FE15" s="467">
        <v>65</v>
      </c>
      <c r="FF15" s="467">
        <v>0</v>
      </c>
      <c r="FG15" s="467">
        <v>0</v>
      </c>
      <c r="FH15" s="467">
        <v>0</v>
      </c>
      <c r="FI15" s="467">
        <v>0</v>
      </c>
      <c r="FJ15" s="467">
        <v>0</v>
      </c>
      <c r="FK15" s="467">
        <v>0</v>
      </c>
      <c r="FL15" s="467">
        <v>0</v>
      </c>
      <c r="FM15" s="467">
        <v>7</v>
      </c>
      <c r="FN15" s="467">
        <v>19</v>
      </c>
      <c r="FO15" s="467">
        <v>0</v>
      </c>
      <c r="FP15" s="467">
        <v>352</v>
      </c>
      <c r="FQ15" s="467">
        <v>409</v>
      </c>
      <c r="FR15" s="467">
        <v>0</v>
      </c>
      <c r="FS15" s="467">
        <v>110</v>
      </c>
      <c r="FT15" s="467">
        <v>65</v>
      </c>
      <c r="FU15" s="467">
        <v>0</v>
      </c>
      <c r="FV15" s="467">
        <v>0</v>
      </c>
      <c r="FW15" s="467">
        <v>0</v>
      </c>
      <c r="FX15" s="467">
        <v>0</v>
      </c>
      <c r="FY15" s="467">
        <v>0</v>
      </c>
      <c r="FZ15" s="467">
        <v>0</v>
      </c>
      <c r="GA15" s="467">
        <v>0</v>
      </c>
      <c r="GB15" s="467">
        <v>0</v>
      </c>
      <c r="GC15" s="467">
        <v>0</v>
      </c>
      <c r="GD15" s="467">
        <v>0</v>
      </c>
      <c r="GE15" s="467">
        <v>16</v>
      </c>
      <c r="GF15" s="467">
        <v>15</v>
      </c>
      <c r="GG15" s="467">
        <v>15</v>
      </c>
      <c r="GH15" s="467">
        <v>46</v>
      </c>
    </row>
    <row r="16" spans="1:190" s="468" customFormat="1">
      <c r="A16" s="463">
        <v>7</v>
      </c>
      <c r="B16" s="464"/>
      <c r="C16" s="464"/>
      <c r="D16" s="464"/>
      <c r="E16" s="465" t="s">
        <v>83</v>
      </c>
      <c r="F16" s="466"/>
      <c r="G16" s="467">
        <v>30</v>
      </c>
      <c r="H16" s="467">
        <v>2</v>
      </c>
      <c r="I16" s="467">
        <v>2</v>
      </c>
      <c r="J16" s="467">
        <v>0</v>
      </c>
      <c r="K16" s="467">
        <v>1</v>
      </c>
      <c r="L16" s="467">
        <v>0</v>
      </c>
      <c r="M16" s="467">
        <v>0</v>
      </c>
      <c r="N16" s="467"/>
      <c r="O16" s="467"/>
      <c r="P16" s="467"/>
      <c r="Q16" s="467"/>
      <c r="R16" s="467"/>
      <c r="S16" s="467"/>
      <c r="T16" s="467">
        <v>3</v>
      </c>
      <c r="U16" s="467">
        <v>1</v>
      </c>
      <c r="V16" s="467">
        <v>0</v>
      </c>
      <c r="W16" s="467">
        <v>0</v>
      </c>
      <c r="X16" s="467">
        <v>1</v>
      </c>
      <c r="Y16" s="467">
        <v>0</v>
      </c>
      <c r="Z16" s="467">
        <v>0</v>
      </c>
      <c r="AA16" s="467">
        <v>0</v>
      </c>
      <c r="AB16" s="467">
        <v>27</v>
      </c>
      <c r="AC16" s="467">
        <v>29</v>
      </c>
      <c r="AD16" s="467">
        <v>2</v>
      </c>
      <c r="AE16" s="467">
        <v>4</v>
      </c>
      <c r="AF16" s="467">
        <v>33</v>
      </c>
      <c r="AG16" s="467">
        <v>34</v>
      </c>
      <c r="AH16" s="467">
        <v>67</v>
      </c>
      <c r="AI16" s="467">
        <v>0</v>
      </c>
      <c r="AJ16" s="467">
        <v>0</v>
      </c>
      <c r="AK16" s="467">
        <v>10</v>
      </c>
      <c r="AL16" s="467">
        <v>6</v>
      </c>
      <c r="AM16" s="467">
        <v>10</v>
      </c>
      <c r="AN16" s="467">
        <v>21</v>
      </c>
      <c r="AO16" s="467">
        <v>11</v>
      </c>
      <c r="AP16" s="467">
        <v>6</v>
      </c>
      <c r="AQ16" s="467">
        <v>2</v>
      </c>
      <c r="AR16" s="467">
        <v>1</v>
      </c>
      <c r="AS16" s="467">
        <v>0</v>
      </c>
      <c r="AT16" s="467">
        <v>0</v>
      </c>
      <c r="AU16" s="467">
        <v>25</v>
      </c>
      <c r="AV16" s="467">
        <v>17</v>
      </c>
      <c r="AW16" s="467">
        <v>1</v>
      </c>
      <c r="AX16" s="467">
        <v>0</v>
      </c>
      <c r="AY16" s="467">
        <v>6</v>
      </c>
      <c r="AZ16" s="467">
        <v>16</v>
      </c>
      <c r="BA16" s="467">
        <v>1</v>
      </c>
      <c r="BB16" s="467">
        <v>1</v>
      </c>
      <c r="BC16" s="467">
        <v>33</v>
      </c>
      <c r="BD16" s="467">
        <v>34</v>
      </c>
      <c r="BE16" s="467">
        <v>67</v>
      </c>
      <c r="BF16" s="395">
        <v>2</v>
      </c>
      <c r="BG16" s="395">
        <v>7</v>
      </c>
      <c r="BH16" s="395">
        <v>7</v>
      </c>
      <c r="BI16" s="395">
        <v>3</v>
      </c>
      <c r="BJ16" s="395">
        <v>4</v>
      </c>
      <c r="BK16" s="395">
        <v>3</v>
      </c>
      <c r="BL16" s="395">
        <v>0</v>
      </c>
      <c r="BM16" s="395">
        <v>0</v>
      </c>
      <c r="BN16" s="395">
        <v>7</v>
      </c>
      <c r="BO16" s="395">
        <v>1</v>
      </c>
      <c r="BP16" s="465">
        <f t="shared" si="0"/>
        <v>20</v>
      </c>
      <c r="BQ16" s="465">
        <f t="shared" si="0"/>
        <v>14</v>
      </c>
      <c r="BR16" s="465">
        <f t="shared" si="1"/>
        <v>34</v>
      </c>
      <c r="BS16" s="467">
        <v>0</v>
      </c>
      <c r="BT16" s="467">
        <v>0</v>
      </c>
      <c r="BU16" s="467">
        <v>0</v>
      </c>
      <c r="BV16" s="467">
        <v>0</v>
      </c>
      <c r="BW16" s="467">
        <v>0</v>
      </c>
      <c r="BX16" s="467">
        <v>0</v>
      </c>
      <c r="BY16" s="467">
        <v>0</v>
      </c>
      <c r="BZ16" s="467">
        <v>0</v>
      </c>
      <c r="CA16" s="467">
        <v>0</v>
      </c>
      <c r="CB16" s="467">
        <v>0</v>
      </c>
      <c r="CC16" s="467">
        <v>0</v>
      </c>
      <c r="CD16" s="467">
        <v>0</v>
      </c>
      <c r="CE16" s="467">
        <v>0</v>
      </c>
      <c r="CF16" s="467">
        <v>0</v>
      </c>
      <c r="CG16" s="467">
        <v>0</v>
      </c>
      <c r="CH16" s="467">
        <v>0</v>
      </c>
      <c r="CI16" s="467">
        <v>0</v>
      </c>
      <c r="CJ16" s="467">
        <v>0</v>
      </c>
      <c r="CK16" s="467">
        <v>0</v>
      </c>
      <c r="CL16" s="467">
        <v>0</v>
      </c>
      <c r="CM16" s="467">
        <v>0</v>
      </c>
      <c r="CN16" s="467">
        <v>0</v>
      </c>
      <c r="CO16" s="467">
        <v>0</v>
      </c>
      <c r="CP16" s="467">
        <v>0</v>
      </c>
      <c r="CQ16" s="467">
        <v>0</v>
      </c>
      <c r="CR16" s="467">
        <v>0</v>
      </c>
      <c r="CS16" s="467">
        <v>0</v>
      </c>
      <c r="CT16" s="467">
        <v>124</v>
      </c>
      <c r="CU16" s="467">
        <v>98</v>
      </c>
      <c r="CV16" s="467">
        <v>222</v>
      </c>
      <c r="CW16" s="467">
        <v>108</v>
      </c>
      <c r="CX16" s="467">
        <v>93</v>
      </c>
      <c r="CY16" s="467">
        <v>201</v>
      </c>
      <c r="CZ16" s="467">
        <v>76</v>
      </c>
      <c r="DA16" s="467">
        <v>87</v>
      </c>
      <c r="DB16" s="467">
        <v>163</v>
      </c>
      <c r="DC16" s="467">
        <v>308</v>
      </c>
      <c r="DD16" s="467">
        <v>278</v>
      </c>
      <c r="DE16" s="467">
        <v>586</v>
      </c>
      <c r="DF16" s="467">
        <v>572</v>
      </c>
      <c r="DG16" s="467">
        <v>14</v>
      </c>
      <c r="DH16" s="467">
        <v>0</v>
      </c>
      <c r="DI16" s="467">
        <v>0</v>
      </c>
      <c r="DJ16" s="467">
        <v>0</v>
      </c>
      <c r="DK16" s="467">
        <v>0</v>
      </c>
      <c r="DL16" s="467">
        <v>0</v>
      </c>
      <c r="DM16" s="467">
        <v>586</v>
      </c>
      <c r="DN16" s="467">
        <v>0</v>
      </c>
      <c r="DO16" s="467">
        <v>0</v>
      </c>
      <c r="DP16" s="467">
        <v>0</v>
      </c>
      <c r="DQ16" s="467">
        <v>0</v>
      </c>
      <c r="DR16" s="467">
        <v>0</v>
      </c>
      <c r="DS16" s="467">
        <v>0</v>
      </c>
      <c r="DT16" s="467">
        <v>0</v>
      </c>
      <c r="DU16" s="467">
        <v>0</v>
      </c>
      <c r="DV16" s="467">
        <v>0</v>
      </c>
      <c r="DW16" s="467">
        <v>0</v>
      </c>
      <c r="DX16" s="467">
        <v>0</v>
      </c>
      <c r="DY16" s="467">
        <v>0</v>
      </c>
      <c r="DZ16" s="467">
        <v>0</v>
      </c>
      <c r="EA16" s="467">
        <v>1</v>
      </c>
      <c r="EB16" s="467">
        <v>1</v>
      </c>
      <c r="EC16" s="467">
        <v>0</v>
      </c>
      <c r="ED16" s="467">
        <v>0</v>
      </c>
      <c r="EE16" s="467">
        <v>0</v>
      </c>
      <c r="EF16" s="467">
        <v>0</v>
      </c>
      <c r="EG16" s="467">
        <v>0</v>
      </c>
      <c r="EH16" s="467">
        <v>0</v>
      </c>
      <c r="EI16" s="467">
        <v>0</v>
      </c>
      <c r="EJ16" s="467">
        <v>0</v>
      </c>
      <c r="EK16" s="467">
        <v>0</v>
      </c>
      <c r="EL16" s="467">
        <v>0</v>
      </c>
      <c r="EM16" s="467">
        <v>0</v>
      </c>
      <c r="EN16" s="467">
        <v>0</v>
      </c>
      <c r="EO16" s="467">
        <v>0</v>
      </c>
      <c r="EP16" s="467">
        <v>0</v>
      </c>
      <c r="EQ16" s="467">
        <v>0</v>
      </c>
      <c r="ER16" s="467">
        <v>6</v>
      </c>
      <c r="ES16" s="467">
        <v>10</v>
      </c>
      <c r="ET16" s="467">
        <v>16</v>
      </c>
      <c r="EU16" s="467">
        <v>73</v>
      </c>
      <c r="EV16" s="467">
        <v>59</v>
      </c>
      <c r="EW16" s="467">
        <v>132</v>
      </c>
      <c r="EX16" s="467">
        <v>101</v>
      </c>
      <c r="EY16" s="467">
        <v>100</v>
      </c>
      <c r="EZ16" s="467">
        <v>0</v>
      </c>
      <c r="FA16" s="467">
        <v>65</v>
      </c>
      <c r="FB16" s="467">
        <v>60</v>
      </c>
      <c r="FC16" s="467">
        <v>0</v>
      </c>
      <c r="FD16" s="467">
        <v>63</v>
      </c>
      <c r="FE16" s="467">
        <v>48</v>
      </c>
      <c r="FF16" s="467">
        <v>0</v>
      </c>
      <c r="FG16" s="467">
        <v>0</v>
      </c>
      <c r="FH16" s="467">
        <v>0</v>
      </c>
      <c r="FI16" s="467">
        <v>0</v>
      </c>
      <c r="FJ16" s="467">
        <v>0</v>
      </c>
      <c r="FK16" s="467">
        <v>1</v>
      </c>
      <c r="FL16" s="467">
        <v>0</v>
      </c>
      <c r="FM16" s="467">
        <v>6</v>
      </c>
      <c r="FN16" s="467">
        <v>10</v>
      </c>
      <c r="FO16" s="467">
        <v>0</v>
      </c>
      <c r="FP16" s="467">
        <v>239</v>
      </c>
      <c r="FQ16" s="467">
        <v>219</v>
      </c>
      <c r="FR16" s="467">
        <v>0</v>
      </c>
      <c r="FS16" s="467">
        <v>63</v>
      </c>
      <c r="FT16" s="467">
        <v>48</v>
      </c>
      <c r="FU16" s="467">
        <v>0</v>
      </c>
      <c r="FV16" s="467">
        <v>0</v>
      </c>
      <c r="FW16" s="467">
        <v>0</v>
      </c>
      <c r="FX16" s="467">
        <v>0</v>
      </c>
      <c r="FY16" s="467">
        <v>0</v>
      </c>
      <c r="FZ16" s="467">
        <v>0</v>
      </c>
      <c r="GA16" s="467">
        <v>0</v>
      </c>
      <c r="GB16" s="467">
        <v>0</v>
      </c>
      <c r="GC16" s="467">
        <v>0</v>
      </c>
      <c r="GD16" s="467">
        <v>0</v>
      </c>
      <c r="GE16" s="467">
        <v>11</v>
      </c>
      <c r="GF16" s="467">
        <v>11</v>
      </c>
      <c r="GG16" s="467">
        <v>10</v>
      </c>
      <c r="GH16" s="467">
        <v>32</v>
      </c>
    </row>
    <row r="17" spans="1:190" s="468" customFormat="1">
      <c r="A17" s="463">
        <v>8</v>
      </c>
      <c r="B17" s="464"/>
      <c r="C17" s="464"/>
      <c r="D17" s="464"/>
      <c r="E17" s="465" t="s">
        <v>90</v>
      </c>
      <c r="F17" s="466"/>
      <c r="G17" s="467">
        <v>33</v>
      </c>
      <c r="H17" s="467">
        <v>2</v>
      </c>
      <c r="I17" s="467">
        <v>1</v>
      </c>
      <c r="J17" s="467">
        <v>0</v>
      </c>
      <c r="K17" s="467">
        <v>1</v>
      </c>
      <c r="L17" s="467">
        <v>0</v>
      </c>
      <c r="M17" s="467">
        <v>0</v>
      </c>
      <c r="N17" s="467"/>
      <c r="O17" s="467"/>
      <c r="P17" s="467"/>
      <c r="Q17" s="467"/>
      <c r="R17" s="467"/>
      <c r="S17" s="467"/>
      <c r="T17" s="467">
        <v>2</v>
      </c>
      <c r="U17" s="467">
        <v>1</v>
      </c>
      <c r="V17" s="467">
        <v>0</v>
      </c>
      <c r="W17" s="467">
        <v>0</v>
      </c>
      <c r="X17" s="467">
        <v>0</v>
      </c>
      <c r="Y17" s="467">
        <v>0</v>
      </c>
      <c r="Z17" s="467">
        <v>1</v>
      </c>
      <c r="AA17" s="467">
        <v>0</v>
      </c>
      <c r="AB17" s="467">
        <v>25</v>
      </c>
      <c r="AC17" s="467">
        <v>32</v>
      </c>
      <c r="AD17" s="467">
        <v>4</v>
      </c>
      <c r="AE17" s="467">
        <v>1</v>
      </c>
      <c r="AF17" s="467">
        <v>32</v>
      </c>
      <c r="AG17" s="467">
        <v>34</v>
      </c>
      <c r="AH17" s="467">
        <v>66</v>
      </c>
      <c r="AI17" s="467">
        <v>0</v>
      </c>
      <c r="AJ17" s="467">
        <v>0</v>
      </c>
      <c r="AK17" s="467">
        <v>7</v>
      </c>
      <c r="AL17" s="467">
        <v>11</v>
      </c>
      <c r="AM17" s="467">
        <v>15</v>
      </c>
      <c r="AN17" s="467">
        <v>20</v>
      </c>
      <c r="AO17" s="467">
        <v>7</v>
      </c>
      <c r="AP17" s="467">
        <v>2</v>
      </c>
      <c r="AQ17" s="467">
        <v>3</v>
      </c>
      <c r="AR17" s="467">
        <v>1</v>
      </c>
      <c r="AS17" s="467">
        <v>0</v>
      </c>
      <c r="AT17" s="467">
        <v>0</v>
      </c>
      <c r="AU17" s="467">
        <v>16</v>
      </c>
      <c r="AV17" s="467">
        <v>21</v>
      </c>
      <c r="AW17" s="467">
        <v>0</v>
      </c>
      <c r="AX17" s="467">
        <v>0</v>
      </c>
      <c r="AY17" s="467">
        <v>14</v>
      </c>
      <c r="AZ17" s="467">
        <v>12</v>
      </c>
      <c r="BA17" s="467">
        <v>2</v>
      </c>
      <c r="BB17" s="467">
        <v>1</v>
      </c>
      <c r="BC17" s="467">
        <v>32</v>
      </c>
      <c r="BD17" s="467">
        <v>34</v>
      </c>
      <c r="BE17" s="467">
        <v>66</v>
      </c>
      <c r="BF17" s="395">
        <v>8</v>
      </c>
      <c r="BG17" s="395">
        <v>8</v>
      </c>
      <c r="BH17" s="395">
        <v>6</v>
      </c>
      <c r="BI17" s="395">
        <v>2</v>
      </c>
      <c r="BJ17" s="395">
        <v>3</v>
      </c>
      <c r="BK17" s="395">
        <v>4</v>
      </c>
      <c r="BL17" s="395">
        <v>0</v>
      </c>
      <c r="BM17" s="395">
        <v>0</v>
      </c>
      <c r="BN17" s="395">
        <v>3</v>
      </c>
      <c r="BO17" s="395">
        <v>5</v>
      </c>
      <c r="BP17" s="465">
        <f t="shared" si="0"/>
        <v>20</v>
      </c>
      <c r="BQ17" s="465">
        <f t="shared" si="0"/>
        <v>19</v>
      </c>
      <c r="BR17" s="465">
        <f t="shared" si="1"/>
        <v>39</v>
      </c>
      <c r="BS17" s="467">
        <v>0</v>
      </c>
      <c r="BT17" s="467">
        <v>0</v>
      </c>
      <c r="BU17" s="467">
        <v>0</v>
      </c>
      <c r="BV17" s="467">
        <v>0</v>
      </c>
      <c r="BW17" s="467">
        <v>0</v>
      </c>
      <c r="BX17" s="467">
        <v>0</v>
      </c>
      <c r="BY17" s="467">
        <v>0</v>
      </c>
      <c r="BZ17" s="467">
        <v>0</v>
      </c>
      <c r="CA17" s="467">
        <v>0</v>
      </c>
      <c r="CB17" s="467">
        <v>0</v>
      </c>
      <c r="CC17" s="467">
        <v>0</v>
      </c>
      <c r="CD17" s="467">
        <v>0</v>
      </c>
      <c r="CE17" s="467">
        <v>0</v>
      </c>
      <c r="CF17" s="467">
        <v>0</v>
      </c>
      <c r="CG17" s="467">
        <v>0</v>
      </c>
      <c r="CH17" s="467">
        <v>0</v>
      </c>
      <c r="CI17" s="467">
        <v>0</v>
      </c>
      <c r="CJ17" s="467">
        <v>0</v>
      </c>
      <c r="CK17" s="467">
        <v>0</v>
      </c>
      <c r="CL17" s="467">
        <v>0</v>
      </c>
      <c r="CM17" s="467">
        <v>0</v>
      </c>
      <c r="CN17" s="467">
        <v>0</v>
      </c>
      <c r="CO17" s="467">
        <v>0</v>
      </c>
      <c r="CP17" s="467">
        <v>0</v>
      </c>
      <c r="CQ17" s="467">
        <v>0</v>
      </c>
      <c r="CR17" s="467">
        <v>0</v>
      </c>
      <c r="CS17" s="467">
        <v>0</v>
      </c>
      <c r="CT17" s="467">
        <v>138</v>
      </c>
      <c r="CU17" s="467">
        <v>117</v>
      </c>
      <c r="CV17" s="467">
        <v>255</v>
      </c>
      <c r="CW17" s="467">
        <v>136</v>
      </c>
      <c r="CX17" s="467">
        <v>93</v>
      </c>
      <c r="CY17" s="467">
        <v>229</v>
      </c>
      <c r="CZ17" s="467">
        <v>104</v>
      </c>
      <c r="DA17" s="467">
        <v>104</v>
      </c>
      <c r="DB17" s="467">
        <v>208</v>
      </c>
      <c r="DC17" s="467">
        <v>378</v>
      </c>
      <c r="DD17" s="467">
        <v>314</v>
      </c>
      <c r="DE17" s="467">
        <v>692</v>
      </c>
      <c r="DF17" s="467">
        <v>682</v>
      </c>
      <c r="DG17" s="467">
        <v>7</v>
      </c>
      <c r="DH17" s="467">
        <v>3</v>
      </c>
      <c r="DI17" s="467">
        <v>0</v>
      </c>
      <c r="DJ17" s="467">
        <v>0</v>
      </c>
      <c r="DK17" s="467">
        <v>0</v>
      </c>
      <c r="DL17" s="467">
        <v>0</v>
      </c>
      <c r="DM17" s="467">
        <v>692</v>
      </c>
      <c r="DN17" s="467">
        <v>1</v>
      </c>
      <c r="DO17" s="467">
        <v>0</v>
      </c>
      <c r="DP17" s="467">
        <v>1</v>
      </c>
      <c r="DQ17" s="467">
        <v>0</v>
      </c>
      <c r="DR17" s="467">
        <v>1</v>
      </c>
      <c r="DS17" s="467">
        <v>1</v>
      </c>
      <c r="DT17" s="467">
        <v>0</v>
      </c>
      <c r="DU17" s="467">
        <v>0</v>
      </c>
      <c r="DV17" s="467">
        <v>0</v>
      </c>
      <c r="DW17" s="467">
        <v>0</v>
      </c>
      <c r="DX17" s="467">
        <v>0</v>
      </c>
      <c r="DY17" s="467">
        <v>0</v>
      </c>
      <c r="DZ17" s="467">
        <v>0</v>
      </c>
      <c r="EA17" s="467">
        <v>0</v>
      </c>
      <c r="EB17" s="467">
        <v>0</v>
      </c>
      <c r="EC17" s="467">
        <v>0</v>
      </c>
      <c r="ED17" s="467">
        <v>0</v>
      </c>
      <c r="EE17" s="467">
        <v>0</v>
      </c>
      <c r="EF17" s="467">
        <v>0</v>
      </c>
      <c r="EG17" s="467">
        <v>0</v>
      </c>
      <c r="EH17" s="467">
        <v>0</v>
      </c>
      <c r="EI17" s="467">
        <v>0</v>
      </c>
      <c r="EJ17" s="467">
        <v>0</v>
      </c>
      <c r="EK17" s="467">
        <v>0</v>
      </c>
      <c r="EL17" s="467">
        <v>0</v>
      </c>
      <c r="EM17" s="467">
        <v>0</v>
      </c>
      <c r="EN17" s="467">
        <v>0</v>
      </c>
      <c r="EO17" s="467">
        <v>1</v>
      </c>
      <c r="EP17" s="467">
        <v>0</v>
      </c>
      <c r="EQ17" s="467">
        <v>1</v>
      </c>
      <c r="ER17" s="467">
        <v>6</v>
      </c>
      <c r="ES17" s="467">
        <v>7</v>
      </c>
      <c r="ET17" s="467">
        <v>13</v>
      </c>
      <c r="EU17" s="467">
        <v>71</v>
      </c>
      <c r="EV17" s="467">
        <v>73</v>
      </c>
      <c r="EW17" s="467">
        <v>144</v>
      </c>
      <c r="EX17" s="467">
        <v>111</v>
      </c>
      <c r="EY17" s="467">
        <v>94</v>
      </c>
      <c r="EZ17" s="467">
        <v>0</v>
      </c>
      <c r="FA17" s="467">
        <v>110</v>
      </c>
      <c r="FB17" s="467">
        <v>89</v>
      </c>
      <c r="FC17" s="467">
        <v>0</v>
      </c>
      <c r="FD17" s="467">
        <v>78</v>
      </c>
      <c r="FE17" s="467">
        <v>50</v>
      </c>
      <c r="FF17" s="467">
        <v>0</v>
      </c>
      <c r="FG17" s="467">
        <v>1</v>
      </c>
      <c r="FH17" s="467">
        <v>1</v>
      </c>
      <c r="FI17" s="467">
        <v>0</v>
      </c>
      <c r="FJ17" s="467">
        <v>0</v>
      </c>
      <c r="FK17" s="467">
        <v>0</v>
      </c>
      <c r="FL17" s="467">
        <v>0</v>
      </c>
      <c r="FM17" s="467">
        <v>7</v>
      </c>
      <c r="FN17" s="467">
        <v>7</v>
      </c>
      <c r="FO17" s="467">
        <v>0</v>
      </c>
      <c r="FP17" s="467">
        <v>292</v>
      </c>
      <c r="FQ17" s="467">
        <v>256</v>
      </c>
      <c r="FR17" s="467">
        <v>0</v>
      </c>
      <c r="FS17" s="467">
        <v>78</v>
      </c>
      <c r="FT17" s="467">
        <v>50</v>
      </c>
      <c r="FU17" s="467">
        <v>0</v>
      </c>
      <c r="FV17" s="467">
        <v>0</v>
      </c>
      <c r="FW17" s="467">
        <v>0</v>
      </c>
      <c r="FX17" s="467">
        <v>0</v>
      </c>
      <c r="FY17" s="467">
        <v>0</v>
      </c>
      <c r="FZ17" s="467">
        <v>0</v>
      </c>
      <c r="GA17" s="467">
        <v>0</v>
      </c>
      <c r="GB17" s="467">
        <v>0</v>
      </c>
      <c r="GC17" s="467">
        <v>0</v>
      </c>
      <c r="GD17" s="467">
        <v>0</v>
      </c>
      <c r="GE17" s="467">
        <v>13</v>
      </c>
      <c r="GF17" s="467">
        <v>13</v>
      </c>
      <c r="GG17" s="467">
        <v>11</v>
      </c>
      <c r="GH17" s="467">
        <v>37</v>
      </c>
    </row>
    <row r="18" spans="1:190" s="468" customFormat="1">
      <c r="A18" s="463">
        <v>9</v>
      </c>
      <c r="B18" s="464"/>
      <c r="C18" s="464"/>
      <c r="D18" s="464"/>
      <c r="E18" s="465" t="s">
        <v>84</v>
      </c>
      <c r="F18" s="466"/>
      <c r="G18" s="467">
        <v>119</v>
      </c>
      <c r="H18" s="467">
        <v>7</v>
      </c>
      <c r="I18" s="467">
        <v>1</v>
      </c>
      <c r="J18" s="467">
        <v>0</v>
      </c>
      <c r="K18" s="467">
        <v>5</v>
      </c>
      <c r="L18" s="467">
        <v>0</v>
      </c>
      <c r="M18" s="467">
        <v>0</v>
      </c>
      <c r="N18" s="467"/>
      <c r="O18" s="467"/>
      <c r="P18" s="467"/>
      <c r="Q18" s="467"/>
      <c r="R18" s="467"/>
      <c r="S18" s="467"/>
      <c r="T18" s="467">
        <v>1</v>
      </c>
      <c r="U18" s="467">
        <v>4</v>
      </c>
      <c r="V18" s="467">
        <v>0</v>
      </c>
      <c r="W18" s="467">
        <v>0</v>
      </c>
      <c r="X18" s="467">
        <v>0</v>
      </c>
      <c r="Y18" s="467">
        <v>0</v>
      </c>
      <c r="Z18" s="467">
        <v>5</v>
      </c>
      <c r="AA18" s="467">
        <v>5</v>
      </c>
      <c r="AB18" s="467">
        <v>82</v>
      </c>
      <c r="AC18" s="467">
        <v>156</v>
      </c>
      <c r="AD18" s="467">
        <v>15</v>
      </c>
      <c r="AE18" s="467">
        <v>10</v>
      </c>
      <c r="AF18" s="467">
        <v>103</v>
      </c>
      <c r="AG18" s="467">
        <v>175</v>
      </c>
      <c r="AH18" s="467">
        <v>278</v>
      </c>
      <c r="AI18" s="467">
        <v>0</v>
      </c>
      <c r="AJ18" s="467">
        <v>0</v>
      </c>
      <c r="AK18" s="467">
        <v>13</v>
      </c>
      <c r="AL18" s="467">
        <v>39</v>
      </c>
      <c r="AM18" s="467">
        <v>51</v>
      </c>
      <c r="AN18" s="467">
        <v>85</v>
      </c>
      <c r="AO18" s="467">
        <v>33</v>
      </c>
      <c r="AP18" s="467">
        <v>36</v>
      </c>
      <c r="AQ18" s="467">
        <v>6</v>
      </c>
      <c r="AR18" s="467">
        <v>15</v>
      </c>
      <c r="AS18" s="467">
        <v>0</v>
      </c>
      <c r="AT18" s="467">
        <v>0</v>
      </c>
      <c r="AU18" s="467">
        <v>37</v>
      </c>
      <c r="AV18" s="467">
        <v>64</v>
      </c>
      <c r="AW18" s="467">
        <v>3</v>
      </c>
      <c r="AX18" s="467">
        <v>4</v>
      </c>
      <c r="AY18" s="467">
        <v>57</v>
      </c>
      <c r="AZ18" s="467">
        <v>94</v>
      </c>
      <c r="BA18" s="467">
        <v>6</v>
      </c>
      <c r="BB18" s="467">
        <v>13</v>
      </c>
      <c r="BC18" s="467">
        <v>103</v>
      </c>
      <c r="BD18" s="467">
        <v>175</v>
      </c>
      <c r="BE18" s="467">
        <v>278</v>
      </c>
      <c r="BF18" s="395">
        <v>48</v>
      </c>
      <c r="BG18" s="395">
        <v>54</v>
      </c>
      <c r="BH18" s="395">
        <v>0</v>
      </c>
      <c r="BI18" s="395">
        <v>0</v>
      </c>
      <c r="BJ18" s="395">
        <v>13</v>
      </c>
      <c r="BK18" s="395">
        <v>14</v>
      </c>
      <c r="BL18" s="395">
        <v>0</v>
      </c>
      <c r="BM18" s="395">
        <v>0</v>
      </c>
      <c r="BN18" s="395">
        <v>16</v>
      </c>
      <c r="BO18" s="395">
        <v>33</v>
      </c>
      <c r="BP18" s="476">
        <f>BF18+BH18+BJ18+BL18+BN18</f>
        <v>77</v>
      </c>
      <c r="BQ18" s="465">
        <f t="shared" si="0"/>
        <v>101</v>
      </c>
      <c r="BR18" s="465">
        <f>SUM(BP18:BQ18)</f>
        <v>178</v>
      </c>
      <c r="BS18" s="467">
        <v>0</v>
      </c>
      <c r="BT18" s="467">
        <v>0</v>
      </c>
      <c r="BU18" s="467">
        <v>0</v>
      </c>
      <c r="BV18" s="467">
        <v>0</v>
      </c>
      <c r="BW18" s="467">
        <v>0</v>
      </c>
      <c r="BX18" s="467">
        <v>0</v>
      </c>
      <c r="BY18" s="467">
        <v>0</v>
      </c>
      <c r="BZ18" s="467">
        <v>0</v>
      </c>
      <c r="CA18" s="467">
        <v>0</v>
      </c>
      <c r="CB18" s="467">
        <v>0</v>
      </c>
      <c r="CC18" s="467">
        <v>0</v>
      </c>
      <c r="CD18" s="467">
        <v>0</v>
      </c>
      <c r="CE18" s="467">
        <v>0</v>
      </c>
      <c r="CF18" s="467">
        <v>0</v>
      </c>
      <c r="CG18" s="467">
        <v>0</v>
      </c>
      <c r="CH18" s="467">
        <v>0</v>
      </c>
      <c r="CI18" s="467">
        <v>0</v>
      </c>
      <c r="CJ18" s="467">
        <v>0</v>
      </c>
      <c r="CK18" s="467">
        <v>0</v>
      </c>
      <c r="CL18" s="467">
        <v>0</v>
      </c>
      <c r="CM18" s="467">
        <v>0</v>
      </c>
      <c r="CN18" s="467">
        <v>0</v>
      </c>
      <c r="CO18" s="467">
        <v>0</v>
      </c>
      <c r="CP18" s="467">
        <v>0</v>
      </c>
      <c r="CQ18" s="467">
        <v>0</v>
      </c>
      <c r="CR18" s="467">
        <v>0</v>
      </c>
      <c r="CS18" s="467">
        <v>0</v>
      </c>
      <c r="CT18" s="467">
        <v>517</v>
      </c>
      <c r="CU18" s="467">
        <v>622</v>
      </c>
      <c r="CV18" s="467">
        <v>1139</v>
      </c>
      <c r="CW18" s="467">
        <v>541</v>
      </c>
      <c r="CX18" s="467">
        <v>569</v>
      </c>
      <c r="CY18" s="467">
        <v>1110</v>
      </c>
      <c r="CZ18" s="467">
        <v>432</v>
      </c>
      <c r="DA18" s="467">
        <v>513</v>
      </c>
      <c r="DB18" s="467">
        <v>945</v>
      </c>
      <c r="DC18" s="467">
        <v>1490</v>
      </c>
      <c r="DD18" s="467">
        <v>1704</v>
      </c>
      <c r="DE18" s="467">
        <v>3194</v>
      </c>
      <c r="DF18" s="467">
        <v>3127</v>
      </c>
      <c r="DG18" s="467">
        <v>52</v>
      </c>
      <c r="DH18" s="467">
        <v>13</v>
      </c>
      <c r="DI18" s="467">
        <v>1</v>
      </c>
      <c r="DJ18" s="467">
        <v>1</v>
      </c>
      <c r="DK18" s="467">
        <v>0</v>
      </c>
      <c r="DL18" s="467">
        <v>0</v>
      </c>
      <c r="DM18" s="467">
        <v>3194</v>
      </c>
      <c r="DN18" s="467">
        <v>1</v>
      </c>
      <c r="DO18" s="467">
        <v>2</v>
      </c>
      <c r="DP18" s="467">
        <v>3</v>
      </c>
      <c r="DQ18" s="467">
        <v>0</v>
      </c>
      <c r="DR18" s="467">
        <v>1</v>
      </c>
      <c r="DS18" s="467">
        <v>1</v>
      </c>
      <c r="DT18" s="467">
        <v>0</v>
      </c>
      <c r="DU18" s="467">
        <v>0</v>
      </c>
      <c r="DV18" s="467">
        <v>0</v>
      </c>
      <c r="DW18" s="467">
        <v>0</v>
      </c>
      <c r="DX18" s="467">
        <v>1</v>
      </c>
      <c r="DY18" s="467">
        <v>1</v>
      </c>
      <c r="DZ18" s="467">
        <v>0</v>
      </c>
      <c r="EA18" s="467">
        <v>0</v>
      </c>
      <c r="EB18" s="467">
        <v>0</v>
      </c>
      <c r="EC18" s="467">
        <v>0</v>
      </c>
      <c r="ED18" s="467">
        <v>0</v>
      </c>
      <c r="EE18" s="467">
        <v>0</v>
      </c>
      <c r="EF18" s="467">
        <v>0</v>
      </c>
      <c r="EG18" s="467">
        <v>0</v>
      </c>
      <c r="EH18" s="467">
        <v>0</v>
      </c>
      <c r="EI18" s="467">
        <v>0</v>
      </c>
      <c r="EJ18" s="467">
        <v>0</v>
      </c>
      <c r="EK18" s="467">
        <v>0</v>
      </c>
      <c r="EL18" s="467">
        <v>1</v>
      </c>
      <c r="EM18" s="467">
        <v>0</v>
      </c>
      <c r="EN18" s="467">
        <v>1</v>
      </c>
      <c r="EO18" s="467">
        <v>0</v>
      </c>
      <c r="EP18" s="467">
        <v>1</v>
      </c>
      <c r="EQ18" s="467">
        <v>1</v>
      </c>
      <c r="ER18" s="467">
        <v>23</v>
      </c>
      <c r="ES18" s="467">
        <v>51</v>
      </c>
      <c r="ET18" s="467">
        <v>74</v>
      </c>
      <c r="EU18" s="467">
        <v>310</v>
      </c>
      <c r="EV18" s="467">
        <v>409</v>
      </c>
      <c r="EW18" s="467">
        <v>719</v>
      </c>
      <c r="EX18" s="467">
        <v>450</v>
      </c>
      <c r="EY18" s="467">
        <v>529</v>
      </c>
      <c r="EZ18" s="467">
        <v>0</v>
      </c>
      <c r="FA18" s="467">
        <v>420</v>
      </c>
      <c r="FB18" s="467">
        <v>476</v>
      </c>
      <c r="FC18" s="467">
        <v>0</v>
      </c>
      <c r="FD18" s="467">
        <v>285</v>
      </c>
      <c r="FE18" s="467">
        <v>234</v>
      </c>
      <c r="FF18" s="467">
        <v>0</v>
      </c>
      <c r="FG18" s="467">
        <v>1</v>
      </c>
      <c r="FH18" s="467">
        <v>3</v>
      </c>
      <c r="FI18" s="467">
        <v>0</v>
      </c>
      <c r="FJ18" s="467">
        <v>0</v>
      </c>
      <c r="FK18" s="467">
        <v>1</v>
      </c>
      <c r="FL18" s="467">
        <v>0</v>
      </c>
      <c r="FM18" s="467">
        <v>24</v>
      </c>
      <c r="FN18" s="467">
        <v>52</v>
      </c>
      <c r="FO18" s="467">
        <v>0</v>
      </c>
      <c r="FP18" s="467">
        <v>1180</v>
      </c>
      <c r="FQ18" s="467">
        <v>1414</v>
      </c>
      <c r="FR18" s="467">
        <v>0</v>
      </c>
      <c r="FS18" s="467">
        <v>285</v>
      </c>
      <c r="FT18" s="467">
        <v>234</v>
      </c>
      <c r="FU18" s="467">
        <v>0</v>
      </c>
      <c r="FV18" s="467">
        <v>0</v>
      </c>
      <c r="FW18" s="467">
        <v>0</v>
      </c>
      <c r="FX18" s="467">
        <v>0</v>
      </c>
      <c r="FY18" s="467">
        <v>0</v>
      </c>
      <c r="FZ18" s="467">
        <v>0</v>
      </c>
      <c r="GA18" s="467">
        <v>0</v>
      </c>
      <c r="GB18" s="467">
        <v>0</v>
      </c>
      <c r="GC18" s="467">
        <v>0</v>
      </c>
      <c r="GD18" s="467">
        <v>0</v>
      </c>
      <c r="GE18" s="467">
        <v>42</v>
      </c>
      <c r="GF18" s="467">
        <v>40</v>
      </c>
      <c r="GG18" s="467">
        <v>37</v>
      </c>
      <c r="GH18" s="467">
        <v>119</v>
      </c>
    </row>
    <row r="19" spans="1:190" s="468" customFormat="1">
      <c r="A19" s="463">
        <v>10</v>
      </c>
      <c r="B19" s="464"/>
      <c r="C19" s="464"/>
      <c r="D19" s="464"/>
      <c r="E19" s="465" t="s">
        <v>85</v>
      </c>
      <c r="F19" s="466"/>
      <c r="G19" s="467">
        <v>51</v>
      </c>
      <c r="H19" s="467">
        <v>5</v>
      </c>
      <c r="I19" s="467">
        <v>1</v>
      </c>
      <c r="J19" s="467">
        <v>0</v>
      </c>
      <c r="K19" s="467">
        <v>2</v>
      </c>
      <c r="L19" s="467">
        <v>0</v>
      </c>
      <c r="M19" s="467">
        <v>0</v>
      </c>
      <c r="N19" s="467"/>
      <c r="O19" s="467"/>
      <c r="P19" s="467"/>
      <c r="Q19" s="467"/>
      <c r="R19" s="467"/>
      <c r="S19" s="467"/>
      <c r="T19" s="467">
        <v>3</v>
      </c>
      <c r="U19" s="467">
        <v>1</v>
      </c>
      <c r="V19" s="467">
        <v>0</v>
      </c>
      <c r="W19" s="467">
        <v>0</v>
      </c>
      <c r="X19" s="467">
        <v>0</v>
      </c>
      <c r="Y19" s="467">
        <v>0</v>
      </c>
      <c r="Z19" s="467">
        <v>1</v>
      </c>
      <c r="AA19" s="467">
        <v>2</v>
      </c>
      <c r="AB19" s="467">
        <v>62</v>
      </c>
      <c r="AC19" s="467">
        <v>59</v>
      </c>
      <c r="AD19" s="467">
        <v>5</v>
      </c>
      <c r="AE19" s="467">
        <v>2</v>
      </c>
      <c r="AF19" s="467">
        <v>71</v>
      </c>
      <c r="AG19" s="467">
        <v>64</v>
      </c>
      <c r="AH19" s="467">
        <v>135</v>
      </c>
      <c r="AI19" s="467">
        <v>0</v>
      </c>
      <c r="AJ19" s="467">
        <v>0</v>
      </c>
      <c r="AK19" s="467">
        <v>24</v>
      </c>
      <c r="AL19" s="467">
        <v>24</v>
      </c>
      <c r="AM19" s="467">
        <v>25</v>
      </c>
      <c r="AN19" s="467">
        <v>29</v>
      </c>
      <c r="AO19" s="467">
        <v>19</v>
      </c>
      <c r="AP19" s="467">
        <v>9</v>
      </c>
      <c r="AQ19" s="467">
        <v>2</v>
      </c>
      <c r="AR19" s="467">
        <v>2</v>
      </c>
      <c r="AS19" s="467">
        <v>1</v>
      </c>
      <c r="AT19" s="467">
        <v>0</v>
      </c>
      <c r="AU19" s="467">
        <v>47</v>
      </c>
      <c r="AV19" s="467">
        <v>35</v>
      </c>
      <c r="AW19" s="467">
        <v>0</v>
      </c>
      <c r="AX19" s="467">
        <v>1</v>
      </c>
      <c r="AY19" s="467">
        <v>22</v>
      </c>
      <c r="AZ19" s="467">
        <v>26</v>
      </c>
      <c r="BA19" s="467">
        <v>2</v>
      </c>
      <c r="BB19" s="467">
        <v>2</v>
      </c>
      <c r="BC19" s="467">
        <v>71</v>
      </c>
      <c r="BD19" s="467">
        <v>64</v>
      </c>
      <c r="BE19" s="467">
        <v>135</v>
      </c>
      <c r="BF19" s="395">
        <v>13</v>
      </c>
      <c r="BG19" s="395">
        <v>13</v>
      </c>
      <c r="BH19" s="395">
        <v>10</v>
      </c>
      <c r="BI19" s="395">
        <v>3</v>
      </c>
      <c r="BJ19" s="395">
        <v>3</v>
      </c>
      <c r="BK19" s="395">
        <v>5</v>
      </c>
      <c r="BL19" s="395">
        <v>0</v>
      </c>
      <c r="BM19" s="395">
        <v>0</v>
      </c>
      <c r="BN19" s="395">
        <v>13</v>
      </c>
      <c r="BO19" s="395">
        <v>8</v>
      </c>
      <c r="BP19" s="465">
        <f t="shared" si="0"/>
        <v>39</v>
      </c>
      <c r="BQ19" s="465">
        <f t="shared" si="0"/>
        <v>29</v>
      </c>
      <c r="BR19" s="465">
        <f t="shared" si="1"/>
        <v>68</v>
      </c>
      <c r="BS19" s="467">
        <v>0</v>
      </c>
      <c r="BT19" s="467">
        <v>0</v>
      </c>
      <c r="BU19" s="467">
        <v>0</v>
      </c>
      <c r="BV19" s="467">
        <v>0</v>
      </c>
      <c r="BW19" s="467">
        <v>0</v>
      </c>
      <c r="BX19" s="467">
        <v>0</v>
      </c>
      <c r="BY19" s="467">
        <v>0</v>
      </c>
      <c r="BZ19" s="467">
        <v>0</v>
      </c>
      <c r="CA19" s="467">
        <v>0</v>
      </c>
      <c r="CB19" s="467">
        <v>0</v>
      </c>
      <c r="CC19" s="467">
        <v>0</v>
      </c>
      <c r="CD19" s="467">
        <v>0</v>
      </c>
      <c r="CE19" s="467">
        <v>0</v>
      </c>
      <c r="CF19" s="467">
        <v>0</v>
      </c>
      <c r="CG19" s="467">
        <v>0</v>
      </c>
      <c r="CH19" s="467">
        <v>0</v>
      </c>
      <c r="CI19" s="467">
        <v>0</v>
      </c>
      <c r="CJ19" s="467">
        <v>0</v>
      </c>
      <c r="CK19" s="467">
        <v>0</v>
      </c>
      <c r="CL19" s="467">
        <v>0</v>
      </c>
      <c r="CM19" s="467">
        <v>0</v>
      </c>
      <c r="CN19" s="467">
        <v>0</v>
      </c>
      <c r="CO19" s="467">
        <v>0</v>
      </c>
      <c r="CP19" s="467">
        <v>0</v>
      </c>
      <c r="CQ19" s="467">
        <v>0</v>
      </c>
      <c r="CR19" s="467">
        <v>0</v>
      </c>
      <c r="CS19" s="467">
        <v>0</v>
      </c>
      <c r="CT19" s="467">
        <v>314</v>
      </c>
      <c r="CU19" s="467">
        <v>337</v>
      </c>
      <c r="CV19" s="467">
        <v>651</v>
      </c>
      <c r="CW19" s="467">
        <v>213</v>
      </c>
      <c r="CX19" s="467">
        <v>304</v>
      </c>
      <c r="CY19" s="467">
        <v>517</v>
      </c>
      <c r="CZ19" s="467">
        <v>210</v>
      </c>
      <c r="DA19" s="467">
        <v>262</v>
      </c>
      <c r="DB19" s="467">
        <v>472</v>
      </c>
      <c r="DC19" s="467">
        <v>737</v>
      </c>
      <c r="DD19" s="467">
        <v>903</v>
      </c>
      <c r="DE19" s="467">
        <v>1640</v>
      </c>
      <c r="DF19" s="467">
        <v>1586</v>
      </c>
      <c r="DG19" s="467">
        <v>50</v>
      </c>
      <c r="DH19" s="467">
        <v>4</v>
      </c>
      <c r="DI19" s="467">
        <v>0</v>
      </c>
      <c r="DJ19" s="467">
        <v>0</v>
      </c>
      <c r="DK19" s="467">
        <v>0</v>
      </c>
      <c r="DL19" s="467">
        <v>0</v>
      </c>
      <c r="DM19" s="467">
        <v>1640</v>
      </c>
      <c r="DN19" s="467">
        <v>0</v>
      </c>
      <c r="DO19" s="467">
        <v>0</v>
      </c>
      <c r="DP19" s="467">
        <v>0</v>
      </c>
      <c r="DQ19" s="467">
        <v>0</v>
      </c>
      <c r="DR19" s="467">
        <v>0</v>
      </c>
      <c r="DS19" s="467">
        <v>0</v>
      </c>
      <c r="DT19" s="467">
        <v>0</v>
      </c>
      <c r="DU19" s="467">
        <v>0</v>
      </c>
      <c r="DV19" s="467">
        <v>0</v>
      </c>
      <c r="DW19" s="467">
        <v>0</v>
      </c>
      <c r="DX19" s="467">
        <v>0</v>
      </c>
      <c r="DY19" s="467">
        <v>0</v>
      </c>
      <c r="DZ19" s="467">
        <v>0</v>
      </c>
      <c r="EA19" s="467">
        <v>0</v>
      </c>
      <c r="EB19" s="467">
        <v>0</v>
      </c>
      <c r="EC19" s="467">
        <v>0</v>
      </c>
      <c r="ED19" s="467">
        <v>0</v>
      </c>
      <c r="EE19" s="467">
        <v>0</v>
      </c>
      <c r="EF19" s="467">
        <v>0</v>
      </c>
      <c r="EG19" s="467">
        <v>0</v>
      </c>
      <c r="EH19" s="467">
        <v>0</v>
      </c>
      <c r="EI19" s="467">
        <v>0</v>
      </c>
      <c r="EJ19" s="467">
        <v>0</v>
      </c>
      <c r="EK19" s="467">
        <v>0</v>
      </c>
      <c r="EL19" s="467">
        <v>0</v>
      </c>
      <c r="EM19" s="467">
        <v>0</v>
      </c>
      <c r="EN19" s="467">
        <v>0</v>
      </c>
      <c r="EO19" s="467">
        <v>0</v>
      </c>
      <c r="EP19" s="467">
        <v>1</v>
      </c>
      <c r="EQ19" s="467">
        <v>1</v>
      </c>
      <c r="ER19" s="467">
        <v>4</v>
      </c>
      <c r="ES19" s="467">
        <v>14</v>
      </c>
      <c r="ET19" s="467">
        <v>18</v>
      </c>
      <c r="EU19" s="467">
        <v>156</v>
      </c>
      <c r="EV19" s="467">
        <v>171</v>
      </c>
      <c r="EW19" s="467">
        <v>327</v>
      </c>
      <c r="EX19" s="467">
        <v>225</v>
      </c>
      <c r="EY19" s="467">
        <v>349</v>
      </c>
      <c r="EZ19" s="467">
        <v>0</v>
      </c>
      <c r="FA19" s="467">
        <v>212</v>
      </c>
      <c r="FB19" s="467">
        <v>245</v>
      </c>
      <c r="FC19" s="467">
        <v>0</v>
      </c>
      <c r="FD19" s="467">
        <v>140</v>
      </c>
      <c r="FE19" s="467">
        <v>123</v>
      </c>
      <c r="FF19" s="467">
        <v>0</v>
      </c>
      <c r="FG19" s="467">
        <v>0</v>
      </c>
      <c r="FH19" s="467">
        <v>0</v>
      </c>
      <c r="FI19" s="467">
        <v>0</v>
      </c>
      <c r="FJ19" s="467">
        <v>0</v>
      </c>
      <c r="FK19" s="467">
        <v>0</v>
      </c>
      <c r="FL19" s="467">
        <v>0</v>
      </c>
      <c r="FM19" s="467">
        <v>4</v>
      </c>
      <c r="FN19" s="467">
        <v>15</v>
      </c>
      <c r="FO19" s="467">
        <v>0</v>
      </c>
      <c r="FP19" s="467">
        <v>593</v>
      </c>
      <c r="FQ19" s="467">
        <v>765</v>
      </c>
      <c r="FR19" s="467">
        <v>0</v>
      </c>
      <c r="FS19" s="467">
        <v>140</v>
      </c>
      <c r="FT19" s="467">
        <v>123</v>
      </c>
      <c r="FU19" s="467">
        <v>0</v>
      </c>
      <c r="FV19" s="467">
        <v>0</v>
      </c>
      <c r="FW19" s="467">
        <v>0</v>
      </c>
      <c r="FX19" s="467">
        <v>0</v>
      </c>
      <c r="FY19" s="467">
        <v>0</v>
      </c>
      <c r="FZ19" s="467">
        <v>0</v>
      </c>
      <c r="GA19" s="467">
        <v>0</v>
      </c>
      <c r="GB19" s="467">
        <v>0</v>
      </c>
      <c r="GC19" s="467">
        <v>0</v>
      </c>
      <c r="GD19" s="467">
        <v>0</v>
      </c>
      <c r="GE19" s="467">
        <v>27</v>
      </c>
      <c r="GF19" s="467">
        <v>24</v>
      </c>
      <c r="GG19" s="467">
        <v>23</v>
      </c>
      <c r="GH19" s="467">
        <v>74</v>
      </c>
    </row>
    <row r="20" spans="1:190" s="456" customFormat="1" ht="3.75" customHeight="1">
      <c r="A20" s="469"/>
      <c r="B20" s="470"/>
      <c r="C20" s="470"/>
      <c r="D20" s="470"/>
      <c r="E20" s="470"/>
      <c r="F20" s="471"/>
      <c r="G20" s="472"/>
      <c r="H20" s="472"/>
      <c r="I20" s="472"/>
      <c r="J20" s="472"/>
      <c r="K20" s="472"/>
      <c r="L20" s="472"/>
      <c r="M20" s="472"/>
      <c r="N20" s="472"/>
      <c r="O20" s="472"/>
      <c r="P20" s="472"/>
      <c r="Q20" s="472"/>
      <c r="R20" s="472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473"/>
      <c r="BQ20" s="473"/>
      <c r="BR20" s="473"/>
      <c r="BS20" s="472"/>
      <c r="BT20" s="472"/>
      <c r="BU20" s="472"/>
      <c r="BV20" s="472"/>
      <c r="BW20" s="472"/>
      <c r="BX20" s="472"/>
      <c r="BY20" s="472"/>
      <c r="BZ20" s="472"/>
      <c r="CA20" s="472"/>
      <c r="CB20" s="472"/>
      <c r="CC20" s="472"/>
      <c r="CD20" s="472"/>
      <c r="CE20" s="472"/>
      <c r="CF20" s="472"/>
      <c r="CG20" s="472"/>
      <c r="CH20" s="472"/>
      <c r="CI20" s="472"/>
      <c r="CJ20" s="472"/>
      <c r="CK20" s="472"/>
      <c r="CL20" s="472"/>
      <c r="CM20" s="472"/>
      <c r="CN20" s="472"/>
      <c r="CO20" s="472"/>
      <c r="CP20" s="472"/>
      <c r="CQ20" s="472"/>
      <c r="CR20" s="472"/>
      <c r="CS20" s="472"/>
      <c r="CT20" s="472"/>
      <c r="CU20" s="472"/>
      <c r="CV20" s="472"/>
      <c r="CW20" s="472"/>
      <c r="CX20" s="472"/>
      <c r="CY20" s="472"/>
      <c r="CZ20" s="472"/>
      <c r="DA20" s="472"/>
      <c r="DB20" s="472"/>
      <c r="DC20" s="472"/>
      <c r="DD20" s="472"/>
      <c r="DE20" s="472"/>
      <c r="DF20" s="472"/>
      <c r="DG20" s="472"/>
      <c r="DH20" s="472"/>
      <c r="DI20" s="472"/>
      <c r="DJ20" s="472"/>
      <c r="DK20" s="472"/>
      <c r="DL20" s="472"/>
      <c r="DM20" s="472"/>
      <c r="DN20" s="472"/>
      <c r="DO20" s="472"/>
      <c r="DP20" s="472"/>
      <c r="DQ20" s="472"/>
      <c r="DR20" s="472"/>
      <c r="DS20" s="472"/>
      <c r="DT20" s="472"/>
      <c r="DU20" s="472"/>
      <c r="DV20" s="472"/>
      <c r="DW20" s="472"/>
      <c r="DX20" s="472"/>
      <c r="DY20" s="472"/>
      <c r="DZ20" s="472"/>
      <c r="EA20" s="472"/>
      <c r="EB20" s="472"/>
      <c r="EC20" s="472"/>
      <c r="ED20" s="472"/>
      <c r="EE20" s="472"/>
      <c r="EF20" s="472"/>
      <c r="EG20" s="472"/>
      <c r="EH20" s="472"/>
      <c r="EI20" s="472"/>
      <c r="EJ20" s="472"/>
      <c r="EK20" s="472"/>
      <c r="EL20" s="472"/>
      <c r="EM20" s="472"/>
      <c r="EN20" s="472"/>
      <c r="EO20" s="472"/>
      <c r="EP20" s="472"/>
      <c r="EQ20" s="472"/>
      <c r="ER20" s="472"/>
      <c r="ES20" s="472"/>
      <c r="ET20" s="472"/>
      <c r="EU20" s="472"/>
      <c r="EV20" s="472"/>
      <c r="EW20" s="472"/>
      <c r="EX20" s="472"/>
      <c r="EY20" s="472"/>
      <c r="EZ20" s="472"/>
      <c r="FA20" s="472"/>
      <c r="FB20" s="472"/>
      <c r="FC20" s="472"/>
      <c r="FD20" s="472"/>
      <c r="FE20" s="472"/>
      <c r="FF20" s="472"/>
      <c r="FG20" s="472"/>
      <c r="FH20" s="472"/>
      <c r="FI20" s="472"/>
      <c r="FJ20" s="472"/>
      <c r="FK20" s="472"/>
      <c r="FL20" s="472"/>
      <c r="FM20" s="472"/>
      <c r="FN20" s="472"/>
      <c r="FO20" s="472"/>
      <c r="FP20" s="472"/>
      <c r="FQ20" s="472"/>
      <c r="FR20" s="472"/>
      <c r="FS20" s="472"/>
      <c r="FT20" s="472"/>
      <c r="FU20" s="472"/>
      <c r="FV20" s="472"/>
      <c r="FW20" s="472"/>
      <c r="FX20" s="472"/>
      <c r="FY20" s="472"/>
      <c r="FZ20" s="472"/>
      <c r="GA20" s="472"/>
      <c r="GB20" s="472"/>
      <c r="GC20" s="472"/>
      <c r="GD20" s="472"/>
      <c r="GE20" s="472"/>
      <c r="GF20" s="472"/>
      <c r="GG20" s="472"/>
      <c r="GH20" s="472"/>
    </row>
    <row r="21" spans="1:190" s="456" customFormat="1">
      <c r="A21" s="801" t="s">
        <v>352</v>
      </c>
      <c r="B21" s="802"/>
      <c r="C21" s="802"/>
      <c r="D21" s="802"/>
      <c r="E21" s="802"/>
      <c r="F21" s="474"/>
      <c r="G21" s="472">
        <f t="shared" ref="G21:M21" si="2">G19+G18+G17+G16+G15+G14+G13+G12+G11+G10</f>
        <v>355</v>
      </c>
      <c r="H21" s="472">
        <f t="shared" si="2"/>
        <v>27</v>
      </c>
      <c r="I21" s="472">
        <f t="shared" si="2"/>
        <v>10</v>
      </c>
      <c r="J21" s="472">
        <f t="shared" si="2"/>
        <v>0</v>
      </c>
      <c r="K21" s="472">
        <f t="shared" si="2"/>
        <v>14</v>
      </c>
      <c r="L21" s="472">
        <f t="shared" si="2"/>
        <v>0</v>
      </c>
      <c r="M21" s="472">
        <f t="shared" si="2"/>
        <v>0</v>
      </c>
      <c r="N21" s="472"/>
      <c r="O21" s="472"/>
      <c r="P21" s="472"/>
      <c r="Q21" s="472"/>
      <c r="R21" s="472"/>
      <c r="S21" s="472"/>
      <c r="T21" s="472">
        <f t="shared" ref="T21:AF21" si="3">T19+T18+T17+T16+T15+T14+T13+T12+T11+T10</f>
        <v>18</v>
      </c>
      <c r="U21" s="472">
        <f t="shared" si="3"/>
        <v>11</v>
      </c>
      <c r="V21" s="472">
        <f t="shared" si="3"/>
        <v>0</v>
      </c>
      <c r="W21" s="472">
        <f t="shared" si="3"/>
        <v>0</v>
      </c>
      <c r="X21" s="472">
        <f t="shared" si="3"/>
        <v>3</v>
      </c>
      <c r="Y21" s="472">
        <f t="shared" si="3"/>
        <v>1</v>
      </c>
      <c r="Z21" s="472">
        <f t="shared" si="3"/>
        <v>14</v>
      </c>
      <c r="AA21" s="472">
        <f t="shared" si="3"/>
        <v>8</v>
      </c>
      <c r="AB21" s="472">
        <f t="shared" si="3"/>
        <v>321</v>
      </c>
      <c r="AC21" s="472">
        <f t="shared" si="3"/>
        <v>412</v>
      </c>
      <c r="AD21" s="472">
        <f t="shared" si="3"/>
        <v>42</v>
      </c>
      <c r="AE21" s="472">
        <f t="shared" si="3"/>
        <v>26</v>
      </c>
      <c r="AF21" s="472">
        <f t="shared" si="3"/>
        <v>398</v>
      </c>
      <c r="AG21" s="472"/>
      <c r="AH21" s="472">
        <f t="shared" ref="AH21:BO21" si="4">AH19+AH18+AH17+AH16+AH15+AH14+AH13+AH12+AH11+AH10</f>
        <v>856</v>
      </c>
      <c r="AI21" s="472">
        <f t="shared" si="4"/>
        <v>0</v>
      </c>
      <c r="AJ21" s="472">
        <f t="shared" si="4"/>
        <v>0</v>
      </c>
      <c r="AK21" s="472">
        <f t="shared" si="4"/>
        <v>92</v>
      </c>
      <c r="AL21" s="472">
        <f t="shared" si="4"/>
        <v>144</v>
      </c>
      <c r="AM21" s="472">
        <f t="shared" si="4"/>
        <v>172</v>
      </c>
      <c r="AN21" s="472">
        <f t="shared" si="4"/>
        <v>218</v>
      </c>
      <c r="AO21" s="472">
        <f t="shared" si="4"/>
        <v>108</v>
      </c>
      <c r="AP21" s="472">
        <f t="shared" si="4"/>
        <v>75</v>
      </c>
      <c r="AQ21" s="472">
        <f t="shared" si="4"/>
        <v>25</v>
      </c>
      <c r="AR21" s="472">
        <f t="shared" si="4"/>
        <v>21</v>
      </c>
      <c r="AS21" s="472">
        <f t="shared" si="4"/>
        <v>1</v>
      </c>
      <c r="AT21" s="472">
        <f t="shared" si="4"/>
        <v>0</v>
      </c>
      <c r="AU21" s="472">
        <f t="shared" si="4"/>
        <v>218</v>
      </c>
      <c r="AV21" s="472">
        <f t="shared" si="4"/>
        <v>230</v>
      </c>
      <c r="AW21" s="472">
        <f t="shared" si="4"/>
        <v>7</v>
      </c>
      <c r="AX21" s="472">
        <f t="shared" si="4"/>
        <v>7</v>
      </c>
      <c r="AY21" s="472">
        <f t="shared" si="4"/>
        <v>150</v>
      </c>
      <c r="AZ21" s="472">
        <f t="shared" si="4"/>
        <v>198</v>
      </c>
      <c r="BA21" s="472">
        <f t="shared" si="4"/>
        <v>23</v>
      </c>
      <c r="BB21" s="472">
        <f t="shared" si="4"/>
        <v>23</v>
      </c>
      <c r="BC21" s="472">
        <f t="shared" si="4"/>
        <v>398</v>
      </c>
      <c r="BD21" s="472">
        <f t="shared" si="4"/>
        <v>458</v>
      </c>
      <c r="BE21" s="472">
        <f t="shared" si="4"/>
        <v>856</v>
      </c>
      <c r="BF21" s="472">
        <f t="shared" si="4"/>
        <v>102</v>
      </c>
      <c r="BG21" s="472">
        <f t="shared" si="4"/>
        <v>101</v>
      </c>
      <c r="BH21" s="472">
        <f t="shared" si="4"/>
        <v>39</v>
      </c>
      <c r="BI21" s="472">
        <f t="shared" si="4"/>
        <v>15</v>
      </c>
      <c r="BJ21" s="472">
        <f t="shared" si="4"/>
        <v>42</v>
      </c>
      <c r="BK21" s="472">
        <f t="shared" si="4"/>
        <v>48</v>
      </c>
      <c r="BL21" s="472">
        <f t="shared" si="4"/>
        <v>0</v>
      </c>
      <c r="BM21" s="472">
        <f t="shared" si="4"/>
        <v>0</v>
      </c>
      <c r="BN21" s="472">
        <f t="shared" si="4"/>
        <v>65</v>
      </c>
      <c r="BO21" s="472">
        <f t="shared" si="4"/>
        <v>68</v>
      </c>
      <c r="BP21" s="472">
        <f>SUM(BP10:BP19)</f>
        <v>248</v>
      </c>
      <c r="BQ21" s="472">
        <f>SUM(BQ10:BQ19)</f>
        <v>232</v>
      </c>
      <c r="BR21" s="472">
        <f>SUM(BR10:BR19)</f>
        <v>480</v>
      </c>
      <c r="BS21" s="472">
        <f t="shared" ref="BS21:CX21" si="5">BS19+BS18+BS17+BS16+BS15+BS14+BS13+BS12+BS11+BS10</f>
        <v>0</v>
      </c>
      <c r="BT21" s="472">
        <f t="shared" si="5"/>
        <v>0</v>
      </c>
      <c r="BU21" s="472">
        <f t="shared" si="5"/>
        <v>0</v>
      </c>
      <c r="BV21" s="472">
        <f t="shared" si="5"/>
        <v>0</v>
      </c>
      <c r="BW21" s="472">
        <f t="shared" si="5"/>
        <v>0</v>
      </c>
      <c r="BX21" s="472">
        <f t="shared" si="5"/>
        <v>0</v>
      </c>
      <c r="BY21" s="472">
        <f t="shared" si="5"/>
        <v>0</v>
      </c>
      <c r="BZ21" s="472">
        <f t="shared" si="5"/>
        <v>0</v>
      </c>
      <c r="CA21" s="472">
        <f t="shared" si="5"/>
        <v>0</v>
      </c>
      <c r="CB21" s="472">
        <f t="shared" si="5"/>
        <v>0</v>
      </c>
      <c r="CC21" s="472">
        <f t="shared" si="5"/>
        <v>0</v>
      </c>
      <c r="CD21" s="472">
        <f t="shared" si="5"/>
        <v>0</v>
      </c>
      <c r="CE21" s="472">
        <f t="shared" si="5"/>
        <v>0</v>
      </c>
      <c r="CF21" s="472">
        <f t="shared" si="5"/>
        <v>0</v>
      </c>
      <c r="CG21" s="472">
        <f t="shared" si="5"/>
        <v>0</v>
      </c>
      <c r="CH21" s="472">
        <f t="shared" si="5"/>
        <v>0</v>
      </c>
      <c r="CI21" s="472">
        <f t="shared" si="5"/>
        <v>0</v>
      </c>
      <c r="CJ21" s="472">
        <f t="shared" si="5"/>
        <v>0</v>
      </c>
      <c r="CK21" s="472">
        <f t="shared" si="5"/>
        <v>0</v>
      </c>
      <c r="CL21" s="472">
        <f t="shared" si="5"/>
        <v>0</v>
      </c>
      <c r="CM21" s="472">
        <f t="shared" si="5"/>
        <v>0</v>
      </c>
      <c r="CN21" s="472">
        <f t="shared" si="5"/>
        <v>0</v>
      </c>
      <c r="CO21" s="472">
        <f t="shared" si="5"/>
        <v>0</v>
      </c>
      <c r="CP21" s="472">
        <f t="shared" si="5"/>
        <v>0</v>
      </c>
      <c r="CQ21" s="472">
        <f t="shared" si="5"/>
        <v>0</v>
      </c>
      <c r="CR21" s="472">
        <f t="shared" si="5"/>
        <v>0</v>
      </c>
      <c r="CS21" s="472">
        <f t="shared" si="5"/>
        <v>0</v>
      </c>
      <c r="CT21" s="472">
        <f t="shared" si="5"/>
        <v>1632</v>
      </c>
      <c r="CU21" s="472">
        <f t="shared" si="5"/>
        <v>1697</v>
      </c>
      <c r="CV21" s="472">
        <f t="shared" si="5"/>
        <v>3329</v>
      </c>
      <c r="CW21" s="472">
        <f t="shared" si="5"/>
        <v>1446</v>
      </c>
      <c r="CX21" s="472">
        <f t="shared" si="5"/>
        <v>1534</v>
      </c>
      <c r="CY21" s="472">
        <f t="shared" ref="CY21:ED21" si="6">CY19+CY18+CY17+CY16+CY15+CY14+CY13+CY12+CY11+CY10</f>
        <v>2980</v>
      </c>
      <c r="CZ21" s="472">
        <f t="shared" si="6"/>
        <v>1195</v>
      </c>
      <c r="DA21" s="472">
        <f t="shared" si="6"/>
        <v>1338</v>
      </c>
      <c r="DB21" s="472">
        <f t="shared" si="6"/>
        <v>2533</v>
      </c>
      <c r="DC21" s="472">
        <f t="shared" si="6"/>
        <v>4273</v>
      </c>
      <c r="DD21" s="472">
        <f t="shared" si="6"/>
        <v>4569</v>
      </c>
      <c r="DE21" s="472">
        <f t="shared" si="6"/>
        <v>8842</v>
      </c>
      <c r="DF21" s="472">
        <f t="shared" si="6"/>
        <v>8670</v>
      </c>
      <c r="DG21" s="472">
        <f t="shared" si="6"/>
        <v>150</v>
      </c>
      <c r="DH21" s="472">
        <f t="shared" si="6"/>
        <v>20</v>
      </c>
      <c r="DI21" s="472">
        <f t="shared" si="6"/>
        <v>1</v>
      </c>
      <c r="DJ21" s="472">
        <f t="shared" si="6"/>
        <v>1</v>
      </c>
      <c r="DK21" s="472">
        <f t="shared" si="6"/>
        <v>0</v>
      </c>
      <c r="DL21" s="472">
        <f t="shared" si="6"/>
        <v>0</v>
      </c>
      <c r="DM21" s="472">
        <f t="shared" si="6"/>
        <v>8842</v>
      </c>
      <c r="DN21" s="472">
        <f t="shared" si="6"/>
        <v>4</v>
      </c>
      <c r="DO21" s="472">
        <f t="shared" si="6"/>
        <v>3</v>
      </c>
      <c r="DP21" s="472">
        <f t="shared" si="6"/>
        <v>7</v>
      </c>
      <c r="DQ21" s="472">
        <f t="shared" si="6"/>
        <v>0</v>
      </c>
      <c r="DR21" s="472">
        <f t="shared" si="6"/>
        <v>2</v>
      </c>
      <c r="DS21" s="472">
        <f t="shared" si="6"/>
        <v>2</v>
      </c>
      <c r="DT21" s="472">
        <f t="shared" si="6"/>
        <v>0</v>
      </c>
      <c r="DU21" s="472">
        <f t="shared" si="6"/>
        <v>0</v>
      </c>
      <c r="DV21" s="472">
        <f t="shared" si="6"/>
        <v>0</v>
      </c>
      <c r="DW21" s="472">
        <f t="shared" si="6"/>
        <v>0</v>
      </c>
      <c r="DX21" s="472">
        <f t="shared" si="6"/>
        <v>1</v>
      </c>
      <c r="DY21" s="472">
        <f t="shared" si="6"/>
        <v>1</v>
      </c>
      <c r="DZ21" s="472">
        <f t="shared" si="6"/>
        <v>0</v>
      </c>
      <c r="EA21" s="472">
        <f t="shared" si="6"/>
        <v>1</v>
      </c>
      <c r="EB21" s="472">
        <f t="shared" si="6"/>
        <v>1</v>
      </c>
      <c r="EC21" s="472">
        <f t="shared" si="6"/>
        <v>0</v>
      </c>
      <c r="ED21" s="472">
        <f t="shared" si="6"/>
        <v>0</v>
      </c>
      <c r="EE21" s="472">
        <f t="shared" ref="EE21:FJ21" si="7">EE19+EE18+EE17+EE16+EE15+EE14+EE13+EE12+EE11+EE10</f>
        <v>0</v>
      </c>
      <c r="EF21" s="472">
        <f t="shared" si="7"/>
        <v>0</v>
      </c>
      <c r="EG21" s="472">
        <f t="shared" si="7"/>
        <v>0</v>
      </c>
      <c r="EH21" s="472">
        <f t="shared" si="7"/>
        <v>0</v>
      </c>
      <c r="EI21" s="472">
        <f t="shared" si="7"/>
        <v>0</v>
      </c>
      <c r="EJ21" s="472">
        <f t="shared" si="7"/>
        <v>0</v>
      </c>
      <c r="EK21" s="472">
        <f t="shared" si="7"/>
        <v>0</v>
      </c>
      <c r="EL21" s="472">
        <f t="shared" si="7"/>
        <v>1</v>
      </c>
      <c r="EM21" s="472">
        <f t="shared" si="7"/>
        <v>0</v>
      </c>
      <c r="EN21" s="472">
        <f t="shared" si="7"/>
        <v>1</v>
      </c>
      <c r="EO21" s="472">
        <f t="shared" si="7"/>
        <v>2</v>
      </c>
      <c r="EP21" s="472">
        <f t="shared" si="7"/>
        <v>4</v>
      </c>
      <c r="EQ21" s="472">
        <f t="shared" si="7"/>
        <v>6</v>
      </c>
      <c r="ER21" s="472">
        <f t="shared" si="7"/>
        <v>61</v>
      </c>
      <c r="ES21" s="472">
        <f t="shared" si="7"/>
        <v>123</v>
      </c>
      <c r="ET21" s="472">
        <f t="shared" si="7"/>
        <v>184</v>
      </c>
      <c r="EU21" s="472">
        <f t="shared" si="7"/>
        <v>866</v>
      </c>
      <c r="EV21" s="472">
        <f t="shared" si="7"/>
        <v>988</v>
      </c>
      <c r="EW21" s="472">
        <f t="shared" si="7"/>
        <v>1854</v>
      </c>
      <c r="EX21" s="472">
        <f t="shared" si="7"/>
        <v>1279</v>
      </c>
      <c r="EY21" s="472">
        <f t="shared" si="7"/>
        <v>1526</v>
      </c>
      <c r="EZ21" s="472">
        <f t="shared" si="7"/>
        <v>0</v>
      </c>
      <c r="FA21" s="472">
        <f t="shared" si="7"/>
        <v>1161</v>
      </c>
      <c r="FB21" s="472">
        <f t="shared" si="7"/>
        <v>1252</v>
      </c>
      <c r="FC21" s="472">
        <f t="shared" si="7"/>
        <v>0</v>
      </c>
      <c r="FD21" s="472">
        <f t="shared" si="7"/>
        <v>899</v>
      </c>
      <c r="FE21" s="472">
        <f t="shared" si="7"/>
        <v>669</v>
      </c>
      <c r="FF21" s="472">
        <f t="shared" si="7"/>
        <v>0</v>
      </c>
      <c r="FG21" s="472">
        <f t="shared" si="7"/>
        <v>4</v>
      </c>
      <c r="FH21" s="472">
        <f t="shared" si="7"/>
        <v>5</v>
      </c>
      <c r="FI21" s="472">
        <f t="shared" si="7"/>
        <v>0</v>
      </c>
      <c r="FJ21" s="472">
        <f t="shared" si="7"/>
        <v>0</v>
      </c>
      <c r="FK21" s="472">
        <f t="shared" ref="FK21:GH21" si="8">FK19+FK18+FK17+FK16+FK15+FK14+FK13+FK12+FK11+FK10</f>
        <v>2</v>
      </c>
      <c r="FL21" s="472">
        <f t="shared" si="8"/>
        <v>0</v>
      </c>
      <c r="FM21" s="472">
        <f t="shared" si="8"/>
        <v>64</v>
      </c>
      <c r="FN21" s="472">
        <f t="shared" si="8"/>
        <v>127</v>
      </c>
      <c r="FO21" s="472">
        <f t="shared" si="8"/>
        <v>0</v>
      </c>
      <c r="FP21" s="472">
        <f t="shared" si="8"/>
        <v>3306</v>
      </c>
      <c r="FQ21" s="472">
        <f t="shared" si="8"/>
        <v>3766</v>
      </c>
      <c r="FR21" s="472">
        <f t="shared" si="8"/>
        <v>0</v>
      </c>
      <c r="FS21" s="472">
        <f t="shared" si="8"/>
        <v>899</v>
      </c>
      <c r="FT21" s="472">
        <f t="shared" si="8"/>
        <v>669</v>
      </c>
      <c r="FU21" s="472">
        <f t="shared" si="8"/>
        <v>0</v>
      </c>
      <c r="FV21" s="472">
        <f t="shared" si="8"/>
        <v>0</v>
      </c>
      <c r="FW21" s="472">
        <f t="shared" si="8"/>
        <v>0</v>
      </c>
      <c r="FX21" s="472">
        <f t="shared" si="8"/>
        <v>0</v>
      </c>
      <c r="FY21" s="472">
        <f t="shared" si="8"/>
        <v>0</v>
      </c>
      <c r="FZ21" s="472">
        <f t="shared" si="8"/>
        <v>0</v>
      </c>
      <c r="GA21" s="472">
        <f t="shared" si="8"/>
        <v>0</v>
      </c>
      <c r="GB21" s="472">
        <f t="shared" si="8"/>
        <v>0</v>
      </c>
      <c r="GC21" s="472">
        <f t="shared" si="8"/>
        <v>0</v>
      </c>
      <c r="GD21" s="472">
        <f t="shared" si="8"/>
        <v>0</v>
      </c>
      <c r="GE21" s="472">
        <f t="shared" si="8"/>
        <v>137</v>
      </c>
      <c r="GF21" s="472">
        <f t="shared" si="8"/>
        <v>129</v>
      </c>
      <c r="GG21" s="472">
        <f t="shared" si="8"/>
        <v>121</v>
      </c>
      <c r="GH21" s="472">
        <f t="shared" si="8"/>
        <v>387</v>
      </c>
    </row>
    <row r="22" spans="1:190">
      <c r="BF22" s="475"/>
      <c r="BH22" s="475"/>
      <c r="BJ22" s="475"/>
      <c r="BN22" s="475"/>
    </row>
    <row r="23" spans="1:190">
      <c r="BF23" s="475"/>
      <c r="BG23" s="475"/>
      <c r="BN23" s="475"/>
      <c r="BR23" s="475"/>
    </row>
    <row r="24" spans="1:190">
      <c r="BF24" s="475"/>
    </row>
    <row r="25" spans="1:190">
      <c r="BG25" s="475"/>
    </row>
  </sheetData>
  <mergeCells count="86">
    <mergeCell ref="M7:M9"/>
    <mergeCell ref="A1:GG1"/>
    <mergeCell ref="A3:GG3"/>
    <mergeCell ref="A5:GG5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AD8:AE8"/>
    <mergeCell ref="N7:S7"/>
    <mergeCell ref="T7:BR7"/>
    <mergeCell ref="BS7:FU7"/>
    <mergeCell ref="FV7:GH8"/>
    <mergeCell ref="N8:N9"/>
    <mergeCell ref="O8:O9"/>
    <mergeCell ref="P8:P9"/>
    <mergeCell ref="Q8:Q9"/>
    <mergeCell ref="R8:R9"/>
    <mergeCell ref="S8:S9"/>
    <mergeCell ref="T8:U8"/>
    <mergeCell ref="V8:W8"/>
    <mergeCell ref="X8:Y8"/>
    <mergeCell ref="Z8:AA8"/>
    <mergeCell ref="AB8:AC8"/>
    <mergeCell ref="BC8:BE8"/>
    <mergeCell ref="AF8:AH8"/>
    <mergeCell ref="AI8:AJ8"/>
    <mergeCell ref="AK8:AL8"/>
    <mergeCell ref="AM8:AN8"/>
    <mergeCell ref="AO8:AP8"/>
    <mergeCell ref="AQ8:AR8"/>
    <mergeCell ref="AS8:AT8"/>
    <mergeCell ref="AU8:AV8"/>
    <mergeCell ref="AW8:AX8"/>
    <mergeCell ref="AY8:AZ8"/>
    <mergeCell ref="BA8:BB8"/>
    <mergeCell ref="BY8:CA8"/>
    <mergeCell ref="CB8:CD8"/>
    <mergeCell ref="CE8:CG8"/>
    <mergeCell ref="CH8:CJ8"/>
    <mergeCell ref="BF8:BG8"/>
    <mergeCell ref="BH8:BI8"/>
    <mergeCell ref="BJ8:BK8"/>
    <mergeCell ref="BL8:BM8"/>
    <mergeCell ref="BN8:BO8"/>
    <mergeCell ref="BP8:BR8"/>
    <mergeCell ref="A4:GG4"/>
    <mergeCell ref="ER8:ET8"/>
    <mergeCell ref="EU8:EW8"/>
    <mergeCell ref="EX8:EZ8"/>
    <mergeCell ref="FA8:FC8"/>
    <mergeCell ref="FD8:FF8"/>
    <mergeCell ref="FG8:FI8"/>
    <mergeCell ref="DZ8:EB8"/>
    <mergeCell ref="EC8:EE8"/>
    <mergeCell ref="EF8:EH8"/>
    <mergeCell ref="EI8:EK8"/>
    <mergeCell ref="EL8:EN8"/>
    <mergeCell ref="EO8:EQ8"/>
    <mergeCell ref="DC8:DE8"/>
    <mergeCell ref="DF8:DM8"/>
    <mergeCell ref="DN8:DP8"/>
    <mergeCell ref="FJ8:FL8"/>
    <mergeCell ref="FM8:FO8"/>
    <mergeCell ref="FP8:FR8"/>
    <mergeCell ref="FS8:FU8"/>
    <mergeCell ref="A21:E21"/>
    <mergeCell ref="DQ8:DS8"/>
    <mergeCell ref="DT8:DV8"/>
    <mergeCell ref="DW8:DY8"/>
    <mergeCell ref="CK8:CM8"/>
    <mergeCell ref="CN8:CP8"/>
    <mergeCell ref="CQ8:CS8"/>
    <mergeCell ref="CT8:CV8"/>
    <mergeCell ref="CW8:CY8"/>
    <mergeCell ref="CZ8:DB8"/>
    <mergeCell ref="BS8:BU8"/>
    <mergeCell ref="BV8:BX8"/>
  </mergeCells>
  <printOptions horizontalCentered="1"/>
  <pageMargins left="0.70866141732283472" right="0.70866141732283472" top="0.55118110236220474" bottom="0.47244094488188981" header="0.31496062992125984" footer="0.31496062992125984"/>
  <pageSetup paperSize="10000" scale="95" orientation="landscape" horizontalDpi="4294967293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I36"/>
  <sheetViews>
    <sheetView view="pageBreakPreview" topLeftCell="A8" zoomScaleSheetLayoutView="100" workbookViewId="0">
      <selection activeCell="Q5" sqref="Q5"/>
    </sheetView>
  </sheetViews>
  <sheetFormatPr defaultRowHeight="12.75"/>
  <cols>
    <col min="1" max="1" width="3.42578125" style="63" bestFit="1" customWidth="1"/>
    <col min="2" max="2" width="10.5703125" style="63" customWidth="1"/>
    <col min="3" max="3" width="36" style="63" bestFit="1" customWidth="1"/>
    <col min="4" max="7" width="9.140625" style="63"/>
    <col min="8" max="8" width="9.28515625" style="63" bestFit="1" customWidth="1"/>
    <col min="9" max="249" width="9.140625" style="63"/>
    <col min="250" max="250" width="3.42578125" style="63" bestFit="1" customWidth="1"/>
    <col min="251" max="251" width="10.5703125" style="63" customWidth="1"/>
    <col min="252" max="252" width="16.7109375" style="63" customWidth="1"/>
    <col min="253" max="253" width="36" style="63" bestFit="1" customWidth="1"/>
    <col min="254" max="254" width="15.42578125" style="63" bestFit="1" customWidth="1"/>
    <col min="255" max="255" width="8.28515625" style="63" customWidth="1"/>
    <col min="256" max="256" width="11.28515625" style="63" bestFit="1" customWidth="1"/>
    <col min="257" max="505" width="9.140625" style="63"/>
    <col min="506" max="506" width="3.42578125" style="63" bestFit="1" customWidth="1"/>
    <col min="507" max="507" width="10.5703125" style="63" customWidth="1"/>
    <col min="508" max="508" width="16.7109375" style="63" customWidth="1"/>
    <col min="509" max="509" width="36" style="63" bestFit="1" customWidth="1"/>
    <col min="510" max="510" width="15.42578125" style="63" bestFit="1" customWidth="1"/>
    <col min="511" max="511" width="8.28515625" style="63" customWidth="1"/>
    <col min="512" max="512" width="11.28515625" style="63" bestFit="1" customWidth="1"/>
    <col min="513" max="761" width="9.140625" style="63"/>
    <col min="762" max="762" width="3.42578125" style="63" bestFit="1" customWidth="1"/>
    <col min="763" max="763" width="10.5703125" style="63" customWidth="1"/>
    <col min="764" max="764" width="16.7109375" style="63" customWidth="1"/>
    <col min="765" max="765" width="36" style="63" bestFit="1" customWidth="1"/>
    <col min="766" max="766" width="15.42578125" style="63" bestFit="1" customWidth="1"/>
    <col min="767" max="767" width="8.28515625" style="63" customWidth="1"/>
    <col min="768" max="768" width="11.28515625" style="63" bestFit="1" customWidth="1"/>
    <col min="769" max="1017" width="9.140625" style="63"/>
    <col min="1018" max="1018" width="3.42578125" style="63" bestFit="1" customWidth="1"/>
    <col min="1019" max="1019" width="10.5703125" style="63" customWidth="1"/>
    <col min="1020" max="1020" width="16.7109375" style="63" customWidth="1"/>
    <col min="1021" max="1021" width="36" style="63" bestFit="1" customWidth="1"/>
    <col min="1022" max="1022" width="15.42578125" style="63" bestFit="1" customWidth="1"/>
    <col min="1023" max="1023" width="8.28515625" style="63" customWidth="1"/>
    <col min="1024" max="1024" width="11.28515625" style="63" bestFit="1" customWidth="1"/>
    <col min="1025" max="1273" width="9.140625" style="63"/>
    <col min="1274" max="1274" width="3.42578125" style="63" bestFit="1" customWidth="1"/>
    <col min="1275" max="1275" width="10.5703125" style="63" customWidth="1"/>
    <col min="1276" max="1276" width="16.7109375" style="63" customWidth="1"/>
    <col min="1277" max="1277" width="36" style="63" bestFit="1" customWidth="1"/>
    <col min="1278" max="1278" width="15.42578125" style="63" bestFit="1" customWidth="1"/>
    <col min="1279" max="1279" width="8.28515625" style="63" customWidth="1"/>
    <col min="1280" max="1280" width="11.28515625" style="63" bestFit="1" customWidth="1"/>
    <col min="1281" max="1529" width="9.140625" style="63"/>
    <col min="1530" max="1530" width="3.42578125" style="63" bestFit="1" customWidth="1"/>
    <col min="1531" max="1531" width="10.5703125" style="63" customWidth="1"/>
    <col min="1532" max="1532" width="16.7109375" style="63" customWidth="1"/>
    <col min="1533" max="1533" width="36" style="63" bestFit="1" customWidth="1"/>
    <col min="1534" max="1534" width="15.42578125" style="63" bestFit="1" customWidth="1"/>
    <col min="1535" max="1535" width="8.28515625" style="63" customWidth="1"/>
    <col min="1536" max="1536" width="11.28515625" style="63" bestFit="1" customWidth="1"/>
    <col min="1537" max="1785" width="9.140625" style="63"/>
    <col min="1786" max="1786" width="3.42578125" style="63" bestFit="1" customWidth="1"/>
    <col min="1787" max="1787" width="10.5703125" style="63" customWidth="1"/>
    <col min="1788" max="1788" width="16.7109375" style="63" customWidth="1"/>
    <col min="1789" max="1789" width="36" style="63" bestFit="1" customWidth="1"/>
    <col min="1790" max="1790" width="15.42578125" style="63" bestFit="1" customWidth="1"/>
    <col min="1791" max="1791" width="8.28515625" style="63" customWidth="1"/>
    <col min="1792" max="1792" width="11.28515625" style="63" bestFit="1" customWidth="1"/>
    <col min="1793" max="2041" width="9.140625" style="63"/>
    <col min="2042" max="2042" width="3.42578125" style="63" bestFit="1" customWidth="1"/>
    <col min="2043" max="2043" width="10.5703125" style="63" customWidth="1"/>
    <col min="2044" max="2044" width="16.7109375" style="63" customWidth="1"/>
    <col min="2045" max="2045" width="36" style="63" bestFit="1" customWidth="1"/>
    <col min="2046" max="2046" width="15.42578125" style="63" bestFit="1" customWidth="1"/>
    <col min="2047" max="2047" width="8.28515625" style="63" customWidth="1"/>
    <col min="2048" max="2048" width="11.28515625" style="63" bestFit="1" customWidth="1"/>
    <col min="2049" max="2297" width="9.140625" style="63"/>
    <col min="2298" max="2298" width="3.42578125" style="63" bestFit="1" customWidth="1"/>
    <col min="2299" max="2299" width="10.5703125" style="63" customWidth="1"/>
    <col min="2300" max="2300" width="16.7109375" style="63" customWidth="1"/>
    <col min="2301" max="2301" width="36" style="63" bestFit="1" customWidth="1"/>
    <col min="2302" max="2302" width="15.42578125" style="63" bestFit="1" customWidth="1"/>
    <col min="2303" max="2303" width="8.28515625" style="63" customWidth="1"/>
    <col min="2304" max="2304" width="11.28515625" style="63" bestFit="1" customWidth="1"/>
    <col min="2305" max="2553" width="9.140625" style="63"/>
    <col min="2554" max="2554" width="3.42578125" style="63" bestFit="1" customWidth="1"/>
    <col min="2555" max="2555" width="10.5703125" style="63" customWidth="1"/>
    <col min="2556" max="2556" width="16.7109375" style="63" customWidth="1"/>
    <col min="2557" max="2557" width="36" style="63" bestFit="1" customWidth="1"/>
    <col min="2558" max="2558" width="15.42578125" style="63" bestFit="1" customWidth="1"/>
    <col min="2559" max="2559" width="8.28515625" style="63" customWidth="1"/>
    <col min="2560" max="2560" width="11.28515625" style="63" bestFit="1" customWidth="1"/>
    <col min="2561" max="2809" width="9.140625" style="63"/>
    <col min="2810" max="2810" width="3.42578125" style="63" bestFit="1" customWidth="1"/>
    <col min="2811" max="2811" width="10.5703125" style="63" customWidth="1"/>
    <col min="2812" max="2812" width="16.7109375" style="63" customWidth="1"/>
    <col min="2813" max="2813" width="36" style="63" bestFit="1" customWidth="1"/>
    <col min="2814" max="2814" width="15.42578125" style="63" bestFit="1" customWidth="1"/>
    <col min="2815" max="2815" width="8.28515625" style="63" customWidth="1"/>
    <col min="2816" max="2816" width="11.28515625" style="63" bestFit="1" customWidth="1"/>
    <col min="2817" max="3065" width="9.140625" style="63"/>
    <col min="3066" max="3066" width="3.42578125" style="63" bestFit="1" customWidth="1"/>
    <col min="3067" max="3067" width="10.5703125" style="63" customWidth="1"/>
    <col min="3068" max="3068" width="16.7109375" style="63" customWidth="1"/>
    <col min="3069" max="3069" width="36" style="63" bestFit="1" customWidth="1"/>
    <col min="3070" max="3070" width="15.42578125" style="63" bestFit="1" customWidth="1"/>
    <col min="3071" max="3071" width="8.28515625" style="63" customWidth="1"/>
    <col min="3072" max="3072" width="11.28515625" style="63" bestFit="1" customWidth="1"/>
    <col min="3073" max="3321" width="9.140625" style="63"/>
    <col min="3322" max="3322" width="3.42578125" style="63" bestFit="1" customWidth="1"/>
    <col min="3323" max="3323" width="10.5703125" style="63" customWidth="1"/>
    <col min="3324" max="3324" width="16.7109375" style="63" customWidth="1"/>
    <col min="3325" max="3325" width="36" style="63" bestFit="1" customWidth="1"/>
    <col min="3326" max="3326" width="15.42578125" style="63" bestFit="1" customWidth="1"/>
    <col min="3327" max="3327" width="8.28515625" style="63" customWidth="1"/>
    <col min="3328" max="3328" width="11.28515625" style="63" bestFit="1" customWidth="1"/>
    <col min="3329" max="3577" width="9.140625" style="63"/>
    <col min="3578" max="3578" width="3.42578125" style="63" bestFit="1" customWidth="1"/>
    <col min="3579" max="3579" width="10.5703125" style="63" customWidth="1"/>
    <col min="3580" max="3580" width="16.7109375" style="63" customWidth="1"/>
    <col min="3581" max="3581" width="36" style="63" bestFit="1" customWidth="1"/>
    <col min="3582" max="3582" width="15.42578125" style="63" bestFit="1" customWidth="1"/>
    <col min="3583" max="3583" width="8.28515625" style="63" customWidth="1"/>
    <col min="3584" max="3584" width="11.28515625" style="63" bestFit="1" customWidth="1"/>
    <col min="3585" max="3833" width="9.140625" style="63"/>
    <col min="3834" max="3834" width="3.42578125" style="63" bestFit="1" customWidth="1"/>
    <col min="3835" max="3835" width="10.5703125" style="63" customWidth="1"/>
    <col min="3836" max="3836" width="16.7109375" style="63" customWidth="1"/>
    <col min="3837" max="3837" width="36" style="63" bestFit="1" customWidth="1"/>
    <col min="3838" max="3838" width="15.42578125" style="63" bestFit="1" customWidth="1"/>
    <col min="3839" max="3839" width="8.28515625" style="63" customWidth="1"/>
    <col min="3840" max="3840" width="11.28515625" style="63" bestFit="1" customWidth="1"/>
    <col min="3841" max="4089" width="9.140625" style="63"/>
    <col min="4090" max="4090" width="3.42578125" style="63" bestFit="1" customWidth="1"/>
    <col min="4091" max="4091" width="10.5703125" style="63" customWidth="1"/>
    <col min="4092" max="4092" width="16.7109375" style="63" customWidth="1"/>
    <col min="4093" max="4093" width="36" style="63" bestFit="1" customWidth="1"/>
    <col min="4094" max="4094" width="15.42578125" style="63" bestFit="1" customWidth="1"/>
    <col min="4095" max="4095" width="8.28515625" style="63" customWidth="1"/>
    <col min="4096" max="4096" width="11.28515625" style="63" bestFit="1" customWidth="1"/>
    <col min="4097" max="4345" width="9.140625" style="63"/>
    <col min="4346" max="4346" width="3.42578125" style="63" bestFit="1" customWidth="1"/>
    <col min="4347" max="4347" width="10.5703125" style="63" customWidth="1"/>
    <col min="4348" max="4348" width="16.7109375" style="63" customWidth="1"/>
    <col min="4349" max="4349" width="36" style="63" bestFit="1" customWidth="1"/>
    <col min="4350" max="4350" width="15.42578125" style="63" bestFit="1" customWidth="1"/>
    <col min="4351" max="4351" width="8.28515625" style="63" customWidth="1"/>
    <col min="4352" max="4352" width="11.28515625" style="63" bestFit="1" customWidth="1"/>
    <col min="4353" max="4601" width="9.140625" style="63"/>
    <col min="4602" max="4602" width="3.42578125" style="63" bestFit="1" customWidth="1"/>
    <col min="4603" max="4603" width="10.5703125" style="63" customWidth="1"/>
    <col min="4604" max="4604" width="16.7109375" style="63" customWidth="1"/>
    <col min="4605" max="4605" width="36" style="63" bestFit="1" customWidth="1"/>
    <col min="4606" max="4606" width="15.42578125" style="63" bestFit="1" customWidth="1"/>
    <col min="4607" max="4607" width="8.28515625" style="63" customWidth="1"/>
    <col min="4608" max="4608" width="11.28515625" style="63" bestFit="1" customWidth="1"/>
    <col min="4609" max="4857" width="9.140625" style="63"/>
    <col min="4858" max="4858" width="3.42578125" style="63" bestFit="1" customWidth="1"/>
    <col min="4859" max="4859" width="10.5703125" style="63" customWidth="1"/>
    <col min="4860" max="4860" width="16.7109375" style="63" customWidth="1"/>
    <col min="4861" max="4861" width="36" style="63" bestFit="1" customWidth="1"/>
    <col min="4862" max="4862" width="15.42578125" style="63" bestFit="1" customWidth="1"/>
    <col min="4863" max="4863" width="8.28515625" style="63" customWidth="1"/>
    <col min="4864" max="4864" width="11.28515625" style="63" bestFit="1" customWidth="1"/>
    <col min="4865" max="5113" width="9.140625" style="63"/>
    <col min="5114" max="5114" width="3.42578125" style="63" bestFit="1" customWidth="1"/>
    <col min="5115" max="5115" width="10.5703125" style="63" customWidth="1"/>
    <col min="5116" max="5116" width="16.7109375" style="63" customWidth="1"/>
    <col min="5117" max="5117" width="36" style="63" bestFit="1" customWidth="1"/>
    <col min="5118" max="5118" width="15.42578125" style="63" bestFit="1" customWidth="1"/>
    <col min="5119" max="5119" width="8.28515625" style="63" customWidth="1"/>
    <col min="5120" max="5120" width="11.28515625" style="63" bestFit="1" customWidth="1"/>
    <col min="5121" max="5369" width="9.140625" style="63"/>
    <col min="5370" max="5370" width="3.42578125" style="63" bestFit="1" customWidth="1"/>
    <col min="5371" max="5371" width="10.5703125" style="63" customWidth="1"/>
    <col min="5372" max="5372" width="16.7109375" style="63" customWidth="1"/>
    <col min="5373" max="5373" width="36" style="63" bestFit="1" customWidth="1"/>
    <col min="5374" max="5374" width="15.42578125" style="63" bestFit="1" customWidth="1"/>
    <col min="5375" max="5375" width="8.28515625" style="63" customWidth="1"/>
    <col min="5376" max="5376" width="11.28515625" style="63" bestFit="1" customWidth="1"/>
    <col min="5377" max="5625" width="9.140625" style="63"/>
    <col min="5626" max="5626" width="3.42578125" style="63" bestFit="1" customWidth="1"/>
    <col min="5627" max="5627" width="10.5703125" style="63" customWidth="1"/>
    <col min="5628" max="5628" width="16.7109375" style="63" customWidth="1"/>
    <col min="5629" max="5629" width="36" style="63" bestFit="1" customWidth="1"/>
    <col min="5630" max="5630" width="15.42578125" style="63" bestFit="1" customWidth="1"/>
    <col min="5631" max="5631" width="8.28515625" style="63" customWidth="1"/>
    <col min="5632" max="5632" width="11.28515625" style="63" bestFit="1" customWidth="1"/>
    <col min="5633" max="5881" width="9.140625" style="63"/>
    <col min="5882" max="5882" width="3.42578125" style="63" bestFit="1" customWidth="1"/>
    <col min="5883" max="5883" width="10.5703125" style="63" customWidth="1"/>
    <col min="5884" max="5884" width="16.7109375" style="63" customWidth="1"/>
    <col min="5885" max="5885" width="36" style="63" bestFit="1" customWidth="1"/>
    <col min="5886" max="5886" width="15.42578125" style="63" bestFit="1" customWidth="1"/>
    <col min="5887" max="5887" width="8.28515625" style="63" customWidth="1"/>
    <col min="5888" max="5888" width="11.28515625" style="63" bestFit="1" customWidth="1"/>
    <col min="5889" max="6137" width="9.140625" style="63"/>
    <col min="6138" max="6138" width="3.42578125" style="63" bestFit="1" customWidth="1"/>
    <col min="6139" max="6139" width="10.5703125" style="63" customWidth="1"/>
    <col min="6140" max="6140" width="16.7109375" style="63" customWidth="1"/>
    <col min="6141" max="6141" width="36" style="63" bestFit="1" customWidth="1"/>
    <col min="6142" max="6142" width="15.42578125" style="63" bestFit="1" customWidth="1"/>
    <col min="6143" max="6143" width="8.28515625" style="63" customWidth="1"/>
    <col min="6144" max="6144" width="11.28515625" style="63" bestFit="1" customWidth="1"/>
    <col min="6145" max="6393" width="9.140625" style="63"/>
    <col min="6394" max="6394" width="3.42578125" style="63" bestFit="1" customWidth="1"/>
    <col min="6395" max="6395" width="10.5703125" style="63" customWidth="1"/>
    <col min="6396" max="6396" width="16.7109375" style="63" customWidth="1"/>
    <col min="6397" max="6397" width="36" style="63" bestFit="1" customWidth="1"/>
    <col min="6398" max="6398" width="15.42578125" style="63" bestFit="1" customWidth="1"/>
    <col min="6399" max="6399" width="8.28515625" style="63" customWidth="1"/>
    <col min="6400" max="6400" width="11.28515625" style="63" bestFit="1" customWidth="1"/>
    <col min="6401" max="6649" width="9.140625" style="63"/>
    <col min="6650" max="6650" width="3.42578125" style="63" bestFit="1" customWidth="1"/>
    <col min="6651" max="6651" width="10.5703125" style="63" customWidth="1"/>
    <col min="6652" max="6652" width="16.7109375" style="63" customWidth="1"/>
    <col min="6653" max="6653" width="36" style="63" bestFit="1" customWidth="1"/>
    <col min="6654" max="6654" width="15.42578125" style="63" bestFit="1" customWidth="1"/>
    <col min="6655" max="6655" width="8.28515625" style="63" customWidth="1"/>
    <col min="6656" max="6656" width="11.28515625" style="63" bestFit="1" customWidth="1"/>
    <col min="6657" max="6905" width="9.140625" style="63"/>
    <col min="6906" max="6906" width="3.42578125" style="63" bestFit="1" customWidth="1"/>
    <col min="6907" max="6907" width="10.5703125" style="63" customWidth="1"/>
    <col min="6908" max="6908" width="16.7109375" style="63" customWidth="1"/>
    <col min="6909" max="6909" width="36" style="63" bestFit="1" customWidth="1"/>
    <col min="6910" max="6910" width="15.42578125" style="63" bestFit="1" customWidth="1"/>
    <col min="6911" max="6911" width="8.28515625" style="63" customWidth="1"/>
    <col min="6912" max="6912" width="11.28515625" style="63" bestFit="1" customWidth="1"/>
    <col min="6913" max="7161" width="9.140625" style="63"/>
    <col min="7162" max="7162" width="3.42578125" style="63" bestFit="1" customWidth="1"/>
    <col min="7163" max="7163" width="10.5703125" style="63" customWidth="1"/>
    <col min="7164" max="7164" width="16.7109375" style="63" customWidth="1"/>
    <col min="7165" max="7165" width="36" style="63" bestFit="1" customWidth="1"/>
    <col min="7166" max="7166" width="15.42578125" style="63" bestFit="1" customWidth="1"/>
    <col min="7167" max="7167" width="8.28515625" style="63" customWidth="1"/>
    <col min="7168" max="7168" width="11.28515625" style="63" bestFit="1" customWidth="1"/>
    <col min="7169" max="7417" width="9.140625" style="63"/>
    <col min="7418" max="7418" width="3.42578125" style="63" bestFit="1" customWidth="1"/>
    <col min="7419" max="7419" width="10.5703125" style="63" customWidth="1"/>
    <col min="7420" max="7420" width="16.7109375" style="63" customWidth="1"/>
    <col min="7421" max="7421" width="36" style="63" bestFit="1" customWidth="1"/>
    <col min="7422" max="7422" width="15.42578125" style="63" bestFit="1" customWidth="1"/>
    <col min="7423" max="7423" width="8.28515625" style="63" customWidth="1"/>
    <col min="7424" max="7424" width="11.28515625" style="63" bestFit="1" customWidth="1"/>
    <col min="7425" max="7673" width="9.140625" style="63"/>
    <col min="7674" max="7674" width="3.42578125" style="63" bestFit="1" customWidth="1"/>
    <col min="7675" max="7675" width="10.5703125" style="63" customWidth="1"/>
    <col min="7676" max="7676" width="16.7109375" style="63" customWidth="1"/>
    <col min="7677" max="7677" width="36" style="63" bestFit="1" customWidth="1"/>
    <col min="7678" max="7678" width="15.42578125" style="63" bestFit="1" customWidth="1"/>
    <col min="7679" max="7679" width="8.28515625" style="63" customWidth="1"/>
    <col min="7680" max="7680" width="11.28515625" style="63" bestFit="1" customWidth="1"/>
    <col min="7681" max="7929" width="9.140625" style="63"/>
    <col min="7930" max="7930" width="3.42578125" style="63" bestFit="1" customWidth="1"/>
    <col min="7931" max="7931" width="10.5703125" style="63" customWidth="1"/>
    <col min="7932" max="7932" width="16.7109375" style="63" customWidth="1"/>
    <col min="7933" max="7933" width="36" style="63" bestFit="1" customWidth="1"/>
    <col min="7934" max="7934" width="15.42578125" style="63" bestFit="1" customWidth="1"/>
    <col min="7935" max="7935" width="8.28515625" style="63" customWidth="1"/>
    <col min="7936" max="7936" width="11.28515625" style="63" bestFit="1" customWidth="1"/>
    <col min="7937" max="8185" width="9.140625" style="63"/>
    <col min="8186" max="8186" width="3.42578125" style="63" bestFit="1" customWidth="1"/>
    <col min="8187" max="8187" width="10.5703125" style="63" customWidth="1"/>
    <col min="8188" max="8188" width="16.7109375" style="63" customWidth="1"/>
    <col min="8189" max="8189" width="36" style="63" bestFit="1" customWidth="1"/>
    <col min="8190" max="8190" width="15.42578125" style="63" bestFit="1" customWidth="1"/>
    <col min="8191" max="8191" width="8.28515625" style="63" customWidth="1"/>
    <col min="8192" max="8192" width="11.28515625" style="63" bestFit="1" customWidth="1"/>
    <col min="8193" max="8441" width="9.140625" style="63"/>
    <col min="8442" max="8442" width="3.42578125" style="63" bestFit="1" customWidth="1"/>
    <col min="8443" max="8443" width="10.5703125" style="63" customWidth="1"/>
    <col min="8444" max="8444" width="16.7109375" style="63" customWidth="1"/>
    <col min="8445" max="8445" width="36" style="63" bestFit="1" customWidth="1"/>
    <col min="8446" max="8446" width="15.42578125" style="63" bestFit="1" customWidth="1"/>
    <col min="8447" max="8447" width="8.28515625" style="63" customWidth="1"/>
    <col min="8448" max="8448" width="11.28515625" style="63" bestFit="1" customWidth="1"/>
    <col min="8449" max="8697" width="9.140625" style="63"/>
    <col min="8698" max="8698" width="3.42578125" style="63" bestFit="1" customWidth="1"/>
    <col min="8699" max="8699" width="10.5703125" style="63" customWidth="1"/>
    <col min="8700" max="8700" width="16.7109375" style="63" customWidth="1"/>
    <col min="8701" max="8701" width="36" style="63" bestFit="1" customWidth="1"/>
    <col min="8702" max="8702" width="15.42578125" style="63" bestFit="1" customWidth="1"/>
    <col min="8703" max="8703" width="8.28515625" style="63" customWidth="1"/>
    <col min="8704" max="8704" width="11.28515625" style="63" bestFit="1" customWidth="1"/>
    <col min="8705" max="8953" width="9.140625" style="63"/>
    <col min="8954" max="8954" width="3.42578125" style="63" bestFit="1" customWidth="1"/>
    <col min="8955" max="8955" width="10.5703125" style="63" customWidth="1"/>
    <col min="8956" max="8956" width="16.7109375" style="63" customWidth="1"/>
    <col min="8957" max="8957" width="36" style="63" bestFit="1" customWidth="1"/>
    <col min="8958" max="8958" width="15.42578125" style="63" bestFit="1" customWidth="1"/>
    <col min="8959" max="8959" width="8.28515625" style="63" customWidth="1"/>
    <col min="8960" max="8960" width="11.28515625" style="63" bestFit="1" customWidth="1"/>
    <col min="8961" max="9209" width="9.140625" style="63"/>
    <col min="9210" max="9210" width="3.42578125" style="63" bestFit="1" customWidth="1"/>
    <col min="9211" max="9211" width="10.5703125" style="63" customWidth="1"/>
    <col min="9212" max="9212" width="16.7109375" style="63" customWidth="1"/>
    <col min="9213" max="9213" width="36" style="63" bestFit="1" customWidth="1"/>
    <col min="9214" max="9214" width="15.42578125" style="63" bestFit="1" customWidth="1"/>
    <col min="9215" max="9215" width="8.28515625" style="63" customWidth="1"/>
    <col min="9216" max="9216" width="11.28515625" style="63" bestFit="1" customWidth="1"/>
    <col min="9217" max="9465" width="9.140625" style="63"/>
    <col min="9466" max="9466" width="3.42578125" style="63" bestFit="1" customWidth="1"/>
    <col min="9467" max="9467" width="10.5703125" style="63" customWidth="1"/>
    <col min="9468" max="9468" width="16.7109375" style="63" customWidth="1"/>
    <col min="9469" max="9469" width="36" style="63" bestFit="1" customWidth="1"/>
    <col min="9470" max="9470" width="15.42578125" style="63" bestFit="1" customWidth="1"/>
    <col min="9471" max="9471" width="8.28515625" style="63" customWidth="1"/>
    <col min="9472" max="9472" width="11.28515625" style="63" bestFit="1" customWidth="1"/>
    <col min="9473" max="9721" width="9.140625" style="63"/>
    <col min="9722" max="9722" width="3.42578125" style="63" bestFit="1" customWidth="1"/>
    <col min="9723" max="9723" width="10.5703125" style="63" customWidth="1"/>
    <col min="9724" max="9724" width="16.7109375" style="63" customWidth="1"/>
    <col min="9725" max="9725" width="36" style="63" bestFit="1" customWidth="1"/>
    <col min="9726" max="9726" width="15.42578125" style="63" bestFit="1" customWidth="1"/>
    <col min="9727" max="9727" width="8.28515625" style="63" customWidth="1"/>
    <col min="9728" max="9728" width="11.28515625" style="63" bestFit="1" customWidth="1"/>
    <col min="9729" max="9977" width="9.140625" style="63"/>
    <col min="9978" max="9978" width="3.42578125" style="63" bestFit="1" customWidth="1"/>
    <col min="9979" max="9979" width="10.5703125" style="63" customWidth="1"/>
    <col min="9980" max="9980" width="16.7109375" style="63" customWidth="1"/>
    <col min="9981" max="9981" width="36" style="63" bestFit="1" customWidth="1"/>
    <col min="9982" max="9982" width="15.42578125" style="63" bestFit="1" customWidth="1"/>
    <col min="9983" max="9983" width="8.28515625" style="63" customWidth="1"/>
    <col min="9984" max="9984" width="11.28515625" style="63" bestFit="1" customWidth="1"/>
    <col min="9985" max="10233" width="9.140625" style="63"/>
    <col min="10234" max="10234" width="3.42578125" style="63" bestFit="1" customWidth="1"/>
    <col min="10235" max="10235" width="10.5703125" style="63" customWidth="1"/>
    <col min="10236" max="10236" width="16.7109375" style="63" customWidth="1"/>
    <col min="10237" max="10237" width="36" style="63" bestFit="1" customWidth="1"/>
    <col min="10238" max="10238" width="15.42578125" style="63" bestFit="1" customWidth="1"/>
    <col min="10239" max="10239" width="8.28515625" style="63" customWidth="1"/>
    <col min="10240" max="10240" width="11.28515625" style="63" bestFit="1" customWidth="1"/>
    <col min="10241" max="10489" width="9.140625" style="63"/>
    <col min="10490" max="10490" width="3.42578125" style="63" bestFit="1" customWidth="1"/>
    <col min="10491" max="10491" width="10.5703125" style="63" customWidth="1"/>
    <col min="10492" max="10492" width="16.7109375" style="63" customWidth="1"/>
    <col min="10493" max="10493" width="36" style="63" bestFit="1" customWidth="1"/>
    <col min="10494" max="10494" width="15.42578125" style="63" bestFit="1" customWidth="1"/>
    <col min="10495" max="10495" width="8.28515625" style="63" customWidth="1"/>
    <col min="10496" max="10496" width="11.28515625" style="63" bestFit="1" customWidth="1"/>
    <col min="10497" max="10745" width="9.140625" style="63"/>
    <col min="10746" max="10746" width="3.42578125" style="63" bestFit="1" customWidth="1"/>
    <col min="10747" max="10747" width="10.5703125" style="63" customWidth="1"/>
    <col min="10748" max="10748" width="16.7109375" style="63" customWidth="1"/>
    <col min="10749" max="10749" width="36" style="63" bestFit="1" customWidth="1"/>
    <col min="10750" max="10750" width="15.42578125" style="63" bestFit="1" customWidth="1"/>
    <col min="10751" max="10751" width="8.28515625" style="63" customWidth="1"/>
    <col min="10752" max="10752" width="11.28515625" style="63" bestFit="1" customWidth="1"/>
    <col min="10753" max="11001" width="9.140625" style="63"/>
    <col min="11002" max="11002" width="3.42578125" style="63" bestFit="1" customWidth="1"/>
    <col min="11003" max="11003" width="10.5703125" style="63" customWidth="1"/>
    <col min="11004" max="11004" width="16.7109375" style="63" customWidth="1"/>
    <col min="11005" max="11005" width="36" style="63" bestFit="1" customWidth="1"/>
    <col min="11006" max="11006" width="15.42578125" style="63" bestFit="1" customWidth="1"/>
    <col min="11007" max="11007" width="8.28515625" style="63" customWidth="1"/>
    <col min="11008" max="11008" width="11.28515625" style="63" bestFit="1" customWidth="1"/>
    <col min="11009" max="11257" width="9.140625" style="63"/>
    <col min="11258" max="11258" width="3.42578125" style="63" bestFit="1" customWidth="1"/>
    <col min="11259" max="11259" width="10.5703125" style="63" customWidth="1"/>
    <col min="11260" max="11260" width="16.7109375" style="63" customWidth="1"/>
    <col min="11261" max="11261" width="36" style="63" bestFit="1" customWidth="1"/>
    <col min="11262" max="11262" width="15.42578125" style="63" bestFit="1" customWidth="1"/>
    <col min="11263" max="11263" width="8.28515625" style="63" customWidth="1"/>
    <col min="11264" max="11264" width="11.28515625" style="63" bestFit="1" customWidth="1"/>
    <col min="11265" max="11513" width="9.140625" style="63"/>
    <col min="11514" max="11514" width="3.42578125" style="63" bestFit="1" customWidth="1"/>
    <col min="11515" max="11515" width="10.5703125" style="63" customWidth="1"/>
    <col min="11516" max="11516" width="16.7109375" style="63" customWidth="1"/>
    <col min="11517" max="11517" width="36" style="63" bestFit="1" customWidth="1"/>
    <col min="11518" max="11518" width="15.42578125" style="63" bestFit="1" customWidth="1"/>
    <col min="11519" max="11519" width="8.28515625" style="63" customWidth="1"/>
    <col min="11520" max="11520" width="11.28515625" style="63" bestFit="1" customWidth="1"/>
    <col min="11521" max="11769" width="9.140625" style="63"/>
    <col min="11770" max="11770" width="3.42578125" style="63" bestFit="1" customWidth="1"/>
    <col min="11771" max="11771" width="10.5703125" style="63" customWidth="1"/>
    <col min="11772" max="11772" width="16.7109375" style="63" customWidth="1"/>
    <col min="11773" max="11773" width="36" style="63" bestFit="1" customWidth="1"/>
    <col min="11774" max="11774" width="15.42578125" style="63" bestFit="1" customWidth="1"/>
    <col min="11775" max="11775" width="8.28515625" style="63" customWidth="1"/>
    <col min="11776" max="11776" width="11.28515625" style="63" bestFit="1" customWidth="1"/>
    <col min="11777" max="12025" width="9.140625" style="63"/>
    <col min="12026" max="12026" width="3.42578125" style="63" bestFit="1" customWidth="1"/>
    <col min="12027" max="12027" width="10.5703125" style="63" customWidth="1"/>
    <col min="12028" max="12028" width="16.7109375" style="63" customWidth="1"/>
    <col min="12029" max="12029" width="36" style="63" bestFit="1" customWidth="1"/>
    <col min="12030" max="12030" width="15.42578125" style="63" bestFit="1" customWidth="1"/>
    <col min="12031" max="12031" width="8.28515625" style="63" customWidth="1"/>
    <col min="12032" max="12032" width="11.28515625" style="63" bestFit="1" customWidth="1"/>
    <col min="12033" max="12281" width="9.140625" style="63"/>
    <col min="12282" max="12282" width="3.42578125" style="63" bestFit="1" customWidth="1"/>
    <col min="12283" max="12283" width="10.5703125" style="63" customWidth="1"/>
    <col min="12284" max="12284" width="16.7109375" style="63" customWidth="1"/>
    <col min="12285" max="12285" width="36" style="63" bestFit="1" customWidth="1"/>
    <col min="12286" max="12286" width="15.42578125" style="63" bestFit="1" customWidth="1"/>
    <col min="12287" max="12287" width="8.28515625" style="63" customWidth="1"/>
    <col min="12288" max="12288" width="11.28515625" style="63" bestFit="1" customWidth="1"/>
    <col min="12289" max="12537" width="9.140625" style="63"/>
    <col min="12538" max="12538" width="3.42578125" style="63" bestFit="1" customWidth="1"/>
    <col min="12539" max="12539" width="10.5703125" style="63" customWidth="1"/>
    <col min="12540" max="12540" width="16.7109375" style="63" customWidth="1"/>
    <col min="12541" max="12541" width="36" style="63" bestFit="1" customWidth="1"/>
    <col min="12542" max="12542" width="15.42578125" style="63" bestFit="1" customWidth="1"/>
    <col min="12543" max="12543" width="8.28515625" style="63" customWidth="1"/>
    <col min="12544" max="12544" width="11.28515625" style="63" bestFit="1" customWidth="1"/>
    <col min="12545" max="12793" width="9.140625" style="63"/>
    <col min="12794" max="12794" width="3.42578125" style="63" bestFit="1" customWidth="1"/>
    <col min="12795" max="12795" width="10.5703125" style="63" customWidth="1"/>
    <col min="12796" max="12796" width="16.7109375" style="63" customWidth="1"/>
    <col min="12797" max="12797" width="36" style="63" bestFit="1" customWidth="1"/>
    <col min="12798" max="12798" width="15.42578125" style="63" bestFit="1" customWidth="1"/>
    <col min="12799" max="12799" width="8.28515625" style="63" customWidth="1"/>
    <col min="12800" max="12800" width="11.28515625" style="63" bestFit="1" customWidth="1"/>
    <col min="12801" max="13049" width="9.140625" style="63"/>
    <col min="13050" max="13050" width="3.42578125" style="63" bestFit="1" customWidth="1"/>
    <col min="13051" max="13051" width="10.5703125" style="63" customWidth="1"/>
    <col min="13052" max="13052" width="16.7109375" style="63" customWidth="1"/>
    <col min="13053" max="13053" width="36" style="63" bestFit="1" customWidth="1"/>
    <col min="13054" max="13054" width="15.42578125" style="63" bestFit="1" customWidth="1"/>
    <col min="13055" max="13055" width="8.28515625" style="63" customWidth="1"/>
    <col min="13056" max="13056" width="11.28515625" style="63" bestFit="1" customWidth="1"/>
    <col min="13057" max="13305" width="9.140625" style="63"/>
    <col min="13306" max="13306" width="3.42578125" style="63" bestFit="1" customWidth="1"/>
    <col min="13307" max="13307" width="10.5703125" style="63" customWidth="1"/>
    <col min="13308" max="13308" width="16.7109375" style="63" customWidth="1"/>
    <col min="13309" max="13309" width="36" style="63" bestFit="1" customWidth="1"/>
    <col min="13310" max="13310" width="15.42578125" style="63" bestFit="1" customWidth="1"/>
    <col min="13311" max="13311" width="8.28515625" style="63" customWidth="1"/>
    <col min="13312" max="13312" width="11.28515625" style="63" bestFit="1" customWidth="1"/>
    <col min="13313" max="13561" width="9.140625" style="63"/>
    <col min="13562" max="13562" width="3.42578125" style="63" bestFit="1" customWidth="1"/>
    <col min="13563" max="13563" width="10.5703125" style="63" customWidth="1"/>
    <col min="13564" max="13564" width="16.7109375" style="63" customWidth="1"/>
    <col min="13565" max="13565" width="36" style="63" bestFit="1" customWidth="1"/>
    <col min="13566" max="13566" width="15.42578125" style="63" bestFit="1" customWidth="1"/>
    <col min="13567" max="13567" width="8.28515625" style="63" customWidth="1"/>
    <col min="13568" max="13568" width="11.28515625" style="63" bestFit="1" customWidth="1"/>
    <col min="13569" max="13817" width="9.140625" style="63"/>
    <col min="13818" max="13818" width="3.42578125" style="63" bestFit="1" customWidth="1"/>
    <col min="13819" max="13819" width="10.5703125" style="63" customWidth="1"/>
    <col min="13820" max="13820" width="16.7109375" style="63" customWidth="1"/>
    <col min="13821" max="13821" width="36" style="63" bestFit="1" customWidth="1"/>
    <col min="13822" max="13822" width="15.42578125" style="63" bestFit="1" customWidth="1"/>
    <col min="13823" max="13823" width="8.28515625" style="63" customWidth="1"/>
    <col min="13824" max="13824" width="11.28515625" style="63" bestFit="1" customWidth="1"/>
    <col min="13825" max="14073" width="9.140625" style="63"/>
    <col min="14074" max="14074" width="3.42578125" style="63" bestFit="1" customWidth="1"/>
    <col min="14075" max="14075" width="10.5703125" style="63" customWidth="1"/>
    <col min="14076" max="14076" width="16.7109375" style="63" customWidth="1"/>
    <col min="14077" max="14077" width="36" style="63" bestFit="1" customWidth="1"/>
    <col min="14078" max="14078" width="15.42578125" style="63" bestFit="1" customWidth="1"/>
    <col min="14079" max="14079" width="8.28515625" style="63" customWidth="1"/>
    <col min="14080" max="14080" width="11.28515625" style="63" bestFit="1" customWidth="1"/>
    <col min="14081" max="14329" width="9.140625" style="63"/>
    <col min="14330" max="14330" width="3.42578125" style="63" bestFit="1" customWidth="1"/>
    <col min="14331" max="14331" width="10.5703125" style="63" customWidth="1"/>
    <col min="14332" max="14332" width="16.7109375" style="63" customWidth="1"/>
    <col min="14333" max="14333" width="36" style="63" bestFit="1" customWidth="1"/>
    <col min="14334" max="14334" width="15.42578125" style="63" bestFit="1" customWidth="1"/>
    <col min="14335" max="14335" width="8.28515625" style="63" customWidth="1"/>
    <col min="14336" max="14336" width="11.28515625" style="63" bestFit="1" customWidth="1"/>
    <col min="14337" max="14585" width="9.140625" style="63"/>
    <col min="14586" max="14586" width="3.42578125" style="63" bestFit="1" customWidth="1"/>
    <col min="14587" max="14587" width="10.5703125" style="63" customWidth="1"/>
    <col min="14588" max="14588" width="16.7109375" style="63" customWidth="1"/>
    <col min="14589" max="14589" width="36" style="63" bestFit="1" customWidth="1"/>
    <col min="14590" max="14590" width="15.42578125" style="63" bestFit="1" customWidth="1"/>
    <col min="14591" max="14591" width="8.28515625" style="63" customWidth="1"/>
    <col min="14592" max="14592" width="11.28515625" style="63" bestFit="1" customWidth="1"/>
    <col min="14593" max="14841" width="9.140625" style="63"/>
    <col min="14842" max="14842" width="3.42578125" style="63" bestFit="1" customWidth="1"/>
    <col min="14843" max="14843" width="10.5703125" style="63" customWidth="1"/>
    <col min="14844" max="14844" width="16.7109375" style="63" customWidth="1"/>
    <col min="14845" max="14845" width="36" style="63" bestFit="1" customWidth="1"/>
    <col min="14846" max="14846" width="15.42578125" style="63" bestFit="1" customWidth="1"/>
    <col min="14847" max="14847" width="8.28515625" style="63" customWidth="1"/>
    <col min="14848" max="14848" width="11.28515625" style="63" bestFit="1" customWidth="1"/>
    <col min="14849" max="15097" width="9.140625" style="63"/>
    <col min="15098" max="15098" width="3.42578125" style="63" bestFit="1" customWidth="1"/>
    <col min="15099" max="15099" width="10.5703125" style="63" customWidth="1"/>
    <col min="15100" max="15100" width="16.7109375" style="63" customWidth="1"/>
    <col min="15101" max="15101" width="36" style="63" bestFit="1" customWidth="1"/>
    <col min="15102" max="15102" width="15.42578125" style="63" bestFit="1" customWidth="1"/>
    <col min="15103" max="15103" width="8.28515625" style="63" customWidth="1"/>
    <col min="15104" max="15104" width="11.28515625" style="63" bestFit="1" customWidth="1"/>
    <col min="15105" max="15353" width="9.140625" style="63"/>
    <col min="15354" max="15354" width="3.42578125" style="63" bestFit="1" customWidth="1"/>
    <col min="15355" max="15355" width="10.5703125" style="63" customWidth="1"/>
    <col min="15356" max="15356" width="16.7109375" style="63" customWidth="1"/>
    <col min="15357" max="15357" width="36" style="63" bestFit="1" customWidth="1"/>
    <col min="15358" max="15358" width="15.42578125" style="63" bestFit="1" customWidth="1"/>
    <col min="15359" max="15359" width="8.28515625" style="63" customWidth="1"/>
    <col min="15360" max="15360" width="11.28515625" style="63" bestFit="1" customWidth="1"/>
    <col min="15361" max="15609" width="9.140625" style="63"/>
    <col min="15610" max="15610" width="3.42578125" style="63" bestFit="1" customWidth="1"/>
    <col min="15611" max="15611" width="10.5703125" style="63" customWidth="1"/>
    <col min="15612" max="15612" width="16.7109375" style="63" customWidth="1"/>
    <col min="15613" max="15613" width="36" style="63" bestFit="1" customWidth="1"/>
    <col min="15614" max="15614" width="15.42578125" style="63" bestFit="1" customWidth="1"/>
    <col min="15615" max="15615" width="8.28515625" style="63" customWidth="1"/>
    <col min="15616" max="15616" width="11.28515625" style="63" bestFit="1" customWidth="1"/>
    <col min="15617" max="15865" width="9.140625" style="63"/>
    <col min="15866" max="15866" width="3.42578125" style="63" bestFit="1" customWidth="1"/>
    <col min="15867" max="15867" width="10.5703125" style="63" customWidth="1"/>
    <col min="15868" max="15868" width="16.7109375" style="63" customWidth="1"/>
    <col min="15869" max="15869" width="36" style="63" bestFit="1" customWidth="1"/>
    <col min="15870" max="15870" width="15.42578125" style="63" bestFit="1" customWidth="1"/>
    <col min="15871" max="15871" width="8.28515625" style="63" customWidth="1"/>
    <col min="15872" max="15872" width="11.28515625" style="63" bestFit="1" customWidth="1"/>
    <col min="15873" max="16121" width="9.140625" style="63"/>
    <col min="16122" max="16122" width="3.42578125" style="63" bestFit="1" customWidth="1"/>
    <col min="16123" max="16123" width="10.5703125" style="63" customWidth="1"/>
    <col min="16124" max="16124" width="16.7109375" style="63" customWidth="1"/>
    <col min="16125" max="16125" width="36" style="63" bestFit="1" customWidth="1"/>
    <col min="16126" max="16126" width="15.42578125" style="63" bestFit="1" customWidth="1"/>
    <col min="16127" max="16127" width="8.28515625" style="63" customWidth="1"/>
    <col min="16128" max="16128" width="11.28515625" style="63" bestFit="1" customWidth="1"/>
    <col min="16129" max="16384" width="9.140625" style="63"/>
  </cols>
  <sheetData>
    <row r="1" spans="1:9">
      <c r="A1" s="946" t="s">
        <v>1848</v>
      </c>
      <c r="B1" s="946"/>
      <c r="C1" s="946"/>
      <c r="D1" s="946"/>
      <c r="E1" s="946"/>
      <c r="F1" s="946"/>
    </row>
    <row r="2" spans="1:9" ht="11.25" customHeight="1">
      <c r="A2" s="64"/>
      <c r="B2" s="65"/>
      <c r="C2" s="64"/>
    </row>
    <row r="3" spans="1:9" ht="15.75" customHeight="1">
      <c r="A3" s="946" t="s">
        <v>1812</v>
      </c>
      <c r="B3" s="946"/>
      <c r="C3" s="946"/>
      <c r="D3" s="946"/>
      <c r="E3" s="946"/>
      <c r="F3" s="946"/>
    </row>
    <row r="4" spans="1:9" ht="15.75" customHeight="1">
      <c r="A4" s="946" t="s">
        <v>2285</v>
      </c>
      <c r="B4" s="946"/>
      <c r="C4" s="946"/>
      <c r="D4" s="946"/>
      <c r="E4" s="946"/>
      <c r="F4" s="946"/>
    </row>
    <row r="5" spans="1:9" ht="9.75" customHeight="1">
      <c r="A5" s="66"/>
    </row>
    <row r="6" spans="1:9" ht="17.25" customHeight="1">
      <c r="A6" s="846" t="s">
        <v>20</v>
      </c>
      <c r="B6" s="846" t="s">
        <v>166</v>
      </c>
      <c r="C6" s="846" t="s">
        <v>168</v>
      </c>
      <c r="D6" s="847" t="s">
        <v>232</v>
      </c>
      <c r="E6" s="847"/>
      <c r="F6" s="847"/>
    </row>
    <row r="7" spans="1:9" ht="17.25" customHeight="1">
      <c r="A7" s="846"/>
      <c r="B7" s="846"/>
      <c r="C7" s="846"/>
      <c r="D7" s="293" t="s">
        <v>173</v>
      </c>
      <c r="E7" s="293" t="s">
        <v>174</v>
      </c>
      <c r="F7" s="293" t="s">
        <v>172</v>
      </c>
    </row>
    <row r="8" spans="1:9" ht="17.25" customHeight="1">
      <c r="A8" s="67">
        <v>1</v>
      </c>
      <c r="B8" s="68">
        <v>10503899</v>
      </c>
      <c r="C8" s="69" t="s">
        <v>176</v>
      </c>
      <c r="D8" s="71">
        <v>21</v>
      </c>
      <c r="E8" s="71">
        <v>5</v>
      </c>
      <c r="F8" s="71">
        <f>SUM(D8:E8)</f>
        <v>26</v>
      </c>
      <c r="H8" s="90" t="e">
        <f>#REF!+#REF!+#REF!+#REF!+#REF!</f>
        <v>#REF!</v>
      </c>
      <c r="I8" s="90" t="e">
        <f>1209-H8</f>
        <v>#REF!</v>
      </c>
    </row>
    <row r="9" spans="1:9" ht="17.25" customHeight="1">
      <c r="A9" s="67">
        <f>A8+1</f>
        <v>2</v>
      </c>
      <c r="B9" s="68">
        <v>10505919</v>
      </c>
      <c r="C9" s="69" t="s">
        <v>180</v>
      </c>
      <c r="D9" s="71">
        <v>10</v>
      </c>
      <c r="E9" s="71">
        <v>4</v>
      </c>
      <c r="F9" s="71">
        <f t="shared" ref="F9:F30" si="0">SUM(D9:E9)</f>
        <v>14</v>
      </c>
      <c r="H9" s="90" t="e">
        <f>#REF!+#REF!+#REF!+#REF!+#REF!+#REF!+#REF!+#REF!+#REF!+#REF!</f>
        <v>#REF!</v>
      </c>
      <c r="I9" s="90" t="e">
        <f>1095-H9</f>
        <v>#REF!</v>
      </c>
    </row>
    <row r="10" spans="1:9" ht="17.25" customHeight="1">
      <c r="A10" s="67">
        <f>A9+1</f>
        <v>3</v>
      </c>
      <c r="B10" s="68">
        <v>10506778</v>
      </c>
      <c r="C10" s="69" t="s">
        <v>183</v>
      </c>
      <c r="D10" s="71">
        <v>3</v>
      </c>
      <c r="E10" s="71">
        <v>10</v>
      </c>
      <c r="F10" s="71">
        <f t="shared" si="0"/>
        <v>13</v>
      </c>
      <c r="H10" s="90" t="e">
        <f>SUM(H8:H9)</f>
        <v>#REF!</v>
      </c>
    </row>
    <row r="11" spans="1:9" ht="17.25" customHeight="1">
      <c r="A11" s="67">
        <f>A10+1</f>
        <v>4</v>
      </c>
      <c r="B11" s="68"/>
      <c r="C11" s="69" t="s">
        <v>185</v>
      </c>
      <c r="D11" s="71">
        <v>2</v>
      </c>
      <c r="E11" s="71">
        <v>5</v>
      </c>
      <c r="F11" s="71">
        <f t="shared" si="0"/>
        <v>7</v>
      </c>
      <c r="H11" s="90" t="e">
        <f>H10-#REF!</f>
        <v>#REF!</v>
      </c>
    </row>
    <row r="12" spans="1:9" ht="17.25" customHeight="1">
      <c r="A12" s="850" t="s">
        <v>165</v>
      </c>
      <c r="B12" s="851"/>
      <c r="C12" s="851"/>
      <c r="D12" s="72">
        <f>SUM(D8:D11)</f>
        <v>36</v>
      </c>
      <c r="E12" s="72">
        <f>SUM(E8:E11)</f>
        <v>24</v>
      </c>
      <c r="F12" s="72">
        <f>SUM(F8:F11)</f>
        <v>60</v>
      </c>
    </row>
    <row r="13" spans="1:9" ht="17.25" customHeight="1">
      <c r="A13" s="67">
        <f>A11+1</f>
        <v>5</v>
      </c>
      <c r="B13" s="68">
        <v>10503896</v>
      </c>
      <c r="C13" s="69" t="s">
        <v>188</v>
      </c>
      <c r="D13" s="71">
        <v>6</v>
      </c>
      <c r="E13" s="71">
        <v>17</v>
      </c>
      <c r="F13" s="71">
        <f t="shared" si="0"/>
        <v>23</v>
      </c>
    </row>
    <row r="14" spans="1:9" ht="17.25" customHeight="1">
      <c r="A14" s="850" t="s">
        <v>165</v>
      </c>
      <c r="B14" s="851"/>
      <c r="C14" s="851"/>
      <c r="D14" s="72">
        <f>D13</f>
        <v>6</v>
      </c>
      <c r="E14" s="72">
        <f>E13</f>
        <v>17</v>
      </c>
      <c r="F14" s="72">
        <f>F13</f>
        <v>23</v>
      </c>
      <c r="H14" s="73" t="s">
        <v>190</v>
      </c>
    </row>
    <row r="15" spans="1:9" ht="17.25" customHeight="1">
      <c r="A15" s="67">
        <f>A13+1</f>
        <v>6</v>
      </c>
      <c r="B15" s="68">
        <v>10503898</v>
      </c>
      <c r="C15" s="69" t="s">
        <v>192</v>
      </c>
      <c r="D15" s="71">
        <v>6</v>
      </c>
      <c r="E15" s="71">
        <v>8</v>
      </c>
      <c r="F15" s="71">
        <f t="shared" si="0"/>
        <v>14</v>
      </c>
    </row>
    <row r="16" spans="1:9" ht="17.25" customHeight="1">
      <c r="A16" s="67">
        <f>A15+1</f>
        <v>7</v>
      </c>
      <c r="B16" s="68">
        <v>10505230</v>
      </c>
      <c r="C16" s="69" t="s">
        <v>196</v>
      </c>
      <c r="D16" s="71">
        <v>0</v>
      </c>
      <c r="E16" s="71">
        <v>6</v>
      </c>
      <c r="F16" s="71">
        <f t="shared" si="0"/>
        <v>6</v>
      </c>
      <c r="H16" s="63">
        <v>123</v>
      </c>
      <c r="I16" s="74">
        <v>144</v>
      </c>
    </row>
    <row r="17" spans="1:9" ht="17.25" customHeight="1">
      <c r="A17" s="67">
        <f>A16+1</f>
        <v>8</v>
      </c>
      <c r="B17" s="68">
        <v>10506004</v>
      </c>
      <c r="C17" s="69" t="s">
        <v>199</v>
      </c>
      <c r="D17" s="71">
        <v>2</v>
      </c>
      <c r="E17" s="71">
        <v>10</v>
      </c>
      <c r="F17" s="71">
        <f t="shared" si="0"/>
        <v>12</v>
      </c>
      <c r="H17" s="63">
        <v>116</v>
      </c>
      <c r="I17" s="63">
        <v>129</v>
      </c>
    </row>
    <row r="18" spans="1:9" ht="17.25" customHeight="1">
      <c r="A18" s="67">
        <f>A17+1</f>
        <v>9</v>
      </c>
      <c r="B18" s="68">
        <v>10505984</v>
      </c>
      <c r="C18" s="69" t="s">
        <v>196</v>
      </c>
      <c r="D18" s="71">
        <v>0</v>
      </c>
      <c r="E18" s="71">
        <v>8</v>
      </c>
      <c r="F18" s="71">
        <f t="shared" si="0"/>
        <v>8</v>
      </c>
      <c r="H18" s="63">
        <v>60</v>
      </c>
      <c r="I18" s="74">
        <v>46</v>
      </c>
    </row>
    <row r="19" spans="1:9" ht="17.25" customHeight="1">
      <c r="A19" s="850" t="s">
        <v>165</v>
      </c>
      <c r="B19" s="851"/>
      <c r="C19" s="851"/>
      <c r="D19" s="72">
        <f>SUM(D15:D18)</f>
        <v>8</v>
      </c>
      <c r="E19" s="72">
        <f>SUM(E15:E18)</f>
        <v>32</v>
      </c>
      <c r="F19" s="72">
        <f>SUM(F15:F18)</f>
        <v>40</v>
      </c>
      <c r="H19" s="63">
        <v>137</v>
      </c>
      <c r="I19" s="74">
        <v>120</v>
      </c>
    </row>
    <row r="20" spans="1:9" ht="17.25" customHeight="1">
      <c r="A20" s="67">
        <f>A18+1</f>
        <v>10</v>
      </c>
      <c r="B20" s="68">
        <v>10503907</v>
      </c>
      <c r="C20" s="69" t="s">
        <v>204</v>
      </c>
      <c r="D20" s="71">
        <v>7</v>
      </c>
      <c r="E20" s="71">
        <v>12</v>
      </c>
      <c r="F20" s="71">
        <f t="shared" si="0"/>
        <v>19</v>
      </c>
      <c r="H20" s="63">
        <v>214</v>
      </c>
      <c r="I20" s="74">
        <v>175</v>
      </c>
    </row>
    <row r="21" spans="1:9" ht="17.25" customHeight="1">
      <c r="A21" s="850" t="s">
        <v>165</v>
      </c>
      <c r="B21" s="851"/>
      <c r="C21" s="851"/>
      <c r="D21" s="72">
        <f>D20</f>
        <v>7</v>
      </c>
      <c r="E21" s="72">
        <f>E20</f>
        <v>12</v>
      </c>
      <c r="F21" s="72">
        <f>F20</f>
        <v>19</v>
      </c>
      <c r="H21" s="63">
        <v>58</v>
      </c>
      <c r="I21" s="74">
        <v>41</v>
      </c>
    </row>
    <row r="22" spans="1:9" ht="17.25" customHeight="1">
      <c r="A22" s="67">
        <f>A20+1</f>
        <v>11</v>
      </c>
      <c r="B22" s="68">
        <v>10503897</v>
      </c>
      <c r="C22" s="69" t="s">
        <v>207</v>
      </c>
      <c r="D22" s="71">
        <v>12</v>
      </c>
      <c r="E22" s="71">
        <v>18</v>
      </c>
      <c r="F22" s="71">
        <f t="shared" si="0"/>
        <v>30</v>
      </c>
      <c r="H22" s="63">
        <v>37</v>
      </c>
      <c r="I22" s="74">
        <v>46</v>
      </c>
    </row>
    <row r="23" spans="1:9" ht="17.25" customHeight="1">
      <c r="A23" s="67">
        <f>A22+1</f>
        <v>12</v>
      </c>
      <c r="B23" s="68">
        <v>10505821</v>
      </c>
      <c r="C23" s="69" t="s">
        <v>211</v>
      </c>
      <c r="D23" s="71">
        <v>3</v>
      </c>
      <c r="E23" s="71">
        <v>11</v>
      </c>
      <c r="F23" s="71">
        <f t="shared" si="0"/>
        <v>14</v>
      </c>
      <c r="H23" s="63">
        <v>48</v>
      </c>
      <c r="I23" s="74">
        <v>50</v>
      </c>
    </row>
    <row r="24" spans="1:9" ht="17.25" customHeight="1">
      <c r="A24" s="850" t="s">
        <v>165</v>
      </c>
      <c r="B24" s="851"/>
      <c r="C24" s="851"/>
      <c r="D24" s="72">
        <f>SUM(D22:D23)</f>
        <v>15</v>
      </c>
      <c r="E24" s="72">
        <f>SUM(E22:E23)</f>
        <v>29</v>
      </c>
      <c r="F24" s="72">
        <f>SUM(F22:F23)</f>
        <v>44</v>
      </c>
      <c r="H24" s="63">
        <v>39</v>
      </c>
      <c r="I24" s="74">
        <v>39</v>
      </c>
    </row>
    <row r="25" spans="1:9" ht="17.25" customHeight="1">
      <c r="A25" s="67">
        <f>A23+1</f>
        <v>13</v>
      </c>
      <c r="B25" s="68">
        <v>10505248</v>
      </c>
      <c r="C25" s="69" t="s">
        <v>214</v>
      </c>
      <c r="D25" s="71">
        <v>2</v>
      </c>
      <c r="E25" s="71">
        <v>11</v>
      </c>
      <c r="F25" s="71">
        <f t="shared" si="0"/>
        <v>13</v>
      </c>
      <c r="H25" s="63">
        <v>31</v>
      </c>
      <c r="I25" s="74">
        <v>30</v>
      </c>
    </row>
    <row r="26" spans="1:9" ht="17.25" customHeight="1">
      <c r="A26" s="67">
        <f>A25+1</f>
        <v>14</v>
      </c>
      <c r="B26" s="68">
        <v>10503930</v>
      </c>
      <c r="C26" s="69" t="s">
        <v>218</v>
      </c>
      <c r="D26" s="71">
        <v>2</v>
      </c>
      <c r="E26" s="71">
        <v>8</v>
      </c>
      <c r="F26" s="71">
        <f t="shared" si="0"/>
        <v>10</v>
      </c>
      <c r="H26" s="63">
        <v>45</v>
      </c>
      <c r="I26" s="74">
        <v>33</v>
      </c>
    </row>
    <row r="27" spans="1:9" ht="17.25" customHeight="1">
      <c r="A27" s="67">
        <f>A26+1</f>
        <v>15</v>
      </c>
      <c r="B27" s="68"/>
      <c r="C27" s="69" t="s">
        <v>220</v>
      </c>
      <c r="D27" s="71">
        <v>2</v>
      </c>
      <c r="E27" s="71">
        <v>5</v>
      </c>
      <c r="F27" s="71">
        <f t="shared" si="0"/>
        <v>7</v>
      </c>
      <c r="H27" s="63">
        <v>62</v>
      </c>
      <c r="I27" s="74">
        <v>46</v>
      </c>
    </row>
    <row r="28" spans="1:9" ht="17.25" customHeight="1">
      <c r="A28" s="67">
        <f>A27+1</f>
        <v>16</v>
      </c>
      <c r="B28" s="68"/>
      <c r="C28" s="69" t="s">
        <v>222</v>
      </c>
      <c r="D28" s="71">
        <v>1</v>
      </c>
      <c r="E28" s="71">
        <v>12</v>
      </c>
      <c r="F28" s="71">
        <f t="shared" si="0"/>
        <v>13</v>
      </c>
      <c r="H28" s="63">
        <v>31</v>
      </c>
      <c r="I28" s="74">
        <v>29</v>
      </c>
    </row>
    <row r="29" spans="1:9" ht="17.25" customHeight="1">
      <c r="A29" s="850" t="s">
        <v>165</v>
      </c>
      <c r="B29" s="851"/>
      <c r="C29" s="851"/>
      <c r="D29" s="72">
        <f>SUM(D25:D28)</f>
        <v>7</v>
      </c>
      <c r="E29" s="72">
        <f>SUM(E25:E28)</f>
        <v>36</v>
      </c>
      <c r="F29" s="72">
        <f>SUM(F25:F28)</f>
        <v>43</v>
      </c>
      <c r="H29" s="63">
        <v>51</v>
      </c>
      <c r="I29" s="74">
        <v>45</v>
      </c>
    </row>
    <row r="30" spans="1:9" ht="17.25" customHeight="1">
      <c r="A30" s="67">
        <f>A28+1</f>
        <v>17</v>
      </c>
      <c r="B30" s="68">
        <v>10507305</v>
      </c>
      <c r="C30" s="69" t="s">
        <v>225</v>
      </c>
      <c r="D30" s="71">
        <v>4</v>
      </c>
      <c r="E30" s="71">
        <v>9</v>
      </c>
      <c r="F30" s="71">
        <f t="shared" si="0"/>
        <v>13</v>
      </c>
      <c r="H30" s="63">
        <v>26</v>
      </c>
      <c r="I30" s="74">
        <v>26</v>
      </c>
    </row>
    <row r="31" spans="1:9" ht="17.25" customHeight="1">
      <c r="A31" s="850" t="s">
        <v>165</v>
      </c>
      <c r="B31" s="851"/>
      <c r="C31" s="851"/>
      <c r="D31" s="72">
        <f>D30</f>
        <v>4</v>
      </c>
      <c r="E31" s="72">
        <f>E30</f>
        <v>9</v>
      </c>
      <c r="F31" s="72">
        <f>F30</f>
        <v>13</v>
      </c>
      <c r="H31" s="63">
        <v>52</v>
      </c>
      <c r="I31" s="74">
        <v>62</v>
      </c>
    </row>
    <row r="32" spans="1:9" ht="17.25" customHeight="1">
      <c r="A32" s="67">
        <f>A30+1</f>
        <v>18</v>
      </c>
      <c r="B32" s="68"/>
      <c r="C32" s="69" t="s">
        <v>228</v>
      </c>
      <c r="D32" s="71">
        <v>0</v>
      </c>
      <c r="E32" s="71">
        <v>6</v>
      </c>
      <c r="F32" s="71">
        <f>SUM(D32:E32)</f>
        <v>6</v>
      </c>
      <c r="H32" s="63">
        <v>28</v>
      </c>
      <c r="I32" s="74">
        <v>22</v>
      </c>
    </row>
    <row r="33" spans="1:9" ht="17.25" customHeight="1">
      <c r="A33" s="850" t="s">
        <v>165</v>
      </c>
      <c r="B33" s="851"/>
      <c r="C33" s="851"/>
      <c r="D33" s="72">
        <f>D32</f>
        <v>0</v>
      </c>
      <c r="E33" s="72">
        <f>E32</f>
        <v>6</v>
      </c>
      <c r="F33" s="72">
        <f>F32</f>
        <v>6</v>
      </c>
      <c r="H33" s="63">
        <v>14</v>
      </c>
      <c r="I33" s="74">
        <v>28</v>
      </c>
    </row>
    <row r="34" spans="1:9" ht="17.25" customHeight="1">
      <c r="A34" s="850" t="s">
        <v>165</v>
      </c>
      <c r="B34" s="851"/>
      <c r="C34" s="851"/>
      <c r="D34" s="72">
        <f>D33+D31+D29+D24+D21+D19+D14+D12</f>
        <v>83</v>
      </c>
      <c r="E34" s="72">
        <f>E33+E31+E29+E24+E21+E19+E14+E12</f>
        <v>165</v>
      </c>
      <c r="F34" s="72">
        <f>F33+F31+F29+F24+F21+F19+F14+F12</f>
        <v>248</v>
      </c>
      <c r="H34" s="63">
        <f>SUM(H16:H33)</f>
        <v>1172</v>
      </c>
      <c r="I34" s="63">
        <f>SUM(I16:I33)</f>
        <v>1111</v>
      </c>
    </row>
    <row r="36" spans="1:9">
      <c r="A36" s="75" t="s">
        <v>231</v>
      </c>
    </row>
  </sheetData>
  <mergeCells count="16">
    <mergeCell ref="A1:F1"/>
    <mergeCell ref="A34:C34"/>
    <mergeCell ref="D6:F6"/>
    <mergeCell ref="A12:C12"/>
    <mergeCell ref="A14:C14"/>
    <mergeCell ref="A19:C19"/>
    <mergeCell ref="A21:C21"/>
    <mergeCell ref="A24:C24"/>
    <mergeCell ref="A29:C29"/>
    <mergeCell ref="A31:C31"/>
    <mergeCell ref="A33:C33"/>
    <mergeCell ref="A6:A7"/>
    <mergeCell ref="B6:B7"/>
    <mergeCell ref="C6:C7"/>
    <mergeCell ref="A3:F3"/>
    <mergeCell ref="A4:F4"/>
  </mergeCells>
  <printOptions horizontalCentered="1"/>
  <pageMargins left="0.62992125984251968" right="0.78740157480314965" top="0.59055118110236227" bottom="0.39370078740157483" header="0.31496062992125984" footer="0.31496062992125984"/>
  <pageSetup paperSize="5" scale="89" orientation="portrait" horizontalDpi="4294967293" verticalDpi="0" r:id="rId1"/>
  <rowBreaks count="1" manualBreakCount="1">
    <brk id="37" max="12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H64"/>
  <sheetViews>
    <sheetView view="pageBreakPreview" topLeftCell="A8" zoomScale="90" zoomScaleNormal="115" zoomScaleSheetLayoutView="90" workbookViewId="0">
      <selection activeCell="Q5" sqref="Q5"/>
    </sheetView>
  </sheetViews>
  <sheetFormatPr defaultRowHeight="12.75"/>
  <cols>
    <col min="1" max="1" width="3.42578125" style="63" bestFit="1" customWidth="1"/>
    <col min="2" max="2" width="10" style="63" customWidth="1"/>
    <col min="3" max="3" width="23.7109375" style="63" bestFit="1" customWidth="1"/>
    <col min="4" max="6" width="8.85546875" style="63" customWidth="1"/>
    <col min="7" max="249" width="9.140625" style="63"/>
    <col min="250" max="250" width="3.42578125" style="63" bestFit="1" customWidth="1"/>
    <col min="251" max="251" width="10" style="63" customWidth="1"/>
    <col min="252" max="252" width="15.42578125" style="63" bestFit="1" customWidth="1"/>
    <col min="253" max="253" width="23.7109375" style="63" bestFit="1" customWidth="1"/>
    <col min="254" max="254" width="15.42578125" style="63" bestFit="1" customWidth="1"/>
    <col min="255" max="255" width="9.140625" style="63"/>
    <col min="256" max="256" width="18" style="63" bestFit="1" customWidth="1"/>
    <col min="257" max="262" width="8.85546875" style="63" customWidth="1"/>
    <col min="263" max="505" width="9.140625" style="63"/>
    <col min="506" max="506" width="3.42578125" style="63" bestFit="1" customWidth="1"/>
    <col min="507" max="507" width="10" style="63" customWidth="1"/>
    <col min="508" max="508" width="15.42578125" style="63" bestFit="1" customWidth="1"/>
    <col min="509" max="509" width="23.7109375" style="63" bestFit="1" customWidth="1"/>
    <col min="510" max="510" width="15.42578125" style="63" bestFit="1" customWidth="1"/>
    <col min="511" max="511" width="9.140625" style="63"/>
    <col min="512" max="512" width="18" style="63" bestFit="1" customWidth="1"/>
    <col min="513" max="518" width="8.85546875" style="63" customWidth="1"/>
    <col min="519" max="761" width="9.140625" style="63"/>
    <col min="762" max="762" width="3.42578125" style="63" bestFit="1" customWidth="1"/>
    <col min="763" max="763" width="10" style="63" customWidth="1"/>
    <col min="764" max="764" width="15.42578125" style="63" bestFit="1" customWidth="1"/>
    <col min="765" max="765" width="23.7109375" style="63" bestFit="1" customWidth="1"/>
    <col min="766" max="766" width="15.42578125" style="63" bestFit="1" customWidth="1"/>
    <col min="767" max="767" width="9.140625" style="63"/>
    <col min="768" max="768" width="18" style="63" bestFit="1" customWidth="1"/>
    <col min="769" max="774" width="8.85546875" style="63" customWidth="1"/>
    <col min="775" max="1017" width="9.140625" style="63"/>
    <col min="1018" max="1018" width="3.42578125" style="63" bestFit="1" customWidth="1"/>
    <col min="1019" max="1019" width="10" style="63" customWidth="1"/>
    <col min="1020" max="1020" width="15.42578125" style="63" bestFit="1" customWidth="1"/>
    <col min="1021" max="1021" width="23.7109375" style="63" bestFit="1" customWidth="1"/>
    <col min="1022" max="1022" width="15.42578125" style="63" bestFit="1" customWidth="1"/>
    <col min="1023" max="1023" width="9.140625" style="63"/>
    <col min="1024" max="1024" width="18" style="63" bestFit="1" customWidth="1"/>
    <col min="1025" max="1030" width="8.85546875" style="63" customWidth="1"/>
    <col min="1031" max="1273" width="9.140625" style="63"/>
    <col min="1274" max="1274" width="3.42578125" style="63" bestFit="1" customWidth="1"/>
    <col min="1275" max="1275" width="10" style="63" customWidth="1"/>
    <col min="1276" max="1276" width="15.42578125" style="63" bestFit="1" customWidth="1"/>
    <col min="1277" max="1277" width="23.7109375" style="63" bestFit="1" customWidth="1"/>
    <col min="1278" max="1278" width="15.42578125" style="63" bestFit="1" customWidth="1"/>
    <col min="1279" max="1279" width="9.140625" style="63"/>
    <col min="1280" max="1280" width="18" style="63" bestFit="1" customWidth="1"/>
    <col min="1281" max="1286" width="8.85546875" style="63" customWidth="1"/>
    <col min="1287" max="1529" width="9.140625" style="63"/>
    <col min="1530" max="1530" width="3.42578125" style="63" bestFit="1" customWidth="1"/>
    <col min="1531" max="1531" width="10" style="63" customWidth="1"/>
    <col min="1532" max="1532" width="15.42578125" style="63" bestFit="1" customWidth="1"/>
    <col min="1533" max="1533" width="23.7109375" style="63" bestFit="1" customWidth="1"/>
    <col min="1534" max="1534" width="15.42578125" style="63" bestFit="1" customWidth="1"/>
    <col min="1535" max="1535" width="9.140625" style="63"/>
    <col min="1536" max="1536" width="18" style="63" bestFit="1" customWidth="1"/>
    <col min="1537" max="1542" width="8.85546875" style="63" customWidth="1"/>
    <col min="1543" max="1785" width="9.140625" style="63"/>
    <col min="1786" max="1786" width="3.42578125" style="63" bestFit="1" customWidth="1"/>
    <col min="1787" max="1787" width="10" style="63" customWidth="1"/>
    <col min="1788" max="1788" width="15.42578125" style="63" bestFit="1" customWidth="1"/>
    <col min="1789" max="1789" width="23.7109375" style="63" bestFit="1" customWidth="1"/>
    <col min="1790" max="1790" width="15.42578125" style="63" bestFit="1" customWidth="1"/>
    <col min="1791" max="1791" width="9.140625" style="63"/>
    <col min="1792" max="1792" width="18" style="63" bestFit="1" customWidth="1"/>
    <col min="1793" max="1798" width="8.85546875" style="63" customWidth="1"/>
    <col min="1799" max="2041" width="9.140625" style="63"/>
    <col min="2042" max="2042" width="3.42578125" style="63" bestFit="1" customWidth="1"/>
    <col min="2043" max="2043" width="10" style="63" customWidth="1"/>
    <col min="2044" max="2044" width="15.42578125" style="63" bestFit="1" customWidth="1"/>
    <col min="2045" max="2045" width="23.7109375" style="63" bestFit="1" customWidth="1"/>
    <col min="2046" max="2046" width="15.42578125" style="63" bestFit="1" customWidth="1"/>
    <col min="2047" max="2047" width="9.140625" style="63"/>
    <col min="2048" max="2048" width="18" style="63" bestFit="1" customWidth="1"/>
    <col min="2049" max="2054" width="8.85546875" style="63" customWidth="1"/>
    <col min="2055" max="2297" width="9.140625" style="63"/>
    <col min="2298" max="2298" width="3.42578125" style="63" bestFit="1" customWidth="1"/>
    <col min="2299" max="2299" width="10" style="63" customWidth="1"/>
    <col min="2300" max="2300" width="15.42578125" style="63" bestFit="1" customWidth="1"/>
    <col min="2301" max="2301" width="23.7109375" style="63" bestFit="1" customWidth="1"/>
    <col min="2302" max="2302" width="15.42578125" style="63" bestFit="1" customWidth="1"/>
    <col min="2303" max="2303" width="9.140625" style="63"/>
    <col min="2304" max="2304" width="18" style="63" bestFit="1" customWidth="1"/>
    <col min="2305" max="2310" width="8.85546875" style="63" customWidth="1"/>
    <col min="2311" max="2553" width="9.140625" style="63"/>
    <col min="2554" max="2554" width="3.42578125" style="63" bestFit="1" customWidth="1"/>
    <col min="2555" max="2555" width="10" style="63" customWidth="1"/>
    <col min="2556" max="2556" width="15.42578125" style="63" bestFit="1" customWidth="1"/>
    <col min="2557" max="2557" width="23.7109375" style="63" bestFit="1" customWidth="1"/>
    <col min="2558" max="2558" width="15.42578125" style="63" bestFit="1" customWidth="1"/>
    <col min="2559" max="2559" width="9.140625" style="63"/>
    <col min="2560" max="2560" width="18" style="63" bestFit="1" customWidth="1"/>
    <col min="2561" max="2566" width="8.85546875" style="63" customWidth="1"/>
    <col min="2567" max="2809" width="9.140625" style="63"/>
    <col min="2810" max="2810" width="3.42578125" style="63" bestFit="1" customWidth="1"/>
    <col min="2811" max="2811" width="10" style="63" customWidth="1"/>
    <col min="2812" max="2812" width="15.42578125" style="63" bestFit="1" customWidth="1"/>
    <col min="2813" max="2813" width="23.7109375" style="63" bestFit="1" customWidth="1"/>
    <col min="2814" max="2814" width="15.42578125" style="63" bestFit="1" customWidth="1"/>
    <col min="2815" max="2815" width="9.140625" style="63"/>
    <col min="2816" max="2816" width="18" style="63" bestFit="1" customWidth="1"/>
    <col min="2817" max="2822" width="8.85546875" style="63" customWidth="1"/>
    <col min="2823" max="3065" width="9.140625" style="63"/>
    <col min="3066" max="3066" width="3.42578125" style="63" bestFit="1" customWidth="1"/>
    <col min="3067" max="3067" width="10" style="63" customWidth="1"/>
    <col min="3068" max="3068" width="15.42578125" style="63" bestFit="1" customWidth="1"/>
    <col min="3069" max="3069" width="23.7109375" style="63" bestFit="1" customWidth="1"/>
    <col min="3070" max="3070" width="15.42578125" style="63" bestFit="1" customWidth="1"/>
    <col min="3071" max="3071" width="9.140625" style="63"/>
    <col min="3072" max="3072" width="18" style="63" bestFit="1" customWidth="1"/>
    <col min="3073" max="3078" width="8.85546875" style="63" customWidth="1"/>
    <col min="3079" max="3321" width="9.140625" style="63"/>
    <col min="3322" max="3322" width="3.42578125" style="63" bestFit="1" customWidth="1"/>
    <col min="3323" max="3323" width="10" style="63" customWidth="1"/>
    <col min="3324" max="3324" width="15.42578125" style="63" bestFit="1" customWidth="1"/>
    <col min="3325" max="3325" width="23.7109375" style="63" bestFit="1" customWidth="1"/>
    <col min="3326" max="3326" width="15.42578125" style="63" bestFit="1" customWidth="1"/>
    <col min="3327" max="3327" width="9.140625" style="63"/>
    <col min="3328" max="3328" width="18" style="63" bestFit="1" customWidth="1"/>
    <col min="3329" max="3334" width="8.85546875" style="63" customWidth="1"/>
    <col min="3335" max="3577" width="9.140625" style="63"/>
    <col min="3578" max="3578" width="3.42578125" style="63" bestFit="1" customWidth="1"/>
    <col min="3579" max="3579" width="10" style="63" customWidth="1"/>
    <col min="3580" max="3580" width="15.42578125" style="63" bestFit="1" customWidth="1"/>
    <col min="3581" max="3581" width="23.7109375" style="63" bestFit="1" customWidth="1"/>
    <col min="3582" max="3582" width="15.42578125" style="63" bestFit="1" customWidth="1"/>
    <col min="3583" max="3583" width="9.140625" style="63"/>
    <col min="3584" max="3584" width="18" style="63" bestFit="1" customWidth="1"/>
    <col min="3585" max="3590" width="8.85546875" style="63" customWidth="1"/>
    <col min="3591" max="3833" width="9.140625" style="63"/>
    <col min="3834" max="3834" width="3.42578125" style="63" bestFit="1" customWidth="1"/>
    <col min="3835" max="3835" width="10" style="63" customWidth="1"/>
    <col min="3836" max="3836" width="15.42578125" style="63" bestFit="1" customWidth="1"/>
    <col min="3837" max="3837" width="23.7109375" style="63" bestFit="1" customWidth="1"/>
    <col min="3838" max="3838" width="15.42578125" style="63" bestFit="1" customWidth="1"/>
    <col min="3839" max="3839" width="9.140625" style="63"/>
    <col min="3840" max="3840" width="18" style="63" bestFit="1" customWidth="1"/>
    <col min="3841" max="3846" width="8.85546875" style="63" customWidth="1"/>
    <col min="3847" max="4089" width="9.140625" style="63"/>
    <col min="4090" max="4090" width="3.42578125" style="63" bestFit="1" customWidth="1"/>
    <col min="4091" max="4091" width="10" style="63" customWidth="1"/>
    <col min="4092" max="4092" width="15.42578125" style="63" bestFit="1" customWidth="1"/>
    <col min="4093" max="4093" width="23.7109375" style="63" bestFit="1" customWidth="1"/>
    <col min="4094" max="4094" width="15.42578125" style="63" bestFit="1" customWidth="1"/>
    <col min="4095" max="4095" width="9.140625" style="63"/>
    <col min="4096" max="4096" width="18" style="63" bestFit="1" customWidth="1"/>
    <col min="4097" max="4102" width="8.85546875" style="63" customWidth="1"/>
    <col min="4103" max="4345" width="9.140625" style="63"/>
    <col min="4346" max="4346" width="3.42578125" style="63" bestFit="1" customWidth="1"/>
    <col min="4347" max="4347" width="10" style="63" customWidth="1"/>
    <col min="4348" max="4348" width="15.42578125" style="63" bestFit="1" customWidth="1"/>
    <col min="4349" max="4349" width="23.7109375" style="63" bestFit="1" customWidth="1"/>
    <col min="4350" max="4350" width="15.42578125" style="63" bestFit="1" customWidth="1"/>
    <col min="4351" max="4351" width="9.140625" style="63"/>
    <col min="4352" max="4352" width="18" style="63" bestFit="1" customWidth="1"/>
    <col min="4353" max="4358" width="8.85546875" style="63" customWidth="1"/>
    <col min="4359" max="4601" width="9.140625" style="63"/>
    <col min="4602" max="4602" width="3.42578125" style="63" bestFit="1" customWidth="1"/>
    <col min="4603" max="4603" width="10" style="63" customWidth="1"/>
    <col min="4604" max="4604" width="15.42578125" style="63" bestFit="1" customWidth="1"/>
    <col min="4605" max="4605" width="23.7109375" style="63" bestFit="1" customWidth="1"/>
    <col min="4606" max="4606" width="15.42578125" style="63" bestFit="1" customWidth="1"/>
    <col min="4607" max="4607" width="9.140625" style="63"/>
    <col min="4608" max="4608" width="18" style="63" bestFit="1" customWidth="1"/>
    <col min="4609" max="4614" width="8.85546875" style="63" customWidth="1"/>
    <col min="4615" max="4857" width="9.140625" style="63"/>
    <col min="4858" max="4858" width="3.42578125" style="63" bestFit="1" customWidth="1"/>
    <col min="4859" max="4859" width="10" style="63" customWidth="1"/>
    <col min="4860" max="4860" width="15.42578125" style="63" bestFit="1" customWidth="1"/>
    <col min="4861" max="4861" width="23.7109375" style="63" bestFit="1" customWidth="1"/>
    <col min="4862" max="4862" width="15.42578125" style="63" bestFit="1" customWidth="1"/>
    <col min="4863" max="4863" width="9.140625" style="63"/>
    <col min="4864" max="4864" width="18" style="63" bestFit="1" customWidth="1"/>
    <col min="4865" max="4870" width="8.85546875" style="63" customWidth="1"/>
    <col min="4871" max="5113" width="9.140625" style="63"/>
    <col min="5114" max="5114" width="3.42578125" style="63" bestFit="1" customWidth="1"/>
    <col min="5115" max="5115" width="10" style="63" customWidth="1"/>
    <col min="5116" max="5116" width="15.42578125" style="63" bestFit="1" customWidth="1"/>
    <col min="5117" max="5117" width="23.7109375" style="63" bestFit="1" customWidth="1"/>
    <col min="5118" max="5118" width="15.42578125" style="63" bestFit="1" customWidth="1"/>
    <col min="5119" max="5119" width="9.140625" style="63"/>
    <col min="5120" max="5120" width="18" style="63" bestFit="1" customWidth="1"/>
    <col min="5121" max="5126" width="8.85546875" style="63" customWidth="1"/>
    <col min="5127" max="5369" width="9.140625" style="63"/>
    <col min="5370" max="5370" width="3.42578125" style="63" bestFit="1" customWidth="1"/>
    <col min="5371" max="5371" width="10" style="63" customWidth="1"/>
    <col min="5372" max="5372" width="15.42578125" style="63" bestFit="1" customWidth="1"/>
    <col min="5373" max="5373" width="23.7109375" style="63" bestFit="1" customWidth="1"/>
    <col min="5374" max="5374" width="15.42578125" style="63" bestFit="1" customWidth="1"/>
    <col min="5375" max="5375" width="9.140625" style="63"/>
    <col min="5376" max="5376" width="18" style="63" bestFit="1" customWidth="1"/>
    <col min="5377" max="5382" width="8.85546875" style="63" customWidth="1"/>
    <col min="5383" max="5625" width="9.140625" style="63"/>
    <col min="5626" max="5626" width="3.42578125" style="63" bestFit="1" customWidth="1"/>
    <col min="5627" max="5627" width="10" style="63" customWidth="1"/>
    <col min="5628" max="5628" width="15.42578125" style="63" bestFit="1" customWidth="1"/>
    <col min="5629" max="5629" width="23.7109375" style="63" bestFit="1" customWidth="1"/>
    <col min="5630" max="5630" width="15.42578125" style="63" bestFit="1" customWidth="1"/>
    <col min="5631" max="5631" width="9.140625" style="63"/>
    <col min="5632" max="5632" width="18" style="63" bestFit="1" customWidth="1"/>
    <col min="5633" max="5638" width="8.85546875" style="63" customWidth="1"/>
    <col min="5639" max="5881" width="9.140625" style="63"/>
    <col min="5882" max="5882" width="3.42578125" style="63" bestFit="1" customWidth="1"/>
    <col min="5883" max="5883" width="10" style="63" customWidth="1"/>
    <col min="5884" max="5884" width="15.42578125" style="63" bestFit="1" customWidth="1"/>
    <col min="5885" max="5885" width="23.7109375" style="63" bestFit="1" customWidth="1"/>
    <col min="5886" max="5886" width="15.42578125" style="63" bestFit="1" customWidth="1"/>
    <col min="5887" max="5887" width="9.140625" style="63"/>
    <col min="5888" max="5888" width="18" style="63" bestFit="1" customWidth="1"/>
    <col min="5889" max="5894" width="8.85546875" style="63" customWidth="1"/>
    <col min="5895" max="6137" width="9.140625" style="63"/>
    <col min="6138" max="6138" width="3.42578125" style="63" bestFit="1" customWidth="1"/>
    <col min="6139" max="6139" width="10" style="63" customWidth="1"/>
    <col min="6140" max="6140" width="15.42578125" style="63" bestFit="1" customWidth="1"/>
    <col min="6141" max="6141" width="23.7109375" style="63" bestFit="1" customWidth="1"/>
    <col min="6142" max="6142" width="15.42578125" style="63" bestFit="1" customWidth="1"/>
    <col min="6143" max="6143" width="9.140625" style="63"/>
    <col min="6144" max="6144" width="18" style="63" bestFit="1" customWidth="1"/>
    <col min="6145" max="6150" width="8.85546875" style="63" customWidth="1"/>
    <col min="6151" max="6393" width="9.140625" style="63"/>
    <col min="6394" max="6394" width="3.42578125" style="63" bestFit="1" customWidth="1"/>
    <col min="6395" max="6395" width="10" style="63" customWidth="1"/>
    <col min="6396" max="6396" width="15.42578125" style="63" bestFit="1" customWidth="1"/>
    <col min="6397" max="6397" width="23.7109375" style="63" bestFit="1" customWidth="1"/>
    <col min="6398" max="6398" width="15.42578125" style="63" bestFit="1" customWidth="1"/>
    <col min="6399" max="6399" width="9.140625" style="63"/>
    <col min="6400" max="6400" width="18" style="63" bestFit="1" customWidth="1"/>
    <col min="6401" max="6406" width="8.85546875" style="63" customWidth="1"/>
    <col min="6407" max="6649" width="9.140625" style="63"/>
    <col min="6650" max="6650" width="3.42578125" style="63" bestFit="1" customWidth="1"/>
    <col min="6651" max="6651" width="10" style="63" customWidth="1"/>
    <col min="6652" max="6652" width="15.42578125" style="63" bestFit="1" customWidth="1"/>
    <col min="6653" max="6653" width="23.7109375" style="63" bestFit="1" customWidth="1"/>
    <col min="6654" max="6654" width="15.42578125" style="63" bestFit="1" customWidth="1"/>
    <col min="6655" max="6655" width="9.140625" style="63"/>
    <col min="6656" max="6656" width="18" style="63" bestFit="1" customWidth="1"/>
    <col min="6657" max="6662" width="8.85546875" style="63" customWidth="1"/>
    <col min="6663" max="6905" width="9.140625" style="63"/>
    <col min="6906" max="6906" width="3.42578125" style="63" bestFit="1" customWidth="1"/>
    <col min="6907" max="6907" width="10" style="63" customWidth="1"/>
    <col min="6908" max="6908" width="15.42578125" style="63" bestFit="1" customWidth="1"/>
    <col min="6909" max="6909" width="23.7109375" style="63" bestFit="1" customWidth="1"/>
    <col min="6910" max="6910" width="15.42578125" style="63" bestFit="1" customWidth="1"/>
    <col min="6911" max="6911" width="9.140625" style="63"/>
    <col min="6912" max="6912" width="18" style="63" bestFit="1" customWidth="1"/>
    <col min="6913" max="6918" width="8.85546875" style="63" customWidth="1"/>
    <col min="6919" max="7161" width="9.140625" style="63"/>
    <col min="7162" max="7162" width="3.42578125" style="63" bestFit="1" customWidth="1"/>
    <col min="7163" max="7163" width="10" style="63" customWidth="1"/>
    <col min="7164" max="7164" width="15.42578125" style="63" bestFit="1" customWidth="1"/>
    <col min="7165" max="7165" width="23.7109375" style="63" bestFit="1" customWidth="1"/>
    <col min="7166" max="7166" width="15.42578125" style="63" bestFit="1" customWidth="1"/>
    <col min="7167" max="7167" width="9.140625" style="63"/>
    <col min="7168" max="7168" width="18" style="63" bestFit="1" customWidth="1"/>
    <col min="7169" max="7174" width="8.85546875" style="63" customWidth="1"/>
    <col min="7175" max="7417" width="9.140625" style="63"/>
    <col min="7418" max="7418" width="3.42578125" style="63" bestFit="1" customWidth="1"/>
    <col min="7419" max="7419" width="10" style="63" customWidth="1"/>
    <col min="7420" max="7420" width="15.42578125" style="63" bestFit="1" customWidth="1"/>
    <col min="7421" max="7421" width="23.7109375" style="63" bestFit="1" customWidth="1"/>
    <col min="7422" max="7422" width="15.42578125" style="63" bestFit="1" customWidth="1"/>
    <col min="7423" max="7423" width="9.140625" style="63"/>
    <col min="7424" max="7424" width="18" style="63" bestFit="1" customWidth="1"/>
    <col min="7425" max="7430" width="8.85546875" style="63" customWidth="1"/>
    <col min="7431" max="7673" width="9.140625" style="63"/>
    <col min="7674" max="7674" width="3.42578125" style="63" bestFit="1" customWidth="1"/>
    <col min="7675" max="7675" width="10" style="63" customWidth="1"/>
    <col min="7676" max="7676" width="15.42578125" style="63" bestFit="1" customWidth="1"/>
    <col min="7677" max="7677" width="23.7109375" style="63" bestFit="1" customWidth="1"/>
    <col min="7678" max="7678" width="15.42578125" style="63" bestFit="1" customWidth="1"/>
    <col min="7679" max="7679" width="9.140625" style="63"/>
    <col min="7680" max="7680" width="18" style="63" bestFit="1" customWidth="1"/>
    <col min="7681" max="7686" width="8.85546875" style="63" customWidth="1"/>
    <col min="7687" max="7929" width="9.140625" style="63"/>
    <col min="7930" max="7930" width="3.42578125" style="63" bestFit="1" customWidth="1"/>
    <col min="7931" max="7931" width="10" style="63" customWidth="1"/>
    <col min="7932" max="7932" width="15.42578125" style="63" bestFit="1" customWidth="1"/>
    <col min="7933" max="7933" width="23.7109375" style="63" bestFit="1" customWidth="1"/>
    <col min="7934" max="7934" width="15.42578125" style="63" bestFit="1" customWidth="1"/>
    <col min="7935" max="7935" width="9.140625" style="63"/>
    <col min="7936" max="7936" width="18" style="63" bestFit="1" customWidth="1"/>
    <col min="7937" max="7942" width="8.85546875" style="63" customWidth="1"/>
    <col min="7943" max="8185" width="9.140625" style="63"/>
    <col min="8186" max="8186" width="3.42578125" style="63" bestFit="1" customWidth="1"/>
    <col min="8187" max="8187" width="10" style="63" customWidth="1"/>
    <col min="8188" max="8188" width="15.42578125" style="63" bestFit="1" customWidth="1"/>
    <col min="8189" max="8189" width="23.7109375" style="63" bestFit="1" customWidth="1"/>
    <col min="8190" max="8190" width="15.42578125" style="63" bestFit="1" customWidth="1"/>
    <col min="8191" max="8191" width="9.140625" style="63"/>
    <col min="8192" max="8192" width="18" style="63" bestFit="1" customWidth="1"/>
    <col min="8193" max="8198" width="8.85546875" style="63" customWidth="1"/>
    <col min="8199" max="8441" width="9.140625" style="63"/>
    <col min="8442" max="8442" width="3.42578125" style="63" bestFit="1" customWidth="1"/>
    <col min="8443" max="8443" width="10" style="63" customWidth="1"/>
    <col min="8444" max="8444" width="15.42578125" style="63" bestFit="1" customWidth="1"/>
    <col min="8445" max="8445" width="23.7109375" style="63" bestFit="1" customWidth="1"/>
    <col min="8446" max="8446" width="15.42578125" style="63" bestFit="1" customWidth="1"/>
    <col min="8447" max="8447" width="9.140625" style="63"/>
    <col min="8448" max="8448" width="18" style="63" bestFit="1" customWidth="1"/>
    <col min="8449" max="8454" width="8.85546875" style="63" customWidth="1"/>
    <col min="8455" max="8697" width="9.140625" style="63"/>
    <col min="8698" max="8698" width="3.42578125" style="63" bestFit="1" customWidth="1"/>
    <col min="8699" max="8699" width="10" style="63" customWidth="1"/>
    <col min="8700" max="8700" width="15.42578125" style="63" bestFit="1" customWidth="1"/>
    <col min="8701" max="8701" width="23.7109375" style="63" bestFit="1" customWidth="1"/>
    <col min="8702" max="8702" width="15.42578125" style="63" bestFit="1" customWidth="1"/>
    <col min="8703" max="8703" width="9.140625" style="63"/>
    <col min="8704" max="8704" width="18" style="63" bestFit="1" customWidth="1"/>
    <col min="8705" max="8710" width="8.85546875" style="63" customWidth="1"/>
    <col min="8711" max="8953" width="9.140625" style="63"/>
    <col min="8954" max="8954" width="3.42578125" style="63" bestFit="1" customWidth="1"/>
    <col min="8955" max="8955" width="10" style="63" customWidth="1"/>
    <col min="8956" max="8956" width="15.42578125" style="63" bestFit="1" customWidth="1"/>
    <col min="8957" max="8957" width="23.7109375" style="63" bestFit="1" customWidth="1"/>
    <col min="8958" max="8958" width="15.42578125" style="63" bestFit="1" customWidth="1"/>
    <col min="8959" max="8959" width="9.140625" style="63"/>
    <col min="8960" max="8960" width="18" style="63" bestFit="1" customWidth="1"/>
    <col min="8961" max="8966" width="8.85546875" style="63" customWidth="1"/>
    <col min="8967" max="9209" width="9.140625" style="63"/>
    <col min="9210" max="9210" width="3.42578125" style="63" bestFit="1" customWidth="1"/>
    <col min="9211" max="9211" width="10" style="63" customWidth="1"/>
    <col min="9212" max="9212" width="15.42578125" style="63" bestFit="1" customWidth="1"/>
    <col min="9213" max="9213" width="23.7109375" style="63" bestFit="1" customWidth="1"/>
    <col min="9214" max="9214" width="15.42578125" style="63" bestFit="1" customWidth="1"/>
    <col min="9215" max="9215" width="9.140625" style="63"/>
    <col min="9216" max="9216" width="18" style="63" bestFit="1" customWidth="1"/>
    <col min="9217" max="9222" width="8.85546875" style="63" customWidth="1"/>
    <col min="9223" max="9465" width="9.140625" style="63"/>
    <col min="9466" max="9466" width="3.42578125" style="63" bestFit="1" customWidth="1"/>
    <col min="9467" max="9467" width="10" style="63" customWidth="1"/>
    <col min="9468" max="9468" width="15.42578125" style="63" bestFit="1" customWidth="1"/>
    <col min="9469" max="9469" width="23.7109375" style="63" bestFit="1" customWidth="1"/>
    <col min="9470" max="9470" width="15.42578125" style="63" bestFit="1" customWidth="1"/>
    <col min="9471" max="9471" width="9.140625" style="63"/>
    <col min="9472" max="9472" width="18" style="63" bestFit="1" customWidth="1"/>
    <col min="9473" max="9478" width="8.85546875" style="63" customWidth="1"/>
    <col min="9479" max="9721" width="9.140625" style="63"/>
    <col min="9722" max="9722" width="3.42578125" style="63" bestFit="1" customWidth="1"/>
    <col min="9723" max="9723" width="10" style="63" customWidth="1"/>
    <col min="9724" max="9724" width="15.42578125" style="63" bestFit="1" customWidth="1"/>
    <col min="9725" max="9725" width="23.7109375" style="63" bestFit="1" customWidth="1"/>
    <col min="9726" max="9726" width="15.42578125" style="63" bestFit="1" customWidth="1"/>
    <col min="9727" max="9727" width="9.140625" style="63"/>
    <col min="9728" max="9728" width="18" style="63" bestFit="1" customWidth="1"/>
    <col min="9729" max="9734" width="8.85546875" style="63" customWidth="1"/>
    <col min="9735" max="9977" width="9.140625" style="63"/>
    <col min="9978" max="9978" width="3.42578125" style="63" bestFit="1" customWidth="1"/>
    <col min="9979" max="9979" width="10" style="63" customWidth="1"/>
    <col min="9980" max="9980" width="15.42578125" style="63" bestFit="1" customWidth="1"/>
    <col min="9981" max="9981" width="23.7109375" style="63" bestFit="1" customWidth="1"/>
    <col min="9982" max="9982" width="15.42578125" style="63" bestFit="1" customWidth="1"/>
    <col min="9983" max="9983" width="9.140625" style="63"/>
    <col min="9984" max="9984" width="18" style="63" bestFit="1" customWidth="1"/>
    <col min="9985" max="9990" width="8.85546875" style="63" customWidth="1"/>
    <col min="9991" max="10233" width="9.140625" style="63"/>
    <col min="10234" max="10234" width="3.42578125" style="63" bestFit="1" customWidth="1"/>
    <col min="10235" max="10235" width="10" style="63" customWidth="1"/>
    <col min="10236" max="10236" width="15.42578125" style="63" bestFit="1" customWidth="1"/>
    <col min="10237" max="10237" width="23.7109375" style="63" bestFit="1" customWidth="1"/>
    <col min="10238" max="10238" width="15.42578125" style="63" bestFit="1" customWidth="1"/>
    <col min="10239" max="10239" width="9.140625" style="63"/>
    <col min="10240" max="10240" width="18" style="63" bestFit="1" customWidth="1"/>
    <col min="10241" max="10246" width="8.85546875" style="63" customWidth="1"/>
    <col min="10247" max="10489" width="9.140625" style="63"/>
    <col min="10490" max="10490" width="3.42578125" style="63" bestFit="1" customWidth="1"/>
    <col min="10491" max="10491" width="10" style="63" customWidth="1"/>
    <col min="10492" max="10492" width="15.42578125" style="63" bestFit="1" customWidth="1"/>
    <col min="10493" max="10493" width="23.7109375" style="63" bestFit="1" customWidth="1"/>
    <col min="10494" max="10494" width="15.42578125" style="63" bestFit="1" customWidth="1"/>
    <col min="10495" max="10495" width="9.140625" style="63"/>
    <col min="10496" max="10496" width="18" style="63" bestFit="1" customWidth="1"/>
    <col min="10497" max="10502" width="8.85546875" style="63" customWidth="1"/>
    <col min="10503" max="10745" width="9.140625" style="63"/>
    <col min="10746" max="10746" width="3.42578125" style="63" bestFit="1" customWidth="1"/>
    <col min="10747" max="10747" width="10" style="63" customWidth="1"/>
    <col min="10748" max="10748" width="15.42578125" style="63" bestFit="1" customWidth="1"/>
    <col min="10749" max="10749" width="23.7109375" style="63" bestFit="1" customWidth="1"/>
    <col min="10750" max="10750" width="15.42578125" style="63" bestFit="1" customWidth="1"/>
    <col min="10751" max="10751" width="9.140625" style="63"/>
    <col min="10752" max="10752" width="18" style="63" bestFit="1" customWidth="1"/>
    <col min="10753" max="10758" width="8.85546875" style="63" customWidth="1"/>
    <col min="10759" max="11001" width="9.140625" style="63"/>
    <col min="11002" max="11002" width="3.42578125" style="63" bestFit="1" customWidth="1"/>
    <col min="11003" max="11003" width="10" style="63" customWidth="1"/>
    <col min="11004" max="11004" width="15.42578125" style="63" bestFit="1" customWidth="1"/>
    <col min="11005" max="11005" width="23.7109375" style="63" bestFit="1" customWidth="1"/>
    <col min="11006" max="11006" width="15.42578125" style="63" bestFit="1" customWidth="1"/>
    <col min="11007" max="11007" width="9.140625" style="63"/>
    <col min="11008" max="11008" width="18" style="63" bestFit="1" customWidth="1"/>
    <col min="11009" max="11014" width="8.85546875" style="63" customWidth="1"/>
    <col min="11015" max="11257" width="9.140625" style="63"/>
    <col min="11258" max="11258" width="3.42578125" style="63" bestFit="1" customWidth="1"/>
    <col min="11259" max="11259" width="10" style="63" customWidth="1"/>
    <col min="11260" max="11260" width="15.42578125" style="63" bestFit="1" customWidth="1"/>
    <col min="11261" max="11261" width="23.7109375" style="63" bestFit="1" customWidth="1"/>
    <col min="11262" max="11262" width="15.42578125" style="63" bestFit="1" customWidth="1"/>
    <col min="11263" max="11263" width="9.140625" style="63"/>
    <col min="11264" max="11264" width="18" style="63" bestFit="1" customWidth="1"/>
    <col min="11265" max="11270" width="8.85546875" style="63" customWidth="1"/>
    <col min="11271" max="11513" width="9.140625" style="63"/>
    <col min="11514" max="11514" width="3.42578125" style="63" bestFit="1" customWidth="1"/>
    <col min="11515" max="11515" width="10" style="63" customWidth="1"/>
    <col min="11516" max="11516" width="15.42578125" style="63" bestFit="1" customWidth="1"/>
    <col min="11517" max="11517" width="23.7109375" style="63" bestFit="1" customWidth="1"/>
    <col min="11518" max="11518" width="15.42578125" style="63" bestFit="1" customWidth="1"/>
    <col min="11519" max="11519" width="9.140625" style="63"/>
    <col min="11520" max="11520" width="18" style="63" bestFit="1" customWidth="1"/>
    <col min="11521" max="11526" width="8.85546875" style="63" customWidth="1"/>
    <col min="11527" max="11769" width="9.140625" style="63"/>
    <col min="11770" max="11770" width="3.42578125" style="63" bestFit="1" customWidth="1"/>
    <col min="11771" max="11771" width="10" style="63" customWidth="1"/>
    <col min="11772" max="11772" width="15.42578125" style="63" bestFit="1" customWidth="1"/>
    <col min="11773" max="11773" width="23.7109375" style="63" bestFit="1" customWidth="1"/>
    <col min="11774" max="11774" width="15.42578125" style="63" bestFit="1" customWidth="1"/>
    <col min="11775" max="11775" width="9.140625" style="63"/>
    <col min="11776" max="11776" width="18" style="63" bestFit="1" customWidth="1"/>
    <col min="11777" max="11782" width="8.85546875" style="63" customWidth="1"/>
    <col min="11783" max="12025" width="9.140625" style="63"/>
    <col min="12026" max="12026" width="3.42578125" style="63" bestFit="1" customWidth="1"/>
    <col min="12027" max="12027" width="10" style="63" customWidth="1"/>
    <col min="12028" max="12028" width="15.42578125" style="63" bestFit="1" customWidth="1"/>
    <col min="12029" max="12029" width="23.7109375" style="63" bestFit="1" customWidth="1"/>
    <col min="12030" max="12030" width="15.42578125" style="63" bestFit="1" customWidth="1"/>
    <col min="12031" max="12031" width="9.140625" style="63"/>
    <col min="12032" max="12032" width="18" style="63" bestFit="1" customWidth="1"/>
    <col min="12033" max="12038" width="8.85546875" style="63" customWidth="1"/>
    <col min="12039" max="12281" width="9.140625" style="63"/>
    <col min="12282" max="12282" width="3.42578125" style="63" bestFit="1" customWidth="1"/>
    <col min="12283" max="12283" width="10" style="63" customWidth="1"/>
    <col min="12284" max="12284" width="15.42578125" style="63" bestFit="1" customWidth="1"/>
    <col min="12285" max="12285" width="23.7109375" style="63" bestFit="1" customWidth="1"/>
    <col min="12286" max="12286" width="15.42578125" style="63" bestFit="1" customWidth="1"/>
    <col min="12287" max="12287" width="9.140625" style="63"/>
    <col min="12288" max="12288" width="18" style="63" bestFit="1" customWidth="1"/>
    <col min="12289" max="12294" width="8.85546875" style="63" customWidth="1"/>
    <col min="12295" max="12537" width="9.140625" style="63"/>
    <col min="12538" max="12538" width="3.42578125" style="63" bestFit="1" customWidth="1"/>
    <col min="12539" max="12539" width="10" style="63" customWidth="1"/>
    <col min="12540" max="12540" width="15.42578125" style="63" bestFit="1" customWidth="1"/>
    <col min="12541" max="12541" width="23.7109375" style="63" bestFit="1" customWidth="1"/>
    <col min="12542" max="12542" width="15.42578125" style="63" bestFit="1" customWidth="1"/>
    <col min="12543" max="12543" width="9.140625" style="63"/>
    <col min="12544" max="12544" width="18" style="63" bestFit="1" customWidth="1"/>
    <col min="12545" max="12550" width="8.85546875" style="63" customWidth="1"/>
    <col min="12551" max="12793" width="9.140625" style="63"/>
    <col min="12794" max="12794" width="3.42578125" style="63" bestFit="1" customWidth="1"/>
    <col min="12795" max="12795" width="10" style="63" customWidth="1"/>
    <col min="12796" max="12796" width="15.42578125" style="63" bestFit="1" customWidth="1"/>
    <col min="12797" max="12797" width="23.7109375" style="63" bestFit="1" customWidth="1"/>
    <col min="12798" max="12798" width="15.42578125" style="63" bestFit="1" customWidth="1"/>
    <col min="12799" max="12799" width="9.140625" style="63"/>
    <col min="12800" max="12800" width="18" style="63" bestFit="1" customWidth="1"/>
    <col min="12801" max="12806" width="8.85546875" style="63" customWidth="1"/>
    <col min="12807" max="13049" width="9.140625" style="63"/>
    <col min="13050" max="13050" width="3.42578125" style="63" bestFit="1" customWidth="1"/>
    <col min="13051" max="13051" width="10" style="63" customWidth="1"/>
    <col min="13052" max="13052" width="15.42578125" style="63" bestFit="1" customWidth="1"/>
    <col min="13053" max="13053" width="23.7109375" style="63" bestFit="1" customWidth="1"/>
    <col min="13054" max="13054" width="15.42578125" style="63" bestFit="1" customWidth="1"/>
    <col min="13055" max="13055" width="9.140625" style="63"/>
    <col min="13056" max="13056" width="18" style="63" bestFit="1" customWidth="1"/>
    <col min="13057" max="13062" width="8.85546875" style="63" customWidth="1"/>
    <col min="13063" max="13305" width="9.140625" style="63"/>
    <col min="13306" max="13306" width="3.42578125" style="63" bestFit="1" customWidth="1"/>
    <col min="13307" max="13307" width="10" style="63" customWidth="1"/>
    <col min="13308" max="13308" width="15.42578125" style="63" bestFit="1" customWidth="1"/>
    <col min="13309" max="13309" width="23.7109375" style="63" bestFit="1" customWidth="1"/>
    <col min="13310" max="13310" width="15.42578125" style="63" bestFit="1" customWidth="1"/>
    <col min="13311" max="13311" width="9.140625" style="63"/>
    <col min="13312" max="13312" width="18" style="63" bestFit="1" customWidth="1"/>
    <col min="13313" max="13318" width="8.85546875" style="63" customWidth="1"/>
    <col min="13319" max="13561" width="9.140625" style="63"/>
    <col min="13562" max="13562" width="3.42578125" style="63" bestFit="1" customWidth="1"/>
    <col min="13563" max="13563" width="10" style="63" customWidth="1"/>
    <col min="13564" max="13564" width="15.42578125" style="63" bestFit="1" customWidth="1"/>
    <col min="13565" max="13565" width="23.7109375" style="63" bestFit="1" customWidth="1"/>
    <col min="13566" max="13566" width="15.42578125" style="63" bestFit="1" customWidth="1"/>
    <col min="13567" max="13567" width="9.140625" style="63"/>
    <col min="13568" max="13568" width="18" style="63" bestFit="1" customWidth="1"/>
    <col min="13569" max="13574" width="8.85546875" style="63" customWidth="1"/>
    <col min="13575" max="13817" width="9.140625" style="63"/>
    <col min="13818" max="13818" width="3.42578125" style="63" bestFit="1" customWidth="1"/>
    <col min="13819" max="13819" width="10" style="63" customWidth="1"/>
    <col min="13820" max="13820" width="15.42578125" style="63" bestFit="1" customWidth="1"/>
    <col min="13821" max="13821" width="23.7109375" style="63" bestFit="1" customWidth="1"/>
    <col min="13822" max="13822" width="15.42578125" style="63" bestFit="1" customWidth="1"/>
    <col min="13823" max="13823" width="9.140625" style="63"/>
    <col min="13824" max="13824" width="18" style="63" bestFit="1" customWidth="1"/>
    <col min="13825" max="13830" width="8.85546875" style="63" customWidth="1"/>
    <col min="13831" max="14073" width="9.140625" style="63"/>
    <col min="14074" max="14074" width="3.42578125" style="63" bestFit="1" customWidth="1"/>
    <col min="14075" max="14075" width="10" style="63" customWidth="1"/>
    <col min="14076" max="14076" width="15.42578125" style="63" bestFit="1" customWidth="1"/>
    <col min="14077" max="14077" width="23.7109375" style="63" bestFit="1" customWidth="1"/>
    <col min="14078" max="14078" width="15.42578125" style="63" bestFit="1" customWidth="1"/>
    <col min="14079" max="14079" width="9.140625" style="63"/>
    <col min="14080" max="14080" width="18" style="63" bestFit="1" customWidth="1"/>
    <col min="14081" max="14086" width="8.85546875" style="63" customWidth="1"/>
    <col min="14087" max="14329" width="9.140625" style="63"/>
    <col min="14330" max="14330" width="3.42578125" style="63" bestFit="1" customWidth="1"/>
    <col min="14331" max="14331" width="10" style="63" customWidth="1"/>
    <col min="14332" max="14332" width="15.42578125" style="63" bestFit="1" customWidth="1"/>
    <col min="14333" max="14333" width="23.7109375" style="63" bestFit="1" customWidth="1"/>
    <col min="14334" max="14334" width="15.42578125" style="63" bestFit="1" customWidth="1"/>
    <col min="14335" max="14335" width="9.140625" style="63"/>
    <col min="14336" max="14336" width="18" style="63" bestFit="1" customWidth="1"/>
    <col min="14337" max="14342" width="8.85546875" style="63" customWidth="1"/>
    <col min="14343" max="14585" width="9.140625" style="63"/>
    <col min="14586" max="14586" width="3.42578125" style="63" bestFit="1" customWidth="1"/>
    <col min="14587" max="14587" width="10" style="63" customWidth="1"/>
    <col min="14588" max="14588" width="15.42578125" style="63" bestFit="1" customWidth="1"/>
    <col min="14589" max="14589" width="23.7109375" style="63" bestFit="1" customWidth="1"/>
    <col min="14590" max="14590" width="15.42578125" style="63" bestFit="1" customWidth="1"/>
    <col min="14591" max="14591" width="9.140625" style="63"/>
    <col min="14592" max="14592" width="18" style="63" bestFit="1" customWidth="1"/>
    <col min="14593" max="14598" width="8.85546875" style="63" customWidth="1"/>
    <col min="14599" max="14841" width="9.140625" style="63"/>
    <col min="14842" max="14842" width="3.42578125" style="63" bestFit="1" customWidth="1"/>
    <col min="14843" max="14843" width="10" style="63" customWidth="1"/>
    <col min="14844" max="14844" width="15.42578125" style="63" bestFit="1" customWidth="1"/>
    <col min="14845" max="14845" width="23.7109375" style="63" bestFit="1" customWidth="1"/>
    <col min="14846" max="14846" width="15.42578125" style="63" bestFit="1" customWidth="1"/>
    <col min="14847" max="14847" width="9.140625" style="63"/>
    <col min="14848" max="14848" width="18" style="63" bestFit="1" customWidth="1"/>
    <col min="14849" max="14854" width="8.85546875" style="63" customWidth="1"/>
    <col min="14855" max="15097" width="9.140625" style="63"/>
    <col min="15098" max="15098" width="3.42578125" style="63" bestFit="1" customWidth="1"/>
    <col min="15099" max="15099" width="10" style="63" customWidth="1"/>
    <col min="15100" max="15100" width="15.42578125" style="63" bestFit="1" customWidth="1"/>
    <col min="15101" max="15101" width="23.7109375" style="63" bestFit="1" customWidth="1"/>
    <col min="15102" max="15102" width="15.42578125" style="63" bestFit="1" customWidth="1"/>
    <col min="15103" max="15103" width="9.140625" style="63"/>
    <col min="15104" max="15104" width="18" style="63" bestFit="1" customWidth="1"/>
    <col min="15105" max="15110" width="8.85546875" style="63" customWidth="1"/>
    <col min="15111" max="15353" width="9.140625" style="63"/>
    <col min="15354" max="15354" width="3.42578125" style="63" bestFit="1" customWidth="1"/>
    <col min="15355" max="15355" width="10" style="63" customWidth="1"/>
    <col min="15356" max="15356" width="15.42578125" style="63" bestFit="1" customWidth="1"/>
    <col min="15357" max="15357" width="23.7109375" style="63" bestFit="1" customWidth="1"/>
    <col min="15358" max="15358" width="15.42578125" style="63" bestFit="1" customWidth="1"/>
    <col min="15359" max="15359" width="9.140625" style="63"/>
    <col min="15360" max="15360" width="18" style="63" bestFit="1" customWidth="1"/>
    <col min="15361" max="15366" width="8.85546875" style="63" customWidth="1"/>
    <col min="15367" max="15609" width="9.140625" style="63"/>
    <col min="15610" max="15610" width="3.42578125" style="63" bestFit="1" customWidth="1"/>
    <col min="15611" max="15611" width="10" style="63" customWidth="1"/>
    <col min="15612" max="15612" width="15.42578125" style="63" bestFit="1" customWidth="1"/>
    <col min="15613" max="15613" width="23.7109375" style="63" bestFit="1" customWidth="1"/>
    <col min="15614" max="15614" width="15.42578125" style="63" bestFit="1" customWidth="1"/>
    <col min="15615" max="15615" width="9.140625" style="63"/>
    <col min="15616" max="15616" width="18" style="63" bestFit="1" customWidth="1"/>
    <col min="15617" max="15622" width="8.85546875" style="63" customWidth="1"/>
    <col min="15623" max="15865" width="9.140625" style="63"/>
    <col min="15866" max="15866" width="3.42578125" style="63" bestFit="1" customWidth="1"/>
    <col min="15867" max="15867" width="10" style="63" customWidth="1"/>
    <col min="15868" max="15868" width="15.42578125" style="63" bestFit="1" customWidth="1"/>
    <col min="15869" max="15869" width="23.7109375" style="63" bestFit="1" customWidth="1"/>
    <col min="15870" max="15870" width="15.42578125" style="63" bestFit="1" customWidth="1"/>
    <col min="15871" max="15871" width="9.140625" style="63"/>
    <col min="15872" max="15872" width="18" style="63" bestFit="1" customWidth="1"/>
    <col min="15873" max="15878" width="8.85546875" style="63" customWidth="1"/>
    <col min="15879" max="16121" width="9.140625" style="63"/>
    <col min="16122" max="16122" width="3.42578125" style="63" bestFit="1" customWidth="1"/>
    <col min="16123" max="16123" width="10" style="63" customWidth="1"/>
    <col min="16124" max="16124" width="15.42578125" style="63" bestFit="1" customWidth="1"/>
    <col min="16125" max="16125" width="23.7109375" style="63" bestFit="1" customWidth="1"/>
    <col min="16126" max="16126" width="15.42578125" style="63" bestFit="1" customWidth="1"/>
    <col min="16127" max="16127" width="9.140625" style="63"/>
    <col min="16128" max="16128" width="18" style="63" bestFit="1" customWidth="1"/>
    <col min="16129" max="16134" width="8.85546875" style="63" customWidth="1"/>
    <col min="16135" max="16384" width="9.140625" style="63"/>
  </cols>
  <sheetData>
    <row r="1" spans="1:8">
      <c r="A1" s="946" t="s">
        <v>1849</v>
      </c>
      <c r="B1" s="946"/>
      <c r="C1" s="946"/>
      <c r="D1" s="946"/>
      <c r="E1" s="946"/>
      <c r="F1" s="946"/>
    </row>
    <row r="2" spans="1:8" ht="11.25" customHeight="1">
      <c r="A2" s="64"/>
      <c r="B2" s="65"/>
      <c r="C2" s="64"/>
    </row>
    <row r="3" spans="1:8" ht="15.75" customHeight="1">
      <c r="A3" s="946" t="s">
        <v>1813</v>
      </c>
      <c r="B3" s="946"/>
      <c r="C3" s="946"/>
      <c r="D3" s="946"/>
      <c r="E3" s="946"/>
      <c r="F3" s="946"/>
    </row>
    <row r="4" spans="1:8" ht="15.75" customHeight="1">
      <c r="A4" s="946" t="s">
        <v>2285</v>
      </c>
      <c r="B4" s="946"/>
      <c r="C4" s="946"/>
      <c r="D4" s="946"/>
      <c r="E4" s="946"/>
      <c r="F4" s="946"/>
    </row>
    <row r="6" spans="1:8" ht="12.75" customHeight="1">
      <c r="A6" s="848" t="s">
        <v>20</v>
      </c>
      <c r="B6" s="848" t="s">
        <v>166</v>
      </c>
      <c r="C6" s="848" t="s">
        <v>168</v>
      </c>
      <c r="D6" s="988" t="s">
        <v>232</v>
      </c>
      <c r="E6" s="989"/>
      <c r="F6" s="990"/>
    </row>
    <row r="7" spans="1:8" ht="15" customHeight="1">
      <c r="A7" s="849"/>
      <c r="B7" s="849"/>
      <c r="C7" s="849"/>
      <c r="D7" s="293" t="s">
        <v>173</v>
      </c>
      <c r="E7" s="293" t="s">
        <v>174</v>
      </c>
      <c r="F7" s="293" t="s">
        <v>80</v>
      </c>
      <c r="H7" s="90"/>
    </row>
    <row r="8" spans="1:8" ht="13.5" customHeight="1">
      <c r="A8" s="70">
        <v>1</v>
      </c>
      <c r="B8" s="78" t="s">
        <v>233</v>
      </c>
      <c r="C8" s="69" t="s">
        <v>235</v>
      </c>
      <c r="D8" s="71">
        <v>32</v>
      </c>
      <c r="E8" s="71">
        <v>19</v>
      </c>
      <c r="F8" s="71">
        <f>SUM(D8:E8)</f>
        <v>51</v>
      </c>
    </row>
    <row r="9" spans="1:8" ht="13.5" customHeight="1">
      <c r="A9" s="70">
        <f>A8+1</f>
        <v>2</v>
      </c>
      <c r="B9" s="78" t="s">
        <v>236</v>
      </c>
      <c r="C9" s="70" t="s">
        <v>238</v>
      </c>
      <c r="D9" s="71">
        <v>16</v>
      </c>
      <c r="E9" s="71">
        <v>19</v>
      </c>
      <c r="F9" s="71">
        <f t="shared" ref="F9:F59" si="0">SUM(D9:E9)</f>
        <v>35</v>
      </c>
    </row>
    <row r="10" spans="1:8" ht="13.5" customHeight="1">
      <c r="A10" s="70">
        <f t="shared" ref="A10:A59" si="1">A9+1</f>
        <v>3</v>
      </c>
      <c r="B10" s="78"/>
      <c r="C10" s="69" t="s">
        <v>239</v>
      </c>
      <c r="D10" s="71">
        <v>0</v>
      </c>
      <c r="E10" s="71">
        <v>8</v>
      </c>
      <c r="F10" s="71">
        <f t="shared" si="0"/>
        <v>8</v>
      </c>
    </row>
    <row r="11" spans="1:8" ht="13.5" customHeight="1">
      <c r="A11" s="79" t="s">
        <v>67</v>
      </c>
      <c r="B11" s="294"/>
      <c r="C11" s="294"/>
      <c r="D11" s="72">
        <f>SUM(D8:D10)</f>
        <v>48</v>
      </c>
      <c r="E11" s="72">
        <f>SUM(E8:E10)</f>
        <v>46</v>
      </c>
      <c r="F11" s="72">
        <f>SUM(F8:F10)</f>
        <v>94</v>
      </c>
    </row>
    <row r="12" spans="1:8" ht="13.5" customHeight="1">
      <c r="A12" s="70">
        <f>A10+1</f>
        <v>4</v>
      </c>
      <c r="B12" s="78" t="s">
        <v>241</v>
      </c>
      <c r="C12" s="70" t="s">
        <v>243</v>
      </c>
      <c r="D12" s="71">
        <v>18</v>
      </c>
      <c r="E12" s="71">
        <v>6</v>
      </c>
      <c r="F12" s="71">
        <f t="shared" si="0"/>
        <v>24</v>
      </c>
    </row>
    <row r="13" spans="1:8" ht="13.5" customHeight="1">
      <c r="A13" s="70">
        <f t="shared" si="1"/>
        <v>5</v>
      </c>
      <c r="B13" s="80">
        <v>10503960</v>
      </c>
      <c r="C13" s="70" t="s">
        <v>246</v>
      </c>
      <c r="D13" s="71">
        <v>2</v>
      </c>
      <c r="E13" s="71">
        <v>13</v>
      </c>
      <c r="F13" s="71">
        <f t="shared" si="0"/>
        <v>15</v>
      </c>
    </row>
    <row r="14" spans="1:8" ht="13.5" customHeight="1">
      <c r="A14" s="70">
        <f t="shared" si="1"/>
        <v>6</v>
      </c>
      <c r="B14" s="80">
        <v>10503977</v>
      </c>
      <c r="C14" s="70" t="s">
        <v>249</v>
      </c>
      <c r="D14" s="71">
        <v>5</v>
      </c>
      <c r="E14" s="71">
        <v>11</v>
      </c>
      <c r="F14" s="71">
        <f t="shared" si="0"/>
        <v>16</v>
      </c>
    </row>
    <row r="15" spans="1:8" ht="13.5" customHeight="1">
      <c r="A15" s="70">
        <f t="shared" si="1"/>
        <v>7</v>
      </c>
      <c r="B15" s="80"/>
      <c r="C15" s="69" t="s">
        <v>251</v>
      </c>
      <c r="D15" s="71">
        <v>0</v>
      </c>
      <c r="E15" s="71">
        <v>11</v>
      </c>
      <c r="F15" s="71">
        <f t="shared" si="0"/>
        <v>11</v>
      </c>
    </row>
    <row r="16" spans="1:8" ht="13.5" customHeight="1">
      <c r="A16" s="79" t="s">
        <v>67</v>
      </c>
      <c r="B16" s="294"/>
      <c r="C16" s="294"/>
      <c r="D16" s="72">
        <f>SUM(D12:D15)</f>
        <v>25</v>
      </c>
      <c r="E16" s="72">
        <f>SUM(E12:E15)</f>
        <v>41</v>
      </c>
      <c r="F16" s="72">
        <f>SUM(F12:F15)</f>
        <v>66</v>
      </c>
    </row>
    <row r="17" spans="1:6" ht="13.5" customHeight="1">
      <c r="A17" s="81">
        <f>A15+1</f>
        <v>8</v>
      </c>
      <c r="B17" s="78" t="s">
        <v>253</v>
      </c>
      <c r="C17" s="70" t="s">
        <v>255</v>
      </c>
      <c r="D17" s="71">
        <v>22</v>
      </c>
      <c r="E17" s="71">
        <v>17</v>
      </c>
      <c r="F17" s="71">
        <f t="shared" si="0"/>
        <v>39</v>
      </c>
    </row>
    <row r="18" spans="1:6" ht="13.5" customHeight="1">
      <c r="A18" s="70">
        <f t="shared" si="1"/>
        <v>9</v>
      </c>
      <c r="B18" s="80">
        <v>10503962</v>
      </c>
      <c r="C18" s="70" t="s">
        <v>258</v>
      </c>
      <c r="D18" s="71">
        <v>1</v>
      </c>
      <c r="E18" s="71">
        <v>18</v>
      </c>
      <c r="F18" s="71">
        <f t="shared" si="0"/>
        <v>19</v>
      </c>
    </row>
    <row r="19" spans="1:6" ht="13.5" customHeight="1">
      <c r="A19" s="70">
        <f t="shared" si="1"/>
        <v>10</v>
      </c>
      <c r="B19" s="80">
        <v>10503954</v>
      </c>
      <c r="C19" s="70" t="s">
        <v>261</v>
      </c>
      <c r="D19" s="71">
        <v>0</v>
      </c>
      <c r="E19" s="71">
        <v>11</v>
      </c>
      <c r="F19" s="71">
        <f t="shared" si="0"/>
        <v>11</v>
      </c>
    </row>
    <row r="20" spans="1:6" ht="13.5" customHeight="1">
      <c r="A20" s="70">
        <f t="shared" si="1"/>
        <v>11</v>
      </c>
      <c r="B20" s="80">
        <v>10506055</v>
      </c>
      <c r="C20" s="70" t="s">
        <v>264</v>
      </c>
      <c r="D20" s="71">
        <v>0</v>
      </c>
      <c r="E20" s="71">
        <v>8</v>
      </c>
      <c r="F20" s="71">
        <f t="shared" si="0"/>
        <v>8</v>
      </c>
    </row>
    <row r="21" spans="1:6" ht="13.5" customHeight="1">
      <c r="A21" s="70">
        <f t="shared" si="1"/>
        <v>12</v>
      </c>
      <c r="B21" s="80">
        <v>10505150</v>
      </c>
      <c r="C21" s="70" t="s">
        <v>267</v>
      </c>
      <c r="D21" s="71">
        <v>0</v>
      </c>
      <c r="E21" s="71">
        <v>19</v>
      </c>
      <c r="F21" s="71">
        <f t="shared" si="0"/>
        <v>19</v>
      </c>
    </row>
    <row r="22" spans="1:6" ht="13.5" customHeight="1">
      <c r="A22" s="70">
        <f t="shared" si="1"/>
        <v>13</v>
      </c>
      <c r="B22" s="80">
        <v>10505822</v>
      </c>
      <c r="C22" s="70" t="s">
        <v>270</v>
      </c>
      <c r="D22" s="71">
        <v>0</v>
      </c>
      <c r="E22" s="71">
        <v>18</v>
      </c>
      <c r="F22" s="71">
        <f t="shared" si="0"/>
        <v>18</v>
      </c>
    </row>
    <row r="23" spans="1:6" ht="13.5" customHeight="1">
      <c r="A23" s="70">
        <f t="shared" si="1"/>
        <v>14</v>
      </c>
      <c r="B23" s="80">
        <v>10505895</v>
      </c>
      <c r="C23" s="70" t="s">
        <v>249</v>
      </c>
      <c r="D23" s="71">
        <v>1</v>
      </c>
      <c r="E23" s="71">
        <v>22</v>
      </c>
      <c r="F23" s="71">
        <f t="shared" si="0"/>
        <v>23</v>
      </c>
    </row>
    <row r="24" spans="1:6" ht="13.5" customHeight="1">
      <c r="A24" s="70">
        <f t="shared" si="1"/>
        <v>15</v>
      </c>
      <c r="B24" s="80"/>
      <c r="C24" s="69" t="s">
        <v>273</v>
      </c>
      <c r="D24" s="71">
        <v>0</v>
      </c>
      <c r="E24" s="71">
        <v>14</v>
      </c>
      <c r="F24" s="71">
        <f t="shared" si="0"/>
        <v>14</v>
      </c>
    </row>
    <row r="25" spans="1:6" ht="13.5" customHeight="1">
      <c r="A25" s="79" t="s">
        <v>67</v>
      </c>
      <c r="B25" s="294"/>
      <c r="C25" s="294"/>
      <c r="D25" s="72">
        <f>SUM(D17:D24)</f>
        <v>24</v>
      </c>
      <c r="E25" s="72">
        <f>SUM(E17:E24)</f>
        <v>127</v>
      </c>
      <c r="F25" s="72">
        <f>SUM(F17:F24)</f>
        <v>151</v>
      </c>
    </row>
    <row r="26" spans="1:6" ht="13.5" customHeight="1">
      <c r="A26" s="70">
        <f>A24+1</f>
        <v>16</v>
      </c>
      <c r="B26" s="82">
        <v>10503958</v>
      </c>
      <c r="C26" s="70" t="s">
        <v>275</v>
      </c>
      <c r="D26" s="71">
        <v>8</v>
      </c>
      <c r="E26" s="71">
        <v>10</v>
      </c>
      <c r="F26" s="71">
        <f t="shared" si="0"/>
        <v>18</v>
      </c>
    </row>
    <row r="27" spans="1:6" ht="13.5" customHeight="1">
      <c r="A27" s="70">
        <f t="shared" si="1"/>
        <v>17</v>
      </c>
      <c r="B27" s="78" t="s">
        <v>276</v>
      </c>
      <c r="C27" s="70" t="s">
        <v>278</v>
      </c>
      <c r="D27" s="71">
        <v>0</v>
      </c>
      <c r="E27" s="71">
        <v>12</v>
      </c>
      <c r="F27" s="71">
        <f t="shared" si="0"/>
        <v>12</v>
      </c>
    </row>
    <row r="28" spans="1:6" ht="13.5" customHeight="1">
      <c r="A28" s="70">
        <f t="shared" si="1"/>
        <v>18</v>
      </c>
      <c r="B28" s="78"/>
      <c r="C28" s="69" t="s">
        <v>279</v>
      </c>
      <c r="D28" s="71">
        <v>0</v>
      </c>
      <c r="E28" s="71">
        <v>15</v>
      </c>
      <c r="F28" s="71">
        <f t="shared" si="0"/>
        <v>15</v>
      </c>
    </row>
    <row r="29" spans="1:6" ht="13.5" customHeight="1">
      <c r="A29" s="79" t="s">
        <v>67</v>
      </c>
      <c r="B29" s="294"/>
      <c r="C29" s="294"/>
      <c r="D29" s="72">
        <f>SUM(D26:D28)</f>
        <v>8</v>
      </c>
      <c r="E29" s="72">
        <f>SUM(E26:E28)</f>
        <v>37</v>
      </c>
      <c r="F29" s="72">
        <f>SUM(F26:F28)</f>
        <v>45</v>
      </c>
    </row>
    <row r="30" spans="1:6" ht="13.5" customHeight="1">
      <c r="A30" s="70">
        <f>A28+1</f>
        <v>19</v>
      </c>
      <c r="B30" s="78" t="s">
        <v>281</v>
      </c>
      <c r="C30" s="70" t="s">
        <v>283</v>
      </c>
      <c r="D30" s="71">
        <v>7</v>
      </c>
      <c r="E30" s="71">
        <v>10</v>
      </c>
      <c r="F30" s="71">
        <f t="shared" si="0"/>
        <v>17</v>
      </c>
    </row>
    <row r="31" spans="1:6" ht="13.5" customHeight="1">
      <c r="A31" s="70">
        <f t="shared" si="1"/>
        <v>20</v>
      </c>
      <c r="B31" s="78" t="s">
        <v>286</v>
      </c>
      <c r="C31" s="70" t="s">
        <v>288</v>
      </c>
      <c r="D31" s="71">
        <v>1</v>
      </c>
      <c r="E31" s="71">
        <v>10</v>
      </c>
      <c r="F31" s="71">
        <f t="shared" si="0"/>
        <v>11</v>
      </c>
    </row>
    <row r="32" spans="1:6" ht="13.5" customHeight="1">
      <c r="A32" s="70">
        <f t="shared" si="1"/>
        <v>21</v>
      </c>
      <c r="B32" s="78"/>
      <c r="C32" s="69" t="s">
        <v>290</v>
      </c>
      <c r="D32" s="71">
        <v>0</v>
      </c>
      <c r="E32" s="71">
        <v>12</v>
      </c>
      <c r="F32" s="71">
        <f t="shared" si="0"/>
        <v>12</v>
      </c>
    </row>
    <row r="33" spans="1:6" ht="13.5" customHeight="1">
      <c r="A33" s="79" t="s">
        <v>67</v>
      </c>
      <c r="B33" s="294"/>
      <c r="C33" s="294"/>
      <c r="D33" s="72">
        <f>SUM(D30:D32)</f>
        <v>8</v>
      </c>
      <c r="E33" s="72">
        <f>SUM(E30:E32)</f>
        <v>32</v>
      </c>
      <c r="F33" s="72">
        <f>SUM(F30:F32)</f>
        <v>40</v>
      </c>
    </row>
    <row r="34" spans="1:6" ht="13.5" customHeight="1">
      <c r="A34" s="70">
        <f>A32+1</f>
        <v>22</v>
      </c>
      <c r="B34" s="78" t="s">
        <v>292</v>
      </c>
      <c r="C34" s="70" t="s">
        <v>294</v>
      </c>
      <c r="D34" s="71">
        <v>0</v>
      </c>
      <c r="E34" s="71">
        <v>19</v>
      </c>
      <c r="F34" s="71">
        <f t="shared" si="0"/>
        <v>19</v>
      </c>
    </row>
    <row r="35" spans="1:6" ht="13.5" customHeight="1">
      <c r="A35" s="70">
        <f t="shared" si="1"/>
        <v>23</v>
      </c>
      <c r="B35" s="78" t="s">
        <v>297</v>
      </c>
      <c r="C35" s="70" t="s">
        <v>299</v>
      </c>
      <c r="D35" s="71">
        <v>1</v>
      </c>
      <c r="E35" s="71">
        <v>13</v>
      </c>
      <c r="F35" s="71">
        <f t="shared" si="0"/>
        <v>14</v>
      </c>
    </row>
    <row r="36" spans="1:6" ht="13.5" customHeight="1">
      <c r="A36" s="70">
        <f t="shared" si="1"/>
        <v>24</v>
      </c>
      <c r="B36" s="80">
        <v>10506810</v>
      </c>
      <c r="C36" s="70" t="s">
        <v>302</v>
      </c>
      <c r="D36" s="71">
        <v>2</v>
      </c>
      <c r="E36" s="71">
        <v>12</v>
      </c>
      <c r="F36" s="71">
        <f t="shared" si="0"/>
        <v>14</v>
      </c>
    </row>
    <row r="37" spans="1:6" ht="13.5" customHeight="1">
      <c r="A37" s="79" t="s">
        <v>67</v>
      </c>
      <c r="B37" s="294"/>
      <c r="C37" s="294"/>
      <c r="D37" s="72">
        <f>SUM(D34:D36)</f>
        <v>3</v>
      </c>
      <c r="E37" s="72">
        <f>SUM(E34:E36)</f>
        <v>44</v>
      </c>
      <c r="F37" s="72">
        <f>SUM(F34:F36)</f>
        <v>47</v>
      </c>
    </row>
    <row r="38" spans="1:6" ht="13.5" customHeight="1">
      <c r="A38" s="70">
        <f>A36+1</f>
        <v>25</v>
      </c>
      <c r="B38" s="78" t="s">
        <v>304</v>
      </c>
      <c r="C38" s="70" t="s">
        <v>306</v>
      </c>
      <c r="D38" s="71">
        <v>5</v>
      </c>
      <c r="E38" s="71">
        <v>11</v>
      </c>
      <c r="F38" s="71">
        <f t="shared" si="0"/>
        <v>16</v>
      </c>
    </row>
    <row r="39" spans="1:6" ht="13.5" customHeight="1">
      <c r="A39" s="70">
        <f t="shared" si="1"/>
        <v>26</v>
      </c>
      <c r="B39" s="78"/>
      <c r="C39" s="70" t="s">
        <v>310</v>
      </c>
      <c r="D39" s="71">
        <v>2</v>
      </c>
      <c r="E39" s="71">
        <v>11</v>
      </c>
      <c r="F39" s="71">
        <f t="shared" si="0"/>
        <v>13</v>
      </c>
    </row>
    <row r="40" spans="1:6" ht="13.5" customHeight="1">
      <c r="A40" s="79" t="s">
        <v>67</v>
      </c>
      <c r="B40" s="294"/>
      <c r="C40" s="294"/>
      <c r="D40" s="72">
        <f>SUM(D38:D39)</f>
        <v>7</v>
      </c>
      <c r="E40" s="72">
        <f>SUM(E38:E39)</f>
        <v>22</v>
      </c>
      <c r="F40" s="72">
        <f>SUM(F38:F39)</f>
        <v>29</v>
      </c>
    </row>
    <row r="41" spans="1:6" ht="13.5" customHeight="1">
      <c r="A41" s="70">
        <f>A39+1</f>
        <v>27</v>
      </c>
      <c r="B41" s="78" t="s">
        <v>312</v>
      </c>
      <c r="C41" s="70" t="s">
        <v>314</v>
      </c>
      <c r="D41" s="71">
        <v>0</v>
      </c>
      <c r="E41" s="71">
        <v>9</v>
      </c>
      <c r="F41" s="71">
        <f t="shared" si="0"/>
        <v>9</v>
      </c>
    </row>
    <row r="42" spans="1:6" ht="13.5" customHeight="1">
      <c r="A42" s="70">
        <f t="shared" si="1"/>
        <v>28</v>
      </c>
      <c r="B42" s="80">
        <v>10503957</v>
      </c>
      <c r="C42" s="70" t="s">
        <v>317</v>
      </c>
      <c r="D42" s="71">
        <v>0</v>
      </c>
      <c r="E42" s="71">
        <v>9</v>
      </c>
      <c r="F42" s="71">
        <f t="shared" si="0"/>
        <v>9</v>
      </c>
    </row>
    <row r="43" spans="1:6" ht="13.5" customHeight="1">
      <c r="A43" s="70">
        <f t="shared" si="1"/>
        <v>29</v>
      </c>
      <c r="B43" s="80">
        <v>10504005</v>
      </c>
      <c r="C43" s="70" t="s">
        <v>319</v>
      </c>
      <c r="D43" s="71">
        <v>2</v>
      </c>
      <c r="E43" s="71">
        <v>12</v>
      </c>
      <c r="F43" s="71">
        <f t="shared" si="0"/>
        <v>14</v>
      </c>
    </row>
    <row r="44" spans="1:6" ht="13.5" customHeight="1">
      <c r="A44" s="70">
        <f t="shared" si="1"/>
        <v>30</v>
      </c>
      <c r="B44" s="80">
        <v>10503991</v>
      </c>
      <c r="C44" s="70" t="s">
        <v>322</v>
      </c>
      <c r="D44" s="71">
        <v>0</v>
      </c>
      <c r="E44" s="71">
        <v>16</v>
      </c>
      <c r="F44" s="71">
        <f t="shared" si="0"/>
        <v>16</v>
      </c>
    </row>
    <row r="45" spans="1:6" ht="13.5" customHeight="1">
      <c r="A45" s="70">
        <f t="shared" si="1"/>
        <v>31</v>
      </c>
      <c r="B45" s="80">
        <v>10504004</v>
      </c>
      <c r="C45" s="70" t="s">
        <v>325</v>
      </c>
      <c r="D45" s="71">
        <v>0</v>
      </c>
      <c r="E45" s="71">
        <v>12</v>
      </c>
      <c r="F45" s="71">
        <f t="shared" si="0"/>
        <v>12</v>
      </c>
    </row>
    <row r="46" spans="1:6" ht="13.5" customHeight="1">
      <c r="A46" s="70">
        <f t="shared" si="1"/>
        <v>32</v>
      </c>
      <c r="B46" s="80">
        <v>10505413</v>
      </c>
      <c r="C46" s="70" t="s">
        <v>328</v>
      </c>
      <c r="D46" s="71">
        <v>5</v>
      </c>
      <c r="E46" s="71">
        <v>14</v>
      </c>
      <c r="F46" s="71">
        <f t="shared" si="0"/>
        <v>19</v>
      </c>
    </row>
    <row r="47" spans="1:6" ht="13.5" customHeight="1">
      <c r="A47" s="79" t="s">
        <v>67</v>
      </c>
      <c r="B47" s="294"/>
      <c r="C47" s="294"/>
      <c r="D47" s="72">
        <f>SUM(D41:D46)</f>
        <v>7</v>
      </c>
      <c r="E47" s="72">
        <f>SUM(E41:E46)</f>
        <v>72</v>
      </c>
      <c r="F47" s="72">
        <f>SUM(F41:F46)</f>
        <v>79</v>
      </c>
    </row>
    <row r="48" spans="1:6" ht="13.5" customHeight="1">
      <c r="A48" s="70">
        <f>A46+1</f>
        <v>33</v>
      </c>
      <c r="B48" s="80">
        <v>10504002</v>
      </c>
      <c r="C48" s="70" t="s">
        <v>330</v>
      </c>
      <c r="D48" s="71">
        <v>1</v>
      </c>
      <c r="E48" s="71">
        <v>13</v>
      </c>
      <c r="F48" s="71">
        <f t="shared" si="0"/>
        <v>14</v>
      </c>
    </row>
    <row r="49" spans="1:6" ht="13.5" customHeight="1">
      <c r="A49" s="70">
        <f t="shared" si="1"/>
        <v>34</v>
      </c>
      <c r="B49" s="80">
        <v>10503976</v>
      </c>
      <c r="C49" s="70" t="s">
        <v>333</v>
      </c>
      <c r="D49" s="71">
        <v>0</v>
      </c>
      <c r="E49" s="71">
        <v>7</v>
      </c>
      <c r="F49" s="71">
        <f t="shared" si="0"/>
        <v>7</v>
      </c>
    </row>
    <row r="50" spans="1:6" ht="13.5" customHeight="1">
      <c r="A50" s="70">
        <f t="shared" si="1"/>
        <v>35</v>
      </c>
      <c r="B50" s="80">
        <v>10503995</v>
      </c>
      <c r="C50" s="70" t="s">
        <v>335</v>
      </c>
      <c r="D50" s="71">
        <v>0</v>
      </c>
      <c r="E50" s="71">
        <v>18</v>
      </c>
      <c r="F50" s="71">
        <f t="shared" si="0"/>
        <v>18</v>
      </c>
    </row>
    <row r="51" spans="1:6" ht="13.5" customHeight="1">
      <c r="A51" s="70">
        <f t="shared" si="1"/>
        <v>36</v>
      </c>
      <c r="B51" s="80">
        <v>10503998</v>
      </c>
      <c r="C51" s="70" t="s">
        <v>337</v>
      </c>
      <c r="D51" s="71">
        <v>0</v>
      </c>
      <c r="E51" s="71">
        <v>11</v>
      </c>
      <c r="F51" s="71">
        <f t="shared" si="0"/>
        <v>11</v>
      </c>
    </row>
    <row r="52" spans="1:6" ht="13.5" customHeight="1">
      <c r="A52" s="70">
        <f t="shared" si="1"/>
        <v>37</v>
      </c>
      <c r="B52" s="80">
        <v>10506806</v>
      </c>
      <c r="C52" s="70" t="s">
        <v>340</v>
      </c>
      <c r="D52" s="71">
        <v>1</v>
      </c>
      <c r="E52" s="71">
        <v>9</v>
      </c>
      <c r="F52" s="71">
        <f t="shared" si="0"/>
        <v>10</v>
      </c>
    </row>
    <row r="53" spans="1:6" ht="13.5" customHeight="1">
      <c r="A53" s="79" t="s">
        <v>67</v>
      </c>
      <c r="B53" s="294"/>
      <c r="C53" s="294"/>
      <c r="D53" s="72">
        <f>SUM(D48:D52)</f>
        <v>2</v>
      </c>
      <c r="E53" s="72">
        <f>SUM(E48:E52)</f>
        <v>58</v>
      </c>
      <c r="F53" s="72">
        <f>SUM(F48:F52)</f>
        <v>60</v>
      </c>
    </row>
    <row r="54" spans="1:6" ht="13.5" customHeight="1">
      <c r="A54" s="70">
        <f>A52+1</f>
        <v>38</v>
      </c>
      <c r="B54" s="80">
        <v>10503994</v>
      </c>
      <c r="C54" s="70" t="s">
        <v>335</v>
      </c>
      <c r="D54" s="71">
        <v>0</v>
      </c>
      <c r="E54" s="71">
        <v>8</v>
      </c>
      <c r="F54" s="71">
        <f t="shared" si="0"/>
        <v>8</v>
      </c>
    </row>
    <row r="55" spans="1:6" ht="13.5" customHeight="1">
      <c r="A55" s="70">
        <f t="shared" si="1"/>
        <v>39</v>
      </c>
      <c r="B55" s="80">
        <v>10504003</v>
      </c>
      <c r="C55" s="70" t="s">
        <v>344</v>
      </c>
      <c r="D55" s="71">
        <v>0</v>
      </c>
      <c r="E55" s="71">
        <v>29</v>
      </c>
      <c r="F55" s="71">
        <f t="shared" si="0"/>
        <v>29</v>
      </c>
    </row>
    <row r="56" spans="1:6" ht="13.5" customHeight="1">
      <c r="A56" s="70">
        <f t="shared" si="1"/>
        <v>40</v>
      </c>
      <c r="B56" s="80">
        <v>10506823</v>
      </c>
      <c r="C56" s="70" t="s">
        <v>346</v>
      </c>
      <c r="D56" s="71">
        <v>0</v>
      </c>
      <c r="E56" s="71">
        <v>7</v>
      </c>
      <c r="F56" s="71">
        <f t="shared" si="0"/>
        <v>7</v>
      </c>
    </row>
    <row r="57" spans="1:6" ht="13.5" customHeight="1">
      <c r="A57" s="70">
        <f t="shared" si="1"/>
        <v>41</v>
      </c>
      <c r="B57" s="80">
        <v>10505988</v>
      </c>
      <c r="C57" s="70" t="s">
        <v>348</v>
      </c>
      <c r="D57" s="71">
        <v>0</v>
      </c>
      <c r="E57" s="71">
        <v>13</v>
      </c>
      <c r="F57" s="71">
        <f t="shared" si="0"/>
        <v>13</v>
      </c>
    </row>
    <row r="58" spans="1:6" s="85" customFormat="1" ht="13.5" customHeight="1">
      <c r="A58" s="69">
        <f t="shared" si="1"/>
        <v>42</v>
      </c>
      <c r="B58" s="68"/>
      <c r="C58" s="83" t="s">
        <v>335</v>
      </c>
      <c r="D58" s="84">
        <v>0</v>
      </c>
      <c r="E58" s="84">
        <v>14</v>
      </c>
      <c r="F58" s="84">
        <f t="shared" si="0"/>
        <v>14</v>
      </c>
    </row>
    <row r="59" spans="1:6" s="85" customFormat="1" ht="13.5" customHeight="1">
      <c r="A59" s="69">
        <f t="shared" si="1"/>
        <v>43</v>
      </c>
      <c r="B59" s="68"/>
      <c r="C59" s="83" t="s">
        <v>350</v>
      </c>
      <c r="D59" s="84">
        <v>0</v>
      </c>
      <c r="E59" s="84">
        <v>10</v>
      </c>
      <c r="F59" s="84">
        <f t="shared" si="0"/>
        <v>10</v>
      </c>
    </row>
    <row r="60" spans="1:6" ht="13.5" customHeight="1">
      <c r="A60" s="79" t="s">
        <v>67</v>
      </c>
      <c r="B60" s="294"/>
      <c r="C60" s="294"/>
      <c r="D60" s="72">
        <f>SUM(D54:D59)</f>
        <v>0</v>
      </c>
      <c r="E60" s="72">
        <f>SUM(E54:E59)</f>
        <v>81</v>
      </c>
      <c r="F60" s="72">
        <f>SUM(F54:F59)</f>
        <v>81</v>
      </c>
    </row>
    <row r="61" spans="1:6" ht="13.5" customHeight="1">
      <c r="A61" s="79" t="s">
        <v>352</v>
      </c>
      <c r="B61" s="294"/>
      <c r="C61" s="294"/>
      <c r="D61" s="72">
        <f>D60+D53+D47+D40+D37+D33+D29+D25+D16+D11</f>
        <v>132</v>
      </c>
      <c r="E61" s="72">
        <f>E60+E53+E47+E40+E37+E33+E29+E25+E16+E11</f>
        <v>560</v>
      </c>
      <c r="F61" s="72">
        <f>F60+F53+F47+F40+F37+F33+F29+F25+F16+F11</f>
        <v>692</v>
      </c>
    </row>
    <row r="63" spans="1:6">
      <c r="A63" s="75" t="s">
        <v>231</v>
      </c>
    </row>
    <row r="64" spans="1:6">
      <c r="A64" s="75"/>
    </row>
  </sheetData>
  <mergeCells count="7">
    <mergeCell ref="D6:F6"/>
    <mergeCell ref="A1:F1"/>
    <mergeCell ref="A3:F3"/>
    <mergeCell ref="A4:F4"/>
    <mergeCell ref="A6:A7"/>
    <mergeCell ref="B6:B7"/>
    <mergeCell ref="C6:C7"/>
  </mergeCells>
  <printOptions horizontalCentered="1"/>
  <pageMargins left="0.70866141732283472" right="0.51181102362204722" top="0.55118110236220474" bottom="0.59055118110236227" header="0.31496062992125984" footer="0.19685039370078741"/>
  <pageSetup paperSize="5" scale="95" orientation="portrait" horizontalDpi="4294967293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G40"/>
  <sheetViews>
    <sheetView view="pageBreakPreview" topLeftCell="A25" zoomScaleSheetLayoutView="100" workbookViewId="0">
      <selection activeCell="Q5" sqref="Q5"/>
    </sheetView>
  </sheetViews>
  <sheetFormatPr defaultRowHeight="12.75"/>
  <cols>
    <col min="1" max="1" width="3.42578125" style="85" bestFit="1" customWidth="1"/>
    <col min="2" max="2" width="11.42578125" style="85" customWidth="1"/>
    <col min="3" max="3" width="14.85546875" style="85" hidden="1" customWidth="1"/>
    <col min="4" max="4" width="26.28515625" style="85" customWidth="1"/>
    <col min="5" max="7" width="9" style="85" customWidth="1"/>
    <col min="8" max="251" width="9.140625" style="85"/>
    <col min="252" max="252" width="3.42578125" style="85" bestFit="1" customWidth="1"/>
    <col min="253" max="253" width="11.42578125" style="85" customWidth="1"/>
    <col min="254" max="254" width="14.85546875" style="85" bestFit="1" customWidth="1"/>
    <col min="255" max="255" width="26.28515625" style="85" customWidth="1"/>
    <col min="256" max="256" width="24.5703125" style="85" bestFit="1" customWidth="1"/>
    <col min="257" max="257" width="10.85546875" style="85" customWidth="1"/>
    <col min="258" max="263" width="9" style="85" customWidth="1"/>
    <col min="264" max="507" width="9.140625" style="85"/>
    <col min="508" max="508" width="3.42578125" style="85" bestFit="1" customWidth="1"/>
    <col min="509" max="509" width="11.42578125" style="85" customWidth="1"/>
    <col min="510" max="510" width="14.85546875" style="85" bestFit="1" customWidth="1"/>
    <col min="511" max="511" width="26.28515625" style="85" customWidth="1"/>
    <col min="512" max="512" width="24.5703125" style="85" bestFit="1" customWidth="1"/>
    <col min="513" max="513" width="10.85546875" style="85" customWidth="1"/>
    <col min="514" max="519" width="9" style="85" customWidth="1"/>
    <col min="520" max="763" width="9.140625" style="85"/>
    <col min="764" max="764" width="3.42578125" style="85" bestFit="1" customWidth="1"/>
    <col min="765" max="765" width="11.42578125" style="85" customWidth="1"/>
    <col min="766" max="766" width="14.85546875" style="85" bestFit="1" customWidth="1"/>
    <col min="767" max="767" width="26.28515625" style="85" customWidth="1"/>
    <col min="768" max="768" width="24.5703125" style="85" bestFit="1" customWidth="1"/>
    <col min="769" max="769" width="10.85546875" style="85" customWidth="1"/>
    <col min="770" max="775" width="9" style="85" customWidth="1"/>
    <col min="776" max="1019" width="9.140625" style="85"/>
    <col min="1020" max="1020" width="3.42578125" style="85" bestFit="1" customWidth="1"/>
    <col min="1021" max="1021" width="11.42578125" style="85" customWidth="1"/>
    <col min="1022" max="1022" width="14.85546875" style="85" bestFit="1" customWidth="1"/>
    <col min="1023" max="1023" width="26.28515625" style="85" customWidth="1"/>
    <col min="1024" max="1024" width="24.5703125" style="85" bestFit="1" customWidth="1"/>
    <col min="1025" max="1025" width="10.85546875" style="85" customWidth="1"/>
    <col min="1026" max="1031" width="9" style="85" customWidth="1"/>
    <col min="1032" max="1275" width="9.140625" style="85"/>
    <col min="1276" max="1276" width="3.42578125" style="85" bestFit="1" customWidth="1"/>
    <col min="1277" max="1277" width="11.42578125" style="85" customWidth="1"/>
    <col min="1278" max="1278" width="14.85546875" style="85" bestFit="1" customWidth="1"/>
    <col min="1279" max="1279" width="26.28515625" style="85" customWidth="1"/>
    <col min="1280" max="1280" width="24.5703125" style="85" bestFit="1" customWidth="1"/>
    <col min="1281" max="1281" width="10.85546875" style="85" customWidth="1"/>
    <col min="1282" max="1287" width="9" style="85" customWidth="1"/>
    <col min="1288" max="1531" width="9.140625" style="85"/>
    <col min="1532" max="1532" width="3.42578125" style="85" bestFit="1" customWidth="1"/>
    <col min="1533" max="1533" width="11.42578125" style="85" customWidth="1"/>
    <col min="1534" max="1534" width="14.85546875" style="85" bestFit="1" customWidth="1"/>
    <col min="1535" max="1535" width="26.28515625" style="85" customWidth="1"/>
    <col min="1536" max="1536" width="24.5703125" style="85" bestFit="1" customWidth="1"/>
    <col min="1537" max="1537" width="10.85546875" style="85" customWidth="1"/>
    <col min="1538" max="1543" width="9" style="85" customWidth="1"/>
    <col min="1544" max="1787" width="9.140625" style="85"/>
    <col min="1788" max="1788" width="3.42578125" style="85" bestFit="1" customWidth="1"/>
    <col min="1789" max="1789" width="11.42578125" style="85" customWidth="1"/>
    <col min="1790" max="1790" width="14.85546875" style="85" bestFit="1" customWidth="1"/>
    <col min="1791" max="1791" width="26.28515625" style="85" customWidth="1"/>
    <col min="1792" max="1792" width="24.5703125" style="85" bestFit="1" customWidth="1"/>
    <col min="1793" max="1793" width="10.85546875" style="85" customWidth="1"/>
    <col min="1794" max="1799" width="9" style="85" customWidth="1"/>
    <col min="1800" max="2043" width="9.140625" style="85"/>
    <col min="2044" max="2044" width="3.42578125" style="85" bestFit="1" customWidth="1"/>
    <col min="2045" max="2045" width="11.42578125" style="85" customWidth="1"/>
    <col min="2046" max="2046" width="14.85546875" style="85" bestFit="1" customWidth="1"/>
    <col min="2047" max="2047" width="26.28515625" style="85" customWidth="1"/>
    <col min="2048" max="2048" width="24.5703125" style="85" bestFit="1" customWidth="1"/>
    <col min="2049" max="2049" width="10.85546875" style="85" customWidth="1"/>
    <col min="2050" max="2055" width="9" style="85" customWidth="1"/>
    <col min="2056" max="2299" width="9.140625" style="85"/>
    <col min="2300" max="2300" width="3.42578125" style="85" bestFit="1" customWidth="1"/>
    <col min="2301" max="2301" width="11.42578125" style="85" customWidth="1"/>
    <col min="2302" max="2302" width="14.85546875" style="85" bestFit="1" customWidth="1"/>
    <col min="2303" max="2303" width="26.28515625" style="85" customWidth="1"/>
    <col min="2304" max="2304" width="24.5703125" style="85" bestFit="1" customWidth="1"/>
    <col min="2305" max="2305" width="10.85546875" style="85" customWidth="1"/>
    <col min="2306" max="2311" width="9" style="85" customWidth="1"/>
    <col min="2312" max="2555" width="9.140625" style="85"/>
    <col min="2556" max="2556" width="3.42578125" style="85" bestFit="1" customWidth="1"/>
    <col min="2557" max="2557" width="11.42578125" style="85" customWidth="1"/>
    <col min="2558" max="2558" width="14.85546875" style="85" bestFit="1" customWidth="1"/>
    <col min="2559" max="2559" width="26.28515625" style="85" customWidth="1"/>
    <col min="2560" max="2560" width="24.5703125" style="85" bestFit="1" customWidth="1"/>
    <col min="2561" max="2561" width="10.85546875" style="85" customWidth="1"/>
    <col min="2562" max="2567" width="9" style="85" customWidth="1"/>
    <col min="2568" max="2811" width="9.140625" style="85"/>
    <col min="2812" max="2812" width="3.42578125" style="85" bestFit="1" customWidth="1"/>
    <col min="2813" max="2813" width="11.42578125" style="85" customWidth="1"/>
    <col min="2814" max="2814" width="14.85546875" style="85" bestFit="1" customWidth="1"/>
    <col min="2815" max="2815" width="26.28515625" style="85" customWidth="1"/>
    <col min="2816" max="2816" width="24.5703125" style="85" bestFit="1" customWidth="1"/>
    <col min="2817" max="2817" width="10.85546875" style="85" customWidth="1"/>
    <col min="2818" max="2823" width="9" style="85" customWidth="1"/>
    <col min="2824" max="3067" width="9.140625" style="85"/>
    <col min="3068" max="3068" width="3.42578125" style="85" bestFit="1" customWidth="1"/>
    <col min="3069" max="3069" width="11.42578125" style="85" customWidth="1"/>
    <col min="3070" max="3070" width="14.85546875" style="85" bestFit="1" customWidth="1"/>
    <col min="3071" max="3071" width="26.28515625" style="85" customWidth="1"/>
    <col min="3072" max="3072" width="24.5703125" style="85" bestFit="1" customWidth="1"/>
    <col min="3073" max="3073" width="10.85546875" style="85" customWidth="1"/>
    <col min="3074" max="3079" width="9" style="85" customWidth="1"/>
    <col min="3080" max="3323" width="9.140625" style="85"/>
    <col min="3324" max="3324" width="3.42578125" style="85" bestFit="1" customWidth="1"/>
    <col min="3325" max="3325" width="11.42578125" style="85" customWidth="1"/>
    <col min="3326" max="3326" width="14.85546875" style="85" bestFit="1" customWidth="1"/>
    <col min="3327" max="3327" width="26.28515625" style="85" customWidth="1"/>
    <col min="3328" max="3328" width="24.5703125" style="85" bestFit="1" customWidth="1"/>
    <col min="3329" max="3329" width="10.85546875" style="85" customWidth="1"/>
    <col min="3330" max="3335" width="9" style="85" customWidth="1"/>
    <col min="3336" max="3579" width="9.140625" style="85"/>
    <col min="3580" max="3580" width="3.42578125" style="85" bestFit="1" customWidth="1"/>
    <col min="3581" max="3581" width="11.42578125" style="85" customWidth="1"/>
    <col min="3582" max="3582" width="14.85546875" style="85" bestFit="1" customWidth="1"/>
    <col min="3583" max="3583" width="26.28515625" style="85" customWidth="1"/>
    <col min="3584" max="3584" width="24.5703125" style="85" bestFit="1" customWidth="1"/>
    <col min="3585" max="3585" width="10.85546875" style="85" customWidth="1"/>
    <col min="3586" max="3591" width="9" style="85" customWidth="1"/>
    <col min="3592" max="3835" width="9.140625" style="85"/>
    <col min="3836" max="3836" width="3.42578125" style="85" bestFit="1" customWidth="1"/>
    <col min="3837" max="3837" width="11.42578125" style="85" customWidth="1"/>
    <col min="3838" max="3838" width="14.85546875" style="85" bestFit="1" customWidth="1"/>
    <col min="3839" max="3839" width="26.28515625" style="85" customWidth="1"/>
    <col min="3840" max="3840" width="24.5703125" style="85" bestFit="1" customWidth="1"/>
    <col min="3841" max="3841" width="10.85546875" style="85" customWidth="1"/>
    <col min="3842" max="3847" width="9" style="85" customWidth="1"/>
    <col min="3848" max="4091" width="9.140625" style="85"/>
    <col min="4092" max="4092" width="3.42578125" style="85" bestFit="1" customWidth="1"/>
    <col min="4093" max="4093" width="11.42578125" style="85" customWidth="1"/>
    <col min="4094" max="4094" width="14.85546875" style="85" bestFit="1" customWidth="1"/>
    <col min="4095" max="4095" width="26.28515625" style="85" customWidth="1"/>
    <col min="4096" max="4096" width="24.5703125" style="85" bestFit="1" customWidth="1"/>
    <col min="4097" max="4097" width="10.85546875" style="85" customWidth="1"/>
    <col min="4098" max="4103" width="9" style="85" customWidth="1"/>
    <col min="4104" max="4347" width="9.140625" style="85"/>
    <col min="4348" max="4348" width="3.42578125" style="85" bestFit="1" customWidth="1"/>
    <col min="4349" max="4349" width="11.42578125" style="85" customWidth="1"/>
    <col min="4350" max="4350" width="14.85546875" style="85" bestFit="1" customWidth="1"/>
    <col min="4351" max="4351" width="26.28515625" style="85" customWidth="1"/>
    <col min="4352" max="4352" width="24.5703125" style="85" bestFit="1" customWidth="1"/>
    <col min="4353" max="4353" width="10.85546875" style="85" customWidth="1"/>
    <col min="4354" max="4359" width="9" style="85" customWidth="1"/>
    <col min="4360" max="4603" width="9.140625" style="85"/>
    <col min="4604" max="4604" width="3.42578125" style="85" bestFit="1" customWidth="1"/>
    <col min="4605" max="4605" width="11.42578125" style="85" customWidth="1"/>
    <col min="4606" max="4606" width="14.85546875" style="85" bestFit="1" customWidth="1"/>
    <col min="4607" max="4607" width="26.28515625" style="85" customWidth="1"/>
    <col min="4608" max="4608" width="24.5703125" style="85" bestFit="1" customWidth="1"/>
    <col min="4609" max="4609" width="10.85546875" style="85" customWidth="1"/>
    <col min="4610" max="4615" width="9" style="85" customWidth="1"/>
    <col min="4616" max="4859" width="9.140625" style="85"/>
    <col min="4860" max="4860" width="3.42578125" style="85" bestFit="1" customWidth="1"/>
    <col min="4861" max="4861" width="11.42578125" style="85" customWidth="1"/>
    <col min="4862" max="4862" width="14.85546875" style="85" bestFit="1" customWidth="1"/>
    <col min="4863" max="4863" width="26.28515625" style="85" customWidth="1"/>
    <col min="4864" max="4864" width="24.5703125" style="85" bestFit="1" customWidth="1"/>
    <col min="4865" max="4865" width="10.85546875" style="85" customWidth="1"/>
    <col min="4866" max="4871" width="9" style="85" customWidth="1"/>
    <col min="4872" max="5115" width="9.140625" style="85"/>
    <col min="5116" max="5116" width="3.42578125" style="85" bestFit="1" customWidth="1"/>
    <col min="5117" max="5117" width="11.42578125" style="85" customWidth="1"/>
    <col min="5118" max="5118" width="14.85546875" style="85" bestFit="1" customWidth="1"/>
    <col min="5119" max="5119" width="26.28515625" style="85" customWidth="1"/>
    <col min="5120" max="5120" width="24.5703125" style="85" bestFit="1" customWidth="1"/>
    <col min="5121" max="5121" width="10.85546875" style="85" customWidth="1"/>
    <col min="5122" max="5127" width="9" style="85" customWidth="1"/>
    <col min="5128" max="5371" width="9.140625" style="85"/>
    <col min="5372" max="5372" width="3.42578125" style="85" bestFit="1" customWidth="1"/>
    <col min="5373" max="5373" width="11.42578125" style="85" customWidth="1"/>
    <col min="5374" max="5374" width="14.85546875" style="85" bestFit="1" customWidth="1"/>
    <col min="5375" max="5375" width="26.28515625" style="85" customWidth="1"/>
    <col min="5376" max="5376" width="24.5703125" style="85" bestFit="1" customWidth="1"/>
    <col min="5377" max="5377" width="10.85546875" style="85" customWidth="1"/>
    <col min="5378" max="5383" width="9" style="85" customWidth="1"/>
    <col min="5384" max="5627" width="9.140625" style="85"/>
    <col min="5628" max="5628" width="3.42578125" style="85" bestFit="1" customWidth="1"/>
    <col min="5629" max="5629" width="11.42578125" style="85" customWidth="1"/>
    <col min="5630" max="5630" width="14.85546875" style="85" bestFit="1" customWidth="1"/>
    <col min="5631" max="5631" width="26.28515625" style="85" customWidth="1"/>
    <col min="5632" max="5632" width="24.5703125" style="85" bestFit="1" customWidth="1"/>
    <col min="5633" max="5633" width="10.85546875" style="85" customWidth="1"/>
    <col min="5634" max="5639" width="9" style="85" customWidth="1"/>
    <col min="5640" max="5883" width="9.140625" style="85"/>
    <col min="5884" max="5884" width="3.42578125" style="85" bestFit="1" customWidth="1"/>
    <col min="5885" max="5885" width="11.42578125" style="85" customWidth="1"/>
    <col min="5886" max="5886" width="14.85546875" style="85" bestFit="1" customWidth="1"/>
    <col min="5887" max="5887" width="26.28515625" style="85" customWidth="1"/>
    <col min="5888" max="5888" width="24.5703125" style="85" bestFit="1" customWidth="1"/>
    <col min="5889" max="5889" width="10.85546875" style="85" customWidth="1"/>
    <col min="5890" max="5895" width="9" style="85" customWidth="1"/>
    <col min="5896" max="6139" width="9.140625" style="85"/>
    <col min="6140" max="6140" width="3.42578125" style="85" bestFit="1" customWidth="1"/>
    <col min="6141" max="6141" width="11.42578125" style="85" customWidth="1"/>
    <col min="6142" max="6142" width="14.85546875" style="85" bestFit="1" customWidth="1"/>
    <col min="6143" max="6143" width="26.28515625" style="85" customWidth="1"/>
    <col min="6144" max="6144" width="24.5703125" style="85" bestFit="1" customWidth="1"/>
    <col min="6145" max="6145" width="10.85546875" style="85" customWidth="1"/>
    <col min="6146" max="6151" width="9" style="85" customWidth="1"/>
    <col min="6152" max="6395" width="9.140625" style="85"/>
    <col min="6396" max="6396" width="3.42578125" style="85" bestFit="1" customWidth="1"/>
    <col min="6397" max="6397" width="11.42578125" style="85" customWidth="1"/>
    <col min="6398" max="6398" width="14.85546875" style="85" bestFit="1" customWidth="1"/>
    <col min="6399" max="6399" width="26.28515625" style="85" customWidth="1"/>
    <col min="6400" max="6400" width="24.5703125" style="85" bestFit="1" customWidth="1"/>
    <col min="6401" max="6401" width="10.85546875" style="85" customWidth="1"/>
    <col min="6402" max="6407" width="9" style="85" customWidth="1"/>
    <col min="6408" max="6651" width="9.140625" style="85"/>
    <col min="6652" max="6652" width="3.42578125" style="85" bestFit="1" customWidth="1"/>
    <col min="6653" max="6653" width="11.42578125" style="85" customWidth="1"/>
    <col min="6654" max="6654" width="14.85546875" style="85" bestFit="1" customWidth="1"/>
    <col min="6655" max="6655" width="26.28515625" style="85" customWidth="1"/>
    <col min="6656" max="6656" width="24.5703125" style="85" bestFit="1" customWidth="1"/>
    <col min="6657" max="6657" width="10.85546875" style="85" customWidth="1"/>
    <col min="6658" max="6663" width="9" style="85" customWidth="1"/>
    <col min="6664" max="6907" width="9.140625" style="85"/>
    <col min="6908" max="6908" width="3.42578125" style="85" bestFit="1" customWidth="1"/>
    <col min="6909" max="6909" width="11.42578125" style="85" customWidth="1"/>
    <col min="6910" max="6910" width="14.85546875" style="85" bestFit="1" customWidth="1"/>
    <col min="6911" max="6911" width="26.28515625" style="85" customWidth="1"/>
    <col min="6912" max="6912" width="24.5703125" style="85" bestFit="1" customWidth="1"/>
    <col min="6913" max="6913" width="10.85546875" style="85" customWidth="1"/>
    <col min="6914" max="6919" width="9" style="85" customWidth="1"/>
    <col min="6920" max="7163" width="9.140625" style="85"/>
    <col min="7164" max="7164" width="3.42578125" style="85" bestFit="1" customWidth="1"/>
    <col min="7165" max="7165" width="11.42578125" style="85" customWidth="1"/>
    <col min="7166" max="7166" width="14.85546875" style="85" bestFit="1" customWidth="1"/>
    <col min="7167" max="7167" width="26.28515625" style="85" customWidth="1"/>
    <col min="7168" max="7168" width="24.5703125" style="85" bestFit="1" customWidth="1"/>
    <col min="7169" max="7169" width="10.85546875" style="85" customWidth="1"/>
    <col min="7170" max="7175" width="9" style="85" customWidth="1"/>
    <col min="7176" max="7419" width="9.140625" style="85"/>
    <col min="7420" max="7420" width="3.42578125" style="85" bestFit="1" customWidth="1"/>
    <col min="7421" max="7421" width="11.42578125" style="85" customWidth="1"/>
    <col min="7422" max="7422" width="14.85546875" style="85" bestFit="1" customWidth="1"/>
    <col min="7423" max="7423" width="26.28515625" style="85" customWidth="1"/>
    <col min="7424" max="7424" width="24.5703125" style="85" bestFit="1" customWidth="1"/>
    <col min="7425" max="7425" width="10.85546875" style="85" customWidth="1"/>
    <col min="7426" max="7431" width="9" style="85" customWidth="1"/>
    <col min="7432" max="7675" width="9.140625" style="85"/>
    <col min="7676" max="7676" width="3.42578125" style="85" bestFit="1" customWidth="1"/>
    <col min="7677" max="7677" width="11.42578125" style="85" customWidth="1"/>
    <col min="7678" max="7678" width="14.85546875" style="85" bestFit="1" customWidth="1"/>
    <col min="7679" max="7679" width="26.28515625" style="85" customWidth="1"/>
    <col min="7680" max="7680" width="24.5703125" style="85" bestFit="1" customWidth="1"/>
    <col min="7681" max="7681" width="10.85546875" style="85" customWidth="1"/>
    <col min="7682" max="7687" width="9" style="85" customWidth="1"/>
    <col min="7688" max="7931" width="9.140625" style="85"/>
    <col min="7932" max="7932" width="3.42578125" style="85" bestFit="1" customWidth="1"/>
    <col min="7933" max="7933" width="11.42578125" style="85" customWidth="1"/>
    <col min="7934" max="7934" width="14.85546875" style="85" bestFit="1" customWidth="1"/>
    <col min="7935" max="7935" width="26.28515625" style="85" customWidth="1"/>
    <col min="7936" max="7936" width="24.5703125" style="85" bestFit="1" customWidth="1"/>
    <col min="7937" max="7937" width="10.85546875" style="85" customWidth="1"/>
    <col min="7938" max="7943" width="9" style="85" customWidth="1"/>
    <col min="7944" max="8187" width="9.140625" style="85"/>
    <col min="8188" max="8188" width="3.42578125" style="85" bestFit="1" customWidth="1"/>
    <col min="8189" max="8189" width="11.42578125" style="85" customWidth="1"/>
    <col min="8190" max="8190" width="14.85546875" style="85" bestFit="1" customWidth="1"/>
    <col min="8191" max="8191" width="26.28515625" style="85" customWidth="1"/>
    <col min="8192" max="8192" width="24.5703125" style="85" bestFit="1" customWidth="1"/>
    <col min="8193" max="8193" width="10.85546875" style="85" customWidth="1"/>
    <col min="8194" max="8199" width="9" style="85" customWidth="1"/>
    <col min="8200" max="8443" width="9.140625" style="85"/>
    <col min="8444" max="8444" width="3.42578125" style="85" bestFit="1" customWidth="1"/>
    <col min="8445" max="8445" width="11.42578125" style="85" customWidth="1"/>
    <col min="8446" max="8446" width="14.85546875" style="85" bestFit="1" customWidth="1"/>
    <col min="8447" max="8447" width="26.28515625" style="85" customWidth="1"/>
    <col min="8448" max="8448" width="24.5703125" style="85" bestFit="1" customWidth="1"/>
    <col min="8449" max="8449" width="10.85546875" style="85" customWidth="1"/>
    <col min="8450" max="8455" width="9" style="85" customWidth="1"/>
    <col min="8456" max="8699" width="9.140625" style="85"/>
    <col min="8700" max="8700" width="3.42578125" style="85" bestFit="1" customWidth="1"/>
    <col min="8701" max="8701" width="11.42578125" style="85" customWidth="1"/>
    <col min="8702" max="8702" width="14.85546875" style="85" bestFit="1" customWidth="1"/>
    <col min="8703" max="8703" width="26.28515625" style="85" customWidth="1"/>
    <col min="8704" max="8704" width="24.5703125" style="85" bestFit="1" customWidth="1"/>
    <col min="8705" max="8705" width="10.85546875" style="85" customWidth="1"/>
    <col min="8706" max="8711" width="9" style="85" customWidth="1"/>
    <col min="8712" max="8955" width="9.140625" style="85"/>
    <col min="8956" max="8956" width="3.42578125" style="85" bestFit="1" customWidth="1"/>
    <col min="8957" max="8957" width="11.42578125" style="85" customWidth="1"/>
    <col min="8958" max="8958" width="14.85546875" style="85" bestFit="1" customWidth="1"/>
    <col min="8959" max="8959" width="26.28515625" style="85" customWidth="1"/>
    <col min="8960" max="8960" width="24.5703125" style="85" bestFit="1" customWidth="1"/>
    <col min="8961" max="8961" width="10.85546875" style="85" customWidth="1"/>
    <col min="8962" max="8967" width="9" style="85" customWidth="1"/>
    <col min="8968" max="9211" width="9.140625" style="85"/>
    <col min="9212" max="9212" width="3.42578125" style="85" bestFit="1" customWidth="1"/>
    <col min="9213" max="9213" width="11.42578125" style="85" customWidth="1"/>
    <col min="9214" max="9214" width="14.85546875" style="85" bestFit="1" customWidth="1"/>
    <col min="9215" max="9215" width="26.28515625" style="85" customWidth="1"/>
    <col min="9216" max="9216" width="24.5703125" style="85" bestFit="1" customWidth="1"/>
    <col min="9217" max="9217" width="10.85546875" style="85" customWidth="1"/>
    <col min="9218" max="9223" width="9" style="85" customWidth="1"/>
    <col min="9224" max="9467" width="9.140625" style="85"/>
    <col min="9468" max="9468" width="3.42578125" style="85" bestFit="1" customWidth="1"/>
    <col min="9469" max="9469" width="11.42578125" style="85" customWidth="1"/>
    <col min="9470" max="9470" width="14.85546875" style="85" bestFit="1" customWidth="1"/>
    <col min="9471" max="9471" width="26.28515625" style="85" customWidth="1"/>
    <col min="9472" max="9472" width="24.5703125" style="85" bestFit="1" customWidth="1"/>
    <col min="9473" max="9473" width="10.85546875" style="85" customWidth="1"/>
    <col min="9474" max="9479" width="9" style="85" customWidth="1"/>
    <col min="9480" max="9723" width="9.140625" style="85"/>
    <col min="9724" max="9724" width="3.42578125" style="85" bestFit="1" customWidth="1"/>
    <col min="9725" max="9725" width="11.42578125" style="85" customWidth="1"/>
    <col min="9726" max="9726" width="14.85546875" style="85" bestFit="1" customWidth="1"/>
    <col min="9727" max="9727" width="26.28515625" style="85" customWidth="1"/>
    <col min="9728" max="9728" width="24.5703125" style="85" bestFit="1" customWidth="1"/>
    <col min="9729" max="9729" width="10.85546875" style="85" customWidth="1"/>
    <col min="9730" max="9735" width="9" style="85" customWidth="1"/>
    <col min="9736" max="9979" width="9.140625" style="85"/>
    <col min="9980" max="9980" width="3.42578125" style="85" bestFit="1" customWidth="1"/>
    <col min="9981" max="9981" width="11.42578125" style="85" customWidth="1"/>
    <col min="9982" max="9982" width="14.85546875" style="85" bestFit="1" customWidth="1"/>
    <col min="9983" max="9983" width="26.28515625" style="85" customWidth="1"/>
    <col min="9984" max="9984" width="24.5703125" style="85" bestFit="1" customWidth="1"/>
    <col min="9985" max="9985" width="10.85546875" style="85" customWidth="1"/>
    <col min="9986" max="9991" width="9" style="85" customWidth="1"/>
    <col min="9992" max="10235" width="9.140625" style="85"/>
    <col min="10236" max="10236" width="3.42578125" style="85" bestFit="1" customWidth="1"/>
    <col min="10237" max="10237" width="11.42578125" style="85" customWidth="1"/>
    <col min="10238" max="10238" width="14.85546875" style="85" bestFit="1" customWidth="1"/>
    <col min="10239" max="10239" width="26.28515625" style="85" customWidth="1"/>
    <col min="10240" max="10240" width="24.5703125" style="85" bestFit="1" customWidth="1"/>
    <col min="10241" max="10241" width="10.85546875" style="85" customWidth="1"/>
    <col min="10242" max="10247" width="9" style="85" customWidth="1"/>
    <col min="10248" max="10491" width="9.140625" style="85"/>
    <col min="10492" max="10492" width="3.42578125" style="85" bestFit="1" customWidth="1"/>
    <col min="10493" max="10493" width="11.42578125" style="85" customWidth="1"/>
    <col min="10494" max="10494" width="14.85546875" style="85" bestFit="1" customWidth="1"/>
    <col min="10495" max="10495" width="26.28515625" style="85" customWidth="1"/>
    <col min="10496" max="10496" width="24.5703125" style="85" bestFit="1" customWidth="1"/>
    <col min="10497" max="10497" width="10.85546875" style="85" customWidth="1"/>
    <col min="10498" max="10503" width="9" style="85" customWidth="1"/>
    <col min="10504" max="10747" width="9.140625" style="85"/>
    <col min="10748" max="10748" width="3.42578125" style="85" bestFit="1" customWidth="1"/>
    <col min="10749" max="10749" width="11.42578125" style="85" customWidth="1"/>
    <col min="10750" max="10750" width="14.85546875" style="85" bestFit="1" customWidth="1"/>
    <col min="10751" max="10751" width="26.28515625" style="85" customWidth="1"/>
    <col min="10752" max="10752" width="24.5703125" style="85" bestFit="1" customWidth="1"/>
    <col min="10753" max="10753" width="10.85546875" style="85" customWidth="1"/>
    <col min="10754" max="10759" width="9" style="85" customWidth="1"/>
    <col min="10760" max="11003" width="9.140625" style="85"/>
    <col min="11004" max="11004" width="3.42578125" style="85" bestFit="1" customWidth="1"/>
    <col min="11005" max="11005" width="11.42578125" style="85" customWidth="1"/>
    <col min="11006" max="11006" width="14.85546875" style="85" bestFit="1" customWidth="1"/>
    <col min="11007" max="11007" width="26.28515625" style="85" customWidth="1"/>
    <col min="11008" max="11008" width="24.5703125" style="85" bestFit="1" customWidth="1"/>
    <col min="11009" max="11009" width="10.85546875" style="85" customWidth="1"/>
    <col min="11010" max="11015" width="9" style="85" customWidth="1"/>
    <col min="11016" max="11259" width="9.140625" style="85"/>
    <col min="11260" max="11260" width="3.42578125" style="85" bestFit="1" customWidth="1"/>
    <col min="11261" max="11261" width="11.42578125" style="85" customWidth="1"/>
    <col min="11262" max="11262" width="14.85546875" style="85" bestFit="1" customWidth="1"/>
    <col min="11263" max="11263" width="26.28515625" style="85" customWidth="1"/>
    <col min="11264" max="11264" width="24.5703125" style="85" bestFit="1" customWidth="1"/>
    <col min="11265" max="11265" width="10.85546875" style="85" customWidth="1"/>
    <col min="11266" max="11271" width="9" style="85" customWidth="1"/>
    <col min="11272" max="11515" width="9.140625" style="85"/>
    <col min="11516" max="11516" width="3.42578125" style="85" bestFit="1" customWidth="1"/>
    <col min="11517" max="11517" width="11.42578125" style="85" customWidth="1"/>
    <col min="11518" max="11518" width="14.85546875" style="85" bestFit="1" customWidth="1"/>
    <col min="11519" max="11519" width="26.28515625" style="85" customWidth="1"/>
    <col min="11520" max="11520" width="24.5703125" style="85" bestFit="1" customWidth="1"/>
    <col min="11521" max="11521" width="10.85546875" style="85" customWidth="1"/>
    <col min="11522" max="11527" width="9" style="85" customWidth="1"/>
    <col min="11528" max="11771" width="9.140625" style="85"/>
    <col min="11772" max="11772" width="3.42578125" style="85" bestFit="1" customWidth="1"/>
    <col min="11773" max="11773" width="11.42578125" style="85" customWidth="1"/>
    <col min="11774" max="11774" width="14.85546875" style="85" bestFit="1" customWidth="1"/>
    <col min="11775" max="11775" width="26.28515625" style="85" customWidth="1"/>
    <col min="11776" max="11776" width="24.5703125" style="85" bestFit="1" customWidth="1"/>
    <col min="11777" max="11777" width="10.85546875" style="85" customWidth="1"/>
    <col min="11778" max="11783" width="9" style="85" customWidth="1"/>
    <col min="11784" max="12027" width="9.140625" style="85"/>
    <col min="12028" max="12028" width="3.42578125" style="85" bestFit="1" customWidth="1"/>
    <col min="12029" max="12029" width="11.42578125" style="85" customWidth="1"/>
    <col min="12030" max="12030" width="14.85546875" style="85" bestFit="1" customWidth="1"/>
    <col min="12031" max="12031" width="26.28515625" style="85" customWidth="1"/>
    <col min="12032" max="12032" width="24.5703125" style="85" bestFit="1" customWidth="1"/>
    <col min="12033" max="12033" width="10.85546875" style="85" customWidth="1"/>
    <col min="12034" max="12039" width="9" style="85" customWidth="1"/>
    <col min="12040" max="12283" width="9.140625" style="85"/>
    <col min="12284" max="12284" width="3.42578125" style="85" bestFit="1" customWidth="1"/>
    <col min="12285" max="12285" width="11.42578125" style="85" customWidth="1"/>
    <col min="12286" max="12286" width="14.85546875" style="85" bestFit="1" customWidth="1"/>
    <col min="12287" max="12287" width="26.28515625" style="85" customWidth="1"/>
    <col min="12288" max="12288" width="24.5703125" style="85" bestFit="1" customWidth="1"/>
    <col min="12289" max="12289" width="10.85546875" style="85" customWidth="1"/>
    <col min="12290" max="12295" width="9" style="85" customWidth="1"/>
    <col min="12296" max="12539" width="9.140625" style="85"/>
    <col min="12540" max="12540" width="3.42578125" style="85" bestFit="1" customWidth="1"/>
    <col min="12541" max="12541" width="11.42578125" style="85" customWidth="1"/>
    <col min="12542" max="12542" width="14.85546875" style="85" bestFit="1" customWidth="1"/>
    <col min="12543" max="12543" width="26.28515625" style="85" customWidth="1"/>
    <col min="12544" max="12544" width="24.5703125" style="85" bestFit="1" customWidth="1"/>
    <col min="12545" max="12545" width="10.85546875" style="85" customWidth="1"/>
    <col min="12546" max="12551" width="9" style="85" customWidth="1"/>
    <col min="12552" max="12795" width="9.140625" style="85"/>
    <col min="12796" max="12796" width="3.42578125" style="85" bestFit="1" customWidth="1"/>
    <col min="12797" max="12797" width="11.42578125" style="85" customWidth="1"/>
    <col min="12798" max="12798" width="14.85546875" style="85" bestFit="1" customWidth="1"/>
    <col min="12799" max="12799" width="26.28515625" style="85" customWidth="1"/>
    <col min="12800" max="12800" width="24.5703125" style="85" bestFit="1" customWidth="1"/>
    <col min="12801" max="12801" width="10.85546875" style="85" customWidth="1"/>
    <col min="12802" max="12807" width="9" style="85" customWidth="1"/>
    <col min="12808" max="13051" width="9.140625" style="85"/>
    <col min="13052" max="13052" width="3.42578125" style="85" bestFit="1" customWidth="1"/>
    <col min="13053" max="13053" width="11.42578125" style="85" customWidth="1"/>
    <col min="13054" max="13054" width="14.85546875" style="85" bestFit="1" customWidth="1"/>
    <col min="13055" max="13055" width="26.28515625" style="85" customWidth="1"/>
    <col min="13056" max="13056" width="24.5703125" style="85" bestFit="1" customWidth="1"/>
    <col min="13057" max="13057" width="10.85546875" style="85" customWidth="1"/>
    <col min="13058" max="13063" width="9" style="85" customWidth="1"/>
    <col min="13064" max="13307" width="9.140625" style="85"/>
    <col min="13308" max="13308" width="3.42578125" style="85" bestFit="1" customWidth="1"/>
    <col min="13309" max="13309" width="11.42578125" style="85" customWidth="1"/>
    <col min="13310" max="13310" width="14.85546875" style="85" bestFit="1" customWidth="1"/>
    <col min="13311" max="13311" width="26.28515625" style="85" customWidth="1"/>
    <col min="13312" max="13312" width="24.5703125" style="85" bestFit="1" customWidth="1"/>
    <col min="13313" max="13313" width="10.85546875" style="85" customWidth="1"/>
    <col min="13314" max="13319" width="9" style="85" customWidth="1"/>
    <col min="13320" max="13563" width="9.140625" style="85"/>
    <col min="13564" max="13564" width="3.42578125" style="85" bestFit="1" customWidth="1"/>
    <col min="13565" max="13565" width="11.42578125" style="85" customWidth="1"/>
    <col min="13566" max="13566" width="14.85546875" style="85" bestFit="1" customWidth="1"/>
    <col min="13567" max="13567" width="26.28515625" style="85" customWidth="1"/>
    <col min="13568" max="13568" width="24.5703125" style="85" bestFit="1" customWidth="1"/>
    <col min="13569" max="13569" width="10.85546875" style="85" customWidth="1"/>
    <col min="13570" max="13575" width="9" style="85" customWidth="1"/>
    <col min="13576" max="13819" width="9.140625" style="85"/>
    <col min="13820" max="13820" width="3.42578125" style="85" bestFit="1" customWidth="1"/>
    <col min="13821" max="13821" width="11.42578125" style="85" customWidth="1"/>
    <col min="13822" max="13822" width="14.85546875" style="85" bestFit="1" customWidth="1"/>
    <col min="13823" max="13823" width="26.28515625" style="85" customWidth="1"/>
    <col min="13824" max="13824" width="24.5703125" style="85" bestFit="1" customWidth="1"/>
    <col min="13825" max="13825" width="10.85546875" style="85" customWidth="1"/>
    <col min="13826" max="13831" width="9" style="85" customWidth="1"/>
    <col min="13832" max="14075" width="9.140625" style="85"/>
    <col min="14076" max="14076" width="3.42578125" style="85" bestFit="1" customWidth="1"/>
    <col min="14077" max="14077" width="11.42578125" style="85" customWidth="1"/>
    <col min="14078" max="14078" width="14.85546875" style="85" bestFit="1" customWidth="1"/>
    <col min="14079" max="14079" width="26.28515625" style="85" customWidth="1"/>
    <col min="14080" max="14080" width="24.5703125" style="85" bestFit="1" customWidth="1"/>
    <col min="14081" max="14081" width="10.85546875" style="85" customWidth="1"/>
    <col min="14082" max="14087" width="9" style="85" customWidth="1"/>
    <col min="14088" max="14331" width="9.140625" style="85"/>
    <col min="14332" max="14332" width="3.42578125" style="85" bestFit="1" customWidth="1"/>
    <col min="14333" max="14333" width="11.42578125" style="85" customWidth="1"/>
    <col min="14334" max="14334" width="14.85546875" style="85" bestFit="1" customWidth="1"/>
    <col min="14335" max="14335" width="26.28515625" style="85" customWidth="1"/>
    <col min="14336" max="14336" width="24.5703125" style="85" bestFit="1" customWidth="1"/>
    <col min="14337" max="14337" width="10.85546875" style="85" customWidth="1"/>
    <col min="14338" max="14343" width="9" style="85" customWidth="1"/>
    <col min="14344" max="14587" width="9.140625" style="85"/>
    <col min="14588" max="14588" width="3.42578125" style="85" bestFit="1" customWidth="1"/>
    <col min="14589" max="14589" width="11.42578125" style="85" customWidth="1"/>
    <col min="14590" max="14590" width="14.85546875" style="85" bestFit="1" customWidth="1"/>
    <col min="14591" max="14591" width="26.28515625" style="85" customWidth="1"/>
    <col min="14592" max="14592" width="24.5703125" style="85" bestFit="1" customWidth="1"/>
    <col min="14593" max="14593" width="10.85546875" style="85" customWidth="1"/>
    <col min="14594" max="14599" width="9" style="85" customWidth="1"/>
    <col min="14600" max="14843" width="9.140625" style="85"/>
    <col min="14844" max="14844" width="3.42578125" style="85" bestFit="1" customWidth="1"/>
    <col min="14845" max="14845" width="11.42578125" style="85" customWidth="1"/>
    <col min="14846" max="14846" width="14.85546875" style="85" bestFit="1" customWidth="1"/>
    <col min="14847" max="14847" width="26.28515625" style="85" customWidth="1"/>
    <col min="14848" max="14848" width="24.5703125" style="85" bestFit="1" customWidth="1"/>
    <col min="14849" max="14849" width="10.85546875" style="85" customWidth="1"/>
    <col min="14850" max="14855" width="9" style="85" customWidth="1"/>
    <col min="14856" max="15099" width="9.140625" style="85"/>
    <col min="15100" max="15100" width="3.42578125" style="85" bestFit="1" customWidth="1"/>
    <col min="15101" max="15101" width="11.42578125" style="85" customWidth="1"/>
    <col min="15102" max="15102" width="14.85546875" style="85" bestFit="1" customWidth="1"/>
    <col min="15103" max="15103" width="26.28515625" style="85" customWidth="1"/>
    <col min="15104" max="15104" width="24.5703125" style="85" bestFit="1" customWidth="1"/>
    <col min="15105" max="15105" width="10.85546875" style="85" customWidth="1"/>
    <col min="15106" max="15111" width="9" style="85" customWidth="1"/>
    <col min="15112" max="15355" width="9.140625" style="85"/>
    <col min="15356" max="15356" width="3.42578125" style="85" bestFit="1" customWidth="1"/>
    <col min="15357" max="15357" width="11.42578125" style="85" customWidth="1"/>
    <col min="15358" max="15358" width="14.85546875" style="85" bestFit="1" customWidth="1"/>
    <col min="15359" max="15359" width="26.28515625" style="85" customWidth="1"/>
    <col min="15360" max="15360" width="24.5703125" style="85" bestFit="1" customWidth="1"/>
    <col min="15361" max="15361" width="10.85546875" style="85" customWidth="1"/>
    <col min="15362" max="15367" width="9" style="85" customWidth="1"/>
    <col min="15368" max="15611" width="9.140625" style="85"/>
    <col min="15612" max="15612" width="3.42578125" style="85" bestFit="1" customWidth="1"/>
    <col min="15613" max="15613" width="11.42578125" style="85" customWidth="1"/>
    <col min="15614" max="15614" width="14.85546875" style="85" bestFit="1" customWidth="1"/>
    <col min="15615" max="15615" width="26.28515625" style="85" customWidth="1"/>
    <col min="15616" max="15616" width="24.5703125" style="85" bestFit="1" customWidth="1"/>
    <col min="15617" max="15617" width="10.85546875" style="85" customWidth="1"/>
    <col min="15618" max="15623" width="9" style="85" customWidth="1"/>
    <col min="15624" max="15867" width="9.140625" style="85"/>
    <col min="15868" max="15868" width="3.42578125" style="85" bestFit="1" customWidth="1"/>
    <col min="15869" max="15869" width="11.42578125" style="85" customWidth="1"/>
    <col min="15870" max="15870" width="14.85546875" style="85" bestFit="1" customWidth="1"/>
    <col min="15871" max="15871" width="26.28515625" style="85" customWidth="1"/>
    <col min="15872" max="15872" width="24.5703125" style="85" bestFit="1" customWidth="1"/>
    <col min="15873" max="15873" width="10.85546875" style="85" customWidth="1"/>
    <col min="15874" max="15879" width="9" style="85" customWidth="1"/>
    <col min="15880" max="16123" width="9.140625" style="85"/>
    <col min="16124" max="16124" width="3.42578125" style="85" bestFit="1" customWidth="1"/>
    <col min="16125" max="16125" width="11.42578125" style="85" customWidth="1"/>
    <col min="16126" max="16126" width="14.85546875" style="85" bestFit="1" customWidth="1"/>
    <col min="16127" max="16127" width="26.28515625" style="85" customWidth="1"/>
    <col min="16128" max="16128" width="24.5703125" style="85" bestFit="1" customWidth="1"/>
    <col min="16129" max="16129" width="10.85546875" style="85" customWidth="1"/>
    <col min="16130" max="16135" width="9" style="85" customWidth="1"/>
    <col min="16136" max="16384" width="9.140625" style="85"/>
  </cols>
  <sheetData>
    <row r="1" spans="1:7" s="63" customFormat="1">
      <c r="A1" s="946" t="s">
        <v>1850</v>
      </c>
      <c r="B1" s="946"/>
      <c r="C1" s="946"/>
      <c r="D1" s="946"/>
      <c r="E1" s="946"/>
      <c r="F1" s="946"/>
      <c r="G1" s="946"/>
    </row>
    <row r="2" spans="1:7" s="63" customFormat="1" ht="11.25" customHeight="1">
      <c r="A2" s="64"/>
      <c r="B2" s="65"/>
      <c r="C2" s="64"/>
    </row>
    <row r="3" spans="1:7" s="63" customFormat="1" ht="15.75" customHeight="1">
      <c r="A3" s="946" t="s">
        <v>1814</v>
      </c>
      <c r="B3" s="946"/>
      <c r="C3" s="946"/>
      <c r="D3" s="946"/>
      <c r="E3" s="946"/>
      <c r="F3" s="946"/>
      <c r="G3" s="946"/>
    </row>
    <row r="4" spans="1:7" s="63" customFormat="1" ht="15.75" customHeight="1">
      <c r="A4" s="946" t="s">
        <v>2285</v>
      </c>
      <c r="B4" s="946"/>
      <c r="C4" s="946"/>
      <c r="D4" s="946"/>
      <c r="E4" s="946"/>
      <c r="F4" s="946"/>
      <c r="G4" s="946"/>
    </row>
    <row r="5" spans="1:7">
      <c r="A5" s="64"/>
      <c r="B5" s="65"/>
      <c r="C5" s="65"/>
      <c r="D5" s="64"/>
    </row>
    <row r="6" spans="1:7" ht="16.5" customHeight="1">
      <c r="A6" s="846" t="s">
        <v>20</v>
      </c>
      <c r="B6" s="846" t="s">
        <v>166</v>
      </c>
      <c r="C6" s="846" t="s">
        <v>167</v>
      </c>
      <c r="D6" s="846" t="s">
        <v>168</v>
      </c>
      <c r="E6" s="847" t="s">
        <v>232</v>
      </c>
      <c r="F6" s="847"/>
      <c r="G6" s="847"/>
    </row>
    <row r="7" spans="1:7" ht="16.5" customHeight="1">
      <c r="A7" s="846"/>
      <c r="B7" s="846"/>
      <c r="C7" s="846"/>
      <c r="D7" s="846"/>
      <c r="E7" s="293" t="s">
        <v>173</v>
      </c>
      <c r="F7" s="293" t="s">
        <v>174</v>
      </c>
      <c r="G7" s="293" t="s">
        <v>80</v>
      </c>
    </row>
    <row r="8" spans="1:7" ht="16.5" customHeight="1">
      <c r="A8" s="69">
        <v>1</v>
      </c>
      <c r="B8" s="87" t="s">
        <v>354</v>
      </c>
      <c r="C8" s="69" t="s">
        <v>355</v>
      </c>
      <c r="D8" s="69" t="s">
        <v>356</v>
      </c>
      <c r="E8" s="69">
        <v>32</v>
      </c>
      <c r="F8" s="69">
        <v>10</v>
      </c>
      <c r="G8" s="69">
        <f>F8+E8</f>
        <v>42</v>
      </c>
    </row>
    <row r="9" spans="1:7" ht="16.5" customHeight="1">
      <c r="A9" s="69">
        <f>A8+1</f>
        <v>2</v>
      </c>
      <c r="B9" s="87" t="s">
        <v>358</v>
      </c>
      <c r="C9" s="69" t="s">
        <v>359</v>
      </c>
      <c r="D9" s="69" t="s">
        <v>360</v>
      </c>
      <c r="E9" s="69">
        <v>2</v>
      </c>
      <c r="F9" s="69">
        <v>14</v>
      </c>
      <c r="G9" s="69">
        <f t="shared" ref="G9:G36" si="0">F9+E9</f>
        <v>16</v>
      </c>
    </row>
    <row r="10" spans="1:7" s="86" customFormat="1" ht="16.5" customHeight="1">
      <c r="A10" s="850" t="s">
        <v>67</v>
      </c>
      <c r="B10" s="851"/>
      <c r="C10" s="851"/>
      <c r="D10" s="851"/>
      <c r="E10" s="88">
        <f>SUM(E8:E9)</f>
        <v>34</v>
      </c>
      <c r="F10" s="88">
        <f>SUM(F8:F9)</f>
        <v>24</v>
      </c>
      <c r="G10" s="88">
        <f>SUM(G8:G9)</f>
        <v>58</v>
      </c>
    </row>
    <row r="11" spans="1:7" ht="16.5" customHeight="1">
      <c r="A11" s="69">
        <f>A9+1</f>
        <v>3</v>
      </c>
      <c r="B11" s="87" t="s">
        <v>361</v>
      </c>
      <c r="C11" s="69" t="s">
        <v>362</v>
      </c>
      <c r="D11" s="69" t="s">
        <v>363</v>
      </c>
      <c r="E11" s="69">
        <v>6</v>
      </c>
      <c r="F11" s="69">
        <v>5</v>
      </c>
      <c r="G11" s="69">
        <f t="shared" si="0"/>
        <v>11</v>
      </c>
    </row>
    <row r="12" spans="1:7" ht="16.5" customHeight="1">
      <c r="A12" s="69">
        <f>A11+1</f>
        <v>4</v>
      </c>
      <c r="B12" s="87" t="s">
        <v>365</v>
      </c>
      <c r="C12" s="69" t="s">
        <v>366</v>
      </c>
      <c r="D12" s="69" t="s">
        <v>367</v>
      </c>
      <c r="E12" s="69">
        <v>2</v>
      </c>
      <c r="F12" s="69">
        <v>21</v>
      </c>
      <c r="G12" s="69">
        <f t="shared" si="0"/>
        <v>23</v>
      </c>
    </row>
    <row r="13" spans="1:7" s="86" customFormat="1" ht="16.5" customHeight="1">
      <c r="A13" s="850" t="s">
        <v>67</v>
      </c>
      <c r="B13" s="851"/>
      <c r="C13" s="851"/>
      <c r="D13" s="851"/>
      <c r="E13" s="88">
        <f>SUM(E11:E12)</f>
        <v>8</v>
      </c>
      <c r="F13" s="88">
        <f>SUM(F11:F12)</f>
        <v>26</v>
      </c>
      <c r="G13" s="88">
        <f>SUM(G11:G12)</f>
        <v>34</v>
      </c>
    </row>
    <row r="14" spans="1:7" ht="16.5" customHeight="1">
      <c r="A14" s="69">
        <f>A12+1</f>
        <v>5</v>
      </c>
      <c r="B14" s="87" t="s">
        <v>368</v>
      </c>
      <c r="C14" s="69" t="s">
        <v>369</v>
      </c>
      <c r="D14" s="69" t="s">
        <v>370</v>
      </c>
      <c r="E14" s="69">
        <v>0</v>
      </c>
      <c r="F14" s="69">
        <v>19</v>
      </c>
      <c r="G14" s="69">
        <f t="shared" si="0"/>
        <v>19</v>
      </c>
    </row>
    <row r="15" spans="1:7" ht="16.5" customHeight="1">
      <c r="A15" s="69">
        <f>A14+1</f>
        <v>6</v>
      </c>
      <c r="B15" s="87" t="s">
        <v>372</v>
      </c>
      <c r="C15" s="69" t="s">
        <v>373</v>
      </c>
      <c r="D15" s="69" t="s">
        <v>374</v>
      </c>
      <c r="E15" s="69">
        <v>0</v>
      </c>
      <c r="F15" s="69">
        <v>17</v>
      </c>
      <c r="G15" s="69">
        <f t="shared" si="0"/>
        <v>17</v>
      </c>
    </row>
    <row r="16" spans="1:7" s="86" customFormat="1" ht="16.5" customHeight="1">
      <c r="A16" s="850" t="s">
        <v>67</v>
      </c>
      <c r="B16" s="851"/>
      <c r="C16" s="851"/>
      <c r="D16" s="851"/>
      <c r="E16" s="88">
        <f>SUM(E14:E15)</f>
        <v>0</v>
      </c>
      <c r="F16" s="88">
        <f>SUM(F14:F15)</f>
        <v>36</v>
      </c>
      <c r="G16" s="88">
        <f>SUM(G14:G15)</f>
        <v>36</v>
      </c>
    </row>
    <row r="17" spans="1:7" ht="16.5" customHeight="1">
      <c r="A17" s="69">
        <f>A15+1</f>
        <v>7</v>
      </c>
      <c r="B17" s="87" t="s">
        <v>375</v>
      </c>
      <c r="C17" s="69" t="s">
        <v>376</v>
      </c>
      <c r="D17" s="69" t="s">
        <v>377</v>
      </c>
      <c r="E17" s="69">
        <v>0</v>
      </c>
      <c r="F17" s="69">
        <v>16</v>
      </c>
      <c r="G17" s="69">
        <f t="shared" si="0"/>
        <v>16</v>
      </c>
    </row>
    <row r="18" spans="1:7" ht="16.5" customHeight="1">
      <c r="A18" s="69">
        <f t="shared" ref="A18:A23" si="1">A17+1</f>
        <v>8</v>
      </c>
      <c r="B18" s="87" t="s">
        <v>378</v>
      </c>
      <c r="C18" s="69" t="s">
        <v>379</v>
      </c>
      <c r="D18" s="69" t="s">
        <v>380</v>
      </c>
      <c r="E18" s="69">
        <v>0</v>
      </c>
      <c r="F18" s="69">
        <v>8</v>
      </c>
      <c r="G18" s="69">
        <f t="shared" si="0"/>
        <v>8</v>
      </c>
    </row>
    <row r="19" spans="1:7" ht="16.5" customHeight="1">
      <c r="A19" s="69">
        <f t="shared" si="1"/>
        <v>9</v>
      </c>
      <c r="B19" s="87" t="s">
        <v>381</v>
      </c>
      <c r="C19" s="69" t="s">
        <v>382</v>
      </c>
      <c r="D19" s="69" t="s">
        <v>383</v>
      </c>
      <c r="E19" s="69">
        <v>0</v>
      </c>
      <c r="F19" s="69">
        <v>8</v>
      </c>
      <c r="G19" s="69">
        <f t="shared" si="0"/>
        <v>8</v>
      </c>
    </row>
    <row r="20" spans="1:7" ht="16.5" customHeight="1">
      <c r="A20" s="69">
        <f t="shared" si="1"/>
        <v>10</v>
      </c>
      <c r="B20" s="87" t="s">
        <v>384</v>
      </c>
      <c r="C20" s="69" t="s">
        <v>385</v>
      </c>
      <c r="D20" s="69" t="s">
        <v>386</v>
      </c>
      <c r="E20" s="69">
        <v>0</v>
      </c>
      <c r="F20" s="69">
        <v>18</v>
      </c>
      <c r="G20" s="69">
        <f t="shared" si="0"/>
        <v>18</v>
      </c>
    </row>
    <row r="21" spans="1:7" ht="16.5" customHeight="1">
      <c r="A21" s="69">
        <f t="shared" si="1"/>
        <v>11</v>
      </c>
      <c r="B21" s="68">
        <v>10506141</v>
      </c>
      <c r="C21" s="89" t="s">
        <v>387</v>
      </c>
      <c r="D21" s="69" t="s">
        <v>388</v>
      </c>
      <c r="E21" s="69">
        <v>0</v>
      </c>
      <c r="F21" s="69">
        <v>20</v>
      </c>
      <c r="G21" s="69">
        <f t="shared" si="0"/>
        <v>20</v>
      </c>
    </row>
    <row r="22" spans="1:7" ht="16.5" customHeight="1">
      <c r="A22" s="69">
        <f t="shared" si="1"/>
        <v>12</v>
      </c>
      <c r="B22" s="68"/>
      <c r="C22" s="89"/>
      <c r="D22" s="69" t="s">
        <v>389</v>
      </c>
      <c r="E22" s="69">
        <v>0</v>
      </c>
      <c r="F22" s="69">
        <v>14</v>
      </c>
      <c r="G22" s="69">
        <f t="shared" si="0"/>
        <v>14</v>
      </c>
    </row>
    <row r="23" spans="1:7" ht="16.5" customHeight="1">
      <c r="A23" s="69">
        <f t="shared" si="1"/>
        <v>13</v>
      </c>
      <c r="B23" s="68"/>
      <c r="C23" s="89"/>
      <c r="D23" s="69" t="s">
        <v>390</v>
      </c>
      <c r="E23" s="69">
        <v>0</v>
      </c>
      <c r="F23" s="69">
        <v>13</v>
      </c>
      <c r="G23" s="69">
        <f t="shared" si="0"/>
        <v>13</v>
      </c>
    </row>
    <row r="24" spans="1:7" s="86" customFormat="1" ht="16.5" customHeight="1">
      <c r="A24" s="850" t="s">
        <v>67</v>
      </c>
      <c r="B24" s="851"/>
      <c r="C24" s="851"/>
      <c r="D24" s="851"/>
      <c r="E24" s="88">
        <f>SUM(E17:E23)</f>
        <v>0</v>
      </c>
      <c r="F24" s="88">
        <f>SUM(F17:F23)</f>
        <v>97</v>
      </c>
      <c r="G24" s="88">
        <f>SUM(G17:G23)</f>
        <v>97</v>
      </c>
    </row>
    <row r="25" spans="1:7" ht="16.5" customHeight="1">
      <c r="A25" s="69">
        <f>A23+1</f>
        <v>14</v>
      </c>
      <c r="B25" s="87" t="s">
        <v>391</v>
      </c>
      <c r="C25" s="69" t="s">
        <v>392</v>
      </c>
      <c r="D25" s="69" t="s">
        <v>393</v>
      </c>
      <c r="E25" s="69">
        <v>1</v>
      </c>
      <c r="F25" s="69">
        <v>19</v>
      </c>
      <c r="G25" s="69">
        <f t="shared" si="0"/>
        <v>20</v>
      </c>
    </row>
    <row r="26" spans="1:7" ht="16.5" customHeight="1">
      <c r="A26" s="850" t="s">
        <v>67</v>
      </c>
      <c r="B26" s="851"/>
      <c r="C26" s="851"/>
      <c r="D26" s="851"/>
      <c r="E26" s="88">
        <f>E25</f>
        <v>1</v>
      </c>
      <c r="F26" s="88">
        <f>F25</f>
        <v>19</v>
      </c>
      <c r="G26" s="88">
        <f>G25</f>
        <v>20</v>
      </c>
    </row>
    <row r="27" spans="1:7" ht="16.5" customHeight="1">
      <c r="A27" s="69">
        <f>A25+1</f>
        <v>15</v>
      </c>
      <c r="B27" s="87" t="s">
        <v>394</v>
      </c>
      <c r="C27" s="69" t="s">
        <v>395</v>
      </c>
      <c r="D27" s="69" t="s">
        <v>396</v>
      </c>
      <c r="E27" s="69">
        <v>3</v>
      </c>
      <c r="F27" s="69">
        <v>5</v>
      </c>
      <c r="G27" s="69">
        <f t="shared" si="0"/>
        <v>8</v>
      </c>
    </row>
    <row r="28" spans="1:7" ht="16.5" customHeight="1">
      <c r="A28" s="850" t="s">
        <v>67</v>
      </c>
      <c r="B28" s="851"/>
      <c r="C28" s="851"/>
      <c r="D28" s="851"/>
      <c r="E28" s="88">
        <f>E27</f>
        <v>3</v>
      </c>
      <c r="F28" s="88">
        <f>F27</f>
        <v>5</v>
      </c>
      <c r="G28" s="88">
        <f>G27</f>
        <v>8</v>
      </c>
    </row>
    <row r="29" spans="1:7" ht="16.5" customHeight="1">
      <c r="A29" s="69">
        <f>A27+1</f>
        <v>16</v>
      </c>
      <c r="B29" s="87" t="s">
        <v>398</v>
      </c>
      <c r="C29" s="69" t="s">
        <v>399</v>
      </c>
      <c r="D29" s="69" t="s">
        <v>400</v>
      </c>
      <c r="E29" s="69">
        <v>0</v>
      </c>
      <c r="F29" s="69">
        <v>24</v>
      </c>
      <c r="G29" s="69">
        <f t="shared" si="0"/>
        <v>24</v>
      </c>
    </row>
    <row r="30" spans="1:7" ht="16.5" customHeight="1">
      <c r="A30" s="69">
        <f>A29+1</f>
        <v>17</v>
      </c>
      <c r="B30" s="87"/>
      <c r="C30" s="69" t="s">
        <v>401</v>
      </c>
      <c r="D30" s="69" t="s">
        <v>402</v>
      </c>
      <c r="E30" s="69">
        <v>0</v>
      </c>
      <c r="F30" s="69">
        <v>11</v>
      </c>
      <c r="G30" s="69">
        <f t="shared" si="0"/>
        <v>11</v>
      </c>
    </row>
    <row r="31" spans="1:7" ht="16.5" customHeight="1">
      <c r="A31" s="850" t="s">
        <v>67</v>
      </c>
      <c r="B31" s="851"/>
      <c r="C31" s="851"/>
      <c r="D31" s="851"/>
      <c r="E31" s="88">
        <f>SUM(E29:E30)</f>
        <v>0</v>
      </c>
      <c r="F31" s="88">
        <f>SUM(F29:F30)</f>
        <v>35</v>
      </c>
      <c r="G31" s="88">
        <f>SUM(G29:G30)</f>
        <v>35</v>
      </c>
    </row>
    <row r="32" spans="1:7" ht="16.5" customHeight="1">
      <c r="A32" s="69">
        <f>A30+1</f>
        <v>18</v>
      </c>
      <c r="B32" s="87" t="s">
        <v>403</v>
      </c>
      <c r="C32" s="69" t="s">
        <v>404</v>
      </c>
      <c r="D32" s="69" t="s">
        <v>405</v>
      </c>
      <c r="E32" s="69">
        <v>2</v>
      </c>
      <c r="F32" s="69">
        <v>12</v>
      </c>
      <c r="G32" s="69">
        <f t="shared" si="0"/>
        <v>14</v>
      </c>
    </row>
    <row r="33" spans="1:7" ht="16.5" customHeight="1">
      <c r="A33" s="69">
        <f>A32+1</f>
        <v>19</v>
      </c>
      <c r="B33" s="87"/>
      <c r="C33" s="69" t="s">
        <v>406</v>
      </c>
      <c r="D33" s="69" t="s">
        <v>407</v>
      </c>
      <c r="E33" s="69">
        <v>0</v>
      </c>
      <c r="F33" s="69">
        <v>14</v>
      </c>
      <c r="G33" s="69">
        <f t="shared" si="0"/>
        <v>14</v>
      </c>
    </row>
    <row r="34" spans="1:7" ht="16.5" customHeight="1">
      <c r="A34" s="850" t="s">
        <v>67</v>
      </c>
      <c r="B34" s="851"/>
      <c r="C34" s="851"/>
      <c r="D34" s="851"/>
      <c r="E34" s="88">
        <f>SUM(E32:E33)</f>
        <v>2</v>
      </c>
      <c r="F34" s="88">
        <f>SUM(F32:F33)</f>
        <v>26</v>
      </c>
      <c r="G34" s="88">
        <f>SUM(G32:G33)</f>
        <v>28</v>
      </c>
    </row>
    <row r="35" spans="1:7" ht="16.5" customHeight="1">
      <c r="A35" s="69">
        <f>A33+1</f>
        <v>20</v>
      </c>
      <c r="B35" s="87" t="s">
        <v>408</v>
      </c>
      <c r="C35" s="69" t="s">
        <v>409</v>
      </c>
      <c r="D35" s="69" t="s">
        <v>410</v>
      </c>
      <c r="E35" s="69">
        <v>0</v>
      </c>
      <c r="F35" s="69">
        <v>18</v>
      </c>
      <c r="G35" s="69">
        <f t="shared" si="0"/>
        <v>18</v>
      </c>
    </row>
    <row r="36" spans="1:7" ht="16.5" customHeight="1">
      <c r="A36" s="69">
        <f>A35+1</f>
        <v>21</v>
      </c>
      <c r="B36" s="87" t="s">
        <v>411</v>
      </c>
      <c r="C36" s="69" t="s">
        <v>412</v>
      </c>
      <c r="D36" s="69" t="s">
        <v>413</v>
      </c>
      <c r="E36" s="69">
        <v>0</v>
      </c>
      <c r="F36" s="69">
        <v>17</v>
      </c>
      <c r="G36" s="69">
        <f t="shared" si="0"/>
        <v>17</v>
      </c>
    </row>
    <row r="37" spans="1:7" ht="16.5" customHeight="1">
      <c r="A37" s="69">
        <f>A36+1</f>
        <v>22</v>
      </c>
      <c r="B37" s="87" t="s">
        <v>416</v>
      </c>
      <c r="C37" s="69" t="s">
        <v>417</v>
      </c>
      <c r="D37" s="69" t="s">
        <v>418</v>
      </c>
      <c r="E37" s="69">
        <v>0</v>
      </c>
      <c r="F37" s="69">
        <v>9</v>
      </c>
      <c r="G37" s="69">
        <f>F37+E37</f>
        <v>9</v>
      </c>
    </row>
    <row r="38" spans="1:7" ht="16.5" customHeight="1">
      <c r="A38" s="850" t="s">
        <v>67</v>
      </c>
      <c r="B38" s="851"/>
      <c r="C38" s="851"/>
      <c r="D38" s="851"/>
      <c r="E38" s="88">
        <f>SUM(E35:E37)</f>
        <v>0</v>
      </c>
      <c r="F38" s="88">
        <f>SUM(F35:F37)</f>
        <v>44</v>
      </c>
      <c r="G38" s="88">
        <f>SUM(G35:G37)</f>
        <v>44</v>
      </c>
    </row>
    <row r="39" spans="1:7" ht="16.5" customHeight="1">
      <c r="A39" s="850" t="s">
        <v>352</v>
      </c>
      <c r="B39" s="851"/>
      <c r="C39" s="851"/>
      <c r="D39" s="851"/>
      <c r="E39" s="88">
        <f>E38+E34+E31+E28+E26+E24+E16+E13+E10</f>
        <v>48</v>
      </c>
      <c r="F39" s="88">
        <f>F38+F34+F31+F28+F26+F24+F16+F13+F10</f>
        <v>312</v>
      </c>
      <c r="G39" s="88">
        <f>G38+G34+G31+G28+G26+G24+G16+G13+G10</f>
        <v>360</v>
      </c>
    </row>
    <row r="40" spans="1:7">
      <c r="A40" s="75" t="s">
        <v>231</v>
      </c>
    </row>
  </sheetData>
  <mergeCells count="18">
    <mergeCell ref="A38:D38"/>
    <mergeCell ref="A39:D39"/>
    <mergeCell ref="A24:D24"/>
    <mergeCell ref="A26:D26"/>
    <mergeCell ref="A28:D28"/>
    <mergeCell ref="A31:D31"/>
    <mergeCell ref="A34:D34"/>
    <mergeCell ref="A1:G1"/>
    <mergeCell ref="E6:G6"/>
    <mergeCell ref="A10:D10"/>
    <mergeCell ref="A13:D13"/>
    <mergeCell ref="A16:D16"/>
    <mergeCell ref="A6:A7"/>
    <mergeCell ref="B6:B7"/>
    <mergeCell ref="C6:C7"/>
    <mergeCell ref="D6:D7"/>
    <mergeCell ref="A3:G3"/>
    <mergeCell ref="A4:G4"/>
  </mergeCells>
  <printOptions horizontalCentered="1"/>
  <pageMargins left="0.74803149606299213" right="0.74803149606299213" top="0.6692913385826772" bottom="0.51181102362204722" header="0.31496062992125984" footer="0.31496062992125984"/>
  <pageSetup paperSize="5" scale="95" orientation="portrait" horizontalDpi="4294967293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FF00"/>
  </sheetPr>
  <dimension ref="A1:MN27"/>
  <sheetViews>
    <sheetView topLeftCell="HQ1" zoomScale="80" zoomScaleNormal="80" workbookViewId="0">
      <selection activeCell="Q5" sqref="Q5"/>
    </sheetView>
  </sheetViews>
  <sheetFormatPr defaultRowHeight="15"/>
  <cols>
    <col min="1" max="1" width="4.85546875" style="348" customWidth="1"/>
    <col min="2" max="2" width="0" style="348" hidden="1" customWidth="1"/>
    <col min="3" max="3" width="43.28515625" style="348" bestFit="1" customWidth="1"/>
    <col min="4" max="4" width="32.7109375" style="348" hidden="1" customWidth="1"/>
    <col min="5" max="5" width="24.85546875" style="348" hidden="1" customWidth="1"/>
    <col min="6" max="6" width="23.140625" style="348" hidden="1" customWidth="1"/>
    <col min="7" max="10" width="0" style="348" hidden="1" customWidth="1"/>
    <col min="11" max="11" width="26.85546875" style="348" hidden="1" customWidth="1"/>
    <col min="12" max="12" width="10.7109375" style="348" hidden="1" customWidth="1"/>
    <col min="13" max="14" width="0" style="348" hidden="1" customWidth="1"/>
    <col min="15" max="20" width="7.7109375" style="350" customWidth="1"/>
    <col min="21" max="26" width="7.7109375" style="348" customWidth="1"/>
    <col min="27" max="32" width="7.7109375" style="350" customWidth="1"/>
    <col min="33" max="38" width="7.7109375" style="348" customWidth="1"/>
    <col min="39" max="44" width="7.7109375" style="350" customWidth="1"/>
    <col min="45" max="50" width="7.7109375" style="348" customWidth="1"/>
    <col min="51" max="56" width="7.7109375" style="350" customWidth="1"/>
    <col min="57" max="62" width="7.7109375" style="348" customWidth="1"/>
    <col min="63" max="68" width="7.7109375" style="350" customWidth="1"/>
    <col min="69" max="74" width="7.7109375" style="348" customWidth="1"/>
    <col min="75" max="79" width="0" style="348" hidden="1" customWidth="1"/>
    <col min="80" max="80" width="9.140625" style="350"/>
    <col min="81" max="85" width="0" style="350" hidden="1" customWidth="1"/>
    <col min="86" max="86" width="9.140625" style="350"/>
    <col min="87" max="91" width="0" style="350" hidden="1" customWidth="1"/>
    <col min="92" max="92" width="9.140625" style="350"/>
    <col min="93" max="97" width="0" style="350" hidden="1" customWidth="1"/>
    <col min="98" max="98" width="9.140625" style="350"/>
    <col min="99" max="99" width="26.42578125" style="348" bestFit="1" customWidth="1"/>
    <col min="100" max="104" width="9.140625" style="348"/>
    <col min="105" max="113" width="6" style="351" customWidth="1"/>
    <col min="114" max="114" width="8" style="351" customWidth="1"/>
    <col min="115" max="118" width="6" style="351" customWidth="1"/>
    <col min="119" max="130" width="6" style="348" customWidth="1"/>
    <col min="131" max="140" width="6" style="351" customWidth="1"/>
    <col min="141" max="153" width="6" style="348" customWidth="1"/>
    <col min="154" max="161" width="6" style="351" customWidth="1"/>
    <col min="162" max="175" width="6" style="348" customWidth="1"/>
    <col min="176" max="193" width="6.85546875" style="351" customWidth="1"/>
    <col min="194" max="211" width="6.140625" style="351" hidden="1" customWidth="1"/>
    <col min="212" max="214" width="6.140625" style="348" hidden="1" customWidth="1"/>
    <col min="215" max="217" width="7.85546875" style="352" customWidth="1"/>
    <col min="218" max="225" width="8.28515625" style="348" customWidth="1"/>
    <col min="226" max="228" width="6.140625" style="351" hidden="1" customWidth="1"/>
    <col min="229" max="233" width="6.85546875" style="351" hidden="1" customWidth="1"/>
    <col min="234" max="234" width="6.85546875" style="353" hidden="1" customWidth="1"/>
    <col min="235" max="247" width="6.85546875" style="351" hidden="1" customWidth="1"/>
    <col min="248" max="248" width="6.140625" style="351" hidden="1" customWidth="1"/>
    <col min="249" max="249" width="6.85546875" style="353" hidden="1" customWidth="1"/>
    <col min="250" max="270" width="6.140625" style="351" hidden="1" customWidth="1"/>
    <col min="271" max="282" width="0" style="348" hidden="1" customWidth="1"/>
    <col min="283" max="285" width="7.5703125" style="348" customWidth="1"/>
    <col min="286" max="291" width="7.5703125" style="348" hidden="1" customWidth="1"/>
    <col min="292" max="294" width="7.5703125" style="351" hidden="1" customWidth="1"/>
    <col min="295" max="300" width="0" style="348" hidden="1" customWidth="1"/>
    <col min="301" max="315" width="7.140625" style="348" hidden="1" customWidth="1"/>
    <col min="316" max="318" width="7.140625" style="351" customWidth="1"/>
    <col min="319" max="336" width="7.140625" style="348" hidden="1" customWidth="1"/>
    <col min="337" max="339" width="7.140625" style="348" customWidth="1"/>
    <col min="340" max="345" width="7.140625" style="351" customWidth="1"/>
    <col min="346" max="351" width="7.140625" style="351" hidden="1" customWidth="1"/>
    <col min="352" max="352" width="7.140625" style="351" customWidth="1"/>
    <col min="353" max="16384" width="9.140625" style="348"/>
  </cols>
  <sheetData>
    <row r="1" spans="1:352">
      <c r="B1" s="349" t="s">
        <v>2288</v>
      </c>
    </row>
    <row r="2" spans="1:352">
      <c r="A2" s="354" t="s">
        <v>2289</v>
      </c>
      <c r="B2" s="349" t="s">
        <v>2290</v>
      </c>
    </row>
    <row r="3" spans="1:352">
      <c r="A3" s="354" t="s">
        <v>2291</v>
      </c>
      <c r="B3" s="349" t="s">
        <v>2292</v>
      </c>
    </row>
    <row r="4" spans="1:352">
      <c r="A4" s="354" t="s">
        <v>93</v>
      </c>
      <c r="B4" s="349"/>
    </row>
    <row r="5" spans="1:352">
      <c r="A5" s="354" t="s">
        <v>2293</v>
      </c>
      <c r="B5" s="349" t="s">
        <v>2294</v>
      </c>
    </row>
    <row r="7" spans="1:352" ht="15" customHeight="1">
      <c r="A7" s="869" t="s">
        <v>20</v>
      </c>
      <c r="B7" s="869" t="s">
        <v>166</v>
      </c>
      <c r="C7" s="869" t="s">
        <v>14</v>
      </c>
      <c r="D7" s="869" t="s">
        <v>169</v>
      </c>
      <c r="E7" s="869" t="s">
        <v>2295</v>
      </c>
      <c r="F7" s="869" t="s">
        <v>14</v>
      </c>
      <c r="G7" s="869" t="s">
        <v>170</v>
      </c>
      <c r="H7" s="355"/>
      <c r="I7" s="355"/>
      <c r="J7" s="355"/>
      <c r="K7" s="869" t="s">
        <v>2296</v>
      </c>
      <c r="L7" s="869" t="s">
        <v>2297</v>
      </c>
      <c r="M7" s="869" t="s">
        <v>2298</v>
      </c>
      <c r="N7" s="869" t="s">
        <v>2299</v>
      </c>
      <c r="O7" s="1017" t="s">
        <v>424</v>
      </c>
      <c r="P7" s="1017"/>
      <c r="Q7" s="1017"/>
      <c r="R7" s="1017"/>
      <c r="S7" s="1017"/>
      <c r="T7" s="1017"/>
      <c r="U7" s="872" t="s">
        <v>425</v>
      </c>
      <c r="V7" s="872"/>
      <c r="W7" s="872"/>
      <c r="X7" s="872"/>
      <c r="Y7" s="872"/>
      <c r="Z7" s="872"/>
      <c r="AA7" s="1017" t="s">
        <v>2300</v>
      </c>
      <c r="AB7" s="1017"/>
      <c r="AC7" s="1017"/>
      <c r="AD7" s="1017"/>
      <c r="AE7" s="1017"/>
      <c r="AF7" s="1017"/>
      <c r="AG7" s="872" t="s">
        <v>2301</v>
      </c>
      <c r="AH7" s="872"/>
      <c r="AI7" s="872"/>
      <c r="AJ7" s="872"/>
      <c r="AK7" s="872"/>
      <c r="AL7" s="872"/>
      <c r="AM7" s="1017" t="s">
        <v>2302</v>
      </c>
      <c r="AN7" s="1017"/>
      <c r="AO7" s="1017"/>
      <c r="AP7" s="1017"/>
      <c r="AQ7" s="1017"/>
      <c r="AR7" s="1017"/>
      <c r="AS7" s="872" t="s">
        <v>2303</v>
      </c>
      <c r="AT7" s="872"/>
      <c r="AU7" s="872"/>
      <c r="AV7" s="872"/>
      <c r="AW7" s="872"/>
      <c r="AX7" s="872"/>
      <c r="AY7" s="1017" t="s">
        <v>2304</v>
      </c>
      <c r="AZ7" s="1017"/>
      <c r="BA7" s="1017"/>
      <c r="BB7" s="1017"/>
      <c r="BC7" s="1017"/>
      <c r="BD7" s="1017"/>
      <c r="BE7" s="872" t="s">
        <v>2305</v>
      </c>
      <c r="BF7" s="872"/>
      <c r="BG7" s="872"/>
      <c r="BH7" s="872"/>
      <c r="BI7" s="872"/>
      <c r="BJ7" s="872"/>
      <c r="BK7" s="1017" t="s">
        <v>2306</v>
      </c>
      <c r="BL7" s="1017"/>
      <c r="BM7" s="1017"/>
      <c r="BN7" s="1017"/>
      <c r="BO7" s="1017"/>
      <c r="BP7" s="1017"/>
      <c r="BQ7" s="872" t="s">
        <v>2307</v>
      </c>
      <c r="BR7" s="872"/>
      <c r="BS7" s="872"/>
      <c r="BT7" s="872"/>
      <c r="BU7" s="872"/>
      <c r="BV7" s="872"/>
      <c r="BW7" s="1018" t="s">
        <v>2308</v>
      </c>
      <c r="BX7" s="1019"/>
      <c r="BY7" s="1019"/>
      <c r="BZ7" s="1019"/>
      <c r="CA7" s="1019"/>
      <c r="CB7" s="1019"/>
      <c r="CC7" s="1019"/>
      <c r="CD7" s="1019"/>
      <c r="CE7" s="1019"/>
      <c r="CF7" s="1019"/>
      <c r="CG7" s="1019"/>
      <c r="CH7" s="1019"/>
      <c r="CI7" s="1019"/>
      <c r="CJ7" s="1019"/>
      <c r="CK7" s="1019"/>
      <c r="CL7" s="1019"/>
      <c r="CM7" s="1019"/>
      <c r="CN7" s="1019"/>
      <c r="CO7" s="1019"/>
      <c r="CP7" s="1019"/>
      <c r="CQ7" s="1019"/>
      <c r="CR7" s="1019"/>
      <c r="CS7" s="1019"/>
      <c r="CT7" s="1020"/>
      <c r="CU7" s="872" t="s">
        <v>430</v>
      </c>
      <c r="CV7" s="872"/>
      <c r="CW7" s="872"/>
      <c r="CX7" s="872"/>
      <c r="CY7" s="872"/>
      <c r="CZ7" s="872"/>
      <c r="DA7" s="873" t="s">
        <v>2309</v>
      </c>
      <c r="DB7" s="873"/>
      <c r="DC7" s="873"/>
      <c r="DD7" s="873"/>
      <c r="DE7" s="873"/>
      <c r="DF7" s="873"/>
      <c r="DG7" s="873"/>
      <c r="DH7" s="873"/>
      <c r="DI7" s="873"/>
      <c r="DJ7" s="873"/>
      <c r="DK7" s="873"/>
      <c r="DL7" s="873"/>
      <c r="DM7" s="873"/>
      <c r="DN7" s="873"/>
      <c r="DO7" s="872" t="s">
        <v>2310</v>
      </c>
      <c r="DP7" s="872"/>
      <c r="DQ7" s="872"/>
      <c r="DR7" s="872"/>
      <c r="DS7" s="872"/>
      <c r="DT7" s="872"/>
      <c r="DU7" s="872"/>
      <c r="DV7" s="872"/>
      <c r="DW7" s="872"/>
      <c r="DX7" s="872"/>
      <c r="DY7" s="872"/>
      <c r="DZ7" s="872"/>
      <c r="EA7" s="873" t="s">
        <v>2311</v>
      </c>
      <c r="EB7" s="873"/>
      <c r="EC7" s="873"/>
      <c r="ED7" s="873"/>
      <c r="EE7" s="873"/>
      <c r="EF7" s="873"/>
      <c r="EG7" s="873"/>
      <c r="EH7" s="873"/>
      <c r="EI7" s="873"/>
      <c r="EJ7" s="873"/>
      <c r="EK7" s="872" t="s">
        <v>2312</v>
      </c>
      <c r="EL7" s="872"/>
      <c r="EM7" s="872"/>
      <c r="EN7" s="872"/>
      <c r="EO7" s="872"/>
      <c r="EP7" s="872"/>
      <c r="EQ7" s="872"/>
      <c r="ER7" s="872"/>
      <c r="ES7" s="872"/>
      <c r="ET7" s="872"/>
      <c r="EU7" s="437"/>
      <c r="EV7" s="437"/>
      <c r="EW7" s="437"/>
      <c r="EX7" s="873" t="s">
        <v>2313</v>
      </c>
      <c r="EY7" s="873"/>
      <c r="EZ7" s="873"/>
      <c r="FA7" s="873"/>
      <c r="FB7" s="873"/>
      <c r="FC7" s="873"/>
      <c r="FD7" s="873"/>
      <c r="FE7" s="873"/>
      <c r="FF7" s="872" t="s">
        <v>2314</v>
      </c>
      <c r="FG7" s="872"/>
      <c r="FH7" s="872"/>
      <c r="FI7" s="872"/>
      <c r="FJ7" s="872"/>
      <c r="FK7" s="872"/>
      <c r="FL7" s="872"/>
      <c r="FM7" s="872"/>
      <c r="FN7" s="872"/>
      <c r="FO7" s="872"/>
      <c r="FP7" s="872"/>
      <c r="FQ7" s="872"/>
      <c r="FR7" s="872"/>
      <c r="FS7" s="872"/>
      <c r="FT7" s="873" t="s">
        <v>2315</v>
      </c>
      <c r="FU7" s="873"/>
      <c r="FV7" s="873"/>
      <c r="FW7" s="873"/>
      <c r="FX7" s="873"/>
      <c r="FY7" s="873"/>
      <c r="FZ7" s="873"/>
      <c r="GA7" s="873"/>
      <c r="GB7" s="873"/>
      <c r="GC7" s="873"/>
      <c r="GD7" s="873"/>
      <c r="GE7" s="873"/>
      <c r="GF7" s="873"/>
      <c r="GG7" s="873"/>
      <c r="GH7" s="873"/>
      <c r="GI7" s="873"/>
      <c r="GJ7" s="873"/>
      <c r="GK7" s="873"/>
      <c r="GL7" s="873"/>
      <c r="GM7" s="873"/>
      <c r="GN7" s="873"/>
      <c r="GO7" s="873"/>
      <c r="GP7" s="873"/>
      <c r="GQ7" s="873"/>
      <c r="GR7" s="873"/>
      <c r="GS7" s="873"/>
      <c r="GT7" s="873"/>
      <c r="GU7" s="873"/>
      <c r="GV7" s="873"/>
      <c r="GW7" s="873"/>
      <c r="GX7" s="873"/>
      <c r="GY7" s="873"/>
      <c r="GZ7" s="873"/>
      <c r="HA7" s="873"/>
      <c r="HB7" s="873"/>
      <c r="HC7" s="873"/>
      <c r="HD7" s="873"/>
      <c r="HE7" s="873"/>
      <c r="HF7" s="873"/>
      <c r="HG7" s="873"/>
      <c r="HH7" s="873"/>
      <c r="HI7" s="873"/>
      <c r="HJ7" s="872" t="s">
        <v>2316</v>
      </c>
      <c r="HK7" s="872"/>
      <c r="HL7" s="872"/>
      <c r="HM7" s="872"/>
      <c r="HN7" s="872"/>
      <c r="HO7" s="872"/>
      <c r="HP7" s="872"/>
      <c r="HQ7" s="872"/>
      <c r="HR7" s="873" t="s">
        <v>2317</v>
      </c>
      <c r="HS7" s="873"/>
      <c r="HT7" s="873"/>
      <c r="HU7" s="873"/>
      <c r="HV7" s="873"/>
      <c r="HW7" s="873"/>
      <c r="HX7" s="873"/>
      <c r="HY7" s="873"/>
      <c r="HZ7" s="873"/>
      <c r="IA7" s="873"/>
      <c r="IB7" s="873"/>
      <c r="IC7" s="873"/>
      <c r="ID7" s="873"/>
      <c r="IE7" s="873"/>
      <c r="IF7" s="873"/>
      <c r="IG7" s="873"/>
      <c r="IH7" s="873"/>
      <c r="II7" s="873"/>
      <c r="IJ7" s="873"/>
      <c r="IK7" s="873"/>
      <c r="IL7" s="873"/>
      <c r="IM7" s="873"/>
      <c r="IN7" s="873"/>
      <c r="IO7" s="873"/>
      <c r="IP7" s="873"/>
      <c r="IQ7" s="873"/>
      <c r="IR7" s="873"/>
      <c r="IS7" s="873"/>
      <c r="IT7" s="873"/>
      <c r="IU7" s="873"/>
      <c r="IV7" s="873"/>
      <c r="IW7" s="873"/>
      <c r="IX7" s="873"/>
      <c r="IY7" s="873"/>
      <c r="IZ7" s="873"/>
      <c r="JA7" s="873"/>
      <c r="JB7" s="873"/>
      <c r="JC7" s="873"/>
      <c r="JD7" s="873"/>
      <c r="JE7" s="873"/>
      <c r="JF7" s="873"/>
      <c r="JG7" s="873"/>
      <c r="JH7" s="873"/>
      <c r="JI7" s="873"/>
      <c r="JJ7" s="873"/>
      <c r="JK7" s="356"/>
      <c r="JL7" s="357"/>
      <c r="JM7" s="357"/>
      <c r="JN7" s="357"/>
      <c r="JO7" s="357"/>
      <c r="JP7" s="357"/>
      <c r="JQ7" s="357"/>
      <c r="JR7" s="357"/>
      <c r="JS7" s="357"/>
      <c r="JT7" s="357"/>
      <c r="JU7" s="357"/>
      <c r="JV7" s="357"/>
      <c r="JW7" s="880" t="s">
        <v>2318</v>
      </c>
      <c r="JX7" s="881"/>
      <c r="JY7" s="882"/>
      <c r="JZ7" s="880" t="s">
        <v>2319</v>
      </c>
      <c r="KA7" s="881"/>
      <c r="KB7" s="881"/>
      <c r="KC7" s="881"/>
      <c r="KD7" s="881"/>
      <c r="KE7" s="881"/>
      <c r="KF7" s="881"/>
      <c r="KG7" s="881"/>
      <c r="KH7" s="882"/>
      <c r="KI7" s="1021" t="s">
        <v>2320</v>
      </c>
      <c r="KJ7" s="1015"/>
      <c r="KK7" s="1015"/>
      <c r="KL7" s="1015"/>
      <c r="KM7" s="1015"/>
      <c r="KN7" s="1015"/>
      <c r="KO7" s="1015"/>
      <c r="KP7" s="1015"/>
      <c r="KQ7" s="1022"/>
      <c r="KR7" s="358"/>
      <c r="KS7" s="359"/>
      <c r="KT7" s="359"/>
      <c r="KU7" s="359"/>
      <c r="KV7" s="359"/>
      <c r="KW7" s="359"/>
      <c r="KX7" s="359"/>
      <c r="KY7" s="359"/>
      <c r="KZ7" s="359"/>
      <c r="LA7" s="359"/>
      <c r="LB7" s="359"/>
      <c r="LC7" s="359"/>
      <c r="LD7" s="1023" t="s">
        <v>2321</v>
      </c>
      <c r="LE7" s="1023"/>
      <c r="LF7" s="1023"/>
      <c r="LG7" s="359"/>
      <c r="LH7" s="359"/>
      <c r="LI7" s="359"/>
      <c r="LJ7" s="359"/>
      <c r="LK7" s="359"/>
      <c r="LL7" s="359"/>
      <c r="LM7" s="1015" t="s">
        <v>2322</v>
      </c>
      <c r="LN7" s="1015"/>
      <c r="LO7" s="1015"/>
      <c r="LP7" s="359"/>
      <c r="LQ7" s="359"/>
      <c r="LR7" s="359"/>
      <c r="LS7" s="359"/>
      <c r="LT7" s="359"/>
      <c r="LU7" s="359"/>
      <c r="LV7" s="1016" t="s">
        <v>2322</v>
      </c>
      <c r="LW7" s="1016"/>
      <c r="LX7" s="1016"/>
      <c r="LY7" s="1016" t="s">
        <v>2323</v>
      </c>
      <c r="LZ7" s="1016"/>
      <c r="MA7" s="1016"/>
      <c r="MB7" s="873" t="s">
        <v>2324</v>
      </c>
      <c r="MC7" s="873"/>
      <c r="MD7" s="873"/>
      <c r="ME7" s="873"/>
      <c r="MF7" s="873"/>
      <c r="MG7" s="873"/>
      <c r="MH7" s="873"/>
      <c r="MI7" s="873"/>
      <c r="MJ7" s="873"/>
      <c r="MK7" s="873"/>
      <c r="ML7" s="873"/>
      <c r="MM7" s="873"/>
      <c r="MN7" s="873"/>
    </row>
    <row r="8" spans="1:352" s="366" customFormat="1" ht="29.25" customHeight="1">
      <c r="A8" s="870"/>
      <c r="B8" s="870"/>
      <c r="C8" s="870"/>
      <c r="D8" s="870"/>
      <c r="E8" s="870"/>
      <c r="F8" s="870"/>
      <c r="G8" s="870"/>
      <c r="H8" s="360" t="s">
        <v>2325</v>
      </c>
      <c r="I8" s="360" t="s">
        <v>2326</v>
      </c>
      <c r="J8" s="360" t="s">
        <v>2327</v>
      </c>
      <c r="K8" s="870"/>
      <c r="L8" s="870"/>
      <c r="M8" s="870"/>
      <c r="N8" s="870"/>
      <c r="O8" s="1013" t="s">
        <v>1391</v>
      </c>
      <c r="P8" s="1013" t="s">
        <v>1392</v>
      </c>
      <c r="Q8" s="1013" t="s">
        <v>1393</v>
      </c>
      <c r="R8" s="1013" t="s">
        <v>1394</v>
      </c>
      <c r="S8" s="1013" t="s">
        <v>2328</v>
      </c>
      <c r="T8" s="1013" t="s">
        <v>67</v>
      </c>
      <c r="U8" s="869" t="s">
        <v>1391</v>
      </c>
      <c r="V8" s="869" t="s">
        <v>1392</v>
      </c>
      <c r="W8" s="869" t="s">
        <v>1393</v>
      </c>
      <c r="X8" s="869" t="s">
        <v>1394</v>
      </c>
      <c r="Y8" s="869" t="s">
        <v>2328</v>
      </c>
      <c r="Z8" s="869" t="s">
        <v>67</v>
      </c>
      <c r="AA8" s="1013" t="s">
        <v>1391</v>
      </c>
      <c r="AB8" s="1013" t="s">
        <v>1392</v>
      </c>
      <c r="AC8" s="1013" t="s">
        <v>1393</v>
      </c>
      <c r="AD8" s="1013" t="s">
        <v>1394</v>
      </c>
      <c r="AE8" s="1013" t="s">
        <v>2328</v>
      </c>
      <c r="AF8" s="1013" t="s">
        <v>67</v>
      </c>
      <c r="AG8" s="869" t="s">
        <v>1391</v>
      </c>
      <c r="AH8" s="869" t="s">
        <v>1392</v>
      </c>
      <c r="AI8" s="869" t="s">
        <v>1393</v>
      </c>
      <c r="AJ8" s="869" t="s">
        <v>1394</v>
      </c>
      <c r="AK8" s="869" t="s">
        <v>2328</v>
      </c>
      <c r="AL8" s="869" t="s">
        <v>67</v>
      </c>
      <c r="AM8" s="1013" t="s">
        <v>1391</v>
      </c>
      <c r="AN8" s="1013" t="s">
        <v>1392</v>
      </c>
      <c r="AO8" s="1013" t="s">
        <v>1393</v>
      </c>
      <c r="AP8" s="1013" t="s">
        <v>1394</v>
      </c>
      <c r="AQ8" s="1013" t="s">
        <v>2328</v>
      </c>
      <c r="AR8" s="1013" t="s">
        <v>67</v>
      </c>
      <c r="AS8" s="869" t="s">
        <v>1391</v>
      </c>
      <c r="AT8" s="869" t="s">
        <v>1392</v>
      </c>
      <c r="AU8" s="869" t="s">
        <v>1393</v>
      </c>
      <c r="AV8" s="869" t="s">
        <v>1394</v>
      </c>
      <c r="AW8" s="869" t="s">
        <v>2328</v>
      </c>
      <c r="AX8" s="869" t="s">
        <v>67</v>
      </c>
      <c r="AY8" s="1013" t="s">
        <v>1391</v>
      </c>
      <c r="AZ8" s="1013" t="s">
        <v>1392</v>
      </c>
      <c r="BA8" s="1013" t="s">
        <v>1393</v>
      </c>
      <c r="BB8" s="1013" t="s">
        <v>1394</v>
      </c>
      <c r="BC8" s="1013" t="s">
        <v>2328</v>
      </c>
      <c r="BD8" s="1013" t="s">
        <v>67</v>
      </c>
      <c r="BE8" s="869" t="s">
        <v>1391</v>
      </c>
      <c r="BF8" s="869" t="s">
        <v>1392</v>
      </c>
      <c r="BG8" s="869" t="s">
        <v>1393</v>
      </c>
      <c r="BH8" s="869" t="s">
        <v>1394</v>
      </c>
      <c r="BI8" s="869" t="s">
        <v>2328</v>
      </c>
      <c r="BJ8" s="869" t="s">
        <v>67</v>
      </c>
      <c r="BK8" s="1013" t="s">
        <v>1391</v>
      </c>
      <c r="BL8" s="1013" t="s">
        <v>1392</v>
      </c>
      <c r="BM8" s="1013" t="s">
        <v>1393</v>
      </c>
      <c r="BN8" s="1013" t="s">
        <v>1394</v>
      </c>
      <c r="BO8" s="1013" t="s">
        <v>2328</v>
      </c>
      <c r="BP8" s="1013" t="s">
        <v>67</v>
      </c>
      <c r="BQ8" s="869" t="s">
        <v>1391</v>
      </c>
      <c r="BR8" s="869" t="s">
        <v>1392</v>
      </c>
      <c r="BS8" s="869" t="s">
        <v>1393</v>
      </c>
      <c r="BT8" s="869" t="s">
        <v>1394</v>
      </c>
      <c r="BU8" s="869" t="s">
        <v>2328</v>
      </c>
      <c r="BV8" s="869" t="s">
        <v>67</v>
      </c>
      <c r="BW8" s="361" t="s">
        <v>2329</v>
      </c>
      <c r="BX8" s="360" t="s">
        <v>2330</v>
      </c>
      <c r="BY8" s="360" t="s">
        <v>2331</v>
      </c>
      <c r="BZ8" s="360" t="s">
        <v>2332</v>
      </c>
      <c r="CA8" s="360" t="s">
        <v>2333</v>
      </c>
      <c r="CB8" s="960" t="s">
        <v>2334</v>
      </c>
      <c r="CC8" s="1012"/>
      <c r="CD8" s="1012"/>
      <c r="CE8" s="1012"/>
      <c r="CF8" s="1012"/>
      <c r="CG8" s="1012"/>
      <c r="CH8" s="961"/>
      <c r="CI8" s="362" t="s">
        <v>2335</v>
      </c>
      <c r="CJ8" s="362" t="s">
        <v>2336</v>
      </c>
      <c r="CK8" s="362" t="s">
        <v>2337</v>
      </c>
      <c r="CL8" s="362" t="s">
        <v>2338</v>
      </c>
      <c r="CM8" s="362" t="s">
        <v>2339</v>
      </c>
      <c r="CN8" s="960" t="s">
        <v>2340</v>
      </c>
      <c r="CO8" s="1012"/>
      <c r="CP8" s="1012"/>
      <c r="CQ8" s="1012"/>
      <c r="CR8" s="1012"/>
      <c r="CS8" s="1012"/>
      <c r="CT8" s="961"/>
      <c r="CU8" s="360" t="s">
        <v>454</v>
      </c>
      <c r="CV8" s="360" t="s">
        <v>455</v>
      </c>
      <c r="CW8" s="360" t="s">
        <v>2341</v>
      </c>
      <c r="CX8" s="360" t="s">
        <v>456</v>
      </c>
      <c r="CY8" s="360" t="s">
        <v>2342</v>
      </c>
      <c r="CZ8" s="360" t="s">
        <v>458</v>
      </c>
      <c r="DA8" s="863" t="s">
        <v>75</v>
      </c>
      <c r="DB8" s="865"/>
      <c r="DC8" s="863" t="s">
        <v>459</v>
      </c>
      <c r="DD8" s="865"/>
      <c r="DE8" s="863" t="s">
        <v>460</v>
      </c>
      <c r="DF8" s="865"/>
      <c r="DG8" s="863" t="s">
        <v>461</v>
      </c>
      <c r="DH8" s="865"/>
      <c r="DI8" s="863" t="s">
        <v>462</v>
      </c>
      <c r="DJ8" s="865"/>
      <c r="DK8" s="863" t="s">
        <v>463</v>
      </c>
      <c r="DL8" s="865"/>
      <c r="DM8" s="863" t="s">
        <v>464</v>
      </c>
      <c r="DN8" s="865"/>
      <c r="DO8" s="1011" t="s">
        <v>2343</v>
      </c>
      <c r="DP8" s="879"/>
      <c r="DQ8" s="1011" t="s">
        <v>2344</v>
      </c>
      <c r="DR8" s="879"/>
      <c r="DS8" s="1011" t="s">
        <v>2345</v>
      </c>
      <c r="DT8" s="879"/>
      <c r="DU8" s="1011" t="s">
        <v>2346</v>
      </c>
      <c r="DV8" s="879"/>
      <c r="DW8" s="1011" t="s">
        <v>2347</v>
      </c>
      <c r="DX8" s="879"/>
      <c r="DY8" s="877" t="s">
        <v>2348</v>
      </c>
      <c r="DZ8" s="879"/>
      <c r="EA8" s="863" t="s">
        <v>173</v>
      </c>
      <c r="EB8" s="865"/>
      <c r="EC8" s="863" t="s">
        <v>2349</v>
      </c>
      <c r="ED8" s="865"/>
      <c r="EE8" s="863" t="s">
        <v>2350</v>
      </c>
      <c r="EF8" s="865"/>
      <c r="EG8" s="863" t="s">
        <v>2351</v>
      </c>
      <c r="EH8" s="865"/>
      <c r="EI8" s="863" t="s">
        <v>2352</v>
      </c>
      <c r="EJ8" s="865"/>
      <c r="EK8" s="877" t="s">
        <v>173</v>
      </c>
      <c r="EL8" s="879"/>
      <c r="EM8" s="877" t="s">
        <v>2349</v>
      </c>
      <c r="EN8" s="879"/>
      <c r="EO8" s="877" t="s">
        <v>2350</v>
      </c>
      <c r="EP8" s="879"/>
      <c r="EQ8" s="877" t="s">
        <v>2351</v>
      </c>
      <c r="ER8" s="879"/>
      <c r="ES8" s="877" t="s">
        <v>2352</v>
      </c>
      <c r="ET8" s="879"/>
      <c r="EU8" s="438"/>
      <c r="EV8" s="438"/>
      <c r="EW8" s="438"/>
      <c r="EX8" s="863" t="s">
        <v>2353</v>
      </c>
      <c r="EY8" s="865"/>
      <c r="EZ8" s="863" t="s">
        <v>2354</v>
      </c>
      <c r="FA8" s="865"/>
      <c r="FB8" s="863" t="s">
        <v>2355</v>
      </c>
      <c r="FC8" s="865"/>
      <c r="FD8" s="863" t="s">
        <v>2356</v>
      </c>
      <c r="FE8" s="865"/>
      <c r="FF8" s="877" t="s">
        <v>75</v>
      </c>
      <c r="FG8" s="879"/>
      <c r="FH8" s="877" t="s">
        <v>459</v>
      </c>
      <c r="FI8" s="879"/>
      <c r="FJ8" s="877" t="s">
        <v>460</v>
      </c>
      <c r="FK8" s="879"/>
      <c r="FL8" s="877" t="s">
        <v>461</v>
      </c>
      <c r="FM8" s="879"/>
      <c r="FN8" s="877" t="s">
        <v>462</v>
      </c>
      <c r="FO8" s="879"/>
      <c r="FP8" s="877" t="s">
        <v>463</v>
      </c>
      <c r="FQ8" s="879"/>
      <c r="FR8" s="877" t="s">
        <v>464</v>
      </c>
      <c r="FS8" s="879"/>
      <c r="FT8" s="1008" t="s">
        <v>2357</v>
      </c>
      <c r="FU8" s="1009"/>
      <c r="FV8" s="1010"/>
      <c r="FW8" s="1008" t="s">
        <v>2358</v>
      </c>
      <c r="FX8" s="1009"/>
      <c r="FY8" s="1010"/>
      <c r="FZ8" s="1008" t="s">
        <v>2359</v>
      </c>
      <c r="GA8" s="1009"/>
      <c r="GB8" s="1010"/>
      <c r="GC8" s="1008" t="s">
        <v>2360</v>
      </c>
      <c r="GD8" s="1009"/>
      <c r="GE8" s="1010"/>
      <c r="GF8" s="1008" t="s">
        <v>2361</v>
      </c>
      <c r="GG8" s="1009"/>
      <c r="GH8" s="1010"/>
      <c r="GI8" s="1008" t="s">
        <v>2362</v>
      </c>
      <c r="GJ8" s="1009"/>
      <c r="GK8" s="1010"/>
      <c r="GL8" s="1008" t="s">
        <v>2363</v>
      </c>
      <c r="GM8" s="1009"/>
      <c r="GN8" s="1010"/>
      <c r="GO8" s="1008" t="s">
        <v>2364</v>
      </c>
      <c r="GP8" s="1009"/>
      <c r="GQ8" s="1010"/>
      <c r="GR8" s="1008" t="s">
        <v>2365</v>
      </c>
      <c r="GS8" s="1009"/>
      <c r="GT8" s="1010"/>
      <c r="GU8" s="1008" t="s">
        <v>2366</v>
      </c>
      <c r="GV8" s="1009"/>
      <c r="GW8" s="1010"/>
      <c r="GX8" s="1008" t="s">
        <v>2367</v>
      </c>
      <c r="GY8" s="1009"/>
      <c r="GZ8" s="1010"/>
      <c r="HA8" s="1008" t="s">
        <v>2368</v>
      </c>
      <c r="HB8" s="1009"/>
      <c r="HC8" s="1010"/>
      <c r="HD8" s="1002" t="s">
        <v>2369</v>
      </c>
      <c r="HE8" s="1003"/>
      <c r="HF8" s="1004"/>
      <c r="HG8" s="1005" t="s">
        <v>67</v>
      </c>
      <c r="HH8" s="1006"/>
      <c r="HI8" s="1007"/>
      <c r="HJ8" s="360" t="s">
        <v>2370</v>
      </c>
      <c r="HK8" s="360" t="s">
        <v>492</v>
      </c>
      <c r="HL8" s="360" t="s">
        <v>493</v>
      </c>
      <c r="HM8" s="360" t="s">
        <v>494</v>
      </c>
      <c r="HN8" s="360" t="s">
        <v>495</v>
      </c>
      <c r="HO8" s="360" t="s">
        <v>496</v>
      </c>
      <c r="HP8" s="360" t="s">
        <v>1376</v>
      </c>
      <c r="HQ8" s="360" t="s">
        <v>67</v>
      </c>
      <c r="HR8" s="863" t="s">
        <v>2371</v>
      </c>
      <c r="HS8" s="864"/>
      <c r="HT8" s="865"/>
      <c r="HU8" s="863" t="s">
        <v>435</v>
      </c>
      <c r="HV8" s="864"/>
      <c r="HW8" s="865"/>
      <c r="HX8" s="863" t="s">
        <v>436</v>
      </c>
      <c r="HY8" s="864"/>
      <c r="HZ8" s="865"/>
      <c r="IA8" s="863" t="s">
        <v>437</v>
      </c>
      <c r="IB8" s="864"/>
      <c r="IC8" s="865"/>
      <c r="ID8" s="863" t="s">
        <v>438</v>
      </c>
      <c r="IE8" s="864"/>
      <c r="IF8" s="865"/>
      <c r="IG8" s="863" t="s">
        <v>439</v>
      </c>
      <c r="IH8" s="864"/>
      <c r="II8" s="865"/>
      <c r="IJ8" s="863" t="s">
        <v>440</v>
      </c>
      <c r="IK8" s="864"/>
      <c r="IL8" s="865"/>
      <c r="IM8" s="863" t="s">
        <v>441</v>
      </c>
      <c r="IN8" s="864"/>
      <c r="IO8" s="865"/>
      <c r="IP8" s="863" t="s">
        <v>442</v>
      </c>
      <c r="IQ8" s="864"/>
      <c r="IR8" s="865"/>
      <c r="IS8" s="863" t="s">
        <v>443</v>
      </c>
      <c r="IT8" s="864"/>
      <c r="IU8" s="865"/>
      <c r="IV8" s="863" t="s">
        <v>444</v>
      </c>
      <c r="IW8" s="864"/>
      <c r="IX8" s="865"/>
      <c r="IY8" s="863" t="s">
        <v>445</v>
      </c>
      <c r="IZ8" s="864"/>
      <c r="JA8" s="865"/>
      <c r="JB8" s="863" t="s">
        <v>446</v>
      </c>
      <c r="JC8" s="864"/>
      <c r="JD8" s="865"/>
      <c r="JE8" s="863" t="s">
        <v>447</v>
      </c>
      <c r="JF8" s="864"/>
      <c r="JG8" s="865"/>
      <c r="JH8" s="863" t="s">
        <v>448</v>
      </c>
      <c r="JI8" s="864"/>
      <c r="JJ8" s="865"/>
      <c r="JK8" s="360" t="s">
        <v>2372</v>
      </c>
      <c r="JL8" s="360" t="s">
        <v>2373</v>
      </c>
      <c r="JM8" s="360" t="s">
        <v>2374</v>
      </c>
      <c r="JN8" s="360" t="s">
        <v>2375</v>
      </c>
      <c r="JO8" s="360" t="s">
        <v>2376</v>
      </c>
      <c r="JP8" s="360" t="s">
        <v>2377</v>
      </c>
      <c r="JQ8" s="360" t="s">
        <v>2378</v>
      </c>
      <c r="JR8" s="360" t="s">
        <v>2379</v>
      </c>
      <c r="JS8" s="360" t="s">
        <v>2380</v>
      </c>
      <c r="JT8" s="360" t="s">
        <v>2381</v>
      </c>
      <c r="JU8" s="360" t="s">
        <v>2382</v>
      </c>
      <c r="JV8" s="360" t="s">
        <v>2383</v>
      </c>
      <c r="JW8" s="883"/>
      <c r="JX8" s="884"/>
      <c r="JY8" s="885"/>
      <c r="JZ8" s="883"/>
      <c r="KA8" s="884"/>
      <c r="KB8" s="884"/>
      <c r="KC8" s="884"/>
      <c r="KD8" s="884"/>
      <c r="KE8" s="884"/>
      <c r="KF8" s="884"/>
      <c r="KG8" s="884"/>
      <c r="KH8" s="885"/>
      <c r="KI8" s="1002"/>
      <c r="KJ8" s="1003"/>
      <c r="KK8" s="1003"/>
      <c r="KL8" s="1003"/>
      <c r="KM8" s="1003"/>
      <c r="KN8" s="1003"/>
      <c r="KO8" s="1003"/>
      <c r="KP8" s="1003"/>
      <c r="KQ8" s="1004"/>
      <c r="KR8" s="360" t="s">
        <v>2384</v>
      </c>
      <c r="KS8" s="360" t="s">
        <v>2385</v>
      </c>
      <c r="KT8" s="360" t="s">
        <v>2386</v>
      </c>
      <c r="KU8" s="360" t="s">
        <v>2387</v>
      </c>
      <c r="KV8" s="360" t="s">
        <v>2388</v>
      </c>
      <c r="KW8" s="360" t="s">
        <v>2389</v>
      </c>
      <c r="KX8" s="360" t="s">
        <v>2390</v>
      </c>
      <c r="KY8" s="360" t="s">
        <v>2391</v>
      </c>
      <c r="KZ8" s="360" t="s">
        <v>2392</v>
      </c>
      <c r="LA8" s="360" t="s">
        <v>2393</v>
      </c>
      <c r="LB8" s="360" t="s">
        <v>2394</v>
      </c>
      <c r="LC8" s="360" t="s">
        <v>2395</v>
      </c>
      <c r="LD8" s="1006"/>
      <c r="LE8" s="1006"/>
      <c r="LF8" s="1006"/>
      <c r="LG8" s="360" t="s">
        <v>2396</v>
      </c>
      <c r="LH8" s="360" t="s">
        <v>2397</v>
      </c>
      <c r="LI8" s="360" t="s">
        <v>2398</v>
      </c>
      <c r="LJ8" s="360" t="s">
        <v>2399</v>
      </c>
      <c r="LK8" s="360" t="s">
        <v>2400</v>
      </c>
      <c r="LL8" s="360" t="s">
        <v>2401</v>
      </c>
      <c r="LM8" s="1003"/>
      <c r="LN8" s="1003"/>
      <c r="LO8" s="1003"/>
      <c r="LP8" s="360" t="s">
        <v>2402</v>
      </c>
      <c r="LQ8" s="360" t="s">
        <v>2403</v>
      </c>
      <c r="LR8" s="360" t="s">
        <v>2404</v>
      </c>
      <c r="LS8" s="360" t="s">
        <v>2405</v>
      </c>
      <c r="LT8" s="360" t="s">
        <v>2406</v>
      </c>
      <c r="LU8" s="363" t="s">
        <v>2407</v>
      </c>
      <c r="LV8" s="1016"/>
      <c r="LW8" s="1016"/>
      <c r="LX8" s="1016"/>
      <c r="LY8" s="1016"/>
      <c r="LZ8" s="1016"/>
      <c r="MA8" s="1016"/>
      <c r="MB8" s="364" t="s">
        <v>480</v>
      </c>
      <c r="MC8" s="364" t="s">
        <v>481</v>
      </c>
      <c r="MD8" s="364" t="s">
        <v>482</v>
      </c>
      <c r="ME8" s="364" t="s">
        <v>483</v>
      </c>
      <c r="MF8" s="364" t="s">
        <v>484</v>
      </c>
      <c r="MG8" s="364" t="s">
        <v>485</v>
      </c>
      <c r="MH8" s="364" t="s">
        <v>498</v>
      </c>
      <c r="MI8" s="364" t="s">
        <v>486</v>
      </c>
      <c r="MJ8" s="364" t="s">
        <v>487</v>
      </c>
      <c r="MK8" s="364" t="s">
        <v>488</v>
      </c>
      <c r="ML8" s="364" t="s">
        <v>489</v>
      </c>
      <c r="MM8" s="364" t="s">
        <v>490</v>
      </c>
      <c r="MN8" s="365" t="s">
        <v>67</v>
      </c>
    </row>
    <row r="9" spans="1:352" s="366" customFormat="1" ht="15" customHeight="1">
      <c r="A9" s="871"/>
      <c r="B9" s="871"/>
      <c r="C9" s="871"/>
      <c r="D9" s="871"/>
      <c r="E9" s="871"/>
      <c r="F9" s="871"/>
      <c r="G9" s="871"/>
      <c r="H9" s="360"/>
      <c r="I9" s="360"/>
      <c r="J9" s="360"/>
      <c r="K9" s="871"/>
      <c r="L9" s="871"/>
      <c r="M9" s="871"/>
      <c r="N9" s="871"/>
      <c r="O9" s="1014"/>
      <c r="P9" s="1014"/>
      <c r="Q9" s="1014"/>
      <c r="R9" s="1014"/>
      <c r="S9" s="1014"/>
      <c r="T9" s="1014"/>
      <c r="U9" s="871"/>
      <c r="V9" s="871"/>
      <c r="W9" s="871"/>
      <c r="X9" s="871"/>
      <c r="Y9" s="871"/>
      <c r="Z9" s="871"/>
      <c r="AA9" s="1014"/>
      <c r="AB9" s="1014"/>
      <c r="AC9" s="1014"/>
      <c r="AD9" s="1014"/>
      <c r="AE9" s="1014"/>
      <c r="AF9" s="1014"/>
      <c r="AG9" s="871"/>
      <c r="AH9" s="871"/>
      <c r="AI9" s="871"/>
      <c r="AJ9" s="871"/>
      <c r="AK9" s="871"/>
      <c r="AL9" s="871"/>
      <c r="AM9" s="1014"/>
      <c r="AN9" s="1014"/>
      <c r="AO9" s="1014"/>
      <c r="AP9" s="1014"/>
      <c r="AQ9" s="1014"/>
      <c r="AR9" s="1014"/>
      <c r="AS9" s="871"/>
      <c r="AT9" s="871"/>
      <c r="AU9" s="871"/>
      <c r="AV9" s="871"/>
      <c r="AW9" s="871"/>
      <c r="AX9" s="871"/>
      <c r="AY9" s="1014"/>
      <c r="AZ9" s="1014"/>
      <c r="BA9" s="1014"/>
      <c r="BB9" s="1014"/>
      <c r="BC9" s="1014"/>
      <c r="BD9" s="1014"/>
      <c r="BE9" s="871"/>
      <c r="BF9" s="871"/>
      <c r="BG9" s="871"/>
      <c r="BH9" s="871"/>
      <c r="BI9" s="871"/>
      <c r="BJ9" s="871"/>
      <c r="BK9" s="1014"/>
      <c r="BL9" s="1014"/>
      <c r="BM9" s="1014"/>
      <c r="BN9" s="1014"/>
      <c r="BO9" s="1014"/>
      <c r="BP9" s="1014"/>
      <c r="BQ9" s="871"/>
      <c r="BR9" s="871"/>
      <c r="BS9" s="871"/>
      <c r="BT9" s="871"/>
      <c r="BU9" s="871"/>
      <c r="BV9" s="871"/>
      <c r="BW9" s="360"/>
      <c r="BX9" s="360"/>
      <c r="BY9" s="360"/>
      <c r="BZ9" s="360"/>
      <c r="CA9" s="360"/>
      <c r="CB9" s="362" t="s">
        <v>95</v>
      </c>
      <c r="CC9" s="362"/>
      <c r="CD9" s="362"/>
      <c r="CE9" s="362"/>
      <c r="CF9" s="362"/>
      <c r="CG9" s="362"/>
      <c r="CH9" s="362" t="s">
        <v>96</v>
      </c>
      <c r="CI9" s="362"/>
      <c r="CJ9" s="362"/>
      <c r="CK9" s="362"/>
      <c r="CL9" s="362"/>
      <c r="CM9" s="362"/>
      <c r="CN9" s="362" t="s">
        <v>95</v>
      </c>
      <c r="CO9" s="362"/>
      <c r="CP9" s="362"/>
      <c r="CQ9" s="362"/>
      <c r="CR9" s="362"/>
      <c r="CS9" s="362"/>
      <c r="CT9" s="362" t="s">
        <v>96</v>
      </c>
      <c r="CU9" s="360"/>
      <c r="CV9" s="360"/>
      <c r="CW9" s="360"/>
      <c r="CX9" s="360"/>
      <c r="CY9" s="360"/>
      <c r="CZ9" s="360"/>
      <c r="DA9" s="365" t="s">
        <v>95</v>
      </c>
      <c r="DB9" s="365" t="s">
        <v>96</v>
      </c>
      <c r="DC9" s="365" t="s">
        <v>95</v>
      </c>
      <c r="DD9" s="365" t="s">
        <v>96</v>
      </c>
      <c r="DE9" s="365" t="s">
        <v>95</v>
      </c>
      <c r="DF9" s="365" t="s">
        <v>96</v>
      </c>
      <c r="DG9" s="365" t="s">
        <v>95</v>
      </c>
      <c r="DH9" s="365" t="s">
        <v>96</v>
      </c>
      <c r="DI9" s="365" t="s">
        <v>95</v>
      </c>
      <c r="DJ9" s="365" t="s">
        <v>96</v>
      </c>
      <c r="DK9" s="365" t="s">
        <v>95</v>
      </c>
      <c r="DL9" s="365" t="s">
        <v>96</v>
      </c>
      <c r="DM9" s="365" t="s">
        <v>95</v>
      </c>
      <c r="DN9" s="365" t="s">
        <v>96</v>
      </c>
      <c r="DO9" s="360" t="s">
        <v>95</v>
      </c>
      <c r="DP9" s="360" t="s">
        <v>96</v>
      </c>
      <c r="DQ9" s="360" t="s">
        <v>95</v>
      </c>
      <c r="DR9" s="360" t="s">
        <v>96</v>
      </c>
      <c r="DS9" s="360" t="s">
        <v>95</v>
      </c>
      <c r="DT9" s="360" t="s">
        <v>96</v>
      </c>
      <c r="DU9" s="360" t="s">
        <v>95</v>
      </c>
      <c r="DV9" s="360" t="s">
        <v>96</v>
      </c>
      <c r="DW9" s="360" t="s">
        <v>95</v>
      </c>
      <c r="DX9" s="360" t="s">
        <v>96</v>
      </c>
      <c r="DY9" s="360" t="s">
        <v>95</v>
      </c>
      <c r="DZ9" s="360" t="s">
        <v>96</v>
      </c>
      <c r="EA9" s="365" t="s">
        <v>95</v>
      </c>
      <c r="EB9" s="365" t="s">
        <v>96</v>
      </c>
      <c r="EC9" s="365" t="s">
        <v>95</v>
      </c>
      <c r="ED9" s="365" t="s">
        <v>96</v>
      </c>
      <c r="EE9" s="365" t="s">
        <v>95</v>
      </c>
      <c r="EF9" s="365" t="s">
        <v>96</v>
      </c>
      <c r="EG9" s="365" t="s">
        <v>95</v>
      </c>
      <c r="EH9" s="365" t="s">
        <v>96</v>
      </c>
      <c r="EI9" s="365" t="s">
        <v>95</v>
      </c>
      <c r="EJ9" s="365" t="s">
        <v>96</v>
      </c>
      <c r="EK9" s="360" t="s">
        <v>95</v>
      </c>
      <c r="EL9" s="360" t="s">
        <v>96</v>
      </c>
      <c r="EM9" s="360" t="s">
        <v>95</v>
      </c>
      <c r="EN9" s="360" t="s">
        <v>96</v>
      </c>
      <c r="EO9" s="360" t="s">
        <v>95</v>
      </c>
      <c r="EP9" s="360" t="s">
        <v>96</v>
      </c>
      <c r="EQ9" s="360" t="s">
        <v>95</v>
      </c>
      <c r="ER9" s="360" t="s">
        <v>96</v>
      </c>
      <c r="ES9" s="360" t="s">
        <v>95</v>
      </c>
      <c r="ET9" s="360" t="s">
        <v>96</v>
      </c>
      <c r="EU9" s="439"/>
      <c r="EV9" s="439"/>
      <c r="EW9" s="439"/>
      <c r="EX9" s="365" t="s">
        <v>95</v>
      </c>
      <c r="EY9" s="365" t="s">
        <v>96</v>
      </c>
      <c r="EZ9" s="365" t="s">
        <v>95</v>
      </c>
      <c r="FA9" s="365" t="s">
        <v>96</v>
      </c>
      <c r="FB9" s="365" t="s">
        <v>95</v>
      </c>
      <c r="FC9" s="365" t="s">
        <v>96</v>
      </c>
      <c r="FD9" s="365" t="s">
        <v>95</v>
      </c>
      <c r="FE9" s="365" t="s">
        <v>96</v>
      </c>
      <c r="FF9" s="360" t="s">
        <v>95</v>
      </c>
      <c r="FG9" s="360" t="s">
        <v>96</v>
      </c>
      <c r="FH9" s="360" t="s">
        <v>95</v>
      </c>
      <c r="FI9" s="360" t="s">
        <v>96</v>
      </c>
      <c r="FJ9" s="360" t="s">
        <v>95</v>
      </c>
      <c r="FK9" s="360" t="s">
        <v>96</v>
      </c>
      <c r="FL9" s="360" t="s">
        <v>95</v>
      </c>
      <c r="FM9" s="360" t="s">
        <v>96</v>
      </c>
      <c r="FN9" s="360" t="s">
        <v>95</v>
      </c>
      <c r="FO9" s="360" t="s">
        <v>96</v>
      </c>
      <c r="FP9" s="360" t="s">
        <v>95</v>
      </c>
      <c r="FQ9" s="360" t="s">
        <v>96</v>
      </c>
      <c r="FR9" s="360" t="s">
        <v>95</v>
      </c>
      <c r="FS9" s="360" t="s">
        <v>96</v>
      </c>
      <c r="FT9" s="365" t="s">
        <v>95</v>
      </c>
      <c r="FU9" s="365" t="s">
        <v>96</v>
      </c>
      <c r="FV9" s="365" t="s">
        <v>80</v>
      </c>
      <c r="FW9" s="365" t="s">
        <v>95</v>
      </c>
      <c r="FX9" s="365" t="s">
        <v>96</v>
      </c>
      <c r="FY9" s="365" t="s">
        <v>80</v>
      </c>
      <c r="FZ9" s="365" t="s">
        <v>95</v>
      </c>
      <c r="GA9" s="365" t="s">
        <v>96</v>
      </c>
      <c r="GB9" s="365" t="s">
        <v>80</v>
      </c>
      <c r="GC9" s="365" t="s">
        <v>95</v>
      </c>
      <c r="GD9" s="365" t="s">
        <v>96</v>
      </c>
      <c r="GE9" s="365" t="s">
        <v>80</v>
      </c>
      <c r="GF9" s="365" t="s">
        <v>95</v>
      </c>
      <c r="GG9" s="365" t="s">
        <v>96</v>
      </c>
      <c r="GH9" s="365" t="s">
        <v>80</v>
      </c>
      <c r="GI9" s="365" t="s">
        <v>95</v>
      </c>
      <c r="GJ9" s="365" t="s">
        <v>96</v>
      </c>
      <c r="GK9" s="365" t="s">
        <v>80</v>
      </c>
      <c r="GL9" s="365" t="s">
        <v>95</v>
      </c>
      <c r="GM9" s="365" t="s">
        <v>96</v>
      </c>
      <c r="GN9" s="365" t="s">
        <v>80</v>
      </c>
      <c r="GO9" s="365" t="s">
        <v>95</v>
      </c>
      <c r="GP9" s="365" t="s">
        <v>96</v>
      </c>
      <c r="GQ9" s="365" t="s">
        <v>80</v>
      </c>
      <c r="GR9" s="365" t="s">
        <v>95</v>
      </c>
      <c r="GS9" s="365" t="s">
        <v>96</v>
      </c>
      <c r="GT9" s="365" t="s">
        <v>80</v>
      </c>
      <c r="GU9" s="365" t="s">
        <v>95</v>
      </c>
      <c r="GV9" s="365" t="s">
        <v>96</v>
      </c>
      <c r="GW9" s="365" t="s">
        <v>80</v>
      </c>
      <c r="GX9" s="365" t="s">
        <v>95</v>
      </c>
      <c r="GY9" s="365" t="s">
        <v>96</v>
      </c>
      <c r="GZ9" s="365" t="s">
        <v>80</v>
      </c>
      <c r="HA9" s="365" t="s">
        <v>95</v>
      </c>
      <c r="HB9" s="365" t="s">
        <v>96</v>
      </c>
      <c r="HC9" s="365" t="s">
        <v>80</v>
      </c>
      <c r="HD9" s="360" t="s">
        <v>95</v>
      </c>
      <c r="HE9" s="360" t="s">
        <v>96</v>
      </c>
      <c r="HF9" s="360" t="s">
        <v>80</v>
      </c>
      <c r="HG9" s="365" t="s">
        <v>95</v>
      </c>
      <c r="HH9" s="365" t="s">
        <v>96</v>
      </c>
      <c r="HI9" s="365" t="s">
        <v>80</v>
      </c>
      <c r="HJ9" s="360"/>
      <c r="HK9" s="360"/>
      <c r="HL9" s="360"/>
      <c r="HM9" s="360"/>
      <c r="HN9" s="360"/>
      <c r="HO9" s="360"/>
      <c r="HP9" s="360"/>
      <c r="HQ9" s="360"/>
      <c r="HR9" s="365" t="s">
        <v>95</v>
      </c>
      <c r="HS9" s="365" t="s">
        <v>96</v>
      </c>
      <c r="HT9" s="365" t="s">
        <v>80</v>
      </c>
      <c r="HU9" s="365" t="s">
        <v>95</v>
      </c>
      <c r="HV9" s="365" t="s">
        <v>96</v>
      </c>
      <c r="HW9" s="365" t="s">
        <v>80</v>
      </c>
      <c r="HX9" s="365" t="s">
        <v>95</v>
      </c>
      <c r="HY9" s="365" t="s">
        <v>96</v>
      </c>
      <c r="HZ9" s="365" t="s">
        <v>80</v>
      </c>
      <c r="IA9" s="365" t="s">
        <v>95</v>
      </c>
      <c r="IB9" s="365" t="s">
        <v>96</v>
      </c>
      <c r="IC9" s="365" t="s">
        <v>80</v>
      </c>
      <c r="ID9" s="365" t="s">
        <v>95</v>
      </c>
      <c r="IE9" s="365" t="s">
        <v>96</v>
      </c>
      <c r="IF9" s="365" t="s">
        <v>80</v>
      </c>
      <c r="IG9" s="365" t="s">
        <v>95</v>
      </c>
      <c r="IH9" s="365" t="s">
        <v>96</v>
      </c>
      <c r="II9" s="365" t="s">
        <v>80</v>
      </c>
      <c r="IJ9" s="365" t="s">
        <v>95</v>
      </c>
      <c r="IK9" s="365" t="s">
        <v>96</v>
      </c>
      <c r="IL9" s="365" t="s">
        <v>80</v>
      </c>
      <c r="IM9" s="365" t="s">
        <v>95</v>
      </c>
      <c r="IN9" s="365" t="s">
        <v>96</v>
      </c>
      <c r="IO9" s="365" t="s">
        <v>80</v>
      </c>
      <c r="IP9" s="365" t="s">
        <v>95</v>
      </c>
      <c r="IQ9" s="365" t="s">
        <v>96</v>
      </c>
      <c r="IR9" s="365" t="s">
        <v>80</v>
      </c>
      <c r="IS9" s="365" t="s">
        <v>95</v>
      </c>
      <c r="IT9" s="365" t="s">
        <v>96</v>
      </c>
      <c r="IU9" s="365" t="s">
        <v>80</v>
      </c>
      <c r="IV9" s="365" t="s">
        <v>95</v>
      </c>
      <c r="IW9" s="365" t="s">
        <v>96</v>
      </c>
      <c r="IX9" s="365" t="s">
        <v>80</v>
      </c>
      <c r="IY9" s="365" t="s">
        <v>95</v>
      </c>
      <c r="IZ9" s="365" t="s">
        <v>96</v>
      </c>
      <c r="JA9" s="365" t="s">
        <v>80</v>
      </c>
      <c r="JB9" s="365" t="s">
        <v>95</v>
      </c>
      <c r="JC9" s="365" t="s">
        <v>96</v>
      </c>
      <c r="JD9" s="365" t="s">
        <v>80</v>
      </c>
      <c r="JE9" s="365" t="s">
        <v>95</v>
      </c>
      <c r="JF9" s="365" t="s">
        <v>96</v>
      </c>
      <c r="JG9" s="365" t="s">
        <v>80</v>
      </c>
      <c r="JH9" s="365" t="s">
        <v>95</v>
      </c>
      <c r="JI9" s="365" t="s">
        <v>96</v>
      </c>
      <c r="JJ9" s="365" t="s">
        <v>80</v>
      </c>
      <c r="JK9" s="360"/>
      <c r="JL9" s="360"/>
      <c r="JM9" s="360"/>
      <c r="JN9" s="360"/>
      <c r="JO9" s="360"/>
      <c r="JP9" s="360"/>
      <c r="JQ9" s="360"/>
      <c r="JR9" s="360"/>
      <c r="JS9" s="360"/>
      <c r="JT9" s="360"/>
      <c r="JU9" s="360"/>
      <c r="JV9" s="360"/>
      <c r="JW9" s="360" t="s">
        <v>95</v>
      </c>
      <c r="JX9" s="360" t="s">
        <v>96</v>
      </c>
      <c r="JY9" s="360" t="s">
        <v>80</v>
      </c>
      <c r="JZ9" s="360"/>
      <c r="KA9" s="360"/>
      <c r="KB9" s="360"/>
      <c r="KC9" s="360"/>
      <c r="KD9" s="360"/>
      <c r="KE9" s="360"/>
      <c r="KF9" s="365" t="s">
        <v>95</v>
      </c>
      <c r="KG9" s="365" t="s">
        <v>96</v>
      </c>
      <c r="KH9" s="365" t="s">
        <v>80</v>
      </c>
      <c r="KI9" s="360"/>
      <c r="KJ9" s="360"/>
      <c r="KK9" s="360"/>
      <c r="KL9" s="360"/>
      <c r="KM9" s="360"/>
      <c r="KN9" s="360"/>
      <c r="KO9" s="360" t="s">
        <v>95</v>
      </c>
      <c r="KP9" s="360" t="s">
        <v>96</v>
      </c>
      <c r="KQ9" s="360" t="s">
        <v>80</v>
      </c>
      <c r="KR9" s="360"/>
      <c r="KS9" s="360"/>
      <c r="KT9" s="360"/>
      <c r="KU9" s="360"/>
      <c r="KV9" s="360"/>
      <c r="KW9" s="360"/>
      <c r="KX9" s="360"/>
      <c r="KY9" s="360"/>
      <c r="KZ9" s="360"/>
      <c r="LA9" s="360"/>
      <c r="LB9" s="360"/>
      <c r="LC9" s="360"/>
      <c r="LD9" s="365" t="s">
        <v>95</v>
      </c>
      <c r="LE9" s="365" t="s">
        <v>96</v>
      </c>
      <c r="LF9" s="365" t="s">
        <v>80</v>
      </c>
      <c r="LG9" s="360"/>
      <c r="LH9" s="360"/>
      <c r="LI9" s="360"/>
      <c r="LJ9" s="360"/>
      <c r="LK9" s="360"/>
      <c r="LL9" s="360"/>
      <c r="LM9" s="360" t="s">
        <v>95</v>
      </c>
      <c r="LN9" s="360" t="s">
        <v>96</v>
      </c>
      <c r="LO9" s="360" t="s">
        <v>80</v>
      </c>
      <c r="LP9" s="360"/>
      <c r="LQ9" s="360"/>
      <c r="LR9" s="360"/>
      <c r="LS9" s="360"/>
      <c r="LT9" s="360"/>
      <c r="LU9" s="360"/>
      <c r="LV9" s="360" t="s">
        <v>95</v>
      </c>
      <c r="LW9" s="360" t="s">
        <v>96</v>
      </c>
      <c r="LX9" s="360" t="s">
        <v>80</v>
      </c>
      <c r="LY9" s="360" t="s">
        <v>95</v>
      </c>
      <c r="LZ9" s="360" t="s">
        <v>96</v>
      </c>
      <c r="MA9" s="360" t="s">
        <v>80</v>
      </c>
      <c r="MB9" s="365"/>
      <c r="MC9" s="365"/>
      <c r="MD9" s="365"/>
      <c r="ME9" s="365"/>
      <c r="MF9" s="365"/>
      <c r="MG9" s="365"/>
      <c r="MH9" s="365"/>
      <c r="MI9" s="365"/>
      <c r="MJ9" s="365"/>
      <c r="MK9" s="365"/>
      <c r="ML9" s="365"/>
      <c r="MM9" s="365"/>
      <c r="MN9" s="365"/>
    </row>
    <row r="10" spans="1:352" s="371" customFormat="1" ht="23.25" customHeight="1">
      <c r="A10" s="370">
        <v>1</v>
      </c>
      <c r="B10" s="370"/>
      <c r="C10" s="370" t="s">
        <v>86</v>
      </c>
      <c r="D10" s="370"/>
      <c r="E10" s="370"/>
      <c r="F10" s="370" t="s">
        <v>86</v>
      </c>
      <c r="G10" s="370"/>
      <c r="H10" s="370"/>
      <c r="I10" s="370"/>
      <c r="J10" s="370"/>
      <c r="K10" s="370"/>
      <c r="L10" s="370"/>
      <c r="M10" s="370"/>
      <c r="N10" s="370"/>
      <c r="O10" s="370">
        <v>8</v>
      </c>
      <c r="P10" s="370">
        <v>53</v>
      </c>
      <c r="Q10" s="370">
        <v>16</v>
      </c>
      <c r="R10" s="370">
        <v>11</v>
      </c>
      <c r="S10" s="370">
        <v>17</v>
      </c>
      <c r="T10" s="370">
        <v>105</v>
      </c>
      <c r="U10" s="370">
        <v>3</v>
      </c>
      <c r="V10" s="370">
        <v>5</v>
      </c>
      <c r="W10" s="370">
        <v>0</v>
      </c>
      <c r="X10" s="370">
        <v>0</v>
      </c>
      <c r="Y10" s="370">
        <v>3</v>
      </c>
      <c r="Z10" s="370">
        <v>11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0</v>
      </c>
      <c r="AM10" s="370">
        <v>0</v>
      </c>
      <c r="AN10" s="370">
        <v>0</v>
      </c>
      <c r="AO10" s="370">
        <v>0</v>
      </c>
      <c r="AP10" s="370">
        <v>0</v>
      </c>
      <c r="AQ10" s="370">
        <v>0</v>
      </c>
      <c r="AR10" s="370">
        <v>0</v>
      </c>
      <c r="AS10" s="370">
        <v>0</v>
      </c>
      <c r="AT10" s="370">
        <v>0</v>
      </c>
      <c r="AU10" s="370">
        <v>0</v>
      </c>
      <c r="AV10" s="370">
        <v>0</v>
      </c>
      <c r="AW10" s="370">
        <v>0</v>
      </c>
      <c r="AX10" s="370">
        <v>0</v>
      </c>
      <c r="AY10" s="370">
        <v>0</v>
      </c>
      <c r="AZ10" s="370">
        <v>0</v>
      </c>
      <c r="BA10" s="370">
        <v>0</v>
      </c>
      <c r="BB10" s="370">
        <v>0</v>
      </c>
      <c r="BC10" s="370">
        <v>0</v>
      </c>
      <c r="BD10" s="370">
        <v>0</v>
      </c>
      <c r="BE10" s="370">
        <v>0</v>
      </c>
      <c r="BF10" s="370">
        <v>0</v>
      </c>
      <c r="BG10" s="370">
        <v>0</v>
      </c>
      <c r="BH10" s="370">
        <v>0</v>
      </c>
      <c r="BI10" s="370">
        <v>0</v>
      </c>
      <c r="BJ10" s="370">
        <v>0</v>
      </c>
      <c r="BK10" s="370">
        <v>0</v>
      </c>
      <c r="BL10" s="370">
        <v>0</v>
      </c>
      <c r="BM10" s="370">
        <v>0</v>
      </c>
      <c r="BN10" s="370">
        <v>0</v>
      </c>
      <c r="BO10" s="370">
        <v>0</v>
      </c>
      <c r="BP10" s="370">
        <v>0</v>
      </c>
      <c r="BQ10" s="370">
        <v>0</v>
      </c>
      <c r="BR10" s="370">
        <v>1</v>
      </c>
      <c r="BS10" s="370">
        <v>0</v>
      </c>
      <c r="BT10" s="370">
        <v>1</v>
      </c>
      <c r="BU10" s="370">
        <v>0</v>
      </c>
      <c r="BV10" s="370">
        <v>2</v>
      </c>
      <c r="BW10" s="370">
        <v>0</v>
      </c>
      <c r="BX10" s="370">
        <v>1</v>
      </c>
      <c r="BY10" s="370">
        <v>0</v>
      </c>
      <c r="BZ10" s="370">
        <v>2</v>
      </c>
      <c r="CA10" s="370">
        <v>2</v>
      </c>
      <c r="CB10" s="370">
        <v>5</v>
      </c>
      <c r="CC10" s="370">
        <v>0</v>
      </c>
      <c r="CD10" s="370">
        <v>1</v>
      </c>
      <c r="CE10" s="370">
        <v>0</v>
      </c>
      <c r="CF10" s="370">
        <v>1</v>
      </c>
      <c r="CG10" s="370">
        <v>3</v>
      </c>
      <c r="CH10" s="370">
        <v>5</v>
      </c>
      <c r="CI10" s="370">
        <v>0</v>
      </c>
      <c r="CJ10" s="370">
        <v>4</v>
      </c>
      <c r="CK10" s="370">
        <v>0</v>
      </c>
      <c r="CL10" s="370">
        <v>2</v>
      </c>
      <c r="CM10" s="370">
        <v>3</v>
      </c>
      <c r="CN10" s="370">
        <v>9</v>
      </c>
      <c r="CO10" s="370">
        <v>0</v>
      </c>
      <c r="CP10" s="370">
        <v>3</v>
      </c>
      <c r="CQ10" s="370">
        <v>0</v>
      </c>
      <c r="CR10" s="370">
        <v>0</v>
      </c>
      <c r="CS10" s="370">
        <v>3</v>
      </c>
      <c r="CT10" s="370">
        <v>6</v>
      </c>
      <c r="CU10" s="370">
        <v>0</v>
      </c>
      <c r="CV10" s="370">
        <v>0</v>
      </c>
      <c r="CW10" s="370">
        <v>643</v>
      </c>
      <c r="CX10" s="370">
        <v>0</v>
      </c>
      <c r="CY10" s="370">
        <v>0</v>
      </c>
      <c r="CZ10" s="370">
        <v>288</v>
      </c>
      <c r="DA10" s="370">
        <v>12</v>
      </c>
      <c r="DB10" s="370">
        <v>8</v>
      </c>
      <c r="DC10" s="370">
        <v>0</v>
      </c>
      <c r="DD10" s="370">
        <v>0</v>
      </c>
      <c r="DE10" s="370">
        <v>15</v>
      </c>
      <c r="DF10" s="370">
        <v>15</v>
      </c>
      <c r="DG10" s="370">
        <v>0</v>
      </c>
      <c r="DH10" s="370">
        <v>1</v>
      </c>
      <c r="DI10" s="370">
        <v>41</v>
      </c>
      <c r="DJ10" s="370">
        <v>59</v>
      </c>
      <c r="DK10" s="370">
        <v>0</v>
      </c>
      <c r="DL10" s="370">
        <v>0</v>
      </c>
      <c r="DM10" s="370">
        <v>0</v>
      </c>
      <c r="DN10" s="370">
        <v>0</v>
      </c>
      <c r="DO10" s="370">
        <v>0</v>
      </c>
      <c r="DP10" s="370">
        <v>0</v>
      </c>
      <c r="DQ10" s="370">
        <v>12</v>
      </c>
      <c r="DR10" s="370">
        <v>20</v>
      </c>
      <c r="DS10" s="370">
        <v>21</v>
      </c>
      <c r="DT10" s="370">
        <v>30</v>
      </c>
      <c r="DU10" s="370">
        <v>18</v>
      </c>
      <c r="DV10" s="370">
        <v>21</v>
      </c>
      <c r="DW10" s="370">
        <v>17</v>
      </c>
      <c r="DX10" s="370">
        <v>12</v>
      </c>
      <c r="DY10" s="370">
        <v>0</v>
      </c>
      <c r="DZ10" s="370">
        <v>0</v>
      </c>
      <c r="EA10" s="370">
        <v>41</v>
      </c>
      <c r="EB10" s="370">
        <v>37</v>
      </c>
      <c r="EC10" s="370">
        <v>5</v>
      </c>
      <c r="ED10" s="370">
        <v>4</v>
      </c>
      <c r="EE10" s="370">
        <v>8</v>
      </c>
      <c r="EF10" s="370">
        <v>15</v>
      </c>
      <c r="EG10" s="370">
        <v>0</v>
      </c>
      <c r="EH10" s="370">
        <v>1</v>
      </c>
      <c r="EI10" s="370">
        <v>14</v>
      </c>
      <c r="EJ10" s="370">
        <v>26</v>
      </c>
      <c r="EK10" s="370">
        <v>2</v>
      </c>
      <c r="EL10" s="370">
        <v>0</v>
      </c>
      <c r="EM10" s="370">
        <v>1</v>
      </c>
      <c r="EN10" s="370">
        <v>0</v>
      </c>
      <c r="EO10" s="370">
        <v>3</v>
      </c>
      <c r="EP10" s="370">
        <v>1</v>
      </c>
      <c r="EQ10" s="370">
        <v>0</v>
      </c>
      <c r="ER10" s="370">
        <v>0</v>
      </c>
      <c r="ES10" s="370">
        <v>4</v>
      </c>
      <c r="ET10" s="370">
        <v>4</v>
      </c>
      <c r="EU10" s="370">
        <v>10</v>
      </c>
      <c r="EV10" s="370">
        <v>5</v>
      </c>
      <c r="EW10" s="370">
        <v>15</v>
      </c>
      <c r="EX10" s="370">
        <v>0</v>
      </c>
      <c r="EY10" s="370">
        <v>0</v>
      </c>
      <c r="EZ10" s="370">
        <v>2</v>
      </c>
      <c r="FA10" s="370">
        <v>0</v>
      </c>
      <c r="FB10" s="370">
        <v>0</v>
      </c>
      <c r="FC10" s="370">
        <v>0</v>
      </c>
      <c r="FD10" s="370">
        <v>0</v>
      </c>
      <c r="FE10" s="370">
        <v>0</v>
      </c>
      <c r="FF10" s="370">
        <v>1</v>
      </c>
      <c r="FG10" s="370">
        <v>5</v>
      </c>
      <c r="FH10" s="370">
        <v>0</v>
      </c>
      <c r="FI10" s="370">
        <v>0</v>
      </c>
      <c r="FJ10" s="370">
        <v>0</v>
      </c>
      <c r="FK10" s="370">
        <v>0</v>
      </c>
      <c r="FL10" s="370">
        <v>0</v>
      </c>
      <c r="FM10" s="370">
        <v>0</v>
      </c>
      <c r="FN10" s="370">
        <v>0</v>
      </c>
      <c r="FO10" s="370">
        <v>1</v>
      </c>
      <c r="FP10" s="370">
        <v>0</v>
      </c>
      <c r="FQ10" s="370">
        <v>0</v>
      </c>
      <c r="FR10" s="370">
        <v>0</v>
      </c>
      <c r="FS10" s="370">
        <v>0</v>
      </c>
      <c r="FT10" s="370">
        <v>237</v>
      </c>
      <c r="FU10" s="370">
        <v>196</v>
      </c>
      <c r="FV10" s="370">
        <v>432</v>
      </c>
      <c r="FW10" s="370">
        <v>237</v>
      </c>
      <c r="FX10" s="370">
        <v>197</v>
      </c>
      <c r="FY10" s="370">
        <v>434</v>
      </c>
      <c r="FZ10" s="370">
        <v>221</v>
      </c>
      <c r="GA10" s="370">
        <v>202</v>
      </c>
      <c r="GB10" s="370">
        <v>423</v>
      </c>
      <c r="GC10" s="370">
        <v>212</v>
      </c>
      <c r="GD10" s="370">
        <v>239</v>
      </c>
      <c r="GE10" s="370">
        <v>451</v>
      </c>
      <c r="GF10" s="370">
        <v>252</v>
      </c>
      <c r="GG10" s="370">
        <v>195</v>
      </c>
      <c r="GH10" s="370">
        <v>447</v>
      </c>
      <c r="GI10" s="370">
        <v>192</v>
      </c>
      <c r="GJ10" s="370">
        <v>208</v>
      </c>
      <c r="GK10" s="370">
        <v>400</v>
      </c>
      <c r="GL10" s="370">
        <v>0</v>
      </c>
      <c r="GM10" s="370">
        <v>0</v>
      </c>
      <c r="GN10" s="370">
        <v>0</v>
      </c>
      <c r="GO10" s="370">
        <v>0</v>
      </c>
      <c r="GP10" s="370">
        <v>0</v>
      </c>
      <c r="GQ10" s="370">
        <v>0</v>
      </c>
      <c r="GR10" s="370">
        <v>0</v>
      </c>
      <c r="GS10" s="370">
        <v>0</v>
      </c>
      <c r="GT10" s="370">
        <v>0</v>
      </c>
      <c r="GU10" s="370">
        <v>0</v>
      </c>
      <c r="GV10" s="370">
        <v>0</v>
      </c>
      <c r="GW10" s="370">
        <v>0</v>
      </c>
      <c r="GX10" s="370">
        <v>0</v>
      </c>
      <c r="GY10" s="370">
        <v>0</v>
      </c>
      <c r="GZ10" s="370">
        <v>0</v>
      </c>
      <c r="HA10" s="370">
        <v>0</v>
      </c>
      <c r="HB10" s="370">
        <v>0</v>
      </c>
      <c r="HC10" s="370">
        <v>0</v>
      </c>
      <c r="HD10" s="370">
        <v>0</v>
      </c>
      <c r="HE10" s="370">
        <v>0</v>
      </c>
      <c r="HF10" s="370">
        <v>0</v>
      </c>
      <c r="HG10" s="370">
        <v>1351</v>
      </c>
      <c r="HH10" s="370">
        <v>1237</v>
      </c>
      <c r="HI10" s="370">
        <v>2588</v>
      </c>
      <c r="HJ10" s="370">
        <v>2526</v>
      </c>
      <c r="HK10" s="370">
        <v>56</v>
      </c>
      <c r="HL10" s="370">
        <v>5</v>
      </c>
      <c r="HM10" s="370">
        <v>0</v>
      </c>
      <c r="HN10" s="370">
        <v>0</v>
      </c>
      <c r="HO10" s="370">
        <v>0</v>
      </c>
      <c r="HP10" s="370">
        <v>1</v>
      </c>
      <c r="HQ10" s="370">
        <v>2588</v>
      </c>
      <c r="HR10" s="370">
        <v>5</v>
      </c>
      <c r="HS10" s="370">
        <v>2</v>
      </c>
      <c r="HT10" s="370">
        <v>7</v>
      </c>
      <c r="HU10" s="370">
        <v>144</v>
      </c>
      <c r="HV10" s="370">
        <v>112</v>
      </c>
      <c r="HW10" s="370">
        <v>256</v>
      </c>
      <c r="HX10" s="370">
        <v>217</v>
      </c>
      <c r="HY10" s="370">
        <v>208</v>
      </c>
      <c r="HZ10" s="370">
        <v>425</v>
      </c>
      <c r="IA10" s="370">
        <v>206</v>
      </c>
      <c r="IB10" s="370">
        <v>193</v>
      </c>
      <c r="IC10" s="370">
        <v>399</v>
      </c>
      <c r="ID10" s="370">
        <v>198</v>
      </c>
      <c r="IE10" s="370">
        <v>206</v>
      </c>
      <c r="IF10" s="370">
        <v>404</v>
      </c>
      <c r="IG10" s="370">
        <v>201</v>
      </c>
      <c r="IH10" s="370">
        <v>201</v>
      </c>
      <c r="II10" s="370">
        <v>402</v>
      </c>
      <c r="IJ10" s="370">
        <v>205</v>
      </c>
      <c r="IK10" s="370">
        <v>172</v>
      </c>
      <c r="IL10" s="370">
        <v>377</v>
      </c>
      <c r="IM10" s="370">
        <v>96</v>
      </c>
      <c r="IN10" s="370">
        <v>92</v>
      </c>
      <c r="IO10" s="370">
        <v>188</v>
      </c>
      <c r="IP10" s="370">
        <v>62</v>
      </c>
      <c r="IQ10" s="370">
        <v>38</v>
      </c>
      <c r="IR10" s="370">
        <v>100</v>
      </c>
      <c r="IS10" s="370">
        <v>11</v>
      </c>
      <c r="IT10" s="370">
        <v>3</v>
      </c>
      <c r="IU10" s="370">
        <v>14</v>
      </c>
      <c r="IV10" s="370">
        <v>10</v>
      </c>
      <c r="IW10" s="370">
        <v>2</v>
      </c>
      <c r="IX10" s="370">
        <v>12</v>
      </c>
      <c r="IY10" s="370">
        <v>1</v>
      </c>
      <c r="IZ10" s="370">
        <v>1</v>
      </c>
      <c r="JA10" s="370">
        <v>2</v>
      </c>
      <c r="JB10" s="370">
        <v>1</v>
      </c>
      <c r="JC10" s="370">
        <v>0</v>
      </c>
      <c r="JD10" s="370">
        <v>1</v>
      </c>
      <c r="JE10" s="370">
        <v>0</v>
      </c>
      <c r="JF10" s="370">
        <v>0</v>
      </c>
      <c r="JG10" s="370">
        <v>0</v>
      </c>
      <c r="JH10" s="370">
        <v>0</v>
      </c>
      <c r="JI10" s="370">
        <v>0</v>
      </c>
      <c r="JJ10" s="370">
        <v>0</v>
      </c>
      <c r="JK10" s="370">
        <v>18</v>
      </c>
      <c r="JL10" s="370">
        <v>5</v>
      </c>
      <c r="JM10" s="370">
        <v>5</v>
      </c>
      <c r="JN10" s="370">
        <v>3</v>
      </c>
      <c r="JO10" s="370">
        <v>5</v>
      </c>
      <c r="JP10" s="370">
        <v>1</v>
      </c>
      <c r="JQ10" s="370">
        <v>11</v>
      </c>
      <c r="JR10" s="370">
        <v>2</v>
      </c>
      <c r="JS10" s="370">
        <v>5</v>
      </c>
      <c r="JT10" s="370">
        <v>2</v>
      </c>
      <c r="JU10" s="370">
        <v>0</v>
      </c>
      <c r="JV10" s="370">
        <v>0</v>
      </c>
      <c r="JW10" s="370">
        <v>44</v>
      </c>
      <c r="JX10" s="370">
        <v>13</v>
      </c>
      <c r="JY10" s="370">
        <v>57</v>
      </c>
      <c r="JZ10" s="370">
        <v>0</v>
      </c>
      <c r="KA10" s="370">
        <v>0</v>
      </c>
      <c r="KB10" s="370">
        <v>0</v>
      </c>
      <c r="KC10" s="370">
        <v>0</v>
      </c>
      <c r="KD10" s="370">
        <v>0</v>
      </c>
      <c r="KE10" s="370">
        <v>0</v>
      </c>
      <c r="KF10" s="370">
        <v>0</v>
      </c>
      <c r="KG10" s="370">
        <v>0</v>
      </c>
      <c r="KH10" s="370">
        <v>0</v>
      </c>
      <c r="KI10" s="370">
        <v>0</v>
      </c>
      <c r="KJ10" s="370">
        <v>0</v>
      </c>
      <c r="KK10" s="370">
        <v>0</v>
      </c>
      <c r="KL10" s="370">
        <v>0</v>
      </c>
      <c r="KM10" s="370">
        <v>0</v>
      </c>
      <c r="KN10" s="370">
        <v>0</v>
      </c>
      <c r="KO10" s="370">
        <v>0</v>
      </c>
      <c r="KP10" s="370">
        <v>0</v>
      </c>
      <c r="KQ10" s="370">
        <v>0</v>
      </c>
      <c r="KR10" s="370">
        <v>0</v>
      </c>
      <c r="KS10" s="370">
        <v>0</v>
      </c>
      <c r="KT10" s="370">
        <v>0</v>
      </c>
      <c r="KU10" s="370">
        <v>0</v>
      </c>
      <c r="KV10" s="370">
        <v>0</v>
      </c>
      <c r="KW10" s="370">
        <v>0</v>
      </c>
      <c r="KX10" s="370">
        <v>0</v>
      </c>
      <c r="KY10" s="370">
        <v>0</v>
      </c>
      <c r="KZ10" s="370">
        <v>0</v>
      </c>
      <c r="LA10" s="370">
        <v>0</v>
      </c>
      <c r="LB10" s="370">
        <v>0</v>
      </c>
      <c r="LC10" s="370">
        <v>0</v>
      </c>
      <c r="LD10" s="370">
        <v>0</v>
      </c>
      <c r="LE10" s="370">
        <v>0</v>
      </c>
      <c r="LF10" s="370">
        <v>0</v>
      </c>
      <c r="LG10" s="370">
        <v>0</v>
      </c>
      <c r="LH10" s="370">
        <v>0</v>
      </c>
      <c r="LI10" s="370">
        <v>0</v>
      </c>
      <c r="LJ10" s="370">
        <v>0</v>
      </c>
      <c r="LK10" s="370">
        <v>0</v>
      </c>
      <c r="LL10" s="370">
        <v>0</v>
      </c>
      <c r="LM10" s="370">
        <v>0</v>
      </c>
      <c r="LN10" s="370">
        <v>0</v>
      </c>
      <c r="LO10" s="370">
        <v>0</v>
      </c>
      <c r="LP10" s="370">
        <v>0</v>
      </c>
      <c r="LQ10" s="370">
        <v>0</v>
      </c>
      <c r="LR10" s="370">
        <v>0</v>
      </c>
      <c r="LS10" s="370">
        <v>0</v>
      </c>
      <c r="LT10" s="370">
        <v>0</v>
      </c>
      <c r="LU10" s="370">
        <v>0</v>
      </c>
      <c r="LV10" s="370">
        <v>0</v>
      </c>
      <c r="LW10" s="370">
        <v>0</v>
      </c>
      <c r="LX10" s="370">
        <v>0</v>
      </c>
      <c r="LY10" s="370">
        <v>212</v>
      </c>
      <c r="LZ10" s="370">
        <v>198</v>
      </c>
      <c r="MA10" s="370">
        <v>410</v>
      </c>
      <c r="MB10" s="370">
        <v>18</v>
      </c>
      <c r="MC10" s="370">
        <v>18</v>
      </c>
      <c r="MD10" s="370">
        <v>19</v>
      </c>
      <c r="ME10" s="370">
        <v>17</v>
      </c>
      <c r="MF10" s="370">
        <v>19</v>
      </c>
      <c r="MG10" s="370">
        <v>17</v>
      </c>
      <c r="MH10" s="370">
        <v>0</v>
      </c>
      <c r="MI10" s="370">
        <v>0</v>
      </c>
      <c r="MJ10" s="370">
        <v>0</v>
      </c>
      <c r="MK10" s="370">
        <v>0</v>
      </c>
      <c r="ML10" s="370">
        <v>0</v>
      </c>
      <c r="MM10" s="370">
        <v>0</v>
      </c>
      <c r="MN10" s="370">
        <v>108</v>
      </c>
    </row>
    <row r="11" spans="1:352" s="371" customFormat="1" ht="24" customHeight="1">
      <c r="A11" s="370">
        <v>2</v>
      </c>
      <c r="B11" s="370"/>
      <c r="C11" s="370" t="s">
        <v>87</v>
      </c>
      <c r="D11" s="370"/>
      <c r="E11" s="370"/>
      <c r="F11" s="370" t="s">
        <v>87</v>
      </c>
      <c r="G11" s="370"/>
      <c r="H11" s="370"/>
      <c r="I11" s="370"/>
      <c r="J11" s="370"/>
      <c r="K11" s="370"/>
      <c r="L11" s="370"/>
      <c r="M11" s="370"/>
      <c r="N11" s="370"/>
      <c r="O11" s="370">
        <v>13</v>
      </c>
      <c r="P11" s="370">
        <v>118</v>
      </c>
      <c r="Q11" s="370">
        <v>26</v>
      </c>
      <c r="R11" s="370">
        <v>12</v>
      </c>
      <c r="S11" s="370">
        <v>8</v>
      </c>
      <c r="T11" s="370">
        <v>177</v>
      </c>
      <c r="U11" s="370">
        <v>4</v>
      </c>
      <c r="V11" s="370">
        <v>8</v>
      </c>
      <c r="W11" s="370">
        <v>0</v>
      </c>
      <c r="X11" s="370">
        <v>0</v>
      </c>
      <c r="Y11" s="370">
        <v>1</v>
      </c>
      <c r="Z11" s="370">
        <v>13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  <c r="AX11" s="370">
        <v>0</v>
      </c>
      <c r="AY11" s="370">
        <v>0</v>
      </c>
      <c r="AZ11" s="370">
        <v>0</v>
      </c>
      <c r="BA11" s="370">
        <v>0</v>
      </c>
      <c r="BB11" s="370">
        <v>0</v>
      </c>
      <c r="BC11" s="370">
        <v>0</v>
      </c>
      <c r="BD11" s="370">
        <v>0</v>
      </c>
      <c r="BE11" s="370">
        <v>0</v>
      </c>
      <c r="BF11" s="370">
        <v>0</v>
      </c>
      <c r="BG11" s="370">
        <v>0</v>
      </c>
      <c r="BH11" s="370">
        <v>0</v>
      </c>
      <c r="BI11" s="370">
        <v>0</v>
      </c>
      <c r="BJ11" s="370">
        <v>0</v>
      </c>
      <c r="BK11" s="370">
        <v>0</v>
      </c>
      <c r="BL11" s="370">
        <v>0</v>
      </c>
      <c r="BM11" s="370">
        <v>0</v>
      </c>
      <c r="BN11" s="370">
        <v>0</v>
      </c>
      <c r="BO11" s="370">
        <v>0</v>
      </c>
      <c r="BP11" s="370">
        <v>0</v>
      </c>
      <c r="BQ11" s="370">
        <v>1</v>
      </c>
      <c r="BR11" s="370">
        <v>0</v>
      </c>
      <c r="BS11" s="370">
        <v>0</v>
      </c>
      <c r="BT11" s="370">
        <v>0</v>
      </c>
      <c r="BU11" s="370">
        <v>0</v>
      </c>
      <c r="BV11" s="370">
        <v>1</v>
      </c>
      <c r="BW11" s="370">
        <v>1</v>
      </c>
      <c r="BX11" s="370">
        <v>2</v>
      </c>
      <c r="BY11" s="370">
        <v>3</v>
      </c>
      <c r="BZ11" s="370">
        <v>0</v>
      </c>
      <c r="CA11" s="370">
        <v>0</v>
      </c>
      <c r="CB11" s="370">
        <v>6</v>
      </c>
      <c r="CC11" s="370">
        <v>2</v>
      </c>
      <c r="CD11" s="370">
        <v>2</v>
      </c>
      <c r="CE11" s="370">
        <v>2</v>
      </c>
      <c r="CF11" s="370">
        <v>1</v>
      </c>
      <c r="CG11" s="370">
        <v>0</v>
      </c>
      <c r="CH11" s="370">
        <v>7</v>
      </c>
      <c r="CI11" s="370">
        <v>1</v>
      </c>
      <c r="CJ11" s="370">
        <v>1</v>
      </c>
      <c r="CK11" s="370">
        <v>2</v>
      </c>
      <c r="CL11" s="370">
        <v>1</v>
      </c>
      <c r="CM11" s="370">
        <v>2</v>
      </c>
      <c r="CN11" s="370">
        <v>7</v>
      </c>
      <c r="CO11" s="370">
        <v>1</v>
      </c>
      <c r="CP11" s="370">
        <v>0</v>
      </c>
      <c r="CQ11" s="370">
        <v>2</v>
      </c>
      <c r="CR11" s="370">
        <v>1</v>
      </c>
      <c r="CS11" s="370">
        <v>0</v>
      </c>
      <c r="CT11" s="370">
        <v>4</v>
      </c>
      <c r="CU11" s="370">
        <v>0</v>
      </c>
      <c r="CV11" s="370">
        <v>0</v>
      </c>
      <c r="CW11" s="370">
        <v>1583</v>
      </c>
      <c r="CX11" s="370">
        <v>0</v>
      </c>
      <c r="CY11" s="370">
        <v>0</v>
      </c>
      <c r="CZ11" s="370">
        <v>653</v>
      </c>
      <c r="DA11" s="370">
        <v>37</v>
      </c>
      <c r="DB11" s="370">
        <v>38</v>
      </c>
      <c r="DC11" s="370">
        <v>1</v>
      </c>
      <c r="DD11" s="370">
        <v>0</v>
      </c>
      <c r="DE11" s="370">
        <v>36</v>
      </c>
      <c r="DF11" s="370">
        <v>18</v>
      </c>
      <c r="DG11" s="370">
        <v>0</v>
      </c>
      <c r="DH11" s="370">
        <v>0</v>
      </c>
      <c r="DI11" s="370">
        <v>60</v>
      </c>
      <c r="DJ11" s="370">
        <v>65</v>
      </c>
      <c r="DK11" s="370">
        <v>3</v>
      </c>
      <c r="DL11" s="370">
        <v>1</v>
      </c>
      <c r="DM11" s="370">
        <v>0</v>
      </c>
      <c r="DN11" s="370">
        <v>0</v>
      </c>
      <c r="DO11" s="370">
        <v>0</v>
      </c>
      <c r="DP11" s="370">
        <v>0</v>
      </c>
      <c r="DQ11" s="370">
        <v>14</v>
      </c>
      <c r="DR11" s="370">
        <v>35</v>
      </c>
      <c r="DS11" s="370">
        <v>52</v>
      </c>
      <c r="DT11" s="370">
        <v>60</v>
      </c>
      <c r="DU11" s="370">
        <v>45</v>
      </c>
      <c r="DV11" s="370">
        <v>23</v>
      </c>
      <c r="DW11" s="370">
        <v>25</v>
      </c>
      <c r="DX11" s="370">
        <v>4</v>
      </c>
      <c r="DY11" s="370">
        <v>1</v>
      </c>
      <c r="DZ11" s="370">
        <v>0</v>
      </c>
      <c r="EA11" s="370">
        <v>86</v>
      </c>
      <c r="EB11" s="370">
        <v>37</v>
      </c>
      <c r="EC11" s="370">
        <v>0</v>
      </c>
      <c r="ED11" s="370">
        <v>0</v>
      </c>
      <c r="EE11" s="370">
        <v>41</v>
      </c>
      <c r="EF11" s="370">
        <v>42</v>
      </c>
      <c r="EG11" s="370">
        <v>0</v>
      </c>
      <c r="EH11" s="370">
        <v>0</v>
      </c>
      <c r="EI11" s="370">
        <v>10</v>
      </c>
      <c r="EJ11" s="370">
        <v>43</v>
      </c>
      <c r="EK11" s="370">
        <v>10</v>
      </c>
      <c r="EL11" s="370">
        <v>0</v>
      </c>
      <c r="EM11" s="370">
        <v>0</v>
      </c>
      <c r="EN11" s="370">
        <v>0</v>
      </c>
      <c r="EO11" s="370">
        <v>5</v>
      </c>
      <c r="EP11" s="370">
        <v>4</v>
      </c>
      <c r="EQ11" s="370">
        <v>0</v>
      </c>
      <c r="ER11" s="370">
        <v>0</v>
      </c>
      <c r="ES11" s="370">
        <v>4</v>
      </c>
      <c r="ET11" s="370">
        <v>0</v>
      </c>
      <c r="EU11" s="370">
        <v>19</v>
      </c>
      <c r="EV11" s="370">
        <v>4</v>
      </c>
      <c r="EW11" s="370">
        <v>23</v>
      </c>
      <c r="EX11" s="370">
        <v>2</v>
      </c>
      <c r="EY11" s="370">
        <v>0</v>
      </c>
      <c r="EZ11" s="370">
        <v>8</v>
      </c>
      <c r="FA11" s="370">
        <v>0</v>
      </c>
      <c r="FB11" s="370">
        <v>0</v>
      </c>
      <c r="FC11" s="370">
        <v>0</v>
      </c>
      <c r="FD11" s="370">
        <v>0</v>
      </c>
      <c r="FE11" s="370">
        <v>0</v>
      </c>
      <c r="FF11" s="370">
        <v>2</v>
      </c>
      <c r="FG11" s="370">
        <v>1</v>
      </c>
      <c r="FH11" s="370">
        <v>0</v>
      </c>
      <c r="FI11" s="370">
        <v>0</v>
      </c>
      <c r="FJ11" s="370">
        <v>0</v>
      </c>
      <c r="FK11" s="370">
        <v>0</v>
      </c>
      <c r="FL11" s="370">
        <v>0</v>
      </c>
      <c r="FM11" s="370">
        <v>0</v>
      </c>
      <c r="FN11" s="370">
        <v>0</v>
      </c>
      <c r="FO11" s="370">
        <v>0</v>
      </c>
      <c r="FP11" s="370">
        <v>0</v>
      </c>
      <c r="FQ11" s="370">
        <v>0</v>
      </c>
      <c r="FR11" s="370">
        <v>0</v>
      </c>
      <c r="FS11" s="370">
        <v>0</v>
      </c>
      <c r="FT11" s="370">
        <v>230</v>
      </c>
      <c r="FU11" s="370">
        <v>206</v>
      </c>
      <c r="FV11" s="370">
        <v>437</v>
      </c>
      <c r="FW11" s="370">
        <v>200</v>
      </c>
      <c r="FX11" s="370">
        <v>204</v>
      </c>
      <c r="FY11" s="370">
        <v>404</v>
      </c>
      <c r="FZ11" s="370">
        <v>207</v>
      </c>
      <c r="GA11" s="370">
        <v>219</v>
      </c>
      <c r="GB11" s="370">
        <v>426</v>
      </c>
      <c r="GC11" s="370">
        <v>213</v>
      </c>
      <c r="GD11" s="370">
        <v>215</v>
      </c>
      <c r="GE11" s="370">
        <v>428</v>
      </c>
      <c r="GF11" s="370">
        <v>234</v>
      </c>
      <c r="GG11" s="370">
        <v>226</v>
      </c>
      <c r="GH11" s="370">
        <v>460</v>
      </c>
      <c r="GI11" s="370">
        <v>253</v>
      </c>
      <c r="GJ11" s="370">
        <v>217</v>
      </c>
      <c r="GK11" s="370">
        <v>470</v>
      </c>
      <c r="GL11" s="370">
        <v>0</v>
      </c>
      <c r="GM11" s="370">
        <v>0</v>
      </c>
      <c r="GN11" s="370">
        <v>0</v>
      </c>
      <c r="GO11" s="370">
        <v>0</v>
      </c>
      <c r="GP11" s="370">
        <v>0</v>
      </c>
      <c r="GQ11" s="370">
        <v>0</v>
      </c>
      <c r="GR11" s="370">
        <v>0</v>
      </c>
      <c r="GS11" s="370">
        <v>0</v>
      </c>
      <c r="GT11" s="370">
        <v>0</v>
      </c>
      <c r="GU11" s="370">
        <v>0</v>
      </c>
      <c r="GV11" s="370">
        <v>0</v>
      </c>
      <c r="GW11" s="370">
        <v>0</v>
      </c>
      <c r="GX11" s="370">
        <v>0</v>
      </c>
      <c r="GY11" s="370">
        <v>0</v>
      </c>
      <c r="GZ11" s="370">
        <v>0</v>
      </c>
      <c r="HA11" s="370">
        <v>0</v>
      </c>
      <c r="HB11" s="370">
        <v>0</v>
      </c>
      <c r="HC11" s="370">
        <v>0</v>
      </c>
      <c r="HD11" s="370">
        <v>0</v>
      </c>
      <c r="HE11" s="370">
        <v>0</v>
      </c>
      <c r="HF11" s="370">
        <v>0</v>
      </c>
      <c r="HG11" s="370">
        <v>1337</v>
      </c>
      <c r="HH11" s="370">
        <v>1287</v>
      </c>
      <c r="HI11" s="370">
        <v>2624</v>
      </c>
      <c r="HJ11" s="370">
        <v>2624</v>
      </c>
      <c r="HK11" s="370">
        <v>0</v>
      </c>
      <c r="HL11" s="370">
        <v>0</v>
      </c>
      <c r="HM11" s="370">
        <v>0</v>
      </c>
      <c r="HN11" s="370">
        <v>0</v>
      </c>
      <c r="HO11" s="370">
        <v>0</v>
      </c>
      <c r="HP11" s="370">
        <v>0</v>
      </c>
      <c r="HQ11" s="370">
        <v>2624</v>
      </c>
      <c r="HR11" s="370">
        <v>11</v>
      </c>
      <c r="HS11" s="370">
        <v>15</v>
      </c>
      <c r="HT11" s="370">
        <v>26</v>
      </c>
      <c r="HU11" s="370">
        <v>149</v>
      </c>
      <c r="HV11" s="370">
        <v>164</v>
      </c>
      <c r="HW11" s="370">
        <v>313</v>
      </c>
      <c r="HX11" s="370">
        <v>197</v>
      </c>
      <c r="HY11" s="370">
        <v>185</v>
      </c>
      <c r="HZ11" s="370">
        <v>382</v>
      </c>
      <c r="IA11" s="370">
        <v>191</v>
      </c>
      <c r="IB11" s="370">
        <v>173</v>
      </c>
      <c r="IC11" s="370">
        <v>364</v>
      </c>
      <c r="ID11" s="370">
        <v>198</v>
      </c>
      <c r="IE11" s="370">
        <v>233</v>
      </c>
      <c r="IF11" s="370">
        <v>431</v>
      </c>
      <c r="IG11" s="370">
        <v>218</v>
      </c>
      <c r="IH11" s="370">
        <v>191</v>
      </c>
      <c r="II11" s="370">
        <v>409</v>
      </c>
      <c r="IJ11" s="370">
        <v>200</v>
      </c>
      <c r="IK11" s="370">
        <v>190</v>
      </c>
      <c r="IL11" s="370">
        <v>390</v>
      </c>
      <c r="IM11" s="370">
        <v>116</v>
      </c>
      <c r="IN11" s="370">
        <v>87</v>
      </c>
      <c r="IO11" s="370">
        <v>203</v>
      </c>
      <c r="IP11" s="370">
        <v>48</v>
      </c>
      <c r="IQ11" s="370">
        <v>31</v>
      </c>
      <c r="IR11" s="370">
        <v>79</v>
      </c>
      <c r="IS11" s="370">
        <v>8</v>
      </c>
      <c r="IT11" s="370">
        <v>15</v>
      </c>
      <c r="IU11" s="370">
        <v>23</v>
      </c>
      <c r="IV11" s="370">
        <v>2</v>
      </c>
      <c r="IW11" s="370">
        <v>1</v>
      </c>
      <c r="IX11" s="370">
        <v>3</v>
      </c>
      <c r="IY11" s="370">
        <v>1</v>
      </c>
      <c r="IZ11" s="370">
        <v>0</v>
      </c>
      <c r="JA11" s="370">
        <v>1</v>
      </c>
      <c r="JB11" s="370">
        <v>1</v>
      </c>
      <c r="JC11" s="370">
        <v>0</v>
      </c>
      <c r="JD11" s="370">
        <v>1</v>
      </c>
      <c r="JE11" s="370">
        <v>0</v>
      </c>
      <c r="JF11" s="370">
        <v>0</v>
      </c>
      <c r="JG11" s="370">
        <v>0</v>
      </c>
      <c r="JH11" s="370">
        <v>0</v>
      </c>
      <c r="JI11" s="370">
        <v>0</v>
      </c>
      <c r="JJ11" s="370">
        <v>0</v>
      </c>
      <c r="JK11" s="370">
        <v>27</v>
      </c>
      <c r="JL11" s="370">
        <v>19</v>
      </c>
      <c r="JM11" s="370">
        <v>12</v>
      </c>
      <c r="JN11" s="370">
        <v>6</v>
      </c>
      <c r="JO11" s="370">
        <v>16</v>
      </c>
      <c r="JP11" s="370">
        <v>10</v>
      </c>
      <c r="JQ11" s="370">
        <v>5</v>
      </c>
      <c r="JR11" s="370">
        <v>1</v>
      </c>
      <c r="JS11" s="370">
        <v>3</v>
      </c>
      <c r="JT11" s="370">
        <v>4</v>
      </c>
      <c r="JU11" s="370">
        <v>0</v>
      </c>
      <c r="JV11" s="370">
        <v>0</v>
      </c>
      <c r="JW11" s="370">
        <v>63</v>
      </c>
      <c r="JX11" s="370">
        <v>40</v>
      </c>
      <c r="JY11" s="370">
        <v>103</v>
      </c>
      <c r="JZ11" s="370">
        <v>0</v>
      </c>
      <c r="KA11" s="370">
        <v>0</v>
      </c>
      <c r="KB11" s="370">
        <v>0</v>
      </c>
      <c r="KC11" s="370">
        <v>0</v>
      </c>
      <c r="KD11" s="370">
        <v>0</v>
      </c>
      <c r="KE11" s="370">
        <v>0</v>
      </c>
      <c r="KF11" s="370">
        <v>0</v>
      </c>
      <c r="KG11" s="370">
        <v>0</v>
      </c>
      <c r="KH11" s="370">
        <v>0</v>
      </c>
      <c r="KI11" s="370">
        <v>0</v>
      </c>
      <c r="KJ11" s="370">
        <v>0</v>
      </c>
      <c r="KK11" s="370">
        <v>0</v>
      </c>
      <c r="KL11" s="370">
        <v>0</v>
      </c>
      <c r="KM11" s="370">
        <v>0</v>
      </c>
      <c r="KN11" s="370">
        <v>0</v>
      </c>
      <c r="KO11" s="370">
        <v>0</v>
      </c>
      <c r="KP11" s="370">
        <v>0</v>
      </c>
      <c r="KQ11" s="370">
        <v>0</v>
      </c>
      <c r="KR11" s="370">
        <v>0</v>
      </c>
      <c r="KS11" s="370">
        <v>0</v>
      </c>
      <c r="KT11" s="370">
        <v>0</v>
      </c>
      <c r="KU11" s="370">
        <v>0</v>
      </c>
      <c r="KV11" s="370">
        <v>0</v>
      </c>
      <c r="KW11" s="370">
        <v>0</v>
      </c>
      <c r="KX11" s="370">
        <v>0</v>
      </c>
      <c r="KY11" s="370">
        <v>0</v>
      </c>
      <c r="KZ11" s="370">
        <v>0</v>
      </c>
      <c r="LA11" s="370">
        <v>0</v>
      </c>
      <c r="LB11" s="370">
        <v>0</v>
      </c>
      <c r="LC11" s="370">
        <v>0</v>
      </c>
      <c r="LD11" s="370">
        <v>0</v>
      </c>
      <c r="LE11" s="370">
        <v>0</v>
      </c>
      <c r="LF11" s="370">
        <v>0</v>
      </c>
      <c r="LG11" s="370">
        <v>0</v>
      </c>
      <c r="LH11" s="370">
        <v>0</v>
      </c>
      <c r="LI11" s="370">
        <v>0</v>
      </c>
      <c r="LJ11" s="370">
        <v>0</v>
      </c>
      <c r="LK11" s="370">
        <v>0</v>
      </c>
      <c r="LL11" s="370">
        <v>0</v>
      </c>
      <c r="LM11" s="370">
        <v>0</v>
      </c>
      <c r="LN11" s="370">
        <v>0</v>
      </c>
      <c r="LO11" s="370">
        <v>0</v>
      </c>
      <c r="LP11" s="370">
        <v>0</v>
      </c>
      <c r="LQ11" s="370">
        <v>0</v>
      </c>
      <c r="LR11" s="370">
        <v>0</v>
      </c>
      <c r="LS11" s="370">
        <v>0</v>
      </c>
      <c r="LT11" s="370">
        <v>0</v>
      </c>
      <c r="LU11" s="370">
        <v>0</v>
      </c>
      <c r="LV11" s="370">
        <v>0</v>
      </c>
      <c r="LW11" s="370">
        <v>0</v>
      </c>
      <c r="LX11" s="370">
        <v>0</v>
      </c>
      <c r="LY11" s="370">
        <v>209</v>
      </c>
      <c r="LZ11" s="370">
        <v>222</v>
      </c>
      <c r="MA11" s="370">
        <v>431</v>
      </c>
      <c r="MB11" s="370">
        <v>34</v>
      </c>
      <c r="MC11" s="370">
        <v>34</v>
      </c>
      <c r="MD11" s="370">
        <v>34</v>
      </c>
      <c r="ME11" s="370">
        <v>35</v>
      </c>
      <c r="MF11" s="370">
        <v>33</v>
      </c>
      <c r="MG11" s="370">
        <v>33</v>
      </c>
      <c r="MH11" s="370">
        <v>0</v>
      </c>
      <c r="MI11" s="370">
        <v>0</v>
      </c>
      <c r="MJ11" s="370">
        <v>0</v>
      </c>
      <c r="MK11" s="370">
        <v>0</v>
      </c>
      <c r="ML11" s="370">
        <v>0</v>
      </c>
      <c r="MM11" s="370">
        <v>0</v>
      </c>
      <c r="MN11" s="370">
        <v>203</v>
      </c>
    </row>
    <row r="12" spans="1:352" s="371" customFormat="1" ht="23.25" customHeight="1">
      <c r="A12" s="370">
        <v>3</v>
      </c>
      <c r="B12" s="370"/>
      <c r="C12" s="370" t="s">
        <v>81</v>
      </c>
      <c r="D12" s="370"/>
      <c r="E12" s="370"/>
      <c r="F12" s="370" t="s">
        <v>81</v>
      </c>
      <c r="G12" s="370"/>
      <c r="H12" s="370"/>
      <c r="I12" s="370"/>
      <c r="J12" s="370"/>
      <c r="K12" s="370"/>
      <c r="L12" s="370"/>
      <c r="M12" s="370"/>
      <c r="N12" s="370"/>
      <c r="O12" s="370">
        <v>17</v>
      </c>
      <c r="P12" s="370">
        <v>97</v>
      </c>
      <c r="Q12" s="370">
        <v>11</v>
      </c>
      <c r="R12" s="370">
        <v>13</v>
      </c>
      <c r="S12" s="370">
        <v>6</v>
      </c>
      <c r="T12" s="370">
        <v>144</v>
      </c>
      <c r="U12" s="370">
        <v>3</v>
      </c>
      <c r="V12" s="370">
        <v>14</v>
      </c>
      <c r="W12" s="370">
        <v>0</v>
      </c>
      <c r="X12" s="370">
        <v>0</v>
      </c>
      <c r="Y12" s="370">
        <v>1</v>
      </c>
      <c r="Z12" s="370">
        <v>18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0</v>
      </c>
      <c r="AU12" s="370">
        <v>0</v>
      </c>
      <c r="AV12" s="370">
        <v>0</v>
      </c>
      <c r="AW12" s="370">
        <v>0</v>
      </c>
      <c r="AX12" s="370">
        <v>0</v>
      </c>
      <c r="AY12" s="370">
        <v>0</v>
      </c>
      <c r="AZ12" s="370">
        <v>0</v>
      </c>
      <c r="BA12" s="370">
        <v>0</v>
      </c>
      <c r="BB12" s="370">
        <v>0</v>
      </c>
      <c r="BC12" s="370">
        <v>0</v>
      </c>
      <c r="BD12" s="370">
        <v>0</v>
      </c>
      <c r="BE12" s="370">
        <v>0</v>
      </c>
      <c r="BF12" s="370">
        <v>0</v>
      </c>
      <c r="BG12" s="370">
        <v>0</v>
      </c>
      <c r="BH12" s="370">
        <v>0</v>
      </c>
      <c r="BI12" s="370">
        <v>0</v>
      </c>
      <c r="BJ12" s="370">
        <v>0</v>
      </c>
      <c r="BK12" s="370">
        <v>0</v>
      </c>
      <c r="BL12" s="370">
        <v>0</v>
      </c>
      <c r="BM12" s="370">
        <v>0</v>
      </c>
      <c r="BN12" s="370">
        <v>0</v>
      </c>
      <c r="BO12" s="370">
        <v>0</v>
      </c>
      <c r="BP12" s="370">
        <v>0</v>
      </c>
      <c r="BQ12" s="370">
        <v>1</v>
      </c>
      <c r="BR12" s="370">
        <v>1</v>
      </c>
      <c r="BS12" s="370">
        <v>0</v>
      </c>
      <c r="BT12" s="370">
        <v>0</v>
      </c>
      <c r="BU12" s="370">
        <v>0</v>
      </c>
      <c r="BV12" s="370">
        <v>2</v>
      </c>
      <c r="BW12" s="370">
        <v>2</v>
      </c>
      <c r="BX12" s="370">
        <v>9</v>
      </c>
      <c r="BY12" s="370">
        <v>2</v>
      </c>
      <c r="BZ12" s="370">
        <v>1</v>
      </c>
      <c r="CA12" s="370">
        <v>1</v>
      </c>
      <c r="CB12" s="370">
        <v>15</v>
      </c>
      <c r="CC12" s="370">
        <v>0</v>
      </c>
      <c r="CD12" s="370">
        <v>3</v>
      </c>
      <c r="CE12" s="370">
        <v>1</v>
      </c>
      <c r="CF12" s="370">
        <v>0</v>
      </c>
      <c r="CG12" s="370">
        <v>1</v>
      </c>
      <c r="CH12" s="370">
        <v>5</v>
      </c>
      <c r="CI12" s="370">
        <v>2</v>
      </c>
      <c r="CJ12" s="370">
        <v>9</v>
      </c>
      <c r="CK12" s="370">
        <v>1</v>
      </c>
      <c r="CL12" s="370">
        <v>0</v>
      </c>
      <c r="CM12" s="370">
        <v>1</v>
      </c>
      <c r="CN12" s="370">
        <v>13</v>
      </c>
      <c r="CO12" s="370">
        <v>1</v>
      </c>
      <c r="CP12" s="370">
        <v>4</v>
      </c>
      <c r="CQ12" s="370">
        <v>0</v>
      </c>
      <c r="CR12" s="370">
        <v>0</v>
      </c>
      <c r="CS12" s="370">
        <v>1</v>
      </c>
      <c r="CT12" s="370">
        <v>6</v>
      </c>
      <c r="CU12" s="370">
        <v>0</v>
      </c>
      <c r="CV12" s="370">
        <v>0</v>
      </c>
      <c r="CW12" s="370">
        <v>1011</v>
      </c>
      <c r="CX12" s="370">
        <v>0</v>
      </c>
      <c r="CY12" s="370">
        <v>0</v>
      </c>
      <c r="CZ12" s="370">
        <v>443</v>
      </c>
      <c r="DA12" s="370">
        <v>6</v>
      </c>
      <c r="DB12" s="370">
        <v>13</v>
      </c>
      <c r="DC12" s="370">
        <v>0</v>
      </c>
      <c r="DD12" s="370">
        <v>0</v>
      </c>
      <c r="DE12" s="370">
        <v>15</v>
      </c>
      <c r="DF12" s="370">
        <v>32</v>
      </c>
      <c r="DG12" s="370">
        <v>0</v>
      </c>
      <c r="DH12" s="370">
        <v>0</v>
      </c>
      <c r="DI12" s="370">
        <v>60</v>
      </c>
      <c r="DJ12" s="370">
        <v>101</v>
      </c>
      <c r="DK12" s="370">
        <v>0</v>
      </c>
      <c r="DL12" s="370">
        <v>1</v>
      </c>
      <c r="DM12" s="370">
        <v>0</v>
      </c>
      <c r="DN12" s="370">
        <v>0</v>
      </c>
      <c r="DO12" s="370">
        <v>0</v>
      </c>
      <c r="DP12" s="370">
        <v>0</v>
      </c>
      <c r="DQ12" s="370">
        <v>5</v>
      </c>
      <c r="DR12" s="370">
        <v>23</v>
      </c>
      <c r="DS12" s="370">
        <v>35</v>
      </c>
      <c r="DT12" s="370">
        <v>53</v>
      </c>
      <c r="DU12" s="370">
        <v>20</v>
      </c>
      <c r="DV12" s="370">
        <v>37</v>
      </c>
      <c r="DW12" s="370">
        <v>21</v>
      </c>
      <c r="DX12" s="370">
        <v>34</v>
      </c>
      <c r="DY12" s="370">
        <v>0</v>
      </c>
      <c r="DZ12" s="370">
        <v>0</v>
      </c>
      <c r="EA12" s="370">
        <v>49</v>
      </c>
      <c r="EB12" s="370">
        <v>75</v>
      </c>
      <c r="EC12" s="370">
        <v>0</v>
      </c>
      <c r="ED12" s="370">
        <v>0</v>
      </c>
      <c r="EE12" s="370">
        <v>24</v>
      </c>
      <c r="EF12" s="370">
        <v>48</v>
      </c>
      <c r="EG12" s="370">
        <v>0</v>
      </c>
      <c r="EH12" s="370">
        <v>0</v>
      </c>
      <c r="EI12" s="370">
        <v>8</v>
      </c>
      <c r="EJ12" s="370">
        <v>24</v>
      </c>
      <c r="EK12" s="370">
        <v>6</v>
      </c>
      <c r="EL12" s="370">
        <v>1</v>
      </c>
      <c r="EM12" s="370">
        <v>0</v>
      </c>
      <c r="EN12" s="370">
        <v>0</v>
      </c>
      <c r="EO12" s="370">
        <v>12</v>
      </c>
      <c r="EP12" s="370">
        <v>5</v>
      </c>
      <c r="EQ12" s="370">
        <v>0</v>
      </c>
      <c r="ER12" s="370">
        <v>0</v>
      </c>
      <c r="ES12" s="370">
        <v>3</v>
      </c>
      <c r="ET12" s="370">
        <v>7</v>
      </c>
      <c r="EU12" s="370">
        <v>21</v>
      </c>
      <c r="EV12" s="370">
        <v>13</v>
      </c>
      <c r="EW12" s="370">
        <v>34</v>
      </c>
      <c r="EX12" s="370">
        <v>0</v>
      </c>
      <c r="EY12" s="370">
        <v>1</v>
      </c>
      <c r="EZ12" s="370">
        <v>6</v>
      </c>
      <c r="FA12" s="370">
        <v>0</v>
      </c>
      <c r="FB12" s="370">
        <v>0</v>
      </c>
      <c r="FC12" s="370">
        <v>0</v>
      </c>
      <c r="FD12" s="370">
        <v>0</v>
      </c>
      <c r="FE12" s="370">
        <v>0</v>
      </c>
      <c r="FF12" s="370">
        <v>2</v>
      </c>
      <c r="FG12" s="370">
        <v>7</v>
      </c>
      <c r="FH12" s="370">
        <v>0</v>
      </c>
      <c r="FI12" s="370">
        <v>0</v>
      </c>
      <c r="FJ12" s="370">
        <v>0</v>
      </c>
      <c r="FK12" s="370">
        <v>0</v>
      </c>
      <c r="FL12" s="370">
        <v>0</v>
      </c>
      <c r="FM12" s="370">
        <v>0</v>
      </c>
      <c r="FN12" s="370">
        <v>1</v>
      </c>
      <c r="FO12" s="370">
        <v>0</v>
      </c>
      <c r="FP12" s="370">
        <v>0</v>
      </c>
      <c r="FQ12" s="370">
        <v>0</v>
      </c>
      <c r="FR12" s="370">
        <v>0</v>
      </c>
      <c r="FS12" s="370">
        <v>0</v>
      </c>
      <c r="FT12" s="370">
        <v>242</v>
      </c>
      <c r="FU12" s="370">
        <v>202</v>
      </c>
      <c r="FV12" s="370">
        <v>447</v>
      </c>
      <c r="FW12" s="370">
        <v>251</v>
      </c>
      <c r="FX12" s="370">
        <v>217</v>
      </c>
      <c r="FY12" s="370">
        <v>468</v>
      </c>
      <c r="FZ12" s="370">
        <v>286</v>
      </c>
      <c r="GA12" s="370">
        <v>232</v>
      </c>
      <c r="GB12" s="370">
        <v>518</v>
      </c>
      <c r="GC12" s="370">
        <v>234</v>
      </c>
      <c r="GD12" s="370">
        <v>199</v>
      </c>
      <c r="GE12" s="370">
        <v>433</v>
      </c>
      <c r="GF12" s="370">
        <v>235</v>
      </c>
      <c r="GG12" s="370">
        <v>201</v>
      </c>
      <c r="GH12" s="370">
        <v>436</v>
      </c>
      <c r="GI12" s="370">
        <v>208</v>
      </c>
      <c r="GJ12" s="370">
        <v>177</v>
      </c>
      <c r="GK12" s="370">
        <v>385</v>
      </c>
      <c r="GL12" s="370">
        <v>0</v>
      </c>
      <c r="GM12" s="370">
        <v>0</v>
      </c>
      <c r="GN12" s="370">
        <v>0</v>
      </c>
      <c r="GO12" s="370">
        <v>0</v>
      </c>
      <c r="GP12" s="370">
        <v>0</v>
      </c>
      <c r="GQ12" s="370">
        <v>0</v>
      </c>
      <c r="GR12" s="370">
        <v>0</v>
      </c>
      <c r="GS12" s="370">
        <v>0</v>
      </c>
      <c r="GT12" s="370">
        <v>0</v>
      </c>
      <c r="GU12" s="370">
        <v>0</v>
      </c>
      <c r="GV12" s="370">
        <v>0</v>
      </c>
      <c r="GW12" s="370">
        <v>0</v>
      </c>
      <c r="GX12" s="370">
        <v>0</v>
      </c>
      <c r="GY12" s="370">
        <v>0</v>
      </c>
      <c r="GZ12" s="370">
        <v>0</v>
      </c>
      <c r="HA12" s="370">
        <v>0</v>
      </c>
      <c r="HB12" s="370">
        <v>0</v>
      </c>
      <c r="HC12" s="370">
        <v>0</v>
      </c>
      <c r="HD12" s="370">
        <v>0</v>
      </c>
      <c r="HE12" s="370">
        <v>0</v>
      </c>
      <c r="HF12" s="370">
        <v>0</v>
      </c>
      <c r="HG12" s="370">
        <v>1456</v>
      </c>
      <c r="HH12" s="370">
        <v>1228</v>
      </c>
      <c r="HI12" s="370">
        <v>2684</v>
      </c>
      <c r="HJ12" s="370">
        <v>2533</v>
      </c>
      <c r="HK12" s="370">
        <v>142</v>
      </c>
      <c r="HL12" s="370">
        <v>9</v>
      </c>
      <c r="HM12" s="370">
        <v>0</v>
      </c>
      <c r="HN12" s="370">
        <v>0</v>
      </c>
      <c r="HO12" s="370">
        <v>0</v>
      </c>
      <c r="HP12" s="370">
        <v>0</v>
      </c>
      <c r="HQ12" s="370">
        <v>2684</v>
      </c>
      <c r="HR12" s="370">
        <v>7</v>
      </c>
      <c r="HS12" s="370">
        <v>6</v>
      </c>
      <c r="HT12" s="370">
        <v>13</v>
      </c>
      <c r="HU12" s="370">
        <v>160</v>
      </c>
      <c r="HV12" s="370">
        <v>160</v>
      </c>
      <c r="HW12" s="370">
        <v>320</v>
      </c>
      <c r="HX12" s="370">
        <v>222</v>
      </c>
      <c r="HY12" s="370">
        <v>192</v>
      </c>
      <c r="HZ12" s="370">
        <v>414</v>
      </c>
      <c r="IA12" s="370">
        <v>275</v>
      </c>
      <c r="IB12" s="370">
        <v>246</v>
      </c>
      <c r="IC12" s="370">
        <v>521</v>
      </c>
      <c r="ID12" s="370">
        <v>255</v>
      </c>
      <c r="IE12" s="370">
        <v>196</v>
      </c>
      <c r="IF12" s="370">
        <v>451</v>
      </c>
      <c r="IG12" s="370">
        <v>222</v>
      </c>
      <c r="IH12" s="370">
        <v>183</v>
      </c>
      <c r="II12" s="370">
        <v>405</v>
      </c>
      <c r="IJ12" s="370">
        <v>198</v>
      </c>
      <c r="IK12" s="370">
        <v>175</v>
      </c>
      <c r="IL12" s="370">
        <v>373</v>
      </c>
      <c r="IM12" s="370">
        <v>84</v>
      </c>
      <c r="IN12" s="370">
        <v>55</v>
      </c>
      <c r="IO12" s="370">
        <v>139</v>
      </c>
      <c r="IP12" s="370">
        <v>23</v>
      </c>
      <c r="IQ12" s="370">
        <v>13</v>
      </c>
      <c r="IR12" s="370">
        <v>36</v>
      </c>
      <c r="IS12" s="370">
        <v>9</v>
      </c>
      <c r="IT12" s="370">
        <v>4</v>
      </c>
      <c r="IU12" s="370">
        <v>13</v>
      </c>
      <c r="IV12" s="370">
        <v>1</v>
      </c>
      <c r="IW12" s="370">
        <v>1</v>
      </c>
      <c r="IX12" s="370">
        <v>2</v>
      </c>
      <c r="IY12" s="370">
        <v>0</v>
      </c>
      <c r="IZ12" s="370">
        <v>0</v>
      </c>
      <c r="JA12" s="370">
        <v>0</v>
      </c>
      <c r="JB12" s="370">
        <v>0</v>
      </c>
      <c r="JC12" s="370">
        <v>0</v>
      </c>
      <c r="JD12" s="370">
        <v>0</v>
      </c>
      <c r="JE12" s="370">
        <v>0</v>
      </c>
      <c r="JF12" s="370">
        <v>0</v>
      </c>
      <c r="JG12" s="370">
        <v>0</v>
      </c>
      <c r="JH12" s="370">
        <v>0</v>
      </c>
      <c r="JI12" s="370">
        <v>0</v>
      </c>
      <c r="JJ12" s="370">
        <v>0</v>
      </c>
      <c r="JK12" s="370">
        <v>14</v>
      </c>
      <c r="JL12" s="370">
        <v>3</v>
      </c>
      <c r="JM12" s="370">
        <v>5</v>
      </c>
      <c r="JN12" s="370">
        <v>7</v>
      </c>
      <c r="JO12" s="370">
        <v>2</v>
      </c>
      <c r="JP12" s="370">
        <v>2</v>
      </c>
      <c r="JQ12" s="370">
        <v>2</v>
      </c>
      <c r="JR12" s="370">
        <v>0</v>
      </c>
      <c r="JS12" s="370">
        <v>0</v>
      </c>
      <c r="JT12" s="370">
        <v>1</v>
      </c>
      <c r="JU12" s="370">
        <v>0</v>
      </c>
      <c r="JV12" s="370">
        <v>0</v>
      </c>
      <c r="JW12" s="370">
        <v>23</v>
      </c>
      <c r="JX12" s="370">
        <v>13</v>
      </c>
      <c r="JY12" s="370">
        <v>36</v>
      </c>
      <c r="JZ12" s="370">
        <v>0</v>
      </c>
      <c r="KA12" s="370">
        <v>0</v>
      </c>
      <c r="KB12" s="370">
        <v>0</v>
      </c>
      <c r="KC12" s="370">
        <v>0</v>
      </c>
      <c r="KD12" s="370">
        <v>0</v>
      </c>
      <c r="KE12" s="370">
        <v>0</v>
      </c>
      <c r="KF12" s="370">
        <v>0</v>
      </c>
      <c r="KG12" s="370">
        <v>0</v>
      </c>
      <c r="KH12" s="370">
        <v>0</v>
      </c>
      <c r="KI12" s="370">
        <v>0</v>
      </c>
      <c r="KJ12" s="370">
        <v>0</v>
      </c>
      <c r="KK12" s="370">
        <v>0</v>
      </c>
      <c r="KL12" s="370">
        <v>0</v>
      </c>
      <c r="KM12" s="370">
        <v>0</v>
      </c>
      <c r="KN12" s="370">
        <v>0</v>
      </c>
      <c r="KO12" s="370">
        <v>0</v>
      </c>
      <c r="KP12" s="370">
        <v>0</v>
      </c>
      <c r="KQ12" s="370">
        <v>0</v>
      </c>
      <c r="KR12" s="370">
        <v>0</v>
      </c>
      <c r="KS12" s="370">
        <v>1</v>
      </c>
      <c r="KT12" s="370">
        <v>0</v>
      </c>
      <c r="KU12" s="370">
        <v>0</v>
      </c>
      <c r="KV12" s="370">
        <v>0</v>
      </c>
      <c r="KW12" s="370">
        <v>0</v>
      </c>
      <c r="KX12" s="370">
        <v>1</v>
      </c>
      <c r="KY12" s="370">
        <v>0</v>
      </c>
      <c r="KZ12" s="370">
        <v>0</v>
      </c>
      <c r="LA12" s="370">
        <v>0</v>
      </c>
      <c r="LB12" s="370">
        <v>0</v>
      </c>
      <c r="LC12" s="370">
        <v>2</v>
      </c>
      <c r="LD12" s="370">
        <v>1</v>
      </c>
      <c r="LE12" s="370">
        <v>3</v>
      </c>
      <c r="LF12" s="370">
        <v>4</v>
      </c>
      <c r="LG12" s="370">
        <v>0</v>
      </c>
      <c r="LH12" s="370">
        <v>0</v>
      </c>
      <c r="LI12" s="370">
        <v>0</v>
      </c>
      <c r="LJ12" s="370">
        <v>0</v>
      </c>
      <c r="LK12" s="370">
        <v>0</v>
      </c>
      <c r="LL12" s="370">
        <v>0</v>
      </c>
      <c r="LM12" s="370">
        <v>0</v>
      </c>
      <c r="LN12" s="370">
        <v>0</v>
      </c>
      <c r="LO12" s="370">
        <v>0</v>
      </c>
      <c r="LP12" s="370">
        <v>0</v>
      </c>
      <c r="LQ12" s="370">
        <v>0</v>
      </c>
      <c r="LR12" s="370">
        <v>0</v>
      </c>
      <c r="LS12" s="370">
        <v>0</v>
      </c>
      <c r="LT12" s="370">
        <v>0</v>
      </c>
      <c r="LU12" s="370">
        <v>0</v>
      </c>
      <c r="LV12" s="370">
        <v>0</v>
      </c>
      <c r="LW12" s="370">
        <v>0</v>
      </c>
      <c r="LX12" s="370">
        <v>0</v>
      </c>
      <c r="LY12" s="370">
        <v>225</v>
      </c>
      <c r="LZ12" s="370">
        <v>201</v>
      </c>
      <c r="MA12" s="370">
        <v>426</v>
      </c>
      <c r="MB12" s="370">
        <v>24</v>
      </c>
      <c r="MC12" s="370">
        <v>25</v>
      </c>
      <c r="MD12" s="370">
        <v>26</v>
      </c>
      <c r="ME12" s="370">
        <v>24</v>
      </c>
      <c r="MF12" s="370">
        <v>24</v>
      </c>
      <c r="MG12" s="370">
        <v>23</v>
      </c>
      <c r="MH12" s="370">
        <v>0</v>
      </c>
      <c r="MI12" s="370">
        <v>0</v>
      </c>
      <c r="MJ12" s="370">
        <v>0</v>
      </c>
      <c r="MK12" s="370">
        <v>0</v>
      </c>
      <c r="ML12" s="370">
        <v>0</v>
      </c>
      <c r="MM12" s="370">
        <v>0</v>
      </c>
      <c r="MN12" s="370">
        <v>146</v>
      </c>
    </row>
    <row r="13" spans="1:352" s="371" customFormat="1" ht="24.75" customHeight="1">
      <c r="A13" s="370">
        <v>4</v>
      </c>
      <c r="B13" s="370"/>
      <c r="C13" s="370" t="s">
        <v>88</v>
      </c>
      <c r="D13" s="370"/>
      <c r="E13" s="370"/>
      <c r="F13" s="370" t="s">
        <v>88</v>
      </c>
      <c r="G13" s="370"/>
      <c r="H13" s="370"/>
      <c r="I13" s="370"/>
      <c r="J13" s="370"/>
      <c r="K13" s="370"/>
      <c r="L13" s="370"/>
      <c r="M13" s="370"/>
      <c r="N13" s="370"/>
      <c r="O13" s="370">
        <v>14</v>
      </c>
      <c r="P13" s="370">
        <v>47</v>
      </c>
      <c r="Q13" s="370">
        <v>14</v>
      </c>
      <c r="R13" s="370">
        <v>6</v>
      </c>
      <c r="S13" s="370">
        <v>3</v>
      </c>
      <c r="T13" s="370">
        <v>96</v>
      </c>
      <c r="U13" s="370">
        <v>0</v>
      </c>
      <c r="V13" s="370">
        <v>7</v>
      </c>
      <c r="W13" s="370">
        <v>0</v>
      </c>
      <c r="X13" s="370">
        <v>0</v>
      </c>
      <c r="Y13" s="370">
        <v>0</v>
      </c>
      <c r="Z13" s="370">
        <v>7</v>
      </c>
      <c r="AA13" s="370">
        <v>0</v>
      </c>
      <c r="AB13" s="370">
        <v>0</v>
      </c>
      <c r="AC13" s="370">
        <v>0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0</v>
      </c>
      <c r="AM13" s="370">
        <v>0</v>
      </c>
      <c r="AN13" s="370">
        <v>0</v>
      </c>
      <c r="AO13" s="370">
        <v>0</v>
      </c>
      <c r="AP13" s="370">
        <v>0</v>
      </c>
      <c r="AQ13" s="370">
        <v>0</v>
      </c>
      <c r="AR13" s="370">
        <v>0</v>
      </c>
      <c r="AS13" s="370">
        <v>0</v>
      </c>
      <c r="AT13" s="370">
        <v>0</v>
      </c>
      <c r="AU13" s="370">
        <v>0</v>
      </c>
      <c r="AV13" s="370">
        <v>0</v>
      </c>
      <c r="AW13" s="370">
        <v>0</v>
      </c>
      <c r="AX13" s="370">
        <v>0</v>
      </c>
      <c r="AY13" s="370">
        <v>0</v>
      </c>
      <c r="AZ13" s="370">
        <v>0</v>
      </c>
      <c r="BA13" s="370">
        <v>0</v>
      </c>
      <c r="BB13" s="370">
        <v>0</v>
      </c>
      <c r="BC13" s="370">
        <v>0</v>
      </c>
      <c r="BD13" s="370">
        <v>0</v>
      </c>
      <c r="BE13" s="370">
        <v>0</v>
      </c>
      <c r="BF13" s="370">
        <v>0</v>
      </c>
      <c r="BG13" s="370">
        <v>0</v>
      </c>
      <c r="BH13" s="370">
        <v>0</v>
      </c>
      <c r="BI13" s="370">
        <v>0</v>
      </c>
      <c r="BJ13" s="370">
        <v>0</v>
      </c>
      <c r="BK13" s="370">
        <v>0</v>
      </c>
      <c r="BL13" s="370">
        <v>0</v>
      </c>
      <c r="BM13" s="370">
        <v>0</v>
      </c>
      <c r="BN13" s="370">
        <v>0</v>
      </c>
      <c r="BO13" s="370">
        <v>0</v>
      </c>
      <c r="BP13" s="370">
        <v>0</v>
      </c>
      <c r="BQ13" s="370">
        <v>0</v>
      </c>
      <c r="BR13" s="370">
        <v>1</v>
      </c>
      <c r="BS13" s="370">
        <v>2</v>
      </c>
      <c r="BT13" s="370">
        <v>0</v>
      </c>
      <c r="BU13" s="370">
        <v>0</v>
      </c>
      <c r="BV13" s="370">
        <v>3</v>
      </c>
      <c r="BW13" s="370">
        <v>3</v>
      </c>
      <c r="BX13" s="370">
        <v>6</v>
      </c>
      <c r="BY13" s="370">
        <v>2</v>
      </c>
      <c r="BZ13" s="370">
        <v>0</v>
      </c>
      <c r="CA13" s="370">
        <v>0</v>
      </c>
      <c r="CB13" s="370">
        <v>11</v>
      </c>
      <c r="CC13" s="370">
        <v>2</v>
      </c>
      <c r="CD13" s="370">
        <v>2</v>
      </c>
      <c r="CE13" s="370">
        <v>3</v>
      </c>
      <c r="CF13" s="370">
        <v>0</v>
      </c>
      <c r="CG13" s="370">
        <v>0</v>
      </c>
      <c r="CH13" s="370">
        <v>7</v>
      </c>
      <c r="CI13" s="370">
        <v>2</v>
      </c>
      <c r="CJ13" s="370">
        <v>3</v>
      </c>
      <c r="CK13" s="370">
        <v>3</v>
      </c>
      <c r="CL13" s="370">
        <v>0</v>
      </c>
      <c r="CM13" s="370">
        <v>0</v>
      </c>
      <c r="CN13" s="370">
        <v>8</v>
      </c>
      <c r="CO13" s="370">
        <v>2</v>
      </c>
      <c r="CP13" s="370">
        <v>1</v>
      </c>
      <c r="CQ13" s="370">
        <v>0</v>
      </c>
      <c r="CR13" s="370">
        <v>0</v>
      </c>
      <c r="CS13" s="370">
        <v>0</v>
      </c>
      <c r="CT13" s="370">
        <v>3</v>
      </c>
      <c r="CU13" s="370">
        <v>0</v>
      </c>
      <c r="CV13" s="370">
        <v>0</v>
      </c>
      <c r="CW13" s="370">
        <v>815</v>
      </c>
      <c r="CX13" s="370">
        <v>0</v>
      </c>
      <c r="CY13" s="370">
        <v>0</v>
      </c>
      <c r="CZ13" s="370">
        <v>386</v>
      </c>
      <c r="DA13" s="370">
        <v>9</v>
      </c>
      <c r="DB13" s="370">
        <v>20</v>
      </c>
      <c r="DC13" s="370">
        <v>1</v>
      </c>
      <c r="DD13" s="370">
        <v>0</v>
      </c>
      <c r="DE13" s="370">
        <v>13</v>
      </c>
      <c r="DF13" s="370">
        <v>24</v>
      </c>
      <c r="DG13" s="370">
        <v>0</v>
      </c>
      <c r="DH13" s="370">
        <v>0</v>
      </c>
      <c r="DI13" s="370">
        <v>34</v>
      </c>
      <c r="DJ13" s="370">
        <v>56</v>
      </c>
      <c r="DK13" s="370">
        <v>1</v>
      </c>
      <c r="DL13" s="370">
        <v>2</v>
      </c>
      <c r="DM13" s="370">
        <v>0</v>
      </c>
      <c r="DN13" s="370">
        <v>0</v>
      </c>
      <c r="DO13" s="370">
        <v>0</v>
      </c>
      <c r="DP13" s="370">
        <v>1</v>
      </c>
      <c r="DQ13" s="370">
        <v>5</v>
      </c>
      <c r="DR13" s="370">
        <v>25</v>
      </c>
      <c r="DS13" s="370">
        <v>18</v>
      </c>
      <c r="DT13" s="370">
        <v>49</v>
      </c>
      <c r="DU13" s="370">
        <v>14</v>
      </c>
      <c r="DV13" s="370">
        <v>14</v>
      </c>
      <c r="DW13" s="370">
        <v>21</v>
      </c>
      <c r="DX13" s="370">
        <v>13</v>
      </c>
      <c r="DY13" s="370">
        <v>0</v>
      </c>
      <c r="DZ13" s="370">
        <v>0</v>
      </c>
      <c r="EA13" s="370">
        <v>42</v>
      </c>
      <c r="EB13" s="370">
        <v>45</v>
      </c>
      <c r="EC13" s="370">
        <v>0</v>
      </c>
      <c r="ED13" s="370">
        <v>0</v>
      </c>
      <c r="EE13" s="370">
        <v>13</v>
      </c>
      <c r="EF13" s="370">
        <v>32</v>
      </c>
      <c r="EG13" s="370">
        <v>0</v>
      </c>
      <c r="EH13" s="370">
        <v>0</v>
      </c>
      <c r="EI13" s="370">
        <v>3</v>
      </c>
      <c r="EJ13" s="370">
        <v>25</v>
      </c>
      <c r="EK13" s="370">
        <v>0</v>
      </c>
      <c r="EL13" s="370">
        <v>3</v>
      </c>
      <c r="EM13" s="370">
        <v>0</v>
      </c>
      <c r="EN13" s="370">
        <v>0</v>
      </c>
      <c r="EO13" s="370">
        <v>4</v>
      </c>
      <c r="EP13" s="370">
        <v>10</v>
      </c>
      <c r="EQ13" s="370">
        <v>0</v>
      </c>
      <c r="ER13" s="370">
        <v>0</v>
      </c>
      <c r="ES13" s="370">
        <v>6</v>
      </c>
      <c r="ET13" s="370">
        <v>4</v>
      </c>
      <c r="EU13" s="370">
        <v>10</v>
      </c>
      <c r="EV13" s="370">
        <v>17</v>
      </c>
      <c r="EW13" s="370">
        <v>27</v>
      </c>
      <c r="EX13" s="370">
        <v>0</v>
      </c>
      <c r="EY13" s="370">
        <v>1</v>
      </c>
      <c r="EZ13" s="370">
        <v>0</v>
      </c>
      <c r="FA13" s="370">
        <v>2</v>
      </c>
      <c r="FB13" s="370">
        <v>0</v>
      </c>
      <c r="FC13" s="370">
        <v>0</v>
      </c>
      <c r="FD13" s="370">
        <v>0</v>
      </c>
      <c r="FE13" s="370">
        <v>0</v>
      </c>
      <c r="FF13" s="370">
        <v>1</v>
      </c>
      <c r="FG13" s="370">
        <v>3</v>
      </c>
      <c r="FH13" s="370">
        <v>0</v>
      </c>
      <c r="FI13" s="370">
        <v>0</v>
      </c>
      <c r="FJ13" s="370">
        <v>0</v>
      </c>
      <c r="FK13" s="370">
        <v>0</v>
      </c>
      <c r="FL13" s="370">
        <v>0</v>
      </c>
      <c r="FM13" s="370">
        <v>0</v>
      </c>
      <c r="FN13" s="370">
        <v>0</v>
      </c>
      <c r="FO13" s="370">
        <v>1</v>
      </c>
      <c r="FP13" s="370">
        <v>0</v>
      </c>
      <c r="FQ13" s="370">
        <v>0</v>
      </c>
      <c r="FR13" s="370">
        <v>0</v>
      </c>
      <c r="FS13" s="370">
        <v>0</v>
      </c>
      <c r="FT13" s="370">
        <v>140</v>
      </c>
      <c r="FU13" s="370">
        <v>135</v>
      </c>
      <c r="FV13" s="370">
        <v>270</v>
      </c>
      <c r="FW13" s="370">
        <v>142</v>
      </c>
      <c r="FX13" s="370">
        <v>114</v>
      </c>
      <c r="FY13" s="370">
        <v>256</v>
      </c>
      <c r="FZ13" s="370">
        <v>129</v>
      </c>
      <c r="GA13" s="370">
        <v>130</v>
      </c>
      <c r="GB13" s="370">
        <v>259</v>
      </c>
      <c r="GC13" s="370">
        <v>177</v>
      </c>
      <c r="GD13" s="370">
        <v>159</v>
      </c>
      <c r="GE13" s="370">
        <v>336</v>
      </c>
      <c r="GF13" s="370">
        <v>169</v>
      </c>
      <c r="GG13" s="370">
        <v>167</v>
      </c>
      <c r="GH13" s="370">
        <v>336</v>
      </c>
      <c r="GI13" s="370">
        <v>152</v>
      </c>
      <c r="GJ13" s="370">
        <v>138</v>
      </c>
      <c r="GK13" s="370">
        <v>290</v>
      </c>
      <c r="GL13" s="370">
        <v>0</v>
      </c>
      <c r="GM13" s="370">
        <v>0</v>
      </c>
      <c r="GN13" s="370">
        <v>0</v>
      </c>
      <c r="GO13" s="370">
        <v>0</v>
      </c>
      <c r="GP13" s="370">
        <v>0</v>
      </c>
      <c r="GQ13" s="370">
        <v>0</v>
      </c>
      <c r="GR13" s="370">
        <v>0</v>
      </c>
      <c r="GS13" s="370">
        <v>0</v>
      </c>
      <c r="GT13" s="370">
        <v>0</v>
      </c>
      <c r="GU13" s="370">
        <v>0</v>
      </c>
      <c r="GV13" s="370">
        <v>0</v>
      </c>
      <c r="GW13" s="370">
        <v>0</v>
      </c>
      <c r="GX13" s="370">
        <v>0</v>
      </c>
      <c r="GY13" s="370">
        <v>0</v>
      </c>
      <c r="GZ13" s="370">
        <v>0</v>
      </c>
      <c r="HA13" s="370">
        <v>0</v>
      </c>
      <c r="HB13" s="370">
        <v>0</v>
      </c>
      <c r="HC13" s="370">
        <v>0</v>
      </c>
      <c r="HD13" s="370">
        <v>0</v>
      </c>
      <c r="HE13" s="370">
        <v>0</v>
      </c>
      <c r="HF13" s="370">
        <v>0</v>
      </c>
      <c r="HG13" s="370">
        <v>909</v>
      </c>
      <c r="HH13" s="370">
        <v>843</v>
      </c>
      <c r="HI13" s="370">
        <v>1752</v>
      </c>
      <c r="HJ13" s="370">
        <v>1748</v>
      </c>
      <c r="HK13" s="370">
        <v>4</v>
      </c>
      <c r="HL13" s="370">
        <v>0</v>
      </c>
      <c r="HM13" s="370">
        <v>0</v>
      </c>
      <c r="HN13" s="370">
        <v>0</v>
      </c>
      <c r="HO13" s="370">
        <v>0</v>
      </c>
      <c r="HP13" s="370">
        <v>0</v>
      </c>
      <c r="HQ13" s="370">
        <v>1752</v>
      </c>
      <c r="HR13" s="370">
        <v>5</v>
      </c>
      <c r="HS13" s="370">
        <v>3</v>
      </c>
      <c r="HT13" s="370">
        <v>8</v>
      </c>
      <c r="HU13" s="370">
        <v>94</v>
      </c>
      <c r="HV13" s="370">
        <v>97</v>
      </c>
      <c r="HW13" s="370">
        <v>191</v>
      </c>
      <c r="HX13" s="370">
        <v>143</v>
      </c>
      <c r="HY13" s="370">
        <v>123</v>
      </c>
      <c r="HZ13" s="370">
        <v>266</v>
      </c>
      <c r="IA13" s="370">
        <v>122</v>
      </c>
      <c r="IB13" s="370">
        <v>109</v>
      </c>
      <c r="IC13" s="370">
        <v>231</v>
      </c>
      <c r="ID13" s="370">
        <v>154</v>
      </c>
      <c r="IE13" s="370">
        <v>168</v>
      </c>
      <c r="IF13" s="370">
        <v>322</v>
      </c>
      <c r="IG13" s="370">
        <v>154</v>
      </c>
      <c r="IH13" s="370">
        <v>149</v>
      </c>
      <c r="II13" s="370">
        <v>303</v>
      </c>
      <c r="IJ13" s="370">
        <v>152</v>
      </c>
      <c r="IK13" s="370">
        <v>135</v>
      </c>
      <c r="IL13" s="370">
        <v>287</v>
      </c>
      <c r="IM13" s="370">
        <v>52</v>
      </c>
      <c r="IN13" s="370">
        <v>40</v>
      </c>
      <c r="IO13" s="370">
        <v>92</v>
      </c>
      <c r="IP13" s="370">
        <v>22</v>
      </c>
      <c r="IQ13" s="370">
        <v>10</v>
      </c>
      <c r="IR13" s="370">
        <v>32</v>
      </c>
      <c r="IS13" s="370">
        <v>8</v>
      </c>
      <c r="IT13" s="370">
        <v>4</v>
      </c>
      <c r="IU13" s="370">
        <v>12</v>
      </c>
      <c r="IV13" s="370">
        <v>1</v>
      </c>
      <c r="IW13" s="370">
        <v>1</v>
      </c>
      <c r="IX13" s="370">
        <v>2</v>
      </c>
      <c r="IY13" s="370">
        <v>1</v>
      </c>
      <c r="IZ13" s="370">
        <v>0</v>
      </c>
      <c r="JA13" s="370">
        <v>1</v>
      </c>
      <c r="JB13" s="370">
        <v>0</v>
      </c>
      <c r="JC13" s="370">
        <v>0</v>
      </c>
      <c r="JD13" s="370">
        <v>0</v>
      </c>
      <c r="JE13" s="370">
        <v>0</v>
      </c>
      <c r="JF13" s="370">
        <v>0</v>
      </c>
      <c r="JG13" s="370">
        <v>0</v>
      </c>
      <c r="JH13" s="370">
        <v>0</v>
      </c>
      <c r="JI13" s="370">
        <v>0</v>
      </c>
      <c r="JJ13" s="370">
        <v>0</v>
      </c>
      <c r="JK13" s="370">
        <v>1</v>
      </c>
      <c r="JL13" s="370">
        <v>2</v>
      </c>
      <c r="JM13" s="370">
        <v>0</v>
      </c>
      <c r="JN13" s="370">
        <v>0</v>
      </c>
      <c r="JO13" s="370">
        <v>1</v>
      </c>
      <c r="JP13" s="370">
        <v>0</v>
      </c>
      <c r="JQ13" s="370">
        <v>0</v>
      </c>
      <c r="JR13" s="370">
        <v>1</v>
      </c>
      <c r="JS13" s="370">
        <v>0</v>
      </c>
      <c r="JT13" s="370">
        <v>0</v>
      </c>
      <c r="JU13" s="370">
        <v>0</v>
      </c>
      <c r="JV13" s="370">
        <v>0</v>
      </c>
      <c r="JW13" s="370">
        <v>2</v>
      </c>
      <c r="JX13" s="370">
        <v>3</v>
      </c>
      <c r="JY13" s="370">
        <v>5</v>
      </c>
      <c r="JZ13" s="370">
        <v>0</v>
      </c>
      <c r="KA13" s="370">
        <v>0</v>
      </c>
      <c r="KB13" s="370">
        <v>0</v>
      </c>
      <c r="KC13" s="370">
        <v>0</v>
      </c>
      <c r="KD13" s="370">
        <v>0</v>
      </c>
      <c r="KE13" s="370">
        <v>0</v>
      </c>
      <c r="KF13" s="370">
        <v>0</v>
      </c>
      <c r="KG13" s="370">
        <v>0</v>
      </c>
      <c r="KH13" s="370">
        <v>0</v>
      </c>
      <c r="KI13" s="370">
        <v>0</v>
      </c>
      <c r="KJ13" s="370">
        <v>0</v>
      </c>
      <c r="KK13" s="370">
        <v>0</v>
      </c>
      <c r="KL13" s="370">
        <v>0</v>
      </c>
      <c r="KM13" s="370">
        <v>0</v>
      </c>
      <c r="KN13" s="370">
        <v>0</v>
      </c>
      <c r="KO13" s="370">
        <v>0</v>
      </c>
      <c r="KP13" s="370">
        <v>0</v>
      </c>
      <c r="KQ13" s="370">
        <v>0</v>
      </c>
      <c r="KR13" s="370">
        <v>0</v>
      </c>
      <c r="KS13" s="370">
        <v>0</v>
      </c>
      <c r="KT13" s="370">
        <v>0</v>
      </c>
      <c r="KU13" s="370">
        <v>0</v>
      </c>
      <c r="KV13" s="370">
        <v>0</v>
      </c>
      <c r="KW13" s="370">
        <v>0</v>
      </c>
      <c r="KX13" s="370">
        <v>0</v>
      </c>
      <c r="KY13" s="370">
        <v>1</v>
      </c>
      <c r="KZ13" s="370">
        <v>0</v>
      </c>
      <c r="LA13" s="370">
        <v>0</v>
      </c>
      <c r="LB13" s="370">
        <v>0</v>
      </c>
      <c r="LC13" s="370">
        <v>0</v>
      </c>
      <c r="LD13" s="370">
        <v>0</v>
      </c>
      <c r="LE13" s="370">
        <v>1</v>
      </c>
      <c r="LF13" s="370">
        <v>1</v>
      </c>
      <c r="LG13" s="370">
        <v>0</v>
      </c>
      <c r="LH13" s="370">
        <v>0</v>
      </c>
      <c r="LI13" s="370">
        <v>0</v>
      </c>
      <c r="LJ13" s="370">
        <v>0</v>
      </c>
      <c r="LK13" s="370">
        <v>0</v>
      </c>
      <c r="LL13" s="370">
        <v>0</v>
      </c>
      <c r="LM13" s="370">
        <v>0</v>
      </c>
      <c r="LN13" s="370">
        <v>0</v>
      </c>
      <c r="LO13" s="370">
        <v>0</v>
      </c>
      <c r="LP13" s="370">
        <v>0</v>
      </c>
      <c r="LQ13" s="370">
        <v>0</v>
      </c>
      <c r="LR13" s="370">
        <v>0</v>
      </c>
      <c r="LS13" s="370">
        <v>0</v>
      </c>
      <c r="LT13" s="370">
        <v>0</v>
      </c>
      <c r="LU13" s="370">
        <v>0</v>
      </c>
      <c r="LV13" s="370">
        <v>0</v>
      </c>
      <c r="LW13" s="370">
        <v>0</v>
      </c>
      <c r="LX13" s="370">
        <v>0</v>
      </c>
      <c r="LY13" s="370">
        <v>162</v>
      </c>
      <c r="LZ13" s="370">
        <v>137</v>
      </c>
      <c r="MA13" s="370">
        <v>299</v>
      </c>
      <c r="MB13" s="370">
        <v>16</v>
      </c>
      <c r="MC13" s="370">
        <v>17</v>
      </c>
      <c r="MD13" s="370">
        <v>17</v>
      </c>
      <c r="ME13" s="370">
        <v>17</v>
      </c>
      <c r="MF13" s="370">
        <v>17</v>
      </c>
      <c r="MG13" s="370">
        <v>16</v>
      </c>
      <c r="MH13" s="370">
        <v>0</v>
      </c>
      <c r="MI13" s="370">
        <v>0</v>
      </c>
      <c r="MJ13" s="370">
        <v>0</v>
      </c>
      <c r="MK13" s="370">
        <v>0</v>
      </c>
      <c r="ML13" s="370">
        <v>0</v>
      </c>
      <c r="MM13" s="370">
        <v>0</v>
      </c>
      <c r="MN13" s="370">
        <v>100</v>
      </c>
    </row>
    <row r="14" spans="1:352" s="371" customFormat="1" ht="24.75" customHeight="1">
      <c r="A14" s="370">
        <v>5</v>
      </c>
      <c r="B14" s="370"/>
      <c r="C14" s="370" t="s">
        <v>82</v>
      </c>
      <c r="D14" s="370"/>
      <c r="E14" s="370"/>
      <c r="F14" s="370" t="s">
        <v>82</v>
      </c>
      <c r="G14" s="370"/>
      <c r="H14" s="370"/>
      <c r="I14" s="370"/>
      <c r="J14" s="370"/>
      <c r="K14" s="370"/>
      <c r="L14" s="370"/>
      <c r="M14" s="370"/>
      <c r="N14" s="370"/>
      <c r="O14" s="370">
        <v>55</v>
      </c>
      <c r="P14" s="370">
        <v>78</v>
      </c>
      <c r="Q14" s="370">
        <v>10</v>
      </c>
      <c r="R14" s="370">
        <v>9</v>
      </c>
      <c r="S14" s="370">
        <v>3</v>
      </c>
      <c r="T14" s="370">
        <v>155</v>
      </c>
      <c r="U14" s="370">
        <v>8</v>
      </c>
      <c r="V14" s="370">
        <v>6</v>
      </c>
      <c r="W14" s="370">
        <v>1</v>
      </c>
      <c r="X14" s="370">
        <v>0</v>
      </c>
      <c r="Y14" s="370">
        <v>0</v>
      </c>
      <c r="Z14" s="370">
        <v>15</v>
      </c>
      <c r="AA14" s="370">
        <v>0</v>
      </c>
      <c r="AB14" s="370">
        <v>0</v>
      </c>
      <c r="AC14" s="370">
        <v>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0</v>
      </c>
      <c r="AM14" s="370">
        <v>0</v>
      </c>
      <c r="AN14" s="370">
        <v>0</v>
      </c>
      <c r="AO14" s="370">
        <v>0</v>
      </c>
      <c r="AP14" s="370">
        <v>0</v>
      </c>
      <c r="AQ14" s="370">
        <v>0</v>
      </c>
      <c r="AR14" s="370">
        <v>0</v>
      </c>
      <c r="AS14" s="370">
        <v>0</v>
      </c>
      <c r="AT14" s="370">
        <v>0</v>
      </c>
      <c r="AU14" s="370">
        <v>0</v>
      </c>
      <c r="AV14" s="370">
        <v>0</v>
      </c>
      <c r="AW14" s="370">
        <v>0</v>
      </c>
      <c r="AX14" s="370">
        <v>0</v>
      </c>
      <c r="AY14" s="370">
        <v>0</v>
      </c>
      <c r="AZ14" s="370">
        <v>0</v>
      </c>
      <c r="BA14" s="370">
        <v>0</v>
      </c>
      <c r="BB14" s="370">
        <v>0</v>
      </c>
      <c r="BC14" s="370">
        <v>0</v>
      </c>
      <c r="BD14" s="370">
        <v>0</v>
      </c>
      <c r="BE14" s="370">
        <v>0</v>
      </c>
      <c r="BF14" s="370">
        <v>0</v>
      </c>
      <c r="BG14" s="370">
        <v>0</v>
      </c>
      <c r="BH14" s="370">
        <v>0</v>
      </c>
      <c r="BI14" s="370">
        <v>0</v>
      </c>
      <c r="BJ14" s="370">
        <v>0</v>
      </c>
      <c r="BK14" s="370">
        <v>0</v>
      </c>
      <c r="BL14" s="370">
        <v>0</v>
      </c>
      <c r="BM14" s="370">
        <v>0</v>
      </c>
      <c r="BN14" s="370">
        <v>0</v>
      </c>
      <c r="BO14" s="370">
        <v>0</v>
      </c>
      <c r="BP14" s="370">
        <v>0</v>
      </c>
      <c r="BQ14" s="370">
        <v>1</v>
      </c>
      <c r="BR14" s="370">
        <v>1</v>
      </c>
      <c r="BS14" s="370">
        <v>0</v>
      </c>
      <c r="BT14" s="370">
        <v>0</v>
      </c>
      <c r="BU14" s="370">
        <v>0</v>
      </c>
      <c r="BV14" s="370">
        <v>2</v>
      </c>
      <c r="BW14" s="370">
        <v>4</v>
      </c>
      <c r="BX14" s="370">
        <v>6</v>
      </c>
      <c r="BY14" s="370">
        <v>0</v>
      </c>
      <c r="BZ14" s="370">
        <v>2</v>
      </c>
      <c r="CA14" s="370">
        <v>0</v>
      </c>
      <c r="CB14" s="370">
        <v>12</v>
      </c>
      <c r="CC14" s="370">
        <v>3</v>
      </c>
      <c r="CD14" s="370">
        <v>3</v>
      </c>
      <c r="CE14" s="370">
        <v>1</v>
      </c>
      <c r="CF14" s="370">
        <v>1</v>
      </c>
      <c r="CG14" s="370">
        <v>0</v>
      </c>
      <c r="CH14" s="370">
        <v>8</v>
      </c>
      <c r="CI14" s="370">
        <v>1</v>
      </c>
      <c r="CJ14" s="370">
        <v>1</v>
      </c>
      <c r="CK14" s="370">
        <v>1</v>
      </c>
      <c r="CL14" s="370">
        <v>0</v>
      </c>
      <c r="CM14" s="370">
        <v>0</v>
      </c>
      <c r="CN14" s="370">
        <v>3</v>
      </c>
      <c r="CO14" s="370">
        <v>2</v>
      </c>
      <c r="CP14" s="370">
        <v>2</v>
      </c>
      <c r="CQ14" s="370">
        <v>0</v>
      </c>
      <c r="CR14" s="370">
        <v>1</v>
      </c>
      <c r="CS14" s="370">
        <v>0</v>
      </c>
      <c r="CT14" s="370">
        <v>5</v>
      </c>
      <c r="CU14" s="370">
        <v>0</v>
      </c>
      <c r="CV14" s="370">
        <v>0</v>
      </c>
      <c r="CW14" s="370">
        <v>1211</v>
      </c>
      <c r="CX14" s="370">
        <v>0</v>
      </c>
      <c r="CY14" s="370">
        <v>0</v>
      </c>
      <c r="CZ14" s="370">
        <v>415</v>
      </c>
      <c r="DA14" s="370">
        <v>28</v>
      </c>
      <c r="DB14" s="370">
        <v>38</v>
      </c>
      <c r="DC14" s="370">
        <v>0</v>
      </c>
      <c r="DD14" s="370">
        <v>1</v>
      </c>
      <c r="DE14" s="370">
        <v>21</v>
      </c>
      <c r="DF14" s="370">
        <v>22</v>
      </c>
      <c r="DG14" s="370">
        <v>0</v>
      </c>
      <c r="DH14" s="370">
        <v>1</v>
      </c>
      <c r="DI14" s="370">
        <v>50</v>
      </c>
      <c r="DJ14" s="370">
        <v>84</v>
      </c>
      <c r="DK14" s="370">
        <v>3</v>
      </c>
      <c r="DL14" s="370">
        <v>0</v>
      </c>
      <c r="DM14" s="370">
        <v>0</v>
      </c>
      <c r="DN14" s="370">
        <v>0</v>
      </c>
      <c r="DO14" s="370">
        <v>0</v>
      </c>
      <c r="DP14" s="370">
        <v>2</v>
      </c>
      <c r="DQ14" s="370">
        <v>10</v>
      </c>
      <c r="DR14" s="370">
        <v>37</v>
      </c>
      <c r="DS14" s="370">
        <v>48</v>
      </c>
      <c r="DT14" s="370">
        <v>61</v>
      </c>
      <c r="DU14" s="370">
        <v>31</v>
      </c>
      <c r="DV14" s="370">
        <v>34</v>
      </c>
      <c r="DW14" s="370">
        <v>13</v>
      </c>
      <c r="DX14" s="370">
        <v>12</v>
      </c>
      <c r="DY14" s="370">
        <v>0</v>
      </c>
      <c r="DZ14" s="370">
        <v>0</v>
      </c>
      <c r="EA14" s="370">
        <v>59</v>
      </c>
      <c r="EB14" s="370">
        <v>52</v>
      </c>
      <c r="EC14" s="370">
        <v>0</v>
      </c>
      <c r="ED14" s="370">
        <v>0</v>
      </c>
      <c r="EE14" s="370">
        <v>33</v>
      </c>
      <c r="EF14" s="370">
        <v>49</v>
      </c>
      <c r="EG14" s="370">
        <v>0</v>
      </c>
      <c r="EH14" s="370">
        <v>0</v>
      </c>
      <c r="EI14" s="370">
        <v>10</v>
      </c>
      <c r="EJ14" s="370">
        <v>45</v>
      </c>
      <c r="EK14" s="370">
        <v>9</v>
      </c>
      <c r="EL14" s="370">
        <v>0</v>
      </c>
      <c r="EM14" s="370">
        <v>0</v>
      </c>
      <c r="EN14" s="370">
        <v>0</v>
      </c>
      <c r="EO14" s="370">
        <v>3</v>
      </c>
      <c r="EP14" s="370">
        <v>5</v>
      </c>
      <c r="EQ14" s="370">
        <v>0</v>
      </c>
      <c r="ER14" s="370">
        <v>0</v>
      </c>
      <c r="ES14" s="370">
        <v>5</v>
      </c>
      <c r="ET14" s="370">
        <v>5</v>
      </c>
      <c r="EU14" s="370">
        <v>17</v>
      </c>
      <c r="EV14" s="370">
        <v>10</v>
      </c>
      <c r="EW14" s="370">
        <v>27</v>
      </c>
      <c r="EX14" s="370">
        <v>1</v>
      </c>
      <c r="EY14" s="370">
        <v>0</v>
      </c>
      <c r="EZ14" s="370">
        <v>8</v>
      </c>
      <c r="FA14" s="370">
        <v>0</v>
      </c>
      <c r="FB14" s="370">
        <v>0</v>
      </c>
      <c r="FC14" s="370">
        <v>0</v>
      </c>
      <c r="FD14" s="370">
        <v>0</v>
      </c>
      <c r="FE14" s="370">
        <v>0</v>
      </c>
      <c r="FF14" s="370">
        <v>2</v>
      </c>
      <c r="FG14" s="370">
        <v>5</v>
      </c>
      <c r="FH14" s="370">
        <v>0</v>
      </c>
      <c r="FI14" s="370">
        <v>0</v>
      </c>
      <c r="FJ14" s="370">
        <v>0</v>
      </c>
      <c r="FK14" s="370">
        <v>0</v>
      </c>
      <c r="FL14" s="370">
        <v>0</v>
      </c>
      <c r="FM14" s="370">
        <v>0</v>
      </c>
      <c r="FN14" s="370">
        <v>0</v>
      </c>
      <c r="FO14" s="370">
        <v>3</v>
      </c>
      <c r="FP14" s="370">
        <v>0</v>
      </c>
      <c r="FQ14" s="370">
        <v>0</v>
      </c>
      <c r="FR14" s="370">
        <v>0</v>
      </c>
      <c r="FS14" s="370">
        <v>0</v>
      </c>
      <c r="FT14" s="370">
        <v>230</v>
      </c>
      <c r="FU14" s="370">
        <v>206</v>
      </c>
      <c r="FV14" s="370">
        <v>434</v>
      </c>
      <c r="FW14" s="370">
        <v>228</v>
      </c>
      <c r="FX14" s="370">
        <v>203</v>
      </c>
      <c r="FY14" s="370">
        <v>431</v>
      </c>
      <c r="FZ14" s="370">
        <v>222</v>
      </c>
      <c r="GA14" s="370">
        <v>211</v>
      </c>
      <c r="GB14" s="370">
        <v>433</v>
      </c>
      <c r="GC14" s="370">
        <v>205</v>
      </c>
      <c r="GD14" s="370">
        <v>182</v>
      </c>
      <c r="GE14" s="370">
        <v>387</v>
      </c>
      <c r="GF14" s="370">
        <v>216</v>
      </c>
      <c r="GG14" s="370">
        <v>146</v>
      </c>
      <c r="GH14" s="370">
        <v>362</v>
      </c>
      <c r="GI14" s="370">
        <v>227</v>
      </c>
      <c r="GJ14" s="370">
        <v>173</v>
      </c>
      <c r="GK14" s="370">
        <v>400</v>
      </c>
      <c r="GL14" s="370">
        <v>0</v>
      </c>
      <c r="GM14" s="370">
        <v>0</v>
      </c>
      <c r="GN14" s="370">
        <v>0</v>
      </c>
      <c r="GO14" s="370">
        <v>0</v>
      </c>
      <c r="GP14" s="370">
        <v>0</v>
      </c>
      <c r="GQ14" s="370">
        <v>0</v>
      </c>
      <c r="GR14" s="370">
        <v>0</v>
      </c>
      <c r="GS14" s="370">
        <v>0</v>
      </c>
      <c r="GT14" s="370">
        <v>0</v>
      </c>
      <c r="GU14" s="370">
        <v>0</v>
      </c>
      <c r="GV14" s="370">
        <v>0</v>
      </c>
      <c r="GW14" s="370">
        <v>0</v>
      </c>
      <c r="GX14" s="370">
        <v>0</v>
      </c>
      <c r="GY14" s="370">
        <v>0</v>
      </c>
      <c r="GZ14" s="370">
        <v>0</v>
      </c>
      <c r="HA14" s="370">
        <v>0</v>
      </c>
      <c r="HB14" s="370">
        <v>0</v>
      </c>
      <c r="HC14" s="370">
        <v>0</v>
      </c>
      <c r="HD14" s="370">
        <v>0</v>
      </c>
      <c r="HE14" s="370">
        <v>0</v>
      </c>
      <c r="HF14" s="370">
        <v>0</v>
      </c>
      <c r="HG14" s="370">
        <v>1328</v>
      </c>
      <c r="HH14" s="370">
        <v>1121</v>
      </c>
      <c r="HI14" s="370">
        <v>2449</v>
      </c>
      <c r="HJ14" s="370">
        <v>2380</v>
      </c>
      <c r="HK14" s="370">
        <v>69</v>
      </c>
      <c r="HL14" s="370">
        <v>0</v>
      </c>
      <c r="HM14" s="370">
        <v>0</v>
      </c>
      <c r="HN14" s="370">
        <v>0</v>
      </c>
      <c r="HO14" s="370">
        <v>0</v>
      </c>
      <c r="HP14" s="370">
        <v>0</v>
      </c>
      <c r="HQ14" s="370">
        <v>2449</v>
      </c>
      <c r="HR14" s="370">
        <v>6</v>
      </c>
      <c r="HS14" s="370">
        <v>7</v>
      </c>
      <c r="HT14" s="370">
        <v>13</v>
      </c>
      <c r="HU14" s="370">
        <v>162</v>
      </c>
      <c r="HV14" s="370">
        <v>166</v>
      </c>
      <c r="HW14" s="370">
        <v>328</v>
      </c>
      <c r="HX14" s="370">
        <v>202</v>
      </c>
      <c r="HY14" s="370">
        <v>187</v>
      </c>
      <c r="HZ14" s="370">
        <v>389</v>
      </c>
      <c r="IA14" s="370">
        <v>187</v>
      </c>
      <c r="IB14" s="370">
        <v>190</v>
      </c>
      <c r="IC14" s="370">
        <v>377</v>
      </c>
      <c r="ID14" s="370">
        <v>200</v>
      </c>
      <c r="IE14" s="370">
        <v>171</v>
      </c>
      <c r="IF14" s="370">
        <v>371</v>
      </c>
      <c r="IG14" s="370">
        <v>187</v>
      </c>
      <c r="IH14" s="370">
        <v>144</v>
      </c>
      <c r="II14" s="370">
        <v>331</v>
      </c>
      <c r="IJ14" s="370">
        <v>216</v>
      </c>
      <c r="IK14" s="370">
        <v>157</v>
      </c>
      <c r="IL14" s="370">
        <v>373</v>
      </c>
      <c r="IM14" s="370">
        <v>113</v>
      </c>
      <c r="IN14" s="370">
        <v>66</v>
      </c>
      <c r="IO14" s="370">
        <v>179</v>
      </c>
      <c r="IP14" s="370">
        <v>35</v>
      </c>
      <c r="IQ14" s="370">
        <v>20</v>
      </c>
      <c r="IR14" s="370">
        <v>55</v>
      </c>
      <c r="IS14" s="370">
        <v>13</v>
      </c>
      <c r="IT14" s="370">
        <v>5</v>
      </c>
      <c r="IU14" s="370">
        <v>18</v>
      </c>
      <c r="IV14" s="370">
        <v>2</v>
      </c>
      <c r="IW14" s="370">
        <v>5</v>
      </c>
      <c r="IX14" s="370">
        <v>7</v>
      </c>
      <c r="IY14" s="370">
        <v>3</v>
      </c>
      <c r="IZ14" s="370">
        <v>1</v>
      </c>
      <c r="JA14" s="370">
        <v>4</v>
      </c>
      <c r="JB14" s="370">
        <v>1</v>
      </c>
      <c r="JC14" s="370">
        <v>1</v>
      </c>
      <c r="JD14" s="370">
        <v>2</v>
      </c>
      <c r="JE14" s="370">
        <v>0</v>
      </c>
      <c r="JF14" s="370">
        <v>0</v>
      </c>
      <c r="JG14" s="370">
        <v>0</v>
      </c>
      <c r="JH14" s="370">
        <v>0</v>
      </c>
      <c r="JI14" s="370">
        <v>0</v>
      </c>
      <c r="JJ14" s="370">
        <v>0</v>
      </c>
      <c r="JK14" s="370">
        <v>23</v>
      </c>
      <c r="JL14" s="370">
        <v>7</v>
      </c>
      <c r="JM14" s="370">
        <v>6</v>
      </c>
      <c r="JN14" s="370">
        <v>4</v>
      </c>
      <c r="JO14" s="370">
        <v>3</v>
      </c>
      <c r="JP14" s="370">
        <v>0</v>
      </c>
      <c r="JQ14" s="370">
        <v>0</v>
      </c>
      <c r="JR14" s="370">
        <v>1</v>
      </c>
      <c r="JS14" s="370">
        <v>1</v>
      </c>
      <c r="JT14" s="370">
        <v>0</v>
      </c>
      <c r="JU14" s="370">
        <v>0</v>
      </c>
      <c r="JV14" s="370">
        <v>0</v>
      </c>
      <c r="JW14" s="370">
        <v>33</v>
      </c>
      <c r="JX14" s="370">
        <v>12</v>
      </c>
      <c r="JY14" s="370">
        <v>45</v>
      </c>
      <c r="JZ14" s="370">
        <v>0</v>
      </c>
      <c r="KA14" s="370">
        <v>0</v>
      </c>
      <c r="KB14" s="370">
        <v>0</v>
      </c>
      <c r="KC14" s="370">
        <v>0</v>
      </c>
      <c r="KD14" s="370">
        <v>0</v>
      </c>
      <c r="KE14" s="370">
        <v>0</v>
      </c>
      <c r="KF14" s="370">
        <v>0</v>
      </c>
      <c r="KG14" s="370">
        <v>0</v>
      </c>
      <c r="KH14" s="370">
        <v>0</v>
      </c>
      <c r="KI14" s="370">
        <v>0</v>
      </c>
      <c r="KJ14" s="370">
        <v>0</v>
      </c>
      <c r="KK14" s="370">
        <v>0</v>
      </c>
      <c r="KL14" s="370">
        <v>0</v>
      </c>
      <c r="KM14" s="370">
        <v>0</v>
      </c>
      <c r="KN14" s="370">
        <v>0</v>
      </c>
      <c r="KO14" s="370">
        <v>0</v>
      </c>
      <c r="KP14" s="370">
        <v>0</v>
      </c>
      <c r="KQ14" s="370">
        <v>0</v>
      </c>
      <c r="KR14" s="370">
        <v>0</v>
      </c>
      <c r="KS14" s="370">
        <v>0</v>
      </c>
      <c r="KT14" s="370">
        <v>1</v>
      </c>
      <c r="KU14" s="370">
        <v>1</v>
      </c>
      <c r="KV14" s="370">
        <v>5</v>
      </c>
      <c r="KW14" s="370">
        <v>1</v>
      </c>
      <c r="KX14" s="370">
        <v>1</v>
      </c>
      <c r="KY14" s="370">
        <v>0</v>
      </c>
      <c r="KZ14" s="370">
        <v>0</v>
      </c>
      <c r="LA14" s="370">
        <v>0</v>
      </c>
      <c r="LB14" s="370">
        <v>1</v>
      </c>
      <c r="LC14" s="370">
        <v>0</v>
      </c>
      <c r="LD14" s="370">
        <v>8</v>
      </c>
      <c r="LE14" s="370">
        <v>2</v>
      </c>
      <c r="LF14" s="370">
        <v>10</v>
      </c>
      <c r="LG14" s="370">
        <v>0</v>
      </c>
      <c r="LH14" s="370">
        <v>0</v>
      </c>
      <c r="LI14" s="370">
        <v>0</v>
      </c>
      <c r="LJ14" s="370">
        <v>0</v>
      </c>
      <c r="LK14" s="370">
        <v>0</v>
      </c>
      <c r="LL14" s="370">
        <v>0</v>
      </c>
      <c r="LM14" s="370">
        <v>0</v>
      </c>
      <c r="LN14" s="370">
        <v>0</v>
      </c>
      <c r="LO14" s="370">
        <v>0</v>
      </c>
      <c r="LP14" s="370">
        <v>0</v>
      </c>
      <c r="LQ14" s="370">
        <v>0</v>
      </c>
      <c r="LR14" s="370">
        <v>0</v>
      </c>
      <c r="LS14" s="370">
        <v>0</v>
      </c>
      <c r="LT14" s="370">
        <v>0</v>
      </c>
      <c r="LU14" s="370">
        <v>0</v>
      </c>
      <c r="LV14" s="370">
        <v>0</v>
      </c>
      <c r="LW14" s="370">
        <v>0</v>
      </c>
      <c r="LX14" s="370">
        <v>0</v>
      </c>
      <c r="LY14" s="370">
        <v>221</v>
      </c>
      <c r="LZ14" s="370">
        <v>195</v>
      </c>
      <c r="MA14" s="370">
        <v>416</v>
      </c>
      <c r="MB14" s="370">
        <v>29</v>
      </c>
      <c r="MC14" s="370">
        <v>30</v>
      </c>
      <c r="MD14" s="370">
        <v>29</v>
      </c>
      <c r="ME14" s="370">
        <v>29</v>
      </c>
      <c r="MF14" s="370">
        <v>28</v>
      </c>
      <c r="MG14" s="370">
        <v>27</v>
      </c>
      <c r="MH14" s="370">
        <v>0</v>
      </c>
      <c r="MI14" s="370">
        <v>0</v>
      </c>
      <c r="MJ14" s="370">
        <v>0</v>
      </c>
      <c r="MK14" s="370">
        <v>0</v>
      </c>
      <c r="ML14" s="370">
        <v>0</v>
      </c>
      <c r="MM14" s="370">
        <v>0</v>
      </c>
      <c r="MN14" s="370">
        <v>172</v>
      </c>
    </row>
    <row r="15" spans="1:352" s="371" customFormat="1" ht="24.75" customHeight="1">
      <c r="A15" s="370">
        <v>6</v>
      </c>
      <c r="B15" s="370"/>
      <c r="C15" s="370" t="s">
        <v>89</v>
      </c>
      <c r="D15" s="370"/>
      <c r="E15" s="370"/>
      <c r="F15" s="370" t="s">
        <v>89</v>
      </c>
      <c r="G15" s="370"/>
      <c r="H15" s="370"/>
      <c r="I15" s="370"/>
      <c r="J15" s="370"/>
      <c r="K15" s="370"/>
      <c r="L15" s="370"/>
      <c r="M15" s="370"/>
      <c r="N15" s="370"/>
      <c r="O15" s="370">
        <v>12</v>
      </c>
      <c r="P15" s="370">
        <v>129</v>
      </c>
      <c r="Q15" s="370">
        <v>57</v>
      </c>
      <c r="R15" s="370">
        <v>22</v>
      </c>
      <c r="S15" s="370">
        <v>15</v>
      </c>
      <c r="T15" s="370">
        <v>235</v>
      </c>
      <c r="U15" s="370">
        <v>5</v>
      </c>
      <c r="V15" s="370">
        <v>11</v>
      </c>
      <c r="W15" s="370">
        <v>1</v>
      </c>
      <c r="X15" s="370">
        <v>4</v>
      </c>
      <c r="Y15" s="370">
        <v>1</v>
      </c>
      <c r="Z15" s="370">
        <v>22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0</v>
      </c>
      <c r="AM15" s="370">
        <v>0</v>
      </c>
      <c r="AN15" s="370">
        <v>0</v>
      </c>
      <c r="AO15" s="370">
        <v>0</v>
      </c>
      <c r="AP15" s="370">
        <v>0</v>
      </c>
      <c r="AQ15" s="370">
        <v>0</v>
      </c>
      <c r="AR15" s="370">
        <v>0</v>
      </c>
      <c r="AS15" s="370">
        <v>0</v>
      </c>
      <c r="AT15" s="370">
        <v>0</v>
      </c>
      <c r="AU15" s="370">
        <v>0</v>
      </c>
      <c r="AV15" s="370">
        <v>0</v>
      </c>
      <c r="AW15" s="370">
        <v>0</v>
      </c>
      <c r="AX15" s="370">
        <v>0</v>
      </c>
      <c r="AY15" s="370">
        <v>0</v>
      </c>
      <c r="AZ15" s="370">
        <v>0</v>
      </c>
      <c r="BA15" s="370">
        <v>0</v>
      </c>
      <c r="BB15" s="370">
        <v>0</v>
      </c>
      <c r="BC15" s="370">
        <v>0</v>
      </c>
      <c r="BD15" s="370">
        <v>0</v>
      </c>
      <c r="BE15" s="370">
        <v>0</v>
      </c>
      <c r="BF15" s="370">
        <v>0</v>
      </c>
      <c r="BG15" s="370">
        <v>0</v>
      </c>
      <c r="BH15" s="370">
        <v>0</v>
      </c>
      <c r="BI15" s="370">
        <v>0</v>
      </c>
      <c r="BJ15" s="370">
        <v>0</v>
      </c>
      <c r="BK15" s="370">
        <v>0</v>
      </c>
      <c r="BL15" s="370">
        <v>0</v>
      </c>
      <c r="BM15" s="370">
        <v>0</v>
      </c>
      <c r="BN15" s="370">
        <v>0</v>
      </c>
      <c r="BO15" s="370">
        <v>0</v>
      </c>
      <c r="BP15" s="370">
        <v>0</v>
      </c>
      <c r="BQ15" s="370">
        <v>0</v>
      </c>
      <c r="BR15" s="370">
        <v>2</v>
      </c>
      <c r="BS15" s="370">
        <v>0</v>
      </c>
      <c r="BT15" s="370">
        <v>1</v>
      </c>
      <c r="BU15" s="370">
        <v>0</v>
      </c>
      <c r="BV15" s="370">
        <v>3</v>
      </c>
      <c r="BW15" s="370">
        <v>0</v>
      </c>
      <c r="BX15" s="370">
        <v>13</v>
      </c>
      <c r="BY15" s="370">
        <v>3</v>
      </c>
      <c r="BZ15" s="370">
        <v>1</v>
      </c>
      <c r="CA15" s="370">
        <v>1</v>
      </c>
      <c r="CB15" s="370">
        <v>18</v>
      </c>
      <c r="CC15" s="370">
        <v>0</v>
      </c>
      <c r="CD15" s="370">
        <v>12</v>
      </c>
      <c r="CE15" s="370">
        <v>1</v>
      </c>
      <c r="CF15" s="370">
        <v>3</v>
      </c>
      <c r="CG15" s="370">
        <v>2</v>
      </c>
      <c r="CH15" s="370">
        <v>18</v>
      </c>
      <c r="CI15" s="370">
        <v>1</v>
      </c>
      <c r="CJ15" s="370">
        <v>13</v>
      </c>
      <c r="CK15" s="370">
        <v>3</v>
      </c>
      <c r="CL15" s="370">
        <v>4</v>
      </c>
      <c r="CM15" s="370">
        <v>1</v>
      </c>
      <c r="CN15" s="370">
        <v>22</v>
      </c>
      <c r="CO15" s="370">
        <v>1</v>
      </c>
      <c r="CP15" s="370">
        <v>7</v>
      </c>
      <c r="CQ15" s="370">
        <v>5</v>
      </c>
      <c r="CR15" s="370">
        <v>5</v>
      </c>
      <c r="CS15" s="370">
        <v>1</v>
      </c>
      <c r="CT15" s="370">
        <v>19</v>
      </c>
      <c r="CU15" s="370">
        <v>0</v>
      </c>
      <c r="CV15" s="370">
        <v>0</v>
      </c>
      <c r="CW15" s="370">
        <v>1793</v>
      </c>
      <c r="CX15" s="370">
        <v>0</v>
      </c>
      <c r="CY15" s="370">
        <v>0</v>
      </c>
      <c r="CZ15" s="370">
        <v>845</v>
      </c>
      <c r="DA15" s="370">
        <v>19</v>
      </c>
      <c r="DB15" s="370">
        <v>22</v>
      </c>
      <c r="DC15" s="370">
        <v>0</v>
      </c>
      <c r="DD15" s="370">
        <v>0</v>
      </c>
      <c r="DE15" s="370">
        <v>25</v>
      </c>
      <c r="DF15" s="370">
        <v>42</v>
      </c>
      <c r="DG15" s="370">
        <v>1</v>
      </c>
      <c r="DH15" s="370">
        <v>5</v>
      </c>
      <c r="DI15" s="370">
        <v>73</v>
      </c>
      <c r="DJ15" s="370">
        <v>174</v>
      </c>
      <c r="DK15" s="370">
        <v>0</v>
      </c>
      <c r="DL15" s="370">
        <v>1</v>
      </c>
      <c r="DM15" s="370">
        <v>0</v>
      </c>
      <c r="DN15" s="370">
        <v>0</v>
      </c>
      <c r="DO15" s="370">
        <v>0</v>
      </c>
      <c r="DP15" s="370">
        <v>0</v>
      </c>
      <c r="DQ15" s="370">
        <v>20</v>
      </c>
      <c r="DR15" s="370">
        <v>45</v>
      </c>
      <c r="DS15" s="370">
        <v>40</v>
      </c>
      <c r="DT15" s="370">
        <v>94</v>
      </c>
      <c r="DU15" s="370">
        <v>34</v>
      </c>
      <c r="DV15" s="370">
        <v>64</v>
      </c>
      <c r="DW15" s="370">
        <v>24</v>
      </c>
      <c r="DX15" s="370">
        <v>40</v>
      </c>
      <c r="DY15" s="370">
        <v>0</v>
      </c>
      <c r="DZ15" s="370">
        <v>1</v>
      </c>
      <c r="EA15" s="370">
        <v>65</v>
      </c>
      <c r="EB15" s="370">
        <v>136</v>
      </c>
      <c r="EC15" s="370">
        <v>0</v>
      </c>
      <c r="ED15" s="370">
        <v>0</v>
      </c>
      <c r="EE15" s="370">
        <v>31</v>
      </c>
      <c r="EF15" s="370">
        <v>72</v>
      </c>
      <c r="EG15" s="370">
        <v>0</v>
      </c>
      <c r="EH15" s="370">
        <v>0</v>
      </c>
      <c r="EI15" s="370">
        <v>22</v>
      </c>
      <c r="EJ15" s="370">
        <v>36</v>
      </c>
      <c r="EK15" s="370">
        <v>4</v>
      </c>
      <c r="EL15" s="370">
        <v>0</v>
      </c>
      <c r="EM15" s="370">
        <v>0</v>
      </c>
      <c r="EN15" s="370">
        <v>0</v>
      </c>
      <c r="EO15" s="370">
        <v>7</v>
      </c>
      <c r="EP15" s="370">
        <v>6</v>
      </c>
      <c r="EQ15" s="370">
        <v>0</v>
      </c>
      <c r="ER15" s="370">
        <v>0</v>
      </c>
      <c r="ES15" s="370">
        <v>8</v>
      </c>
      <c r="ET15" s="370">
        <v>7</v>
      </c>
      <c r="EU15" s="370">
        <v>19</v>
      </c>
      <c r="EV15" s="370">
        <v>13</v>
      </c>
      <c r="EW15" s="370">
        <v>32</v>
      </c>
      <c r="EX15" s="370">
        <v>1</v>
      </c>
      <c r="EY15" s="370">
        <v>0</v>
      </c>
      <c r="EZ15" s="370">
        <v>3</v>
      </c>
      <c r="FA15" s="370">
        <v>0</v>
      </c>
      <c r="FB15" s="370">
        <v>0</v>
      </c>
      <c r="FC15" s="370">
        <v>0</v>
      </c>
      <c r="FD15" s="370">
        <v>0</v>
      </c>
      <c r="FE15" s="370">
        <v>0</v>
      </c>
      <c r="FF15" s="370">
        <v>3</v>
      </c>
      <c r="FG15" s="370">
        <v>8</v>
      </c>
      <c r="FH15" s="370">
        <v>0</v>
      </c>
      <c r="FI15" s="370">
        <v>1</v>
      </c>
      <c r="FJ15" s="370">
        <v>0</v>
      </c>
      <c r="FK15" s="370">
        <v>0</v>
      </c>
      <c r="FL15" s="370">
        <v>0</v>
      </c>
      <c r="FM15" s="370">
        <v>0</v>
      </c>
      <c r="FN15" s="370">
        <v>0</v>
      </c>
      <c r="FO15" s="370">
        <v>2</v>
      </c>
      <c r="FP15" s="370">
        <v>0</v>
      </c>
      <c r="FQ15" s="370">
        <v>0</v>
      </c>
      <c r="FR15" s="370">
        <v>0</v>
      </c>
      <c r="FS15" s="370">
        <v>0</v>
      </c>
      <c r="FT15" s="370">
        <v>362</v>
      </c>
      <c r="FU15" s="370">
        <v>363</v>
      </c>
      <c r="FV15" s="370">
        <v>728</v>
      </c>
      <c r="FW15" s="370">
        <v>394</v>
      </c>
      <c r="FX15" s="370">
        <v>359</v>
      </c>
      <c r="FY15" s="370">
        <v>753</v>
      </c>
      <c r="FZ15" s="370">
        <v>422</v>
      </c>
      <c r="GA15" s="370">
        <v>367</v>
      </c>
      <c r="GB15" s="370">
        <v>789</v>
      </c>
      <c r="GC15" s="370">
        <v>416</v>
      </c>
      <c r="GD15" s="370">
        <v>345</v>
      </c>
      <c r="GE15" s="370">
        <v>761</v>
      </c>
      <c r="GF15" s="370">
        <v>374</v>
      </c>
      <c r="GG15" s="370">
        <v>331</v>
      </c>
      <c r="GH15" s="370">
        <v>705</v>
      </c>
      <c r="GI15" s="370">
        <v>353</v>
      </c>
      <c r="GJ15" s="370">
        <v>322</v>
      </c>
      <c r="GK15" s="370">
        <v>675</v>
      </c>
      <c r="GL15" s="370">
        <v>0</v>
      </c>
      <c r="GM15" s="370">
        <v>0</v>
      </c>
      <c r="GN15" s="370">
        <v>0</v>
      </c>
      <c r="GO15" s="370">
        <v>0</v>
      </c>
      <c r="GP15" s="370">
        <v>0</v>
      </c>
      <c r="GQ15" s="370">
        <v>0</v>
      </c>
      <c r="GR15" s="370">
        <v>0</v>
      </c>
      <c r="GS15" s="370">
        <v>0</v>
      </c>
      <c r="GT15" s="370">
        <v>0</v>
      </c>
      <c r="GU15" s="370">
        <v>0</v>
      </c>
      <c r="GV15" s="370">
        <v>0</v>
      </c>
      <c r="GW15" s="370">
        <v>0</v>
      </c>
      <c r="GX15" s="370">
        <v>0</v>
      </c>
      <c r="GY15" s="370">
        <v>0</v>
      </c>
      <c r="GZ15" s="370">
        <v>0</v>
      </c>
      <c r="HA15" s="370">
        <v>0</v>
      </c>
      <c r="HB15" s="370">
        <v>0</v>
      </c>
      <c r="HC15" s="370">
        <v>0</v>
      </c>
      <c r="HD15" s="370">
        <v>0</v>
      </c>
      <c r="HE15" s="370">
        <v>0</v>
      </c>
      <c r="HF15" s="370">
        <v>0</v>
      </c>
      <c r="HG15" s="370">
        <v>2321</v>
      </c>
      <c r="HH15" s="370">
        <v>2087</v>
      </c>
      <c r="HI15" s="370">
        <v>4408</v>
      </c>
      <c r="HJ15" s="370">
        <v>4087</v>
      </c>
      <c r="HK15" s="370">
        <v>312</v>
      </c>
      <c r="HL15" s="370">
        <v>9</v>
      </c>
      <c r="HM15" s="370">
        <v>0</v>
      </c>
      <c r="HN15" s="370">
        <v>0</v>
      </c>
      <c r="HO15" s="370">
        <v>0</v>
      </c>
      <c r="HP15" s="370">
        <v>0</v>
      </c>
      <c r="HQ15" s="370">
        <v>4408</v>
      </c>
      <c r="HR15" s="370">
        <v>1</v>
      </c>
      <c r="HS15" s="370">
        <v>7</v>
      </c>
      <c r="HT15" s="370">
        <v>8</v>
      </c>
      <c r="HU15" s="370">
        <v>238</v>
      </c>
      <c r="HV15" s="370">
        <v>257</v>
      </c>
      <c r="HW15" s="370">
        <v>495</v>
      </c>
      <c r="HX15" s="370">
        <v>354</v>
      </c>
      <c r="HY15" s="370">
        <v>364</v>
      </c>
      <c r="HZ15" s="370">
        <v>718</v>
      </c>
      <c r="IA15" s="370">
        <v>406</v>
      </c>
      <c r="IB15" s="370">
        <v>353</v>
      </c>
      <c r="IC15" s="370">
        <v>759</v>
      </c>
      <c r="ID15" s="370">
        <v>385</v>
      </c>
      <c r="IE15" s="370">
        <v>340</v>
      </c>
      <c r="IF15" s="370">
        <v>725</v>
      </c>
      <c r="IG15" s="370">
        <v>343</v>
      </c>
      <c r="IH15" s="370">
        <v>315</v>
      </c>
      <c r="II15" s="370">
        <v>658</v>
      </c>
      <c r="IJ15" s="370">
        <v>316</v>
      </c>
      <c r="IK15" s="370">
        <v>304</v>
      </c>
      <c r="IL15" s="370">
        <v>620</v>
      </c>
      <c r="IM15" s="370">
        <v>183</v>
      </c>
      <c r="IN15" s="370">
        <v>105</v>
      </c>
      <c r="IO15" s="370">
        <v>288</v>
      </c>
      <c r="IP15" s="370">
        <v>73</v>
      </c>
      <c r="IQ15" s="370">
        <v>34</v>
      </c>
      <c r="IR15" s="370">
        <v>107</v>
      </c>
      <c r="IS15" s="370">
        <v>13</v>
      </c>
      <c r="IT15" s="370">
        <v>6</v>
      </c>
      <c r="IU15" s="370">
        <v>19</v>
      </c>
      <c r="IV15" s="370">
        <v>6</v>
      </c>
      <c r="IW15" s="370">
        <v>4</v>
      </c>
      <c r="IX15" s="370">
        <v>10</v>
      </c>
      <c r="IY15" s="370">
        <v>2</v>
      </c>
      <c r="IZ15" s="370">
        <v>1</v>
      </c>
      <c r="JA15" s="370">
        <v>3</v>
      </c>
      <c r="JB15" s="370">
        <v>0</v>
      </c>
      <c r="JC15" s="370">
        <v>0</v>
      </c>
      <c r="JD15" s="370">
        <v>0</v>
      </c>
      <c r="JE15" s="370">
        <v>0</v>
      </c>
      <c r="JF15" s="370">
        <v>1</v>
      </c>
      <c r="JG15" s="370">
        <v>1</v>
      </c>
      <c r="JH15" s="370">
        <v>0</v>
      </c>
      <c r="JI15" s="370">
        <v>0</v>
      </c>
      <c r="JJ15" s="370">
        <v>0</v>
      </c>
      <c r="JK15" s="370">
        <v>18</v>
      </c>
      <c r="JL15" s="370">
        <v>7</v>
      </c>
      <c r="JM15" s="370">
        <v>9</v>
      </c>
      <c r="JN15" s="370">
        <v>2</v>
      </c>
      <c r="JO15" s="370">
        <v>0</v>
      </c>
      <c r="JP15" s="370">
        <v>2</v>
      </c>
      <c r="JQ15" s="370">
        <v>4</v>
      </c>
      <c r="JR15" s="370">
        <v>1</v>
      </c>
      <c r="JS15" s="370">
        <v>2</v>
      </c>
      <c r="JT15" s="370">
        <v>2</v>
      </c>
      <c r="JU15" s="370">
        <v>0</v>
      </c>
      <c r="JV15" s="370">
        <v>2</v>
      </c>
      <c r="JW15" s="370">
        <v>33</v>
      </c>
      <c r="JX15" s="370">
        <v>16</v>
      </c>
      <c r="JY15" s="370">
        <v>49</v>
      </c>
      <c r="JZ15" s="370">
        <v>0</v>
      </c>
      <c r="KA15" s="370">
        <v>0</v>
      </c>
      <c r="KB15" s="370">
        <v>0</v>
      </c>
      <c r="KC15" s="370">
        <v>0</v>
      </c>
      <c r="KD15" s="370">
        <v>0</v>
      </c>
      <c r="KE15" s="370">
        <v>0</v>
      </c>
      <c r="KF15" s="370">
        <v>0</v>
      </c>
      <c r="KG15" s="370">
        <v>0</v>
      </c>
      <c r="KH15" s="370">
        <v>0</v>
      </c>
      <c r="KI15" s="370">
        <v>0</v>
      </c>
      <c r="KJ15" s="370">
        <v>0</v>
      </c>
      <c r="KK15" s="370">
        <v>0</v>
      </c>
      <c r="KL15" s="370">
        <v>0</v>
      </c>
      <c r="KM15" s="370">
        <v>0</v>
      </c>
      <c r="KN15" s="370">
        <v>0</v>
      </c>
      <c r="KO15" s="370">
        <v>0</v>
      </c>
      <c r="KP15" s="370">
        <v>0</v>
      </c>
      <c r="KQ15" s="370">
        <v>0</v>
      </c>
      <c r="KR15" s="370">
        <v>0</v>
      </c>
      <c r="KS15" s="370">
        <v>0</v>
      </c>
      <c r="KT15" s="370">
        <v>0</v>
      </c>
      <c r="KU15" s="370">
        <v>0</v>
      </c>
      <c r="KV15" s="370">
        <v>0</v>
      </c>
      <c r="KW15" s="370">
        <v>0</v>
      </c>
      <c r="KX15" s="370">
        <v>0</v>
      </c>
      <c r="KY15" s="370">
        <v>0</v>
      </c>
      <c r="KZ15" s="370">
        <v>2</v>
      </c>
      <c r="LA15" s="370">
        <v>3</v>
      </c>
      <c r="LB15" s="370">
        <v>1</v>
      </c>
      <c r="LC15" s="370">
        <v>2</v>
      </c>
      <c r="LD15" s="370">
        <v>3</v>
      </c>
      <c r="LE15" s="370">
        <v>5</v>
      </c>
      <c r="LF15" s="370">
        <v>8</v>
      </c>
      <c r="LG15" s="370">
        <v>0</v>
      </c>
      <c r="LH15" s="370">
        <v>0</v>
      </c>
      <c r="LI15" s="370">
        <v>0</v>
      </c>
      <c r="LJ15" s="370">
        <v>0</v>
      </c>
      <c r="LK15" s="370">
        <v>0</v>
      </c>
      <c r="LL15" s="370">
        <v>0</v>
      </c>
      <c r="LM15" s="370">
        <v>0</v>
      </c>
      <c r="LN15" s="370">
        <v>0</v>
      </c>
      <c r="LO15" s="370">
        <v>0</v>
      </c>
      <c r="LP15" s="370">
        <v>0</v>
      </c>
      <c r="LQ15" s="370">
        <v>0</v>
      </c>
      <c r="LR15" s="370">
        <v>0</v>
      </c>
      <c r="LS15" s="370">
        <v>0</v>
      </c>
      <c r="LT15" s="370">
        <v>0</v>
      </c>
      <c r="LU15" s="370">
        <v>0</v>
      </c>
      <c r="LV15" s="370">
        <v>0</v>
      </c>
      <c r="LW15" s="370">
        <v>0</v>
      </c>
      <c r="LX15" s="370">
        <v>0</v>
      </c>
      <c r="LY15" s="370">
        <v>369</v>
      </c>
      <c r="LZ15" s="370">
        <v>314</v>
      </c>
      <c r="MA15" s="370">
        <v>683</v>
      </c>
      <c r="MB15" s="370">
        <v>39</v>
      </c>
      <c r="MC15" s="370">
        <v>42</v>
      </c>
      <c r="MD15" s="370">
        <v>41</v>
      </c>
      <c r="ME15" s="370">
        <v>39</v>
      </c>
      <c r="MF15" s="370">
        <v>40</v>
      </c>
      <c r="MG15" s="370">
        <v>39</v>
      </c>
      <c r="MH15" s="370">
        <v>0</v>
      </c>
      <c r="MI15" s="370">
        <v>0</v>
      </c>
      <c r="MJ15" s="370">
        <v>0</v>
      </c>
      <c r="MK15" s="370">
        <v>0</v>
      </c>
      <c r="ML15" s="370">
        <v>0</v>
      </c>
      <c r="MM15" s="370">
        <v>0</v>
      </c>
      <c r="MN15" s="370">
        <v>240</v>
      </c>
    </row>
    <row r="16" spans="1:352" s="371" customFormat="1" ht="24" customHeight="1">
      <c r="A16" s="370">
        <v>7</v>
      </c>
      <c r="B16" s="370"/>
      <c r="C16" s="370" t="s">
        <v>83</v>
      </c>
      <c r="D16" s="370"/>
      <c r="E16" s="370"/>
      <c r="F16" s="370" t="s">
        <v>83</v>
      </c>
      <c r="G16" s="370"/>
      <c r="H16" s="370"/>
      <c r="I16" s="370"/>
      <c r="J16" s="370"/>
      <c r="K16" s="370"/>
      <c r="L16" s="370"/>
      <c r="M16" s="370"/>
      <c r="N16" s="370"/>
      <c r="O16" s="370">
        <v>6</v>
      </c>
      <c r="P16" s="370">
        <v>93</v>
      </c>
      <c r="Q16" s="370">
        <v>8</v>
      </c>
      <c r="R16" s="370">
        <v>1</v>
      </c>
      <c r="S16" s="370">
        <v>4</v>
      </c>
      <c r="T16" s="370">
        <v>112</v>
      </c>
      <c r="U16" s="370">
        <v>2</v>
      </c>
      <c r="V16" s="370">
        <v>7</v>
      </c>
      <c r="W16" s="370">
        <v>0</v>
      </c>
      <c r="X16" s="370">
        <v>0</v>
      </c>
      <c r="Y16" s="370">
        <v>0</v>
      </c>
      <c r="Z16" s="370">
        <v>9</v>
      </c>
      <c r="AA16" s="370">
        <v>0</v>
      </c>
      <c r="AB16" s="370">
        <v>0</v>
      </c>
      <c r="AC16" s="370">
        <v>0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0</v>
      </c>
      <c r="AM16" s="370">
        <v>0</v>
      </c>
      <c r="AN16" s="370">
        <v>0</v>
      </c>
      <c r="AO16" s="370">
        <v>0</v>
      </c>
      <c r="AP16" s="370">
        <v>0</v>
      </c>
      <c r="AQ16" s="370">
        <v>0</v>
      </c>
      <c r="AR16" s="370">
        <v>0</v>
      </c>
      <c r="AS16" s="370">
        <v>0</v>
      </c>
      <c r="AT16" s="370">
        <v>0</v>
      </c>
      <c r="AU16" s="370">
        <v>0</v>
      </c>
      <c r="AV16" s="370">
        <v>0</v>
      </c>
      <c r="AW16" s="370">
        <v>0</v>
      </c>
      <c r="AX16" s="370">
        <v>0</v>
      </c>
      <c r="AY16" s="370">
        <v>0</v>
      </c>
      <c r="AZ16" s="370">
        <v>0</v>
      </c>
      <c r="BA16" s="370">
        <v>0</v>
      </c>
      <c r="BB16" s="370">
        <v>0</v>
      </c>
      <c r="BC16" s="370">
        <v>0</v>
      </c>
      <c r="BD16" s="370">
        <v>0</v>
      </c>
      <c r="BE16" s="370">
        <v>0</v>
      </c>
      <c r="BF16" s="370">
        <v>0</v>
      </c>
      <c r="BG16" s="370">
        <v>0</v>
      </c>
      <c r="BH16" s="370">
        <v>0</v>
      </c>
      <c r="BI16" s="370">
        <v>0</v>
      </c>
      <c r="BJ16" s="370">
        <v>0</v>
      </c>
      <c r="BK16" s="370">
        <v>0</v>
      </c>
      <c r="BL16" s="370">
        <v>0</v>
      </c>
      <c r="BM16" s="370">
        <v>0</v>
      </c>
      <c r="BN16" s="370">
        <v>0</v>
      </c>
      <c r="BO16" s="370">
        <v>0</v>
      </c>
      <c r="BP16" s="370">
        <v>0</v>
      </c>
      <c r="BQ16" s="370">
        <v>1</v>
      </c>
      <c r="BR16" s="370">
        <v>2</v>
      </c>
      <c r="BS16" s="370">
        <v>0</v>
      </c>
      <c r="BT16" s="370">
        <v>0</v>
      </c>
      <c r="BU16" s="370">
        <v>0</v>
      </c>
      <c r="BV16" s="370">
        <v>3</v>
      </c>
      <c r="BW16" s="370">
        <v>2</v>
      </c>
      <c r="BX16" s="370">
        <v>4</v>
      </c>
      <c r="BY16" s="370">
        <v>0</v>
      </c>
      <c r="BZ16" s="370">
        <v>0</v>
      </c>
      <c r="CA16" s="370">
        <v>1</v>
      </c>
      <c r="CB16" s="370">
        <v>7</v>
      </c>
      <c r="CC16" s="370">
        <v>0</v>
      </c>
      <c r="CD16" s="370">
        <v>3</v>
      </c>
      <c r="CE16" s="370">
        <v>0</v>
      </c>
      <c r="CF16" s="370">
        <v>0</v>
      </c>
      <c r="CG16" s="370">
        <v>2</v>
      </c>
      <c r="CH16" s="370">
        <v>5</v>
      </c>
      <c r="CI16" s="370">
        <v>1</v>
      </c>
      <c r="CJ16" s="370">
        <v>2</v>
      </c>
      <c r="CK16" s="370">
        <v>1</v>
      </c>
      <c r="CL16" s="370">
        <v>1</v>
      </c>
      <c r="CM16" s="370">
        <v>1</v>
      </c>
      <c r="CN16" s="370">
        <v>6</v>
      </c>
      <c r="CO16" s="370">
        <v>0</v>
      </c>
      <c r="CP16" s="370">
        <v>3</v>
      </c>
      <c r="CQ16" s="370">
        <v>0</v>
      </c>
      <c r="CR16" s="370">
        <v>0</v>
      </c>
      <c r="CS16" s="370">
        <v>1</v>
      </c>
      <c r="CT16" s="370">
        <v>4</v>
      </c>
      <c r="CU16" s="370">
        <v>0</v>
      </c>
      <c r="CV16" s="370">
        <v>0</v>
      </c>
      <c r="CW16" s="370">
        <v>837</v>
      </c>
      <c r="CX16" s="370">
        <v>0</v>
      </c>
      <c r="CY16" s="370">
        <v>0</v>
      </c>
      <c r="CZ16" s="370">
        <v>358</v>
      </c>
      <c r="DA16" s="370">
        <v>12</v>
      </c>
      <c r="DB16" s="370">
        <v>12</v>
      </c>
      <c r="DC16" s="370">
        <v>2</v>
      </c>
      <c r="DD16" s="370">
        <v>3</v>
      </c>
      <c r="DE16" s="370">
        <v>22</v>
      </c>
      <c r="DF16" s="370">
        <v>40</v>
      </c>
      <c r="DG16" s="370">
        <v>1</v>
      </c>
      <c r="DH16" s="370">
        <v>0</v>
      </c>
      <c r="DI16" s="370">
        <v>36</v>
      </c>
      <c r="DJ16" s="370">
        <v>61</v>
      </c>
      <c r="DK16" s="370">
        <v>0</v>
      </c>
      <c r="DL16" s="370">
        <v>0</v>
      </c>
      <c r="DM16" s="370">
        <v>0</v>
      </c>
      <c r="DN16" s="370">
        <v>0</v>
      </c>
      <c r="DO16" s="370">
        <v>0</v>
      </c>
      <c r="DP16" s="370">
        <v>1</v>
      </c>
      <c r="DQ16" s="370">
        <v>9</v>
      </c>
      <c r="DR16" s="370">
        <v>20</v>
      </c>
      <c r="DS16" s="370">
        <v>23</v>
      </c>
      <c r="DT16" s="370">
        <v>48</v>
      </c>
      <c r="DU16" s="370">
        <v>22</v>
      </c>
      <c r="DV16" s="370">
        <v>23</v>
      </c>
      <c r="DW16" s="370">
        <v>19</v>
      </c>
      <c r="DX16" s="370">
        <v>24</v>
      </c>
      <c r="DY16" s="370">
        <v>0</v>
      </c>
      <c r="DZ16" s="370">
        <v>0</v>
      </c>
      <c r="EA16" s="370">
        <v>43</v>
      </c>
      <c r="EB16" s="370">
        <v>58</v>
      </c>
      <c r="EC16" s="370">
        <v>3</v>
      </c>
      <c r="ED16" s="370">
        <v>5</v>
      </c>
      <c r="EE16" s="370">
        <v>16</v>
      </c>
      <c r="EF16" s="370">
        <v>26</v>
      </c>
      <c r="EG16" s="370">
        <v>0</v>
      </c>
      <c r="EH16" s="370">
        <v>0</v>
      </c>
      <c r="EI16" s="370">
        <v>11</v>
      </c>
      <c r="EJ16" s="370">
        <v>27</v>
      </c>
      <c r="EK16" s="370">
        <v>0</v>
      </c>
      <c r="EL16" s="370">
        <v>2</v>
      </c>
      <c r="EM16" s="370">
        <v>0</v>
      </c>
      <c r="EN16" s="370">
        <v>0</v>
      </c>
      <c r="EO16" s="370">
        <v>0</v>
      </c>
      <c r="EP16" s="370">
        <v>2</v>
      </c>
      <c r="EQ16" s="370">
        <v>0</v>
      </c>
      <c r="ER16" s="370">
        <v>0</v>
      </c>
      <c r="ES16" s="370">
        <v>4</v>
      </c>
      <c r="ET16" s="370">
        <v>5</v>
      </c>
      <c r="EU16" s="370">
        <v>4</v>
      </c>
      <c r="EV16" s="370">
        <v>9</v>
      </c>
      <c r="EW16" s="370">
        <v>13</v>
      </c>
      <c r="EX16" s="370">
        <v>0</v>
      </c>
      <c r="EY16" s="370">
        <v>0</v>
      </c>
      <c r="EZ16" s="370">
        <v>0</v>
      </c>
      <c r="FA16" s="370">
        <v>2</v>
      </c>
      <c r="FB16" s="370">
        <v>0</v>
      </c>
      <c r="FC16" s="370">
        <v>0</v>
      </c>
      <c r="FD16" s="370">
        <v>0</v>
      </c>
      <c r="FE16" s="370">
        <v>0</v>
      </c>
      <c r="FF16" s="370">
        <v>1</v>
      </c>
      <c r="FG16" s="370">
        <v>5</v>
      </c>
      <c r="FH16" s="370">
        <v>0</v>
      </c>
      <c r="FI16" s="370">
        <v>0</v>
      </c>
      <c r="FJ16" s="370">
        <v>0</v>
      </c>
      <c r="FK16" s="370">
        <v>0</v>
      </c>
      <c r="FL16" s="370">
        <v>0</v>
      </c>
      <c r="FM16" s="370">
        <v>0</v>
      </c>
      <c r="FN16" s="370">
        <v>0</v>
      </c>
      <c r="FO16" s="370">
        <v>1</v>
      </c>
      <c r="FP16" s="370">
        <v>0</v>
      </c>
      <c r="FQ16" s="370">
        <v>0</v>
      </c>
      <c r="FR16" s="370">
        <v>0</v>
      </c>
      <c r="FS16" s="370">
        <v>0</v>
      </c>
      <c r="FT16" s="370">
        <v>273</v>
      </c>
      <c r="FU16" s="370">
        <v>249</v>
      </c>
      <c r="FV16" s="370">
        <v>519</v>
      </c>
      <c r="FW16" s="370">
        <v>286</v>
      </c>
      <c r="FX16" s="370">
        <v>282</v>
      </c>
      <c r="FY16" s="370">
        <v>568</v>
      </c>
      <c r="FZ16" s="370">
        <v>312</v>
      </c>
      <c r="GA16" s="370">
        <v>262</v>
      </c>
      <c r="GB16" s="370">
        <v>574</v>
      </c>
      <c r="GC16" s="370">
        <v>275</v>
      </c>
      <c r="GD16" s="370">
        <v>236</v>
      </c>
      <c r="GE16" s="370">
        <v>511</v>
      </c>
      <c r="GF16" s="370">
        <v>261</v>
      </c>
      <c r="GG16" s="370">
        <v>233</v>
      </c>
      <c r="GH16" s="370">
        <v>494</v>
      </c>
      <c r="GI16" s="370">
        <v>254</v>
      </c>
      <c r="GJ16" s="370">
        <v>222</v>
      </c>
      <c r="GK16" s="370">
        <v>476</v>
      </c>
      <c r="GL16" s="370">
        <v>0</v>
      </c>
      <c r="GM16" s="370">
        <v>0</v>
      </c>
      <c r="GN16" s="370">
        <v>0</v>
      </c>
      <c r="GO16" s="370">
        <v>0</v>
      </c>
      <c r="GP16" s="370">
        <v>0</v>
      </c>
      <c r="GQ16" s="370">
        <v>0</v>
      </c>
      <c r="GR16" s="370">
        <v>0</v>
      </c>
      <c r="GS16" s="370">
        <v>0</v>
      </c>
      <c r="GT16" s="370">
        <v>0</v>
      </c>
      <c r="GU16" s="370">
        <v>0</v>
      </c>
      <c r="GV16" s="370">
        <v>0</v>
      </c>
      <c r="GW16" s="370">
        <v>0</v>
      </c>
      <c r="GX16" s="370">
        <v>0</v>
      </c>
      <c r="GY16" s="370">
        <v>0</v>
      </c>
      <c r="GZ16" s="370">
        <v>0</v>
      </c>
      <c r="HA16" s="370">
        <v>0</v>
      </c>
      <c r="HB16" s="370">
        <v>0</v>
      </c>
      <c r="HC16" s="370">
        <v>0</v>
      </c>
      <c r="HD16" s="370">
        <v>0</v>
      </c>
      <c r="HE16" s="370">
        <v>0</v>
      </c>
      <c r="HF16" s="370">
        <v>0</v>
      </c>
      <c r="HG16" s="370">
        <v>1661</v>
      </c>
      <c r="HH16" s="370">
        <v>1484</v>
      </c>
      <c r="HI16" s="370">
        <v>3145</v>
      </c>
      <c r="HJ16" s="370">
        <v>3060</v>
      </c>
      <c r="HK16" s="370">
        <v>79</v>
      </c>
      <c r="HL16" s="370">
        <v>6</v>
      </c>
      <c r="HM16" s="370">
        <v>0</v>
      </c>
      <c r="HN16" s="370">
        <v>0</v>
      </c>
      <c r="HO16" s="370">
        <v>0</v>
      </c>
      <c r="HP16" s="370">
        <v>0</v>
      </c>
      <c r="HQ16" s="370">
        <v>3145</v>
      </c>
      <c r="HR16" s="370">
        <v>7</v>
      </c>
      <c r="HS16" s="370">
        <v>7</v>
      </c>
      <c r="HT16" s="370">
        <v>14</v>
      </c>
      <c r="HU16" s="370">
        <v>160</v>
      </c>
      <c r="HV16" s="370">
        <v>171</v>
      </c>
      <c r="HW16" s="370">
        <v>331</v>
      </c>
      <c r="HX16" s="370">
        <v>243</v>
      </c>
      <c r="HY16" s="370">
        <v>229</v>
      </c>
      <c r="HZ16" s="370">
        <v>472</v>
      </c>
      <c r="IA16" s="370">
        <v>268</v>
      </c>
      <c r="IB16" s="370">
        <v>256</v>
      </c>
      <c r="IC16" s="370">
        <v>524</v>
      </c>
      <c r="ID16" s="370">
        <v>271</v>
      </c>
      <c r="IE16" s="370">
        <v>214</v>
      </c>
      <c r="IF16" s="370">
        <v>485</v>
      </c>
      <c r="IG16" s="370">
        <v>197</v>
      </c>
      <c r="IH16" s="370">
        <v>212</v>
      </c>
      <c r="II16" s="370">
        <v>409</v>
      </c>
      <c r="IJ16" s="370">
        <v>230</v>
      </c>
      <c r="IK16" s="370">
        <v>210</v>
      </c>
      <c r="IL16" s="370">
        <v>440</v>
      </c>
      <c r="IM16" s="370">
        <v>154</v>
      </c>
      <c r="IN16" s="370">
        <v>94</v>
      </c>
      <c r="IO16" s="370">
        <v>248</v>
      </c>
      <c r="IP16" s="370">
        <v>81</v>
      </c>
      <c r="IQ16" s="370">
        <v>43</v>
      </c>
      <c r="IR16" s="370">
        <v>124</v>
      </c>
      <c r="IS16" s="370">
        <v>22</v>
      </c>
      <c r="IT16" s="370">
        <v>20</v>
      </c>
      <c r="IU16" s="370">
        <v>42</v>
      </c>
      <c r="IV16" s="370">
        <v>12</v>
      </c>
      <c r="IW16" s="370">
        <v>10</v>
      </c>
      <c r="IX16" s="370">
        <v>22</v>
      </c>
      <c r="IY16" s="370">
        <v>6</v>
      </c>
      <c r="IZ16" s="370">
        <v>11</v>
      </c>
      <c r="JA16" s="370">
        <v>17</v>
      </c>
      <c r="JB16" s="370">
        <v>8</v>
      </c>
      <c r="JC16" s="370">
        <v>4</v>
      </c>
      <c r="JD16" s="370">
        <v>12</v>
      </c>
      <c r="JE16" s="370">
        <v>0</v>
      </c>
      <c r="JF16" s="370">
        <v>1</v>
      </c>
      <c r="JG16" s="370">
        <v>1</v>
      </c>
      <c r="JH16" s="370">
        <v>1</v>
      </c>
      <c r="JI16" s="370">
        <v>0</v>
      </c>
      <c r="JJ16" s="370">
        <v>1</v>
      </c>
      <c r="JK16" s="370">
        <v>18</v>
      </c>
      <c r="JL16" s="370">
        <v>3</v>
      </c>
      <c r="JM16" s="370">
        <v>3</v>
      </c>
      <c r="JN16" s="370">
        <v>7</v>
      </c>
      <c r="JO16" s="370">
        <v>5</v>
      </c>
      <c r="JP16" s="370">
        <v>3</v>
      </c>
      <c r="JQ16" s="370">
        <v>3</v>
      </c>
      <c r="JR16" s="370">
        <v>0</v>
      </c>
      <c r="JS16" s="370">
        <v>14</v>
      </c>
      <c r="JT16" s="370">
        <v>8</v>
      </c>
      <c r="JU16" s="370">
        <v>0</v>
      </c>
      <c r="JV16" s="370">
        <v>0</v>
      </c>
      <c r="JW16" s="370">
        <v>43</v>
      </c>
      <c r="JX16" s="370">
        <v>21</v>
      </c>
      <c r="JY16" s="370">
        <v>64</v>
      </c>
      <c r="JZ16" s="370">
        <v>0</v>
      </c>
      <c r="KA16" s="370">
        <v>0</v>
      </c>
      <c r="KB16" s="370">
        <v>0</v>
      </c>
      <c r="KC16" s="370">
        <v>0</v>
      </c>
      <c r="KD16" s="370">
        <v>0</v>
      </c>
      <c r="KE16" s="370">
        <v>0</v>
      </c>
      <c r="KF16" s="370">
        <v>0</v>
      </c>
      <c r="KG16" s="370">
        <v>0</v>
      </c>
      <c r="KH16" s="370">
        <v>0</v>
      </c>
      <c r="KI16" s="370">
        <v>0</v>
      </c>
      <c r="KJ16" s="370">
        <v>0</v>
      </c>
      <c r="KK16" s="370">
        <v>0</v>
      </c>
      <c r="KL16" s="370">
        <v>0</v>
      </c>
      <c r="KM16" s="370">
        <v>0</v>
      </c>
      <c r="KN16" s="370">
        <v>0</v>
      </c>
      <c r="KO16" s="370">
        <v>0</v>
      </c>
      <c r="KP16" s="370">
        <v>0</v>
      </c>
      <c r="KQ16" s="370">
        <v>0</v>
      </c>
      <c r="KR16" s="370">
        <v>0</v>
      </c>
      <c r="KS16" s="370">
        <v>0</v>
      </c>
      <c r="KT16" s="370">
        <v>0</v>
      </c>
      <c r="KU16" s="370">
        <v>0</v>
      </c>
      <c r="KV16" s="370">
        <v>0</v>
      </c>
      <c r="KW16" s="370">
        <v>1</v>
      </c>
      <c r="KX16" s="370">
        <v>1</v>
      </c>
      <c r="KY16" s="370">
        <v>0</v>
      </c>
      <c r="KZ16" s="370">
        <v>2</v>
      </c>
      <c r="LA16" s="370">
        <v>2</v>
      </c>
      <c r="LB16" s="370">
        <v>4</v>
      </c>
      <c r="LC16" s="370">
        <v>3</v>
      </c>
      <c r="LD16" s="370">
        <v>7</v>
      </c>
      <c r="LE16" s="370">
        <v>6</v>
      </c>
      <c r="LF16" s="370">
        <v>13</v>
      </c>
      <c r="LG16" s="370">
        <v>0</v>
      </c>
      <c r="LH16" s="370">
        <v>0</v>
      </c>
      <c r="LI16" s="370">
        <v>0</v>
      </c>
      <c r="LJ16" s="370">
        <v>0</v>
      </c>
      <c r="LK16" s="370">
        <v>0</v>
      </c>
      <c r="LL16" s="370">
        <v>0</v>
      </c>
      <c r="LM16" s="370">
        <v>0</v>
      </c>
      <c r="LN16" s="370">
        <v>0</v>
      </c>
      <c r="LO16" s="370">
        <v>0</v>
      </c>
      <c r="LP16" s="370">
        <v>0</v>
      </c>
      <c r="LQ16" s="370">
        <v>0</v>
      </c>
      <c r="LR16" s="370">
        <v>0</v>
      </c>
      <c r="LS16" s="370">
        <v>0</v>
      </c>
      <c r="LT16" s="370">
        <v>0</v>
      </c>
      <c r="LU16" s="370">
        <v>0</v>
      </c>
      <c r="LV16" s="370">
        <v>0</v>
      </c>
      <c r="LW16" s="370">
        <v>0</v>
      </c>
      <c r="LX16" s="370">
        <v>0</v>
      </c>
      <c r="LY16" s="370">
        <v>223</v>
      </c>
      <c r="LZ16" s="370">
        <v>200</v>
      </c>
      <c r="MA16" s="370">
        <v>423</v>
      </c>
      <c r="MB16" s="370">
        <v>21</v>
      </c>
      <c r="MC16" s="370">
        <v>21</v>
      </c>
      <c r="MD16" s="370">
        <v>22</v>
      </c>
      <c r="ME16" s="370">
        <v>20</v>
      </c>
      <c r="MF16" s="370">
        <v>20</v>
      </c>
      <c r="MG16" s="370">
        <v>21</v>
      </c>
      <c r="MH16" s="370">
        <v>0</v>
      </c>
      <c r="MI16" s="370">
        <v>0</v>
      </c>
      <c r="MJ16" s="370">
        <v>0</v>
      </c>
      <c r="MK16" s="370">
        <v>0</v>
      </c>
      <c r="ML16" s="370">
        <v>0</v>
      </c>
      <c r="MM16" s="370">
        <v>0</v>
      </c>
      <c r="MN16" s="370">
        <v>125</v>
      </c>
    </row>
    <row r="17" spans="1:352" s="371" customFormat="1" ht="21.75" customHeight="1">
      <c r="A17" s="370">
        <v>8</v>
      </c>
      <c r="B17" s="370"/>
      <c r="C17" s="370" t="s">
        <v>90</v>
      </c>
      <c r="D17" s="370"/>
      <c r="E17" s="370"/>
      <c r="F17" s="370" t="s">
        <v>90</v>
      </c>
      <c r="G17" s="370"/>
      <c r="H17" s="370"/>
      <c r="I17" s="370"/>
      <c r="J17" s="370"/>
      <c r="K17" s="370"/>
      <c r="L17" s="370"/>
      <c r="M17" s="370"/>
      <c r="N17" s="370"/>
      <c r="O17" s="370">
        <v>5</v>
      </c>
      <c r="P17" s="370">
        <v>116</v>
      </c>
      <c r="Q17" s="370">
        <v>19</v>
      </c>
      <c r="R17" s="370">
        <v>7</v>
      </c>
      <c r="S17" s="370">
        <v>19</v>
      </c>
      <c r="T17" s="370">
        <v>166</v>
      </c>
      <c r="U17" s="370">
        <v>2</v>
      </c>
      <c r="V17" s="370">
        <v>9</v>
      </c>
      <c r="W17" s="370">
        <v>2</v>
      </c>
      <c r="X17" s="370">
        <v>1</v>
      </c>
      <c r="Y17" s="370">
        <v>1</v>
      </c>
      <c r="Z17" s="370">
        <v>15</v>
      </c>
      <c r="AA17" s="370">
        <v>0</v>
      </c>
      <c r="AB17" s="370">
        <v>0</v>
      </c>
      <c r="AC17" s="370">
        <v>0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0</v>
      </c>
      <c r="AP17" s="370">
        <v>0</v>
      </c>
      <c r="AQ17" s="370">
        <v>0</v>
      </c>
      <c r="AR17" s="370">
        <v>0</v>
      </c>
      <c r="AS17" s="370">
        <v>0</v>
      </c>
      <c r="AT17" s="370">
        <v>0</v>
      </c>
      <c r="AU17" s="370">
        <v>0</v>
      </c>
      <c r="AV17" s="370">
        <v>0</v>
      </c>
      <c r="AW17" s="370">
        <v>0</v>
      </c>
      <c r="AX17" s="370">
        <v>0</v>
      </c>
      <c r="AY17" s="370">
        <v>0</v>
      </c>
      <c r="AZ17" s="370">
        <v>0</v>
      </c>
      <c r="BA17" s="370">
        <v>0</v>
      </c>
      <c r="BB17" s="370">
        <v>0</v>
      </c>
      <c r="BC17" s="370">
        <v>0</v>
      </c>
      <c r="BD17" s="370">
        <v>0</v>
      </c>
      <c r="BE17" s="370">
        <v>0</v>
      </c>
      <c r="BF17" s="370">
        <v>0</v>
      </c>
      <c r="BG17" s="370">
        <v>0</v>
      </c>
      <c r="BH17" s="370">
        <v>0</v>
      </c>
      <c r="BI17" s="370">
        <v>0</v>
      </c>
      <c r="BJ17" s="370">
        <v>0</v>
      </c>
      <c r="BK17" s="370">
        <v>0</v>
      </c>
      <c r="BL17" s="370">
        <v>1</v>
      </c>
      <c r="BM17" s="370">
        <v>0</v>
      </c>
      <c r="BN17" s="370">
        <v>0</v>
      </c>
      <c r="BO17" s="370">
        <v>0</v>
      </c>
      <c r="BP17" s="370">
        <v>1</v>
      </c>
      <c r="BQ17" s="370">
        <v>1</v>
      </c>
      <c r="BR17" s="370">
        <v>3</v>
      </c>
      <c r="BS17" s="370">
        <v>0</v>
      </c>
      <c r="BT17" s="370">
        <v>0</v>
      </c>
      <c r="BU17" s="370">
        <v>0</v>
      </c>
      <c r="BV17" s="370">
        <v>4</v>
      </c>
      <c r="BW17" s="370">
        <v>1</v>
      </c>
      <c r="BX17" s="370">
        <v>6</v>
      </c>
      <c r="BY17" s="370">
        <v>0</v>
      </c>
      <c r="BZ17" s="370">
        <v>3</v>
      </c>
      <c r="CA17" s="370">
        <v>1</v>
      </c>
      <c r="CB17" s="370">
        <v>11</v>
      </c>
      <c r="CC17" s="370">
        <v>1</v>
      </c>
      <c r="CD17" s="370">
        <v>9</v>
      </c>
      <c r="CE17" s="370">
        <v>1</v>
      </c>
      <c r="CF17" s="370">
        <v>1</v>
      </c>
      <c r="CG17" s="370">
        <v>3</v>
      </c>
      <c r="CH17" s="370">
        <v>15</v>
      </c>
      <c r="CI17" s="370">
        <v>2</v>
      </c>
      <c r="CJ17" s="370">
        <v>9</v>
      </c>
      <c r="CK17" s="370">
        <v>3</v>
      </c>
      <c r="CL17" s="370">
        <v>1</v>
      </c>
      <c r="CM17" s="370">
        <v>6</v>
      </c>
      <c r="CN17" s="370">
        <v>21</v>
      </c>
      <c r="CO17" s="370">
        <v>2</v>
      </c>
      <c r="CP17" s="370">
        <v>6</v>
      </c>
      <c r="CQ17" s="370">
        <v>2</v>
      </c>
      <c r="CR17" s="370">
        <v>1</v>
      </c>
      <c r="CS17" s="370">
        <v>4</v>
      </c>
      <c r="CT17" s="370">
        <v>15</v>
      </c>
      <c r="CU17" s="370">
        <v>0</v>
      </c>
      <c r="CV17" s="370">
        <v>0</v>
      </c>
      <c r="CW17" s="370">
        <v>1204</v>
      </c>
      <c r="CX17" s="370">
        <v>0</v>
      </c>
      <c r="CY17" s="370">
        <v>0</v>
      </c>
      <c r="CZ17" s="370">
        <v>599</v>
      </c>
      <c r="DA17" s="370">
        <v>9</v>
      </c>
      <c r="DB17" s="370">
        <v>18</v>
      </c>
      <c r="DC17" s="370">
        <v>0</v>
      </c>
      <c r="DD17" s="370">
        <v>0</v>
      </c>
      <c r="DE17" s="370">
        <v>20</v>
      </c>
      <c r="DF17" s="370">
        <v>31</v>
      </c>
      <c r="DG17" s="370">
        <v>1</v>
      </c>
      <c r="DH17" s="370">
        <v>0</v>
      </c>
      <c r="DI17" s="370">
        <v>55</v>
      </c>
      <c r="DJ17" s="370">
        <v>132</v>
      </c>
      <c r="DK17" s="370">
        <v>0</v>
      </c>
      <c r="DL17" s="370">
        <v>1</v>
      </c>
      <c r="DM17" s="370">
        <v>0</v>
      </c>
      <c r="DN17" s="370">
        <v>0</v>
      </c>
      <c r="DO17" s="370">
        <v>1</v>
      </c>
      <c r="DP17" s="370">
        <v>0</v>
      </c>
      <c r="DQ17" s="370">
        <v>6</v>
      </c>
      <c r="DR17" s="370">
        <v>17</v>
      </c>
      <c r="DS17" s="370">
        <v>26</v>
      </c>
      <c r="DT17" s="370">
        <v>77</v>
      </c>
      <c r="DU17" s="370">
        <v>21</v>
      </c>
      <c r="DV17" s="370">
        <v>35</v>
      </c>
      <c r="DW17" s="370">
        <v>31</v>
      </c>
      <c r="DX17" s="370">
        <v>53</v>
      </c>
      <c r="DY17" s="370">
        <v>0</v>
      </c>
      <c r="DZ17" s="370">
        <v>0</v>
      </c>
      <c r="EA17" s="370">
        <v>61</v>
      </c>
      <c r="EB17" s="370">
        <v>123</v>
      </c>
      <c r="EC17" s="370">
        <v>0</v>
      </c>
      <c r="ED17" s="370">
        <v>0</v>
      </c>
      <c r="EE17" s="370">
        <v>12</v>
      </c>
      <c r="EF17" s="370">
        <v>38</v>
      </c>
      <c r="EG17" s="370">
        <v>1</v>
      </c>
      <c r="EH17" s="370">
        <v>4</v>
      </c>
      <c r="EI17" s="370">
        <v>11</v>
      </c>
      <c r="EJ17" s="370">
        <v>17</v>
      </c>
      <c r="EK17" s="370">
        <v>5</v>
      </c>
      <c r="EL17" s="370">
        <v>1</v>
      </c>
      <c r="EM17" s="370">
        <v>0</v>
      </c>
      <c r="EN17" s="370">
        <v>0</v>
      </c>
      <c r="EO17" s="370">
        <v>3</v>
      </c>
      <c r="EP17" s="370">
        <v>6</v>
      </c>
      <c r="EQ17" s="370">
        <v>0</v>
      </c>
      <c r="ER17" s="370">
        <v>0</v>
      </c>
      <c r="ES17" s="370">
        <v>8</v>
      </c>
      <c r="ET17" s="370">
        <v>10</v>
      </c>
      <c r="EU17" s="370">
        <v>16</v>
      </c>
      <c r="EV17" s="370">
        <v>17</v>
      </c>
      <c r="EW17" s="370">
        <v>33</v>
      </c>
      <c r="EX17" s="370">
        <v>1</v>
      </c>
      <c r="EY17" s="370">
        <v>0</v>
      </c>
      <c r="EZ17" s="370">
        <v>4</v>
      </c>
      <c r="FA17" s="370">
        <v>1</v>
      </c>
      <c r="FB17" s="370">
        <v>0</v>
      </c>
      <c r="FC17" s="370">
        <v>0</v>
      </c>
      <c r="FD17" s="370">
        <v>0</v>
      </c>
      <c r="FE17" s="370">
        <v>0</v>
      </c>
      <c r="FF17" s="370">
        <v>1</v>
      </c>
      <c r="FG17" s="370">
        <v>4</v>
      </c>
      <c r="FH17" s="370">
        <v>0</v>
      </c>
      <c r="FI17" s="370">
        <v>0</v>
      </c>
      <c r="FJ17" s="370">
        <v>1</v>
      </c>
      <c r="FK17" s="370">
        <v>0</v>
      </c>
      <c r="FL17" s="370">
        <v>0</v>
      </c>
      <c r="FM17" s="370">
        <v>0</v>
      </c>
      <c r="FN17" s="370">
        <v>0</v>
      </c>
      <c r="FO17" s="370">
        <v>3</v>
      </c>
      <c r="FP17" s="370">
        <v>0</v>
      </c>
      <c r="FQ17" s="370">
        <v>0</v>
      </c>
      <c r="FR17" s="370">
        <v>0</v>
      </c>
      <c r="FS17" s="370">
        <v>0</v>
      </c>
      <c r="FT17" s="370">
        <v>334</v>
      </c>
      <c r="FU17" s="370">
        <v>288</v>
      </c>
      <c r="FV17" s="370">
        <v>607</v>
      </c>
      <c r="FW17" s="370">
        <v>276</v>
      </c>
      <c r="FX17" s="370">
        <v>328</v>
      </c>
      <c r="FY17" s="370">
        <v>604</v>
      </c>
      <c r="FZ17" s="370">
        <v>315</v>
      </c>
      <c r="GA17" s="370">
        <v>307</v>
      </c>
      <c r="GB17" s="370">
        <v>622</v>
      </c>
      <c r="GC17" s="370">
        <v>297</v>
      </c>
      <c r="GD17" s="370">
        <v>306</v>
      </c>
      <c r="GE17" s="370">
        <v>603</v>
      </c>
      <c r="GF17" s="370">
        <v>306</v>
      </c>
      <c r="GG17" s="370">
        <v>286</v>
      </c>
      <c r="GH17" s="370">
        <v>592</v>
      </c>
      <c r="GI17" s="370">
        <v>278</v>
      </c>
      <c r="GJ17" s="370">
        <v>277</v>
      </c>
      <c r="GK17" s="370">
        <v>555</v>
      </c>
      <c r="GL17" s="370">
        <v>0</v>
      </c>
      <c r="GM17" s="370">
        <v>0</v>
      </c>
      <c r="GN17" s="370">
        <v>0</v>
      </c>
      <c r="GO17" s="370">
        <v>0</v>
      </c>
      <c r="GP17" s="370">
        <v>0</v>
      </c>
      <c r="GQ17" s="370">
        <v>0</v>
      </c>
      <c r="GR17" s="370">
        <v>0</v>
      </c>
      <c r="GS17" s="370">
        <v>0</v>
      </c>
      <c r="GT17" s="370">
        <v>0</v>
      </c>
      <c r="GU17" s="370">
        <v>0</v>
      </c>
      <c r="GV17" s="370">
        <v>0</v>
      </c>
      <c r="GW17" s="370">
        <v>0</v>
      </c>
      <c r="GX17" s="370">
        <v>0</v>
      </c>
      <c r="GY17" s="370">
        <v>0</v>
      </c>
      <c r="GZ17" s="370">
        <v>0</v>
      </c>
      <c r="HA17" s="370">
        <v>0</v>
      </c>
      <c r="HB17" s="370">
        <v>0</v>
      </c>
      <c r="HC17" s="370">
        <v>0</v>
      </c>
      <c r="HD17" s="370">
        <v>0</v>
      </c>
      <c r="HE17" s="370">
        <v>0</v>
      </c>
      <c r="HF17" s="370">
        <v>0</v>
      </c>
      <c r="HG17" s="370">
        <v>1806</v>
      </c>
      <c r="HH17" s="370">
        <v>1792</v>
      </c>
      <c r="HI17" s="370">
        <v>3598</v>
      </c>
      <c r="HJ17" s="370">
        <v>3534</v>
      </c>
      <c r="HK17" s="370">
        <v>46</v>
      </c>
      <c r="HL17" s="370">
        <v>16</v>
      </c>
      <c r="HM17" s="370">
        <v>1</v>
      </c>
      <c r="HN17" s="370">
        <v>1</v>
      </c>
      <c r="HO17" s="370">
        <v>0</v>
      </c>
      <c r="HP17" s="370">
        <v>0</v>
      </c>
      <c r="HQ17" s="370">
        <v>3598</v>
      </c>
      <c r="HR17" s="370">
        <v>4</v>
      </c>
      <c r="HS17" s="370">
        <v>4</v>
      </c>
      <c r="HT17" s="370">
        <v>8</v>
      </c>
      <c r="HU17" s="370">
        <v>226</v>
      </c>
      <c r="HV17" s="370">
        <v>223</v>
      </c>
      <c r="HW17" s="370">
        <v>449</v>
      </c>
      <c r="HX17" s="370">
        <v>295</v>
      </c>
      <c r="HY17" s="370">
        <v>305</v>
      </c>
      <c r="HZ17" s="370">
        <v>600</v>
      </c>
      <c r="IA17" s="370">
        <v>284</v>
      </c>
      <c r="IB17" s="370">
        <v>304</v>
      </c>
      <c r="IC17" s="370">
        <v>588</v>
      </c>
      <c r="ID17" s="370">
        <v>290</v>
      </c>
      <c r="IE17" s="370">
        <v>282</v>
      </c>
      <c r="IF17" s="370">
        <v>572</v>
      </c>
      <c r="IG17" s="370">
        <v>293</v>
      </c>
      <c r="IH17" s="370">
        <v>291</v>
      </c>
      <c r="II17" s="370">
        <v>584</v>
      </c>
      <c r="IJ17" s="370">
        <v>243</v>
      </c>
      <c r="IK17" s="370">
        <v>251</v>
      </c>
      <c r="IL17" s="370">
        <v>494</v>
      </c>
      <c r="IM17" s="370">
        <v>124</v>
      </c>
      <c r="IN17" s="370">
        <v>98</v>
      </c>
      <c r="IO17" s="370">
        <v>222</v>
      </c>
      <c r="IP17" s="370">
        <v>34</v>
      </c>
      <c r="IQ17" s="370">
        <v>17</v>
      </c>
      <c r="IR17" s="370">
        <v>51</v>
      </c>
      <c r="IS17" s="370">
        <v>7</v>
      </c>
      <c r="IT17" s="370">
        <v>3</v>
      </c>
      <c r="IU17" s="370">
        <v>10</v>
      </c>
      <c r="IV17" s="370">
        <v>1</v>
      </c>
      <c r="IW17" s="370">
        <v>4</v>
      </c>
      <c r="IX17" s="370">
        <v>5</v>
      </c>
      <c r="IY17" s="370">
        <v>0</v>
      </c>
      <c r="IZ17" s="370">
        <v>0</v>
      </c>
      <c r="JA17" s="370">
        <v>0</v>
      </c>
      <c r="JB17" s="370">
        <v>0</v>
      </c>
      <c r="JC17" s="370">
        <v>0</v>
      </c>
      <c r="JD17" s="370">
        <v>0</v>
      </c>
      <c r="JE17" s="370">
        <v>0</v>
      </c>
      <c r="JF17" s="370">
        <v>0</v>
      </c>
      <c r="JG17" s="370">
        <v>0</v>
      </c>
      <c r="JH17" s="370">
        <v>0</v>
      </c>
      <c r="JI17" s="370">
        <v>0</v>
      </c>
      <c r="JJ17" s="370">
        <v>0</v>
      </c>
      <c r="JK17" s="370">
        <v>33</v>
      </c>
      <c r="JL17" s="370">
        <v>5</v>
      </c>
      <c r="JM17" s="370">
        <v>8</v>
      </c>
      <c r="JN17" s="370">
        <v>11</v>
      </c>
      <c r="JO17" s="370">
        <v>9</v>
      </c>
      <c r="JP17" s="370">
        <v>5</v>
      </c>
      <c r="JQ17" s="370">
        <v>1</v>
      </c>
      <c r="JR17" s="370">
        <v>0</v>
      </c>
      <c r="JS17" s="370">
        <v>1</v>
      </c>
      <c r="JT17" s="370">
        <v>3</v>
      </c>
      <c r="JU17" s="370">
        <v>1</v>
      </c>
      <c r="JV17" s="370">
        <v>0</v>
      </c>
      <c r="JW17" s="370">
        <v>53</v>
      </c>
      <c r="JX17" s="370">
        <v>24</v>
      </c>
      <c r="JY17" s="370">
        <v>77</v>
      </c>
      <c r="JZ17" s="370">
        <v>0</v>
      </c>
      <c r="KA17" s="370">
        <v>0</v>
      </c>
      <c r="KB17" s="370">
        <v>0</v>
      </c>
      <c r="KC17" s="370">
        <v>0</v>
      </c>
      <c r="KD17" s="370">
        <v>0</v>
      </c>
      <c r="KE17" s="370">
        <v>0</v>
      </c>
      <c r="KF17" s="370">
        <v>0</v>
      </c>
      <c r="KG17" s="370">
        <v>0</v>
      </c>
      <c r="KH17" s="370">
        <v>0</v>
      </c>
      <c r="KI17" s="370">
        <v>0</v>
      </c>
      <c r="KJ17" s="370">
        <v>0</v>
      </c>
      <c r="KK17" s="370">
        <v>0</v>
      </c>
      <c r="KL17" s="370">
        <v>0</v>
      </c>
      <c r="KM17" s="370">
        <v>0</v>
      </c>
      <c r="KN17" s="370">
        <v>0</v>
      </c>
      <c r="KO17" s="370">
        <v>0</v>
      </c>
      <c r="KP17" s="370">
        <v>0</v>
      </c>
      <c r="KQ17" s="370">
        <v>0</v>
      </c>
      <c r="KR17" s="370">
        <v>0</v>
      </c>
      <c r="KS17" s="370">
        <v>1</v>
      </c>
      <c r="KT17" s="370">
        <v>0</v>
      </c>
      <c r="KU17" s="370">
        <v>0</v>
      </c>
      <c r="KV17" s="370">
        <v>0</v>
      </c>
      <c r="KW17" s="370">
        <v>0</v>
      </c>
      <c r="KX17" s="370">
        <v>0</v>
      </c>
      <c r="KY17" s="370">
        <v>0</v>
      </c>
      <c r="KZ17" s="370">
        <v>0</v>
      </c>
      <c r="LA17" s="370">
        <v>0</v>
      </c>
      <c r="LB17" s="370">
        <v>0</v>
      </c>
      <c r="LC17" s="370">
        <v>0</v>
      </c>
      <c r="LD17" s="370">
        <v>0</v>
      </c>
      <c r="LE17" s="370">
        <v>1</v>
      </c>
      <c r="LF17" s="370">
        <v>1</v>
      </c>
      <c r="LG17" s="370">
        <v>0</v>
      </c>
      <c r="LH17" s="370">
        <v>0</v>
      </c>
      <c r="LI17" s="370">
        <v>0</v>
      </c>
      <c r="LJ17" s="370">
        <v>0</v>
      </c>
      <c r="LK17" s="370">
        <v>0</v>
      </c>
      <c r="LL17" s="370">
        <v>0</v>
      </c>
      <c r="LM17" s="370">
        <v>0</v>
      </c>
      <c r="LN17" s="370">
        <v>0</v>
      </c>
      <c r="LO17" s="370">
        <v>0</v>
      </c>
      <c r="LP17" s="370">
        <v>0</v>
      </c>
      <c r="LQ17" s="370">
        <v>0</v>
      </c>
      <c r="LR17" s="370">
        <v>0</v>
      </c>
      <c r="LS17" s="370">
        <v>0</v>
      </c>
      <c r="LT17" s="370">
        <v>0</v>
      </c>
      <c r="LU17" s="370">
        <v>0</v>
      </c>
      <c r="LV17" s="370">
        <v>0</v>
      </c>
      <c r="LW17" s="370">
        <v>0</v>
      </c>
      <c r="LX17" s="370">
        <v>0</v>
      </c>
      <c r="LY17" s="370">
        <v>301</v>
      </c>
      <c r="LZ17" s="370">
        <v>330</v>
      </c>
      <c r="MA17" s="370">
        <v>631</v>
      </c>
      <c r="MB17" s="370">
        <v>29</v>
      </c>
      <c r="MC17" s="370">
        <v>28</v>
      </c>
      <c r="MD17" s="370">
        <v>28</v>
      </c>
      <c r="ME17" s="370">
        <v>29</v>
      </c>
      <c r="MF17" s="370">
        <v>27</v>
      </c>
      <c r="MG17" s="370">
        <v>27</v>
      </c>
      <c r="MH17" s="370">
        <v>0</v>
      </c>
      <c r="MI17" s="370">
        <v>0</v>
      </c>
      <c r="MJ17" s="370">
        <v>0</v>
      </c>
      <c r="MK17" s="370">
        <v>0</v>
      </c>
      <c r="ML17" s="370">
        <v>0</v>
      </c>
      <c r="MM17" s="370">
        <v>0</v>
      </c>
      <c r="MN17" s="370">
        <v>168</v>
      </c>
    </row>
    <row r="18" spans="1:352" s="371" customFormat="1" ht="24" customHeight="1">
      <c r="A18" s="370">
        <v>9</v>
      </c>
      <c r="B18" s="370"/>
      <c r="C18" s="370" t="s">
        <v>84</v>
      </c>
      <c r="D18" s="370"/>
      <c r="E18" s="370"/>
      <c r="F18" s="370" t="s">
        <v>84</v>
      </c>
      <c r="G18" s="370"/>
      <c r="H18" s="370"/>
      <c r="I18" s="370"/>
      <c r="J18" s="370"/>
      <c r="K18" s="370"/>
      <c r="L18" s="370"/>
      <c r="M18" s="370"/>
      <c r="N18" s="370"/>
      <c r="O18" s="370">
        <v>36</v>
      </c>
      <c r="P18" s="370">
        <v>168</v>
      </c>
      <c r="Q18" s="370">
        <v>10</v>
      </c>
      <c r="R18" s="370">
        <v>13</v>
      </c>
      <c r="S18" s="370">
        <v>16</v>
      </c>
      <c r="T18" s="370">
        <v>243</v>
      </c>
      <c r="U18" s="370">
        <v>2</v>
      </c>
      <c r="V18" s="370">
        <v>21</v>
      </c>
      <c r="W18" s="370">
        <v>2</v>
      </c>
      <c r="X18" s="370">
        <v>0</v>
      </c>
      <c r="Y18" s="370">
        <v>0</v>
      </c>
      <c r="Z18" s="370">
        <v>25</v>
      </c>
      <c r="AA18" s="370">
        <v>0</v>
      </c>
      <c r="AB18" s="370">
        <v>1</v>
      </c>
      <c r="AC18" s="370">
        <v>0</v>
      </c>
      <c r="AD18" s="370">
        <v>0</v>
      </c>
      <c r="AE18" s="370">
        <v>0</v>
      </c>
      <c r="AF18" s="370">
        <v>1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0</v>
      </c>
      <c r="AM18" s="370">
        <v>0</v>
      </c>
      <c r="AN18" s="370">
        <v>0</v>
      </c>
      <c r="AO18" s="370">
        <v>0</v>
      </c>
      <c r="AP18" s="370">
        <v>0</v>
      </c>
      <c r="AQ18" s="370">
        <v>0</v>
      </c>
      <c r="AR18" s="370">
        <v>0</v>
      </c>
      <c r="AS18" s="370">
        <v>0</v>
      </c>
      <c r="AT18" s="370">
        <v>0</v>
      </c>
      <c r="AU18" s="370">
        <v>0</v>
      </c>
      <c r="AV18" s="370">
        <v>0</v>
      </c>
      <c r="AW18" s="370">
        <v>0</v>
      </c>
      <c r="AX18" s="370">
        <v>0</v>
      </c>
      <c r="AY18" s="370">
        <v>0</v>
      </c>
      <c r="AZ18" s="370">
        <v>0</v>
      </c>
      <c r="BA18" s="370">
        <v>0</v>
      </c>
      <c r="BB18" s="370">
        <v>0</v>
      </c>
      <c r="BC18" s="370">
        <v>0</v>
      </c>
      <c r="BD18" s="370">
        <v>0</v>
      </c>
      <c r="BE18" s="370">
        <v>0</v>
      </c>
      <c r="BF18" s="370">
        <v>0</v>
      </c>
      <c r="BG18" s="370">
        <v>0</v>
      </c>
      <c r="BH18" s="370">
        <v>0</v>
      </c>
      <c r="BI18" s="370">
        <v>0</v>
      </c>
      <c r="BJ18" s="370">
        <v>0</v>
      </c>
      <c r="BK18" s="370">
        <v>0</v>
      </c>
      <c r="BL18" s="370">
        <v>0</v>
      </c>
      <c r="BM18" s="370">
        <v>0</v>
      </c>
      <c r="BN18" s="370">
        <v>0</v>
      </c>
      <c r="BO18" s="370">
        <v>0</v>
      </c>
      <c r="BP18" s="370">
        <v>0</v>
      </c>
      <c r="BQ18" s="370">
        <v>3</v>
      </c>
      <c r="BR18" s="370">
        <v>5</v>
      </c>
      <c r="BS18" s="370">
        <v>0</v>
      </c>
      <c r="BT18" s="370">
        <v>0</v>
      </c>
      <c r="BU18" s="370">
        <v>1</v>
      </c>
      <c r="BV18" s="370">
        <v>9</v>
      </c>
      <c r="BW18" s="370">
        <v>3</v>
      </c>
      <c r="BX18" s="370">
        <v>11</v>
      </c>
      <c r="BY18" s="370">
        <v>0</v>
      </c>
      <c r="BZ18" s="370">
        <v>1</v>
      </c>
      <c r="CA18" s="370">
        <v>2</v>
      </c>
      <c r="CB18" s="370">
        <v>17</v>
      </c>
      <c r="CC18" s="370">
        <v>3</v>
      </c>
      <c r="CD18" s="370">
        <v>10</v>
      </c>
      <c r="CE18" s="370">
        <v>0</v>
      </c>
      <c r="CF18" s="370">
        <v>1</v>
      </c>
      <c r="CG18" s="370">
        <v>2</v>
      </c>
      <c r="CH18" s="370">
        <v>16</v>
      </c>
      <c r="CI18" s="370">
        <v>2</v>
      </c>
      <c r="CJ18" s="370">
        <v>11</v>
      </c>
      <c r="CK18" s="370">
        <v>0</v>
      </c>
      <c r="CL18" s="370">
        <v>0</v>
      </c>
      <c r="CM18" s="370">
        <v>3</v>
      </c>
      <c r="CN18" s="370">
        <v>16</v>
      </c>
      <c r="CO18" s="370">
        <v>3</v>
      </c>
      <c r="CP18" s="370">
        <v>4</v>
      </c>
      <c r="CQ18" s="370">
        <v>1</v>
      </c>
      <c r="CR18" s="370">
        <v>0</v>
      </c>
      <c r="CS18" s="370">
        <v>1</v>
      </c>
      <c r="CT18" s="370">
        <v>9</v>
      </c>
      <c r="CU18" s="370">
        <v>0</v>
      </c>
      <c r="CV18" s="370">
        <v>0</v>
      </c>
      <c r="CW18" s="370">
        <v>1359</v>
      </c>
      <c r="CX18" s="370">
        <v>0</v>
      </c>
      <c r="CY18" s="370">
        <v>0</v>
      </c>
      <c r="CZ18" s="370">
        <v>693</v>
      </c>
      <c r="DA18" s="370">
        <v>12</v>
      </c>
      <c r="DB18" s="370">
        <v>42</v>
      </c>
      <c r="DC18" s="370">
        <v>0</v>
      </c>
      <c r="DD18" s="370">
        <v>0</v>
      </c>
      <c r="DE18" s="370">
        <v>15</v>
      </c>
      <c r="DF18" s="370">
        <v>83</v>
      </c>
      <c r="DG18" s="370">
        <v>0</v>
      </c>
      <c r="DH18" s="370">
        <v>0</v>
      </c>
      <c r="DI18" s="370">
        <v>65</v>
      </c>
      <c r="DJ18" s="370">
        <v>216</v>
      </c>
      <c r="DK18" s="370">
        <v>0</v>
      </c>
      <c r="DL18" s="370">
        <v>1</v>
      </c>
      <c r="DM18" s="370">
        <v>0</v>
      </c>
      <c r="DN18" s="370">
        <v>0</v>
      </c>
      <c r="DO18" s="370">
        <v>0</v>
      </c>
      <c r="DP18" s="370">
        <v>0</v>
      </c>
      <c r="DQ18" s="370">
        <v>10</v>
      </c>
      <c r="DR18" s="370">
        <v>25</v>
      </c>
      <c r="DS18" s="370">
        <v>33</v>
      </c>
      <c r="DT18" s="370">
        <v>100</v>
      </c>
      <c r="DU18" s="370">
        <v>18</v>
      </c>
      <c r="DV18" s="370">
        <v>86</v>
      </c>
      <c r="DW18" s="370">
        <v>31</v>
      </c>
      <c r="DX18" s="370">
        <v>125</v>
      </c>
      <c r="DY18" s="370">
        <v>0</v>
      </c>
      <c r="DZ18" s="370">
        <v>6</v>
      </c>
      <c r="EA18" s="370">
        <v>69</v>
      </c>
      <c r="EB18" s="370">
        <v>270</v>
      </c>
      <c r="EC18" s="370">
        <v>1</v>
      </c>
      <c r="ED18" s="370">
        <v>6</v>
      </c>
      <c r="EE18" s="370">
        <v>15</v>
      </c>
      <c r="EF18" s="370">
        <v>41</v>
      </c>
      <c r="EG18" s="370">
        <v>0</v>
      </c>
      <c r="EH18" s="370">
        <v>4</v>
      </c>
      <c r="EI18" s="370">
        <v>7</v>
      </c>
      <c r="EJ18" s="370">
        <v>21</v>
      </c>
      <c r="EK18" s="370">
        <v>3</v>
      </c>
      <c r="EL18" s="370">
        <v>4</v>
      </c>
      <c r="EM18" s="370">
        <v>0</v>
      </c>
      <c r="EN18" s="370">
        <v>2</v>
      </c>
      <c r="EO18" s="370">
        <v>6</v>
      </c>
      <c r="EP18" s="370">
        <v>17</v>
      </c>
      <c r="EQ18" s="370">
        <v>0</v>
      </c>
      <c r="ER18" s="370">
        <v>0</v>
      </c>
      <c r="ES18" s="370">
        <v>13</v>
      </c>
      <c r="ET18" s="370">
        <v>22</v>
      </c>
      <c r="EU18" s="370">
        <v>22</v>
      </c>
      <c r="EV18" s="370">
        <v>45</v>
      </c>
      <c r="EW18" s="370">
        <v>67</v>
      </c>
      <c r="EX18" s="370">
        <v>1</v>
      </c>
      <c r="EY18" s="370">
        <v>0</v>
      </c>
      <c r="EZ18" s="370">
        <v>2</v>
      </c>
      <c r="FA18" s="370">
        <v>4</v>
      </c>
      <c r="FB18" s="370">
        <v>0</v>
      </c>
      <c r="FC18" s="370">
        <v>0</v>
      </c>
      <c r="FD18" s="370">
        <v>0</v>
      </c>
      <c r="FE18" s="370">
        <v>0</v>
      </c>
      <c r="FF18" s="370">
        <v>2</v>
      </c>
      <c r="FG18" s="370">
        <v>6</v>
      </c>
      <c r="FH18" s="370">
        <v>0</v>
      </c>
      <c r="FI18" s="370">
        <v>1</v>
      </c>
      <c r="FJ18" s="370">
        <v>0</v>
      </c>
      <c r="FK18" s="370">
        <v>1</v>
      </c>
      <c r="FL18" s="370">
        <v>0</v>
      </c>
      <c r="FM18" s="370">
        <v>0</v>
      </c>
      <c r="FN18" s="370">
        <v>2</v>
      </c>
      <c r="FO18" s="370">
        <v>8</v>
      </c>
      <c r="FP18" s="370">
        <v>0</v>
      </c>
      <c r="FQ18" s="370">
        <v>0</v>
      </c>
      <c r="FR18" s="370">
        <v>0</v>
      </c>
      <c r="FS18" s="370">
        <v>0</v>
      </c>
      <c r="FT18" s="370">
        <v>546</v>
      </c>
      <c r="FU18" s="370">
        <v>498</v>
      </c>
      <c r="FV18" s="370">
        <v>1059</v>
      </c>
      <c r="FW18" s="370">
        <v>534</v>
      </c>
      <c r="FX18" s="370">
        <v>524</v>
      </c>
      <c r="FY18" s="370">
        <v>1058</v>
      </c>
      <c r="FZ18" s="370">
        <v>612</v>
      </c>
      <c r="GA18" s="370">
        <v>507</v>
      </c>
      <c r="GB18" s="370">
        <v>1119</v>
      </c>
      <c r="GC18" s="370">
        <v>515</v>
      </c>
      <c r="GD18" s="370">
        <v>479</v>
      </c>
      <c r="GE18" s="370">
        <v>994</v>
      </c>
      <c r="GF18" s="370">
        <v>486</v>
      </c>
      <c r="GG18" s="370">
        <v>439</v>
      </c>
      <c r="GH18" s="370">
        <v>925</v>
      </c>
      <c r="GI18" s="370">
        <v>468</v>
      </c>
      <c r="GJ18" s="370">
        <v>440</v>
      </c>
      <c r="GK18" s="370">
        <v>908</v>
      </c>
      <c r="GL18" s="370">
        <v>1</v>
      </c>
      <c r="GM18" s="370">
        <v>2</v>
      </c>
      <c r="GN18" s="370">
        <v>3</v>
      </c>
      <c r="GO18" s="370">
        <v>9</v>
      </c>
      <c r="GP18" s="370">
        <v>1</v>
      </c>
      <c r="GQ18" s="370">
        <v>10</v>
      </c>
      <c r="GR18" s="370">
        <v>4</v>
      </c>
      <c r="GS18" s="370">
        <v>4</v>
      </c>
      <c r="GT18" s="370">
        <v>8</v>
      </c>
      <c r="GU18" s="370">
        <v>3</v>
      </c>
      <c r="GV18" s="370">
        <v>2</v>
      </c>
      <c r="GW18" s="370">
        <v>5</v>
      </c>
      <c r="GX18" s="370">
        <v>1</v>
      </c>
      <c r="GY18" s="370">
        <v>0</v>
      </c>
      <c r="GZ18" s="370">
        <v>1</v>
      </c>
      <c r="HA18" s="370">
        <v>0</v>
      </c>
      <c r="HB18" s="370">
        <v>1</v>
      </c>
      <c r="HC18" s="370">
        <v>1</v>
      </c>
      <c r="HD18" s="370">
        <v>0</v>
      </c>
      <c r="HE18" s="370">
        <v>0</v>
      </c>
      <c r="HF18" s="370">
        <v>0</v>
      </c>
      <c r="HG18" s="370">
        <v>3161</v>
      </c>
      <c r="HH18" s="370">
        <v>2887</v>
      </c>
      <c r="HI18" s="370">
        <v>6048</v>
      </c>
      <c r="HJ18" s="370">
        <v>5898</v>
      </c>
      <c r="HK18" s="370">
        <v>128</v>
      </c>
      <c r="HL18" s="370">
        <v>16</v>
      </c>
      <c r="HM18" s="370">
        <v>0</v>
      </c>
      <c r="HN18" s="370">
        <v>6</v>
      </c>
      <c r="HO18" s="370">
        <v>0</v>
      </c>
      <c r="HP18" s="370">
        <v>0</v>
      </c>
      <c r="HQ18" s="370">
        <v>6048</v>
      </c>
      <c r="HR18" s="370">
        <v>5</v>
      </c>
      <c r="HS18" s="370">
        <v>4</v>
      </c>
      <c r="HT18" s="370">
        <v>9</v>
      </c>
      <c r="HU18" s="370">
        <v>404</v>
      </c>
      <c r="HV18" s="370">
        <v>389</v>
      </c>
      <c r="HW18" s="370">
        <v>793</v>
      </c>
      <c r="HX18" s="370">
        <v>539</v>
      </c>
      <c r="HY18" s="370">
        <v>549</v>
      </c>
      <c r="HZ18" s="370">
        <v>1088</v>
      </c>
      <c r="IA18" s="370">
        <v>602</v>
      </c>
      <c r="IB18" s="370">
        <v>514</v>
      </c>
      <c r="IC18" s="370">
        <v>1116</v>
      </c>
      <c r="ID18" s="370">
        <v>513</v>
      </c>
      <c r="IE18" s="370">
        <v>464</v>
      </c>
      <c r="IF18" s="370">
        <v>977</v>
      </c>
      <c r="IG18" s="370">
        <v>469</v>
      </c>
      <c r="IH18" s="370">
        <v>448</v>
      </c>
      <c r="II18" s="370">
        <v>917</v>
      </c>
      <c r="IJ18" s="370">
        <v>418</v>
      </c>
      <c r="IK18" s="370">
        <v>367</v>
      </c>
      <c r="IL18" s="370">
        <v>785</v>
      </c>
      <c r="IM18" s="370">
        <v>156</v>
      </c>
      <c r="IN18" s="370">
        <v>121</v>
      </c>
      <c r="IO18" s="370">
        <v>277</v>
      </c>
      <c r="IP18" s="370">
        <v>45</v>
      </c>
      <c r="IQ18" s="370">
        <v>26</v>
      </c>
      <c r="IR18" s="370">
        <v>71</v>
      </c>
      <c r="IS18" s="370">
        <v>12</v>
      </c>
      <c r="IT18" s="370">
        <v>10</v>
      </c>
      <c r="IU18" s="370">
        <v>22</v>
      </c>
      <c r="IV18" s="370">
        <v>11</v>
      </c>
      <c r="IW18" s="370">
        <v>0</v>
      </c>
      <c r="IX18" s="370">
        <v>11</v>
      </c>
      <c r="IY18" s="370">
        <v>4</v>
      </c>
      <c r="IZ18" s="370">
        <v>2</v>
      </c>
      <c r="JA18" s="370">
        <v>6</v>
      </c>
      <c r="JB18" s="370">
        <v>3</v>
      </c>
      <c r="JC18" s="370">
        <v>1</v>
      </c>
      <c r="JD18" s="370">
        <v>4</v>
      </c>
      <c r="JE18" s="370">
        <v>3</v>
      </c>
      <c r="JF18" s="370">
        <v>3</v>
      </c>
      <c r="JG18" s="370">
        <v>6</v>
      </c>
      <c r="JH18" s="370">
        <v>4</v>
      </c>
      <c r="JI18" s="370">
        <v>5</v>
      </c>
      <c r="JJ18" s="370">
        <v>9</v>
      </c>
      <c r="JK18" s="370">
        <v>19</v>
      </c>
      <c r="JL18" s="370">
        <v>13</v>
      </c>
      <c r="JM18" s="370">
        <v>2</v>
      </c>
      <c r="JN18" s="370">
        <v>3</v>
      </c>
      <c r="JO18" s="370">
        <v>0</v>
      </c>
      <c r="JP18" s="370">
        <v>0</v>
      </c>
      <c r="JQ18" s="370">
        <v>1</v>
      </c>
      <c r="JR18" s="370">
        <v>0</v>
      </c>
      <c r="JS18" s="370">
        <v>0</v>
      </c>
      <c r="JT18" s="370">
        <v>0</v>
      </c>
      <c r="JU18" s="370">
        <v>0</v>
      </c>
      <c r="JV18" s="370">
        <v>0</v>
      </c>
      <c r="JW18" s="370">
        <v>22</v>
      </c>
      <c r="JX18" s="370">
        <v>16</v>
      </c>
      <c r="JY18" s="370">
        <v>38</v>
      </c>
      <c r="JZ18" s="370">
        <v>0</v>
      </c>
      <c r="KA18" s="370">
        <v>0</v>
      </c>
      <c r="KB18" s="370">
        <v>0</v>
      </c>
      <c r="KC18" s="370">
        <v>0</v>
      </c>
      <c r="KD18" s="370">
        <v>0</v>
      </c>
      <c r="KE18" s="370">
        <v>0</v>
      </c>
      <c r="KF18" s="370">
        <v>0</v>
      </c>
      <c r="KG18" s="370">
        <v>0</v>
      </c>
      <c r="KH18" s="370">
        <v>0</v>
      </c>
      <c r="KI18" s="370">
        <v>0</v>
      </c>
      <c r="KJ18" s="370">
        <v>0</v>
      </c>
      <c r="KK18" s="370">
        <v>0</v>
      </c>
      <c r="KL18" s="370">
        <v>0</v>
      </c>
      <c r="KM18" s="370">
        <v>0</v>
      </c>
      <c r="KN18" s="370">
        <v>0</v>
      </c>
      <c r="KO18" s="370">
        <v>0</v>
      </c>
      <c r="KP18" s="370">
        <v>0</v>
      </c>
      <c r="KQ18" s="370">
        <v>0</v>
      </c>
      <c r="KR18" s="370">
        <v>0</v>
      </c>
      <c r="KS18" s="370">
        <v>0</v>
      </c>
      <c r="KT18" s="370">
        <v>0</v>
      </c>
      <c r="KU18" s="370">
        <v>0</v>
      </c>
      <c r="KV18" s="370">
        <v>0</v>
      </c>
      <c r="KW18" s="370">
        <v>0</v>
      </c>
      <c r="KX18" s="370">
        <v>0</v>
      </c>
      <c r="KY18" s="370">
        <v>0</v>
      </c>
      <c r="KZ18" s="370">
        <v>0</v>
      </c>
      <c r="LA18" s="370">
        <v>0</v>
      </c>
      <c r="LB18" s="370">
        <v>0</v>
      </c>
      <c r="LC18" s="370">
        <v>0</v>
      </c>
      <c r="LD18" s="370">
        <v>0</v>
      </c>
      <c r="LE18" s="370">
        <v>0</v>
      </c>
      <c r="LF18" s="370">
        <v>0</v>
      </c>
      <c r="LG18" s="370">
        <v>0</v>
      </c>
      <c r="LH18" s="370">
        <v>0</v>
      </c>
      <c r="LI18" s="370">
        <v>0</v>
      </c>
      <c r="LJ18" s="370">
        <v>0</v>
      </c>
      <c r="LK18" s="370">
        <v>0</v>
      </c>
      <c r="LL18" s="370">
        <v>0</v>
      </c>
      <c r="LM18" s="370">
        <v>0</v>
      </c>
      <c r="LN18" s="370">
        <v>0</v>
      </c>
      <c r="LO18" s="370">
        <v>0</v>
      </c>
      <c r="LP18" s="370">
        <v>0</v>
      </c>
      <c r="LQ18" s="370">
        <v>0</v>
      </c>
      <c r="LR18" s="370">
        <v>0</v>
      </c>
      <c r="LS18" s="370">
        <v>0</v>
      </c>
      <c r="LT18" s="370">
        <v>0</v>
      </c>
      <c r="LU18" s="370">
        <v>0</v>
      </c>
      <c r="LV18" s="370">
        <v>0</v>
      </c>
      <c r="LW18" s="370">
        <v>0</v>
      </c>
      <c r="LX18" s="370">
        <v>0</v>
      </c>
      <c r="LY18" s="370">
        <v>528</v>
      </c>
      <c r="LZ18" s="370">
        <v>472</v>
      </c>
      <c r="MA18" s="370">
        <v>1000</v>
      </c>
      <c r="MB18" s="370">
        <v>47</v>
      </c>
      <c r="MC18" s="370">
        <v>47</v>
      </c>
      <c r="MD18" s="370">
        <v>47</v>
      </c>
      <c r="ME18" s="370">
        <v>42</v>
      </c>
      <c r="MF18" s="370">
        <v>40</v>
      </c>
      <c r="MG18" s="370">
        <v>41</v>
      </c>
      <c r="MH18" s="370">
        <v>3</v>
      </c>
      <c r="MI18" s="370">
        <v>2</v>
      </c>
      <c r="MJ18" s="370">
        <v>3</v>
      </c>
      <c r="MK18" s="370">
        <v>2</v>
      </c>
      <c r="ML18" s="370">
        <v>1</v>
      </c>
      <c r="MM18" s="370">
        <v>1</v>
      </c>
      <c r="MN18" s="370">
        <v>276</v>
      </c>
    </row>
    <row r="19" spans="1:352" s="371" customFormat="1" ht="22.5" customHeight="1">
      <c r="A19" s="370">
        <v>10</v>
      </c>
      <c r="B19" s="370"/>
      <c r="C19" s="370" t="s">
        <v>85</v>
      </c>
      <c r="D19" s="370"/>
      <c r="E19" s="370"/>
      <c r="F19" s="370" t="s">
        <v>85</v>
      </c>
      <c r="G19" s="370"/>
      <c r="H19" s="370"/>
      <c r="I19" s="370"/>
      <c r="J19" s="370"/>
      <c r="K19" s="370"/>
      <c r="L19" s="370"/>
      <c r="M19" s="370"/>
      <c r="N19" s="370"/>
      <c r="O19" s="370">
        <v>35</v>
      </c>
      <c r="P19" s="370">
        <v>111</v>
      </c>
      <c r="Q19" s="370">
        <v>9</v>
      </c>
      <c r="R19" s="370">
        <v>6</v>
      </c>
      <c r="S19" s="370">
        <v>15</v>
      </c>
      <c r="T19" s="370">
        <v>176</v>
      </c>
      <c r="U19" s="370">
        <v>3</v>
      </c>
      <c r="V19" s="370">
        <v>9</v>
      </c>
      <c r="W19" s="370">
        <v>2</v>
      </c>
      <c r="X19" s="370">
        <v>1</v>
      </c>
      <c r="Y19" s="370">
        <v>0</v>
      </c>
      <c r="Z19" s="370">
        <v>15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0</v>
      </c>
      <c r="AP19" s="370">
        <v>0</v>
      </c>
      <c r="AQ19" s="370">
        <v>0</v>
      </c>
      <c r="AR19" s="370">
        <v>0</v>
      </c>
      <c r="AS19" s="370">
        <v>0</v>
      </c>
      <c r="AT19" s="370">
        <v>0</v>
      </c>
      <c r="AU19" s="370">
        <v>0</v>
      </c>
      <c r="AV19" s="370">
        <v>0</v>
      </c>
      <c r="AW19" s="370">
        <v>0</v>
      </c>
      <c r="AX19" s="370">
        <v>0</v>
      </c>
      <c r="AY19" s="370">
        <v>0</v>
      </c>
      <c r="AZ19" s="370">
        <v>0</v>
      </c>
      <c r="BA19" s="370">
        <v>0</v>
      </c>
      <c r="BB19" s="370">
        <v>0</v>
      </c>
      <c r="BC19" s="370">
        <v>0</v>
      </c>
      <c r="BD19" s="370">
        <v>0</v>
      </c>
      <c r="BE19" s="370">
        <v>0</v>
      </c>
      <c r="BF19" s="370">
        <v>0</v>
      </c>
      <c r="BG19" s="370">
        <v>0</v>
      </c>
      <c r="BH19" s="370">
        <v>0</v>
      </c>
      <c r="BI19" s="370">
        <v>0</v>
      </c>
      <c r="BJ19" s="370">
        <v>0</v>
      </c>
      <c r="BK19" s="370">
        <v>0</v>
      </c>
      <c r="BL19" s="370">
        <v>0</v>
      </c>
      <c r="BM19" s="370">
        <v>0</v>
      </c>
      <c r="BN19" s="370">
        <v>0</v>
      </c>
      <c r="BO19" s="370">
        <v>0</v>
      </c>
      <c r="BP19" s="370">
        <v>0</v>
      </c>
      <c r="BQ19" s="370">
        <v>1</v>
      </c>
      <c r="BR19" s="370">
        <v>2</v>
      </c>
      <c r="BS19" s="370">
        <v>0</v>
      </c>
      <c r="BT19" s="370">
        <v>0</v>
      </c>
      <c r="BU19" s="370">
        <v>0</v>
      </c>
      <c r="BV19" s="370">
        <v>3</v>
      </c>
      <c r="BW19" s="370">
        <v>3</v>
      </c>
      <c r="BX19" s="370">
        <v>6</v>
      </c>
      <c r="BY19" s="370">
        <v>2</v>
      </c>
      <c r="BZ19" s="370">
        <v>1</v>
      </c>
      <c r="CA19" s="370">
        <v>2</v>
      </c>
      <c r="CB19" s="370">
        <v>14</v>
      </c>
      <c r="CC19" s="370">
        <v>2</v>
      </c>
      <c r="CD19" s="370">
        <v>2</v>
      </c>
      <c r="CE19" s="370">
        <v>2</v>
      </c>
      <c r="CF19" s="370">
        <v>0</v>
      </c>
      <c r="CG19" s="370">
        <v>1</v>
      </c>
      <c r="CH19" s="370">
        <v>7</v>
      </c>
      <c r="CI19" s="370">
        <v>3</v>
      </c>
      <c r="CJ19" s="370">
        <v>9</v>
      </c>
      <c r="CK19" s="370">
        <v>0</v>
      </c>
      <c r="CL19" s="370">
        <v>2</v>
      </c>
      <c r="CM19" s="370">
        <v>2</v>
      </c>
      <c r="CN19" s="370">
        <v>16</v>
      </c>
      <c r="CO19" s="370">
        <v>4</v>
      </c>
      <c r="CP19" s="370">
        <v>5</v>
      </c>
      <c r="CQ19" s="370">
        <v>2</v>
      </c>
      <c r="CR19" s="370">
        <v>0</v>
      </c>
      <c r="CS19" s="370">
        <v>1</v>
      </c>
      <c r="CT19" s="370">
        <v>12</v>
      </c>
      <c r="CU19" s="370">
        <v>0</v>
      </c>
      <c r="CV19" s="370">
        <v>0</v>
      </c>
      <c r="CW19" s="370">
        <v>1027</v>
      </c>
      <c r="CX19" s="370">
        <v>0</v>
      </c>
      <c r="CY19" s="370">
        <v>0</v>
      </c>
      <c r="CZ19" s="370">
        <v>477</v>
      </c>
      <c r="DA19" s="370">
        <v>7</v>
      </c>
      <c r="DB19" s="370">
        <v>17</v>
      </c>
      <c r="DC19" s="370">
        <v>0</v>
      </c>
      <c r="DD19" s="370">
        <v>0</v>
      </c>
      <c r="DE19" s="370">
        <v>21</v>
      </c>
      <c r="DF19" s="370">
        <v>27</v>
      </c>
      <c r="DG19" s="370">
        <v>1</v>
      </c>
      <c r="DH19" s="370">
        <v>0</v>
      </c>
      <c r="DI19" s="370">
        <v>55</v>
      </c>
      <c r="DJ19" s="370">
        <v>123</v>
      </c>
      <c r="DK19" s="370">
        <v>0</v>
      </c>
      <c r="DL19" s="370">
        <v>1</v>
      </c>
      <c r="DM19" s="370">
        <v>0</v>
      </c>
      <c r="DN19" s="370">
        <v>0</v>
      </c>
      <c r="DO19" s="370">
        <v>0</v>
      </c>
      <c r="DP19" s="370">
        <v>0</v>
      </c>
      <c r="DQ19" s="370">
        <v>16</v>
      </c>
      <c r="DR19" s="370">
        <v>32</v>
      </c>
      <c r="DS19" s="370">
        <v>25</v>
      </c>
      <c r="DT19" s="370">
        <v>56</v>
      </c>
      <c r="DU19" s="370">
        <v>10</v>
      </c>
      <c r="DV19" s="370">
        <v>25</v>
      </c>
      <c r="DW19" s="370">
        <v>30</v>
      </c>
      <c r="DX19" s="370">
        <v>55</v>
      </c>
      <c r="DY19" s="370">
        <v>3</v>
      </c>
      <c r="DZ19" s="370">
        <v>0</v>
      </c>
      <c r="EA19" s="370">
        <v>51</v>
      </c>
      <c r="EB19" s="370">
        <v>92</v>
      </c>
      <c r="EC19" s="370">
        <v>7</v>
      </c>
      <c r="ED19" s="370">
        <v>16</v>
      </c>
      <c r="EE19" s="370">
        <v>6</v>
      </c>
      <c r="EF19" s="370">
        <v>14</v>
      </c>
      <c r="EG19" s="370">
        <v>0</v>
      </c>
      <c r="EH19" s="370">
        <v>0</v>
      </c>
      <c r="EI19" s="370">
        <v>20</v>
      </c>
      <c r="EJ19" s="370">
        <v>46</v>
      </c>
      <c r="EK19" s="370">
        <v>2</v>
      </c>
      <c r="EL19" s="370">
        <v>0</v>
      </c>
      <c r="EM19" s="370">
        <v>0</v>
      </c>
      <c r="EN19" s="370">
        <v>0</v>
      </c>
      <c r="EO19" s="370">
        <v>2</v>
      </c>
      <c r="EP19" s="370">
        <v>1</v>
      </c>
      <c r="EQ19" s="370">
        <v>0</v>
      </c>
      <c r="ER19" s="370">
        <v>0</v>
      </c>
      <c r="ES19" s="370">
        <v>5</v>
      </c>
      <c r="ET19" s="370">
        <v>2</v>
      </c>
      <c r="EU19" s="370">
        <v>9</v>
      </c>
      <c r="EV19" s="370">
        <v>3</v>
      </c>
      <c r="EW19" s="370">
        <v>12</v>
      </c>
      <c r="EX19" s="370">
        <v>0</v>
      </c>
      <c r="EY19" s="370">
        <v>0</v>
      </c>
      <c r="EZ19" s="370">
        <v>2</v>
      </c>
      <c r="FA19" s="370">
        <v>0</v>
      </c>
      <c r="FB19" s="370">
        <v>0</v>
      </c>
      <c r="FC19" s="370">
        <v>0</v>
      </c>
      <c r="FD19" s="370">
        <v>0</v>
      </c>
      <c r="FE19" s="370">
        <v>0</v>
      </c>
      <c r="FF19" s="370">
        <v>2</v>
      </c>
      <c r="FG19" s="370">
        <v>2</v>
      </c>
      <c r="FH19" s="370">
        <v>0</v>
      </c>
      <c r="FI19" s="370">
        <v>0</v>
      </c>
      <c r="FJ19" s="370">
        <v>0</v>
      </c>
      <c r="FK19" s="370">
        <v>0</v>
      </c>
      <c r="FL19" s="370">
        <v>0</v>
      </c>
      <c r="FM19" s="370">
        <v>0</v>
      </c>
      <c r="FN19" s="370">
        <v>0</v>
      </c>
      <c r="FO19" s="370">
        <v>2</v>
      </c>
      <c r="FP19" s="370">
        <v>0</v>
      </c>
      <c r="FQ19" s="370">
        <v>0</v>
      </c>
      <c r="FR19" s="370">
        <v>0</v>
      </c>
      <c r="FS19" s="370">
        <v>0</v>
      </c>
      <c r="FT19" s="370">
        <v>414</v>
      </c>
      <c r="FU19" s="370">
        <v>395</v>
      </c>
      <c r="FV19" s="370">
        <v>793</v>
      </c>
      <c r="FW19" s="370">
        <v>432</v>
      </c>
      <c r="FX19" s="370">
        <v>368</v>
      </c>
      <c r="FY19" s="370">
        <v>800</v>
      </c>
      <c r="FZ19" s="370">
        <v>384</v>
      </c>
      <c r="GA19" s="370">
        <v>382</v>
      </c>
      <c r="GB19" s="370">
        <v>766</v>
      </c>
      <c r="GC19" s="370">
        <v>380</v>
      </c>
      <c r="GD19" s="370">
        <v>374</v>
      </c>
      <c r="GE19" s="370">
        <v>754</v>
      </c>
      <c r="GF19" s="370">
        <v>371</v>
      </c>
      <c r="GG19" s="370">
        <v>316</v>
      </c>
      <c r="GH19" s="370">
        <v>687</v>
      </c>
      <c r="GI19" s="370">
        <v>371</v>
      </c>
      <c r="GJ19" s="370">
        <v>338</v>
      </c>
      <c r="GK19" s="370">
        <v>709</v>
      </c>
      <c r="GL19" s="370">
        <v>0</v>
      </c>
      <c r="GM19" s="370">
        <v>0</v>
      </c>
      <c r="GN19" s="370">
        <v>0</v>
      </c>
      <c r="GO19" s="370">
        <v>0</v>
      </c>
      <c r="GP19" s="370">
        <v>0</v>
      </c>
      <c r="GQ19" s="370">
        <v>0</v>
      </c>
      <c r="GR19" s="370">
        <v>0</v>
      </c>
      <c r="GS19" s="370">
        <v>0</v>
      </c>
      <c r="GT19" s="370">
        <v>0</v>
      </c>
      <c r="GU19" s="370">
        <v>0</v>
      </c>
      <c r="GV19" s="370">
        <v>0</v>
      </c>
      <c r="GW19" s="370">
        <v>0</v>
      </c>
      <c r="GX19" s="370">
        <v>0</v>
      </c>
      <c r="GY19" s="370">
        <v>0</v>
      </c>
      <c r="GZ19" s="370">
        <v>0</v>
      </c>
      <c r="HA19" s="370">
        <v>0</v>
      </c>
      <c r="HB19" s="370">
        <v>0</v>
      </c>
      <c r="HC19" s="370">
        <v>0</v>
      </c>
      <c r="HD19" s="370">
        <v>0</v>
      </c>
      <c r="HE19" s="370">
        <v>0</v>
      </c>
      <c r="HF19" s="370">
        <v>0</v>
      </c>
      <c r="HG19" s="370">
        <v>2352</v>
      </c>
      <c r="HH19" s="370">
        <v>2173</v>
      </c>
      <c r="HI19" s="370">
        <v>4525</v>
      </c>
      <c r="HJ19" s="370">
        <v>4273</v>
      </c>
      <c r="HK19" s="370">
        <v>198</v>
      </c>
      <c r="HL19" s="370">
        <v>45</v>
      </c>
      <c r="HM19" s="370">
        <v>1</v>
      </c>
      <c r="HN19" s="370">
        <v>7</v>
      </c>
      <c r="HO19" s="370">
        <v>1</v>
      </c>
      <c r="HP19" s="370">
        <v>0</v>
      </c>
      <c r="HQ19" s="370">
        <v>4525</v>
      </c>
      <c r="HR19" s="370">
        <v>2</v>
      </c>
      <c r="HS19" s="370">
        <v>6</v>
      </c>
      <c r="HT19" s="370">
        <v>8</v>
      </c>
      <c r="HU19" s="370">
        <v>234</v>
      </c>
      <c r="HV19" s="370">
        <v>252</v>
      </c>
      <c r="HW19" s="370">
        <v>486</v>
      </c>
      <c r="HX19" s="370">
        <v>404</v>
      </c>
      <c r="HY19" s="370">
        <v>375</v>
      </c>
      <c r="HZ19" s="370">
        <v>779</v>
      </c>
      <c r="IA19" s="370">
        <v>366</v>
      </c>
      <c r="IB19" s="370">
        <v>377</v>
      </c>
      <c r="IC19" s="370">
        <v>743</v>
      </c>
      <c r="ID19" s="370">
        <v>369</v>
      </c>
      <c r="IE19" s="370">
        <v>353</v>
      </c>
      <c r="IF19" s="370">
        <v>722</v>
      </c>
      <c r="IG19" s="370">
        <v>357</v>
      </c>
      <c r="IH19" s="370">
        <v>306</v>
      </c>
      <c r="II19" s="370">
        <v>663</v>
      </c>
      <c r="IJ19" s="370">
        <v>339</v>
      </c>
      <c r="IK19" s="370">
        <v>315</v>
      </c>
      <c r="IL19" s="370">
        <v>654</v>
      </c>
      <c r="IM19" s="370">
        <v>192</v>
      </c>
      <c r="IN19" s="370">
        <v>147</v>
      </c>
      <c r="IO19" s="370">
        <v>339</v>
      </c>
      <c r="IP19" s="370">
        <v>65</v>
      </c>
      <c r="IQ19" s="370">
        <v>28</v>
      </c>
      <c r="IR19" s="370">
        <v>93</v>
      </c>
      <c r="IS19" s="370">
        <v>12</v>
      </c>
      <c r="IT19" s="370">
        <v>7</v>
      </c>
      <c r="IU19" s="370">
        <v>19</v>
      </c>
      <c r="IV19" s="370">
        <v>2</v>
      </c>
      <c r="IW19" s="370">
        <v>1</v>
      </c>
      <c r="IX19" s="370">
        <v>3</v>
      </c>
      <c r="IY19" s="370">
        <v>0</v>
      </c>
      <c r="IZ19" s="370">
        <v>0</v>
      </c>
      <c r="JA19" s="370">
        <v>0</v>
      </c>
      <c r="JB19" s="370">
        <v>0</v>
      </c>
      <c r="JC19" s="370">
        <v>0</v>
      </c>
      <c r="JD19" s="370">
        <v>0</v>
      </c>
      <c r="JE19" s="370">
        <v>0</v>
      </c>
      <c r="JF19" s="370">
        <v>0</v>
      </c>
      <c r="JG19" s="370">
        <v>0</v>
      </c>
      <c r="JH19" s="370">
        <v>0</v>
      </c>
      <c r="JI19" s="370">
        <v>0</v>
      </c>
      <c r="JJ19" s="370">
        <v>0</v>
      </c>
      <c r="JK19" s="370">
        <v>20</v>
      </c>
      <c r="JL19" s="370">
        <v>9</v>
      </c>
      <c r="JM19" s="370">
        <v>9</v>
      </c>
      <c r="JN19" s="370">
        <v>1</v>
      </c>
      <c r="JO19" s="370">
        <v>2</v>
      </c>
      <c r="JP19" s="370">
        <v>1</v>
      </c>
      <c r="JQ19" s="370">
        <v>3</v>
      </c>
      <c r="JR19" s="370">
        <v>4</v>
      </c>
      <c r="JS19" s="370">
        <v>1</v>
      </c>
      <c r="JT19" s="370">
        <v>0</v>
      </c>
      <c r="JU19" s="370">
        <v>0</v>
      </c>
      <c r="JV19" s="370">
        <v>0</v>
      </c>
      <c r="JW19" s="370">
        <v>35</v>
      </c>
      <c r="JX19" s="370">
        <v>15</v>
      </c>
      <c r="JY19" s="370">
        <v>50</v>
      </c>
      <c r="JZ19" s="370">
        <v>0</v>
      </c>
      <c r="KA19" s="370">
        <v>0</v>
      </c>
      <c r="KB19" s="370">
        <v>0</v>
      </c>
      <c r="KC19" s="370">
        <v>0</v>
      </c>
      <c r="KD19" s="370">
        <v>0</v>
      </c>
      <c r="KE19" s="370">
        <v>0</v>
      </c>
      <c r="KF19" s="370">
        <v>0</v>
      </c>
      <c r="KG19" s="370">
        <v>0</v>
      </c>
      <c r="KH19" s="370">
        <v>0</v>
      </c>
      <c r="KI19" s="370">
        <v>0</v>
      </c>
      <c r="KJ19" s="370">
        <v>0</v>
      </c>
      <c r="KK19" s="370">
        <v>0</v>
      </c>
      <c r="KL19" s="370">
        <v>0</v>
      </c>
      <c r="KM19" s="370">
        <v>0</v>
      </c>
      <c r="KN19" s="370">
        <v>0</v>
      </c>
      <c r="KO19" s="370">
        <v>0</v>
      </c>
      <c r="KP19" s="370">
        <v>0</v>
      </c>
      <c r="KQ19" s="370">
        <v>0</v>
      </c>
      <c r="KR19" s="370">
        <v>0</v>
      </c>
      <c r="KS19" s="370">
        <v>0</v>
      </c>
      <c r="KT19" s="370">
        <v>0</v>
      </c>
      <c r="KU19" s="370">
        <v>0</v>
      </c>
      <c r="KV19" s="370">
        <v>0</v>
      </c>
      <c r="KW19" s="370">
        <v>0</v>
      </c>
      <c r="KX19" s="370">
        <v>0</v>
      </c>
      <c r="KY19" s="370">
        <v>0</v>
      </c>
      <c r="KZ19" s="370">
        <v>0</v>
      </c>
      <c r="LA19" s="370">
        <v>0</v>
      </c>
      <c r="LB19" s="370">
        <v>0</v>
      </c>
      <c r="LC19" s="370">
        <v>0</v>
      </c>
      <c r="LD19" s="370">
        <v>0</v>
      </c>
      <c r="LE19" s="370">
        <v>0</v>
      </c>
      <c r="LF19" s="370">
        <v>0</v>
      </c>
      <c r="LG19" s="370">
        <v>0</v>
      </c>
      <c r="LH19" s="370">
        <v>0</v>
      </c>
      <c r="LI19" s="370">
        <v>0</v>
      </c>
      <c r="LJ19" s="370">
        <v>0</v>
      </c>
      <c r="LK19" s="370">
        <v>0</v>
      </c>
      <c r="LL19" s="370">
        <v>0</v>
      </c>
      <c r="LM19" s="370">
        <v>0</v>
      </c>
      <c r="LN19" s="370">
        <v>0</v>
      </c>
      <c r="LO19" s="370">
        <v>0</v>
      </c>
      <c r="LP19" s="370">
        <v>0</v>
      </c>
      <c r="LQ19" s="370">
        <v>0</v>
      </c>
      <c r="LR19" s="370">
        <v>0</v>
      </c>
      <c r="LS19" s="370">
        <v>0</v>
      </c>
      <c r="LT19" s="370">
        <v>0</v>
      </c>
      <c r="LU19" s="370">
        <v>0</v>
      </c>
      <c r="LV19" s="370">
        <v>0</v>
      </c>
      <c r="LW19" s="370">
        <v>0</v>
      </c>
      <c r="LX19" s="370">
        <v>0</v>
      </c>
      <c r="LY19" s="370">
        <v>372</v>
      </c>
      <c r="LZ19" s="370">
        <v>351</v>
      </c>
      <c r="MA19" s="370">
        <v>723</v>
      </c>
      <c r="MB19" s="370">
        <v>33</v>
      </c>
      <c r="MC19" s="370">
        <v>35</v>
      </c>
      <c r="MD19" s="370">
        <v>32</v>
      </c>
      <c r="ME19" s="370">
        <v>31</v>
      </c>
      <c r="MF19" s="370">
        <v>28</v>
      </c>
      <c r="MG19" s="370">
        <v>27</v>
      </c>
      <c r="MH19" s="370">
        <v>0</v>
      </c>
      <c r="MI19" s="370">
        <v>0</v>
      </c>
      <c r="MJ19" s="370">
        <v>0</v>
      </c>
      <c r="MK19" s="370">
        <v>0</v>
      </c>
      <c r="ML19" s="370">
        <v>0</v>
      </c>
      <c r="MM19" s="370">
        <v>0</v>
      </c>
      <c r="MN19" s="370">
        <v>186</v>
      </c>
    </row>
    <row r="20" spans="1:352" s="373" customFormat="1" ht="23.25" customHeight="1">
      <c r="A20" s="998" t="s">
        <v>165</v>
      </c>
      <c r="B20" s="999"/>
      <c r="C20" s="999"/>
      <c r="D20" s="999"/>
      <c r="E20" s="999"/>
      <c r="F20" s="999"/>
      <c r="G20" s="999"/>
      <c r="H20" s="999"/>
      <c r="I20" s="999"/>
      <c r="J20" s="999"/>
      <c r="K20" s="1000"/>
      <c r="L20" s="372"/>
      <c r="M20" s="372"/>
      <c r="N20" s="372"/>
      <c r="O20" s="372">
        <f t="shared" ref="O20:BZ20" si="0">O19+O18+O17+O16+O15+O14+O13+O12+O11+O10</f>
        <v>201</v>
      </c>
      <c r="P20" s="372">
        <f t="shared" si="0"/>
        <v>1010</v>
      </c>
      <c r="Q20" s="372">
        <f t="shared" si="0"/>
        <v>180</v>
      </c>
      <c r="R20" s="372">
        <f t="shared" si="0"/>
        <v>100</v>
      </c>
      <c r="S20" s="372">
        <f t="shared" si="0"/>
        <v>106</v>
      </c>
      <c r="T20" s="372">
        <f t="shared" si="0"/>
        <v>1609</v>
      </c>
      <c r="U20" s="372">
        <f t="shared" si="0"/>
        <v>32</v>
      </c>
      <c r="V20" s="372">
        <f t="shared" si="0"/>
        <v>97</v>
      </c>
      <c r="W20" s="372">
        <f t="shared" si="0"/>
        <v>8</v>
      </c>
      <c r="X20" s="372">
        <f t="shared" si="0"/>
        <v>6</v>
      </c>
      <c r="Y20" s="372">
        <f t="shared" si="0"/>
        <v>7</v>
      </c>
      <c r="Z20" s="372">
        <f t="shared" si="0"/>
        <v>150</v>
      </c>
      <c r="AA20" s="372">
        <f t="shared" si="0"/>
        <v>0</v>
      </c>
      <c r="AB20" s="372">
        <f t="shared" si="0"/>
        <v>1</v>
      </c>
      <c r="AC20" s="372">
        <f t="shared" si="0"/>
        <v>0</v>
      </c>
      <c r="AD20" s="372">
        <f t="shared" si="0"/>
        <v>0</v>
      </c>
      <c r="AE20" s="372">
        <f t="shared" si="0"/>
        <v>0</v>
      </c>
      <c r="AF20" s="372">
        <f t="shared" si="0"/>
        <v>1</v>
      </c>
      <c r="AG20" s="372">
        <f t="shared" si="0"/>
        <v>0</v>
      </c>
      <c r="AH20" s="372">
        <f t="shared" si="0"/>
        <v>0</v>
      </c>
      <c r="AI20" s="372">
        <f t="shared" si="0"/>
        <v>0</v>
      </c>
      <c r="AJ20" s="372">
        <f t="shared" si="0"/>
        <v>0</v>
      </c>
      <c r="AK20" s="372">
        <f t="shared" si="0"/>
        <v>0</v>
      </c>
      <c r="AL20" s="372">
        <f t="shared" si="0"/>
        <v>0</v>
      </c>
      <c r="AM20" s="372">
        <f t="shared" si="0"/>
        <v>0</v>
      </c>
      <c r="AN20" s="372">
        <f t="shared" si="0"/>
        <v>0</v>
      </c>
      <c r="AO20" s="372">
        <f t="shared" si="0"/>
        <v>0</v>
      </c>
      <c r="AP20" s="372">
        <f t="shared" si="0"/>
        <v>0</v>
      </c>
      <c r="AQ20" s="372">
        <f t="shared" si="0"/>
        <v>0</v>
      </c>
      <c r="AR20" s="372">
        <f t="shared" si="0"/>
        <v>0</v>
      </c>
      <c r="AS20" s="372">
        <f t="shared" si="0"/>
        <v>0</v>
      </c>
      <c r="AT20" s="372">
        <f t="shared" si="0"/>
        <v>0</v>
      </c>
      <c r="AU20" s="372">
        <f t="shared" si="0"/>
        <v>0</v>
      </c>
      <c r="AV20" s="372">
        <f t="shared" si="0"/>
        <v>0</v>
      </c>
      <c r="AW20" s="372">
        <f t="shared" si="0"/>
        <v>0</v>
      </c>
      <c r="AX20" s="372">
        <f t="shared" si="0"/>
        <v>0</v>
      </c>
      <c r="AY20" s="372">
        <f t="shared" si="0"/>
        <v>0</v>
      </c>
      <c r="AZ20" s="372">
        <f t="shared" si="0"/>
        <v>0</v>
      </c>
      <c r="BA20" s="372">
        <f t="shared" si="0"/>
        <v>0</v>
      </c>
      <c r="BB20" s="372">
        <f t="shared" si="0"/>
        <v>0</v>
      </c>
      <c r="BC20" s="372">
        <f t="shared" si="0"/>
        <v>0</v>
      </c>
      <c r="BD20" s="372">
        <f t="shared" si="0"/>
        <v>0</v>
      </c>
      <c r="BE20" s="372">
        <f t="shared" si="0"/>
        <v>0</v>
      </c>
      <c r="BF20" s="372">
        <f t="shared" si="0"/>
        <v>0</v>
      </c>
      <c r="BG20" s="372">
        <f t="shared" si="0"/>
        <v>0</v>
      </c>
      <c r="BH20" s="372">
        <f t="shared" si="0"/>
        <v>0</v>
      </c>
      <c r="BI20" s="372">
        <f t="shared" si="0"/>
        <v>0</v>
      </c>
      <c r="BJ20" s="372">
        <f t="shared" si="0"/>
        <v>0</v>
      </c>
      <c r="BK20" s="372">
        <f t="shared" si="0"/>
        <v>0</v>
      </c>
      <c r="BL20" s="372">
        <f t="shared" si="0"/>
        <v>1</v>
      </c>
      <c r="BM20" s="372">
        <f t="shared" si="0"/>
        <v>0</v>
      </c>
      <c r="BN20" s="372">
        <f t="shared" si="0"/>
        <v>0</v>
      </c>
      <c r="BO20" s="372">
        <f t="shared" si="0"/>
        <v>0</v>
      </c>
      <c r="BP20" s="372">
        <f t="shared" si="0"/>
        <v>1</v>
      </c>
      <c r="BQ20" s="372">
        <f t="shared" si="0"/>
        <v>9</v>
      </c>
      <c r="BR20" s="372">
        <f t="shared" si="0"/>
        <v>18</v>
      </c>
      <c r="BS20" s="372">
        <f t="shared" si="0"/>
        <v>2</v>
      </c>
      <c r="BT20" s="372">
        <f t="shared" si="0"/>
        <v>2</v>
      </c>
      <c r="BU20" s="372">
        <f t="shared" si="0"/>
        <v>1</v>
      </c>
      <c r="BV20" s="372">
        <f t="shared" si="0"/>
        <v>32</v>
      </c>
      <c r="BW20" s="372">
        <f t="shared" si="0"/>
        <v>19</v>
      </c>
      <c r="BX20" s="372">
        <f t="shared" si="0"/>
        <v>64</v>
      </c>
      <c r="BY20" s="372">
        <f t="shared" si="0"/>
        <v>12</v>
      </c>
      <c r="BZ20" s="372">
        <f t="shared" si="0"/>
        <v>11</v>
      </c>
      <c r="CA20" s="372">
        <f t="shared" ref="CA20:EL20" si="1">CA19+CA18+CA17+CA16+CA15+CA14+CA13+CA12+CA11+CA10</f>
        <v>10</v>
      </c>
      <c r="CB20" s="372">
        <f t="shared" si="1"/>
        <v>116</v>
      </c>
      <c r="CC20" s="372">
        <f t="shared" si="1"/>
        <v>13</v>
      </c>
      <c r="CD20" s="372">
        <f t="shared" si="1"/>
        <v>47</v>
      </c>
      <c r="CE20" s="372">
        <f t="shared" si="1"/>
        <v>11</v>
      </c>
      <c r="CF20" s="372">
        <f t="shared" si="1"/>
        <v>8</v>
      </c>
      <c r="CG20" s="372">
        <f t="shared" si="1"/>
        <v>14</v>
      </c>
      <c r="CH20" s="372">
        <f t="shared" si="1"/>
        <v>93</v>
      </c>
      <c r="CI20" s="372">
        <f t="shared" si="1"/>
        <v>15</v>
      </c>
      <c r="CJ20" s="372">
        <f t="shared" si="1"/>
        <v>62</v>
      </c>
      <c r="CK20" s="372">
        <f t="shared" si="1"/>
        <v>14</v>
      </c>
      <c r="CL20" s="372">
        <f t="shared" si="1"/>
        <v>11</v>
      </c>
      <c r="CM20" s="372">
        <f t="shared" si="1"/>
        <v>19</v>
      </c>
      <c r="CN20" s="372">
        <f t="shared" si="1"/>
        <v>121</v>
      </c>
      <c r="CO20" s="372">
        <f t="shared" si="1"/>
        <v>16</v>
      </c>
      <c r="CP20" s="372">
        <f t="shared" si="1"/>
        <v>35</v>
      </c>
      <c r="CQ20" s="372">
        <f t="shared" si="1"/>
        <v>12</v>
      </c>
      <c r="CR20" s="372">
        <f t="shared" si="1"/>
        <v>8</v>
      </c>
      <c r="CS20" s="372">
        <f t="shared" si="1"/>
        <v>12</v>
      </c>
      <c r="CT20" s="372">
        <f t="shared" si="1"/>
        <v>83</v>
      </c>
      <c r="CU20" s="372">
        <f t="shared" si="1"/>
        <v>0</v>
      </c>
      <c r="CV20" s="372">
        <f t="shared" si="1"/>
        <v>0</v>
      </c>
      <c r="CW20" s="372">
        <f t="shared" si="1"/>
        <v>11483</v>
      </c>
      <c r="CX20" s="372">
        <f t="shared" si="1"/>
        <v>0</v>
      </c>
      <c r="CY20" s="372">
        <f t="shared" si="1"/>
        <v>0</v>
      </c>
      <c r="CZ20" s="372">
        <f t="shared" si="1"/>
        <v>5157</v>
      </c>
      <c r="DA20" s="372">
        <f t="shared" si="1"/>
        <v>151</v>
      </c>
      <c r="DB20" s="372">
        <f t="shared" si="1"/>
        <v>228</v>
      </c>
      <c r="DC20" s="372">
        <f t="shared" si="1"/>
        <v>4</v>
      </c>
      <c r="DD20" s="372">
        <f t="shared" si="1"/>
        <v>4</v>
      </c>
      <c r="DE20" s="372">
        <f t="shared" si="1"/>
        <v>203</v>
      </c>
      <c r="DF20" s="372">
        <f t="shared" si="1"/>
        <v>334</v>
      </c>
      <c r="DG20" s="372">
        <f t="shared" si="1"/>
        <v>4</v>
      </c>
      <c r="DH20" s="372">
        <f t="shared" si="1"/>
        <v>7</v>
      </c>
      <c r="DI20" s="372">
        <f t="shared" si="1"/>
        <v>529</v>
      </c>
      <c r="DJ20" s="372">
        <f t="shared" si="1"/>
        <v>1071</v>
      </c>
      <c r="DK20" s="372">
        <f t="shared" si="1"/>
        <v>7</v>
      </c>
      <c r="DL20" s="372">
        <f t="shared" si="1"/>
        <v>8</v>
      </c>
      <c r="DM20" s="372">
        <f t="shared" si="1"/>
        <v>0</v>
      </c>
      <c r="DN20" s="372">
        <f t="shared" si="1"/>
        <v>0</v>
      </c>
      <c r="DO20" s="372">
        <f t="shared" si="1"/>
        <v>1</v>
      </c>
      <c r="DP20" s="372">
        <f t="shared" si="1"/>
        <v>4</v>
      </c>
      <c r="DQ20" s="372">
        <f t="shared" si="1"/>
        <v>107</v>
      </c>
      <c r="DR20" s="372">
        <f t="shared" si="1"/>
        <v>279</v>
      </c>
      <c r="DS20" s="372">
        <f t="shared" si="1"/>
        <v>321</v>
      </c>
      <c r="DT20" s="372">
        <f t="shared" si="1"/>
        <v>628</v>
      </c>
      <c r="DU20" s="372">
        <f t="shared" si="1"/>
        <v>233</v>
      </c>
      <c r="DV20" s="372">
        <f t="shared" si="1"/>
        <v>362</v>
      </c>
      <c r="DW20" s="372">
        <f t="shared" si="1"/>
        <v>232</v>
      </c>
      <c r="DX20" s="372">
        <f t="shared" si="1"/>
        <v>372</v>
      </c>
      <c r="DY20" s="372">
        <f t="shared" si="1"/>
        <v>4</v>
      </c>
      <c r="DZ20" s="372">
        <f t="shared" si="1"/>
        <v>7</v>
      </c>
      <c r="EA20" s="372">
        <f t="shared" si="1"/>
        <v>566</v>
      </c>
      <c r="EB20" s="372">
        <f t="shared" si="1"/>
        <v>925</v>
      </c>
      <c r="EC20" s="372">
        <f t="shared" si="1"/>
        <v>16</v>
      </c>
      <c r="ED20" s="372">
        <f t="shared" si="1"/>
        <v>31</v>
      </c>
      <c r="EE20" s="372">
        <f t="shared" si="1"/>
        <v>199</v>
      </c>
      <c r="EF20" s="372">
        <f t="shared" si="1"/>
        <v>377</v>
      </c>
      <c r="EG20" s="372">
        <f t="shared" si="1"/>
        <v>1</v>
      </c>
      <c r="EH20" s="372">
        <f t="shared" si="1"/>
        <v>9</v>
      </c>
      <c r="EI20" s="372">
        <f t="shared" si="1"/>
        <v>116</v>
      </c>
      <c r="EJ20" s="372">
        <f t="shared" si="1"/>
        <v>310</v>
      </c>
      <c r="EK20" s="372">
        <f t="shared" si="1"/>
        <v>41</v>
      </c>
      <c r="EL20" s="372">
        <f t="shared" si="1"/>
        <v>11</v>
      </c>
      <c r="EM20" s="372">
        <f t="shared" ref="EM20:GX20" si="2">EM19+EM18+EM17+EM16+EM15+EM14+EM13+EM12+EM11+EM10</f>
        <v>1</v>
      </c>
      <c r="EN20" s="372">
        <f t="shared" si="2"/>
        <v>2</v>
      </c>
      <c r="EO20" s="372">
        <f t="shared" si="2"/>
        <v>45</v>
      </c>
      <c r="EP20" s="372">
        <f t="shared" si="2"/>
        <v>57</v>
      </c>
      <c r="EQ20" s="372">
        <f t="shared" si="2"/>
        <v>0</v>
      </c>
      <c r="ER20" s="372">
        <f t="shared" si="2"/>
        <v>0</v>
      </c>
      <c r="ES20" s="372">
        <f t="shared" si="2"/>
        <v>60</v>
      </c>
      <c r="ET20" s="372">
        <f t="shared" si="2"/>
        <v>66</v>
      </c>
      <c r="EU20" s="372">
        <f t="shared" si="2"/>
        <v>147</v>
      </c>
      <c r="EV20" s="372">
        <f t="shared" si="2"/>
        <v>136</v>
      </c>
      <c r="EW20" s="372">
        <f>EW19+EW18+EW17+EW16+EW15+EW14+EW13+EW12+EW11+EW10</f>
        <v>283</v>
      </c>
      <c r="EX20" s="372">
        <f t="shared" si="2"/>
        <v>6</v>
      </c>
      <c r="EY20" s="372">
        <f t="shared" si="2"/>
        <v>2</v>
      </c>
      <c r="EZ20" s="372">
        <f t="shared" si="2"/>
        <v>35</v>
      </c>
      <c r="FA20" s="372">
        <f t="shared" si="2"/>
        <v>9</v>
      </c>
      <c r="FB20" s="372">
        <f t="shared" si="2"/>
        <v>0</v>
      </c>
      <c r="FC20" s="372">
        <f t="shared" si="2"/>
        <v>0</v>
      </c>
      <c r="FD20" s="372">
        <f t="shared" si="2"/>
        <v>0</v>
      </c>
      <c r="FE20" s="372">
        <f t="shared" si="2"/>
        <v>0</v>
      </c>
      <c r="FF20" s="372">
        <f t="shared" si="2"/>
        <v>17</v>
      </c>
      <c r="FG20" s="372">
        <f t="shared" si="2"/>
        <v>46</v>
      </c>
      <c r="FH20" s="372">
        <f t="shared" si="2"/>
        <v>0</v>
      </c>
      <c r="FI20" s="372">
        <f t="shared" si="2"/>
        <v>2</v>
      </c>
      <c r="FJ20" s="372">
        <f t="shared" si="2"/>
        <v>1</v>
      </c>
      <c r="FK20" s="372">
        <f t="shared" si="2"/>
        <v>1</v>
      </c>
      <c r="FL20" s="372">
        <f t="shared" si="2"/>
        <v>0</v>
      </c>
      <c r="FM20" s="372">
        <f t="shared" si="2"/>
        <v>0</v>
      </c>
      <c r="FN20" s="372">
        <f t="shared" si="2"/>
        <v>3</v>
      </c>
      <c r="FO20" s="372">
        <f t="shared" si="2"/>
        <v>21</v>
      </c>
      <c r="FP20" s="372">
        <f t="shared" si="2"/>
        <v>0</v>
      </c>
      <c r="FQ20" s="372">
        <f t="shared" si="2"/>
        <v>0</v>
      </c>
      <c r="FR20" s="372">
        <f t="shared" si="2"/>
        <v>0</v>
      </c>
      <c r="FS20" s="372">
        <f t="shared" si="2"/>
        <v>0</v>
      </c>
      <c r="FT20" s="372">
        <f t="shared" si="2"/>
        <v>3008</v>
      </c>
      <c r="FU20" s="372">
        <f t="shared" si="2"/>
        <v>2738</v>
      </c>
      <c r="FV20" s="372">
        <f t="shared" si="2"/>
        <v>5726</v>
      </c>
      <c r="FW20" s="372">
        <f t="shared" si="2"/>
        <v>2980</v>
      </c>
      <c r="FX20" s="372">
        <f t="shared" si="2"/>
        <v>2796</v>
      </c>
      <c r="FY20" s="372">
        <f t="shared" si="2"/>
        <v>5776</v>
      </c>
      <c r="FZ20" s="372">
        <f t="shared" si="2"/>
        <v>3110</v>
      </c>
      <c r="GA20" s="372">
        <f t="shared" si="2"/>
        <v>2819</v>
      </c>
      <c r="GB20" s="372">
        <f t="shared" si="2"/>
        <v>5929</v>
      </c>
      <c r="GC20" s="372">
        <f t="shared" si="2"/>
        <v>2924</v>
      </c>
      <c r="GD20" s="372">
        <f t="shared" si="2"/>
        <v>2734</v>
      </c>
      <c r="GE20" s="372">
        <f t="shared" si="2"/>
        <v>5658</v>
      </c>
      <c r="GF20" s="372">
        <f t="shared" si="2"/>
        <v>2904</v>
      </c>
      <c r="GG20" s="372">
        <f t="shared" si="2"/>
        <v>2540</v>
      </c>
      <c r="GH20" s="372">
        <f t="shared" si="2"/>
        <v>5444</v>
      </c>
      <c r="GI20" s="372">
        <f t="shared" si="2"/>
        <v>2756</v>
      </c>
      <c r="GJ20" s="372">
        <f t="shared" si="2"/>
        <v>2512</v>
      </c>
      <c r="GK20" s="372">
        <f t="shared" si="2"/>
        <v>5268</v>
      </c>
      <c r="GL20" s="372">
        <f t="shared" si="2"/>
        <v>1</v>
      </c>
      <c r="GM20" s="372">
        <f t="shared" si="2"/>
        <v>2</v>
      </c>
      <c r="GN20" s="372">
        <f t="shared" si="2"/>
        <v>3</v>
      </c>
      <c r="GO20" s="372">
        <f t="shared" si="2"/>
        <v>9</v>
      </c>
      <c r="GP20" s="372">
        <f t="shared" si="2"/>
        <v>1</v>
      </c>
      <c r="GQ20" s="372">
        <f t="shared" si="2"/>
        <v>10</v>
      </c>
      <c r="GR20" s="372">
        <f t="shared" si="2"/>
        <v>4</v>
      </c>
      <c r="GS20" s="372">
        <f t="shared" si="2"/>
        <v>4</v>
      </c>
      <c r="GT20" s="372">
        <f t="shared" si="2"/>
        <v>8</v>
      </c>
      <c r="GU20" s="372">
        <f t="shared" si="2"/>
        <v>3</v>
      </c>
      <c r="GV20" s="372">
        <f t="shared" si="2"/>
        <v>2</v>
      </c>
      <c r="GW20" s="372">
        <f t="shared" si="2"/>
        <v>5</v>
      </c>
      <c r="GX20" s="372">
        <f t="shared" si="2"/>
        <v>1</v>
      </c>
      <c r="GY20" s="372">
        <f t="shared" ref="GY20:JJ20" si="3">GY19+GY18+GY17+GY16+GY15+GY14+GY13+GY12+GY11+GY10</f>
        <v>0</v>
      </c>
      <c r="GZ20" s="372">
        <f t="shared" si="3"/>
        <v>1</v>
      </c>
      <c r="HA20" s="372">
        <f t="shared" si="3"/>
        <v>0</v>
      </c>
      <c r="HB20" s="372">
        <f t="shared" si="3"/>
        <v>1</v>
      </c>
      <c r="HC20" s="372">
        <f t="shared" si="3"/>
        <v>1</v>
      </c>
      <c r="HD20" s="372">
        <f t="shared" si="3"/>
        <v>0</v>
      </c>
      <c r="HE20" s="372">
        <f t="shared" si="3"/>
        <v>0</v>
      </c>
      <c r="HF20" s="372">
        <f t="shared" si="3"/>
        <v>0</v>
      </c>
      <c r="HG20" s="372">
        <f t="shared" si="3"/>
        <v>17682</v>
      </c>
      <c r="HH20" s="372">
        <f t="shared" si="3"/>
        <v>16139</v>
      </c>
      <c r="HI20" s="372">
        <f t="shared" si="3"/>
        <v>33821</v>
      </c>
      <c r="HJ20" s="372">
        <f t="shared" si="3"/>
        <v>32663</v>
      </c>
      <c r="HK20" s="372">
        <f t="shared" si="3"/>
        <v>1034</v>
      </c>
      <c r="HL20" s="372">
        <f t="shared" si="3"/>
        <v>106</v>
      </c>
      <c r="HM20" s="372">
        <f t="shared" si="3"/>
        <v>2</v>
      </c>
      <c r="HN20" s="372">
        <f t="shared" si="3"/>
        <v>14</v>
      </c>
      <c r="HO20" s="372">
        <f t="shared" si="3"/>
        <v>1</v>
      </c>
      <c r="HP20" s="372">
        <f t="shared" si="3"/>
        <v>1</v>
      </c>
      <c r="HQ20" s="372">
        <f t="shared" si="3"/>
        <v>33821</v>
      </c>
      <c r="HR20" s="372">
        <f t="shared" si="3"/>
        <v>53</v>
      </c>
      <c r="HS20" s="372">
        <f t="shared" si="3"/>
        <v>61</v>
      </c>
      <c r="HT20" s="372">
        <f t="shared" si="3"/>
        <v>114</v>
      </c>
      <c r="HU20" s="372">
        <f t="shared" si="3"/>
        <v>1971</v>
      </c>
      <c r="HV20" s="372">
        <f t="shared" si="3"/>
        <v>1991</v>
      </c>
      <c r="HW20" s="372">
        <f t="shared" si="3"/>
        <v>3962</v>
      </c>
      <c r="HX20" s="372">
        <f t="shared" si="3"/>
        <v>2816</v>
      </c>
      <c r="HY20" s="372">
        <f t="shared" si="3"/>
        <v>2717</v>
      </c>
      <c r="HZ20" s="372">
        <f t="shared" si="3"/>
        <v>5533</v>
      </c>
      <c r="IA20" s="372">
        <f t="shared" si="3"/>
        <v>2907</v>
      </c>
      <c r="IB20" s="372">
        <f t="shared" si="3"/>
        <v>2715</v>
      </c>
      <c r="IC20" s="372">
        <f t="shared" si="3"/>
        <v>5622</v>
      </c>
      <c r="ID20" s="372">
        <f t="shared" si="3"/>
        <v>2833</v>
      </c>
      <c r="IE20" s="372">
        <f t="shared" si="3"/>
        <v>2627</v>
      </c>
      <c r="IF20" s="372">
        <f t="shared" si="3"/>
        <v>5460</v>
      </c>
      <c r="IG20" s="372">
        <f t="shared" si="3"/>
        <v>2641</v>
      </c>
      <c r="IH20" s="372">
        <f t="shared" si="3"/>
        <v>2440</v>
      </c>
      <c r="II20" s="372">
        <f t="shared" si="3"/>
        <v>5081</v>
      </c>
      <c r="IJ20" s="372">
        <f t="shared" si="3"/>
        <v>2517</v>
      </c>
      <c r="IK20" s="372">
        <f t="shared" si="3"/>
        <v>2276</v>
      </c>
      <c r="IL20" s="372">
        <f t="shared" si="3"/>
        <v>4793</v>
      </c>
      <c r="IM20" s="372">
        <f t="shared" si="3"/>
        <v>1270</v>
      </c>
      <c r="IN20" s="372">
        <f t="shared" si="3"/>
        <v>905</v>
      </c>
      <c r="IO20" s="372">
        <f t="shared" si="3"/>
        <v>2175</v>
      </c>
      <c r="IP20" s="372">
        <f t="shared" si="3"/>
        <v>488</v>
      </c>
      <c r="IQ20" s="372">
        <f t="shared" si="3"/>
        <v>260</v>
      </c>
      <c r="IR20" s="372">
        <f t="shared" si="3"/>
        <v>748</v>
      </c>
      <c r="IS20" s="372">
        <f t="shared" si="3"/>
        <v>115</v>
      </c>
      <c r="IT20" s="372">
        <f t="shared" si="3"/>
        <v>77</v>
      </c>
      <c r="IU20" s="372">
        <f t="shared" si="3"/>
        <v>192</v>
      </c>
      <c r="IV20" s="372">
        <f t="shared" si="3"/>
        <v>48</v>
      </c>
      <c r="IW20" s="372">
        <f t="shared" si="3"/>
        <v>29</v>
      </c>
      <c r="IX20" s="372">
        <f t="shared" si="3"/>
        <v>77</v>
      </c>
      <c r="IY20" s="372">
        <f t="shared" si="3"/>
        <v>18</v>
      </c>
      <c r="IZ20" s="372">
        <f t="shared" si="3"/>
        <v>16</v>
      </c>
      <c r="JA20" s="372">
        <f t="shared" si="3"/>
        <v>34</v>
      </c>
      <c r="JB20" s="372">
        <f t="shared" si="3"/>
        <v>14</v>
      </c>
      <c r="JC20" s="372">
        <f t="shared" si="3"/>
        <v>6</v>
      </c>
      <c r="JD20" s="372">
        <f t="shared" si="3"/>
        <v>20</v>
      </c>
      <c r="JE20" s="372">
        <f t="shared" si="3"/>
        <v>3</v>
      </c>
      <c r="JF20" s="372">
        <f t="shared" si="3"/>
        <v>5</v>
      </c>
      <c r="JG20" s="372">
        <f t="shared" si="3"/>
        <v>8</v>
      </c>
      <c r="JH20" s="372">
        <f t="shared" si="3"/>
        <v>5</v>
      </c>
      <c r="JI20" s="372">
        <f t="shared" si="3"/>
        <v>5</v>
      </c>
      <c r="JJ20" s="372">
        <f t="shared" si="3"/>
        <v>10</v>
      </c>
      <c r="JK20" s="372">
        <f t="shared" ref="JK20:LV20" si="4">JK19+JK18+JK17+JK16+JK15+JK14+JK13+JK12+JK11+JK10</f>
        <v>191</v>
      </c>
      <c r="JL20" s="372">
        <f t="shared" si="4"/>
        <v>73</v>
      </c>
      <c r="JM20" s="372">
        <f t="shared" si="4"/>
        <v>59</v>
      </c>
      <c r="JN20" s="372">
        <f t="shared" si="4"/>
        <v>44</v>
      </c>
      <c r="JO20" s="372">
        <f t="shared" si="4"/>
        <v>43</v>
      </c>
      <c r="JP20" s="372">
        <f t="shared" si="4"/>
        <v>24</v>
      </c>
      <c r="JQ20" s="372">
        <f t="shared" si="4"/>
        <v>30</v>
      </c>
      <c r="JR20" s="372">
        <f t="shared" si="4"/>
        <v>10</v>
      </c>
      <c r="JS20" s="372">
        <f t="shared" si="4"/>
        <v>27</v>
      </c>
      <c r="JT20" s="372">
        <f t="shared" si="4"/>
        <v>20</v>
      </c>
      <c r="JU20" s="372">
        <f t="shared" si="4"/>
        <v>1</v>
      </c>
      <c r="JV20" s="372">
        <f t="shared" si="4"/>
        <v>2</v>
      </c>
      <c r="JW20" s="372">
        <f t="shared" si="4"/>
        <v>351</v>
      </c>
      <c r="JX20" s="372">
        <f t="shared" si="4"/>
        <v>173</v>
      </c>
      <c r="JY20" s="372">
        <f t="shared" si="4"/>
        <v>524</v>
      </c>
      <c r="JZ20" s="372">
        <f t="shared" si="4"/>
        <v>0</v>
      </c>
      <c r="KA20" s="372">
        <f t="shared" si="4"/>
        <v>0</v>
      </c>
      <c r="KB20" s="372">
        <f t="shared" si="4"/>
        <v>0</v>
      </c>
      <c r="KC20" s="372">
        <f t="shared" si="4"/>
        <v>0</v>
      </c>
      <c r="KD20" s="372">
        <f t="shared" si="4"/>
        <v>0</v>
      </c>
      <c r="KE20" s="372">
        <f t="shared" si="4"/>
        <v>0</v>
      </c>
      <c r="KF20" s="372">
        <f t="shared" si="4"/>
        <v>0</v>
      </c>
      <c r="KG20" s="372">
        <f t="shared" si="4"/>
        <v>0</v>
      </c>
      <c r="KH20" s="372">
        <f t="shared" si="4"/>
        <v>0</v>
      </c>
      <c r="KI20" s="372">
        <f t="shared" si="4"/>
        <v>0</v>
      </c>
      <c r="KJ20" s="372">
        <f t="shared" si="4"/>
        <v>0</v>
      </c>
      <c r="KK20" s="372">
        <f t="shared" si="4"/>
        <v>0</v>
      </c>
      <c r="KL20" s="372">
        <f t="shared" si="4"/>
        <v>0</v>
      </c>
      <c r="KM20" s="372">
        <f t="shared" si="4"/>
        <v>0</v>
      </c>
      <c r="KN20" s="372">
        <f t="shared" si="4"/>
        <v>0</v>
      </c>
      <c r="KO20" s="372">
        <f t="shared" si="4"/>
        <v>0</v>
      </c>
      <c r="KP20" s="372">
        <f t="shared" si="4"/>
        <v>0</v>
      </c>
      <c r="KQ20" s="372">
        <f t="shared" si="4"/>
        <v>0</v>
      </c>
      <c r="KR20" s="372">
        <f t="shared" si="4"/>
        <v>0</v>
      </c>
      <c r="KS20" s="372">
        <f t="shared" si="4"/>
        <v>2</v>
      </c>
      <c r="KT20" s="372">
        <f t="shared" si="4"/>
        <v>1</v>
      </c>
      <c r="KU20" s="372">
        <f t="shared" si="4"/>
        <v>1</v>
      </c>
      <c r="KV20" s="372">
        <f t="shared" si="4"/>
        <v>5</v>
      </c>
      <c r="KW20" s="372">
        <f t="shared" si="4"/>
        <v>2</v>
      </c>
      <c r="KX20" s="372">
        <f t="shared" si="4"/>
        <v>3</v>
      </c>
      <c r="KY20" s="372">
        <f t="shared" si="4"/>
        <v>1</v>
      </c>
      <c r="KZ20" s="372">
        <f t="shared" si="4"/>
        <v>4</v>
      </c>
      <c r="LA20" s="372">
        <f t="shared" si="4"/>
        <v>5</v>
      </c>
      <c r="LB20" s="372">
        <f t="shared" si="4"/>
        <v>6</v>
      </c>
      <c r="LC20" s="372">
        <f t="shared" si="4"/>
        <v>7</v>
      </c>
      <c r="LD20" s="372">
        <f t="shared" si="4"/>
        <v>19</v>
      </c>
      <c r="LE20" s="372">
        <f t="shared" si="4"/>
        <v>18</v>
      </c>
      <c r="LF20" s="372">
        <f t="shared" si="4"/>
        <v>37</v>
      </c>
      <c r="LG20" s="372">
        <f t="shared" si="4"/>
        <v>0</v>
      </c>
      <c r="LH20" s="372">
        <f t="shared" si="4"/>
        <v>0</v>
      </c>
      <c r="LI20" s="372">
        <f t="shared" si="4"/>
        <v>0</v>
      </c>
      <c r="LJ20" s="372">
        <f t="shared" si="4"/>
        <v>0</v>
      </c>
      <c r="LK20" s="372">
        <f t="shared" si="4"/>
        <v>0</v>
      </c>
      <c r="LL20" s="372">
        <f t="shared" si="4"/>
        <v>0</v>
      </c>
      <c r="LM20" s="372">
        <f t="shared" si="4"/>
        <v>0</v>
      </c>
      <c r="LN20" s="372">
        <f t="shared" si="4"/>
        <v>0</v>
      </c>
      <c r="LO20" s="372">
        <f t="shared" si="4"/>
        <v>0</v>
      </c>
      <c r="LP20" s="372">
        <f t="shared" si="4"/>
        <v>0</v>
      </c>
      <c r="LQ20" s="372">
        <f t="shared" si="4"/>
        <v>0</v>
      </c>
      <c r="LR20" s="372">
        <f t="shared" si="4"/>
        <v>0</v>
      </c>
      <c r="LS20" s="372">
        <f t="shared" si="4"/>
        <v>0</v>
      </c>
      <c r="LT20" s="372">
        <f t="shared" si="4"/>
        <v>0</v>
      </c>
      <c r="LU20" s="372">
        <f t="shared" si="4"/>
        <v>0</v>
      </c>
      <c r="LV20" s="372">
        <f t="shared" si="4"/>
        <v>0</v>
      </c>
      <c r="LW20" s="372">
        <f t="shared" ref="LW20:MN20" si="5">LW19+LW18+LW17+LW16+LW15+LW14+LW13+LW12+LW11+LW10</f>
        <v>0</v>
      </c>
      <c r="LX20" s="372">
        <f t="shared" si="5"/>
        <v>0</v>
      </c>
      <c r="LY20" s="372">
        <f t="shared" si="5"/>
        <v>2822</v>
      </c>
      <c r="LZ20" s="372">
        <f t="shared" si="5"/>
        <v>2620</v>
      </c>
      <c r="MA20" s="372">
        <f t="shared" si="5"/>
        <v>5442</v>
      </c>
      <c r="MB20" s="372">
        <f t="shared" si="5"/>
        <v>290</v>
      </c>
      <c r="MC20" s="372">
        <f t="shared" si="5"/>
        <v>297</v>
      </c>
      <c r="MD20" s="372">
        <f t="shared" si="5"/>
        <v>295</v>
      </c>
      <c r="ME20" s="372">
        <f t="shared" si="5"/>
        <v>283</v>
      </c>
      <c r="MF20" s="372">
        <f t="shared" si="5"/>
        <v>276</v>
      </c>
      <c r="MG20" s="372">
        <f t="shared" si="5"/>
        <v>271</v>
      </c>
      <c r="MH20" s="372">
        <f t="shared" si="5"/>
        <v>3</v>
      </c>
      <c r="MI20" s="372">
        <f t="shared" si="5"/>
        <v>2</v>
      </c>
      <c r="MJ20" s="372">
        <f t="shared" si="5"/>
        <v>3</v>
      </c>
      <c r="MK20" s="372">
        <f t="shared" si="5"/>
        <v>2</v>
      </c>
      <c r="ML20" s="372">
        <f t="shared" si="5"/>
        <v>1</v>
      </c>
      <c r="MM20" s="372">
        <f t="shared" si="5"/>
        <v>1</v>
      </c>
      <c r="MN20" s="372">
        <f t="shared" si="5"/>
        <v>1724</v>
      </c>
    </row>
    <row r="21" spans="1:352">
      <c r="DA21" s="859">
        <f>SUM(DA20:DB20)</f>
        <v>379</v>
      </c>
      <c r="DB21" s="1001"/>
      <c r="DC21" s="859">
        <f>SUM(DC20:DD20)</f>
        <v>8</v>
      </c>
      <c r="DD21" s="1001"/>
      <c r="DE21" s="859">
        <f>SUM(DE20:DF20)</f>
        <v>537</v>
      </c>
      <c r="DF21" s="1001"/>
      <c r="DG21" s="859">
        <f>SUM(DG20:DH20)</f>
        <v>11</v>
      </c>
      <c r="DH21" s="1001"/>
      <c r="DI21" s="859">
        <f>SUM(DI20:DJ20)</f>
        <v>1600</v>
      </c>
      <c r="DJ21" s="1001"/>
      <c r="DK21" s="859">
        <f>SUM(DK20:DL20)</f>
        <v>15</v>
      </c>
      <c r="DL21" s="1001"/>
      <c r="DM21" s="859">
        <f>SUM(DM20:DN20)</f>
        <v>0</v>
      </c>
      <c r="DN21" s="1001"/>
      <c r="DO21" s="932">
        <f>SUM(DO20:DP20)</f>
        <v>5</v>
      </c>
      <c r="DP21" s="995"/>
      <c r="DQ21" s="932">
        <f>SUM(DQ20:DR20)</f>
        <v>386</v>
      </c>
      <c r="DR21" s="995"/>
      <c r="DS21" s="932">
        <f>SUM(DS20:DT20)</f>
        <v>949</v>
      </c>
      <c r="DT21" s="995"/>
      <c r="DU21" s="932">
        <f>SUM(DU20:DV20)</f>
        <v>595</v>
      </c>
      <c r="DV21" s="995"/>
      <c r="DW21" s="932">
        <f>SUM(DW20:DX20)</f>
        <v>604</v>
      </c>
      <c r="DX21" s="995"/>
      <c r="DY21" s="932">
        <f>SUM(DY20:DZ20)</f>
        <v>11</v>
      </c>
      <c r="DZ21" s="995"/>
      <c r="EA21" s="996">
        <f>SUM(EA20:EB20)</f>
        <v>1491</v>
      </c>
      <c r="EB21" s="997"/>
      <c r="EC21" s="996">
        <f>SUM(EC20:ED20)</f>
        <v>47</v>
      </c>
      <c r="ED21" s="997"/>
      <c r="EE21" s="996">
        <f>SUM(EE20:EF20)</f>
        <v>576</v>
      </c>
      <c r="EF21" s="997"/>
      <c r="EG21" s="996">
        <f>SUM(EG20:EH20)</f>
        <v>10</v>
      </c>
      <c r="EH21" s="997"/>
      <c r="EI21" s="996">
        <f>SUM(EI20:EJ20)</f>
        <v>426</v>
      </c>
      <c r="EJ21" s="997"/>
      <c r="EK21" s="932">
        <f>SUM(EK20:EL20)</f>
        <v>52</v>
      </c>
      <c r="EL21" s="995"/>
      <c r="EM21" s="932">
        <f>SUM(EM20:EN20)</f>
        <v>3</v>
      </c>
      <c r="EN21" s="995"/>
      <c r="EO21" s="932">
        <f>SUM(EO20:EP20)</f>
        <v>102</v>
      </c>
      <c r="EP21" s="995"/>
      <c r="EQ21" s="932">
        <f>SUM(EQ20:ER20)</f>
        <v>0</v>
      </c>
      <c r="ER21" s="995"/>
      <c r="ES21" s="932">
        <f>SUM(ES20:ET20)</f>
        <v>126</v>
      </c>
      <c r="ET21" s="995"/>
      <c r="EU21" s="440"/>
      <c r="EV21" s="440"/>
      <c r="EW21" s="440"/>
      <c r="EX21" s="996">
        <f>SUM(EX20:EY20)</f>
        <v>8</v>
      </c>
      <c r="EY21" s="997"/>
      <c r="EZ21" s="996">
        <f>SUM(EZ20:FA20)</f>
        <v>44</v>
      </c>
      <c r="FA21" s="997"/>
      <c r="FB21" s="996">
        <f>SUM(FB20:FC20)</f>
        <v>0</v>
      </c>
      <c r="FC21" s="997"/>
      <c r="FD21" s="996">
        <f>SUM(FD20:FE20)</f>
        <v>0</v>
      </c>
      <c r="FE21" s="997"/>
      <c r="FF21" s="932">
        <f>SUM(FF20:FG20)</f>
        <v>63</v>
      </c>
      <c r="FG21" s="995"/>
      <c r="FH21" s="932">
        <f>SUM(FH20:FI20)</f>
        <v>2</v>
      </c>
      <c r="FI21" s="995"/>
      <c r="FJ21" s="932">
        <f>SUM(FJ20:FK20)</f>
        <v>2</v>
      </c>
      <c r="FK21" s="995"/>
      <c r="FL21" s="932">
        <f>SUM(FL20:FM20)</f>
        <v>0</v>
      </c>
      <c r="FM21" s="995"/>
      <c r="FN21" s="932">
        <f>SUM(FN20:FO20)</f>
        <v>24</v>
      </c>
      <c r="FO21" s="995"/>
      <c r="FP21" s="932">
        <f>SUM(FP20:FQ20)</f>
        <v>0</v>
      </c>
      <c r="FQ21" s="995"/>
      <c r="FR21" s="932">
        <f>SUM(FR20:FS20)</f>
        <v>0</v>
      </c>
      <c r="FS21" s="995"/>
    </row>
    <row r="22" spans="1:352">
      <c r="EK22" s="374"/>
      <c r="EL22" s="374"/>
      <c r="EM22" s="374"/>
      <c r="EN22" s="374"/>
      <c r="EO22" s="374"/>
      <c r="EP22" s="374"/>
      <c r="EQ22" s="374"/>
      <c r="ER22" s="374"/>
      <c r="ES22" s="374"/>
      <c r="ET22" s="374"/>
      <c r="EU22" s="374"/>
      <c r="EV22" s="374"/>
      <c r="EW22" s="374"/>
      <c r="FF22" s="374"/>
      <c r="FG22" s="374"/>
      <c r="FH22" s="374"/>
      <c r="FI22" s="374"/>
      <c r="FJ22" s="374"/>
      <c r="FK22" s="374"/>
      <c r="FL22" s="374"/>
      <c r="FM22" s="374"/>
      <c r="FN22" s="374"/>
      <c r="FO22" s="374"/>
      <c r="HS22" s="860" t="s">
        <v>2512</v>
      </c>
      <c r="HT22" s="861"/>
      <c r="HU22" s="862"/>
      <c r="HW22" s="368" t="s">
        <v>2513</v>
      </c>
      <c r="HX22" s="368"/>
      <c r="HY22" s="368"/>
      <c r="IA22" s="860" t="s">
        <v>2514</v>
      </c>
      <c r="IB22" s="861"/>
      <c r="IC22" s="862"/>
    </row>
    <row r="23" spans="1:352">
      <c r="DA23" s="369" t="s">
        <v>95</v>
      </c>
      <c r="DB23" s="859">
        <f>DA20+DC20+DE20+DG20+DI20+DK20+DM20</f>
        <v>898</v>
      </c>
      <c r="DC23" s="859"/>
      <c r="DO23" s="369" t="s">
        <v>95</v>
      </c>
      <c r="DP23" s="859">
        <f>DO20+DQ20+DS20+DU20+DW20+DY20</f>
        <v>898</v>
      </c>
      <c r="DQ23" s="859"/>
      <c r="EA23" s="369" t="s">
        <v>95</v>
      </c>
      <c r="EB23" s="859">
        <f>EA20+EC20+EE20+EG20+EI20</f>
        <v>898</v>
      </c>
      <c r="EC23" s="859"/>
      <c r="EK23" s="375" t="s">
        <v>95</v>
      </c>
      <c r="EL23" s="932">
        <f>EK20+EM20+EO20+EQ20+ES20</f>
        <v>147</v>
      </c>
      <c r="EM23" s="932"/>
      <c r="EN23" s="374"/>
      <c r="EO23" s="374"/>
      <c r="EP23" s="374"/>
      <c r="EQ23" s="374"/>
      <c r="ER23" s="374"/>
      <c r="ES23" s="374"/>
      <c r="ET23" s="374"/>
      <c r="EU23" s="374"/>
      <c r="EV23" s="374"/>
      <c r="EW23" s="374"/>
      <c r="EX23" s="369" t="s">
        <v>95</v>
      </c>
      <c r="EY23" s="859">
        <f>EX20+EZ20+FB20+FD20</f>
        <v>41</v>
      </c>
      <c r="EZ23" s="859"/>
      <c r="FF23" s="375" t="s">
        <v>95</v>
      </c>
      <c r="FG23" s="932">
        <f>FF20+FH20+FJ20+FL20+FN20+FP20+FR20</f>
        <v>21</v>
      </c>
      <c r="FH23" s="932"/>
      <c r="FI23" s="374"/>
      <c r="FJ23" s="374"/>
      <c r="FK23" s="374"/>
      <c r="FL23" s="374"/>
      <c r="FM23" s="374"/>
      <c r="FN23" s="374"/>
      <c r="FO23" s="374"/>
      <c r="HS23" s="376" t="s">
        <v>95</v>
      </c>
      <c r="HT23" s="859">
        <f>HR20+HU20</f>
        <v>2024</v>
      </c>
      <c r="HU23" s="859"/>
      <c r="HW23" s="376" t="s">
        <v>95</v>
      </c>
      <c r="HX23" s="859">
        <f>HX20+IA20+ID20+IG20+IJ20+IM20</f>
        <v>14984</v>
      </c>
      <c r="HY23" s="859"/>
      <c r="IA23" s="376" t="s">
        <v>95</v>
      </c>
      <c r="IB23" s="859">
        <f>IP20+IS20+IV20+IY20+JB20+JE20+JH20</f>
        <v>691</v>
      </c>
      <c r="IC23" s="859"/>
    </row>
    <row r="24" spans="1:352">
      <c r="DA24" s="369" t="s">
        <v>96</v>
      </c>
      <c r="DB24" s="991">
        <f>DB20+DD20+DF20+DH20+DJ20+DL20+DN20</f>
        <v>1652</v>
      </c>
      <c r="DC24" s="992"/>
      <c r="DO24" s="369" t="s">
        <v>96</v>
      </c>
      <c r="DP24" s="991">
        <f>DP20+DR20+DT20+DV20+DX20+DZ20</f>
        <v>1652</v>
      </c>
      <c r="DQ24" s="992"/>
      <c r="EA24" s="369" t="s">
        <v>96</v>
      </c>
      <c r="EB24" s="991">
        <f>EB20+ED20+EF20+EH20+EJ20</f>
        <v>1652</v>
      </c>
      <c r="EC24" s="992"/>
      <c r="EK24" s="375" t="s">
        <v>96</v>
      </c>
      <c r="EL24" s="993">
        <f>EL20+EN20+EP20+ER20+ET20</f>
        <v>136</v>
      </c>
      <c r="EM24" s="994"/>
      <c r="EN24" s="374"/>
      <c r="EO24" s="374"/>
      <c r="EP24" s="374"/>
      <c r="EQ24" s="374"/>
      <c r="ER24" s="374"/>
      <c r="ES24" s="446">
        <f>SUM(EK20:ET20)</f>
        <v>283</v>
      </c>
      <c r="ET24" s="374"/>
      <c r="EU24" s="374"/>
      <c r="EV24" s="374"/>
      <c r="EW24" s="374"/>
      <c r="EX24" s="369" t="s">
        <v>96</v>
      </c>
      <c r="EY24" s="991">
        <f>EY20+FA20+FC20+FE20</f>
        <v>11</v>
      </c>
      <c r="EZ24" s="992"/>
      <c r="FF24" s="375" t="s">
        <v>96</v>
      </c>
      <c r="FG24" s="993">
        <f>FG20+FI20+FK20+FM20+FO20+FQ20+FS20</f>
        <v>70</v>
      </c>
      <c r="FH24" s="994"/>
      <c r="FI24" s="374"/>
      <c r="FJ24" s="374"/>
      <c r="FK24" s="374"/>
      <c r="FL24" s="374"/>
      <c r="FM24" s="374"/>
      <c r="FN24" s="374"/>
      <c r="FO24" s="374"/>
      <c r="HS24" s="376" t="s">
        <v>96</v>
      </c>
      <c r="HT24" s="859">
        <f>HS20+HV20</f>
        <v>2052</v>
      </c>
      <c r="HU24" s="859"/>
      <c r="HW24" s="376" t="s">
        <v>96</v>
      </c>
      <c r="HX24" s="859">
        <f>HY20+IB20+IE20+IH20+IK20+IN20</f>
        <v>13680</v>
      </c>
      <c r="HY24" s="859"/>
      <c r="IA24" s="376" t="s">
        <v>96</v>
      </c>
      <c r="IB24" s="859">
        <f>IQ20+IT20+IW20+IZ20+JC20+JF20+JI20</f>
        <v>398</v>
      </c>
      <c r="IC24" s="859"/>
    </row>
    <row r="25" spans="1:352">
      <c r="DA25" s="369" t="s">
        <v>80</v>
      </c>
      <c r="DB25" s="991">
        <f>SUM(DB23:DC24)</f>
        <v>2550</v>
      </c>
      <c r="DC25" s="992"/>
      <c r="DO25" s="369" t="s">
        <v>80</v>
      </c>
      <c r="DP25" s="991">
        <f>SUM(DP23:DQ24)</f>
        <v>2550</v>
      </c>
      <c r="DQ25" s="992"/>
      <c r="DU25" s="484"/>
      <c r="EA25" s="369" t="s">
        <v>80</v>
      </c>
      <c r="EB25" s="991">
        <f>SUM(EB23:EC24)</f>
        <v>2550</v>
      </c>
      <c r="EC25" s="992"/>
      <c r="EK25" s="375" t="s">
        <v>80</v>
      </c>
      <c r="EL25" s="993">
        <f>SUM(EL23:EM24)</f>
        <v>283</v>
      </c>
      <c r="EM25" s="994"/>
      <c r="EN25" s="374"/>
      <c r="EO25" s="374"/>
      <c r="EP25" s="374"/>
      <c r="EQ25" s="374"/>
      <c r="ER25" s="374"/>
      <c r="ES25" s="374"/>
      <c r="ET25" s="374"/>
      <c r="EU25" s="374"/>
      <c r="EV25" s="374"/>
      <c r="EW25" s="374"/>
      <c r="EX25" s="369" t="s">
        <v>80</v>
      </c>
      <c r="EY25" s="991">
        <f>SUM(EY23:EZ24)</f>
        <v>52</v>
      </c>
      <c r="EZ25" s="992"/>
      <c r="FF25" s="375" t="s">
        <v>80</v>
      </c>
      <c r="FG25" s="993">
        <f>SUM(FG23:FH24)</f>
        <v>91</v>
      </c>
      <c r="FH25" s="994"/>
      <c r="FI25" s="374"/>
      <c r="FJ25" s="374"/>
      <c r="FK25" s="374"/>
      <c r="FL25" s="374"/>
      <c r="FM25" s="374"/>
      <c r="FN25" s="374"/>
      <c r="FO25" s="374"/>
      <c r="HS25" s="376" t="s">
        <v>172</v>
      </c>
      <c r="HT25" s="858">
        <f>HT20+HW20</f>
        <v>4076</v>
      </c>
      <c r="HU25" s="858"/>
      <c r="HW25" s="376" t="s">
        <v>172</v>
      </c>
      <c r="HX25" s="858">
        <f>HZ20+IC20+IF20+II20+IL20+IO20</f>
        <v>28664</v>
      </c>
      <c r="HY25" s="858"/>
      <c r="IA25" s="376" t="s">
        <v>172</v>
      </c>
      <c r="IB25" s="858">
        <f>SUM(IB23:IC24)</f>
        <v>1089</v>
      </c>
      <c r="IC25" s="858"/>
    </row>
    <row r="27" spans="1:352">
      <c r="HW27" s="368" t="s">
        <v>91</v>
      </c>
      <c r="HX27" s="858">
        <f>HT25+HX25+IB25</f>
        <v>33829</v>
      </c>
      <c r="HY27" s="858"/>
    </row>
  </sheetData>
  <mergeCells count="230">
    <mergeCell ref="G7:G9"/>
    <mergeCell ref="K7:K9"/>
    <mergeCell ref="L7:L9"/>
    <mergeCell ref="M7:M9"/>
    <mergeCell ref="N7:N9"/>
    <mergeCell ref="O7:T7"/>
    <mergeCell ref="A7:A9"/>
    <mergeCell ref="B7:B9"/>
    <mergeCell ref="C7:C9"/>
    <mergeCell ref="D7:D9"/>
    <mergeCell ref="E7:E9"/>
    <mergeCell ref="F7:F9"/>
    <mergeCell ref="MB7:MN7"/>
    <mergeCell ref="O8:O9"/>
    <mergeCell ref="P8:P9"/>
    <mergeCell ref="Q8:Q9"/>
    <mergeCell ref="R8:R9"/>
    <mergeCell ref="S8:S9"/>
    <mergeCell ref="T8:T9"/>
    <mergeCell ref="HJ7:HQ7"/>
    <mergeCell ref="HR7:JJ7"/>
    <mergeCell ref="JW7:JY8"/>
    <mergeCell ref="JZ7:KH8"/>
    <mergeCell ref="KI7:KQ8"/>
    <mergeCell ref="LD7:LF8"/>
    <mergeCell ref="ID8:IF8"/>
    <mergeCell ref="IG8:II8"/>
    <mergeCell ref="IJ8:IL8"/>
    <mergeCell ref="IM8:IO8"/>
    <mergeCell ref="DO7:DZ7"/>
    <mergeCell ref="EA7:EJ7"/>
    <mergeCell ref="EK7:ET7"/>
    <mergeCell ref="EX7:FE7"/>
    <mergeCell ref="FF7:FS7"/>
    <mergeCell ref="FT7:HI7"/>
    <mergeCell ref="BE7:BJ7"/>
    <mergeCell ref="U8:U9"/>
    <mergeCell ref="V8:V9"/>
    <mergeCell ref="W8:W9"/>
    <mergeCell ref="X8:X9"/>
    <mergeCell ref="Y8:Y9"/>
    <mergeCell ref="Z8:Z9"/>
    <mergeCell ref="LM7:LO8"/>
    <mergeCell ref="LV7:LX8"/>
    <mergeCell ref="LY7:MA8"/>
    <mergeCell ref="BK7:BP7"/>
    <mergeCell ref="BQ7:BV7"/>
    <mergeCell ref="BW7:CT7"/>
    <mergeCell ref="CU7:CZ7"/>
    <mergeCell ref="DA7:DN7"/>
    <mergeCell ref="U7:Z7"/>
    <mergeCell ref="AA7:AF7"/>
    <mergeCell ref="AG7:AL7"/>
    <mergeCell ref="AM7:AR7"/>
    <mergeCell ref="AS7:AX7"/>
    <mergeCell ref="AY7:BD7"/>
    <mergeCell ref="AG8:AG9"/>
    <mergeCell ref="AH8:AH9"/>
    <mergeCell ref="AI8:AI9"/>
    <mergeCell ref="AJ8:AJ9"/>
    <mergeCell ref="AK8:AK9"/>
    <mergeCell ref="AL8:AL9"/>
    <mergeCell ref="AA8:AA9"/>
    <mergeCell ref="AB8:AB9"/>
    <mergeCell ref="AC8:AC9"/>
    <mergeCell ref="AD8:AD9"/>
    <mergeCell ref="AE8:AE9"/>
    <mergeCell ref="AF8:AF9"/>
    <mergeCell ref="AS8:AS9"/>
    <mergeCell ref="AT8:AT9"/>
    <mergeCell ref="AU8:AU9"/>
    <mergeCell ref="AV8:AV9"/>
    <mergeCell ref="AW8:AW9"/>
    <mergeCell ref="AX8:AX9"/>
    <mergeCell ref="AM8:AM9"/>
    <mergeCell ref="AN8:AN9"/>
    <mergeCell ref="AO8:AO9"/>
    <mergeCell ref="AP8:AP9"/>
    <mergeCell ref="AQ8:AQ9"/>
    <mergeCell ref="AR8:AR9"/>
    <mergeCell ref="BE8:BE9"/>
    <mergeCell ref="BF8:BF9"/>
    <mergeCell ref="BG8:BG9"/>
    <mergeCell ref="BH8:BH9"/>
    <mergeCell ref="BI8:BI9"/>
    <mergeCell ref="BJ8:BJ9"/>
    <mergeCell ref="AY8:AY9"/>
    <mergeCell ref="AZ8:AZ9"/>
    <mergeCell ref="BA8:BA9"/>
    <mergeCell ref="BB8:BB9"/>
    <mergeCell ref="BC8:BC9"/>
    <mergeCell ref="BD8:BD9"/>
    <mergeCell ref="BQ8:BQ9"/>
    <mergeCell ref="BR8:BR9"/>
    <mergeCell ref="BS8:BS9"/>
    <mergeCell ref="BT8:BT9"/>
    <mergeCell ref="BU8:BU9"/>
    <mergeCell ref="BV8:BV9"/>
    <mergeCell ref="BK8:BK9"/>
    <mergeCell ref="BL8:BL9"/>
    <mergeCell ref="BM8:BM9"/>
    <mergeCell ref="BN8:BN9"/>
    <mergeCell ref="BO8:BO9"/>
    <mergeCell ref="BP8:BP9"/>
    <mergeCell ref="DI8:DJ8"/>
    <mergeCell ref="DK8:DL8"/>
    <mergeCell ref="DM8:DN8"/>
    <mergeCell ref="DO8:DP8"/>
    <mergeCell ref="DQ8:DR8"/>
    <mergeCell ref="DS8:DT8"/>
    <mergeCell ref="CB8:CH8"/>
    <mergeCell ref="CN8:CT8"/>
    <mergeCell ref="DA8:DB8"/>
    <mergeCell ref="DC8:DD8"/>
    <mergeCell ref="DE8:DF8"/>
    <mergeCell ref="DG8:DH8"/>
    <mergeCell ref="EG8:EH8"/>
    <mergeCell ref="EI8:EJ8"/>
    <mergeCell ref="EK8:EL8"/>
    <mergeCell ref="EM8:EN8"/>
    <mergeCell ref="EO8:EP8"/>
    <mergeCell ref="EQ8:ER8"/>
    <mergeCell ref="DU8:DV8"/>
    <mergeCell ref="DW8:DX8"/>
    <mergeCell ref="DY8:DZ8"/>
    <mergeCell ref="EA8:EB8"/>
    <mergeCell ref="EC8:ED8"/>
    <mergeCell ref="EE8:EF8"/>
    <mergeCell ref="FH8:FI8"/>
    <mergeCell ref="FJ8:FK8"/>
    <mergeCell ref="FL8:FM8"/>
    <mergeCell ref="FN8:FO8"/>
    <mergeCell ref="FP8:FQ8"/>
    <mergeCell ref="FR8:FS8"/>
    <mergeCell ref="ES8:ET8"/>
    <mergeCell ref="EX8:EY8"/>
    <mergeCell ref="EZ8:FA8"/>
    <mergeCell ref="FB8:FC8"/>
    <mergeCell ref="FD8:FE8"/>
    <mergeCell ref="FF8:FG8"/>
    <mergeCell ref="GR8:GT8"/>
    <mergeCell ref="GU8:GW8"/>
    <mergeCell ref="GX8:GZ8"/>
    <mergeCell ref="HA8:HC8"/>
    <mergeCell ref="FT8:FV8"/>
    <mergeCell ref="FW8:FY8"/>
    <mergeCell ref="FZ8:GB8"/>
    <mergeCell ref="GC8:GE8"/>
    <mergeCell ref="GF8:GH8"/>
    <mergeCell ref="GI8:GK8"/>
    <mergeCell ref="JH8:JJ8"/>
    <mergeCell ref="A20:K20"/>
    <mergeCell ref="DA21:DB21"/>
    <mergeCell ref="DC21:DD21"/>
    <mergeCell ref="DE21:DF21"/>
    <mergeCell ref="DG21:DH21"/>
    <mergeCell ref="DI21:DJ21"/>
    <mergeCell ref="DK21:DL21"/>
    <mergeCell ref="DM21:DN21"/>
    <mergeCell ref="DO21:DP21"/>
    <mergeCell ref="IP8:IR8"/>
    <mergeCell ref="IS8:IU8"/>
    <mergeCell ref="IV8:IX8"/>
    <mergeCell ref="IY8:JA8"/>
    <mergeCell ref="JB8:JD8"/>
    <mergeCell ref="JE8:JG8"/>
    <mergeCell ref="HD8:HF8"/>
    <mergeCell ref="HG8:HI8"/>
    <mergeCell ref="HR8:HT8"/>
    <mergeCell ref="HU8:HW8"/>
    <mergeCell ref="HX8:HZ8"/>
    <mergeCell ref="IA8:IC8"/>
    <mergeCell ref="GL8:GN8"/>
    <mergeCell ref="GO8:GQ8"/>
    <mergeCell ref="EG21:EH21"/>
    <mergeCell ref="EI21:EJ21"/>
    <mergeCell ref="EK21:EL21"/>
    <mergeCell ref="EM21:EN21"/>
    <mergeCell ref="DQ21:DR21"/>
    <mergeCell ref="DS21:DT21"/>
    <mergeCell ref="DU21:DV21"/>
    <mergeCell ref="DW21:DX21"/>
    <mergeCell ref="DY21:DZ21"/>
    <mergeCell ref="EA21:EB21"/>
    <mergeCell ref="FP21:FQ21"/>
    <mergeCell ref="FR21:FS21"/>
    <mergeCell ref="HS22:HU22"/>
    <mergeCell ref="IA22:IC22"/>
    <mergeCell ref="DB23:DC23"/>
    <mergeCell ref="DP23:DQ23"/>
    <mergeCell ref="EB23:EC23"/>
    <mergeCell ref="EL23:EM23"/>
    <mergeCell ref="EY23:EZ23"/>
    <mergeCell ref="FG23:FH23"/>
    <mergeCell ref="FD21:FE21"/>
    <mergeCell ref="FF21:FG21"/>
    <mergeCell ref="FH21:FI21"/>
    <mergeCell ref="FJ21:FK21"/>
    <mergeCell ref="FL21:FM21"/>
    <mergeCell ref="FN21:FO21"/>
    <mergeCell ref="EO21:EP21"/>
    <mergeCell ref="EQ21:ER21"/>
    <mergeCell ref="ES21:ET21"/>
    <mergeCell ref="EX21:EY21"/>
    <mergeCell ref="EZ21:FA21"/>
    <mergeCell ref="FB21:FC21"/>
    <mergeCell ref="EC21:ED21"/>
    <mergeCell ref="EE21:EF21"/>
    <mergeCell ref="HT23:HU23"/>
    <mergeCell ref="HX23:HY23"/>
    <mergeCell ref="IB23:IC23"/>
    <mergeCell ref="DB24:DC24"/>
    <mergeCell ref="DP24:DQ24"/>
    <mergeCell ref="EB24:EC24"/>
    <mergeCell ref="EL24:EM24"/>
    <mergeCell ref="EY24:EZ24"/>
    <mergeCell ref="FG24:FH24"/>
    <mergeCell ref="HT24:HU24"/>
    <mergeCell ref="IB25:IC25"/>
    <mergeCell ref="HX27:HY27"/>
    <mergeCell ref="HX24:HY24"/>
    <mergeCell ref="IB24:IC24"/>
    <mergeCell ref="DB25:DC25"/>
    <mergeCell ref="DP25:DQ25"/>
    <mergeCell ref="EB25:EC25"/>
    <mergeCell ref="EL25:EM25"/>
    <mergeCell ref="EY25:EZ25"/>
    <mergeCell ref="FG25:FH25"/>
    <mergeCell ref="HT25:HU25"/>
    <mergeCell ref="HX25:HY25"/>
  </mergeCells>
  <pageMargins left="0.62992125984251968" right="0.55118110236220474" top="0.41" bottom="0.34" header="0.31496062992125984" footer="0.21"/>
  <pageSetup paperSize="10000" scale="90" orientation="landscape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FFF00"/>
  </sheetPr>
  <dimension ref="A2:MK25"/>
  <sheetViews>
    <sheetView topLeftCell="GL1" zoomScale="80" zoomScaleNormal="80" workbookViewId="0">
      <selection activeCell="Q5" sqref="Q5"/>
    </sheetView>
  </sheetViews>
  <sheetFormatPr defaultRowHeight="15"/>
  <cols>
    <col min="1" max="1" width="4.85546875" style="348" customWidth="1"/>
    <col min="2" max="2" width="0" style="348" hidden="1" customWidth="1"/>
    <col min="3" max="3" width="43.28515625" style="348" bestFit="1" customWidth="1"/>
    <col min="4" max="4" width="32.7109375" style="348" hidden="1" customWidth="1"/>
    <col min="5" max="5" width="24.85546875" style="348" hidden="1" customWidth="1"/>
    <col min="6" max="6" width="23.140625" style="348" hidden="1" customWidth="1"/>
    <col min="7" max="10" width="0" style="348" hidden="1" customWidth="1"/>
    <col min="11" max="11" width="26.85546875" style="348" hidden="1" customWidth="1"/>
    <col min="12" max="12" width="10.7109375" style="348" hidden="1" customWidth="1"/>
    <col min="13" max="14" width="0" style="348" hidden="1" customWidth="1"/>
    <col min="15" max="74" width="7.7109375" style="348" customWidth="1"/>
    <col min="75" max="79" width="0" style="348" hidden="1" customWidth="1"/>
    <col min="80" max="80" width="9.140625" style="348"/>
    <col min="81" max="85" width="0" style="348" hidden="1" customWidth="1"/>
    <col min="86" max="86" width="9.140625" style="348"/>
    <col min="87" max="91" width="0" style="348" hidden="1" customWidth="1"/>
    <col min="92" max="92" width="9.140625" style="348"/>
    <col min="93" max="97" width="0" style="348" hidden="1" customWidth="1"/>
    <col min="98" max="98" width="9.140625" style="348"/>
    <col min="99" max="99" width="26.42578125" style="348" hidden="1" customWidth="1"/>
    <col min="100" max="104" width="0" style="348" hidden="1" customWidth="1"/>
    <col min="105" max="112" width="6" style="348" customWidth="1"/>
    <col min="113" max="114" width="7.140625" style="348" customWidth="1"/>
    <col min="115" max="122" width="6" style="348" customWidth="1"/>
    <col min="123" max="123" width="6.42578125" style="348" customWidth="1"/>
    <col min="124" max="124" width="7" style="348" customWidth="1"/>
    <col min="125" max="131" width="6" style="348" customWidth="1"/>
    <col min="132" max="132" width="6.7109375" style="348" customWidth="1"/>
    <col min="133" max="175" width="6" style="348" customWidth="1"/>
    <col min="176" max="193" width="6.85546875" style="348" hidden="1" customWidth="1"/>
    <col min="194" max="201" width="6.85546875" style="348" customWidth="1"/>
    <col min="202" max="211" width="6.85546875" style="348" hidden="1" customWidth="1"/>
    <col min="212" max="213" width="7" style="348" customWidth="1"/>
    <col min="214" max="214" width="7.7109375" style="348" customWidth="1"/>
    <col min="215" max="222" width="8.28515625" style="348" customWidth="1"/>
    <col min="223" max="225" width="6.140625" style="348" hidden="1" customWidth="1"/>
    <col min="226" max="237" width="6.7109375" style="348" hidden="1" customWidth="1"/>
    <col min="238" max="253" width="6.7109375" style="377" hidden="1" customWidth="1"/>
    <col min="254" max="261" width="6.85546875" style="377" hidden="1" customWidth="1"/>
    <col min="262" max="263" width="6.140625" style="377" hidden="1" customWidth="1"/>
    <col min="264" max="264" width="6.7109375" style="377" hidden="1" customWidth="1"/>
    <col min="265" max="267" width="6.140625" style="377" hidden="1" customWidth="1"/>
    <col min="268" max="279" width="0" style="348" hidden="1" customWidth="1"/>
    <col min="280" max="288" width="7.5703125" style="348" hidden="1" customWidth="1"/>
    <col min="289" max="291" width="7.5703125" style="348" customWidth="1"/>
    <col min="292" max="297" width="0" style="348" hidden="1" customWidth="1"/>
    <col min="298" max="321" width="7.140625" style="348" hidden="1" customWidth="1"/>
    <col min="322" max="324" width="7.140625" style="348" customWidth="1"/>
    <col min="325" max="333" width="7.140625" style="348" hidden="1" customWidth="1"/>
    <col min="334" max="335" width="7.140625" style="348" customWidth="1"/>
    <col min="336" max="336" width="8.28515625" style="348" customWidth="1"/>
    <col min="337" max="342" width="7.140625" style="348" hidden="1" customWidth="1"/>
    <col min="343" max="345" width="7.140625" style="348" customWidth="1"/>
    <col min="346" max="348" width="7.140625" style="348" hidden="1" customWidth="1"/>
    <col min="349" max="349" width="7.140625" style="348" customWidth="1"/>
    <col min="350" max="16384" width="9.140625" style="348"/>
  </cols>
  <sheetData>
    <row r="2" spans="1:349">
      <c r="A2" s="354" t="s">
        <v>2515</v>
      </c>
    </row>
    <row r="3" spans="1:349">
      <c r="A3" s="354" t="s">
        <v>2291</v>
      </c>
    </row>
    <row r="4" spans="1:349">
      <c r="A4" s="354" t="s">
        <v>93</v>
      </c>
    </row>
    <row r="5" spans="1:349">
      <c r="A5" s="354" t="s">
        <v>2293</v>
      </c>
    </row>
    <row r="7" spans="1:349" ht="15" customHeight="1">
      <c r="A7" s="869" t="s">
        <v>20</v>
      </c>
      <c r="B7" s="869" t="s">
        <v>166</v>
      </c>
      <c r="C7" s="869" t="s">
        <v>14</v>
      </c>
      <c r="D7" s="869" t="s">
        <v>169</v>
      </c>
      <c r="E7" s="869" t="s">
        <v>2295</v>
      </c>
      <c r="F7" s="869" t="s">
        <v>14</v>
      </c>
      <c r="G7" s="869" t="s">
        <v>170</v>
      </c>
      <c r="H7" s="355"/>
      <c r="I7" s="355"/>
      <c r="J7" s="355"/>
      <c r="K7" s="869" t="s">
        <v>2296</v>
      </c>
      <c r="L7" s="869" t="s">
        <v>2297</v>
      </c>
      <c r="M7" s="869" t="s">
        <v>2298</v>
      </c>
      <c r="N7" s="869" t="s">
        <v>2299</v>
      </c>
      <c r="O7" s="872" t="s">
        <v>424</v>
      </c>
      <c r="P7" s="872"/>
      <c r="Q7" s="872"/>
      <c r="R7" s="872"/>
      <c r="S7" s="872"/>
      <c r="T7" s="872"/>
      <c r="U7" s="872" t="s">
        <v>425</v>
      </c>
      <c r="V7" s="872"/>
      <c r="W7" s="872"/>
      <c r="X7" s="872"/>
      <c r="Y7" s="872"/>
      <c r="Z7" s="872"/>
      <c r="AA7" s="872" t="s">
        <v>2300</v>
      </c>
      <c r="AB7" s="872"/>
      <c r="AC7" s="872"/>
      <c r="AD7" s="872"/>
      <c r="AE7" s="872"/>
      <c r="AF7" s="872"/>
      <c r="AG7" s="872" t="s">
        <v>2301</v>
      </c>
      <c r="AH7" s="872"/>
      <c r="AI7" s="872"/>
      <c r="AJ7" s="872"/>
      <c r="AK7" s="872"/>
      <c r="AL7" s="872"/>
      <c r="AM7" s="872" t="s">
        <v>2302</v>
      </c>
      <c r="AN7" s="872"/>
      <c r="AO7" s="872"/>
      <c r="AP7" s="872"/>
      <c r="AQ7" s="872"/>
      <c r="AR7" s="872"/>
      <c r="AS7" s="872" t="s">
        <v>2303</v>
      </c>
      <c r="AT7" s="872"/>
      <c r="AU7" s="872"/>
      <c r="AV7" s="872"/>
      <c r="AW7" s="872"/>
      <c r="AX7" s="872"/>
      <c r="AY7" s="872" t="s">
        <v>2304</v>
      </c>
      <c r="AZ7" s="872"/>
      <c r="BA7" s="872"/>
      <c r="BB7" s="872"/>
      <c r="BC7" s="872"/>
      <c r="BD7" s="872"/>
      <c r="BE7" s="872" t="s">
        <v>2305</v>
      </c>
      <c r="BF7" s="872"/>
      <c r="BG7" s="872"/>
      <c r="BH7" s="872"/>
      <c r="BI7" s="872"/>
      <c r="BJ7" s="872"/>
      <c r="BK7" s="872" t="s">
        <v>2306</v>
      </c>
      <c r="BL7" s="872"/>
      <c r="BM7" s="872"/>
      <c r="BN7" s="872"/>
      <c r="BO7" s="872"/>
      <c r="BP7" s="872"/>
      <c r="BQ7" s="872" t="s">
        <v>2307</v>
      </c>
      <c r="BR7" s="872"/>
      <c r="BS7" s="872"/>
      <c r="BT7" s="872"/>
      <c r="BU7" s="872"/>
      <c r="BV7" s="872"/>
      <c r="BW7" s="1018" t="s">
        <v>2308</v>
      </c>
      <c r="BX7" s="1019"/>
      <c r="BY7" s="1019"/>
      <c r="BZ7" s="1019"/>
      <c r="CA7" s="1019"/>
      <c r="CB7" s="1019"/>
      <c r="CC7" s="1019"/>
      <c r="CD7" s="1019"/>
      <c r="CE7" s="1019"/>
      <c r="CF7" s="1019"/>
      <c r="CG7" s="1019"/>
      <c r="CH7" s="1019"/>
      <c r="CI7" s="1019"/>
      <c r="CJ7" s="1019"/>
      <c r="CK7" s="1019"/>
      <c r="CL7" s="1019"/>
      <c r="CM7" s="1019"/>
      <c r="CN7" s="1019"/>
      <c r="CO7" s="1019"/>
      <c r="CP7" s="1019"/>
      <c r="CQ7" s="1019"/>
      <c r="CR7" s="1019"/>
      <c r="CS7" s="1019"/>
      <c r="CT7" s="1020"/>
      <c r="CU7" s="872" t="s">
        <v>430</v>
      </c>
      <c r="CV7" s="872"/>
      <c r="CW7" s="872"/>
      <c r="CX7" s="872"/>
      <c r="CY7" s="872"/>
      <c r="CZ7" s="872"/>
      <c r="DA7" s="872" t="s">
        <v>2309</v>
      </c>
      <c r="DB7" s="872"/>
      <c r="DC7" s="872"/>
      <c r="DD7" s="872"/>
      <c r="DE7" s="872"/>
      <c r="DF7" s="872"/>
      <c r="DG7" s="872"/>
      <c r="DH7" s="872"/>
      <c r="DI7" s="872"/>
      <c r="DJ7" s="872"/>
      <c r="DK7" s="872"/>
      <c r="DL7" s="872"/>
      <c r="DM7" s="872"/>
      <c r="DN7" s="872"/>
      <c r="DO7" s="872" t="s">
        <v>2310</v>
      </c>
      <c r="DP7" s="872"/>
      <c r="DQ7" s="872"/>
      <c r="DR7" s="872"/>
      <c r="DS7" s="872"/>
      <c r="DT7" s="872"/>
      <c r="DU7" s="872"/>
      <c r="DV7" s="872"/>
      <c r="DW7" s="872"/>
      <c r="DX7" s="872"/>
      <c r="DY7" s="872"/>
      <c r="DZ7" s="872"/>
      <c r="EA7" s="872" t="s">
        <v>2311</v>
      </c>
      <c r="EB7" s="872"/>
      <c r="EC7" s="872"/>
      <c r="ED7" s="872"/>
      <c r="EE7" s="872"/>
      <c r="EF7" s="872"/>
      <c r="EG7" s="872"/>
      <c r="EH7" s="872"/>
      <c r="EI7" s="872"/>
      <c r="EJ7" s="872"/>
      <c r="EK7" s="872" t="s">
        <v>2312</v>
      </c>
      <c r="EL7" s="872"/>
      <c r="EM7" s="872"/>
      <c r="EN7" s="872"/>
      <c r="EO7" s="872"/>
      <c r="EP7" s="872"/>
      <c r="EQ7" s="872"/>
      <c r="ER7" s="872"/>
      <c r="ES7" s="872"/>
      <c r="ET7" s="872"/>
      <c r="EU7" s="437"/>
      <c r="EV7" s="437"/>
      <c r="EW7" s="437"/>
      <c r="EX7" s="872" t="s">
        <v>2313</v>
      </c>
      <c r="EY7" s="872"/>
      <c r="EZ7" s="872"/>
      <c r="FA7" s="872"/>
      <c r="FB7" s="872"/>
      <c r="FC7" s="872"/>
      <c r="FD7" s="872"/>
      <c r="FE7" s="872"/>
      <c r="FF7" s="872" t="s">
        <v>2314</v>
      </c>
      <c r="FG7" s="872"/>
      <c r="FH7" s="872"/>
      <c r="FI7" s="872"/>
      <c r="FJ7" s="872"/>
      <c r="FK7" s="872"/>
      <c r="FL7" s="872"/>
      <c r="FM7" s="872"/>
      <c r="FN7" s="872"/>
      <c r="FO7" s="872"/>
      <c r="FP7" s="872"/>
      <c r="FQ7" s="872"/>
      <c r="FR7" s="872"/>
      <c r="FS7" s="872"/>
      <c r="FT7" s="872" t="s">
        <v>2315</v>
      </c>
      <c r="FU7" s="872"/>
      <c r="FV7" s="872"/>
      <c r="FW7" s="872"/>
      <c r="FX7" s="872"/>
      <c r="FY7" s="872"/>
      <c r="FZ7" s="872"/>
      <c r="GA7" s="872"/>
      <c r="GB7" s="872"/>
      <c r="GC7" s="872"/>
      <c r="GD7" s="872"/>
      <c r="GE7" s="872"/>
      <c r="GF7" s="872"/>
      <c r="GG7" s="872"/>
      <c r="GH7" s="872"/>
      <c r="GI7" s="872"/>
      <c r="GJ7" s="872"/>
      <c r="GK7" s="872"/>
      <c r="GL7" s="872"/>
      <c r="GM7" s="872"/>
      <c r="GN7" s="872"/>
      <c r="GO7" s="872"/>
      <c r="GP7" s="872"/>
      <c r="GQ7" s="872"/>
      <c r="GR7" s="872"/>
      <c r="GS7" s="872"/>
      <c r="GT7" s="872"/>
      <c r="GU7" s="872"/>
      <c r="GV7" s="872"/>
      <c r="GW7" s="872"/>
      <c r="GX7" s="872"/>
      <c r="GY7" s="872"/>
      <c r="GZ7" s="872"/>
      <c r="HA7" s="872"/>
      <c r="HB7" s="872"/>
      <c r="HC7" s="872"/>
      <c r="HD7" s="872"/>
      <c r="HE7" s="872"/>
      <c r="HF7" s="872"/>
      <c r="HG7" s="872" t="s">
        <v>2316</v>
      </c>
      <c r="HH7" s="872"/>
      <c r="HI7" s="872"/>
      <c r="HJ7" s="872"/>
      <c r="HK7" s="872"/>
      <c r="HL7" s="872"/>
      <c r="HM7" s="872"/>
      <c r="HN7" s="872"/>
      <c r="HO7" s="872" t="s">
        <v>2317</v>
      </c>
      <c r="HP7" s="872"/>
      <c r="HQ7" s="872"/>
      <c r="HR7" s="872"/>
      <c r="HS7" s="872"/>
      <c r="HT7" s="872"/>
      <c r="HU7" s="872"/>
      <c r="HV7" s="872"/>
      <c r="HW7" s="872"/>
      <c r="HX7" s="872"/>
      <c r="HY7" s="872"/>
      <c r="HZ7" s="872"/>
      <c r="IA7" s="872"/>
      <c r="IB7" s="872"/>
      <c r="IC7" s="872"/>
      <c r="ID7" s="872"/>
      <c r="IE7" s="872"/>
      <c r="IF7" s="872"/>
      <c r="IG7" s="872"/>
      <c r="IH7" s="872"/>
      <c r="II7" s="872"/>
      <c r="IJ7" s="872"/>
      <c r="IK7" s="872"/>
      <c r="IL7" s="872"/>
      <c r="IM7" s="872"/>
      <c r="IN7" s="872"/>
      <c r="IO7" s="872"/>
      <c r="IP7" s="872"/>
      <c r="IQ7" s="872"/>
      <c r="IR7" s="872"/>
      <c r="IS7" s="872"/>
      <c r="IT7" s="872"/>
      <c r="IU7" s="872"/>
      <c r="IV7" s="872"/>
      <c r="IW7" s="872"/>
      <c r="IX7" s="872"/>
      <c r="IY7" s="872"/>
      <c r="IZ7" s="872"/>
      <c r="JA7" s="872"/>
      <c r="JB7" s="872"/>
      <c r="JC7" s="872"/>
      <c r="JD7" s="872"/>
      <c r="JE7" s="872"/>
      <c r="JF7" s="872"/>
      <c r="JG7" s="872"/>
      <c r="JH7" s="356"/>
      <c r="JI7" s="357"/>
      <c r="JJ7" s="357"/>
      <c r="JK7" s="357"/>
      <c r="JL7" s="357"/>
      <c r="JM7" s="357"/>
      <c r="JN7" s="357"/>
      <c r="JO7" s="357"/>
      <c r="JP7" s="357"/>
      <c r="JQ7" s="357"/>
      <c r="JR7" s="357"/>
      <c r="JS7" s="357"/>
      <c r="JT7" s="880" t="s">
        <v>2318</v>
      </c>
      <c r="JU7" s="881"/>
      <c r="JV7" s="882"/>
      <c r="JW7" s="880" t="s">
        <v>2319</v>
      </c>
      <c r="JX7" s="881"/>
      <c r="JY7" s="881"/>
      <c r="JZ7" s="881"/>
      <c r="KA7" s="881"/>
      <c r="KB7" s="881"/>
      <c r="KC7" s="881"/>
      <c r="KD7" s="881"/>
      <c r="KE7" s="882"/>
      <c r="KF7" s="1021" t="s">
        <v>2320</v>
      </c>
      <c r="KG7" s="1015"/>
      <c r="KH7" s="1015"/>
      <c r="KI7" s="1015"/>
      <c r="KJ7" s="1015"/>
      <c r="KK7" s="1015"/>
      <c r="KL7" s="1015"/>
      <c r="KM7" s="1015"/>
      <c r="KN7" s="1022"/>
      <c r="KO7" s="358"/>
      <c r="KP7" s="359"/>
      <c r="KQ7" s="359"/>
      <c r="KR7" s="359"/>
      <c r="KS7" s="359"/>
      <c r="KT7" s="359"/>
      <c r="KU7" s="359"/>
      <c r="KV7" s="359"/>
      <c r="KW7" s="359"/>
      <c r="KX7" s="359"/>
      <c r="KY7" s="359"/>
      <c r="KZ7" s="359"/>
      <c r="LA7" s="881" t="s">
        <v>2321</v>
      </c>
      <c r="LB7" s="881"/>
      <c r="LC7" s="881"/>
      <c r="LD7" s="359"/>
      <c r="LE7" s="359"/>
      <c r="LF7" s="359"/>
      <c r="LG7" s="359"/>
      <c r="LH7" s="359"/>
      <c r="LI7" s="359"/>
      <c r="LJ7" s="1015" t="s">
        <v>2322</v>
      </c>
      <c r="LK7" s="1015"/>
      <c r="LL7" s="1015"/>
      <c r="LM7" s="359"/>
      <c r="LN7" s="359"/>
      <c r="LO7" s="359"/>
      <c r="LP7" s="359"/>
      <c r="LQ7" s="359"/>
      <c r="LR7" s="359"/>
      <c r="LS7" s="1016" t="s">
        <v>2516</v>
      </c>
      <c r="LT7" s="1016"/>
      <c r="LU7" s="1016"/>
      <c r="LV7" s="1016" t="s">
        <v>2323</v>
      </c>
      <c r="LW7" s="1016"/>
      <c r="LX7" s="1016"/>
      <c r="LY7" s="872" t="s">
        <v>2324</v>
      </c>
      <c r="LZ7" s="872"/>
      <c r="MA7" s="872"/>
      <c r="MB7" s="872"/>
      <c r="MC7" s="872"/>
      <c r="MD7" s="872"/>
      <c r="ME7" s="872"/>
      <c r="MF7" s="872"/>
      <c r="MG7" s="872"/>
      <c r="MH7" s="872"/>
      <c r="MI7" s="872"/>
      <c r="MJ7" s="872"/>
      <c r="MK7" s="872"/>
    </row>
    <row r="8" spans="1:349" s="366" customFormat="1" ht="29.25" customHeight="1">
      <c r="A8" s="870"/>
      <c r="B8" s="870"/>
      <c r="C8" s="870"/>
      <c r="D8" s="870"/>
      <c r="E8" s="870"/>
      <c r="F8" s="870"/>
      <c r="G8" s="870"/>
      <c r="H8" s="360" t="s">
        <v>2325</v>
      </c>
      <c r="I8" s="360" t="s">
        <v>2326</v>
      </c>
      <c r="J8" s="360" t="s">
        <v>2327</v>
      </c>
      <c r="K8" s="870"/>
      <c r="L8" s="870"/>
      <c r="M8" s="870"/>
      <c r="N8" s="870"/>
      <c r="O8" s="869" t="s">
        <v>1391</v>
      </c>
      <c r="P8" s="869" t="s">
        <v>1392</v>
      </c>
      <c r="Q8" s="869" t="s">
        <v>1393</v>
      </c>
      <c r="R8" s="869" t="s">
        <v>1394</v>
      </c>
      <c r="S8" s="869" t="s">
        <v>2328</v>
      </c>
      <c r="T8" s="869" t="s">
        <v>67</v>
      </c>
      <c r="U8" s="869" t="s">
        <v>1391</v>
      </c>
      <c r="V8" s="869" t="s">
        <v>1392</v>
      </c>
      <c r="W8" s="869" t="s">
        <v>1393</v>
      </c>
      <c r="X8" s="869" t="s">
        <v>1394</v>
      </c>
      <c r="Y8" s="869" t="s">
        <v>2328</v>
      </c>
      <c r="Z8" s="869" t="s">
        <v>67</v>
      </c>
      <c r="AA8" s="869" t="s">
        <v>1391</v>
      </c>
      <c r="AB8" s="869" t="s">
        <v>1392</v>
      </c>
      <c r="AC8" s="869" t="s">
        <v>1393</v>
      </c>
      <c r="AD8" s="869" t="s">
        <v>1394</v>
      </c>
      <c r="AE8" s="869" t="s">
        <v>2328</v>
      </c>
      <c r="AF8" s="869" t="s">
        <v>67</v>
      </c>
      <c r="AG8" s="869" t="s">
        <v>1391</v>
      </c>
      <c r="AH8" s="869" t="s">
        <v>1392</v>
      </c>
      <c r="AI8" s="869" t="s">
        <v>1393</v>
      </c>
      <c r="AJ8" s="869" t="s">
        <v>1394</v>
      </c>
      <c r="AK8" s="869" t="s">
        <v>2328</v>
      </c>
      <c r="AL8" s="869" t="s">
        <v>67</v>
      </c>
      <c r="AM8" s="869" t="s">
        <v>1391</v>
      </c>
      <c r="AN8" s="869" t="s">
        <v>1392</v>
      </c>
      <c r="AO8" s="869" t="s">
        <v>1393</v>
      </c>
      <c r="AP8" s="869" t="s">
        <v>1394</v>
      </c>
      <c r="AQ8" s="869" t="s">
        <v>2328</v>
      </c>
      <c r="AR8" s="869" t="s">
        <v>67</v>
      </c>
      <c r="AS8" s="869" t="s">
        <v>1391</v>
      </c>
      <c r="AT8" s="869" t="s">
        <v>1392</v>
      </c>
      <c r="AU8" s="869" t="s">
        <v>1393</v>
      </c>
      <c r="AV8" s="869" t="s">
        <v>1394</v>
      </c>
      <c r="AW8" s="869" t="s">
        <v>2328</v>
      </c>
      <c r="AX8" s="869" t="s">
        <v>67</v>
      </c>
      <c r="AY8" s="869" t="s">
        <v>1391</v>
      </c>
      <c r="AZ8" s="869" t="s">
        <v>1392</v>
      </c>
      <c r="BA8" s="869" t="s">
        <v>1393</v>
      </c>
      <c r="BB8" s="869" t="s">
        <v>1394</v>
      </c>
      <c r="BC8" s="869" t="s">
        <v>2328</v>
      </c>
      <c r="BD8" s="869" t="s">
        <v>67</v>
      </c>
      <c r="BE8" s="869" t="s">
        <v>1391</v>
      </c>
      <c r="BF8" s="869" t="s">
        <v>1392</v>
      </c>
      <c r="BG8" s="869" t="s">
        <v>1393</v>
      </c>
      <c r="BH8" s="869" t="s">
        <v>1394</v>
      </c>
      <c r="BI8" s="869" t="s">
        <v>2328</v>
      </c>
      <c r="BJ8" s="869" t="s">
        <v>67</v>
      </c>
      <c r="BK8" s="869" t="s">
        <v>1391</v>
      </c>
      <c r="BL8" s="869" t="s">
        <v>1392</v>
      </c>
      <c r="BM8" s="869" t="s">
        <v>1393</v>
      </c>
      <c r="BN8" s="869" t="s">
        <v>1394</v>
      </c>
      <c r="BO8" s="869" t="s">
        <v>2328</v>
      </c>
      <c r="BP8" s="869" t="s">
        <v>67</v>
      </c>
      <c r="BQ8" s="869" t="s">
        <v>1391</v>
      </c>
      <c r="BR8" s="869" t="s">
        <v>1392</v>
      </c>
      <c r="BS8" s="869" t="s">
        <v>1393</v>
      </c>
      <c r="BT8" s="869" t="s">
        <v>1394</v>
      </c>
      <c r="BU8" s="869" t="s">
        <v>2328</v>
      </c>
      <c r="BV8" s="869" t="s">
        <v>67</v>
      </c>
      <c r="BW8" s="361" t="s">
        <v>2329</v>
      </c>
      <c r="BX8" s="360" t="s">
        <v>2330</v>
      </c>
      <c r="BY8" s="360" t="s">
        <v>2331</v>
      </c>
      <c r="BZ8" s="360" t="s">
        <v>2332</v>
      </c>
      <c r="CA8" s="360" t="s">
        <v>2333</v>
      </c>
      <c r="CB8" s="877" t="s">
        <v>2334</v>
      </c>
      <c r="CC8" s="878"/>
      <c r="CD8" s="878"/>
      <c r="CE8" s="878"/>
      <c r="CF8" s="878"/>
      <c r="CG8" s="878"/>
      <c r="CH8" s="879"/>
      <c r="CI8" s="360" t="s">
        <v>2335</v>
      </c>
      <c r="CJ8" s="360" t="s">
        <v>2336</v>
      </c>
      <c r="CK8" s="360" t="s">
        <v>2337</v>
      </c>
      <c r="CL8" s="360" t="s">
        <v>2338</v>
      </c>
      <c r="CM8" s="360" t="s">
        <v>2339</v>
      </c>
      <c r="CN8" s="877" t="s">
        <v>2340</v>
      </c>
      <c r="CO8" s="878"/>
      <c r="CP8" s="878"/>
      <c r="CQ8" s="878"/>
      <c r="CR8" s="878"/>
      <c r="CS8" s="878"/>
      <c r="CT8" s="879"/>
      <c r="CU8" s="360" t="s">
        <v>454</v>
      </c>
      <c r="CV8" s="360" t="s">
        <v>455</v>
      </c>
      <c r="CW8" s="360" t="s">
        <v>2341</v>
      </c>
      <c r="CX8" s="360" t="s">
        <v>456</v>
      </c>
      <c r="CY8" s="360" t="s">
        <v>2342</v>
      </c>
      <c r="CZ8" s="360" t="s">
        <v>458</v>
      </c>
      <c r="DA8" s="877" t="s">
        <v>75</v>
      </c>
      <c r="DB8" s="879"/>
      <c r="DC8" s="877" t="s">
        <v>459</v>
      </c>
      <c r="DD8" s="879"/>
      <c r="DE8" s="877" t="s">
        <v>460</v>
      </c>
      <c r="DF8" s="879"/>
      <c r="DG8" s="877" t="s">
        <v>461</v>
      </c>
      <c r="DH8" s="879"/>
      <c r="DI8" s="877" t="s">
        <v>462</v>
      </c>
      <c r="DJ8" s="879"/>
      <c r="DK8" s="877" t="s">
        <v>463</v>
      </c>
      <c r="DL8" s="879"/>
      <c r="DM8" s="877" t="s">
        <v>464</v>
      </c>
      <c r="DN8" s="879"/>
      <c r="DO8" s="1011" t="s">
        <v>2343</v>
      </c>
      <c r="DP8" s="879"/>
      <c r="DQ8" s="1011" t="s">
        <v>2344</v>
      </c>
      <c r="DR8" s="879"/>
      <c r="DS8" s="1011" t="s">
        <v>2345</v>
      </c>
      <c r="DT8" s="879"/>
      <c r="DU8" s="1011" t="s">
        <v>2346</v>
      </c>
      <c r="DV8" s="879"/>
      <c r="DW8" s="1011" t="s">
        <v>2347</v>
      </c>
      <c r="DX8" s="879"/>
      <c r="DY8" s="877" t="s">
        <v>2348</v>
      </c>
      <c r="DZ8" s="879"/>
      <c r="EA8" s="877" t="s">
        <v>173</v>
      </c>
      <c r="EB8" s="879"/>
      <c r="EC8" s="877" t="s">
        <v>2349</v>
      </c>
      <c r="ED8" s="879"/>
      <c r="EE8" s="877" t="s">
        <v>2350</v>
      </c>
      <c r="EF8" s="879"/>
      <c r="EG8" s="877" t="s">
        <v>2351</v>
      </c>
      <c r="EH8" s="879"/>
      <c r="EI8" s="877" t="s">
        <v>2352</v>
      </c>
      <c r="EJ8" s="879"/>
      <c r="EK8" s="877" t="s">
        <v>173</v>
      </c>
      <c r="EL8" s="879"/>
      <c r="EM8" s="877" t="s">
        <v>2349</v>
      </c>
      <c r="EN8" s="879"/>
      <c r="EO8" s="877" t="s">
        <v>2350</v>
      </c>
      <c r="EP8" s="879"/>
      <c r="EQ8" s="877" t="s">
        <v>2351</v>
      </c>
      <c r="ER8" s="879"/>
      <c r="ES8" s="877" t="s">
        <v>2352</v>
      </c>
      <c r="ET8" s="879"/>
      <c r="EU8" s="438"/>
      <c r="EV8" s="438"/>
      <c r="EW8" s="438"/>
      <c r="EX8" s="877" t="s">
        <v>2353</v>
      </c>
      <c r="EY8" s="879"/>
      <c r="EZ8" s="877" t="s">
        <v>2354</v>
      </c>
      <c r="FA8" s="879"/>
      <c r="FB8" s="877" t="s">
        <v>2355</v>
      </c>
      <c r="FC8" s="879"/>
      <c r="FD8" s="877" t="s">
        <v>2356</v>
      </c>
      <c r="FE8" s="879"/>
      <c r="FF8" s="877" t="s">
        <v>75</v>
      </c>
      <c r="FG8" s="879"/>
      <c r="FH8" s="877" t="s">
        <v>459</v>
      </c>
      <c r="FI8" s="879"/>
      <c r="FJ8" s="877" t="s">
        <v>460</v>
      </c>
      <c r="FK8" s="879"/>
      <c r="FL8" s="877" t="s">
        <v>461</v>
      </c>
      <c r="FM8" s="879"/>
      <c r="FN8" s="877" t="s">
        <v>462</v>
      </c>
      <c r="FO8" s="879"/>
      <c r="FP8" s="877" t="s">
        <v>463</v>
      </c>
      <c r="FQ8" s="879"/>
      <c r="FR8" s="877" t="s">
        <v>464</v>
      </c>
      <c r="FS8" s="879"/>
      <c r="FT8" s="877" t="s">
        <v>2357</v>
      </c>
      <c r="FU8" s="878"/>
      <c r="FV8" s="879"/>
      <c r="FW8" s="877" t="s">
        <v>2358</v>
      </c>
      <c r="FX8" s="878"/>
      <c r="FY8" s="879"/>
      <c r="FZ8" s="877" t="s">
        <v>2359</v>
      </c>
      <c r="GA8" s="878"/>
      <c r="GB8" s="879"/>
      <c r="GC8" s="877" t="s">
        <v>2360</v>
      </c>
      <c r="GD8" s="878"/>
      <c r="GE8" s="879"/>
      <c r="GF8" s="877" t="s">
        <v>2361</v>
      </c>
      <c r="GG8" s="878"/>
      <c r="GH8" s="879"/>
      <c r="GI8" s="877" t="s">
        <v>2362</v>
      </c>
      <c r="GJ8" s="878"/>
      <c r="GK8" s="879"/>
      <c r="GL8" s="877" t="s">
        <v>2363</v>
      </c>
      <c r="GM8" s="878"/>
      <c r="GN8" s="879"/>
      <c r="GO8" s="877" t="s">
        <v>2364</v>
      </c>
      <c r="GP8" s="878"/>
      <c r="GQ8" s="879"/>
      <c r="GR8" s="877" t="s">
        <v>2365</v>
      </c>
      <c r="GS8" s="878"/>
      <c r="GT8" s="879"/>
      <c r="GU8" s="877" t="s">
        <v>2366</v>
      </c>
      <c r="GV8" s="878"/>
      <c r="GW8" s="879"/>
      <c r="GX8" s="877" t="s">
        <v>2367</v>
      </c>
      <c r="GY8" s="878"/>
      <c r="GZ8" s="879"/>
      <c r="HA8" s="877" t="s">
        <v>2368</v>
      </c>
      <c r="HB8" s="878"/>
      <c r="HC8" s="879"/>
      <c r="HD8" s="877" t="s">
        <v>165</v>
      </c>
      <c r="HE8" s="878"/>
      <c r="HF8" s="879"/>
      <c r="HG8" s="869" t="s">
        <v>2370</v>
      </c>
      <c r="HH8" s="869" t="s">
        <v>492</v>
      </c>
      <c r="HI8" s="869" t="s">
        <v>493</v>
      </c>
      <c r="HJ8" s="869" t="s">
        <v>494</v>
      </c>
      <c r="HK8" s="869" t="s">
        <v>495</v>
      </c>
      <c r="HL8" s="869" t="s">
        <v>496</v>
      </c>
      <c r="HM8" s="869" t="s">
        <v>1376</v>
      </c>
      <c r="HN8" s="869" t="s">
        <v>67</v>
      </c>
      <c r="HO8" s="877" t="s">
        <v>2371</v>
      </c>
      <c r="HP8" s="878"/>
      <c r="HQ8" s="879"/>
      <c r="HR8" s="877" t="s">
        <v>435</v>
      </c>
      <c r="HS8" s="878"/>
      <c r="HT8" s="879"/>
      <c r="HU8" s="877" t="s">
        <v>436</v>
      </c>
      <c r="HV8" s="878"/>
      <c r="HW8" s="879"/>
      <c r="HX8" s="877" t="s">
        <v>437</v>
      </c>
      <c r="HY8" s="878"/>
      <c r="HZ8" s="879"/>
      <c r="IA8" s="877" t="s">
        <v>438</v>
      </c>
      <c r="IB8" s="878"/>
      <c r="IC8" s="879"/>
      <c r="ID8" s="874" t="s">
        <v>439</v>
      </c>
      <c r="IE8" s="875"/>
      <c r="IF8" s="876"/>
      <c r="IG8" s="874" t="s">
        <v>440</v>
      </c>
      <c r="IH8" s="875"/>
      <c r="II8" s="876"/>
      <c r="IJ8" s="874" t="s">
        <v>441</v>
      </c>
      <c r="IK8" s="875"/>
      <c r="IL8" s="876"/>
      <c r="IM8" s="874" t="s">
        <v>442</v>
      </c>
      <c r="IN8" s="875"/>
      <c r="IO8" s="876"/>
      <c r="IP8" s="874" t="s">
        <v>443</v>
      </c>
      <c r="IQ8" s="875"/>
      <c r="IR8" s="876"/>
      <c r="IS8" s="874" t="s">
        <v>444</v>
      </c>
      <c r="IT8" s="875"/>
      <c r="IU8" s="876"/>
      <c r="IV8" s="874" t="s">
        <v>445</v>
      </c>
      <c r="IW8" s="875"/>
      <c r="IX8" s="876"/>
      <c r="IY8" s="874" t="s">
        <v>446</v>
      </c>
      <c r="IZ8" s="875"/>
      <c r="JA8" s="876"/>
      <c r="JB8" s="874" t="s">
        <v>447</v>
      </c>
      <c r="JC8" s="875"/>
      <c r="JD8" s="876"/>
      <c r="JE8" s="874" t="s">
        <v>448</v>
      </c>
      <c r="JF8" s="875"/>
      <c r="JG8" s="876"/>
      <c r="JH8" s="360" t="s">
        <v>2372</v>
      </c>
      <c r="JI8" s="360" t="s">
        <v>2373</v>
      </c>
      <c r="JJ8" s="360" t="s">
        <v>2374</v>
      </c>
      <c r="JK8" s="360" t="s">
        <v>2375</v>
      </c>
      <c r="JL8" s="360" t="s">
        <v>2376</v>
      </c>
      <c r="JM8" s="360" t="s">
        <v>2377</v>
      </c>
      <c r="JN8" s="360" t="s">
        <v>2378</v>
      </c>
      <c r="JO8" s="360" t="s">
        <v>2379</v>
      </c>
      <c r="JP8" s="360" t="s">
        <v>2380</v>
      </c>
      <c r="JQ8" s="360" t="s">
        <v>2381</v>
      </c>
      <c r="JR8" s="360" t="s">
        <v>2382</v>
      </c>
      <c r="JS8" s="360" t="s">
        <v>2383</v>
      </c>
      <c r="JT8" s="883"/>
      <c r="JU8" s="884"/>
      <c r="JV8" s="885"/>
      <c r="JW8" s="883"/>
      <c r="JX8" s="884"/>
      <c r="JY8" s="884"/>
      <c r="JZ8" s="884"/>
      <c r="KA8" s="884"/>
      <c r="KB8" s="884"/>
      <c r="KC8" s="884"/>
      <c r="KD8" s="884"/>
      <c r="KE8" s="885"/>
      <c r="KF8" s="1002"/>
      <c r="KG8" s="1003"/>
      <c r="KH8" s="1003"/>
      <c r="KI8" s="1003"/>
      <c r="KJ8" s="1003"/>
      <c r="KK8" s="1003"/>
      <c r="KL8" s="1003"/>
      <c r="KM8" s="1003"/>
      <c r="KN8" s="1004"/>
      <c r="KO8" s="360" t="s">
        <v>2384</v>
      </c>
      <c r="KP8" s="360" t="s">
        <v>2385</v>
      </c>
      <c r="KQ8" s="360" t="s">
        <v>2386</v>
      </c>
      <c r="KR8" s="360" t="s">
        <v>2387</v>
      </c>
      <c r="KS8" s="360" t="s">
        <v>2388</v>
      </c>
      <c r="KT8" s="360" t="s">
        <v>2389</v>
      </c>
      <c r="KU8" s="360" t="s">
        <v>2390</v>
      </c>
      <c r="KV8" s="360" t="s">
        <v>2391</v>
      </c>
      <c r="KW8" s="360" t="s">
        <v>2392</v>
      </c>
      <c r="KX8" s="360" t="s">
        <v>2393</v>
      </c>
      <c r="KY8" s="360" t="s">
        <v>2394</v>
      </c>
      <c r="KZ8" s="360" t="s">
        <v>2395</v>
      </c>
      <c r="LA8" s="884"/>
      <c r="LB8" s="884"/>
      <c r="LC8" s="884"/>
      <c r="LD8" s="360" t="s">
        <v>2396</v>
      </c>
      <c r="LE8" s="360" t="s">
        <v>2397</v>
      </c>
      <c r="LF8" s="360" t="s">
        <v>2398</v>
      </c>
      <c r="LG8" s="360" t="s">
        <v>2399</v>
      </c>
      <c r="LH8" s="360" t="s">
        <v>2400</v>
      </c>
      <c r="LI8" s="360" t="s">
        <v>2401</v>
      </c>
      <c r="LJ8" s="1003"/>
      <c r="LK8" s="1003"/>
      <c r="LL8" s="1003"/>
      <c r="LM8" s="360" t="s">
        <v>2402</v>
      </c>
      <c r="LN8" s="360" t="s">
        <v>2403</v>
      </c>
      <c r="LO8" s="360" t="s">
        <v>2404</v>
      </c>
      <c r="LP8" s="360" t="s">
        <v>2405</v>
      </c>
      <c r="LQ8" s="360" t="s">
        <v>2406</v>
      </c>
      <c r="LR8" s="363" t="s">
        <v>2407</v>
      </c>
      <c r="LS8" s="1016"/>
      <c r="LT8" s="1016"/>
      <c r="LU8" s="1016"/>
      <c r="LV8" s="1016"/>
      <c r="LW8" s="1016"/>
      <c r="LX8" s="1016"/>
      <c r="LY8" s="361" t="s">
        <v>480</v>
      </c>
      <c r="LZ8" s="361" t="s">
        <v>481</v>
      </c>
      <c r="MA8" s="361" t="s">
        <v>482</v>
      </c>
      <c r="MB8" s="361" t="s">
        <v>483</v>
      </c>
      <c r="MC8" s="361" t="s">
        <v>484</v>
      </c>
      <c r="MD8" s="361" t="s">
        <v>485</v>
      </c>
      <c r="ME8" s="361" t="s">
        <v>498</v>
      </c>
      <c r="MF8" s="361" t="s">
        <v>486</v>
      </c>
      <c r="MG8" s="361" t="s">
        <v>487</v>
      </c>
      <c r="MH8" s="361" t="s">
        <v>488</v>
      </c>
      <c r="MI8" s="361" t="s">
        <v>489</v>
      </c>
      <c r="MJ8" s="361" t="s">
        <v>490</v>
      </c>
      <c r="MK8" s="360" t="s">
        <v>67</v>
      </c>
    </row>
    <row r="9" spans="1:349" s="366" customFormat="1" ht="15" customHeight="1">
      <c r="A9" s="871"/>
      <c r="B9" s="871"/>
      <c r="C9" s="871"/>
      <c r="D9" s="871"/>
      <c r="E9" s="871"/>
      <c r="F9" s="871"/>
      <c r="G9" s="871"/>
      <c r="H9" s="360"/>
      <c r="I9" s="360"/>
      <c r="J9" s="360"/>
      <c r="K9" s="871"/>
      <c r="L9" s="871"/>
      <c r="M9" s="871"/>
      <c r="N9" s="871"/>
      <c r="O9" s="871"/>
      <c r="P9" s="871"/>
      <c r="Q9" s="871"/>
      <c r="R9" s="871"/>
      <c r="S9" s="871"/>
      <c r="T9" s="871"/>
      <c r="U9" s="871"/>
      <c r="V9" s="871"/>
      <c r="W9" s="871"/>
      <c r="X9" s="871"/>
      <c r="Y9" s="871"/>
      <c r="Z9" s="871"/>
      <c r="AA9" s="871"/>
      <c r="AB9" s="871"/>
      <c r="AC9" s="871"/>
      <c r="AD9" s="871"/>
      <c r="AE9" s="871"/>
      <c r="AF9" s="871"/>
      <c r="AG9" s="871"/>
      <c r="AH9" s="871"/>
      <c r="AI9" s="871"/>
      <c r="AJ9" s="871"/>
      <c r="AK9" s="871"/>
      <c r="AL9" s="871"/>
      <c r="AM9" s="871"/>
      <c r="AN9" s="871"/>
      <c r="AO9" s="871"/>
      <c r="AP9" s="871"/>
      <c r="AQ9" s="871"/>
      <c r="AR9" s="871"/>
      <c r="AS9" s="871"/>
      <c r="AT9" s="871"/>
      <c r="AU9" s="871"/>
      <c r="AV9" s="871"/>
      <c r="AW9" s="871"/>
      <c r="AX9" s="871"/>
      <c r="AY9" s="871"/>
      <c r="AZ9" s="871"/>
      <c r="BA9" s="871"/>
      <c r="BB9" s="871"/>
      <c r="BC9" s="871"/>
      <c r="BD9" s="871"/>
      <c r="BE9" s="871"/>
      <c r="BF9" s="871"/>
      <c r="BG9" s="871"/>
      <c r="BH9" s="871"/>
      <c r="BI9" s="871"/>
      <c r="BJ9" s="871"/>
      <c r="BK9" s="871"/>
      <c r="BL9" s="871"/>
      <c r="BM9" s="871"/>
      <c r="BN9" s="871"/>
      <c r="BO9" s="871"/>
      <c r="BP9" s="871"/>
      <c r="BQ9" s="871"/>
      <c r="BR9" s="871"/>
      <c r="BS9" s="871"/>
      <c r="BT9" s="871"/>
      <c r="BU9" s="871"/>
      <c r="BV9" s="871"/>
      <c r="BW9" s="360"/>
      <c r="BX9" s="360"/>
      <c r="BY9" s="360"/>
      <c r="BZ9" s="360"/>
      <c r="CA9" s="360"/>
      <c r="CB9" s="360" t="s">
        <v>95</v>
      </c>
      <c r="CC9" s="360"/>
      <c r="CD9" s="360"/>
      <c r="CE9" s="360"/>
      <c r="CF9" s="360"/>
      <c r="CG9" s="360"/>
      <c r="CH9" s="360" t="s">
        <v>96</v>
      </c>
      <c r="CI9" s="360"/>
      <c r="CJ9" s="360"/>
      <c r="CK9" s="360"/>
      <c r="CL9" s="360"/>
      <c r="CM9" s="360"/>
      <c r="CN9" s="360" t="s">
        <v>95</v>
      </c>
      <c r="CO9" s="360"/>
      <c r="CP9" s="360"/>
      <c r="CQ9" s="360"/>
      <c r="CR9" s="360"/>
      <c r="CS9" s="360"/>
      <c r="CT9" s="360" t="s">
        <v>96</v>
      </c>
      <c r="CU9" s="360"/>
      <c r="CV9" s="360"/>
      <c r="CW9" s="360"/>
      <c r="CX9" s="360"/>
      <c r="CY9" s="360"/>
      <c r="CZ9" s="360"/>
      <c r="DA9" s="360" t="s">
        <v>95</v>
      </c>
      <c r="DB9" s="360" t="s">
        <v>96</v>
      </c>
      <c r="DC9" s="360" t="s">
        <v>95</v>
      </c>
      <c r="DD9" s="360" t="s">
        <v>96</v>
      </c>
      <c r="DE9" s="360" t="s">
        <v>95</v>
      </c>
      <c r="DF9" s="360" t="s">
        <v>96</v>
      </c>
      <c r="DG9" s="360" t="s">
        <v>95</v>
      </c>
      <c r="DH9" s="360" t="s">
        <v>96</v>
      </c>
      <c r="DI9" s="360" t="s">
        <v>95</v>
      </c>
      <c r="DJ9" s="360" t="s">
        <v>96</v>
      </c>
      <c r="DK9" s="360" t="s">
        <v>95</v>
      </c>
      <c r="DL9" s="360" t="s">
        <v>96</v>
      </c>
      <c r="DM9" s="360" t="s">
        <v>95</v>
      </c>
      <c r="DN9" s="360" t="s">
        <v>96</v>
      </c>
      <c r="DO9" s="360" t="s">
        <v>95</v>
      </c>
      <c r="DP9" s="360" t="s">
        <v>96</v>
      </c>
      <c r="DQ9" s="360" t="s">
        <v>95</v>
      </c>
      <c r="DR9" s="360" t="s">
        <v>96</v>
      </c>
      <c r="DS9" s="360" t="s">
        <v>95</v>
      </c>
      <c r="DT9" s="360" t="s">
        <v>96</v>
      </c>
      <c r="DU9" s="360" t="s">
        <v>95</v>
      </c>
      <c r="DV9" s="360" t="s">
        <v>96</v>
      </c>
      <c r="DW9" s="360" t="s">
        <v>95</v>
      </c>
      <c r="DX9" s="360" t="s">
        <v>96</v>
      </c>
      <c r="DY9" s="360" t="s">
        <v>95</v>
      </c>
      <c r="DZ9" s="360" t="s">
        <v>96</v>
      </c>
      <c r="EA9" s="360" t="s">
        <v>95</v>
      </c>
      <c r="EB9" s="360" t="s">
        <v>96</v>
      </c>
      <c r="EC9" s="360" t="s">
        <v>95</v>
      </c>
      <c r="ED9" s="360" t="s">
        <v>96</v>
      </c>
      <c r="EE9" s="360" t="s">
        <v>95</v>
      </c>
      <c r="EF9" s="360" t="s">
        <v>96</v>
      </c>
      <c r="EG9" s="360" t="s">
        <v>95</v>
      </c>
      <c r="EH9" s="360" t="s">
        <v>96</v>
      </c>
      <c r="EI9" s="360" t="s">
        <v>95</v>
      </c>
      <c r="EJ9" s="360" t="s">
        <v>96</v>
      </c>
      <c r="EK9" s="360" t="s">
        <v>95</v>
      </c>
      <c r="EL9" s="360" t="s">
        <v>96</v>
      </c>
      <c r="EM9" s="360" t="s">
        <v>95</v>
      </c>
      <c r="EN9" s="360" t="s">
        <v>96</v>
      </c>
      <c r="EO9" s="360" t="s">
        <v>95</v>
      </c>
      <c r="EP9" s="360" t="s">
        <v>96</v>
      </c>
      <c r="EQ9" s="360" t="s">
        <v>95</v>
      </c>
      <c r="ER9" s="360" t="s">
        <v>96</v>
      </c>
      <c r="ES9" s="360" t="s">
        <v>95</v>
      </c>
      <c r="ET9" s="360" t="s">
        <v>96</v>
      </c>
      <c r="EU9" s="439"/>
      <c r="EV9" s="439"/>
      <c r="EW9" s="439"/>
      <c r="EX9" s="360" t="s">
        <v>95</v>
      </c>
      <c r="EY9" s="360" t="s">
        <v>96</v>
      </c>
      <c r="EZ9" s="360" t="s">
        <v>95</v>
      </c>
      <c r="FA9" s="360" t="s">
        <v>96</v>
      </c>
      <c r="FB9" s="360" t="s">
        <v>95</v>
      </c>
      <c r="FC9" s="360" t="s">
        <v>96</v>
      </c>
      <c r="FD9" s="360" t="s">
        <v>95</v>
      </c>
      <c r="FE9" s="360" t="s">
        <v>96</v>
      </c>
      <c r="FF9" s="360" t="s">
        <v>95</v>
      </c>
      <c r="FG9" s="360" t="s">
        <v>96</v>
      </c>
      <c r="FH9" s="360" t="s">
        <v>95</v>
      </c>
      <c r="FI9" s="360" t="s">
        <v>96</v>
      </c>
      <c r="FJ9" s="360" t="s">
        <v>95</v>
      </c>
      <c r="FK9" s="360" t="s">
        <v>96</v>
      </c>
      <c r="FL9" s="360" t="s">
        <v>95</v>
      </c>
      <c r="FM9" s="360" t="s">
        <v>96</v>
      </c>
      <c r="FN9" s="360" t="s">
        <v>95</v>
      </c>
      <c r="FO9" s="360" t="s">
        <v>96</v>
      </c>
      <c r="FP9" s="360" t="s">
        <v>95</v>
      </c>
      <c r="FQ9" s="360" t="s">
        <v>96</v>
      </c>
      <c r="FR9" s="360" t="s">
        <v>95</v>
      </c>
      <c r="FS9" s="360" t="s">
        <v>96</v>
      </c>
      <c r="FT9" s="360" t="s">
        <v>95</v>
      </c>
      <c r="FU9" s="360" t="s">
        <v>96</v>
      </c>
      <c r="FV9" s="360" t="s">
        <v>80</v>
      </c>
      <c r="FW9" s="360" t="s">
        <v>95</v>
      </c>
      <c r="FX9" s="360" t="s">
        <v>96</v>
      </c>
      <c r="FY9" s="360" t="s">
        <v>80</v>
      </c>
      <c r="FZ9" s="360" t="s">
        <v>95</v>
      </c>
      <c r="GA9" s="360" t="s">
        <v>96</v>
      </c>
      <c r="GB9" s="360" t="s">
        <v>80</v>
      </c>
      <c r="GC9" s="360" t="s">
        <v>95</v>
      </c>
      <c r="GD9" s="360" t="s">
        <v>96</v>
      </c>
      <c r="GE9" s="360" t="s">
        <v>80</v>
      </c>
      <c r="GF9" s="360" t="s">
        <v>95</v>
      </c>
      <c r="GG9" s="360" t="s">
        <v>96</v>
      </c>
      <c r="GH9" s="360" t="s">
        <v>80</v>
      </c>
      <c r="GI9" s="360" t="s">
        <v>95</v>
      </c>
      <c r="GJ9" s="360" t="s">
        <v>96</v>
      </c>
      <c r="GK9" s="360" t="s">
        <v>80</v>
      </c>
      <c r="GL9" s="360" t="s">
        <v>95</v>
      </c>
      <c r="GM9" s="360" t="s">
        <v>96</v>
      </c>
      <c r="GN9" s="360" t="s">
        <v>80</v>
      </c>
      <c r="GO9" s="360" t="s">
        <v>95</v>
      </c>
      <c r="GP9" s="360" t="s">
        <v>96</v>
      </c>
      <c r="GQ9" s="360" t="s">
        <v>80</v>
      </c>
      <c r="GR9" s="360" t="s">
        <v>95</v>
      </c>
      <c r="GS9" s="360" t="s">
        <v>96</v>
      </c>
      <c r="GT9" s="360" t="s">
        <v>80</v>
      </c>
      <c r="GU9" s="360" t="s">
        <v>95</v>
      </c>
      <c r="GV9" s="360" t="s">
        <v>96</v>
      </c>
      <c r="GW9" s="360" t="s">
        <v>80</v>
      </c>
      <c r="GX9" s="360" t="s">
        <v>95</v>
      </c>
      <c r="GY9" s="360" t="s">
        <v>96</v>
      </c>
      <c r="GZ9" s="360" t="s">
        <v>80</v>
      </c>
      <c r="HA9" s="360" t="s">
        <v>95</v>
      </c>
      <c r="HB9" s="360" t="s">
        <v>96</v>
      </c>
      <c r="HC9" s="360" t="s">
        <v>80</v>
      </c>
      <c r="HD9" s="360" t="s">
        <v>95</v>
      </c>
      <c r="HE9" s="360" t="s">
        <v>96</v>
      </c>
      <c r="HF9" s="360" t="s">
        <v>80</v>
      </c>
      <c r="HG9" s="871"/>
      <c r="HH9" s="871"/>
      <c r="HI9" s="871"/>
      <c r="HJ9" s="871"/>
      <c r="HK9" s="871"/>
      <c r="HL9" s="871"/>
      <c r="HM9" s="871"/>
      <c r="HN9" s="871"/>
      <c r="HO9" s="360" t="s">
        <v>95</v>
      </c>
      <c r="HP9" s="360" t="s">
        <v>96</v>
      </c>
      <c r="HQ9" s="360" t="s">
        <v>80</v>
      </c>
      <c r="HR9" s="360" t="s">
        <v>95</v>
      </c>
      <c r="HS9" s="360" t="s">
        <v>96</v>
      </c>
      <c r="HT9" s="360" t="s">
        <v>80</v>
      </c>
      <c r="HU9" s="360" t="s">
        <v>95</v>
      </c>
      <c r="HV9" s="360" t="s">
        <v>96</v>
      </c>
      <c r="HW9" s="360" t="s">
        <v>80</v>
      </c>
      <c r="HX9" s="360" t="s">
        <v>95</v>
      </c>
      <c r="HY9" s="360" t="s">
        <v>96</v>
      </c>
      <c r="HZ9" s="360" t="s">
        <v>80</v>
      </c>
      <c r="IA9" s="360" t="s">
        <v>95</v>
      </c>
      <c r="IB9" s="360" t="s">
        <v>96</v>
      </c>
      <c r="IC9" s="360" t="s">
        <v>80</v>
      </c>
      <c r="ID9" s="378" t="s">
        <v>95</v>
      </c>
      <c r="IE9" s="378" t="s">
        <v>96</v>
      </c>
      <c r="IF9" s="378" t="s">
        <v>80</v>
      </c>
      <c r="IG9" s="378" t="s">
        <v>95</v>
      </c>
      <c r="IH9" s="378" t="s">
        <v>96</v>
      </c>
      <c r="II9" s="378" t="s">
        <v>80</v>
      </c>
      <c r="IJ9" s="378" t="s">
        <v>95</v>
      </c>
      <c r="IK9" s="378" t="s">
        <v>96</v>
      </c>
      <c r="IL9" s="378" t="s">
        <v>80</v>
      </c>
      <c r="IM9" s="378" t="s">
        <v>95</v>
      </c>
      <c r="IN9" s="378" t="s">
        <v>96</v>
      </c>
      <c r="IO9" s="378" t="s">
        <v>80</v>
      </c>
      <c r="IP9" s="378" t="s">
        <v>95</v>
      </c>
      <c r="IQ9" s="378" t="s">
        <v>96</v>
      </c>
      <c r="IR9" s="378" t="s">
        <v>80</v>
      </c>
      <c r="IS9" s="378" t="s">
        <v>95</v>
      </c>
      <c r="IT9" s="378" t="s">
        <v>96</v>
      </c>
      <c r="IU9" s="378" t="s">
        <v>80</v>
      </c>
      <c r="IV9" s="378" t="s">
        <v>95</v>
      </c>
      <c r="IW9" s="378" t="s">
        <v>96</v>
      </c>
      <c r="IX9" s="378" t="s">
        <v>80</v>
      </c>
      <c r="IY9" s="378" t="s">
        <v>95</v>
      </c>
      <c r="IZ9" s="378" t="s">
        <v>96</v>
      </c>
      <c r="JA9" s="378" t="s">
        <v>80</v>
      </c>
      <c r="JB9" s="378" t="s">
        <v>95</v>
      </c>
      <c r="JC9" s="378" t="s">
        <v>96</v>
      </c>
      <c r="JD9" s="378" t="s">
        <v>80</v>
      </c>
      <c r="JE9" s="378" t="s">
        <v>95</v>
      </c>
      <c r="JF9" s="378" t="s">
        <v>96</v>
      </c>
      <c r="JG9" s="378" t="s">
        <v>80</v>
      </c>
      <c r="JH9" s="360"/>
      <c r="JI9" s="360"/>
      <c r="JJ9" s="360"/>
      <c r="JK9" s="360"/>
      <c r="JL9" s="360"/>
      <c r="JM9" s="360"/>
      <c r="JN9" s="360"/>
      <c r="JO9" s="360"/>
      <c r="JP9" s="360"/>
      <c r="JQ9" s="360"/>
      <c r="JR9" s="360"/>
      <c r="JS9" s="360"/>
      <c r="JT9" s="360" t="s">
        <v>95</v>
      </c>
      <c r="JU9" s="360" t="s">
        <v>96</v>
      </c>
      <c r="JV9" s="360" t="s">
        <v>80</v>
      </c>
      <c r="JW9" s="360"/>
      <c r="JX9" s="360"/>
      <c r="JY9" s="360"/>
      <c r="JZ9" s="360"/>
      <c r="KA9" s="360"/>
      <c r="KB9" s="360"/>
      <c r="KC9" s="360" t="s">
        <v>95</v>
      </c>
      <c r="KD9" s="360" t="s">
        <v>96</v>
      </c>
      <c r="KE9" s="360" t="s">
        <v>80</v>
      </c>
      <c r="KF9" s="360"/>
      <c r="KG9" s="360"/>
      <c r="KH9" s="360"/>
      <c r="KI9" s="360"/>
      <c r="KJ9" s="360"/>
      <c r="KK9" s="360"/>
      <c r="KL9" s="360" t="s">
        <v>95</v>
      </c>
      <c r="KM9" s="360" t="s">
        <v>96</v>
      </c>
      <c r="KN9" s="360" t="s">
        <v>80</v>
      </c>
      <c r="KO9" s="360"/>
      <c r="KP9" s="360"/>
      <c r="KQ9" s="360"/>
      <c r="KR9" s="360"/>
      <c r="KS9" s="360"/>
      <c r="KT9" s="360"/>
      <c r="KU9" s="360"/>
      <c r="KV9" s="360"/>
      <c r="KW9" s="360"/>
      <c r="KX9" s="360"/>
      <c r="KY9" s="360"/>
      <c r="KZ9" s="360"/>
      <c r="LA9" s="360" t="s">
        <v>95</v>
      </c>
      <c r="LB9" s="360" t="s">
        <v>96</v>
      </c>
      <c r="LC9" s="360" t="s">
        <v>80</v>
      </c>
      <c r="LD9" s="360"/>
      <c r="LE9" s="360"/>
      <c r="LF9" s="360"/>
      <c r="LG9" s="360"/>
      <c r="LH9" s="360"/>
      <c r="LI9" s="360"/>
      <c r="LJ9" s="360" t="s">
        <v>95</v>
      </c>
      <c r="LK9" s="360" t="s">
        <v>96</v>
      </c>
      <c r="LL9" s="360" t="s">
        <v>80</v>
      </c>
      <c r="LM9" s="360"/>
      <c r="LN9" s="360"/>
      <c r="LO9" s="360"/>
      <c r="LP9" s="360"/>
      <c r="LQ9" s="360"/>
      <c r="LR9" s="360"/>
      <c r="LS9" s="360" t="s">
        <v>95</v>
      </c>
      <c r="LT9" s="360" t="s">
        <v>96</v>
      </c>
      <c r="LU9" s="360" t="s">
        <v>80</v>
      </c>
      <c r="LV9" s="360" t="s">
        <v>95</v>
      </c>
      <c r="LW9" s="360" t="s">
        <v>96</v>
      </c>
      <c r="LX9" s="360" t="s">
        <v>80</v>
      </c>
      <c r="LY9" s="360"/>
      <c r="LZ9" s="360"/>
      <c r="MA9" s="360"/>
      <c r="MB9" s="360"/>
      <c r="MC9" s="360"/>
      <c r="MD9" s="360"/>
      <c r="ME9" s="360"/>
      <c r="MF9" s="360"/>
      <c r="MG9" s="360"/>
      <c r="MH9" s="360"/>
      <c r="MI9" s="360"/>
      <c r="MJ9" s="360"/>
      <c r="MK9" s="360"/>
    </row>
    <row r="10" spans="1:349" s="382" customFormat="1" ht="22.5" customHeight="1">
      <c r="A10" s="380">
        <v>1</v>
      </c>
      <c r="B10" s="380"/>
      <c r="C10" s="380" t="s">
        <v>86</v>
      </c>
      <c r="D10" s="380"/>
      <c r="E10" s="380"/>
      <c r="F10" s="380" t="s">
        <v>86</v>
      </c>
      <c r="G10" s="380"/>
      <c r="H10" s="380"/>
      <c r="I10" s="380"/>
      <c r="J10" s="380"/>
      <c r="K10" s="380"/>
      <c r="L10" s="380"/>
      <c r="M10" s="380"/>
      <c r="N10" s="380"/>
      <c r="O10" s="380">
        <v>0</v>
      </c>
      <c r="P10" s="380">
        <v>29</v>
      </c>
      <c r="Q10" s="380">
        <v>1</v>
      </c>
      <c r="R10" s="380">
        <v>0</v>
      </c>
      <c r="S10" s="380">
        <v>0</v>
      </c>
      <c r="T10" s="380">
        <v>30</v>
      </c>
      <c r="U10" s="380">
        <v>1</v>
      </c>
      <c r="V10" s="380">
        <v>2</v>
      </c>
      <c r="W10" s="380">
        <v>0</v>
      </c>
      <c r="X10" s="380">
        <v>0</v>
      </c>
      <c r="Y10" s="380">
        <v>0</v>
      </c>
      <c r="Z10" s="380">
        <v>3</v>
      </c>
      <c r="AA10" s="380">
        <v>0</v>
      </c>
      <c r="AB10" s="380">
        <v>2</v>
      </c>
      <c r="AC10" s="380">
        <v>1</v>
      </c>
      <c r="AD10" s="380">
        <v>0</v>
      </c>
      <c r="AE10" s="380">
        <v>0</v>
      </c>
      <c r="AF10" s="380">
        <v>3</v>
      </c>
      <c r="AG10" s="380">
        <v>0</v>
      </c>
      <c r="AH10" s="380">
        <v>0</v>
      </c>
      <c r="AI10" s="380">
        <v>0</v>
      </c>
      <c r="AJ10" s="380">
        <v>0</v>
      </c>
      <c r="AK10" s="380">
        <v>0</v>
      </c>
      <c r="AL10" s="380">
        <v>0</v>
      </c>
      <c r="AM10" s="380">
        <v>0</v>
      </c>
      <c r="AN10" s="380">
        <v>0</v>
      </c>
      <c r="AO10" s="380">
        <v>0</v>
      </c>
      <c r="AP10" s="380">
        <v>0</v>
      </c>
      <c r="AQ10" s="380">
        <v>0</v>
      </c>
      <c r="AR10" s="380">
        <v>0</v>
      </c>
      <c r="AS10" s="380">
        <v>0</v>
      </c>
      <c r="AT10" s="380">
        <v>0</v>
      </c>
      <c r="AU10" s="380">
        <v>0</v>
      </c>
      <c r="AV10" s="380">
        <v>0</v>
      </c>
      <c r="AW10" s="380">
        <v>0</v>
      </c>
      <c r="AX10" s="380">
        <v>0</v>
      </c>
      <c r="AY10" s="380">
        <v>0</v>
      </c>
      <c r="AZ10" s="380">
        <v>0</v>
      </c>
      <c r="BA10" s="380">
        <v>0</v>
      </c>
      <c r="BB10" s="380">
        <v>0</v>
      </c>
      <c r="BC10" s="380">
        <v>0</v>
      </c>
      <c r="BD10" s="380">
        <v>0</v>
      </c>
      <c r="BE10" s="380">
        <v>0</v>
      </c>
      <c r="BF10" s="380">
        <v>0</v>
      </c>
      <c r="BG10" s="380">
        <v>0</v>
      </c>
      <c r="BH10" s="380">
        <v>0</v>
      </c>
      <c r="BI10" s="380">
        <v>0</v>
      </c>
      <c r="BJ10" s="380">
        <v>0</v>
      </c>
      <c r="BK10" s="380">
        <v>0</v>
      </c>
      <c r="BL10" s="380">
        <v>1</v>
      </c>
      <c r="BM10" s="380">
        <v>0</v>
      </c>
      <c r="BN10" s="380">
        <v>0</v>
      </c>
      <c r="BO10" s="380">
        <v>0</v>
      </c>
      <c r="BP10" s="380">
        <v>1</v>
      </c>
      <c r="BQ10" s="380">
        <v>0</v>
      </c>
      <c r="BR10" s="380">
        <v>2</v>
      </c>
      <c r="BS10" s="380">
        <v>0</v>
      </c>
      <c r="BT10" s="380">
        <v>0</v>
      </c>
      <c r="BU10" s="380">
        <v>0</v>
      </c>
      <c r="BV10" s="380">
        <v>2</v>
      </c>
      <c r="BW10" s="380">
        <v>0</v>
      </c>
      <c r="BX10" s="380">
        <v>4</v>
      </c>
      <c r="BY10" s="380">
        <v>0</v>
      </c>
      <c r="BZ10" s="380">
        <v>0</v>
      </c>
      <c r="CA10" s="380">
        <v>0</v>
      </c>
      <c r="CB10" s="380">
        <v>4</v>
      </c>
      <c r="CC10" s="380">
        <v>0</v>
      </c>
      <c r="CD10" s="380">
        <v>1</v>
      </c>
      <c r="CE10" s="380">
        <v>0</v>
      </c>
      <c r="CF10" s="380">
        <v>0</v>
      </c>
      <c r="CG10" s="380">
        <v>0</v>
      </c>
      <c r="CH10" s="380">
        <v>1</v>
      </c>
      <c r="CI10" s="380">
        <v>0</v>
      </c>
      <c r="CJ10" s="380">
        <v>4</v>
      </c>
      <c r="CK10" s="380">
        <v>1</v>
      </c>
      <c r="CL10" s="380">
        <v>0</v>
      </c>
      <c r="CM10" s="380">
        <v>0</v>
      </c>
      <c r="CN10" s="380">
        <v>5</v>
      </c>
      <c r="CO10" s="380">
        <v>0</v>
      </c>
      <c r="CP10" s="380">
        <v>3</v>
      </c>
      <c r="CQ10" s="380">
        <v>1</v>
      </c>
      <c r="CR10" s="380">
        <v>0</v>
      </c>
      <c r="CS10" s="380">
        <v>0</v>
      </c>
      <c r="CT10" s="380">
        <v>4</v>
      </c>
      <c r="CU10" s="380">
        <v>0</v>
      </c>
      <c r="CV10" s="380">
        <v>0</v>
      </c>
      <c r="CW10" s="380">
        <v>226</v>
      </c>
      <c r="CX10" s="380">
        <v>0</v>
      </c>
      <c r="CY10" s="380">
        <v>0</v>
      </c>
      <c r="CZ10" s="380">
        <v>90</v>
      </c>
      <c r="DA10" s="380">
        <v>0</v>
      </c>
      <c r="DB10" s="380">
        <v>0</v>
      </c>
      <c r="DC10" s="380">
        <v>0</v>
      </c>
      <c r="DD10" s="380">
        <v>0</v>
      </c>
      <c r="DE10" s="380">
        <v>0</v>
      </c>
      <c r="DF10" s="380">
        <v>0</v>
      </c>
      <c r="DG10" s="380">
        <v>0</v>
      </c>
      <c r="DH10" s="380">
        <v>1</v>
      </c>
      <c r="DI10" s="380">
        <v>25</v>
      </c>
      <c r="DJ10" s="380">
        <v>31</v>
      </c>
      <c r="DK10" s="380">
        <v>0</v>
      </c>
      <c r="DL10" s="380">
        <v>1</v>
      </c>
      <c r="DM10" s="380">
        <v>0</v>
      </c>
      <c r="DN10" s="380">
        <v>0</v>
      </c>
      <c r="DO10" s="380">
        <v>0</v>
      </c>
      <c r="DP10" s="380">
        <v>0</v>
      </c>
      <c r="DQ10" s="380">
        <v>12</v>
      </c>
      <c r="DR10" s="380">
        <v>12</v>
      </c>
      <c r="DS10" s="380">
        <v>8</v>
      </c>
      <c r="DT10" s="380">
        <v>13</v>
      </c>
      <c r="DU10" s="380">
        <v>4</v>
      </c>
      <c r="DV10" s="380">
        <v>6</v>
      </c>
      <c r="DW10" s="380">
        <v>1</v>
      </c>
      <c r="DX10" s="380">
        <v>2</v>
      </c>
      <c r="DY10" s="380">
        <v>0</v>
      </c>
      <c r="DZ10" s="380">
        <v>0</v>
      </c>
      <c r="EA10" s="380">
        <v>11</v>
      </c>
      <c r="EB10" s="380">
        <v>7</v>
      </c>
      <c r="EC10" s="380">
        <v>0</v>
      </c>
      <c r="ED10" s="380">
        <v>0</v>
      </c>
      <c r="EE10" s="380">
        <v>9</v>
      </c>
      <c r="EF10" s="380">
        <v>13</v>
      </c>
      <c r="EG10" s="380">
        <v>0</v>
      </c>
      <c r="EH10" s="380">
        <v>0</v>
      </c>
      <c r="EI10" s="380">
        <v>5</v>
      </c>
      <c r="EJ10" s="380">
        <v>13</v>
      </c>
      <c r="EK10" s="380">
        <v>3</v>
      </c>
      <c r="EL10" s="380">
        <v>2</v>
      </c>
      <c r="EM10" s="380">
        <v>0</v>
      </c>
      <c r="EN10" s="380">
        <v>0</v>
      </c>
      <c r="EO10" s="380">
        <v>0</v>
      </c>
      <c r="EP10" s="380">
        <v>0</v>
      </c>
      <c r="EQ10" s="380">
        <v>0</v>
      </c>
      <c r="ER10" s="380">
        <v>0</v>
      </c>
      <c r="ES10" s="380">
        <v>2</v>
      </c>
      <c r="ET10" s="380">
        <v>6</v>
      </c>
      <c r="EU10" s="380">
        <v>5</v>
      </c>
      <c r="EV10" s="380">
        <v>8</v>
      </c>
      <c r="EW10" s="380">
        <v>13</v>
      </c>
      <c r="EX10" s="380">
        <v>0</v>
      </c>
      <c r="EY10" s="380">
        <v>0</v>
      </c>
      <c r="EZ10" s="380">
        <v>2</v>
      </c>
      <c r="FA10" s="380">
        <v>2</v>
      </c>
      <c r="FB10" s="380">
        <v>1</v>
      </c>
      <c r="FC10" s="380">
        <v>0</v>
      </c>
      <c r="FD10" s="380">
        <v>0</v>
      </c>
      <c r="FE10" s="380">
        <v>0</v>
      </c>
      <c r="FF10" s="380">
        <v>0</v>
      </c>
      <c r="FG10" s="380">
        <v>1</v>
      </c>
      <c r="FH10" s="380">
        <v>0</v>
      </c>
      <c r="FI10" s="380">
        <v>0</v>
      </c>
      <c r="FJ10" s="380">
        <v>0</v>
      </c>
      <c r="FK10" s="380">
        <v>0</v>
      </c>
      <c r="FL10" s="380">
        <v>0</v>
      </c>
      <c r="FM10" s="380">
        <v>1</v>
      </c>
      <c r="FN10" s="380">
        <v>0</v>
      </c>
      <c r="FO10" s="380">
        <v>0</v>
      </c>
      <c r="FP10" s="380">
        <v>0</v>
      </c>
      <c r="FQ10" s="380">
        <v>0</v>
      </c>
      <c r="FR10" s="380">
        <v>0</v>
      </c>
      <c r="FS10" s="380">
        <v>0</v>
      </c>
      <c r="FT10" s="380">
        <v>0</v>
      </c>
      <c r="FU10" s="380">
        <v>0</v>
      </c>
      <c r="FV10" s="380">
        <v>0</v>
      </c>
      <c r="FW10" s="380">
        <v>0</v>
      </c>
      <c r="FX10" s="380">
        <v>0</v>
      </c>
      <c r="FY10" s="380">
        <v>0</v>
      </c>
      <c r="FZ10" s="380">
        <v>0</v>
      </c>
      <c r="GA10" s="380">
        <v>0</v>
      </c>
      <c r="GB10" s="380">
        <v>0</v>
      </c>
      <c r="GC10" s="380">
        <v>0</v>
      </c>
      <c r="GD10" s="380">
        <v>0</v>
      </c>
      <c r="GE10" s="380">
        <v>0</v>
      </c>
      <c r="GF10" s="380">
        <v>0</v>
      </c>
      <c r="GG10" s="380">
        <v>0</v>
      </c>
      <c r="GH10" s="380">
        <v>0</v>
      </c>
      <c r="GI10" s="380">
        <v>0</v>
      </c>
      <c r="GJ10" s="380">
        <v>0</v>
      </c>
      <c r="GK10" s="380">
        <v>0</v>
      </c>
      <c r="GL10" s="380">
        <v>150</v>
      </c>
      <c r="GM10" s="380">
        <v>127</v>
      </c>
      <c r="GN10" s="380">
        <v>280</v>
      </c>
      <c r="GO10" s="380">
        <v>150</v>
      </c>
      <c r="GP10" s="380">
        <v>125</v>
      </c>
      <c r="GQ10" s="380">
        <v>275</v>
      </c>
      <c r="GR10" s="380">
        <v>127</v>
      </c>
      <c r="GS10" s="380">
        <v>128</v>
      </c>
      <c r="GT10" s="380">
        <v>255</v>
      </c>
      <c r="GU10" s="380">
        <v>0</v>
      </c>
      <c r="GV10" s="380">
        <v>0</v>
      </c>
      <c r="GW10" s="380">
        <v>0</v>
      </c>
      <c r="GX10" s="380">
        <v>0</v>
      </c>
      <c r="GY10" s="380">
        <v>0</v>
      </c>
      <c r="GZ10" s="380">
        <v>0</v>
      </c>
      <c r="HA10" s="380">
        <v>0</v>
      </c>
      <c r="HB10" s="380">
        <v>0</v>
      </c>
      <c r="HC10" s="380">
        <v>0</v>
      </c>
      <c r="HD10" s="380">
        <v>427</v>
      </c>
      <c r="HE10" s="380">
        <v>380</v>
      </c>
      <c r="HF10" s="380">
        <v>807</v>
      </c>
      <c r="HG10" s="380">
        <v>787</v>
      </c>
      <c r="HH10" s="380">
        <v>16</v>
      </c>
      <c r="HI10" s="380">
        <v>4</v>
      </c>
      <c r="HJ10" s="380">
        <v>0</v>
      </c>
      <c r="HK10" s="380">
        <v>0</v>
      </c>
      <c r="HL10" s="380">
        <v>0</v>
      </c>
      <c r="HM10" s="380">
        <v>0</v>
      </c>
      <c r="HN10" s="380">
        <v>807</v>
      </c>
      <c r="HO10" s="380">
        <v>0</v>
      </c>
      <c r="HP10" s="380">
        <v>0</v>
      </c>
      <c r="HQ10" s="380">
        <v>0</v>
      </c>
      <c r="HR10" s="380">
        <v>0</v>
      </c>
      <c r="HS10" s="380">
        <v>0</v>
      </c>
      <c r="HT10" s="380">
        <v>0</v>
      </c>
      <c r="HU10" s="380">
        <v>0</v>
      </c>
      <c r="HV10" s="380">
        <v>0</v>
      </c>
      <c r="HW10" s="380">
        <v>0</v>
      </c>
      <c r="HX10" s="380">
        <v>0</v>
      </c>
      <c r="HY10" s="380">
        <v>0</v>
      </c>
      <c r="HZ10" s="380">
        <v>0</v>
      </c>
      <c r="IA10" s="380">
        <v>0</v>
      </c>
      <c r="IB10" s="380">
        <v>0</v>
      </c>
      <c r="IC10" s="380">
        <v>0</v>
      </c>
      <c r="ID10" s="381">
        <v>0</v>
      </c>
      <c r="IE10" s="381">
        <v>0</v>
      </c>
      <c r="IF10" s="381">
        <v>0</v>
      </c>
      <c r="IG10" s="381">
        <v>2</v>
      </c>
      <c r="IH10" s="381">
        <v>4</v>
      </c>
      <c r="II10" s="381">
        <v>6</v>
      </c>
      <c r="IJ10" s="381">
        <v>76</v>
      </c>
      <c r="IK10" s="381">
        <v>68</v>
      </c>
      <c r="IL10" s="381">
        <v>144</v>
      </c>
      <c r="IM10" s="381">
        <v>119</v>
      </c>
      <c r="IN10" s="381">
        <v>118</v>
      </c>
      <c r="IO10" s="381">
        <v>237</v>
      </c>
      <c r="IP10" s="381">
        <v>131</v>
      </c>
      <c r="IQ10" s="381">
        <v>116</v>
      </c>
      <c r="IR10" s="381">
        <v>247</v>
      </c>
      <c r="IS10" s="381">
        <v>63</v>
      </c>
      <c r="IT10" s="381">
        <v>49</v>
      </c>
      <c r="IU10" s="381">
        <v>112</v>
      </c>
      <c r="IV10" s="381">
        <v>31</v>
      </c>
      <c r="IW10" s="381">
        <v>19</v>
      </c>
      <c r="IX10" s="381">
        <v>50</v>
      </c>
      <c r="IY10" s="381">
        <v>8</v>
      </c>
      <c r="IZ10" s="381">
        <v>4</v>
      </c>
      <c r="JA10" s="381">
        <v>12</v>
      </c>
      <c r="JB10" s="381">
        <v>2</v>
      </c>
      <c r="JC10" s="381">
        <v>0</v>
      </c>
      <c r="JD10" s="381">
        <v>2</v>
      </c>
      <c r="JE10" s="381">
        <v>0</v>
      </c>
      <c r="JF10" s="381">
        <v>0</v>
      </c>
      <c r="JG10" s="381">
        <v>0</v>
      </c>
      <c r="JH10" s="380">
        <v>0</v>
      </c>
      <c r="JI10" s="380">
        <v>0</v>
      </c>
      <c r="JJ10" s="380">
        <v>0</v>
      </c>
      <c r="JK10" s="380">
        <v>0</v>
      </c>
      <c r="JL10" s="380">
        <v>0</v>
      </c>
      <c r="JM10" s="380">
        <v>0</v>
      </c>
      <c r="JN10" s="380">
        <v>0</v>
      </c>
      <c r="JO10" s="380">
        <v>0</v>
      </c>
      <c r="JP10" s="380">
        <v>0</v>
      </c>
      <c r="JQ10" s="380">
        <v>0</v>
      </c>
      <c r="JR10" s="380">
        <v>0</v>
      </c>
      <c r="JS10" s="380">
        <v>0</v>
      </c>
      <c r="JT10" s="380">
        <v>0</v>
      </c>
      <c r="JU10" s="380">
        <v>0</v>
      </c>
      <c r="JV10" s="380">
        <v>0</v>
      </c>
      <c r="JW10" s="380">
        <v>0</v>
      </c>
      <c r="JX10" s="380">
        <v>0</v>
      </c>
      <c r="JY10" s="380">
        <v>0</v>
      </c>
      <c r="JZ10" s="380">
        <v>0</v>
      </c>
      <c r="KA10" s="380">
        <v>0</v>
      </c>
      <c r="KB10" s="380">
        <v>0</v>
      </c>
      <c r="KC10" s="380">
        <v>0</v>
      </c>
      <c r="KD10" s="380">
        <v>0</v>
      </c>
      <c r="KE10" s="380">
        <v>0</v>
      </c>
      <c r="KF10" s="380">
        <v>0</v>
      </c>
      <c r="KG10" s="380">
        <v>0</v>
      </c>
      <c r="KH10" s="380">
        <v>0</v>
      </c>
      <c r="KI10" s="380">
        <v>0</v>
      </c>
      <c r="KJ10" s="380">
        <v>0</v>
      </c>
      <c r="KK10" s="380">
        <v>0</v>
      </c>
      <c r="KL10" s="380">
        <v>0</v>
      </c>
      <c r="KM10" s="380">
        <v>0</v>
      </c>
      <c r="KN10" s="380">
        <v>0</v>
      </c>
      <c r="KO10" s="380">
        <v>0</v>
      </c>
      <c r="KP10" s="380">
        <v>0</v>
      </c>
      <c r="KQ10" s="380">
        <v>0</v>
      </c>
      <c r="KR10" s="380">
        <v>0</v>
      </c>
      <c r="KS10" s="380">
        <v>0</v>
      </c>
      <c r="KT10" s="380">
        <v>0</v>
      </c>
      <c r="KU10" s="380">
        <v>0</v>
      </c>
      <c r="KV10" s="380">
        <v>0</v>
      </c>
      <c r="KW10" s="380">
        <v>0</v>
      </c>
      <c r="KX10" s="380">
        <v>0</v>
      </c>
      <c r="KY10" s="380">
        <v>0</v>
      </c>
      <c r="KZ10" s="380">
        <v>0</v>
      </c>
      <c r="LA10" s="380">
        <v>0</v>
      </c>
      <c r="LB10" s="380">
        <v>0</v>
      </c>
      <c r="LC10" s="380">
        <v>0</v>
      </c>
      <c r="LD10" s="380">
        <v>0</v>
      </c>
      <c r="LE10" s="380">
        <v>0</v>
      </c>
      <c r="LF10" s="380">
        <v>0</v>
      </c>
      <c r="LG10" s="380">
        <v>1</v>
      </c>
      <c r="LH10" s="380">
        <v>0</v>
      </c>
      <c r="LI10" s="380">
        <v>0</v>
      </c>
      <c r="LJ10" s="380">
        <v>0</v>
      </c>
      <c r="LK10" s="380">
        <v>1</v>
      </c>
      <c r="LL10" s="380">
        <v>1</v>
      </c>
      <c r="LM10" s="380">
        <v>0</v>
      </c>
      <c r="LN10" s="380">
        <v>0</v>
      </c>
      <c r="LO10" s="380">
        <v>0</v>
      </c>
      <c r="LP10" s="380">
        <v>0</v>
      </c>
      <c r="LQ10" s="380">
        <v>0</v>
      </c>
      <c r="LR10" s="380">
        <v>0</v>
      </c>
      <c r="LS10" s="380">
        <v>0</v>
      </c>
      <c r="LT10" s="380">
        <v>0</v>
      </c>
      <c r="LU10" s="380">
        <v>0</v>
      </c>
      <c r="LV10" s="380">
        <v>138</v>
      </c>
      <c r="LW10" s="380">
        <v>128</v>
      </c>
      <c r="LX10" s="380">
        <v>266</v>
      </c>
      <c r="LY10" s="380">
        <v>0</v>
      </c>
      <c r="LZ10" s="380">
        <v>0</v>
      </c>
      <c r="MA10" s="380">
        <v>0</v>
      </c>
      <c r="MB10" s="380">
        <v>0</v>
      </c>
      <c r="MC10" s="380">
        <v>0</v>
      </c>
      <c r="MD10" s="380">
        <v>0</v>
      </c>
      <c r="ME10" s="380">
        <v>10</v>
      </c>
      <c r="MF10" s="380">
        <v>11</v>
      </c>
      <c r="MG10" s="380">
        <v>11</v>
      </c>
      <c r="MH10" s="380">
        <v>0</v>
      </c>
      <c r="MI10" s="380">
        <v>0</v>
      </c>
      <c r="MJ10" s="380">
        <v>0</v>
      </c>
      <c r="MK10" s="380">
        <v>32</v>
      </c>
    </row>
    <row r="11" spans="1:349" s="382" customFormat="1" ht="22.5" customHeight="1">
      <c r="A11" s="380">
        <v>2</v>
      </c>
      <c r="B11" s="380"/>
      <c r="C11" s="380" t="s">
        <v>87</v>
      </c>
      <c r="D11" s="380"/>
      <c r="E11" s="380"/>
      <c r="F11" s="380" t="s">
        <v>87</v>
      </c>
      <c r="G11" s="380"/>
      <c r="H11" s="380"/>
      <c r="I11" s="380"/>
      <c r="J11" s="380"/>
      <c r="K11" s="380"/>
      <c r="L11" s="380"/>
      <c r="M11" s="380"/>
      <c r="N11" s="380"/>
      <c r="O11" s="380">
        <v>0</v>
      </c>
      <c r="P11" s="380">
        <v>17</v>
      </c>
      <c r="Q11" s="380">
        <v>17</v>
      </c>
      <c r="R11" s="380">
        <v>2</v>
      </c>
      <c r="S11" s="380">
        <v>2</v>
      </c>
      <c r="T11" s="380">
        <v>38</v>
      </c>
      <c r="U11" s="380">
        <v>0</v>
      </c>
      <c r="V11" s="380">
        <v>2</v>
      </c>
      <c r="W11" s="380">
        <v>4</v>
      </c>
      <c r="X11" s="380">
        <v>0</v>
      </c>
      <c r="Y11" s="380">
        <v>0</v>
      </c>
      <c r="Z11" s="380">
        <v>6</v>
      </c>
      <c r="AA11" s="380">
        <v>0</v>
      </c>
      <c r="AB11" s="380">
        <v>0</v>
      </c>
      <c r="AC11" s="380">
        <v>1</v>
      </c>
      <c r="AD11" s="380">
        <v>1</v>
      </c>
      <c r="AE11" s="380">
        <v>0</v>
      </c>
      <c r="AF11" s="380">
        <v>2</v>
      </c>
      <c r="AG11" s="380">
        <v>0</v>
      </c>
      <c r="AH11" s="380">
        <v>0</v>
      </c>
      <c r="AI11" s="380">
        <v>0</v>
      </c>
      <c r="AJ11" s="380">
        <v>0</v>
      </c>
      <c r="AK11" s="380">
        <v>0</v>
      </c>
      <c r="AL11" s="380">
        <v>0</v>
      </c>
      <c r="AM11" s="380">
        <v>0</v>
      </c>
      <c r="AN11" s="380">
        <v>0</v>
      </c>
      <c r="AO11" s="380">
        <v>0</v>
      </c>
      <c r="AP11" s="380">
        <v>0</v>
      </c>
      <c r="AQ11" s="380">
        <v>0</v>
      </c>
      <c r="AR11" s="380">
        <v>0</v>
      </c>
      <c r="AS11" s="380">
        <v>0</v>
      </c>
      <c r="AT11" s="380">
        <v>0</v>
      </c>
      <c r="AU11" s="380">
        <v>0</v>
      </c>
      <c r="AV11" s="380">
        <v>0</v>
      </c>
      <c r="AW11" s="380">
        <v>0</v>
      </c>
      <c r="AX11" s="380">
        <v>0</v>
      </c>
      <c r="AY11" s="380">
        <v>0</v>
      </c>
      <c r="AZ11" s="380">
        <v>0</v>
      </c>
      <c r="BA11" s="380">
        <v>0</v>
      </c>
      <c r="BB11" s="380">
        <v>0</v>
      </c>
      <c r="BC11" s="380">
        <v>0</v>
      </c>
      <c r="BD11" s="380">
        <v>0</v>
      </c>
      <c r="BE11" s="380">
        <v>0</v>
      </c>
      <c r="BF11" s="380">
        <v>0</v>
      </c>
      <c r="BG11" s="380">
        <v>0</v>
      </c>
      <c r="BH11" s="380">
        <v>0</v>
      </c>
      <c r="BI11" s="380">
        <v>0</v>
      </c>
      <c r="BJ11" s="380">
        <v>0</v>
      </c>
      <c r="BK11" s="380">
        <v>0</v>
      </c>
      <c r="BL11" s="380">
        <v>0</v>
      </c>
      <c r="BM11" s="380">
        <v>0</v>
      </c>
      <c r="BN11" s="380">
        <v>0</v>
      </c>
      <c r="BO11" s="380">
        <v>0</v>
      </c>
      <c r="BP11" s="380">
        <v>0</v>
      </c>
      <c r="BQ11" s="380">
        <v>0</v>
      </c>
      <c r="BR11" s="380">
        <v>0</v>
      </c>
      <c r="BS11" s="380">
        <v>0</v>
      </c>
      <c r="BT11" s="380">
        <v>1</v>
      </c>
      <c r="BU11" s="380">
        <v>0</v>
      </c>
      <c r="BV11" s="380">
        <v>1</v>
      </c>
      <c r="BW11" s="380">
        <v>0</v>
      </c>
      <c r="BX11" s="380">
        <v>0</v>
      </c>
      <c r="BY11" s="380">
        <v>2</v>
      </c>
      <c r="BZ11" s="380">
        <v>0</v>
      </c>
      <c r="CA11" s="380">
        <v>0</v>
      </c>
      <c r="CB11" s="380">
        <v>2</v>
      </c>
      <c r="CC11" s="380">
        <v>0</v>
      </c>
      <c r="CD11" s="380">
        <v>2</v>
      </c>
      <c r="CE11" s="380">
        <v>1</v>
      </c>
      <c r="CF11" s="380">
        <v>0</v>
      </c>
      <c r="CG11" s="380">
        <v>0</v>
      </c>
      <c r="CH11" s="380">
        <v>3</v>
      </c>
      <c r="CI11" s="380">
        <v>0</v>
      </c>
      <c r="CJ11" s="380">
        <v>1</v>
      </c>
      <c r="CK11" s="380">
        <v>0</v>
      </c>
      <c r="CL11" s="380">
        <v>1</v>
      </c>
      <c r="CM11" s="380">
        <v>0</v>
      </c>
      <c r="CN11" s="380">
        <v>2</v>
      </c>
      <c r="CO11" s="380">
        <v>0</v>
      </c>
      <c r="CP11" s="380">
        <v>0</v>
      </c>
      <c r="CQ11" s="380">
        <v>0</v>
      </c>
      <c r="CR11" s="380">
        <v>0</v>
      </c>
      <c r="CS11" s="380">
        <v>1</v>
      </c>
      <c r="CT11" s="380">
        <v>1</v>
      </c>
      <c r="CU11" s="380">
        <v>0</v>
      </c>
      <c r="CV11" s="380">
        <v>0</v>
      </c>
      <c r="CW11" s="380">
        <v>278</v>
      </c>
      <c r="CX11" s="380">
        <v>0</v>
      </c>
      <c r="CY11" s="380">
        <v>0</v>
      </c>
      <c r="CZ11" s="380">
        <v>109</v>
      </c>
      <c r="DA11" s="380">
        <v>1</v>
      </c>
      <c r="DB11" s="380">
        <v>1</v>
      </c>
      <c r="DC11" s="380">
        <v>1</v>
      </c>
      <c r="DD11" s="380">
        <v>0</v>
      </c>
      <c r="DE11" s="380">
        <v>1</v>
      </c>
      <c r="DF11" s="380">
        <v>0</v>
      </c>
      <c r="DG11" s="380">
        <v>1</v>
      </c>
      <c r="DH11" s="380">
        <v>0</v>
      </c>
      <c r="DI11" s="380">
        <v>25</v>
      </c>
      <c r="DJ11" s="380">
        <v>24</v>
      </c>
      <c r="DK11" s="380">
        <v>4</v>
      </c>
      <c r="DL11" s="380">
        <v>1</v>
      </c>
      <c r="DM11" s="380">
        <v>1</v>
      </c>
      <c r="DN11" s="380">
        <v>0</v>
      </c>
      <c r="DO11" s="380">
        <v>0</v>
      </c>
      <c r="DP11" s="380">
        <v>0</v>
      </c>
      <c r="DQ11" s="380">
        <v>7</v>
      </c>
      <c r="DR11" s="380">
        <v>14</v>
      </c>
      <c r="DS11" s="380">
        <v>11</v>
      </c>
      <c r="DT11" s="380">
        <v>12</v>
      </c>
      <c r="DU11" s="380">
        <v>13</v>
      </c>
      <c r="DV11" s="380">
        <v>0</v>
      </c>
      <c r="DW11" s="380">
        <v>3</v>
      </c>
      <c r="DX11" s="380">
        <v>0</v>
      </c>
      <c r="DY11" s="380">
        <v>0</v>
      </c>
      <c r="DZ11" s="380">
        <v>0</v>
      </c>
      <c r="EA11" s="380">
        <v>18</v>
      </c>
      <c r="EB11" s="380">
        <v>6</v>
      </c>
      <c r="EC11" s="380">
        <v>0</v>
      </c>
      <c r="ED11" s="380">
        <v>0</v>
      </c>
      <c r="EE11" s="380">
        <v>12</v>
      </c>
      <c r="EF11" s="380">
        <v>16</v>
      </c>
      <c r="EG11" s="380">
        <v>0</v>
      </c>
      <c r="EH11" s="380">
        <v>0</v>
      </c>
      <c r="EI11" s="380">
        <v>4</v>
      </c>
      <c r="EJ11" s="380">
        <v>4</v>
      </c>
      <c r="EK11" s="380">
        <v>8</v>
      </c>
      <c r="EL11" s="380">
        <v>3</v>
      </c>
      <c r="EM11" s="380">
        <v>0</v>
      </c>
      <c r="EN11" s="380">
        <v>0</v>
      </c>
      <c r="EO11" s="380">
        <v>5</v>
      </c>
      <c r="EP11" s="380">
        <v>1</v>
      </c>
      <c r="EQ11" s="380">
        <v>0</v>
      </c>
      <c r="ER11" s="380">
        <v>0</v>
      </c>
      <c r="ES11" s="380">
        <v>3</v>
      </c>
      <c r="ET11" s="380">
        <v>2</v>
      </c>
      <c r="EU11" s="380">
        <v>16</v>
      </c>
      <c r="EV11" s="380">
        <v>6</v>
      </c>
      <c r="EW11" s="380">
        <v>22</v>
      </c>
      <c r="EX11" s="380">
        <v>0</v>
      </c>
      <c r="EY11" s="380">
        <v>0</v>
      </c>
      <c r="EZ11" s="380">
        <v>7</v>
      </c>
      <c r="FA11" s="380">
        <v>3</v>
      </c>
      <c r="FB11" s="380">
        <v>1</v>
      </c>
      <c r="FC11" s="380">
        <v>0</v>
      </c>
      <c r="FD11" s="380">
        <v>0</v>
      </c>
      <c r="FE11" s="380">
        <v>0</v>
      </c>
      <c r="FF11" s="380">
        <v>1</v>
      </c>
      <c r="FG11" s="380">
        <v>1</v>
      </c>
      <c r="FH11" s="380">
        <v>0</v>
      </c>
      <c r="FI11" s="380">
        <v>0</v>
      </c>
      <c r="FJ11" s="380">
        <v>0</v>
      </c>
      <c r="FK11" s="380">
        <v>0</v>
      </c>
      <c r="FL11" s="380">
        <v>0</v>
      </c>
      <c r="FM11" s="380">
        <v>0</v>
      </c>
      <c r="FN11" s="380">
        <v>0</v>
      </c>
      <c r="FO11" s="380">
        <v>0</v>
      </c>
      <c r="FP11" s="380">
        <v>0</v>
      </c>
      <c r="FQ11" s="380">
        <v>0</v>
      </c>
      <c r="FR11" s="380">
        <v>0</v>
      </c>
      <c r="FS11" s="380">
        <v>0</v>
      </c>
      <c r="FT11" s="380">
        <v>0</v>
      </c>
      <c r="FU11" s="380">
        <v>0</v>
      </c>
      <c r="FV11" s="380">
        <v>0</v>
      </c>
      <c r="FW11" s="380">
        <v>0</v>
      </c>
      <c r="FX11" s="380">
        <v>0</v>
      </c>
      <c r="FY11" s="380">
        <v>0</v>
      </c>
      <c r="FZ11" s="380">
        <v>0</v>
      </c>
      <c r="GA11" s="380">
        <v>0</v>
      </c>
      <c r="GB11" s="380">
        <v>0</v>
      </c>
      <c r="GC11" s="380">
        <v>0</v>
      </c>
      <c r="GD11" s="380">
        <v>0</v>
      </c>
      <c r="GE11" s="380">
        <v>0</v>
      </c>
      <c r="GF11" s="380">
        <v>0</v>
      </c>
      <c r="GG11" s="380">
        <v>0</v>
      </c>
      <c r="GH11" s="380">
        <v>0</v>
      </c>
      <c r="GI11" s="380">
        <v>0</v>
      </c>
      <c r="GJ11" s="380">
        <v>0</v>
      </c>
      <c r="GK11" s="380">
        <v>0</v>
      </c>
      <c r="GL11" s="380">
        <v>110</v>
      </c>
      <c r="GM11" s="380">
        <v>124</v>
      </c>
      <c r="GN11" s="380">
        <v>234</v>
      </c>
      <c r="GO11" s="380">
        <v>122</v>
      </c>
      <c r="GP11" s="380">
        <v>145</v>
      </c>
      <c r="GQ11" s="380">
        <v>267</v>
      </c>
      <c r="GR11" s="380">
        <v>113</v>
      </c>
      <c r="GS11" s="380">
        <v>135</v>
      </c>
      <c r="GT11" s="380">
        <v>248</v>
      </c>
      <c r="GU11" s="380">
        <v>0</v>
      </c>
      <c r="GV11" s="380">
        <v>0</v>
      </c>
      <c r="GW11" s="380">
        <v>0</v>
      </c>
      <c r="GX11" s="380">
        <v>0</v>
      </c>
      <c r="GY11" s="380">
        <v>0</v>
      </c>
      <c r="GZ11" s="380">
        <v>0</v>
      </c>
      <c r="HA11" s="380">
        <v>0</v>
      </c>
      <c r="HB11" s="380">
        <v>0</v>
      </c>
      <c r="HC11" s="380">
        <v>0</v>
      </c>
      <c r="HD11" s="380">
        <v>345</v>
      </c>
      <c r="HE11" s="380">
        <v>404</v>
      </c>
      <c r="HF11" s="380">
        <v>749</v>
      </c>
      <c r="HG11" s="380">
        <v>749</v>
      </c>
      <c r="HH11" s="380">
        <v>0</v>
      </c>
      <c r="HI11" s="380">
        <v>0</v>
      </c>
      <c r="HJ11" s="380">
        <v>0</v>
      </c>
      <c r="HK11" s="380">
        <v>0</v>
      </c>
      <c r="HL11" s="380">
        <v>0</v>
      </c>
      <c r="HM11" s="380">
        <v>0</v>
      </c>
      <c r="HN11" s="380">
        <v>749</v>
      </c>
      <c r="HO11" s="380">
        <v>0</v>
      </c>
      <c r="HP11" s="380">
        <v>0</v>
      </c>
      <c r="HQ11" s="380">
        <v>0</v>
      </c>
      <c r="HR11" s="380">
        <v>0</v>
      </c>
      <c r="HS11" s="380">
        <v>0</v>
      </c>
      <c r="HT11" s="380">
        <v>0</v>
      </c>
      <c r="HU11" s="380">
        <v>0</v>
      </c>
      <c r="HV11" s="380">
        <v>0</v>
      </c>
      <c r="HW11" s="380">
        <v>0</v>
      </c>
      <c r="HX11" s="380">
        <v>0</v>
      </c>
      <c r="HY11" s="380">
        <v>0</v>
      </c>
      <c r="HZ11" s="380">
        <v>0</v>
      </c>
      <c r="IA11" s="380">
        <v>0</v>
      </c>
      <c r="IB11" s="380">
        <v>0</v>
      </c>
      <c r="IC11" s="380">
        <v>0</v>
      </c>
      <c r="ID11" s="381">
        <v>0</v>
      </c>
      <c r="IE11" s="381">
        <v>0</v>
      </c>
      <c r="IF11" s="381">
        <v>0</v>
      </c>
      <c r="IG11" s="381">
        <v>4</v>
      </c>
      <c r="IH11" s="381">
        <v>8</v>
      </c>
      <c r="II11" s="381">
        <v>12</v>
      </c>
      <c r="IJ11" s="381">
        <v>53</v>
      </c>
      <c r="IK11" s="381">
        <v>71</v>
      </c>
      <c r="IL11" s="381">
        <v>124</v>
      </c>
      <c r="IM11" s="381">
        <v>118</v>
      </c>
      <c r="IN11" s="381">
        <v>137</v>
      </c>
      <c r="IO11" s="381">
        <v>255</v>
      </c>
      <c r="IP11" s="381">
        <v>88</v>
      </c>
      <c r="IQ11" s="381">
        <v>119</v>
      </c>
      <c r="IR11" s="381">
        <v>207</v>
      </c>
      <c r="IS11" s="381">
        <v>39</v>
      </c>
      <c r="IT11" s="381">
        <v>45</v>
      </c>
      <c r="IU11" s="381">
        <v>84</v>
      </c>
      <c r="IV11" s="381">
        <v>26</v>
      </c>
      <c r="IW11" s="381">
        <v>19</v>
      </c>
      <c r="IX11" s="381">
        <v>45</v>
      </c>
      <c r="IY11" s="381">
        <v>12</v>
      </c>
      <c r="IZ11" s="381">
        <v>4</v>
      </c>
      <c r="JA11" s="381">
        <v>16</v>
      </c>
      <c r="JB11" s="381">
        <v>4</v>
      </c>
      <c r="JC11" s="381">
        <v>1</v>
      </c>
      <c r="JD11" s="381">
        <v>5</v>
      </c>
      <c r="JE11" s="381">
        <v>1</v>
      </c>
      <c r="JF11" s="381">
        <v>0</v>
      </c>
      <c r="JG11" s="381">
        <v>1</v>
      </c>
      <c r="JH11" s="380">
        <v>0</v>
      </c>
      <c r="JI11" s="380">
        <v>0</v>
      </c>
      <c r="JJ11" s="380">
        <v>0</v>
      </c>
      <c r="JK11" s="380">
        <v>0</v>
      </c>
      <c r="JL11" s="380">
        <v>0</v>
      </c>
      <c r="JM11" s="380">
        <v>0</v>
      </c>
      <c r="JN11" s="380">
        <v>0</v>
      </c>
      <c r="JO11" s="380">
        <v>0</v>
      </c>
      <c r="JP11" s="380">
        <v>0</v>
      </c>
      <c r="JQ11" s="380">
        <v>0</v>
      </c>
      <c r="JR11" s="380">
        <v>0</v>
      </c>
      <c r="JS11" s="380">
        <v>0</v>
      </c>
      <c r="JT11" s="380">
        <v>0</v>
      </c>
      <c r="JU11" s="380">
        <v>0</v>
      </c>
      <c r="JV11" s="380">
        <v>0</v>
      </c>
      <c r="JW11" s="380">
        <v>0</v>
      </c>
      <c r="JX11" s="380">
        <v>0</v>
      </c>
      <c r="JY11" s="380">
        <v>0</v>
      </c>
      <c r="JZ11" s="380">
        <v>0</v>
      </c>
      <c r="KA11" s="380">
        <v>0</v>
      </c>
      <c r="KB11" s="380">
        <v>0</v>
      </c>
      <c r="KC11" s="380">
        <v>0</v>
      </c>
      <c r="KD11" s="380">
        <v>0</v>
      </c>
      <c r="KE11" s="380">
        <v>0</v>
      </c>
      <c r="KF11" s="380">
        <v>0</v>
      </c>
      <c r="KG11" s="380">
        <v>0</v>
      </c>
      <c r="KH11" s="380">
        <v>0</v>
      </c>
      <c r="KI11" s="380">
        <v>0</v>
      </c>
      <c r="KJ11" s="380">
        <v>0</v>
      </c>
      <c r="KK11" s="380">
        <v>0</v>
      </c>
      <c r="KL11" s="380">
        <v>0</v>
      </c>
      <c r="KM11" s="380">
        <v>0</v>
      </c>
      <c r="KN11" s="380">
        <v>0</v>
      </c>
      <c r="KO11" s="380">
        <v>0</v>
      </c>
      <c r="KP11" s="380">
        <v>0</v>
      </c>
      <c r="KQ11" s="380">
        <v>0</v>
      </c>
      <c r="KR11" s="380">
        <v>0</v>
      </c>
      <c r="KS11" s="380">
        <v>0</v>
      </c>
      <c r="KT11" s="380">
        <v>0</v>
      </c>
      <c r="KU11" s="380">
        <v>0</v>
      </c>
      <c r="KV11" s="380">
        <v>0</v>
      </c>
      <c r="KW11" s="380">
        <v>0</v>
      </c>
      <c r="KX11" s="380">
        <v>0</v>
      </c>
      <c r="KY11" s="380">
        <v>0</v>
      </c>
      <c r="KZ11" s="380">
        <v>0</v>
      </c>
      <c r="LA11" s="380">
        <v>0</v>
      </c>
      <c r="LB11" s="380">
        <v>0</v>
      </c>
      <c r="LC11" s="380">
        <v>0</v>
      </c>
      <c r="LD11" s="380">
        <v>0</v>
      </c>
      <c r="LE11" s="380">
        <v>0</v>
      </c>
      <c r="LF11" s="380">
        <v>0</v>
      </c>
      <c r="LG11" s="380">
        <v>0</v>
      </c>
      <c r="LH11" s="380">
        <v>0</v>
      </c>
      <c r="LI11" s="380">
        <v>0</v>
      </c>
      <c r="LJ11" s="380">
        <v>0</v>
      </c>
      <c r="LK11" s="380">
        <v>0</v>
      </c>
      <c r="LL11" s="380">
        <v>0</v>
      </c>
      <c r="LM11" s="380">
        <v>0</v>
      </c>
      <c r="LN11" s="380">
        <v>0</v>
      </c>
      <c r="LO11" s="380">
        <v>0</v>
      </c>
      <c r="LP11" s="380">
        <v>0</v>
      </c>
      <c r="LQ11" s="380">
        <v>0</v>
      </c>
      <c r="LR11" s="380">
        <v>0</v>
      </c>
      <c r="LS11" s="380">
        <v>0</v>
      </c>
      <c r="LT11" s="380">
        <v>0</v>
      </c>
      <c r="LU11" s="380">
        <v>0</v>
      </c>
      <c r="LV11" s="380">
        <v>119</v>
      </c>
      <c r="LW11" s="380">
        <v>118</v>
      </c>
      <c r="LX11" s="380">
        <v>237</v>
      </c>
      <c r="LY11" s="380">
        <v>0</v>
      </c>
      <c r="LZ11" s="380">
        <v>0</v>
      </c>
      <c r="MA11" s="380">
        <v>0</v>
      </c>
      <c r="MB11" s="380">
        <v>0</v>
      </c>
      <c r="MC11" s="380">
        <v>0</v>
      </c>
      <c r="MD11" s="380">
        <v>0</v>
      </c>
      <c r="ME11" s="380">
        <v>11</v>
      </c>
      <c r="MF11" s="380">
        <v>12</v>
      </c>
      <c r="MG11" s="380">
        <v>12</v>
      </c>
      <c r="MH11" s="380">
        <v>0</v>
      </c>
      <c r="MI11" s="380">
        <v>0</v>
      </c>
      <c r="MJ11" s="380">
        <v>0</v>
      </c>
      <c r="MK11" s="380">
        <v>35</v>
      </c>
    </row>
    <row r="12" spans="1:349" s="382" customFormat="1" ht="22.5" customHeight="1">
      <c r="A12" s="380">
        <v>3</v>
      </c>
      <c r="B12" s="380"/>
      <c r="C12" s="380" t="s">
        <v>81</v>
      </c>
      <c r="D12" s="380"/>
      <c r="E12" s="380"/>
      <c r="F12" s="380" t="s">
        <v>81</v>
      </c>
      <c r="G12" s="380"/>
      <c r="H12" s="380"/>
      <c r="I12" s="380"/>
      <c r="J12" s="380"/>
      <c r="K12" s="380"/>
      <c r="L12" s="380"/>
      <c r="M12" s="380"/>
      <c r="N12" s="380"/>
      <c r="O12" s="380">
        <v>3</v>
      </c>
      <c r="P12" s="380">
        <v>26</v>
      </c>
      <c r="Q12" s="380">
        <v>0</v>
      </c>
      <c r="R12" s="380">
        <v>4</v>
      </c>
      <c r="S12" s="380">
        <v>2</v>
      </c>
      <c r="T12" s="380">
        <v>35</v>
      </c>
      <c r="U12" s="380">
        <v>1</v>
      </c>
      <c r="V12" s="380">
        <v>4</v>
      </c>
      <c r="W12" s="380">
        <v>0</v>
      </c>
      <c r="X12" s="380">
        <v>1</v>
      </c>
      <c r="Y12" s="380">
        <v>0</v>
      </c>
      <c r="Z12" s="380">
        <v>6</v>
      </c>
      <c r="AA12" s="380">
        <v>0</v>
      </c>
      <c r="AB12" s="380">
        <v>3</v>
      </c>
      <c r="AC12" s="380">
        <v>0</v>
      </c>
      <c r="AD12" s="380">
        <v>2</v>
      </c>
      <c r="AE12" s="380">
        <v>0</v>
      </c>
      <c r="AF12" s="380">
        <v>5</v>
      </c>
      <c r="AG12" s="380">
        <v>0</v>
      </c>
      <c r="AH12" s="380">
        <v>0</v>
      </c>
      <c r="AI12" s="380">
        <v>0</v>
      </c>
      <c r="AJ12" s="380">
        <v>0</v>
      </c>
      <c r="AK12" s="380">
        <v>0</v>
      </c>
      <c r="AL12" s="380">
        <v>0</v>
      </c>
      <c r="AM12" s="380">
        <v>0</v>
      </c>
      <c r="AN12" s="380">
        <v>0</v>
      </c>
      <c r="AO12" s="380">
        <v>0</v>
      </c>
      <c r="AP12" s="380">
        <v>0</v>
      </c>
      <c r="AQ12" s="380">
        <v>0</v>
      </c>
      <c r="AR12" s="380">
        <v>0</v>
      </c>
      <c r="AS12" s="380">
        <v>0</v>
      </c>
      <c r="AT12" s="380">
        <v>0</v>
      </c>
      <c r="AU12" s="380">
        <v>0</v>
      </c>
      <c r="AV12" s="380">
        <v>0</v>
      </c>
      <c r="AW12" s="380">
        <v>0</v>
      </c>
      <c r="AX12" s="380">
        <v>0</v>
      </c>
      <c r="AY12" s="380">
        <v>0</v>
      </c>
      <c r="AZ12" s="380">
        <v>0</v>
      </c>
      <c r="BA12" s="380">
        <v>0</v>
      </c>
      <c r="BB12" s="380">
        <v>0</v>
      </c>
      <c r="BC12" s="380">
        <v>0</v>
      </c>
      <c r="BD12" s="380">
        <v>0</v>
      </c>
      <c r="BE12" s="380">
        <v>0</v>
      </c>
      <c r="BF12" s="380">
        <v>0</v>
      </c>
      <c r="BG12" s="380">
        <v>0</v>
      </c>
      <c r="BH12" s="380">
        <v>0</v>
      </c>
      <c r="BI12" s="380">
        <v>0</v>
      </c>
      <c r="BJ12" s="380">
        <v>0</v>
      </c>
      <c r="BK12" s="380">
        <v>0</v>
      </c>
      <c r="BL12" s="380">
        <v>0</v>
      </c>
      <c r="BM12" s="380">
        <v>0</v>
      </c>
      <c r="BN12" s="380">
        <v>0</v>
      </c>
      <c r="BO12" s="380">
        <v>0</v>
      </c>
      <c r="BP12" s="380">
        <v>0</v>
      </c>
      <c r="BQ12" s="380">
        <v>1</v>
      </c>
      <c r="BR12" s="380">
        <v>0</v>
      </c>
      <c r="BS12" s="380">
        <v>0</v>
      </c>
      <c r="BT12" s="380">
        <v>1</v>
      </c>
      <c r="BU12" s="380">
        <v>0</v>
      </c>
      <c r="BV12" s="380">
        <v>2</v>
      </c>
      <c r="BW12" s="380">
        <v>1</v>
      </c>
      <c r="BX12" s="380">
        <v>2</v>
      </c>
      <c r="BY12" s="380">
        <v>0</v>
      </c>
      <c r="BZ12" s="380">
        <v>1</v>
      </c>
      <c r="CA12" s="380">
        <v>1</v>
      </c>
      <c r="CB12" s="380">
        <v>5</v>
      </c>
      <c r="CC12" s="380">
        <v>1</v>
      </c>
      <c r="CD12" s="380">
        <v>0</v>
      </c>
      <c r="CE12" s="380">
        <v>0</v>
      </c>
      <c r="CF12" s="380">
        <v>1</v>
      </c>
      <c r="CG12" s="380">
        <v>0</v>
      </c>
      <c r="CH12" s="380">
        <v>2</v>
      </c>
      <c r="CI12" s="380">
        <v>0</v>
      </c>
      <c r="CJ12" s="380">
        <v>4</v>
      </c>
      <c r="CK12" s="380">
        <v>0</v>
      </c>
      <c r="CL12" s="380">
        <v>1</v>
      </c>
      <c r="CM12" s="380">
        <v>0</v>
      </c>
      <c r="CN12" s="380">
        <v>5</v>
      </c>
      <c r="CO12" s="380">
        <v>0</v>
      </c>
      <c r="CP12" s="380">
        <v>3</v>
      </c>
      <c r="CQ12" s="380">
        <v>0</v>
      </c>
      <c r="CR12" s="380">
        <v>1</v>
      </c>
      <c r="CS12" s="380">
        <v>1</v>
      </c>
      <c r="CT12" s="380">
        <v>5</v>
      </c>
      <c r="CU12" s="380">
        <v>0</v>
      </c>
      <c r="CV12" s="380">
        <v>0</v>
      </c>
      <c r="CW12" s="380">
        <v>258</v>
      </c>
      <c r="CX12" s="380">
        <v>0</v>
      </c>
      <c r="CY12" s="380">
        <v>0</v>
      </c>
      <c r="CZ12" s="380">
        <v>73</v>
      </c>
      <c r="DA12" s="380">
        <v>1</v>
      </c>
      <c r="DB12" s="380">
        <v>4</v>
      </c>
      <c r="DC12" s="380">
        <v>0</v>
      </c>
      <c r="DD12" s="380">
        <v>0</v>
      </c>
      <c r="DE12" s="380">
        <v>0</v>
      </c>
      <c r="DF12" s="380">
        <v>0</v>
      </c>
      <c r="DG12" s="380">
        <v>1</v>
      </c>
      <c r="DH12" s="380">
        <v>2</v>
      </c>
      <c r="DI12" s="380">
        <v>47</v>
      </c>
      <c r="DJ12" s="380">
        <v>40</v>
      </c>
      <c r="DK12" s="380">
        <v>1</v>
      </c>
      <c r="DL12" s="380">
        <v>1</v>
      </c>
      <c r="DM12" s="380">
        <v>0</v>
      </c>
      <c r="DN12" s="380">
        <v>0</v>
      </c>
      <c r="DO12" s="380">
        <v>0</v>
      </c>
      <c r="DP12" s="380">
        <v>0</v>
      </c>
      <c r="DQ12" s="380">
        <v>6</v>
      </c>
      <c r="DR12" s="380">
        <v>11</v>
      </c>
      <c r="DS12" s="380">
        <v>17</v>
      </c>
      <c r="DT12" s="380">
        <v>21</v>
      </c>
      <c r="DU12" s="380">
        <v>19</v>
      </c>
      <c r="DV12" s="380">
        <v>12</v>
      </c>
      <c r="DW12" s="380">
        <v>8</v>
      </c>
      <c r="DX12" s="380">
        <v>3</v>
      </c>
      <c r="DY12" s="380">
        <v>0</v>
      </c>
      <c r="DZ12" s="380">
        <v>0</v>
      </c>
      <c r="EA12" s="380">
        <v>32</v>
      </c>
      <c r="EB12" s="380">
        <v>23</v>
      </c>
      <c r="EC12" s="380">
        <v>4</v>
      </c>
      <c r="ED12" s="380">
        <v>7</v>
      </c>
      <c r="EE12" s="380">
        <v>8</v>
      </c>
      <c r="EF12" s="380">
        <v>10</v>
      </c>
      <c r="EG12" s="380">
        <v>0</v>
      </c>
      <c r="EH12" s="380">
        <v>0</v>
      </c>
      <c r="EI12" s="380">
        <v>6</v>
      </c>
      <c r="EJ12" s="380">
        <v>7</v>
      </c>
      <c r="EK12" s="380">
        <v>3</v>
      </c>
      <c r="EL12" s="380">
        <v>1</v>
      </c>
      <c r="EM12" s="380">
        <v>0</v>
      </c>
      <c r="EN12" s="380">
        <v>1</v>
      </c>
      <c r="EO12" s="380">
        <v>2</v>
      </c>
      <c r="EP12" s="380">
        <v>5</v>
      </c>
      <c r="EQ12" s="380">
        <v>0</v>
      </c>
      <c r="ER12" s="380">
        <v>0</v>
      </c>
      <c r="ES12" s="380">
        <v>3</v>
      </c>
      <c r="ET12" s="380">
        <v>2</v>
      </c>
      <c r="EU12" s="380">
        <v>8</v>
      </c>
      <c r="EV12" s="380">
        <v>9</v>
      </c>
      <c r="EW12" s="380">
        <v>17</v>
      </c>
      <c r="EX12" s="380">
        <v>1</v>
      </c>
      <c r="EY12" s="380">
        <v>0</v>
      </c>
      <c r="EZ12" s="380">
        <v>2</v>
      </c>
      <c r="FA12" s="380">
        <v>0</v>
      </c>
      <c r="FB12" s="380">
        <v>0</v>
      </c>
      <c r="FC12" s="380">
        <v>1</v>
      </c>
      <c r="FD12" s="380">
        <v>0</v>
      </c>
      <c r="FE12" s="380">
        <v>0</v>
      </c>
      <c r="FF12" s="380">
        <v>1</v>
      </c>
      <c r="FG12" s="380">
        <v>0</v>
      </c>
      <c r="FH12" s="380">
        <v>0</v>
      </c>
      <c r="FI12" s="380">
        <v>0</v>
      </c>
      <c r="FJ12" s="380">
        <v>0</v>
      </c>
      <c r="FK12" s="380">
        <v>1</v>
      </c>
      <c r="FL12" s="380">
        <v>0</v>
      </c>
      <c r="FM12" s="380">
        <v>1</v>
      </c>
      <c r="FN12" s="380">
        <v>0</v>
      </c>
      <c r="FO12" s="380">
        <v>1</v>
      </c>
      <c r="FP12" s="380">
        <v>0</v>
      </c>
      <c r="FQ12" s="380">
        <v>0</v>
      </c>
      <c r="FR12" s="380">
        <v>0</v>
      </c>
      <c r="FS12" s="380">
        <v>0</v>
      </c>
      <c r="FT12" s="380">
        <v>0</v>
      </c>
      <c r="FU12" s="380">
        <v>0</v>
      </c>
      <c r="FV12" s="380">
        <v>0</v>
      </c>
      <c r="FW12" s="380">
        <v>0</v>
      </c>
      <c r="FX12" s="380">
        <v>0</v>
      </c>
      <c r="FY12" s="380">
        <v>0</v>
      </c>
      <c r="FZ12" s="380">
        <v>0</v>
      </c>
      <c r="GA12" s="380">
        <v>0</v>
      </c>
      <c r="GB12" s="380">
        <v>0</v>
      </c>
      <c r="GC12" s="380">
        <v>0</v>
      </c>
      <c r="GD12" s="380">
        <v>0</v>
      </c>
      <c r="GE12" s="380">
        <v>0</v>
      </c>
      <c r="GF12" s="380">
        <v>0</v>
      </c>
      <c r="GG12" s="380">
        <v>0</v>
      </c>
      <c r="GH12" s="380">
        <v>0</v>
      </c>
      <c r="GI12" s="380">
        <v>0</v>
      </c>
      <c r="GJ12" s="380">
        <v>0</v>
      </c>
      <c r="GK12" s="380">
        <v>0</v>
      </c>
      <c r="GL12" s="380">
        <v>154</v>
      </c>
      <c r="GM12" s="380">
        <v>130</v>
      </c>
      <c r="GN12" s="380">
        <v>281</v>
      </c>
      <c r="GO12" s="380">
        <v>163</v>
      </c>
      <c r="GP12" s="380">
        <v>142</v>
      </c>
      <c r="GQ12" s="380">
        <v>305</v>
      </c>
      <c r="GR12" s="380">
        <v>157</v>
      </c>
      <c r="GS12" s="380">
        <v>114</v>
      </c>
      <c r="GT12" s="380">
        <v>271</v>
      </c>
      <c r="GU12" s="380">
        <v>0</v>
      </c>
      <c r="GV12" s="380">
        <v>0</v>
      </c>
      <c r="GW12" s="380">
        <v>0</v>
      </c>
      <c r="GX12" s="380">
        <v>0</v>
      </c>
      <c r="GY12" s="380">
        <v>0</v>
      </c>
      <c r="GZ12" s="380">
        <v>0</v>
      </c>
      <c r="HA12" s="380">
        <v>0</v>
      </c>
      <c r="HB12" s="380">
        <v>0</v>
      </c>
      <c r="HC12" s="380">
        <v>0</v>
      </c>
      <c r="HD12" s="380">
        <v>474</v>
      </c>
      <c r="HE12" s="380">
        <v>386</v>
      </c>
      <c r="HF12" s="380">
        <v>860</v>
      </c>
      <c r="HG12" s="380">
        <v>810</v>
      </c>
      <c r="HH12" s="380">
        <v>49</v>
      </c>
      <c r="HI12" s="380">
        <v>1</v>
      </c>
      <c r="HJ12" s="380">
        <v>0</v>
      </c>
      <c r="HK12" s="380">
        <v>0</v>
      </c>
      <c r="HL12" s="380">
        <v>0</v>
      </c>
      <c r="HM12" s="380">
        <v>0</v>
      </c>
      <c r="HN12" s="380">
        <v>860</v>
      </c>
      <c r="HO12" s="380">
        <v>0</v>
      </c>
      <c r="HP12" s="380">
        <v>0</v>
      </c>
      <c r="HQ12" s="380">
        <v>0</v>
      </c>
      <c r="HR12" s="380">
        <v>0</v>
      </c>
      <c r="HS12" s="380">
        <v>0</v>
      </c>
      <c r="HT12" s="380">
        <v>0</v>
      </c>
      <c r="HU12" s="380">
        <v>0</v>
      </c>
      <c r="HV12" s="380">
        <v>0</v>
      </c>
      <c r="HW12" s="380">
        <v>0</v>
      </c>
      <c r="HX12" s="380">
        <v>0</v>
      </c>
      <c r="HY12" s="380">
        <v>0</v>
      </c>
      <c r="HZ12" s="380">
        <v>0</v>
      </c>
      <c r="IA12" s="380">
        <v>0</v>
      </c>
      <c r="IB12" s="380">
        <v>0</v>
      </c>
      <c r="IC12" s="380">
        <v>0</v>
      </c>
      <c r="ID12" s="381">
        <v>1</v>
      </c>
      <c r="IE12" s="381">
        <v>1</v>
      </c>
      <c r="IF12" s="381">
        <v>2</v>
      </c>
      <c r="IG12" s="381">
        <v>5</v>
      </c>
      <c r="IH12" s="381">
        <v>13</v>
      </c>
      <c r="II12" s="381">
        <v>18</v>
      </c>
      <c r="IJ12" s="381">
        <v>77</v>
      </c>
      <c r="IK12" s="381">
        <v>87</v>
      </c>
      <c r="IL12" s="381">
        <v>164</v>
      </c>
      <c r="IM12" s="381">
        <v>138</v>
      </c>
      <c r="IN12" s="381">
        <v>119</v>
      </c>
      <c r="IO12" s="381">
        <v>257</v>
      </c>
      <c r="IP12" s="381">
        <v>146</v>
      </c>
      <c r="IQ12" s="381">
        <v>110</v>
      </c>
      <c r="IR12" s="381">
        <v>256</v>
      </c>
      <c r="IS12" s="381">
        <v>77</v>
      </c>
      <c r="IT12" s="381">
        <v>36</v>
      </c>
      <c r="IU12" s="381">
        <v>113</v>
      </c>
      <c r="IV12" s="381">
        <v>22</v>
      </c>
      <c r="IW12" s="381">
        <v>15</v>
      </c>
      <c r="IX12" s="381">
        <v>37</v>
      </c>
      <c r="IY12" s="381">
        <v>5</v>
      </c>
      <c r="IZ12" s="381">
        <v>3</v>
      </c>
      <c r="JA12" s="381">
        <v>8</v>
      </c>
      <c r="JB12" s="381">
        <v>2</v>
      </c>
      <c r="JC12" s="381">
        <v>0</v>
      </c>
      <c r="JD12" s="381">
        <v>2</v>
      </c>
      <c r="JE12" s="381">
        <v>0</v>
      </c>
      <c r="JF12" s="381">
        <v>0</v>
      </c>
      <c r="JG12" s="381">
        <v>0</v>
      </c>
      <c r="JH12" s="380">
        <v>0</v>
      </c>
      <c r="JI12" s="380">
        <v>0</v>
      </c>
      <c r="JJ12" s="380">
        <v>0</v>
      </c>
      <c r="JK12" s="380">
        <v>0</v>
      </c>
      <c r="JL12" s="380">
        <v>0</v>
      </c>
      <c r="JM12" s="380">
        <v>0</v>
      </c>
      <c r="JN12" s="380">
        <v>0</v>
      </c>
      <c r="JO12" s="380">
        <v>0</v>
      </c>
      <c r="JP12" s="380">
        <v>0</v>
      </c>
      <c r="JQ12" s="380">
        <v>0</v>
      </c>
      <c r="JR12" s="380">
        <v>0</v>
      </c>
      <c r="JS12" s="380">
        <v>0</v>
      </c>
      <c r="JT12" s="380">
        <v>0</v>
      </c>
      <c r="JU12" s="380">
        <v>0</v>
      </c>
      <c r="JV12" s="380">
        <v>0</v>
      </c>
      <c r="JW12" s="380">
        <v>0</v>
      </c>
      <c r="JX12" s="380">
        <v>0</v>
      </c>
      <c r="JY12" s="380">
        <v>0</v>
      </c>
      <c r="JZ12" s="380">
        <v>0</v>
      </c>
      <c r="KA12" s="380">
        <v>0</v>
      </c>
      <c r="KB12" s="380">
        <v>0</v>
      </c>
      <c r="KC12" s="380">
        <v>0</v>
      </c>
      <c r="KD12" s="380">
        <v>0</v>
      </c>
      <c r="KE12" s="380">
        <v>0</v>
      </c>
      <c r="KF12" s="380">
        <v>0</v>
      </c>
      <c r="KG12" s="380">
        <v>0</v>
      </c>
      <c r="KH12" s="380">
        <v>0</v>
      </c>
      <c r="KI12" s="380">
        <v>0</v>
      </c>
      <c r="KJ12" s="380">
        <v>0</v>
      </c>
      <c r="KK12" s="380">
        <v>0</v>
      </c>
      <c r="KL12" s="380">
        <v>0</v>
      </c>
      <c r="KM12" s="380">
        <v>0</v>
      </c>
      <c r="KN12" s="380">
        <v>0</v>
      </c>
      <c r="KO12" s="380">
        <v>0</v>
      </c>
      <c r="KP12" s="380">
        <v>0</v>
      </c>
      <c r="KQ12" s="380">
        <v>0</v>
      </c>
      <c r="KR12" s="380">
        <v>0</v>
      </c>
      <c r="KS12" s="380">
        <v>0</v>
      </c>
      <c r="KT12" s="380">
        <v>0</v>
      </c>
      <c r="KU12" s="380">
        <v>0</v>
      </c>
      <c r="KV12" s="380">
        <v>0</v>
      </c>
      <c r="KW12" s="380">
        <v>0</v>
      </c>
      <c r="KX12" s="380">
        <v>0</v>
      </c>
      <c r="KY12" s="380">
        <v>0</v>
      </c>
      <c r="KZ12" s="380">
        <v>0</v>
      </c>
      <c r="LA12" s="380">
        <v>0</v>
      </c>
      <c r="LB12" s="380">
        <v>0</v>
      </c>
      <c r="LC12" s="380">
        <v>0</v>
      </c>
      <c r="LD12" s="380">
        <v>1</v>
      </c>
      <c r="LE12" s="380">
        <v>0</v>
      </c>
      <c r="LF12" s="380">
        <v>0</v>
      </c>
      <c r="LG12" s="380">
        <v>0</v>
      </c>
      <c r="LH12" s="380">
        <v>0</v>
      </c>
      <c r="LI12" s="380">
        <v>0</v>
      </c>
      <c r="LJ12" s="380">
        <v>1</v>
      </c>
      <c r="LK12" s="380">
        <v>0</v>
      </c>
      <c r="LL12" s="380">
        <v>1</v>
      </c>
      <c r="LM12" s="380">
        <v>0</v>
      </c>
      <c r="LN12" s="380">
        <v>0</v>
      </c>
      <c r="LO12" s="380">
        <v>0</v>
      </c>
      <c r="LP12" s="380">
        <v>0</v>
      </c>
      <c r="LQ12" s="380">
        <v>0</v>
      </c>
      <c r="LR12" s="380">
        <v>0</v>
      </c>
      <c r="LS12" s="380">
        <v>0</v>
      </c>
      <c r="LT12" s="380">
        <v>0</v>
      </c>
      <c r="LU12" s="380">
        <v>0</v>
      </c>
      <c r="LV12" s="380">
        <v>113</v>
      </c>
      <c r="LW12" s="380">
        <v>127</v>
      </c>
      <c r="LX12" s="380">
        <v>240</v>
      </c>
      <c r="LY12" s="380">
        <v>0</v>
      </c>
      <c r="LZ12" s="380">
        <v>0</v>
      </c>
      <c r="MA12" s="380">
        <v>0</v>
      </c>
      <c r="MB12" s="380">
        <v>0</v>
      </c>
      <c r="MC12" s="380">
        <v>0</v>
      </c>
      <c r="MD12" s="380">
        <v>0</v>
      </c>
      <c r="ME12" s="380">
        <v>13</v>
      </c>
      <c r="MF12" s="380">
        <v>14</v>
      </c>
      <c r="MG12" s="380">
        <v>12</v>
      </c>
      <c r="MH12" s="380">
        <v>0</v>
      </c>
      <c r="MI12" s="380">
        <v>0</v>
      </c>
      <c r="MJ12" s="380">
        <v>0</v>
      </c>
      <c r="MK12" s="380">
        <v>39</v>
      </c>
    </row>
    <row r="13" spans="1:349" s="382" customFormat="1" ht="23.25" customHeight="1">
      <c r="A13" s="380">
        <v>4</v>
      </c>
      <c r="B13" s="380"/>
      <c r="C13" s="380" t="s">
        <v>88</v>
      </c>
      <c r="D13" s="380"/>
      <c r="E13" s="380"/>
      <c r="F13" s="380" t="s">
        <v>88</v>
      </c>
      <c r="G13" s="380"/>
      <c r="H13" s="380"/>
      <c r="I13" s="380"/>
      <c r="J13" s="380"/>
      <c r="K13" s="380"/>
      <c r="L13" s="380"/>
      <c r="M13" s="380"/>
      <c r="N13" s="380"/>
      <c r="O13" s="380">
        <v>0</v>
      </c>
      <c r="P13" s="380">
        <v>9</v>
      </c>
      <c r="Q13" s="380">
        <v>1</v>
      </c>
      <c r="R13" s="380">
        <v>2</v>
      </c>
      <c r="S13" s="380">
        <v>0</v>
      </c>
      <c r="T13" s="380">
        <v>12</v>
      </c>
      <c r="U13" s="380">
        <v>0</v>
      </c>
      <c r="V13" s="380">
        <v>1</v>
      </c>
      <c r="W13" s="380">
        <v>0</v>
      </c>
      <c r="X13" s="380">
        <v>1</v>
      </c>
      <c r="Y13" s="380">
        <v>0</v>
      </c>
      <c r="Z13" s="380">
        <v>2</v>
      </c>
      <c r="AA13" s="380">
        <v>0</v>
      </c>
      <c r="AB13" s="380">
        <v>1</v>
      </c>
      <c r="AC13" s="380">
        <v>0</v>
      </c>
      <c r="AD13" s="380">
        <v>1</v>
      </c>
      <c r="AE13" s="380">
        <v>0</v>
      </c>
      <c r="AF13" s="380">
        <v>2</v>
      </c>
      <c r="AG13" s="380">
        <v>0</v>
      </c>
      <c r="AH13" s="380">
        <v>0</v>
      </c>
      <c r="AI13" s="380">
        <v>0</v>
      </c>
      <c r="AJ13" s="380">
        <v>0</v>
      </c>
      <c r="AK13" s="380">
        <v>0</v>
      </c>
      <c r="AL13" s="380">
        <v>0</v>
      </c>
      <c r="AM13" s="380">
        <v>0</v>
      </c>
      <c r="AN13" s="380">
        <v>0</v>
      </c>
      <c r="AO13" s="380">
        <v>0</v>
      </c>
      <c r="AP13" s="380">
        <v>0</v>
      </c>
      <c r="AQ13" s="380">
        <v>0</v>
      </c>
      <c r="AR13" s="380">
        <v>0</v>
      </c>
      <c r="AS13" s="380">
        <v>0</v>
      </c>
      <c r="AT13" s="380">
        <v>0</v>
      </c>
      <c r="AU13" s="380">
        <v>0</v>
      </c>
      <c r="AV13" s="380">
        <v>0</v>
      </c>
      <c r="AW13" s="380">
        <v>0</v>
      </c>
      <c r="AX13" s="380">
        <v>0</v>
      </c>
      <c r="AY13" s="380">
        <v>0</v>
      </c>
      <c r="AZ13" s="380">
        <v>0</v>
      </c>
      <c r="BA13" s="380">
        <v>0</v>
      </c>
      <c r="BB13" s="380">
        <v>0</v>
      </c>
      <c r="BC13" s="380">
        <v>0</v>
      </c>
      <c r="BD13" s="380">
        <v>0</v>
      </c>
      <c r="BE13" s="380">
        <v>0</v>
      </c>
      <c r="BF13" s="380">
        <v>0</v>
      </c>
      <c r="BG13" s="380">
        <v>0</v>
      </c>
      <c r="BH13" s="380">
        <v>0</v>
      </c>
      <c r="BI13" s="380">
        <v>0</v>
      </c>
      <c r="BJ13" s="380">
        <v>0</v>
      </c>
      <c r="BK13" s="380">
        <v>0</v>
      </c>
      <c r="BL13" s="380">
        <v>1</v>
      </c>
      <c r="BM13" s="380">
        <v>0</v>
      </c>
      <c r="BN13" s="380">
        <v>0</v>
      </c>
      <c r="BO13" s="380">
        <v>0</v>
      </c>
      <c r="BP13" s="380">
        <v>1</v>
      </c>
      <c r="BQ13" s="380">
        <v>0</v>
      </c>
      <c r="BR13" s="380">
        <v>2</v>
      </c>
      <c r="BS13" s="380">
        <v>0</v>
      </c>
      <c r="BT13" s="380">
        <v>1</v>
      </c>
      <c r="BU13" s="380">
        <v>0</v>
      </c>
      <c r="BV13" s="380">
        <v>3</v>
      </c>
      <c r="BW13" s="380">
        <v>0</v>
      </c>
      <c r="BX13" s="380">
        <v>1</v>
      </c>
      <c r="BY13" s="380">
        <v>0</v>
      </c>
      <c r="BZ13" s="380">
        <v>1</v>
      </c>
      <c r="CA13" s="380">
        <v>0</v>
      </c>
      <c r="CB13" s="380">
        <v>2</v>
      </c>
      <c r="CC13" s="380">
        <v>0</v>
      </c>
      <c r="CD13" s="380">
        <v>1</v>
      </c>
      <c r="CE13" s="380">
        <v>0</v>
      </c>
      <c r="CF13" s="380">
        <v>0</v>
      </c>
      <c r="CG13" s="380">
        <v>0</v>
      </c>
      <c r="CH13" s="380">
        <v>1</v>
      </c>
      <c r="CI13" s="380">
        <v>0</v>
      </c>
      <c r="CJ13" s="380">
        <v>0</v>
      </c>
      <c r="CK13" s="380">
        <v>0</v>
      </c>
      <c r="CL13" s="380">
        <v>0</v>
      </c>
      <c r="CM13" s="380">
        <v>0</v>
      </c>
      <c r="CN13" s="380">
        <v>0</v>
      </c>
      <c r="CO13" s="380">
        <v>0</v>
      </c>
      <c r="CP13" s="380">
        <v>0</v>
      </c>
      <c r="CQ13" s="380">
        <v>0</v>
      </c>
      <c r="CR13" s="380">
        <v>0</v>
      </c>
      <c r="CS13" s="380">
        <v>0</v>
      </c>
      <c r="CT13" s="380">
        <v>0</v>
      </c>
      <c r="CU13" s="380">
        <v>0</v>
      </c>
      <c r="CV13" s="380">
        <v>0</v>
      </c>
      <c r="CW13" s="380">
        <v>189</v>
      </c>
      <c r="CX13" s="380">
        <v>0</v>
      </c>
      <c r="CY13" s="380">
        <v>0</v>
      </c>
      <c r="CZ13" s="380">
        <v>36</v>
      </c>
      <c r="DA13" s="380">
        <v>4</v>
      </c>
      <c r="DB13" s="380">
        <v>1</v>
      </c>
      <c r="DC13" s="380">
        <v>0</v>
      </c>
      <c r="DD13" s="380">
        <v>0</v>
      </c>
      <c r="DE13" s="380">
        <v>2</v>
      </c>
      <c r="DF13" s="380">
        <v>0</v>
      </c>
      <c r="DG13" s="380">
        <v>1</v>
      </c>
      <c r="DH13" s="380">
        <v>0</v>
      </c>
      <c r="DI13" s="380">
        <v>24</v>
      </c>
      <c r="DJ13" s="380">
        <v>17</v>
      </c>
      <c r="DK13" s="380">
        <v>1</v>
      </c>
      <c r="DL13" s="380">
        <v>0</v>
      </c>
      <c r="DM13" s="380">
        <v>0</v>
      </c>
      <c r="DN13" s="380">
        <v>0</v>
      </c>
      <c r="DO13" s="380">
        <v>0</v>
      </c>
      <c r="DP13" s="380">
        <v>0</v>
      </c>
      <c r="DQ13" s="380">
        <v>10</v>
      </c>
      <c r="DR13" s="380">
        <v>9</v>
      </c>
      <c r="DS13" s="380">
        <v>10</v>
      </c>
      <c r="DT13" s="380">
        <v>5</v>
      </c>
      <c r="DU13" s="380">
        <v>9</v>
      </c>
      <c r="DV13" s="380">
        <v>4</v>
      </c>
      <c r="DW13" s="380">
        <v>2</v>
      </c>
      <c r="DX13" s="380">
        <v>0</v>
      </c>
      <c r="DY13" s="380">
        <v>1</v>
      </c>
      <c r="DZ13" s="380">
        <v>0</v>
      </c>
      <c r="EA13" s="380">
        <v>9</v>
      </c>
      <c r="EB13" s="380">
        <v>7</v>
      </c>
      <c r="EC13" s="380">
        <v>0</v>
      </c>
      <c r="ED13" s="380">
        <v>0</v>
      </c>
      <c r="EE13" s="380">
        <v>10</v>
      </c>
      <c r="EF13" s="380">
        <v>4</v>
      </c>
      <c r="EG13" s="380">
        <v>0</v>
      </c>
      <c r="EH13" s="380">
        <v>0</v>
      </c>
      <c r="EI13" s="380">
        <v>13</v>
      </c>
      <c r="EJ13" s="380">
        <v>7</v>
      </c>
      <c r="EK13" s="380">
        <v>2</v>
      </c>
      <c r="EL13" s="380">
        <v>1</v>
      </c>
      <c r="EM13" s="380">
        <v>0</v>
      </c>
      <c r="EN13" s="380">
        <v>0</v>
      </c>
      <c r="EO13" s="380">
        <v>7</v>
      </c>
      <c r="EP13" s="380">
        <v>2</v>
      </c>
      <c r="EQ13" s="380">
        <v>0</v>
      </c>
      <c r="ER13" s="380">
        <v>0</v>
      </c>
      <c r="ES13" s="380">
        <v>1</v>
      </c>
      <c r="ET13" s="380">
        <v>1</v>
      </c>
      <c r="EU13" s="380">
        <v>10</v>
      </c>
      <c r="EV13" s="380">
        <v>4</v>
      </c>
      <c r="EW13" s="380">
        <v>14</v>
      </c>
      <c r="EX13" s="380">
        <v>0</v>
      </c>
      <c r="EY13" s="380">
        <v>0</v>
      </c>
      <c r="EZ13" s="380">
        <v>2</v>
      </c>
      <c r="FA13" s="380">
        <v>1</v>
      </c>
      <c r="FB13" s="380">
        <v>0</v>
      </c>
      <c r="FC13" s="380">
        <v>0</v>
      </c>
      <c r="FD13" s="380">
        <v>0</v>
      </c>
      <c r="FE13" s="380">
        <v>0</v>
      </c>
      <c r="FF13" s="380">
        <v>1</v>
      </c>
      <c r="FG13" s="380">
        <v>0</v>
      </c>
      <c r="FH13" s="380">
        <v>0</v>
      </c>
      <c r="FI13" s="380">
        <v>0</v>
      </c>
      <c r="FJ13" s="380">
        <v>0</v>
      </c>
      <c r="FK13" s="380">
        <v>0</v>
      </c>
      <c r="FL13" s="380">
        <v>0</v>
      </c>
      <c r="FM13" s="380">
        <v>0</v>
      </c>
      <c r="FN13" s="380">
        <v>0</v>
      </c>
      <c r="FO13" s="380">
        <v>1</v>
      </c>
      <c r="FP13" s="380">
        <v>0</v>
      </c>
      <c r="FQ13" s="380">
        <v>0</v>
      </c>
      <c r="FR13" s="380">
        <v>0</v>
      </c>
      <c r="FS13" s="380">
        <v>0</v>
      </c>
      <c r="FT13" s="380">
        <v>0</v>
      </c>
      <c r="FU13" s="380">
        <v>0</v>
      </c>
      <c r="FV13" s="380">
        <v>0</v>
      </c>
      <c r="FW13" s="380">
        <v>0</v>
      </c>
      <c r="FX13" s="380">
        <v>0</v>
      </c>
      <c r="FY13" s="380">
        <v>0</v>
      </c>
      <c r="FZ13" s="380">
        <v>0</v>
      </c>
      <c r="GA13" s="380">
        <v>0</v>
      </c>
      <c r="GB13" s="380">
        <v>0</v>
      </c>
      <c r="GC13" s="380">
        <v>0</v>
      </c>
      <c r="GD13" s="380">
        <v>0</v>
      </c>
      <c r="GE13" s="380">
        <v>0</v>
      </c>
      <c r="GF13" s="380">
        <v>0</v>
      </c>
      <c r="GG13" s="380">
        <v>0</v>
      </c>
      <c r="GH13" s="380">
        <v>0</v>
      </c>
      <c r="GI13" s="380">
        <v>0</v>
      </c>
      <c r="GJ13" s="380">
        <v>0</v>
      </c>
      <c r="GK13" s="380">
        <v>0</v>
      </c>
      <c r="GL13" s="380">
        <v>91</v>
      </c>
      <c r="GM13" s="380">
        <v>68</v>
      </c>
      <c r="GN13" s="380">
        <v>153</v>
      </c>
      <c r="GO13" s="380">
        <v>88</v>
      </c>
      <c r="GP13" s="380">
        <v>73</v>
      </c>
      <c r="GQ13" s="380">
        <v>161</v>
      </c>
      <c r="GR13" s="380">
        <v>80</v>
      </c>
      <c r="GS13" s="380">
        <v>69</v>
      </c>
      <c r="GT13" s="380">
        <v>149</v>
      </c>
      <c r="GU13" s="380">
        <v>0</v>
      </c>
      <c r="GV13" s="380">
        <v>0</v>
      </c>
      <c r="GW13" s="380">
        <v>0</v>
      </c>
      <c r="GX13" s="380">
        <v>0</v>
      </c>
      <c r="GY13" s="380">
        <v>0</v>
      </c>
      <c r="GZ13" s="380">
        <v>0</v>
      </c>
      <c r="HA13" s="380">
        <v>0</v>
      </c>
      <c r="HB13" s="380">
        <v>0</v>
      </c>
      <c r="HC13" s="380">
        <v>0</v>
      </c>
      <c r="HD13" s="380">
        <v>259</v>
      </c>
      <c r="HE13" s="380">
        <v>210</v>
      </c>
      <c r="HF13" s="380">
        <v>469</v>
      </c>
      <c r="HG13" s="380">
        <v>469</v>
      </c>
      <c r="HH13" s="380">
        <v>0</v>
      </c>
      <c r="HI13" s="380">
        <v>0</v>
      </c>
      <c r="HJ13" s="380">
        <v>0</v>
      </c>
      <c r="HK13" s="380">
        <v>0</v>
      </c>
      <c r="HL13" s="380">
        <v>0</v>
      </c>
      <c r="HM13" s="380">
        <v>0</v>
      </c>
      <c r="HN13" s="380">
        <v>469</v>
      </c>
      <c r="HO13" s="380">
        <v>0</v>
      </c>
      <c r="HP13" s="380">
        <v>0</v>
      </c>
      <c r="HQ13" s="380">
        <v>0</v>
      </c>
      <c r="HR13" s="380">
        <v>0</v>
      </c>
      <c r="HS13" s="380">
        <v>0</v>
      </c>
      <c r="HT13" s="380">
        <v>0</v>
      </c>
      <c r="HU13" s="380">
        <v>0</v>
      </c>
      <c r="HV13" s="380">
        <v>0</v>
      </c>
      <c r="HW13" s="380">
        <v>0</v>
      </c>
      <c r="HX13" s="380">
        <v>0</v>
      </c>
      <c r="HY13" s="380">
        <v>0</v>
      </c>
      <c r="HZ13" s="380">
        <v>0</v>
      </c>
      <c r="IA13" s="380">
        <v>0</v>
      </c>
      <c r="IB13" s="380">
        <v>0</v>
      </c>
      <c r="IC13" s="380">
        <v>0</v>
      </c>
      <c r="ID13" s="381">
        <v>1</v>
      </c>
      <c r="IE13" s="381">
        <v>0</v>
      </c>
      <c r="IF13" s="381">
        <v>1</v>
      </c>
      <c r="IG13" s="381">
        <v>4</v>
      </c>
      <c r="IH13" s="381">
        <v>2</v>
      </c>
      <c r="II13" s="381">
        <v>6</v>
      </c>
      <c r="IJ13" s="381">
        <v>41</v>
      </c>
      <c r="IK13" s="381">
        <v>39</v>
      </c>
      <c r="IL13" s="381">
        <v>80</v>
      </c>
      <c r="IM13" s="381">
        <v>74</v>
      </c>
      <c r="IN13" s="381">
        <v>67</v>
      </c>
      <c r="IO13" s="381">
        <v>141</v>
      </c>
      <c r="IP13" s="381">
        <v>78</v>
      </c>
      <c r="IQ13" s="381">
        <v>70</v>
      </c>
      <c r="IR13" s="381">
        <v>148</v>
      </c>
      <c r="IS13" s="381">
        <v>41</v>
      </c>
      <c r="IT13" s="381">
        <v>17</v>
      </c>
      <c r="IU13" s="381">
        <v>58</v>
      </c>
      <c r="IV13" s="381">
        <v>16</v>
      </c>
      <c r="IW13" s="381">
        <v>7</v>
      </c>
      <c r="IX13" s="381">
        <v>23</v>
      </c>
      <c r="IY13" s="381">
        <v>3</v>
      </c>
      <c r="IZ13" s="381">
        <v>3</v>
      </c>
      <c r="JA13" s="381">
        <v>6</v>
      </c>
      <c r="JB13" s="381">
        <v>0</v>
      </c>
      <c r="JC13" s="381">
        <v>0</v>
      </c>
      <c r="JD13" s="381">
        <v>0</v>
      </c>
      <c r="JE13" s="381">
        <v>0</v>
      </c>
      <c r="JF13" s="381">
        <v>0</v>
      </c>
      <c r="JG13" s="381">
        <v>0</v>
      </c>
      <c r="JH13" s="380">
        <v>0</v>
      </c>
      <c r="JI13" s="380">
        <v>0</v>
      </c>
      <c r="JJ13" s="380">
        <v>0</v>
      </c>
      <c r="JK13" s="380">
        <v>0</v>
      </c>
      <c r="JL13" s="380">
        <v>0</v>
      </c>
      <c r="JM13" s="380">
        <v>0</v>
      </c>
      <c r="JN13" s="380">
        <v>0</v>
      </c>
      <c r="JO13" s="380">
        <v>0</v>
      </c>
      <c r="JP13" s="380">
        <v>0</v>
      </c>
      <c r="JQ13" s="380">
        <v>0</v>
      </c>
      <c r="JR13" s="380">
        <v>0</v>
      </c>
      <c r="JS13" s="380">
        <v>0</v>
      </c>
      <c r="JT13" s="380">
        <v>0</v>
      </c>
      <c r="JU13" s="380">
        <v>0</v>
      </c>
      <c r="JV13" s="380">
        <v>0</v>
      </c>
      <c r="JW13" s="380">
        <v>0</v>
      </c>
      <c r="JX13" s="380">
        <v>0</v>
      </c>
      <c r="JY13" s="380">
        <v>0</v>
      </c>
      <c r="JZ13" s="380">
        <v>0</v>
      </c>
      <c r="KA13" s="380">
        <v>0</v>
      </c>
      <c r="KB13" s="380">
        <v>0</v>
      </c>
      <c r="KC13" s="380">
        <v>0</v>
      </c>
      <c r="KD13" s="380">
        <v>0</v>
      </c>
      <c r="KE13" s="380">
        <v>0</v>
      </c>
      <c r="KF13" s="380">
        <v>0</v>
      </c>
      <c r="KG13" s="380">
        <v>0</v>
      </c>
      <c r="KH13" s="380">
        <v>0</v>
      </c>
      <c r="KI13" s="380">
        <v>0</v>
      </c>
      <c r="KJ13" s="380">
        <v>0</v>
      </c>
      <c r="KK13" s="380">
        <v>0</v>
      </c>
      <c r="KL13" s="380">
        <v>0</v>
      </c>
      <c r="KM13" s="380">
        <v>0</v>
      </c>
      <c r="KN13" s="380">
        <v>0</v>
      </c>
      <c r="KO13" s="380">
        <v>0</v>
      </c>
      <c r="KP13" s="380">
        <v>0</v>
      </c>
      <c r="KQ13" s="380">
        <v>0</v>
      </c>
      <c r="KR13" s="380">
        <v>0</v>
      </c>
      <c r="KS13" s="380">
        <v>0</v>
      </c>
      <c r="KT13" s="380">
        <v>0</v>
      </c>
      <c r="KU13" s="380">
        <v>0</v>
      </c>
      <c r="KV13" s="380">
        <v>0</v>
      </c>
      <c r="KW13" s="380">
        <v>0</v>
      </c>
      <c r="KX13" s="380">
        <v>0</v>
      </c>
      <c r="KY13" s="380">
        <v>0</v>
      </c>
      <c r="KZ13" s="380">
        <v>0</v>
      </c>
      <c r="LA13" s="380">
        <v>0</v>
      </c>
      <c r="LB13" s="380">
        <v>0</v>
      </c>
      <c r="LC13" s="380">
        <v>0</v>
      </c>
      <c r="LD13" s="380">
        <v>0</v>
      </c>
      <c r="LE13" s="380">
        <v>0</v>
      </c>
      <c r="LF13" s="380">
        <v>0</v>
      </c>
      <c r="LG13" s="380">
        <v>0</v>
      </c>
      <c r="LH13" s="380">
        <v>0</v>
      </c>
      <c r="LI13" s="380">
        <v>0</v>
      </c>
      <c r="LJ13" s="380">
        <v>0</v>
      </c>
      <c r="LK13" s="380">
        <v>0</v>
      </c>
      <c r="LL13" s="380">
        <v>0</v>
      </c>
      <c r="LM13" s="380">
        <v>0</v>
      </c>
      <c r="LN13" s="380">
        <v>0</v>
      </c>
      <c r="LO13" s="380">
        <v>0</v>
      </c>
      <c r="LP13" s="380">
        <v>0</v>
      </c>
      <c r="LQ13" s="380">
        <v>0</v>
      </c>
      <c r="LR13" s="380">
        <v>0</v>
      </c>
      <c r="LS13" s="380">
        <v>0</v>
      </c>
      <c r="LT13" s="380">
        <v>0</v>
      </c>
      <c r="LU13" s="380">
        <v>0</v>
      </c>
      <c r="LV13" s="380">
        <v>78</v>
      </c>
      <c r="LW13" s="380">
        <v>73</v>
      </c>
      <c r="LX13" s="380">
        <v>151</v>
      </c>
      <c r="LY13" s="380">
        <v>0</v>
      </c>
      <c r="LZ13" s="380">
        <v>0</v>
      </c>
      <c r="MA13" s="380">
        <v>0</v>
      </c>
      <c r="MB13" s="380">
        <v>0</v>
      </c>
      <c r="MC13" s="380">
        <v>0</v>
      </c>
      <c r="MD13" s="380">
        <v>0</v>
      </c>
      <c r="ME13" s="380">
        <v>8</v>
      </c>
      <c r="MF13" s="380">
        <v>7</v>
      </c>
      <c r="MG13" s="380">
        <v>8</v>
      </c>
      <c r="MH13" s="380">
        <v>0</v>
      </c>
      <c r="MI13" s="380">
        <v>0</v>
      </c>
      <c r="MJ13" s="380">
        <v>0</v>
      </c>
      <c r="MK13" s="380">
        <v>23</v>
      </c>
    </row>
    <row r="14" spans="1:349" s="382" customFormat="1" ht="22.5" customHeight="1">
      <c r="A14" s="380">
        <v>5</v>
      </c>
      <c r="B14" s="380"/>
      <c r="C14" s="380" t="s">
        <v>82</v>
      </c>
      <c r="D14" s="380"/>
      <c r="E14" s="380"/>
      <c r="F14" s="380" t="s">
        <v>82</v>
      </c>
      <c r="G14" s="380"/>
      <c r="H14" s="380"/>
      <c r="I14" s="380"/>
      <c r="J14" s="380"/>
      <c r="K14" s="380"/>
      <c r="L14" s="380"/>
      <c r="M14" s="380"/>
      <c r="N14" s="380"/>
      <c r="O14" s="380">
        <v>7</v>
      </c>
      <c r="P14" s="380">
        <v>29</v>
      </c>
      <c r="Q14" s="380">
        <v>0</v>
      </c>
      <c r="R14" s="380">
        <v>2</v>
      </c>
      <c r="S14" s="380">
        <v>1</v>
      </c>
      <c r="T14" s="380">
        <v>39</v>
      </c>
      <c r="U14" s="380">
        <v>1</v>
      </c>
      <c r="V14" s="380">
        <v>5</v>
      </c>
      <c r="W14" s="380">
        <v>0</v>
      </c>
      <c r="X14" s="380">
        <v>0</v>
      </c>
      <c r="Y14" s="380">
        <v>0</v>
      </c>
      <c r="Z14" s="380">
        <v>6</v>
      </c>
      <c r="AA14" s="380">
        <v>1</v>
      </c>
      <c r="AB14" s="380">
        <v>1</v>
      </c>
      <c r="AC14" s="380">
        <v>0</v>
      </c>
      <c r="AD14" s="380">
        <v>1</v>
      </c>
      <c r="AE14" s="380">
        <v>0</v>
      </c>
      <c r="AF14" s="380">
        <v>3</v>
      </c>
      <c r="AG14" s="380">
        <v>0</v>
      </c>
      <c r="AH14" s="380">
        <v>0</v>
      </c>
      <c r="AI14" s="380">
        <v>0</v>
      </c>
      <c r="AJ14" s="380">
        <v>0</v>
      </c>
      <c r="AK14" s="380">
        <v>0</v>
      </c>
      <c r="AL14" s="380">
        <v>0</v>
      </c>
      <c r="AM14" s="380">
        <v>0</v>
      </c>
      <c r="AN14" s="380">
        <v>1</v>
      </c>
      <c r="AO14" s="380">
        <v>0</v>
      </c>
      <c r="AP14" s="380">
        <v>0</v>
      </c>
      <c r="AQ14" s="380">
        <v>0</v>
      </c>
      <c r="AR14" s="380">
        <v>1</v>
      </c>
      <c r="AS14" s="380">
        <v>0</v>
      </c>
      <c r="AT14" s="380">
        <v>1</v>
      </c>
      <c r="AU14" s="380">
        <v>0</v>
      </c>
      <c r="AV14" s="380">
        <v>0</v>
      </c>
      <c r="AW14" s="380">
        <v>0</v>
      </c>
      <c r="AX14" s="380">
        <v>1</v>
      </c>
      <c r="AY14" s="380">
        <v>0</v>
      </c>
      <c r="AZ14" s="380">
        <v>0</v>
      </c>
      <c r="BA14" s="380">
        <v>0</v>
      </c>
      <c r="BB14" s="380">
        <v>0</v>
      </c>
      <c r="BC14" s="380">
        <v>0</v>
      </c>
      <c r="BD14" s="380">
        <v>0</v>
      </c>
      <c r="BE14" s="380">
        <v>0</v>
      </c>
      <c r="BF14" s="380">
        <v>0</v>
      </c>
      <c r="BG14" s="380">
        <v>0</v>
      </c>
      <c r="BH14" s="380">
        <v>0</v>
      </c>
      <c r="BI14" s="380">
        <v>0</v>
      </c>
      <c r="BJ14" s="380">
        <v>0</v>
      </c>
      <c r="BK14" s="380">
        <v>1</v>
      </c>
      <c r="BL14" s="380">
        <v>0</v>
      </c>
      <c r="BM14" s="380">
        <v>0</v>
      </c>
      <c r="BN14" s="380">
        <v>0</v>
      </c>
      <c r="BO14" s="380">
        <v>0</v>
      </c>
      <c r="BP14" s="380">
        <v>1</v>
      </c>
      <c r="BQ14" s="380">
        <v>1</v>
      </c>
      <c r="BR14" s="380">
        <v>1</v>
      </c>
      <c r="BS14" s="380">
        <v>0</v>
      </c>
      <c r="BT14" s="380">
        <v>0</v>
      </c>
      <c r="BU14" s="380">
        <v>0</v>
      </c>
      <c r="BV14" s="380">
        <v>2</v>
      </c>
      <c r="BW14" s="380">
        <v>1</v>
      </c>
      <c r="BX14" s="380">
        <v>5</v>
      </c>
      <c r="BY14" s="380">
        <v>1</v>
      </c>
      <c r="BZ14" s="380">
        <v>0</v>
      </c>
      <c r="CA14" s="380">
        <v>0</v>
      </c>
      <c r="CB14" s="380">
        <v>7</v>
      </c>
      <c r="CC14" s="380">
        <v>0</v>
      </c>
      <c r="CD14" s="380">
        <v>3</v>
      </c>
      <c r="CE14" s="380">
        <v>0</v>
      </c>
      <c r="CF14" s="380">
        <v>1</v>
      </c>
      <c r="CG14" s="380">
        <v>0</v>
      </c>
      <c r="CH14" s="380">
        <v>4</v>
      </c>
      <c r="CI14" s="380">
        <v>0</v>
      </c>
      <c r="CJ14" s="380">
        <v>2</v>
      </c>
      <c r="CK14" s="380">
        <v>0</v>
      </c>
      <c r="CL14" s="380">
        <v>0</v>
      </c>
      <c r="CM14" s="380">
        <v>3</v>
      </c>
      <c r="CN14" s="380">
        <v>5</v>
      </c>
      <c r="CO14" s="380">
        <v>0</v>
      </c>
      <c r="CP14" s="380">
        <v>2</v>
      </c>
      <c r="CQ14" s="380">
        <v>0</v>
      </c>
      <c r="CR14" s="380">
        <v>0</v>
      </c>
      <c r="CS14" s="380">
        <v>3</v>
      </c>
      <c r="CT14" s="380">
        <v>5</v>
      </c>
      <c r="CU14" s="380">
        <v>0</v>
      </c>
      <c r="CV14" s="380">
        <v>0</v>
      </c>
      <c r="CW14" s="380">
        <v>355</v>
      </c>
      <c r="CX14" s="380">
        <v>0</v>
      </c>
      <c r="CY14" s="380">
        <v>0</v>
      </c>
      <c r="CZ14" s="380">
        <v>92</v>
      </c>
      <c r="DA14" s="380">
        <v>4</v>
      </c>
      <c r="DB14" s="380">
        <v>2</v>
      </c>
      <c r="DC14" s="380">
        <v>0</v>
      </c>
      <c r="DD14" s="380">
        <v>1</v>
      </c>
      <c r="DE14" s="380">
        <v>2</v>
      </c>
      <c r="DF14" s="380">
        <v>0</v>
      </c>
      <c r="DG14" s="380">
        <v>3</v>
      </c>
      <c r="DH14" s="380">
        <v>4</v>
      </c>
      <c r="DI14" s="380">
        <v>31</v>
      </c>
      <c r="DJ14" s="380">
        <v>44</v>
      </c>
      <c r="DK14" s="380">
        <v>1</v>
      </c>
      <c r="DL14" s="380">
        <v>1</v>
      </c>
      <c r="DM14" s="380">
        <v>0</v>
      </c>
      <c r="DN14" s="380">
        <v>0</v>
      </c>
      <c r="DO14" s="380">
        <v>0</v>
      </c>
      <c r="DP14" s="380">
        <v>0</v>
      </c>
      <c r="DQ14" s="380">
        <v>11</v>
      </c>
      <c r="DR14" s="380">
        <v>13</v>
      </c>
      <c r="DS14" s="380">
        <v>18</v>
      </c>
      <c r="DT14" s="380">
        <v>26</v>
      </c>
      <c r="DU14" s="380">
        <v>8</v>
      </c>
      <c r="DV14" s="380">
        <v>11</v>
      </c>
      <c r="DW14" s="380">
        <v>4</v>
      </c>
      <c r="DX14" s="380">
        <v>2</v>
      </c>
      <c r="DY14" s="380">
        <v>0</v>
      </c>
      <c r="DZ14" s="380">
        <v>0</v>
      </c>
      <c r="EA14" s="380">
        <v>14</v>
      </c>
      <c r="EB14" s="380">
        <v>22</v>
      </c>
      <c r="EC14" s="380">
        <v>0</v>
      </c>
      <c r="ED14" s="380">
        <v>0</v>
      </c>
      <c r="EE14" s="380">
        <v>18</v>
      </c>
      <c r="EF14" s="380">
        <v>20</v>
      </c>
      <c r="EG14" s="380">
        <v>0</v>
      </c>
      <c r="EH14" s="380">
        <v>0</v>
      </c>
      <c r="EI14" s="380">
        <v>9</v>
      </c>
      <c r="EJ14" s="380">
        <v>10</v>
      </c>
      <c r="EK14" s="380">
        <v>5</v>
      </c>
      <c r="EL14" s="380">
        <v>5</v>
      </c>
      <c r="EM14" s="380">
        <v>0</v>
      </c>
      <c r="EN14" s="380">
        <v>0</v>
      </c>
      <c r="EO14" s="380">
        <v>5</v>
      </c>
      <c r="EP14" s="380">
        <v>3</v>
      </c>
      <c r="EQ14" s="380">
        <v>0</v>
      </c>
      <c r="ER14" s="380">
        <v>0</v>
      </c>
      <c r="ES14" s="380">
        <v>6</v>
      </c>
      <c r="ET14" s="380">
        <v>3</v>
      </c>
      <c r="EU14" s="380">
        <v>16</v>
      </c>
      <c r="EV14" s="380">
        <v>11</v>
      </c>
      <c r="EW14" s="380">
        <v>27</v>
      </c>
      <c r="EX14" s="380">
        <v>1</v>
      </c>
      <c r="EY14" s="380">
        <v>0</v>
      </c>
      <c r="EZ14" s="380">
        <v>3</v>
      </c>
      <c r="FA14" s="380">
        <v>3</v>
      </c>
      <c r="FB14" s="380">
        <v>1</v>
      </c>
      <c r="FC14" s="380">
        <v>2</v>
      </c>
      <c r="FD14" s="380">
        <v>0</v>
      </c>
      <c r="FE14" s="380">
        <v>0</v>
      </c>
      <c r="FF14" s="380">
        <v>0</v>
      </c>
      <c r="FG14" s="380">
        <v>2</v>
      </c>
      <c r="FH14" s="380">
        <v>0</v>
      </c>
      <c r="FI14" s="380">
        <v>0</v>
      </c>
      <c r="FJ14" s="380">
        <v>0</v>
      </c>
      <c r="FK14" s="380">
        <v>0</v>
      </c>
      <c r="FL14" s="380">
        <v>0</v>
      </c>
      <c r="FM14" s="380">
        <v>0</v>
      </c>
      <c r="FN14" s="380">
        <v>0</v>
      </c>
      <c r="FO14" s="380">
        <v>0</v>
      </c>
      <c r="FP14" s="380">
        <v>0</v>
      </c>
      <c r="FQ14" s="380">
        <v>0</v>
      </c>
      <c r="FR14" s="380">
        <v>0</v>
      </c>
      <c r="FS14" s="380">
        <v>0</v>
      </c>
      <c r="FT14" s="380">
        <v>0</v>
      </c>
      <c r="FU14" s="380">
        <v>0</v>
      </c>
      <c r="FV14" s="380">
        <v>0</v>
      </c>
      <c r="FW14" s="380">
        <v>0</v>
      </c>
      <c r="FX14" s="380">
        <v>0</v>
      </c>
      <c r="FY14" s="380">
        <v>0</v>
      </c>
      <c r="FZ14" s="380">
        <v>0</v>
      </c>
      <c r="GA14" s="380">
        <v>0</v>
      </c>
      <c r="GB14" s="380">
        <v>0</v>
      </c>
      <c r="GC14" s="380">
        <v>0</v>
      </c>
      <c r="GD14" s="380">
        <v>0</v>
      </c>
      <c r="GE14" s="380">
        <v>0</v>
      </c>
      <c r="GF14" s="380">
        <v>0</v>
      </c>
      <c r="GG14" s="380">
        <v>0</v>
      </c>
      <c r="GH14" s="380">
        <v>0</v>
      </c>
      <c r="GI14" s="380">
        <v>0</v>
      </c>
      <c r="GJ14" s="380">
        <v>0</v>
      </c>
      <c r="GK14" s="380">
        <v>0</v>
      </c>
      <c r="GL14" s="380">
        <v>78</v>
      </c>
      <c r="GM14" s="380">
        <v>83</v>
      </c>
      <c r="GN14" s="380">
        <v>159</v>
      </c>
      <c r="GO14" s="380">
        <v>73</v>
      </c>
      <c r="GP14" s="380">
        <v>87</v>
      </c>
      <c r="GQ14" s="380">
        <v>160</v>
      </c>
      <c r="GR14" s="380">
        <v>84</v>
      </c>
      <c r="GS14" s="380">
        <v>96</v>
      </c>
      <c r="GT14" s="380">
        <v>180</v>
      </c>
      <c r="GU14" s="380">
        <v>0</v>
      </c>
      <c r="GV14" s="380">
        <v>0</v>
      </c>
      <c r="GW14" s="380">
        <v>0</v>
      </c>
      <c r="GX14" s="380">
        <v>0</v>
      </c>
      <c r="GY14" s="380">
        <v>0</v>
      </c>
      <c r="GZ14" s="380">
        <v>0</v>
      </c>
      <c r="HA14" s="380">
        <v>0</v>
      </c>
      <c r="HB14" s="380">
        <v>0</v>
      </c>
      <c r="HC14" s="380">
        <v>0</v>
      </c>
      <c r="HD14" s="380">
        <v>235</v>
      </c>
      <c r="HE14" s="380">
        <v>266</v>
      </c>
      <c r="HF14" s="380">
        <v>501</v>
      </c>
      <c r="HG14" s="380">
        <v>501</v>
      </c>
      <c r="HH14" s="380">
        <v>0</v>
      </c>
      <c r="HI14" s="380">
        <v>0</v>
      </c>
      <c r="HJ14" s="380">
        <v>0</v>
      </c>
      <c r="HK14" s="380">
        <v>0</v>
      </c>
      <c r="HL14" s="380">
        <v>0</v>
      </c>
      <c r="HM14" s="380">
        <v>0</v>
      </c>
      <c r="HN14" s="380">
        <v>501</v>
      </c>
      <c r="HO14" s="380">
        <v>0</v>
      </c>
      <c r="HP14" s="380">
        <v>0</v>
      </c>
      <c r="HQ14" s="380">
        <v>0</v>
      </c>
      <c r="HR14" s="380">
        <v>0</v>
      </c>
      <c r="HS14" s="380">
        <v>0</v>
      </c>
      <c r="HT14" s="380">
        <v>0</v>
      </c>
      <c r="HU14" s="380">
        <v>0</v>
      </c>
      <c r="HV14" s="380">
        <v>0</v>
      </c>
      <c r="HW14" s="380">
        <v>0</v>
      </c>
      <c r="HX14" s="380">
        <v>0</v>
      </c>
      <c r="HY14" s="380">
        <v>0</v>
      </c>
      <c r="HZ14" s="380">
        <v>0</v>
      </c>
      <c r="IA14" s="380">
        <v>0</v>
      </c>
      <c r="IB14" s="380">
        <v>0</v>
      </c>
      <c r="IC14" s="380">
        <v>0</v>
      </c>
      <c r="ID14" s="381">
        <v>0</v>
      </c>
      <c r="IE14" s="381">
        <v>0</v>
      </c>
      <c r="IF14" s="381">
        <v>0</v>
      </c>
      <c r="IG14" s="381">
        <v>3</v>
      </c>
      <c r="IH14" s="381">
        <v>4</v>
      </c>
      <c r="II14" s="381">
        <v>7</v>
      </c>
      <c r="IJ14" s="381">
        <v>39</v>
      </c>
      <c r="IK14" s="381">
        <v>51</v>
      </c>
      <c r="IL14" s="381">
        <v>90</v>
      </c>
      <c r="IM14" s="381">
        <v>64</v>
      </c>
      <c r="IN14" s="381">
        <v>78</v>
      </c>
      <c r="IO14" s="381">
        <v>142</v>
      </c>
      <c r="IP14" s="381">
        <v>74</v>
      </c>
      <c r="IQ14" s="381">
        <v>77</v>
      </c>
      <c r="IR14" s="381">
        <v>151</v>
      </c>
      <c r="IS14" s="381">
        <v>33</v>
      </c>
      <c r="IT14" s="381">
        <v>36</v>
      </c>
      <c r="IU14" s="381">
        <v>69</v>
      </c>
      <c r="IV14" s="381">
        <v>14</v>
      </c>
      <c r="IW14" s="381">
        <v>15</v>
      </c>
      <c r="IX14" s="381">
        <v>29</v>
      </c>
      <c r="IY14" s="381">
        <v>3</v>
      </c>
      <c r="IZ14" s="381">
        <v>4</v>
      </c>
      <c r="JA14" s="381">
        <v>7</v>
      </c>
      <c r="JB14" s="381">
        <v>2</v>
      </c>
      <c r="JC14" s="381">
        <v>0</v>
      </c>
      <c r="JD14" s="381">
        <v>2</v>
      </c>
      <c r="JE14" s="381">
        <v>2</v>
      </c>
      <c r="JF14" s="381">
        <v>0</v>
      </c>
      <c r="JG14" s="381">
        <v>2</v>
      </c>
      <c r="JH14" s="380">
        <v>0</v>
      </c>
      <c r="JI14" s="380">
        <v>0</v>
      </c>
      <c r="JJ14" s="380">
        <v>0</v>
      </c>
      <c r="JK14" s="380">
        <v>0</v>
      </c>
      <c r="JL14" s="380">
        <v>0</v>
      </c>
      <c r="JM14" s="380">
        <v>0</v>
      </c>
      <c r="JN14" s="380">
        <v>0</v>
      </c>
      <c r="JO14" s="380">
        <v>0</v>
      </c>
      <c r="JP14" s="380">
        <v>0</v>
      </c>
      <c r="JQ14" s="380">
        <v>0</v>
      </c>
      <c r="JR14" s="380">
        <v>0</v>
      </c>
      <c r="JS14" s="380">
        <v>0</v>
      </c>
      <c r="JT14" s="380">
        <v>0</v>
      </c>
      <c r="JU14" s="380">
        <v>0</v>
      </c>
      <c r="JV14" s="380">
        <v>0</v>
      </c>
      <c r="JW14" s="380">
        <v>2</v>
      </c>
      <c r="JX14" s="380">
        <v>0</v>
      </c>
      <c r="JY14" s="380">
        <v>0</v>
      </c>
      <c r="JZ14" s="380">
        <v>0</v>
      </c>
      <c r="KA14" s="380">
        <v>0</v>
      </c>
      <c r="KB14" s="380">
        <v>0</v>
      </c>
      <c r="KC14" s="380">
        <v>2</v>
      </c>
      <c r="KD14" s="380">
        <v>0</v>
      </c>
      <c r="KE14" s="380">
        <v>2</v>
      </c>
      <c r="KF14" s="380">
        <v>0</v>
      </c>
      <c r="KG14" s="380">
        <v>0</v>
      </c>
      <c r="KH14" s="380">
        <v>0</v>
      </c>
      <c r="KI14" s="380">
        <v>0</v>
      </c>
      <c r="KJ14" s="380">
        <v>0</v>
      </c>
      <c r="KK14" s="380">
        <v>0</v>
      </c>
      <c r="KL14" s="380">
        <v>0</v>
      </c>
      <c r="KM14" s="380">
        <v>0</v>
      </c>
      <c r="KN14" s="380">
        <v>0</v>
      </c>
      <c r="KO14" s="380">
        <v>0</v>
      </c>
      <c r="KP14" s="380">
        <v>0</v>
      </c>
      <c r="KQ14" s="380">
        <v>0</v>
      </c>
      <c r="KR14" s="380">
        <v>0</v>
      </c>
      <c r="KS14" s="380">
        <v>0</v>
      </c>
      <c r="KT14" s="380">
        <v>0</v>
      </c>
      <c r="KU14" s="380">
        <v>0</v>
      </c>
      <c r="KV14" s="380">
        <v>0</v>
      </c>
      <c r="KW14" s="380">
        <v>0</v>
      </c>
      <c r="KX14" s="380">
        <v>0</v>
      </c>
      <c r="KY14" s="380">
        <v>0</v>
      </c>
      <c r="KZ14" s="380">
        <v>0</v>
      </c>
      <c r="LA14" s="380">
        <v>0</v>
      </c>
      <c r="LB14" s="380">
        <v>0</v>
      </c>
      <c r="LC14" s="380">
        <v>0</v>
      </c>
      <c r="LD14" s="380">
        <v>0</v>
      </c>
      <c r="LE14" s="380">
        <v>0</v>
      </c>
      <c r="LF14" s="380">
        <v>0</v>
      </c>
      <c r="LG14" s="380">
        <v>0</v>
      </c>
      <c r="LH14" s="380">
        <v>0</v>
      </c>
      <c r="LI14" s="380">
        <v>0</v>
      </c>
      <c r="LJ14" s="380">
        <v>0</v>
      </c>
      <c r="LK14" s="380">
        <v>0</v>
      </c>
      <c r="LL14" s="380">
        <v>0</v>
      </c>
      <c r="LM14" s="380">
        <v>0</v>
      </c>
      <c r="LN14" s="380">
        <v>0</v>
      </c>
      <c r="LO14" s="380">
        <v>0</v>
      </c>
      <c r="LP14" s="380">
        <v>0</v>
      </c>
      <c r="LQ14" s="380">
        <v>0</v>
      </c>
      <c r="LR14" s="380">
        <v>0</v>
      </c>
      <c r="LS14" s="380">
        <v>0</v>
      </c>
      <c r="LT14" s="380">
        <v>0</v>
      </c>
      <c r="LU14" s="380">
        <v>0</v>
      </c>
      <c r="LV14" s="380">
        <v>93</v>
      </c>
      <c r="LW14" s="380">
        <v>82</v>
      </c>
      <c r="LX14" s="380">
        <v>175</v>
      </c>
      <c r="LY14" s="380">
        <v>0</v>
      </c>
      <c r="LZ14" s="380">
        <v>0</v>
      </c>
      <c r="MA14" s="380">
        <v>0</v>
      </c>
      <c r="MB14" s="380">
        <v>0</v>
      </c>
      <c r="MC14" s="380">
        <v>0</v>
      </c>
      <c r="MD14" s="380">
        <v>0</v>
      </c>
      <c r="ME14" s="380">
        <v>11</v>
      </c>
      <c r="MF14" s="380">
        <v>11</v>
      </c>
      <c r="MG14" s="380">
        <v>11</v>
      </c>
      <c r="MH14" s="380">
        <v>0</v>
      </c>
      <c r="MI14" s="380">
        <v>0</v>
      </c>
      <c r="MJ14" s="380">
        <v>0</v>
      </c>
      <c r="MK14" s="380">
        <v>33</v>
      </c>
    </row>
    <row r="15" spans="1:349" s="382" customFormat="1" ht="22.5" customHeight="1">
      <c r="A15" s="380">
        <v>6</v>
      </c>
      <c r="B15" s="380"/>
      <c r="C15" s="380" t="s">
        <v>89</v>
      </c>
      <c r="D15" s="380"/>
      <c r="E15" s="380"/>
      <c r="F15" s="380" t="s">
        <v>89</v>
      </c>
      <c r="G15" s="380"/>
      <c r="H15" s="380"/>
      <c r="I15" s="380"/>
      <c r="J15" s="380"/>
      <c r="K15" s="380"/>
      <c r="L15" s="380"/>
      <c r="M15" s="380"/>
      <c r="N15" s="380"/>
      <c r="O15" s="380">
        <v>8</v>
      </c>
      <c r="P15" s="380">
        <v>30</v>
      </c>
      <c r="Q15" s="380">
        <v>6</v>
      </c>
      <c r="R15" s="380">
        <v>0</v>
      </c>
      <c r="S15" s="380">
        <v>0</v>
      </c>
      <c r="T15" s="380">
        <v>44</v>
      </c>
      <c r="U15" s="380">
        <v>0</v>
      </c>
      <c r="V15" s="380">
        <v>7</v>
      </c>
      <c r="W15" s="380">
        <v>0</v>
      </c>
      <c r="X15" s="380">
        <v>1</v>
      </c>
      <c r="Y15" s="380">
        <v>0</v>
      </c>
      <c r="Z15" s="380">
        <v>8</v>
      </c>
      <c r="AA15" s="380">
        <v>2</v>
      </c>
      <c r="AB15" s="380">
        <v>3</v>
      </c>
      <c r="AC15" s="380">
        <v>1</v>
      </c>
      <c r="AD15" s="380">
        <v>0</v>
      </c>
      <c r="AE15" s="380">
        <v>0</v>
      </c>
      <c r="AF15" s="380">
        <v>6</v>
      </c>
      <c r="AG15" s="380">
        <v>0</v>
      </c>
      <c r="AH15" s="380">
        <v>0</v>
      </c>
      <c r="AI15" s="380">
        <v>0</v>
      </c>
      <c r="AJ15" s="380">
        <v>0</v>
      </c>
      <c r="AK15" s="380">
        <v>0</v>
      </c>
      <c r="AL15" s="380">
        <v>0</v>
      </c>
      <c r="AM15" s="380">
        <v>0</v>
      </c>
      <c r="AN15" s="380">
        <v>0</v>
      </c>
      <c r="AO15" s="380">
        <v>0</v>
      </c>
      <c r="AP15" s="380">
        <v>0</v>
      </c>
      <c r="AQ15" s="380">
        <v>0</v>
      </c>
      <c r="AR15" s="380">
        <v>0</v>
      </c>
      <c r="AS15" s="380">
        <v>0</v>
      </c>
      <c r="AT15" s="380">
        <v>0</v>
      </c>
      <c r="AU15" s="380">
        <v>0</v>
      </c>
      <c r="AV15" s="380">
        <v>0</v>
      </c>
      <c r="AW15" s="380">
        <v>0</v>
      </c>
      <c r="AX15" s="380">
        <v>0</v>
      </c>
      <c r="AY15" s="380">
        <v>0</v>
      </c>
      <c r="AZ15" s="380">
        <v>0</v>
      </c>
      <c r="BA15" s="380">
        <v>0</v>
      </c>
      <c r="BB15" s="380">
        <v>0</v>
      </c>
      <c r="BC15" s="380">
        <v>0</v>
      </c>
      <c r="BD15" s="380">
        <v>0</v>
      </c>
      <c r="BE15" s="380">
        <v>0</v>
      </c>
      <c r="BF15" s="380">
        <v>0</v>
      </c>
      <c r="BG15" s="380">
        <v>0</v>
      </c>
      <c r="BH15" s="380">
        <v>0</v>
      </c>
      <c r="BI15" s="380">
        <v>0</v>
      </c>
      <c r="BJ15" s="380">
        <v>0</v>
      </c>
      <c r="BK15" s="380">
        <v>0</v>
      </c>
      <c r="BL15" s="380">
        <v>0</v>
      </c>
      <c r="BM15" s="380">
        <v>0</v>
      </c>
      <c r="BN15" s="380">
        <v>0</v>
      </c>
      <c r="BO15" s="380">
        <v>0</v>
      </c>
      <c r="BP15" s="380">
        <v>0</v>
      </c>
      <c r="BQ15" s="380">
        <v>0</v>
      </c>
      <c r="BR15" s="380">
        <v>2</v>
      </c>
      <c r="BS15" s="380">
        <v>0</v>
      </c>
      <c r="BT15" s="380">
        <v>1</v>
      </c>
      <c r="BU15" s="380">
        <v>0</v>
      </c>
      <c r="BV15" s="380">
        <v>3</v>
      </c>
      <c r="BW15" s="380">
        <v>1</v>
      </c>
      <c r="BX15" s="380">
        <v>4</v>
      </c>
      <c r="BY15" s="380">
        <v>0</v>
      </c>
      <c r="BZ15" s="380">
        <v>1</v>
      </c>
      <c r="CA15" s="380">
        <v>0</v>
      </c>
      <c r="CB15" s="380">
        <v>6</v>
      </c>
      <c r="CC15" s="380">
        <v>1</v>
      </c>
      <c r="CD15" s="380">
        <v>4</v>
      </c>
      <c r="CE15" s="380">
        <v>0</v>
      </c>
      <c r="CF15" s="380">
        <v>1</v>
      </c>
      <c r="CG15" s="380">
        <v>0</v>
      </c>
      <c r="CH15" s="380">
        <v>6</v>
      </c>
      <c r="CI15" s="380">
        <v>0</v>
      </c>
      <c r="CJ15" s="380">
        <v>4</v>
      </c>
      <c r="CK15" s="380">
        <v>0</v>
      </c>
      <c r="CL15" s="380">
        <v>3</v>
      </c>
      <c r="CM15" s="380">
        <v>0</v>
      </c>
      <c r="CN15" s="380">
        <v>7</v>
      </c>
      <c r="CO15" s="380">
        <v>0</v>
      </c>
      <c r="CP15" s="380">
        <v>3</v>
      </c>
      <c r="CQ15" s="380">
        <v>1</v>
      </c>
      <c r="CR15" s="380">
        <v>1</v>
      </c>
      <c r="CS15" s="380">
        <v>0</v>
      </c>
      <c r="CT15" s="380">
        <v>5</v>
      </c>
      <c r="CU15" s="380">
        <v>0</v>
      </c>
      <c r="CV15" s="380">
        <v>0</v>
      </c>
      <c r="CW15" s="380">
        <v>508</v>
      </c>
      <c r="CX15" s="380">
        <v>0</v>
      </c>
      <c r="CY15" s="380">
        <v>0</v>
      </c>
      <c r="CZ15" s="380">
        <v>169</v>
      </c>
      <c r="DA15" s="380">
        <v>2</v>
      </c>
      <c r="DB15" s="380">
        <v>1</v>
      </c>
      <c r="DC15" s="380">
        <v>0</v>
      </c>
      <c r="DD15" s="380">
        <v>0</v>
      </c>
      <c r="DE15" s="380">
        <v>3</v>
      </c>
      <c r="DF15" s="380">
        <v>0</v>
      </c>
      <c r="DG15" s="380">
        <v>0</v>
      </c>
      <c r="DH15" s="380">
        <v>3</v>
      </c>
      <c r="DI15" s="380">
        <v>52</v>
      </c>
      <c r="DJ15" s="380">
        <v>59</v>
      </c>
      <c r="DK15" s="380">
        <v>3</v>
      </c>
      <c r="DL15" s="380">
        <v>1</v>
      </c>
      <c r="DM15" s="380">
        <v>0</v>
      </c>
      <c r="DN15" s="380">
        <v>0</v>
      </c>
      <c r="DO15" s="380">
        <v>0</v>
      </c>
      <c r="DP15" s="380">
        <v>0</v>
      </c>
      <c r="DQ15" s="380">
        <v>15</v>
      </c>
      <c r="DR15" s="380">
        <v>26</v>
      </c>
      <c r="DS15" s="380">
        <v>24</v>
      </c>
      <c r="DT15" s="380">
        <v>24</v>
      </c>
      <c r="DU15" s="380">
        <v>14</v>
      </c>
      <c r="DV15" s="380">
        <v>9</v>
      </c>
      <c r="DW15" s="380">
        <v>7</v>
      </c>
      <c r="DX15" s="380">
        <v>5</v>
      </c>
      <c r="DY15" s="380">
        <v>0</v>
      </c>
      <c r="DZ15" s="380">
        <v>0</v>
      </c>
      <c r="EA15" s="380">
        <v>28</v>
      </c>
      <c r="EB15" s="380">
        <v>22</v>
      </c>
      <c r="EC15" s="380">
        <v>2</v>
      </c>
      <c r="ED15" s="380">
        <v>3</v>
      </c>
      <c r="EE15" s="380">
        <v>16</v>
      </c>
      <c r="EF15" s="380">
        <v>16</v>
      </c>
      <c r="EG15" s="380">
        <v>0</v>
      </c>
      <c r="EH15" s="380">
        <v>0</v>
      </c>
      <c r="EI15" s="380">
        <v>14</v>
      </c>
      <c r="EJ15" s="380">
        <v>23</v>
      </c>
      <c r="EK15" s="380">
        <v>7</v>
      </c>
      <c r="EL15" s="380">
        <v>2</v>
      </c>
      <c r="EM15" s="380">
        <v>0</v>
      </c>
      <c r="EN15" s="380">
        <v>1</v>
      </c>
      <c r="EO15" s="380">
        <v>2</v>
      </c>
      <c r="EP15" s="380">
        <v>5</v>
      </c>
      <c r="EQ15" s="380">
        <v>0</v>
      </c>
      <c r="ER15" s="380">
        <v>0</v>
      </c>
      <c r="ES15" s="380">
        <v>1</v>
      </c>
      <c r="ET15" s="380">
        <v>8</v>
      </c>
      <c r="EU15" s="380">
        <v>10</v>
      </c>
      <c r="EV15" s="380">
        <v>16</v>
      </c>
      <c r="EW15" s="380">
        <v>26</v>
      </c>
      <c r="EX15" s="380">
        <v>1</v>
      </c>
      <c r="EY15" s="380">
        <v>0</v>
      </c>
      <c r="EZ15" s="380">
        <v>6</v>
      </c>
      <c r="FA15" s="380">
        <v>2</v>
      </c>
      <c r="FB15" s="380">
        <v>0</v>
      </c>
      <c r="FC15" s="380">
        <v>0</v>
      </c>
      <c r="FD15" s="380">
        <v>0</v>
      </c>
      <c r="FE15" s="380">
        <v>0</v>
      </c>
      <c r="FF15" s="380">
        <v>0</v>
      </c>
      <c r="FG15" s="380">
        <v>0</v>
      </c>
      <c r="FH15" s="380">
        <v>0</v>
      </c>
      <c r="FI15" s="380">
        <v>0</v>
      </c>
      <c r="FJ15" s="380">
        <v>0</v>
      </c>
      <c r="FK15" s="380">
        <v>0</v>
      </c>
      <c r="FL15" s="380">
        <v>0</v>
      </c>
      <c r="FM15" s="380">
        <v>0</v>
      </c>
      <c r="FN15" s="380">
        <v>0</v>
      </c>
      <c r="FO15" s="380">
        <v>1</v>
      </c>
      <c r="FP15" s="380">
        <v>0</v>
      </c>
      <c r="FQ15" s="380">
        <v>0</v>
      </c>
      <c r="FR15" s="380">
        <v>0</v>
      </c>
      <c r="FS15" s="380">
        <v>0</v>
      </c>
      <c r="FT15" s="380">
        <v>0</v>
      </c>
      <c r="FU15" s="380">
        <v>0</v>
      </c>
      <c r="FV15" s="380">
        <v>0</v>
      </c>
      <c r="FW15" s="380">
        <v>0</v>
      </c>
      <c r="FX15" s="380">
        <v>0</v>
      </c>
      <c r="FY15" s="380">
        <v>0</v>
      </c>
      <c r="FZ15" s="380">
        <v>0</v>
      </c>
      <c r="GA15" s="380">
        <v>0</v>
      </c>
      <c r="GB15" s="380">
        <v>0</v>
      </c>
      <c r="GC15" s="380">
        <v>0</v>
      </c>
      <c r="GD15" s="380">
        <v>0</v>
      </c>
      <c r="GE15" s="380">
        <v>0</v>
      </c>
      <c r="GF15" s="380">
        <v>0</v>
      </c>
      <c r="GG15" s="380">
        <v>0</v>
      </c>
      <c r="GH15" s="380">
        <v>0</v>
      </c>
      <c r="GI15" s="380">
        <v>0</v>
      </c>
      <c r="GJ15" s="380">
        <v>0</v>
      </c>
      <c r="GK15" s="380">
        <v>0</v>
      </c>
      <c r="GL15" s="380">
        <v>259</v>
      </c>
      <c r="GM15" s="380">
        <v>241</v>
      </c>
      <c r="GN15" s="380">
        <v>505</v>
      </c>
      <c r="GO15" s="380">
        <v>238</v>
      </c>
      <c r="GP15" s="380">
        <v>220</v>
      </c>
      <c r="GQ15" s="380">
        <v>458</v>
      </c>
      <c r="GR15" s="380">
        <v>257</v>
      </c>
      <c r="GS15" s="380">
        <v>205</v>
      </c>
      <c r="GT15" s="380">
        <v>462</v>
      </c>
      <c r="GU15" s="380">
        <v>0</v>
      </c>
      <c r="GV15" s="380">
        <v>0</v>
      </c>
      <c r="GW15" s="380">
        <v>0</v>
      </c>
      <c r="GX15" s="380">
        <v>0</v>
      </c>
      <c r="GY15" s="380">
        <v>0</v>
      </c>
      <c r="GZ15" s="380">
        <v>0</v>
      </c>
      <c r="HA15" s="380">
        <v>0</v>
      </c>
      <c r="HB15" s="380">
        <v>0</v>
      </c>
      <c r="HC15" s="380">
        <v>0</v>
      </c>
      <c r="HD15" s="380">
        <v>754</v>
      </c>
      <c r="HE15" s="380">
        <v>666</v>
      </c>
      <c r="HF15" s="380">
        <v>1420</v>
      </c>
      <c r="HG15" s="380">
        <v>1364</v>
      </c>
      <c r="HH15" s="380">
        <v>52</v>
      </c>
      <c r="HI15" s="380">
        <v>4</v>
      </c>
      <c r="HJ15" s="380">
        <v>0</v>
      </c>
      <c r="HK15" s="380">
        <v>0</v>
      </c>
      <c r="HL15" s="380">
        <v>0</v>
      </c>
      <c r="HM15" s="380">
        <v>0</v>
      </c>
      <c r="HN15" s="380">
        <v>1420</v>
      </c>
      <c r="HO15" s="380">
        <v>0</v>
      </c>
      <c r="HP15" s="380">
        <v>0</v>
      </c>
      <c r="HQ15" s="380">
        <v>0</v>
      </c>
      <c r="HR15" s="380">
        <v>0</v>
      </c>
      <c r="HS15" s="380">
        <v>0</v>
      </c>
      <c r="HT15" s="380">
        <v>0</v>
      </c>
      <c r="HU15" s="380">
        <v>0</v>
      </c>
      <c r="HV15" s="380">
        <v>0</v>
      </c>
      <c r="HW15" s="380">
        <v>0</v>
      </c>
      <c r="HX15" s="380">
        <v>0</v>
      </c>
      <c r="HY15" s="380">
        <v>0</v>
      </c>
      <c r="HZ15" s="380">
        <v>0</v>
      </c>
      <c r="IA15" s="380">
        <v>0</v>
      </c>
      <c r="IB15" s="380">
        <v>0</v>
      </c>
      <c r="IC15" s="380">
        <v>0</v>
      </c>
      <c r="ID15" s="381">
        <v>0</v>
      </c>
      <c r="IE15" s="381">
        <v>0</v>
      </c>
      <c r="IF15" s="381">
        <v>0</v>
      </c>
      <c r="IG15" s="381">
        <v>15</v>
      </c>
      <c r="IH15" s="381">
        <v>17</v>
      </c>
      <c r="II15" s="381">
        <v>32</v>
      </c>
      <c r="IJ15" s="381">
        <v>141</v>
      </c>
      <c r="IK15" s="381">
        <v>157</v>
      </c>
      <c r="IL15" s="381">
        <v>298</v>
      </c>
      <c r="IM15" s="381">
        <v>243</v>
      </c>
      <c r="IN15" s="381">
        <v>218</v>
      </c>
      <c r="IO15" s="381">
        <v>461</v>
      </c>
      <c r="IP15" s="381">
        <v>195</v>
      </c>
      <c r="IQ15" s="381">
        <v>203</v>
      </c>
      <c r="IR15" s="381">
        <v>398</v>
      </c>
      <c r="IS15" s="381">
        <v>111</v>
      </c>
      <c r="IT15" s="381">
        <v>49</v>
      </c>
      <c r="IU15" s="381">
        <v>160</v>
      </c>
      <c r="IV15" s="381">
        <v>41</v>
      </c>
      <c r="IW15" s="381">
        <v>17</v>
      </c>
      <c r="IX15" s="381">
        <v>58</v>
      </c>
      <c r="IY15" s="381">
        <v>6</v>
      </c>
      <c r="IZ15" s="381">
        <v>6</v>
      </c>
      <c r="JA15" s="381">
        <v>12</v>
      </c>
      <c r="JB15" s="381">
        <v>3</v>
      </c>
      <c r="JC15" s="381">
        <v>0</v>
      </c>
      <c r="JD15" s="381">
        <v>3</v>
      </c>
      <c r="JE15" s="381">
        <v>3</v>
      </c>
      <c r="JF15" s="381">
        <v>0</v>
      </c>
      <c r="JG15" s="381">
        <v>3</v>
      </c>
      <c r="JH15" s="380">
        <v>0</v>
      </c>
      <c r="JI15" s="380">
        <v>0</v>
      </c>
      <c r="JJ15" s="380">
        <v>0</v>
      </c>
      <c r="JK15" s="380">
        <v>0</v>
      </c>
      <c r="JL15" s="380">
        <v>0</v>
      </c>
      <c r="JM15" s="380">
        <v>0</v>
      </c>
      <c r="JN15" s="380">
        <v>0</v>
      </c>
      <c r="JO15" s="380">
        <v>0</v>
      </c>
      <c r="JP15" s="380">
        <v>0</v>
      </c>
      <c r="JQ15" s="380">
        <v>0</v>
      </c>
      <c r="JR15" s="380">
        <v>0</v>
      </c>
      <c r="JS15" s="380">
        <v>0</v>
      </c>
      <c r="JT15" s="380">
        <v>0</v>
      </c>
      <c r="JU15" s="380">
        <v>0</v>
      </c>
      <c r="JV15" s="380">
        <v>0</v>
      </c>
      <c r="JW15" s="380">
        <v>0</v>
      </c>
      <c r="JX15" s="380">
        <v>0</v>
      </c>
      <c r="JY15" s="380">
        <v>0</v>
      </c>
      <c r="JZ15" s="380">
        <v>0</v>
      </c>
      <c r="KA15" s="380">
        <v>0</v>
      </c>
      <c r="KB15" s="380">
        <v>0</v>
      </c>
      <c r="KC15" s="380">
        <v>0</v>
      </c>
      <c r="KD15" s="380">
        <v>0</v>
      </c>
      <c r="KE15" s="380">
        <v>0</v>
      </c>
      <c r="KF15" s="380">
        <v>0</v>
      </c>
      <c r="KG15" s="380">
        <v>0</v>
      </c>
      <c r="KH15" s="380">
        <v>0</v>
      </c>
      <c r="KI15" s="380">
        <v>0</v>
      </c>
      <c r="KJ15" s="380">
        <v>0</v>
      </c>
      <c r="KK15" s="380">
        <v>0</v>
      </c>
      <c r="KL15" s="380">
        <v>0</v>
      </c>
      <c r="KM15" s="380">
        <v>0</v>
      </c>
      <c r="KN15" s="380">
        <v>0</v>
      </c>
      <c r="KO15" s="380">
        <v>0</v>
      </c>
      <c r="KP15" s="380">
        <v>0</v>
      </c>
      <c r="KQ15" s="380">
        <v>0</v>
      </c>
      <c r="KR15" s="380">
        <v>0</v>
      </c>
      <c r="KS15" s="380">
        <v>0</v>
      </c>
      <c r="KT15" s="380">
        <v>0</v>
      </c>
      <c r="KU15" s="380">
        <v>0</v>
      </c>
      <c r="KV15" s="380">
        <v>0</v>
      </c>
      <c r="KW15" s="380">
        <v>0</v>
      </c>
      <c r="KX15" s="380">
        <v>0</v>
      </c>
      <c r="KY15" s="380">
        <v>0</v>
      </c>
      <c r="KZ15" s="380">
        <v>0</v>
      </c>
      <c r="LA15" s="380">
        <v>0</v>
      </c>
      <c r="LB15" s="380">
        <v>0</v>
      </c>
      <c r="LC15" s="380">
        <v>0</v>
      </c>
      <c r="LD15" s="380">
        <v>0</v>
      </c>
      <c r="LE15" s="380">
        <v>0</v>
      </c>
      <c r="LF15" s="380">
        <v>0</v>
      </c>
      <c r="LG15" s="380">
        <v>0</v>
      </c>
      <c r="LH15" s="380">
        <v>1</v>
      </c>
      <c r="LI15" s="380">
        <v>1</v>
      </c>
      <c r="LJ15" s="380">
        <v>1</v>
      </c>
      <c r="LK15" s="380">
        <v>1</v>
      </c>
      <c r="LL15" s="380">
        <v>2</v>
      </c>
      <c r="LM15" s="380">
        <v>0</v>
      </c>
      <c r="LN15" s="380">
        <v>0</v>
      </c>
      <c r="LO15" s="380">
        <v>0</v>
      </c>
      <c r="LP15" s="380">
        <v>0</v>
      </c>
      <c r="LQ15" s="380">
        <v>0</v>
      </c>
      <c r="LR15" s="380">
        <v>0</v>
      </c>
      <c r="LS15" s="380">
        <v>0</v>
      </c>
      <c r="LT15" s="380">
        <v>0</v>
      </c>
      <c r="LU15" s="380">
        <v>0</v>
      </c>
      <c r="LV15" s="380">
        <v>204</v>
      </c>
      <c r="LW15" s="380">
        <v>199</v>
      </c>
      <c r="LX15" s="380">
        <v>403</v>
      </c>
      <c r="LY15" s="380">
        <v>0</v>
      </c>
      <c r="LZ15" s="380">
        <v>0</v>
      </c>
      <c r="MA15" s="380">
        <v>0</v>
      </c>
      <c r="MB15" s="380">
        <v>0</v>
      </c>
      <c r="MC15" s="380">
        <v>0</v>
      </c>
      <c r="MD15" s="380">
        <v>0</v>
      </c>
      <c r="ME15" s="380">
        <v>19</v>
      </c>
      <c r="MF15" s="380">
        <v>18</v>
      </c>
      <c r="MG15" s="380">
        <v>17</v>
      </c>
      <c r="MH15" s="380">
        <v>0</v>
      </c>
      <c r="MI15" s="380">
        <v>0</v>
      </c>
      <c r="MJ15" s="380">
        <v>0</v>
      </c>
      <c r="MK15" s="380">
        <v>54</v>
      </c>
    </row>
    <row r="16" spans="1:349" s="382" customFormat="1" ht="23.25" customHeight="1">
      <c r="A16" s="380">
        <v>7</v>
      </c>
      <c r="B16" s="380"/>
      <c r="C16" s="380" t="s">
        <v>83</v>
      </c>
      <c r="D16" s="380"/>
      <c r="E16" s="380"/>
      <c r="F16" s="380" t="s">
        <v>83</v>
      </c>
      <c r="G16" s="380"/>
      <c r="H16" s="380"/>
      <c r="I16" s="380"/>
      <c r="J16" s="380"/>
      <c r="K16" s="380"/>
      <c r="L16" s="380"/>
      <c r="M16" s="380"/>
      <c r="N16" s="380"/>
      <c r="O16" s="380">
        <v>3</v>
      </c>
      <c r="P16" s="380">
        <v>26</v>
      </c>
      <c r="Q16" s="380">
        <v>1</v>
      </c>
      <c r="R16" s="380">
        <v>0</v>
      </c>
      <c r="S16" s="380">
        <v>0</v>
      </c>
      <c r="T16" s="380">
        <v>30</v>
      </c>
      <c r="U16" s="380">
        <v>0</v>
      </c>
      <c r="V16" s="380">
        <v>3</v>
      </c>
      <c r="W16" s="380">
        <v>2</v>
      </c>
      <c r="X16" s="380">
        <v>0</v>
      </c>
      <c r="Y16" s="380">
        <v>0</v>
      </c>
      <c r="Z16" s="380">
        <v>5</v>
      </c>
      <c r="AA16" s="380">
        <v>1</v>
      </c>
      <c r="AB16" s="380">
        <v>1</v>
      </c>
      <c r="AC16" s="380">
        <v>0</v>
      </c>
      <c r="AD16" s="380">
        <v>0</v>
      </c>
      <c r="AE16" s="380">
        <v>0</v>
      </c>
      <c r="AF16" s="380">
        <v>2</v>
      </c>
      <c r="AG16" s="380">
        <v>0</v>
      </c>
      <c r="AH16" s="380">
        <v>0</v>
      </c>
      <c r="AI16" s="380">
        <v>0</v>
      </c>
      <c r="AJ16" s="380">
        <v>0</v>
      </c>
      <c r="AK16" s="380">
        <v>0</v>
      </c>
      <c r="AL16" s="380">
        <v>0</v>
      </c>
      <c r="AM16" s="380">
        <v>0</v>
      </c>
      <c r="AN16" s="380">
        <v>0</v>
      </c>
      <c r="AO16" s="380">
        <v>0</v>
      </c>
      <c r="AP16" s="380">
        <v>0</v>
      </c>
      <c r="AQ16" s="380">
        <v>0</v>
      </c>
      <c r="AR16" s="380">
        <v>0</v>
      </c>
      <c r="AS16" s="380">
        <v>0</v>
      </c>
      <c r="AT16" s="380">
        <v>1</v>
      </c>
      <c r="AU16" s="380">
        <v>0</v>
      </c>
      <c r="AV16" s="380">
        <v>0</v>
      </c>
      <c r="AW16" s="380">
        <v>0</v>
      </c>
      <c r="AX16" s="380">
        <v>1</v>
      </c>
      <c r="AY16" s="380">
        <v>0</v>
      </c>
      <c r="AZ16" s="380">
        <v>0</v>
      </c>
      <c r="BA16" s="380">
        <v>0</v>
      </c>
      <c r="BB16" s="380">
        <v>0</v>
      </c>
      <c r="BC16" s="380">
        <v>0</v>
      </c>
      <c r="BD16" s="380">
        <v>0</v>
      </c>
      <c r="BE16" s="380">
        <v>0</v>
      </c>
      <c r="BF16" s="380">
        <v>0</v>
      </c>
      <c r="BG16" s="380">
        <v>0</v>
      </c>
      <c r="BH16" s="380">
        <v>0</v>
      </c>
      <c r="BI16" s="380">
        <v>0</v>
      </c>
      <c r="BJ16" s="380">
        <v>0</v>
      </c>
      <c r="BK16" s="380">
        <v>1</v>
      </c>
      <c r="BL16" s="380">
        <v>0</v>
      </c>
      <c r="BM16" s="380">
        <v>0</v>
      </c>
      <c r="BN16" s="380">
        <v>0</v>
      </c>
      <c r="BO16" s="380">
        <v>0</v>
      </c>
      <c r="BP16" s="380">
        <v>1</v>
      </c>
      <c r="BQ16" s="380">
        <v>1</v>
      </c>
      <c r="BR16" s="380">
        <v>0</v>
      </c>
      <c r="BS16" s="380">
        <v>0</v>
      </c>
      <c r="BT16" s="380">
        <v>0</v>
      </c>
      <c r="BU16" s="380">
        <v>0</v>
      </c>
      <c r="BV16" s="380">
        <v>1</v>
      </c>
      <c r="BW16" s="380">
        <v>0</v>
      </c>
      <c r="BX16" s="380">
        <v>5</v>
      </c>
      <c r="BY16" s="380">
        <v>0</v>
      </c>
      <c r="BZ16" s="380">
        <v>0</v>
      </c>
      <c r="CA16" s="380">
        <v>0</v>
      </c>
      <c r="CB16" s="380">
        <v>5</v>
      </c>
      <c r="CC16" s="380">
        <v>0</v>
      </c>
      <c r="CD16" s="380">
        <v>3</v>
      </c>
      <c r="CE16" s="380">
        <v>0</v>
      </c>
      <c r="CF16" s="380">
        <v>0</v>
      </c>
      <c r="CG16" s="380">
        <v>0</v>
      </c>
      <c r="CH16" s="380">
        <v>3</v>
      </c>
      <c r="CI16" s="380">
        <v>0</v>
      </c>
      <c r="CJ16" s="380">
        <v>3</v>
      </c>
      <c r="CK16" s="380">
        <v>0</v>
      </c>
      <c r="CL16" s="380">
        <v>1</v>
      </c>
      <c r="CM16" s="380">
        <v>0</v>
      </c>
      <c r="CN16" s="380">
        <v>4</v>
      </c>
      <c r="CO16" s="380">
        <v>0</v>
      </c>
      <c r="CP16" s="380">
        <v>3</v>
      </c>
      <c r="CQ16" s="380">
        <v>0</v>
      </c>
      <c r="CR16" s="380">
        <v>1</v>
      </c>
      <c r="CS16" s="380">
        <v>0</v>
      </c>
      <c r="CT16" s="380">
        <v>4</v>
      </c>
      <c r="CU16" s="380">
        <v>0</v>
      </c>
      <c r="CV16" s="380">
        <v>0</v>
      </c>
      <c r="CW16" s="380">
        <v>268</v>
      </c>
      <c r="CX16" s="380">
        <v>0</v>
      </c>
      <c r="CY16" s="380">
        <v>0</v>
      </c>
      <c r="CZ16" s="380">
        <v>85</v>
      </c>
      <c r="DA16" s="380">
        <v>5</v>
      </c>
      <c r="DB16" s="380">
        <v>1</v>
      </c>
      <c r="DC16" s="380">
        <v>0</v>
      </c>
      <c r="DD16" s="380">
        <v>1</v>
      </c>
      <c r="DE16" s="380">
        <v>2</v>
      </c>
      <c r="DF16" s="380">
        <v>0</v>
      </c>
      <c r="DG16" s="380">
        <v>0</v>
      </c>
      <c r="DH16" s="380">
        <v>2</v>
      </c>
      <c r="DI16" s="380">
        <v>19</v>
      </c>
      <c r="DJ16" s="380">
        <v>23</v>
      </c>
      <c r="DK16" s="380">
        <v>0</v>
      </c>
      <c r="DL16" s="380">
        <v>0</v>
      </c>
      <c r="DM16" s="380">
        <v>0</v>
      </c>
      <c r="DN16" s="380">
        <v>0</v>
      </c>
      <c r="DO16" s="380">
        <v>0</v>
      </c>
      <c r="DP16" s="380">
        <v>0</v>
      </c>
      <c r="DQ16" s="380">
        <v>8</v>
      </c>
      <c r="DR16" s="380">
        <v>4</v>
      </c>
      <c r="DS16" s="380">
        <v>11</v>
      </c>
      <c r="DT16" s="380">
        <v>15</v>
      </c>
      <c r="DU16" s="380">
        <v>4</v>
      </c>
      <c r="DV16" s="380">
        <v>6</v>
      </c>
      <c r="DW16" s="380">
        <v>3</v>
      </c>
      <c r="DX16" s="380">
        <v>2</v>
      </c>
      <c r="DY16" s="380">
        <v>0</v>
      </c>
      <c r="DZ16" s="380">
        <v>0</v>
      </c>
      <c r="EA16" s="380">
        <v>8</v>
      </c>
      <c r="EB16" s="380">
        <v>13</v>
      </c>
      <c r="EC16" s="380">
        <v>4</v>
      </c>
      <c r="ED16" s="380">
        <v>2</v>
      </c>
      <c r="EE16" s="380">
        <v>7</v>
      </c>
      <c r="EF16" s="380">
        <v>7</v>
      </c>
      <c r="EG16" s="380">
        <v>0</v>
      </c>
      <c r="EH16" s="380">
        <v>0</v>
      </c>
      <c r="EI16" s="380">
        <v>7</v>
      </c>
      <c r="EJ16" s="380">
        <v>5</v>
      </c>
      <c r="EK16" s="380">
        <v>0</v>
      </c>
      <c r="EL16" s="380">
        <v>1</v>
      </c>
      <c r="EM16" s="380">
        <v>0</v>
      </c>
      <c r="EN16" s="380">
        <v>0</v>
      </c>
      <c r="EO16" s="380">
        <v>1</v>
      </c>
      <c r="EP16" s="380">
        <v>1</v>
      </c>
      <c r="EQ16" s="380">
        <v>0</v>
      </c>
      <c r="ER16" s="380">
        <v>0</v>
      </c>
      <c r="ES16" s="380">
        <v>3</v>
      </c>
      <c r="ET16" s="380">
        <v>1</v>
      </c>
      <c r="EU16" s="380">
        <v>4</v>
      </c>
      <c r="EV16" s="380">
        <v>3</v>
      </c>
      <c r="EW16" s="380">
        <v>7</v>
      </c>
      <c r="EX16" s="380">
        <v>0</v>
      </c>
      <c r="EY16" s="380">
        <v>0</v>
      </c>
      <c r="EZ16" s="380">
        <v>0</v>
      </c>
      <c r="FA16" s="380">
        <v>1</v>
      </c>
      <c r="FB16" s="380">
        <v>0</v>
      </c>
      <c r="FC16" s="380">
        <v>0</v>
      </c>
      <c r="FD16" s="380">
        <v>0</v>
      </c>
      <c r="FE16" s="380">
        <v>0</v>
      </c>
      <c r="FF16" s="380">
        <v>0</v>
      </c>
      <c r="FG16" s="380">
        <v>3</v>
      </c>
      <c r="FH16" s="380">
        <v>0</v>
      </c>
      <c r="FI16" s="380">
        <v>0</v>
      </c>
      <c r="FJ16" s="380">
        <v>0</v>
      </c>
      <c r="FK16" s="380">
        <v>0</v>
      </c>
      <c r="FL16" s="380">
        <v>0</v>
      </c>
      <c r="FM16" s="380">
        <v>0</v>
      </c>
      <c r="FN16" s="380">
        <v>0</v>
      </c>
      <c r="FO16" s="380">
        <v>1</v>
      </c>
      <c r="FP16" s="380">
        <v>0</v>
      </c>
      <c r="FQ16" s="380">
        <v>0</v>
      </c>
      <c r="FR16" s="380">
        <v>0</v>
      </c>
      <c r="FS16" s="380">
        <v>0</v>
      </c>
      <c r="FT16" s="380">
        <v>0</v>
      </c>
      <c r="FU16" s="380">
        <v>0</v>
      </c>
      <c r="FV16" s="380">
        <v>0</v>
      </c>
      <c r="FW16" s="380">
        <v>0</v>
      </c>
      <c r="FX16" s="380">
        <v>0</v>
      </c>
      <c r="FY16" s="380">
        <v>0</v>
      </c>
      <c r="FZ16" s="380">
        <v>0</v>
      </c>
      <c r="GA16" s="380">
        <v>0</v>
      </c>
      <c r="GB16" s="380">
        <v>0</v>
      </c>
      <c r="GC16" s="380">
        <v>0</v>
      </c>
      <c r="GD16" s="380">
        <v>0</v>
      </c>
      <c r="GE16" s="380">
        <v>0</v>
      </c>
      <c r="GF16" s="380">
        <v>0</v>
      </c>
      <c r="GG16" s="380">
        <v>0</v>
      </c>
      <c r="GH16" s="380">
        <v>0</v>
      </c>
      <c r="GI16" s="380">
        <v>0</v>
      </c>
      <c r="GJ16" s="380">
        <v>0</v>
      </c>
      <c r="GK16" s="380">
        <v>0</v>
      </c>
      <c r="GL16" s="380">
        <v>136</v>
      </c>
      <c r="GM16" s="380">
        <v>131</v>
      </c>
      <c r="GN16" s="380">
        <v>263</v>
      </c>
      <c r="GO16" s="380">
        <v>142</v>
      </c>
      <c r="GP16" s="380">
        <v>160</v>
      </c>
      <c r="GQ16" s="380">
        <v>302</v>
      </c>
      <c r="GR16" s="380">
        <v>130</v>
      </c>
      <c r="GS16" s="380">
        <v>126</v>
      </c>
      <c r="GT16" s="380">
        <v>256</v>
      </c>
      <c r="GU16" s="380">
        <v>0</v>
      </c>
      <c r="GV16" s="380">
        <v>0</v>
      </c>
      <c r="GW16" s="380">
        <v>0</v>
      </c>
      <c r="GX16" s="380">
        <v>0</v>
      </c>
      <c r="GY16" s="380">
        <v>0</v>
      </c>
      <c r="GZ16" s="380">
        <v>0</v>
      </c>
      <c r="HA16" s="380">
        <v>0</v>
      </c>
      <c r="HB16" s="380">
        <v>0</v>
      </c>
      <c r="HC16" s="380">
        <v>0</v>
      </c>
      <c r="HD16" s="380">
        <v>408</v>
      </c>
      <c r="HE16" s="380">
        <v>417</v>
      </c>
      <c r="HF16" s="380">
        <v>825</v>
      </c>
      <c r="HG16" s="380">
        <v>797</v>
      </c>
      <c r="HH16" s="380">
        <v>28</v>
      </c>
      <c r="HI16" s="380">
        <v>0</v>
      </c>
      <c r="HJ16" s="380">
        <v>0</v>
      </c>
      <c r="HK16" s="380">
        <v>0</v>
      </c>
      <c r="HL16" s="380">
        <v>0</v>
      </c>
      <c r="HM16" s="380">
        <v>0</v>
      </c>
      <c r="HN16" s="380">
        <v>825</v>
      </c>
      <c r="HO16" s="380">
        <v>0</v>
      </c>
      <c r="HP16" s="380">
        <v>0</v>
      </c>
      <c r="HQ16" s="380">
        <v>0</v>
      </c>
      <c r="HR16" s="380">
        <v>0</v>
      </c>
      <c r="HS16" s="380">
        <v>0</v>
      </c>
      <c r="HT16" s="380">
        <v>0</v>
      </c>
      <c r="HU16" s="380">
        <v>0</v>
      </c>
      <c r="HV16" s="380">
        <v>0</v>
      </c>
      <c r="HW16" s="380">
        <v>0</v>
      </c>
      <c r="HX16" s="380">
        <v>0</v>
      </c>
      <c r="HY16" s="380">
        <v>0</v>
      </c>
      <c r="HZ16" s="380">
        <v>0</v>
      </c>
      <c r="IA16" s="380">
        <v>0</v>
      </c>
      <c r="IB16" s="380">
        <v>0</v>
      </c>
      <c r="IC16" s="380">
        <v>0</v>
      </c>
      <c r="ID16" s="381">
        <v>0</v>
      </c>
      <c r="IE16" s="381">
        <v>0</v>
      </c>
      <c r="IF16" s="381">
        <v>0</v>
      </c>
      <c r="IG16" s="381">
        <v>5</v>
      </c>
      <c r="IH16" s="381">
        <v>10</v>
      </c>
      <c r="II16" s="381">
        <v>15</v>
      </c>
      <c r="IJ16" s="381">
        <v>73</v>
      </c>
      <c r="IK16" s="381">
        <v>86</v>
      </c>
      <c r="IL16" s="381">
        <v>159</v>
      </c>
      <c r="IM16" s="381">
        <v>116</v>
      </c>
      <c r="IN16" s="381">
        <v>147</v>
      </c>
      <c r="IO16" s="381">
        <v>263</v>
      </c>
      <c r="IP16" s="381">
        <v>102</v>
      </c>
      <c r="IQ16" s="381">
        <v>114</v>
      </c>
      <c r="IR16" s="381">
        <v>216</v>
      </c>
      <c r="IS16" s="381">
        <v>72</v>
      </c>
      <c r="IT16" s="381">
        <v>47</v>
      </c>
      <c r="IU16" s="381">
        <v>119</v>
      </c>
      <c r="IV16" s="381">
        <v>26</v>
      </c>
      <c r="IW16" s="381">
        <v>9</v>
      </c>
      <c r="IX16" s="381">
        <v>35</v>
      </c>
      <c r="IY16" s="381">
        <v>9</v>
      </c>
      <c r="IZ16" s="381">
        <v>4</v>
      </c>
      <c r="JA16" s="381">
        <v>13</v>
      </c>
      <c r="JB16" s="381">
        <v>0</v>
      </c>
      <c r="JC16" s="381">
        <v>1</v>
      </c>
      <c r="JD16" s="381">
        <v>1</v>
      </c>
      <c r="JE16" s="381">
        <v>0</v>
      </c>
      <c r="JF16" s="381">
        <v>0</v>
      </c>
      <c r="JG16" s="381">
        <v>0</v>
      </c>
      <c r="JH16" s="380">
        <v>0</v>
      </c>
      <c r="JI16" s="380">
        <v>0</v>
      </c>
      <c r="JJ16" s="380">
        <v>0</v>
      </c>
      <c r="JK16" s="380">
        <v>0</v>
      </c>
      <c r="JL16" s="380">
        <v>0</v>
      </c>
      <c r="JM16" s="380">
        <v>0</v>
      </c>
      <c r="JN16" s="380">
        <v>0</v>
      </c>
      <c r="JO16" s="380">
        <v>0</v>
      </c>
      <c r="JP16" s="380">
        <v>0</v>
      </c>
      <c r="JQ16" s="380">
        <v>0</v>
      </c>
      <c r="JR16" s="380">
        <v>0</v>
      </c>
      <c r="JS16" s="380">
        <v>0</v>
      </c>
      <c r="JT16" s="380">
        <v>0</v>
      </c>
      <c r="JU16" s="380">
        <v>0</v>
      </c>
      <c r="JV16" s="380">
        <v>0</v>
      </c>
      <c r="JW16" s="380">
        <v>0</v>
      </c>
      <c r="JX16" s="380">
        <v>0</v>
      </c>
      <c r="JY16" s="380">
        <v>0</v>
      </c>
      <c r="JZ16" s="380">
        <v>0</v>
      </c>
      <c r="KA16" s="380">
        <v>0</v>
      </c>
      <c r="KB16" s="380">
        <v>0</v>
      </c>
      <c r="KC16" s="380">
        <v>0</v>
      </c>
      <c r="KD16" s="380">
        <v>0</v>
      </c>
      <c r="KE16" s="380">
        <v>0</v>
      </c>
      <c r="KF16" s="380">
        <v>0</v>
      </c>
      <c r="KG16" s="380">
        <v>0</v>
      </c>
      <c r="KH16" s="380">
        <v>0</v>
      </c>
      <c r="KI16" s="380">
        <v>0</v>
      </c>
      <c r="KJ16" s="380">
        <v>0</v>
      </c>
      <c r="KK16" s="380">
        <v>0</v>
      </c>
      <c r="KL16" s="380">
        <v>0</v>
      </c>
      <c r="KM16" s="380">
        <v>0</v>
      </c>
      <c r="KN16" s="380">
        <v>0</v>
      </c>
      <c r="KO16" s="380">
        <v>0</v>
      </c>
      <c r="KP16" s="380">
        <v>0</v>
      </c>
      <c r="KQ16" s="380">
        <v>0</v>
      </c>
      <c r="KR16" s="380">
        <v>0</v>
      </c>
      <c r="KS16" s="380">
        <v>0</v>
      </c>
      <c r="KT16" s="380">
        <v>0</v>
      </c>
      <c r="KU16" s="380">
        <v>0</v>
      </c>
      <c r="KV16" s="380">
        <v>0</v>
      </c>
      <c r="KW16" s="380">
        <v>0</v>
      </c>
      <c r="KX16" s="380">
        <v>0</v>
      </c>
      <c r="KY16" s="380">
        <v>0</v>
      </c>
      <c r="KZ16" s="380">
        <v>0</v>
      </c>
      <c r="LA16" s="380">
        <v>0</v>
      </c>
      <c r="LB16" s="380">
        <v>0</v>
      </c>
      <c r="LC16" s="380">
        <v>0</v>
      </c>
      <c r="LD16" s="380">
        <v>0</v>
      </c>
      <c r="LE16" s="380">
        <v>0</v>
      </c>
      <c r="LF16" s="380">
        <v>0</v>
      </c>
      <c r="LG16" s="380">
        <v>0</v>
      </c>
      <c r="LH16" s="380">
        <v>0</v>
      </c>
      <c r="LI16" s="380">
        <v>0</v>
      </c>
      <c r="LJ16" s="380">
        <v>0</v>
      </c>
      <c r="LK16" s="380">
        <v>0</v>
      </c>
      <c r="LL16" s="380">
        <v>0</v>
      </c>
      <c r="LM16" s="380">
        <v>0</v>
      </c>
      <c r="LN16" s="380">
        <v>0</v>
      </c>
      <c r="LO16" s="380">
        <v>0</v>
      </c>
      <c r="LP16" s="380">
        <v>0</v>
      </c>
      <c r="LQ16" s="380">
        <v>0</v>
      </c>
      <c r="LR16" s="380">
        <v>0</v>
      </c>
      <c r="LS16" s="380">
        <v>0</v>
      </c>
      <c r="LT16" s="380">
        <v>0</v>
      </c>
      <c r="LU16" s="380">
        <v>0</v>
      </c>
      <c r="LV16" s="380">
        <v>103</v>
      </c>
      <c r="LW16" s="380">
        <v>133</v>
      </c>
      <c r="LX16" s="380">
        <v>236</v>
      </c>
      <c r="LY16" s="380">
        <v>0</v>
      </c>
      <c r="LZ16" s="380">
        <v>0</v>
      </c>
      <c r="MA16" s="380">
        <v>0</v>
      </c>
      <c r="MB16" s="380">
        <v>0</v>
      </c>
      <c r="MC16" s="380">
        <v>0</v>
      </c>
      <c r="MD16" s="380">
        <v>0</v>
      </c>
      <c r="ME16" s="380">
        <v>10</v>
      </c>
      <c r="MF16" s="380">
        <v>11</v>
      </c>
      <c r="MG16" s="380">
        <v>10</v>
      </c>
      <c r="MH16" s="380">
        <v>0</v>
      </c>
      <c r="MI16" s="380">
        <v>0</v>
      </c>
      <c r="MJ16" s="380">
        <v>0</v>
      </c>
      <c r="MK16" s="380">
        <v>31</v>
      </c>
    </row>
    <row r="17" spans="1:349" s="382" customFormat="1" ht="24" customHeight="1">
      <c r="A17" s="380">
        <v>8</v>
      </c>
      <c r="B17" s="380"/>
      <c r="C17" s="380" t="s">
        <v>90</v>
      </c>
      <c r="D17" s="380"/>
      <c r="E17" s="380"/>
      <c r="F17" s="380" t="s">
        <v>90</v>
      </c>
      <c r="G17" s="380"/>
      <c r="H17" s="380"/>
      <c r="I17" s="380"/>
      <c r="J17" s="380"/>
      <c r="K17" s="380"/>
      <c r="L17" s="380"/>
      <c r="M17" s="380"/>
      <c r="N17" s="380"/>
      <c r="O17" s="380">
        <v>8</v>
      </c>
      <c r="P17" s="380">
        <v>24</v>
      </c>
      <c r="Q17" s="380">
        <v>1</v>
      </c>
      <c r="R17" s="380">
        <v>0</v>
      </c>
      <c r="S17" s="380">
        <v>0</v>
      </c>
      <c r="T17" s="380">
        <v>33</v>
      </c>
      <c r="U17" s="380">
        <v>0</v>
      </c>
      <c r="V17" s="380">
        <v>2</v>
      </c>
      <c r="W17" s="380">
        <v>1</v>
      </c>
      <c r="X17" s="380">
        <v>0</v>
      </c>
      <c r="Y17" s="380">
        <v>0</v>
      </c>
      <c r="Z17" s="380">
        <v>3</v>
      </c>
      <c r="AA17" s="380">
        <v>0</v>
      </c>
      <c r="AB17" s="380">
        <v>1</v>
      </c>
      <c r="AC17" s="380">
        <v>1</v>
      </c>
      <c r="AD17" s="380">
        <v>0</v>
      </c>
      <c r="AE17" s="380">
        <v>0</v>
      </c>
      <c r="AF17" s="380">
        <v>2</v>
      </c>
      <c r="AG17" s="380">
        <v>0</v>
      </c>
      <c r="AH17" s="380">
        <v>0</v>
      </c>
      <c r="AI17" s="380">
        <v>0</v>
      </c>
      <c r="AJ17" s="380">
        <v>0</v>
      </c>
      <c r="AK17" s="380">
        <v>0</v>
      </c>
      <c r="AL17" s="380">
        <v>0</v>
      </c>
      <c r="AM17" s="380">
        <v>0</v>
      </c>
      <c r="AN17" s="380">
        <v>0</v>
      </c>
      <c r="AO17" s="380">
        <v>0</v>
      </c>
      <c r="AP17" s="380">
        <v>0</v>
      </c>
      <c r="AQ17" s="380">
        <v>0</v>
      </c>
      <c r="AR17" s="380">
        <v>0</v>
      </c>
      <c r="AS17" s="380">
        <v>0</v>
      </c>
      <c r="AT17" s="380">
        <v>0</v>
      </c>
      <c r="AU17" s="380">
        <v>0</v>
      </c>
      <c r="AV17" s="380">
        <v>0</v>
      </c>
      <c r="AW17" s="380">
        <v>0</v>
      </c>
      <c r="AX17" s="380">
        <v>0</v>
      </c>
      <c r="AY17" s="380">
        <v>0</v>
      </c>
      <c r="AZ17" s="380">
        <v>0</v>
      </c>
      <c r="BA17" s="380">
        <v>0</v>
      </c>
      <c r="BB17" s="380">
        <v>1</v>
      </c>
      <c r="BC17" s="380">
        <v>0</v>
      </c>
      <c r="BD17" s="380">
        <v>1</v>
      </c>
      <c r="BE17" s="380">
        <v>0</v>
      </c>
      <c r="BF17" s="380">
        <v>0</v>
      </c>
      <c r="BG17" s="380">
        <v>0</v>
      </c>
      <c r="BH17" s="380">
        <v>0</v>
      </c>
      <c r="BI17" s="380">
        <v>0</v>
      </c>
      <c r="BJ17" s="380">
        <v>0</v>
      </c>
      <c r="BK17" s="380">
        <v>1</v>
      </c>
      <c r="BL17" s="380">
        <v>0</v>
      </c>
      <c r="BM17" s="380">
        <v>0</v>
      </c>
      <c r="BN17" s="380">
        <v>0</v>
      </c>
      <c r="BO17" s="380">
        <v>0</v>
      </c>
      <c r="BP17" s="380">
        <v>1</v>
      </c>
      <c r="BQ17" s="380">
        <v>0</v>
      </c>
      <c r="BR17" s="380">
        <v>0</v>
      </c>
      <c r="BS17" s="380">
        <v>1</v>
      </c>
      <c r="BT17" s="380">
        <v>0</v>
      </c>
      <c r="BU17" s="380">
        <v>0</v>
      </c>
      <c r="BV17" s="380">
        <v>1</v>
      </c>
      <c r="BW17" s="380">
        <v>0</v>
      </c>
      <c r="BX17" s="380">
        <v>0</v>
      </c>
      <c r="BY17" s="380">
        <v>0</v>
      </c>
      <c r="BZ17" s="380">
        <v>1</v>
      </c>
      <c r="CA17" s="380">
        <v>0</v>
      </c>
      <c r="CB17" s="380">
        <v>1</v>
      </c>
      <c r="CC17" s="380">
        <v>0</v>
      </c>
      <c r="CD17" s="380">
        <v>0</v>
      </c>
      <c r="CE17" s="380">
        <v>1</v>
      </c>
      <c r="CF17" s="380">
        <v>0</v>
      </c>
      <c r="CG17" s="380">
        <v>0</v>
      </c>
      <c r="CH17" s="380">
        <v>1</v>
      </c>
      <c r="CI17" s="380">
        <v>0</v>
      </c>
      <c r="CJ17" s="380">
        <v>1</v>
      </c>
      <c r="CK17" s="380">
        <v>1</v>
      </c>
      <c r="CL17" s="380">
        <v>0</v>
      </c>
      <c r="CM17" s="380">
        <v>0</v>
      </c>
      <c r="CN17" s="380">
        <v>2</v>
      </c>
      <c r="CO17" s="380">
        <v>0</v>
      </c>
      <c r="CP17" s="380">
        <v>1</v>
      </c>
      <c r="CQ17" s="380">
        <v>1</v>
      </c>
      <c r="CR17" s="380">
        <v>0</v>
      </c>
      <c r="CS17" s="380">
        <v>0</v>
      </c>
      <c r="CT17" s="380">
        <v>2</v>
      </c>
      <c r="CU17" s="380">
        <v>0</v>
      </c>
      <c r="CV17" s="380">
        <v>0</v>
      </c>
      <c r="CW17" s="380">
        <v>167</v>
      </c>
      <c r="CX17" s="380">
        <v>0</v>
      </c>
      <c r="CY17" s="380">
        <v>0</v>
      </c>
      <c r="CZ17" s="380">
        <v>47</v>
      </c>
      <c r="DA17" s="380">
        <v>2</v>
      </c>
      <c r="DB17" s="380">
        <v>1</v>
      </c>
      <c r="DC17" s="380">
        <v>2</v>
      </c>
      <c r="DD17" s="380">
        <v>0</v>
      </c>
      <c r="DE17" s="380">
        <v>2</v>
      </c>
      <c r="DF17" s="380">
        <v>0</v>
      </c>
      <c r="DG17" s="380">
        <v>0</v>
      </c>
      <c r="DH17" s="380">
        <v>4</v>
      </c>
      <c r="DI17" s="380">
        <v>27</v>
      </c>
      <c r="DJ17" s="380">
        <v>34</v>
      </c>
      <c r="DK17" s="380">
        <v>2</v>
      </c>
      <c r="DL17" s="380">
        <v>0</v>
      </c>
      <c r="DM17" s="380">
        <v>0</v>
      </c>
      <c r="DN17" s="380">
        <v>0</v>
      </c>
      <c r="DO17" s="380">
        <v>0</v>
      </c>
      <c r="DP17" s="380">
        <v>0</v>
      </c>
      <c r="DQ17" s="380">
        <v>6</v>
      </c>
      <c r="DR17" s="380">
        <v>11</v>
      </c>
      <c r="DS17" s="380">
        <v>9</v>
      </c>
      <c r="DT17" s="380">
        <v>12</v>
      </c>
      <c r="DU17" s="380">
        <v>12</v>
      </c>
      <c r="DV17" s="380">
        <v>13</v>
      </c>
      <c r="DW17" s="380">
        <v>8</v>
      </c>
      <c r="DX17" s="380">
        <v>3</v>
      </c>
      <c r="DY17" s="380">
        <v>0</v>
      </c>
      <c r="DZ17" s="380">
        <v>0</v>
      </c>
      <c r="EA17" s="380">
        <v>24</v>
      </c>
      <c r="EB17" s="380">
        <v>21</v>
      </c>
      <c r="EC17" s="380">
        <v>7</v>
      </c>
      <c r="ED17" s="380">
        <v>2</v>
      </c>
      <c r="EE17" s="380">
        <v>1</v>
      </c>
      <c r="EF17" s="380">
        <v>9</v>
      </c>
      <c r="EG17" s="380">
        <v>0</v>
      </c>
      <c r="EH17" s="380">
        <v>0</v>
      </c>
      <c r="EI17" s="380">
        <v>3</v>
      </c>
      <c r="EJ17" s="380">
        <v>7</v>
      </c>
      <c r="EK17" s="380">
        <v>2</v>
      </c>
      <c r="EL17" s="380">
        <v>1</v>
      </c>
      <c r="EM17" s="380">
        <v>0</v>
      </c>
      <c r="EN17" s="380">
        <v>0</v>
      </c>
      <c r="EO17" s="380">
        <v>3</v>
      </c>
      <c r="EP17" s="380">
        <v>3</v>
      </c>
      <c r="EQ17" s="380">
        <v>0</v>
      </c>
      <c r="ER17" s="380">
        <v>0</v>
      </c>
      <c r="ES17" s="380">
        <v>0</v>
      </c>
      <c r="ET17" s="380">
        <v>4</v>
      </c>
      <c r="EU17" s="380">
        <v>5</v>
      </c>
      <c r="EV17" s="380">
        <v>8</v>
      </c>
      <c r="EW17" s="380">
        <v>13</v>
      </c>
      <c r="EX17" s="380">
        <v>0</v>
      </c>
      <c r="EY17" s="380">
        <v>0</v>
      </c>
      <c r="EZ17" s="380">
        <v>1</v>
      </c>
      <c r="FA17" s="380">
        <v>1</v>
      </c>
      <c r="FB17" s="380">
        <v>1</v>
      </c>
      <c r="FC17" s="380">
        <v>0</v>
      </c>
      <c r="FD17" s="380">
        <v>0</v>
      </c>
      <c r="FE17" s="380">
        <v>0</v>
      </c>
      <c r="FF17" s="380">
        <v>0</v>
      </c>
      <c r="FG17" s="380">
        <v>0</v>
      </c>
      <c r="FH17" s="380">
        <v>0</v>
      </c>
      <c r="FI17" s="380">
        <v>0</v>
      </c>
      <c r="FJ17" s="380">
        <v>0</v>
      </c>
      <c r="FK17" s="380">
        <v>0</v>
      </c>
      <c r="FL17" s="380">
        <v>0</v>
      </c>
      <c r="FM17" s="380">
        <v>0</v>
      </c>
      <c r="FN17" s="380">
        <v>0</v>
      </c>
      <c r="FO17" s="380">
        <v>1</v>
      </c>
      <c r="FP17" s="380">
        <v>0</v>
      </c>
      <c r="FQ17" s="380">
        <v>0</v>
      </c>
      <c r="FR17" s="380">
        <v>0</v>
      </c>
      <c r="FS17" s="380">
        <v>0</v>
      </c>
      <c r="FT17" s="380">
        <v>0</v>
      </c>
      <c r="FU17" s="380">
        <v>0</v>
      </c>
      <c r="FV17" s="380">
        <v>0</v>
      </c>
      <c r="FW17" s="380">
        <v>0</v>
      </c>
      <c r="FX17" s="380">
        <v>0</v>
      </c>
      <c r="FY17" s="380">
        <v>0</v>
      </c>
      <c r="FZ17" s="380">
        <v>0</v>
      </c>
      <c r="GA17" s="380">
        <v>0</v>
      </c>
      <c r="GB17" s="380">
        <v>0</v>
      </c>
      <c r="GC17" s="380">
        <v>0</v>
      </c>
      <c r="GD17" s="380">
        <v>0</v>
      </c>
      <c r="GE17" s="380">
        <v>0</v>
      </c>
      <c r="GF17" s="380">
        <v>0</v>
      </c>
      <c r="GG17" s="380">
        <v>0</v>
      </c>
      <c r="GH17" s="380">
        <v>0</v>
      </c>
      <c r="GI17" s="380">
        <v>0</v>
      </c>
      <c r="GJ17" s="380">
        <v>0</v>
      </c>
      <c r="GK17" s="380">
        <v>0</v>
      </c>
      <c r="GL17" s="380">
        <v>127</v>
      </c>
      <c r="GM17" s="380">
        <v>161</v>
      </c>
      <c r="GN17" s="380">
        <v>288</v>
      </c>
      <c r="GO17" s="380">
        <v>116</v>
      </c>
      <c r="GP17" s="380">
        <v>120</v>
      </c>
      <c r="GQ17" s="380">
        <v>236</v>
      </c>
      <c r="GR17" s="380">
        <v>141</v>
      </c>
      <c r="GS17" s="380">
        <v>134</v>
      </c>
      <c r="GT17" s="380">
        <v>275</v>
      </c>
      <c r="GU17" s="380">
        <v>0</v>
      </c>
      <c r="GV17" s="380">
        <v>0</v>
      </c>
      <c r="GW17" s="380">
        <v>0</v>
      </c>
      <c r="GX17" s="380">
        <v>0</v>
      </c>
      <c r="GY17" s="380">
        <v>0</v>
      </c>
      <c r="GZ17" s="380">
        <v>0</v>
      </c>
      <c r="HA17" s="380">
        <v>0</v>
      </c>
      <c r="HB17" s="380">
        <v>0</v>
      </c>
      <c r="HC17" s="380">
        <v>0</v>
      </c>
      <c r="HD17" s="380">
        <v>384</v>
      </c>
      <c r="HE17" s="380">
        <v>415</v>
      </c>
      <c r="HF17" s="380">
        <v>799</v>
      </c>
      <c r="HG17" s="380">
        <v>780</v>
      </c>
      <c r="HH17" s="380">
        <v>13</v>
      </c>
      <c r="HI17" s="380">
        <v>5</v>
      </c>
      <c r="HJ17" s="380">
        <v>0</v>
      </c>
      <c r="HK17" s="380">
        <v>1</v>
      </c>
      <c r="HL17" s="380">
        <v>0</v>
      </c>
      <c r="HM17" s="380">
        <v>0</v>
      </c>
      <c r="HN17" s="380">
        <v>799</v>
      </c>
      <c r="HO17" s="380">
        <v>0</v>
      </c>
      <c r="HP17" s="380">
        <v>0</v>
      </c>
      <c r="HQ17" s="380">
        <v>0</v>
      </c>
      <c r="HR17" s="380">
        <v>0</v>
      </c>
      <c r="HS17" s="380">
        <v>0</v>
      </c>
      <c r="HT17" s="380">
        <v>0</v>
      </c>
      <c r="HU17" s="380">
        <v>0</v>
      </c>
      <c r="HV17" s="380">
        <v>0</v>
      </c>
      <c r="HW17" s="380">
        <v>0</v>
      </c>
      <c r="HX17" s="380">
        <v>0</v>
      </c>
      <c r="HY17" s="380">
        <v>0</v>
      </c>
      <c r="HZ17" s="380">
        <v>0</v>
      </c>
      <c r="IA17" s="380">
        <v>0</v>
      </c>
      <c r="IB17" s="380">
        <v>0</v>
      </c>
      <c r="IC17" s="380">
        <v>0</v>
      </c>
      <c r="ID17" s="381">
        <v>0</v>
      </c>
      <c r="IE17" s="381">
        <v>0</v>
      </c>
      <c r="IF17" s="381">
        <v>0</v>
      </c>
      <c r="IG17" s="381">
        <v>2</v>
      </c>
      <c r="IH17" s="381">
        <v>10</v>
      </c>
      <c r="II17" s="381">
        <v>12</v>
      </c>
      <c r="IJ17" s="381">
        <v>64</v>
      </c>
      <c r="IK17" s="381">
        <v>97</v>
      </c>
      <c r="IL17" s="381">
        <v>161</v>
      </c>
      <c r="IM17" s="381">
        <v>101</v>
      </c>
      <c r="IN17" s="381">
        <v>129</v>
      </c>
      <c r="IO17" s="381">
        <v>230</v>
      </c>
      <c r="IP17" s="381">
        <v>131</v>
      </c>
      <c r="IQ17" s="381">
        <v>116</v>
      </c>
      <c r="IR17" s="381">
        <v>247</v>
      </c>
      <c r="IS17" s="381">
        <v>58</v>
      </c>
      <c r="IT17" s="381">
        <v>47</v>
      </c>
      <c r="IU17" s="381">
        <v>105</v>
      </c>
      <c r="IV17" s="381">
        <v>25</v>
      </c>
      <c r="IW17" s="381">
        <v>12</v>
      </c>
      <c r="IX17" s="381">
        <v>37</v>
      </c>
      <c r="IY17" s="381">
        <v>3</v>
      </c>
      <c r="IZ17" s="381">
        <v>3</v>
      </c>
      <c r="JA17" s="381">
        <v>6</v>
      </c>
      <c r="JB17" s="381">
        <v>0</v>
      </c>
      <c r="JC17" s="381">
        <v>1</v>
      </c>
      <c r="JD17" s="381">
        <v>1</v>
      </c>
      <c r="JE17" s="381">
        <v>0</v>
      </c>
      <c r="JF17" s="381">
        <v>0</v>
      </c>
      <c r="JG17" s="381">
        <v>0</v>
      </c>
      <c r="JH17" s="380">
        <v>0</v>
      </c>
      <c r="JI17" s="380">
        <v>0</v>
      </c>
      <c r="JJ17" s="380">
        <v>0</v>
      </c>
      <c r="JK17" s="380">
        <v>0</v>
      </c>
      <c r="JL17" s="380">
        <v>0</v>
      </c>
      <c r="JM17" s="380">
        <v>0</v>
      </c>
      <c r="JN17" s="380">
        <v>0</v>
      </c>
      <c r="JO17" s="380">
        <v>0</v>
      </c>
      <c r="JP17" s="380">
        <v>0</v>
      </c>
      <c r="JQ17" s="380">
        <v>0</v>
      </c>
      <c r="JR17" s="380">
        <v>0</v>
      </c>
      <c r="JS17" s="380">
        <v>0</v>
      </c>
      <c r="JT17" s="380">
        <v>0</v>
      </c>
      <c r="JU17" s="380">
        <v>0</v>
      </c>
      <c r="JV17" s="380">
        <v>0</v>
      </c>
      <c r="JW17" s="380">
        <v>0</v>
      </c>
      <c r="JX17" s="380">
        <v>0</v>
      </c>
      <c r="JY17" s="380">
        <v>0</v>
      </c>
      <c r="JZ17" s="380">
        <v>0</v>
      </c>
      <c r="KA17" s="380">
        <v>0</v>
      </c>
      <c r="KB17" s="380">
        <v>0</v>
      </c>
      <c r="KC17" s="380">
        <v>0</v>
      </c>
      <c r="KD17" s="380">
        <v>0</v>
      </c>
      <c r="KE17" s="380">
        <v>0</v>
      </c>
      <c r="KF17" s="380">
        <v>0</v>
      </c>
      <c r="KG17" s="380">
        <v>0</v>
      </c>
      <c r="KH17" s="380">
        <v>0</v>
      </c>
      <c r="KI17" s="380">
        <v>0</v>
      </c>
      <c r="KJ17" s="380">
        <v>0</v>
      </c>
      <c r="KK17" s="380">
        <v>0</v>
      </c>
      <c r="KL17" s="380">
        <v>0</v>
      </c>
      <c r="KM17" s="380">
        <v>0</v>
      </c>
      <c r="KN17" s="380">
        <v>0</v>
      </c>
      <c r="KO17" s="380">
        <v>0</v>
      </c>
      <c r="KP17" s="380">
        <v>0</v>
      </c>
      <c r="KQ17" s="380">
        <v>0</v>
      </c>
      <c r="KR17" s="380">
        <v>0</v>
      </c>
      <c r="KS17" s="380">
        <v>0</v>
      </c>
      <c r="KT17" s="380">
        <v>0</v>
      </c>
      <c r="KU17" s="380">
        <v>0</v>
      </c>
      <c r="KV17" s="380">
        <v>0</v>
      </c>
      <c r="KW17" s="380">
        <v>0</v>
      </c>
      <c r="KX17" s="380">
        <v>0</v>
      </c>
      <c r="KY17" s="380">
        <v>0</v>
      </c>
      <c r="KZ17" s="380">
        <v>0</v>
      </c>
      <c r="LA17" s="380">
        <v>0</v>
      </c>
      <c r="LB17" s="380">
        <v>0</v>
      </c>
      <c r="LC17" s="380">
        <v>0</v>
      </c>
      <c r="LD17" s="380">
        <v>0</v>
      </c>
      <c r="LE17" s="380">
        <v>0</v>
      </c>
      <c r="LF17" s="380">
        <v>0</v>
      </c>
      <c r="LG17" s="380">
        <v>0</v>
      </c>
      <c r="LH17" s="380">
        <v>0</v>
      </c>
      <c r="LI17" s="380">
        <v>0</v>
      </c>
      <c r="LJ17" s="380">
        <v>0</v>
      </c>
      <c r="LK17" s="380">
        <v>0</v>
      </c>
      <c r="LL17" s="380">
        <v>0</v>
      </c>
      <c r="LM17" s="380">
        <v>0</v>
      </c>
      <c r="LN17" s="380">
        <v>0</v>
      </c>
      <c r="LO17" s="380">
        <v>0</v>
      </c>
      <c r="LP17" s="380">
        <v>0</v>
      </c>
      <c r="LQ17" s="380">
        <v>0</v>
      </c>
      <c r="LR17" s="380">
        <v>0</v>
      </c>
      <c r="LS17" s="380">
        <v>0</v>
      </c>
      <c r="LT17" s="380">
        <v>0</v>
      </c>
      <c r="LU17" s="380">
        <v>0</v>
      </c>
      <c r="LV17" s="380">
        <v>126</v>
      </c>
      <c r="LW17" s="380">
        <v>119</v>
      </c>
      <c r="LX17" s="380">
        <v>245</v>
      </c>
      <c r="LY17" s="380">
        <v>0</v>
      </c>
      <c r="LZ17" s="380">
        <v>0</v>
      </c>
      <c r="MA17" s="380">
        <v>0</v>
      </c>
      <c r="MB17" s="380">
        <v>0</v>
      </c>
      <c r="MC17" s="380">
        <v>0</v>
      </c>
      <c r="MD17" s="380">
        <v>0</v>
      </c>
      <c r="ME17" s="380">
        <v>12</v>
      </c>
      <c r="MF17" s="380">
        <v>9</v>
      </c>
      <c r="MG17" s="380">
        <v>12</v>
      </c>
      <c r="MH17" s="380">
        <v>0</v>
      </c>
      <c r="MI17" s="380">
        <v>0</v>
      </c>
      <c r="MJ17" s="380">
        <v>0</v>
      </c>
      <c r="MK17" s="380">
        <v>33</v>
      </c>
    </row>
    <row r="18" spans="1:349" s="382" customFormat="1" ht="23.25" customHeight="1">
      <c r="A18" s="380">
        <v>9</v>
      </c>
      <c r="B18" s="380"/>
      <c r="C18" s="380" t="s">
        <v>84</v>
      </c>
      <c r="D18" s="380"/>
      <c r="E18" s="380"/>
      <c r="F18" s="380" t="s">
        <v>84</v>
      </c>
      <c r="G18" s="380"/>
      <c r="H18" s="380"/>
      <c r="I18" s="380"/>
      <c r="J18" s="380"/>
      <c r="K18" s="380"/>
      <c r="L18" s="380"/>
      <c r="M18" s="380"/>
      <c r="N18" s="380"/>
      <c r="O18" s="380">
        <v>41</v>
      </c>
      <c r="P18" s="380">
        <v>44</v>
      </c>
      <c r="Q18" s="380">
        <v>0</v>
      </c>
      <c r="R18" s="380">
        <v>2</v>
      </c>
      <c r="S18" s="380">
        <v>5</v>
      </c>
      <c r="T18" s="380">
        <v>92</v>
      </c>
      <c r="U18" s="380">
        <v>1</v>
      </c>
      <c r="V18" s="380">
        <v>3</v>
      </c>
      <c r="W18" s="380">
        <v>0</v>
      </c>
      <c r="X18" s="380">
        <v>0</v>
      </c>
      <c r="Y18" s="380">
        <v>0</v>
      </c>
      <c r="Z18" s="380">
        <v>4</v>
      </c>
      <c r="AA18" s="380">
        <v>0</v>
      </c>
      <c r="AB18" s="380">
        <v>3</v>
      </c>
      <c r="AC18" s="380">
        <v>0</v>
      </c>
      <c r="AD18" s="380">
        <v>1</v>
      </c>
      <c r="AE18" s="380">
        <v>0</v>
      </c>
      <c r="AF18" s="380">
        <v>4</v>
      </c>
      <c r="AG18" s="380">
        <v>0</v>
      </c>
      <c r="AH18" s="380">
        <v>1</v>
      </c>
      <c r="AI18" s="380">
        <v>0</v>
      </c>
      <c r="AJ18" s="380">
        <v>0</v>
      </c>
      <c r="AK18" s="380">
        <v>0</v>
      </c>
      <c r="AL18" s="380">
        <v>1</v>
      </c>
      <c r="AM18" s="380">
        <v>0</v>
      </c>
      <c r="AN18" s="380">
        <v>0</v>
      </c>
      <c r="AO18" s="380">
        <v>0</v>
      </c>
      <c r="AP18" s="380">
        <v>0</v>
      </c>
      <c r="AQ18" s="380">
        <v>0</v>
      </c>
      <c r="AR18" s="380">
        <v>0</v>
      </c>
      <c r="AS18" s="380">
        <v>0</v>
      </c>
      <c r="AT18" s="380">
        <v>0</v>
      </c>
      <c r="AU18" s="380">
        <v>0</v>
      </c>
      <c r="AV18" s="380">
        <v>0</v>
      </c>
      <c r="AW18" s="380">
        <v>0</v>
      </c>
      <c r="AX18" s="380">
        <v>0</v>
      </c>
      <c r="AY18" s="380">
        <v>0</v>
      </c>
      <c r="AZ18" s="380">
        <v>2</v>
      </c>
      <c r="BA18" s="380">
        <v>0</v>
      </c>
      <c r="BB18" s="380">
        <v>0</v>
      </c>
      <c r="BC18" s="380">
        <v>0</v>
      </c>
      <c r="BD18" s="380">
        <v>2</v>
      </c>
      <c r="BE18" s="380">
        <v>0</v>
      </c>
      <c r="BF18" s="380">
        <v>0</v>
      </c>
      <c r="BG18" s="380">
        <v>0</v>
      </c>
      <c r="BH18" s="380">
        <v>0</v>
      </c>
      <c r="BI18" s="380">
        <v>0</v>
      </c>
      <c r="BJ18" s="380">
        <v>0</v>
      </c>
      <c r="BK18" s="380">
        <v>0</v>
      </c>
      <c r="BL18" s="380">
        <v>3</v>
      </c>
      <c r="BM18" s="380">
        <v>0</v>
      </c>
      <c r="BN18" s="380">
        <v>0</v>
      </c>
      <c r="BO18" s="380">
        <v>0</v>
      </c>
      <c r="BP18" s="380">
        <v>3</v>
      </c>
      <c r="BQ18" s="380">
        <v>2</v>
      </c>
      <c r="BR18" s="380">
        <v>2</v>
      </c>
      <c r="BS18" s="380">
        <v>0</v>
      </c>
      <c r="BT18" s="380">
        <v>0</v>
      </c>
      <c r="BU18" s="380">
        <v>0</v>
      </c>
      <c r="BV18" s="380">
        <v>4</v>
      </c>
      <c r="BW18" s="380">
        <v>1</v>
      </c>
      <c r="BX18" s="380">
        <v>2</v>
      </c>
      <c r="BY18" s="380">
        <v>0</v>
      </c>
      <c r="BZ18" s="380">
        <v>0</v>
      </c>
      <c r="CA18" s="380">
        <v>0</v>
      </c>
      <c r="CB18" s="380">
        <v>3</v>
      </c>
      <c r="CC18" s="380">
        <v>2</v>
      </c>
      <c r="CD18" s="380">
        <v>1</v>
      </c>
      <c r="CE18" s="380">
        <v>0</v>
      </c>
      <c r="CF18" s="380">
        <v>0</v>
      </c>
      <c r="CG18" s="380">
        <v>0</v>
      </c>
      <c r="CH18" s="380">
        <v>3</v>
      </c>
      <c r="CI18" s="380">
        <v>1</v>
      </c>
      <c r="CJ18" s="380">
        <v>2</v>
      </c>
      <c r="CK18" s="380">
        <v>0</v>
      </c>
      <c r="CL18" s="380">
        <v>0</v>
      </c>
      <c r="CM18" s="380">
        <v>0</v>
      </c>
      <c r="CN18" s="380">
        <v>3</v>
      </c>
      <c r="CO18" s="380">
        <v>1</v>
      </c>
      <c r="CP18" s="380">
        <v>2</v>
      </c>
      <c r="CQ18" s="380">
        <v>0</v>
      </c>
      <c r="CR18" s="380">
        <v>0</v>
      </c>
      <c r="CS18" s="380">
        <v>0</v>
      </c>
      <c r="CT18" s="380">
        <v>3</v>
      </c>
      <c r="CU18" s="380">
        <v>0</v>
      </c>
      <c r="CV18" s="380">
        <v>0</v>
      </c>
      <c r="CW18" s="380">
        <v>265</v>
      </c>
      <c r="CX18" s="380">
        <v>0</v>
      </c>
      <c r="CY18" s="380">
        <v>0</v>
      </c>
      <c r="CZ18" s="380">
        <v>96</v>
      </c>
      <c r="DA18" s="380">
        <v>0</v>
      </c>
      <c r="DB18" s="380">
        <v>2</v>
      </c>
      <c r="DC18" s="380">
        <v>0</v>
      </c>
      <c r="DD18" s="380">
        <v>0</v>
      </c>
      <c r="DE18" s="380">
        <v>2</v>
      </c>
      <c r="DF18" s="380">
        <v>1</v>
      </c>
      <c r="DG18" s="380">
        <v>1</v>
      </c>
      <c r="DH18" s="380">
        <v>1</v>
      </c>
      <c r="DI18" s="380">
        <v>47</v>
      </c>
      <c r="DJ18" s="380">
        <v>101</v>
      </c>
      <c r="DK18" s="380">
        <v>2</v>
      </c>
      <c r="DL18" s="380">
        <v>5</v>
      </c>
      <c r="DM18" s="380">
        <v>0</v>
      </c>
      <c r="DN18" s="380">
        <v>0</v>
      </c>
      <c r="DO18" s="380">
        <v>0</v>
      </c>
      <c r="DP18" s="380">
        <v>0</v>
      </c>
      <c r="DQ18" s="380">
        <v>3</v>
      </c>
      <c r="DR18" s="380">
        <v>10</v>
      </c>
      <c r="DS18" s="380">
        <v>18</v>
      </c>
      <c r="DT18" s="380">
        <v>48</v>
      </c>
      <c r="DU18" s="380">
        <v>20</v>
      </c>
      <c r="DV18" s="380">
        <v>35</v>
      </c>
      <c r="DW18" s="380">
        <v>11</v>
      </c>
      <c r="DX18" s="380">
        <v>17</v>
      </c>
      <c r="DY18" s="380">
        <v>0</v>
      </c>
      <c r="DZ18" s="380">
        <v>0</v>
      </c>
      <c r="EA18" s="380">
        <v>43</v>
      </c>
      <c r="EB18" s="380">
        <v>86</v>
      </c>
      <c r="EC18" s="380">
        <v>1</v>
      </c>
      <c r="ED18" s="380">
        <v>3</v>
      </c>
      <c r="EE18" s="380">
        <v>5</v>
      </c>
      <c r="EF18" s="380">
        <v>14</v>
      </c>
      <c r="EG18" s="380">
        <v>0</v>
      </c>
      <c r="EH18" s="380">
        <v>0</v>
      </c>
      <c r="EI18" s="380">
        <v>3</v>
      </c>
      <c r="EJ18" s="380">
        <v>7</v>
      </c>
      <c r="EK18" s="380">
        <v>6</v>
      </c>
      <c r="EL18" s="380">
        <v>5</v>
      </c>
      <c r="EM18" s="380">
        <v>0</v>
      </c>
      <c r="EN18" s="380">
        <v>0</v>
      </c>
      <c r="EO18" s="380">
        <v>3</v>
      </c>
      <c r="EP18" s="380">
        <v>10</v>
      </c>
      <c r="EQ18" s="380">
        <v>0</v>
      </c>
      <c r="ER18" s="380">
        <v>0</v>
      </c>
      <c r="ES18" s="380">
        <v>2</v>
      </c>
      <c r="ET18" s="380">
        <v>5</v>
      </c>
      <c r="EU18" s="380">
        <v>11</v>
      </c>
      <c r="EV18" s="380">
        <v>20</v>
      </c>
      <c r="EW18" s="380">
        <v>31</v>
      </c>
      <c r="EX18" s="380">
        <v>0</v>
      </c>
      <c r="EY18" s="380">
        <v>0</v>
      </c>
      <c r="EZ18" s="380">
        <v>5</v>
      </c>
      <c r="FA18" s="380">
        <v>5</v>
      </c>
      <c r="FB18" s="380">
        <v>1</v>
      </c>
      <c r="FC18" s="380">
        <v>0</v>
      </c>
      <c r="FD18" s="380">
        <v>0</v>
      </c>
      <c r="FE18" s="380">
        <v>0</v>
      </c>
      <c r="FF18" s="380">
        <v>0</v>
      </c>
      <c r="FG18" s="380">
        <v>3</v>
      </c>
      <c r="FH18" s="380">
        <v>0</v>
      </c>
      <c r="FI18" s="380">
        <v>0</v>
      </c>
      <c r="FJ18" s="380">
        <v>0</v>
      </c>
      <c r="FK18" s="380">
        <v>0</v>
      </c>
      <c r="FL18" s="380">
        <v>0</v>
      </c>
      <c r="FM18" s="380">
        <v>0</v>
      </c>
      <c r="FN18" s="380">
        <v>0</v>
      </c>
      <c r="FO18" s="380">
        <v>1</v>
      </c>
      <c r="FP18" s="380">
        <v>0</v>
      </c>
      <c r="FQ18" s="380">
        <v>0</v>
      </c>
      <c r="FR18" s="380">
        <v>0</v>
      </c>
      <c r="FS18" s="380">
        <v>0</v>
      </c>
      <c r="FT18" s="380">
        <v>0</v>
      </c>
      <c r="FU18" s="380">
        <v>0</v>
      </c>
      <c r="FV18" s="380">
        <v>0</v>
      </c>
      <c r="FW18" s="380">
        <v>0</v>
      </c>
      <c r="FX18" s="380">
        <v>0</v>
      </c>
      <c r="FY18" s="380">
        <v>0</v>
      </c>
      <c r="FZ18" s="380">
        <v>0</v>
      </c>
      <c r="GA18" s="380">
        <v>0</v>
      </c>
      <c r="GB18" s="380">
        <v>0</v>
      </c>
      <c r="GC18" s="380">
        <v>0</v>
      </c>
      <c r="GD18" s="380">
        <v>0</v>
      </c>
      <c r="GE18" s="380">
        <v>0</v>
      </c>
      <c r="GF18" s="380">
        <v>0</v>
      </c>
      <c r="GG18" s="380">
        <v>0</v>
      </c>
      <c r="GH18" s="380">
        <v>0</v>
      </c>
      <c r="GI18" s="380">
        <v>0</v>
      </c>
      <c r="GJ18" s="380">
        <v>0</v>
      </c>
      <c r="GK18" s="380">
        <v>0</v>
      </c>
      <c r="GL18" s="380">
        <v>324</v>
      </c>
      <c r="GM18" s="380">
        <v>323</v>
      </c>
      <c r="GN18" s="380">
        <v>640</v>
      </c>
      <c r="GO18" s="380">
        <v>345</v>
      </c>
      <c r="GP18" s="380">
        <v>328</v>
      </c>
      <c r="GQ18" s="380">
        <v>673</v>
      </c>
      <c r="GR18" s="380">
        <v>348</v>
      </c>
      <c r="GS18" s="380">
        <v>323</v>
      </c>
      <c r="GT18" s="380">
        <v>671</v>
      </c>
      <c r="GU18" s="380">
        <v>0</v>
      </c>
      <c r="GV18" s="380">
        <v>0</v>
      </c>
      <c r="GW18" s="380">
        <v>0</v>
      </c>
      <c r="GX18" s="380">
        <v>0</v>
      </c>
      <c r="GY18" s="380">
        <v>0</v>
      </c>
      <c r="GZ18" s="380">
        <v>0</v>
      </c>
      <c r="HA18" s="380">
        <v>0</v>
      </c>
      <c r="HB18" s="380">
        <v>0</v>
      </c>
      <c r="HC18" s="380">
        <v>0</v>
      </c>
      <c r="HD18" s="380">
        <v>1017</v>
      </c>
      <c r="HE18" s="380">
        <v>974</v>
      </c>
      <c r="HF18" s="380">
        <v>1991</v>
      </c>
      <c r="HG18" s="380">
        <v>1922</v>
      </c>
      <c r="HH18" s="380">
        <v>58</v>
      </c>
      <c r="HI18" s="380">
        <v>9</v>
      </c>
      <c r="HJ18" s="380">
        <v>0</v>
      </c>
      <c r="HK18" s="380">
        <v>2</v>
      </c>
      <c r="HL18" s="380">
        <v>0</v>
      </c>
      <c r="HM18" s="380">
        <v>0</v>
      </c>
      <c r="HN18" s="380">
        <v>1991</v>
      </c>
      <c r="HO18" s="380">
        <v>1</v>
      </c>
      <c r="HP18" s="380">
        <v>0</v>
      </c>
      <c r="HQ18" s="380">
        <v>1</v>
      </c>
      <c r="HR18" s="380">
        <v>0</v>
      </c>
      <c r="HS18" s="380">
        <v>0</v>
      </c>
      <c r="HT18" s="380">
        <v>0</v>
      </c>
      <c r="HU18" s="380">
        <v>0</v>
      </c>
      <c r="HV18" s="380">
        <v>0</v>
      </c>
      <c r="HW18" s="380">
        <v>0</v>
      </c>
      <c r="HX18" s="380">
        <v>0</v>
      </c>
      <c r="HY18" s="380">
        <v>0</v>
      </c>
      <c r="HZ18" s="380">
        <v>0</v>
      </c>
      <c r="IA18" s="380">
        <v>0</v>
      </c>
      <c r="IB18" s="380">
        <v>0</v>
      </c>
      <c r="IC18" s="380">
        <v>0</v>
      </c>
      <c r="ID18" s="381">
        <v>0</v>
      </c>
      <c r="IE18" s="381">
        <v>0</v>
      </c>
      <c r="IF18" s="381">
        <v>0</v>
      </c>
      <c r="IG18" s="381">
        <v>14</v>
      </c>
      <c r="IH18" s="381">
        <v>22</v>
      </c>
      <c r="II18" s="381">
        <v>36</v>
      </c>
      <c r="IJ18" s="381">
        <v>197</v>
      </c>
      <c r="IK18" s="381">
        <v>224</v>
      </c>
      <c r="IL18" s="381">
        <v>421</v>
      </c>
      <c r="IM18" s="381">
        <v>318</v>
      </c>
      <c r="IN18" s="381">
        <v>310</v>
      </c>
      <c r="IO18" s="381">
        <v>628</v>
      </c>
      <c r="IP18" s="381">
        <v>298</v>
      </c>
      <c r="IQ18" s="381">
        <v>293</v>
      </c>
      <c r="IR18" s="381">
        <v>591</v>
      </c>
      <c r="IS18" s="381">
        <v>121</v>
      </c>
      <c r="IT18" s="381">
        <v>90</v>
      </c>
      <c r="IU18" s="381">
        <v>211</v>
      </c>
      <c r="IV18" s="381">
        <v>45</v>
      </c>
      <c r="IW18" s="381">
        <v>28</v>
      </c>
      <c r="IX18" s="381">
        <v>73</v>
      </c>
      <c r="IY18" s="381">
        <v>12</v>
      </c>
      <c r="IZ18" s="381">
        <v>8</v>
      </c>
      <c r="JA18" s="381">
        <v>20</v>
      </c>
      <c r="JB18" s="381">
        <v>0</v>
      </c>
      <c r="JC18" s="381">
        <v>0</v>
      </c>
      <c r="JD18" s="381">
        <v>0</v>
      </c>
      <c r="JE18" s="381">
        <v>3</v>
      </c>
      <c r="JF18" s="381">
        <v>0</v>
      </c>
      <c r="JG18" s="381">
        <v>3</v>
      </c>
      <c r="JH18" s="380">
        <v>0</v>
      </c>
      <c r="JI18" s="380">
        <v>0</v>
      </c>
      <c r="JJ18" s="380">
        <v>0</v>
      </c>
      <c r="JK18" s="380">
        <v>0</v>
      </c>
      <c r="JL18" s="380">
        <v>0</v>
      </c>
      <c r="JM18" s="380">
        <v>0</v>
      </c>
      <c r="JN18" s="380">
        <v>0</v>
      </c>
      <c r="JO18" s="380">
        <v>0</v>
      </c>
      <c r="JP18" s="380">
        <v>0</v>
      </c>
      <c r="JQ18" s="380">
        <v>0</v>
      </c>
      <c r="JR18" s="380">
        <v>0</v>
      </c>
      <c r="JS18" s="380">
        <v>0</v>
      </c>
      <c r="JT18" s="380">
        <v>0</v>
      </c>
      <c r="JU18" s="380">
        <v>0</v>
      </c>
      <c r="JV18" s="380">
        <v>0</v>
      </c>
      <c r="JW18" s="380">
        <v>0</v>
      </c>
      <c r="JX18" s="380">
        <v>0</v>
      </c>
      <c r="JY18" s="380">
        <v>0</v>
      </c>
      <c r="JZ18" s="380">
        <v>0</v>
      </c>
      <c r="KA18" s="380">
        <v>0</v>
      </c>
      <c r="KB18" s="380">
        <v>0</v>
      </c>
      <c r="KC18" s="380">
        <v>0</v>
      </c>
      <c r="KD18" s="380">
        <v>0</v>
      </c>
      <c r="KE18" s="380">
        <v>0</v>
      </c>
      <c r="KF18" s="380">
        <v>0</v>
      </c>
      <c r="KG18" s="380">
        <v>0</v>
      </c>
      <c r="KH18" s="380">
        <v>0</v>
      </c>
      <c r="KI18" s="380">
        <v>0</v>
      </c>
      <c r="KJ18" s="380">
        <v>0</v>
      </c>
      <c r="KK18" s="380">
        <v>0</v>
      </c>
      <c r="KL18" s="380">
        <v>0</v>
      </c>
      <c r="KM18" s="380">
        <v>0</v>
      </c>
      <c r="KN18" s="380">
        <v>0</v>
      </c>
      <c r="KO18" s="380">
        <v>0</v>
      </c>
      <c r="KP18" s="380">
        <v>0</v>
      </c>
      <c r="KQ18" s="380">
        <v>0</v>
      </c>
      <c r="KR18" s="380">
        <v>0</v>
      </c>
      <c r="KS18" s="380">
        <v>0</v>
      </c>
      <c r="KT18" s="380">
        <v>0</v>
      </c>
      <c r="KU18" s="380">
        <v>0</v>
      </c>
      <c r="KV18" s="380">
        <v>0</v>
      </c>
      <c r="KW18" s="380">
        <v>0</v>
      </c>
      <c r="KX18" s="380">
        <v>0</v>
      </c>
      <c r="KY18" s="380">
        <v>0</v>
      </c>
      <c r="KZ18" s="380">
        <v>0</v>
      </c>
      <c r="LA18" s="380">
        <v>0</v>
      </c>
      <c r="LB18" s="380">
        <v>0</v>
      </c>
      <c r="LC18" s="380">
        <v>0</v>
      </c>
      <c r="LD18" s="380">
        <v>0</v>
      </c>
      <c r="LE18" s="380">
        <v>0</v>
      </c>
      <c r="LF18" s="380">
        <v>0</v>
      </c>
      <c r="LG18" s="380">
        <v>0</v>
      </c>
      <c r="LH18" s="380">
        <v>0</v>
      </c>
      <c r="LI18" s="380">
        <v>0</v>
      </c>
      <c r="LJ18" s="380">
        <v>0</v>
      </c>
      <c r="LK18" s="380">
        <v>0</v>
      </c>
      <c r="LL18" s="380">
        <v>0</v>
      </c>
      <c r="LM18" s="380">
        <v>0</v>
      </c>
      <c r="LN18" s="380">
        <v>0</v>
      </c>
      <c r="LO18" s="380">
        <v>0</v>
      </c>
      <c r="LP18" s="380">
        <v>0</v>
      </c>
      <c r="LQ18" s="380">
        <v>0</v>
      </c>
      <c r="LR18" s="380">
        <v>0</v>
      </c>
      <c r="LS18" s="380">
        <v>0</v>
      </c>
      <c r="LT18" s="380">
        <v>0</v>
      </c>
      <c r="LU18" s="380">
        <v>0</v>
      </c>
      <c r="LV18" s="380">
        <v>314</v>
      </c>
      <c r="LW18" s="380">
        <v>314</v>
      </c>
      <c r="LX18" s="380">
        <v>628</v>
      </c>
      <c r="LY18" s="380">
        <v>0</v>
      </c>
      <c r="LZ18" s="380">
        <v>0</v>
      </c>
      <c r="MA18" s="380">
        <v>0</v>
      </c>
      <c r="MB18" s="380">
        <v>0</v>
      </c>
      <c r="MC18" s="380">
        <v>0</v>
      </c>
      <c r="MD18" s="380">
        <v>0</v>
      </c>
      <c r="ME18" s="380">
        <v>27</v>
      </c>
      <c r="MF18" s="380">
        <v>28</v>
      </c>
      <c r="MG18" s="380">
        <v>28</v>
      </c>
      <c r="MH18" s="380">
        <v>0</v>
      </c>
      <c r="MI18" s="380">
        <v>0</v>
      </c>
      <c r="MJ18" s="380">
        <v>0</v>
      </c>
      <c r="MK18" s="380">
        <v>83</v>
      </c>
    </row>
    <row r="19" spans="1:349" s="382" customFormat="1" ht="22.5" customHeight="1">
      <c r="A19" s="380">
        <v>10</v>
      </c>
      <c r="B19" s="380"/>
      <c r="C19" s="380" t="s">
        <v>85</v>
      </c>
      <c r="D19" s="380"/>
      <c r="E19" s="380"/>
      <c r="F19" s="380" t="s">
        <v>85</v>
      </c>
      <c r="G19" s="380"/>
      <c r="H19" s="380"/>
      <c r="I19" s="380"/>
      <c r="J19" s="380"/>
      <c r="K19" s="380"/>
      <c r="L19" s="380"/>
      <c r="M19" s="380"/>
      <c r="N19" s="380"/>
      <c r="O19" s="380">
        <v>29</v>
      </c>
      <c r="P19" s="380">
        <v>22</v>
      </c>
      <c r="Q19" s="380">
        <v>2</v>
      </c>
      <c r="R19" s="380">
        <v>17</v>
      </c>
      <c r="S19" s="380">
        <v>0</v>
      </c>
      <c r="T19" s="380">
        <v>70</v>
      </c>
      <c r="U19" s="380">
        <v>0</v>
      </c>
      <c r="V19" s="380">
        <v>3</v>
      </c>
      <c r="W19" s="380">
        <v>0</v>
      </c>
      <c r="X19" s="380">
        <v>1</v>
      </c>
      <c r="Y19" s="380">
        <v>0</v>
      </c>
      <c r="Z19" s="380">
        <v>4</v>
      </c>
      <c r="AA19" s="380">
        <v>1</v>
      </c>
      <c r="AB19" s="380">
        <v>2</v>
      </c>
      <c r="AC19" s="380">
        <v>0</v>
      </c>
      <c r="AD19" s="380">
        <v>1</v>
      </c>
      <c r="AE19" s="380">
        <v>0</v>
      </c>
      <c r="AF19" s="380">
        <v>4</v>
      </c>
      <c r="AG19" s="380">
        <v>0</v>
      </c>
      <c r="AH19" s="380">
        <v>0</v>
      </c>
      <c r="AI19" s="380">
        <v>0</v>
      </c>
      <c r="AJ19" s="380">
        <v>0</v>
      </c>
      <c r="AK19" s="380">
        <v>0</v>
      </c>
      <c r="AL19" s="380">
        <v>0</v>
      </c>
      <c r="AM19" s="380">
        <v>1</v>
      </c>
      <c r="AN19" s="380">
        <v>0</v>
      </c>
      <c r="AO19" s="380">
        <v>0</v>
      </c>
      <c r="AP19" s="380">
        <v>0</v>
      </c>
      <c r="AQ19" s="380">
        <v>0</v>
      </c>
      <c r="AR19" s="380">
        <v>1</v>
      </c>
      <c r="AS19" s="380">
        <v>0</v>
      </c>
      <c r="AT19" s="380">
        <v>0</v>
      </c>
      <c r="AU19" s="380">
        <v>1</v>
      </c>
      <c r="AV19" s="380">
        <v>0</v>
      </c>
      <c r="AW19" s="380">
        <v>0</v>
      </c>
      <c r="AX19" s="380">
        <v>1</v>
      </c>
      <c r="AY19" s="380">
        <v>0</v>
      </c>
      <c r="AZ19" s="380">
        <v>0</v>
      </c>
      <c r="BA19" s="380">
        <v>0</v>
      </c>
      <c r="BB19" s="380">
        <v>0</v>
      </c>
      <c r="BC19" s="380">
        <v>0</v>
      </c>
      <c r="BD19" s="380">
        <v>0</v>
      </c>
      <c r="BE19" s="380">
        <v>0</v>
      </c>
      <c r="BF19" s="380">
        <v>0</v>
      </c>
      <c r="BG19" s="380">
        <v>0</v>
      </c>
      <c r="BH19" s="380">
        <v>0</v>
      </c>
      <c r="BI19" s="380">
        <v>0</v>
      </c>
      <c r="BJ19" s="380">
        <v>0</v>
      </c>
      <c r="BK19" s="380">
        <v>1</v>
      </c>
      <c r="BL19" s="380">
        <v>0</v>
      </c>
      <c r="BM19" s="380">
        <v>0</v>
      </c>
      <c r="BN19" s="380">
        <v>1</v>
      </c>
      <c r="BO19" s="380">
        <v>0</v>
      </c>
      <c r="BP19" s="380">
        <v>2</v>
      </c>
      <c r="BQ19" s="380">
        <v>0</v>
      </c>
      <c r="BR19" s="380">
        <v>0</v>
      </c>
      <c r="BS19" s="380">
        <v>1</v>
      </c>
      <c r="BT19" s="380">
        <v>1</v>
      </c>
      <c r="BU19" s="380">
        <v>0</v>
      </c>
      <c r="BV19" s="380">
        <v>2</v>
      </c>
      <c r="BW19" s="380">
        <v>3</v>
      </c>
      <c r="BX19" s="380">
        <v>3</v>
      </c>
      <c r="BY19" s="380">
        <v>0</v>
      </c>
      <c r="BZ19" s="380">
        <v>1</v>
      </c>
      <c r="CA19" s="380">
        <v>0</v>
      </c>
      <c r="CB19" s="380">
        <v>7</v>
      </c>
      <c r="CC19" s="380">
        <v>4</v>
      </c>
      <c r="CD19" s="380">
        <v>1</v>
      </c>
      <c r="CE19" s="380">
        <v>0</v>
      </c>
      <c r="CF19" s="380">
        <v>1</v>
      </c>
      <c r="CG19" s="380">
        <v>0</v>
      </c>
      <c r="CH19" s="380">
        <v>6</v>
      </c>
      <c r="CI19" s="380">
        <v>2</v>
      </c>
      <c r="CJ19" s="380">
        <v>3</v>
      </c>
      <c r="CK19" s="380">
        <v>0</v>
      </c>
      <c r="CL19" s="380">
        <v>2</v>
      </c>
      <c r="CM19" s="380">
        <v>0</v>
      </c>
      <c r="CN19" s="380">
        <v>7</v>
      </c>
      <c r="CO19" s="380">
        <v>2</v>
      </c>
      <c r="CP19" s="380">
        <v>3</v>
      </c>
      <c r="CQ19" s="380">
        <v>0</v>
      </c>
      <c r="CR19" s="380">
        <v>1</v>
      </c>
      <c r="CS19" s="380">
        <v>0</v>
      </c>
      <c r="CT19" s="380">
        <v>6</v>
      </c>
      <c r="CU19" s="380">
        <v>0</v>
      </c>
      <c r="CV19" s="380">
        <v>0</v>
      </c>
      <c r="CW19" s="380">
        <v>296</v>
      </c>
      <c r="CX19" s="380">
        <v>0</v>
      </c>
      <c r="CY19" s="380">
        <v>0</v>
      </c>
      <c r="CZ19" s="380">
        <v>96</v>
      </c>
      <c r="DA19" s="380">
        <v>8</v>
      </c>
      <c r="DB19" s="380">
        <v>3</v>
      </c>
      <c r="DC19" s="380">
        <v>0</v>
      </c>
      <c r="DD19" s="380">
        <v>0</v>
      </c>
      <c r="DE19" s="380">
        <v>1</v>
      </c>
      <c r="DF19" s="380">
        <v>0</v>
      </c>
      <c r="DG19" s="380">
        <v>2</v>
      </c>
      <c r="DH19" s="380">
        <v>4</v>
      </c>
      <c r="DI19" s="380">
        <v>57</v>
      </c>
      <c r="DJ19" s="380">
        <v>63</v>
      </c>
      <c r="DK19" s="380">
        <v>2</v>
      </c>
      <c r="DL19" s="380">
        <v>0</v>
      </c>
      <c r="DM19" s="380">
        <v>0</v>
      </c>
      <c r="DN19" s="380">
        <v>0</v>
      </c>
      <c r="DO19" s="380">
        <v>1</v>
      </c>
      <c r="DP19" s="380">
        <v>0</v>
      </c>
      <c r="DQ19" s="380">
        <v>20</v>
      </c>
      <c r="DR19" s="380">
        <v>22</v>
      </c>
      <c r="DS19" s="380">
        <v>24</v>
      </c>
      <c r="DT19" s="380">
        <v>29</v>
      </c>
      <c r="DU19" s="380">
        <v>14</v>
      </c>
      <c r="DV19" s="380">
        <v>13</v>
      </c>
      <c r="DW19" s="380">
        <v>11</v>
      </c>
      <c r="DX19" s="380">
        <v>6</v>
      </c>
      <c r="DY19" s="380">
        <v>0</v>
      </c>
      <c r="DZ19" s="380">
        <v>0</v>
      </c>
      <c r="EA19" s="380">
        <v>33</v>
      </c>
      <c r="EB19" s="380">
        <v>31</v>
      </c>
      <c r="EC19" s="380">
        <v>21</v>
      </c>
      <c r="ED19" s="380">
        <v>16</v>
      </c>
      <c r="EE19" s="380">
        <v>6</v>
      </c>
      <c r="EF19" s="380">
        <v>6</v>
      </c>
      <c r="EG19" s="380">
        <v>0</v>
      </c>
      <c r="EH19" s="380">
        <v>0</v>
      </c>
      <c r="EI19" s="380">
        <v>10</v>
      </c>
      <c r="EJ19" s="380">
        <v>17</v>
      </c>
      <c r="EK19" s="380">
        <v>3</v>
      </c>
      <c r="EL19" s="380">
        <v>1</v>
      </c>
      <c r="EM19" s="380">
        <v>1</v>
      </c>
      <c r="EN19" s="380">
        <v>0</v>
      </c>
      <c r="EO19" s="380">
        <v>3</v>
      </c>
      <c r="EP19" s="380">
        <v>1</v>
      </c>
      <c r="EQ19" s="380">
        <v>0</v>
      </c>
      <c r="ER19" s="380">
        <v>0</v>
      </c>
      <c r="ES19" s="380">
        <v>1</v>
      </c>
      <c r="ET19" s="380">
        <v>7</v>
      </c>
      <c r="EU19" s="380">
        <v>8</v>
      </c>
      <c r="EV19" s="380">
        <v>9</v>
      </c>
      <c r="EW19" s="380">
        <v>17</v>
      </c>
      <c r="EX19" s="380">
        <v>0</v>
      </c>
      <c r="EY19" s="380">
        <v>0</v>
      </c>
      <c r="EZ19" s="380">
        <v>2</v>
      </c>
      <c r="FA19" s="380">
        <v>1</v>
      </c>
      <c r="FB19" s="380">
        <v>1</v>
      </c>
      <c r="FC19" s="380">
        <v>0</v>
      </c>
      <c r="FD19" s="380">
        <v>0</v>
      </c>
      <c r="FE19" s="380">
        <v>0</v>
      </c>
      <c r="FF19" s="380">
        <v>0</v>
      </c>
      <c r="FG19" s="380">
        <v>1</v>
      </c>
      <c r="FH19" s="380">
        <v>0</v>
      </c>
      <c r="FI19" s="380">
        <v>0</v>
      </c>
      <c r="FJ19" s="380">
        <v>0</v>
      </c>
      <c r="FK19" s="380">
        <v>0</v>
      </c>
      <c r="FL19" s="380">
        <v>0</v>
      </c>
      <c r="FM19" s="380">
        <v>0</v>
      </c>
      <c r="FN19" s="380">
        <v>0</v>
      </c>
      <c r="FO19" s="380">
        <v>0</v>
      </c>
      <c r="FP19" s="380">
        <v>0</v>
      </c>
      <c r="FQ19" s="380">
        <v>0</v>
      </c>
      <c r="FR19" s="380">
        <v>0</v>
      </c>
      <c r="FS19" s="380">
        <v>0</v>
      </c>
      <c r="FT19" s="380">
        <v>0</v>
      </c>
      <c r="FU19" s="380">
        <v>0</v>
      </c>
      <c r="FV19" s="380">
        <v>0</v>
      </c>
      <c r="FW19" s="380">
        <v>0</v>
      </c>
      <c r="FX19" s="380">
        <v>0</v>
      </c>
      <c r="FY19" s="380">
        <v>0</v>
      </c>
      <c r="FZ19" s="380">
        <v>0</v>
      </c>
      <c r="GA19" s="380">
        <v>0</v>
      </c>
      <c r="GB19" s="380">
        <v>0</v>
      </c>
      <c r="GC19" s="380">
        <v>0</v>
      </c>
      <c r="GD19" s="380">
        <v>0</v>
      </c>
      <c r="GE19" s="380">
        <v>0</v>
      </c>
      <c r="GF19" s="380">
        <v>0</v>
      </c>
      <c r="GG19" s="380">
        <v>0</v>
      </c>
      <c r="GH19" s="380">
        <v>0</v>
      </c>
      <c r="GI19" s="380">
        <v>0</v>
      </c>
      <c r="GJ19" s="380">
        <v>0</v>
      </c>
      <c r="GK19" s="380">
        <v>0</v>
      </c>
      <c r="GL19" s="380">
        <v>333</v>
      </c>
      <c r="GM19" s="380">
        <v>362</v>
      </c>
      <c r="GN19" s="380">
        <v>693</v>
      </c>
      <c r="GO19" s="380">
        <v>321</v>
      </c>
      <c r="GP19" s="380">
        <v>332</v>
      </c>
      <c r="GQ19" s="380">
        <v>653</v>
      </c>
      <c r="GR19" s="380">
        <v>277</v>
      </c>
      <c r="GS19" s="380">
        <v>314</v>
      </c>
      <c r="GT19" s="380">
        <v>591</v>
      </c>
      <c r="GU19" s="380">
        <v>0</v>
      </c>
      <c r="GV19" s="380">
        <v>0</v>
      </c>
      <c r="GW19" s="380">
        <v>0</v>
      </c>
      <c r="GX19" s="380">
        <v>0</v>
      </c>
      <c r="GY19" s="380">
        <v>0</v>
      </c>
      <c r="GZ19" s="380">
        <v>0</v>
      </c>
      <c r="HA19" s="380">
        <v>0</v>
      </c>
      <c r="HB19" s="380">
        <v>0</v>
      </c>
      <c r="HC19" s="380">
        <v>0</v>
      </c>
      <c r="HD19" s="380">
        <v>931</v>
      </c>
      <c r="HE19" s="380">
        <v>1008</v>
      </c>
      <c r="HF19" s="380">
        <v>1939</v>
      </c>
      <c r="HG19" s="380">
        <v>1830</v>
      </c>
      <c r="HH19" s="380">
        <v>87</v>
      </c>
      <c r="HI19" s="380">
        <v>19</v>
      </c>
      <c r="HJ19" s="380">
        <v>0</v>
      </c>
      <c r="HK19" s="380">
        <v>3</v>
      </c>
      <c r="HL19" s="380">
        <v>0</v>
      </c>
      <c r="HM19" s="380">
        <v>0</v>
      </c>
      <c r="HN19" s="380">
        <v>1939</v>
      </c>
      <c r="HO19" s="380">
        <v>0</v>
      </c>
      <c r="HP19" s="380">
        <v>0</v>
      </c>
      <c r="HQ19" s="380">
        <v>0</v>
      </c>
      <c r="HR19" s="380">
        <v>0</v>
      </c>
      <c r="HS19" s="380">
        <v>0</v>
      </c>
      <c r="HT19" s="380">
        <v>0</v>
      </c>
      <c r="HU19" s="380">
        <v>0</v>
      </c>
      <c r="HV19" s="380">
        <v>0</v>
      </c>
      <c r="HW19" s="380">
        <v>0</v>
      </c>
      <c r="HX19" s="380">
        <v>0</v>
      </c>
      <c r="HY19" s="380">
        <v>0</v>
      </c>
      <c r="HZ19" s="380">
        <v>0</v>
      </c>
      <c r="IA19" s="380">
        <v>0</v>
      </c>
      <c r="IB19" s="380">
        <v>0</v>
      </c>
      <c r="IC19" s="380">
        <v>0</v>
      </c>
      <c r="ID19" s="381">
        <v>1</v>
      </c>
      <c r="IE19" s="381">
        <v>1</v>
      </c>
      <c r="IF19" s="381">
        <v>2</v>
      </c>
      <c r="IG19" s="381">
        <v>5</v>
      </c>
      <c r="IH19" s="381">
        <v>16</v>
      </c>
      <c r="II19" s="381">
        <v>21</v>
      </c>
      <c r="IJ19" s="381">
        <v>148</v>
      </c>
      <c r="IK19" s="381">
        <v>215</v>
      </c>
      <c r="IL19" s="381">
        <v>363</v>
      </c>
      <c r="IM19" s="381">
        <v>295</v>
      </c>
      <c r="IN19" s="381">
        <v>308</v>
      </c>
      <c r="IO19" s="381">
        <v>603</v>
      </c>
      <c r="IP19" s="381">
        <v>299</v>
      </c>
      <c r="IQ19" s="381">
        <v>321</v>
      </c>
      <c r="IR19" s="381">
        <v>620</v>
      </c>
      <c r="IS19" s="381">
        <v>128</v>
      </c>
      <c r="IT19" s="381">
        <v>119</v>
      </c>
      <c r="IU19" s="381">
        <v>247</v>
      </c>
      <c r="IV19" s="381">
        <v>43</v>
      </c>
      <c r="IW19" s="381">
        <v>23</v>
      </c>
      <c r="IX19" s="381">
        <v>66</v>
      </c>
      <c r="IY19" s="381">
        <v>7</v>
      </c>
      <c r="IZ19" s="381">
        <v>4</v>
      </c>
      <c r="JA19" s="381">
        <v>11</v>
      </c>
      <c r="JB19" s="381">
        <v>2</v>
      </c>
      <c r="JC19" s="381">
        <v>1</v>
      </c>
      <c r="JD19" s="381">
        <v>3</v>
      </c>
      <c r="JE19" s="381">
        <v>1</v>
      </c>
      <c r="JF19" s="381">
        <v>0</v>
      </c>
      <c r="JG19" s="381">
        <v>1</v>
      </c>
      <c r="JH19" s="380">
        <v>0</v>
      </c>
      <c r="JI19" s="380">
        <v>0</v>
      </c>
      <c r="JJ19" s="380">
        <v>0</v>
      </c>
      <c r="JK19" s="380">
        <v>0</v>
      </c>
      <c r="JL19" s="380">
        <v>0</v>
      </c>
      <c r="JM19" s="380">
        <v>0</v>
      </c>
      <c r="JN19" s="380">
        <v>0</v>
      </c>
      <c r="JO19" s="380">
        <v>0</v>
      </c>
      <c r="JP19" s="380">
        <v>0</v>
      </c>
      <c r="JQ19" s="380">
        <v>0</v>
      </c>
      <c r="JR19" s="380">
        <v>0</v>
      </c>
      <c r="JS19" s="380">
        <v>0</v>
      </c>
      <c r="JT19" s="380">
        <v>0</v>
      </c>
      <c r="JU19" s="380">
        <v>0</v>
      </c>
      <c r="JV19" s="380">
        <v>0</v>
      </c>
      <c r="JW19" s="380">
        <v>0</v>
      </c>
      <c r="JX19" s="380">
        <v>0</v>
      </c>
      <c r="JY19" s="380">
        <v>0</v>
      </c>
      <c r="JZ19" s="380">
        <v>0</v>
      </c>
      <c r="KA19" s="380">
        <v>0</v>
      </c>
      <c r="KB19" s="380">
        <v>0</v>
      </c>
      <c r="KC19" s="380">
        <v>0</v>
      </c>
      <c r="KD19" s="380">
        <v>0</v>
      </c>
      <c r="KE19" s="380">
        <v>0</v>
      </c>
      <c r="KF19" s="380">
        <v>0</v>
      </c>
      <c r="KG19" s="380">
        <v>0</v>
      </c>
      <c r="KH19" s="380">
        <v>0</v>
      </c>
      <c r="KI19" s="380">
        <v>0</v>
      </c>
      <c r="KJ19" s="380">
        <v>0</v>
      </c>
      <c r="KK19" s="380">
        <v>0</v>
      </c>
      <c r="KL19" s="380">
        <v>0</v>
      </c>
      <c r="KM19" s="380">
        <v>0</v>
      </c>
      <c r="KN19" s="380">
        <v>0</v>
      </c>
      <c r="KO19" s="380">
        <v>0</v>
      </c>
      <c r="KP19" s="380">
        <v>0</v>
      </c>
      <c r="KQ19" s="380">
        <v>0</v>
      </c>
      <c r="KR19" s="380">
        <v>0</v>
      </c>
      <c r="KS19" s="380">
        <v>0</v>
      </c>
      <c r="KT19" s="380">
        <v>0</v>
      </c>
      <c r="KU19" s="380">
        <v>0</v>
      </c>
      <c r="KV19" s="380">
        <v>0</v>
      </c>
      <c r="KW19" s="380">
        <v>0</v>
      </c>
      <c r="KX19" s="380">
        <v>0</v>
      </c>
      <c r="KY19" s="380">
        <v>0</v>
      </c>
      <c r="KZ19" s="380">
        <v>0</v>
      </c>
      <c r="LA19" s="380">
        <v>0</v>
      </c>
      <c r="LB19" s="380">
        <v>0</v>
      </c>
      <c r="LC19" s="380">
        <v>0</v>
      </c>
      <c r="LD19" s="380">
        <v>1</v>
      </c>
      <c r="LE19" s="380">
        <v>0</v>
      </c>
      <c r="LF19" s="380">
        <v>2</v>
      </c>
      <c r="LG19" s="380">
        <v>0</v>
      </c>
      <c r="LH19" s="380">
        <v>4</v>
      </c>
      <c r="LI19" s="380">
        <v>1</v>
      </c>
      <c r="LJ19" s="380">
        <v>7</v>
      </c>
      <c r="LK19" s="380">
        <v>1</v>
      </c>
      <c r="LL19" s="380">
        <v>8</v>
      </c>
      <c r="LM19" s="380">
        <v>0</v>
      </c>
      <c r="LN19" s="380">
        <v>0</v>
      </c>
      <c r="LO19" s="380">
        <v>0</v>
      </c>
      <c r="LP19" s="380">
        <v>0</v>
      </c>
      <c r="LQ19" s="380">
        <v>0</v>
      </c>
      <c r="LR19" s="380">
        <v>0</v>
      </c>
      <c r="LS19" s="380">
        <v>0</v>
      </c>
      <c r="LT19" s="380">
        <v>0</v>
      </c>
      <c r="LU19" s="380">
        <v>0</v>
      </c>
      <c r="LV19" s="380">
        <v>225</v>
      </c>
      <c r="LW19" s="380">
        <v>276</v>
      </c>
      <c r="LX19" s="380">
        <v>501</v>
      </c>
      <c r="LY19" s="380">
        <v>0</v>
      </c>
      <c r="LZ19" s="380">
        <v>0</v>
      </c>
      <c r="MA19" s="380">
        <v>0</v>
      </c>
      <c r="MB19" s="380">
        <v>0</v>
      </c>
      <c r="MC19" s="380">
        <v>0</v>
      </c>
      <c r="MD19" s="380">
        <v>0</v>
      </c>
      <c r="ME19" s="380">
        <v>24</v>
      </c>
      <c r="MF19" s="380">
        <v>25</v>
      </c>
      <c r="MG19" s="380">
        <v>23</v>
      </c>
      <c r="MH19" s="380">
        <v>0</v>
      </c>
      <c r="MI19" s="380">
        <v>0</v>
      </c>
      <c r="MJ19" s="380">
        <v>0</v>
      </c>
      <c r="MK19" s="380">
        <v>72</v>
      </c>
    </row>
    <row r="20" spans="1:349" s="384" customFormat="1" ht="21.75" customHeight="1">
      <c r="A20" s="998" t="s">
        <v>67</v>
      </c>
      <c r="B20" s="999"/>
      <c r="C20" s="1000"/>
      <c r="D20" s="372"/>
      <c r="E20" s="372"/>
      <c r="F20" s="372"/>
      <c r="G20" s="372"/>
      <c r="H20" s="372"/>
      <c r="I20" s="372"/>
      <c r="J20" s="372"/>
      <c r="K20" s="372"/>
      <c r="L20" s="372"/>
      <c r="M20" s="372"/>
      <c r="N20" s="372"/>
      <c r="O20" s="372">
        <f t="shared" ref="O20:BZ20" si="0">O19+O18+O17+O16+O15+O14+O13+O12+O11+O10</f>
        <v>99</v>
      </c>
      <c r="P20" s="372">
        <f t="shared" si="0"/>
        <v>256</v>
      </c>
      <c r="Q20" s="372">
        <f t="shared" si="0"/>
        <v>29</v>
      </c>
      <c r="R20" s="372">
        <f t="shared" si="0"/>
        <v>29</v>
      </c>
      <c r="S20" s="372">
        <f t="shared" si="0"/>
        <v>10</v>
      </c>
      <c r="T20" s="372">
        <f t="shared" si="0"/>
        <v>423</v>
      </c>
      <c r="U20" s="372">
        <f t="shared" si="0"/>
        <v>4</v>
      </c>
      <c r="V20" s="372">
        <f t="shared" si="0"/>
        <v>32</v>
      </c>
      <c r="W20" s="372">
        <f t="shared" si="0"/>
        <v>7</v>
      </c>
      <c r="X20" s="372">
        <f t="shared" si="0"/>
        <v>4</v>
      </c>
      <c r="Y20" s="372">
        <f t="shared" si="0"/>
        <v>0</v>
      </c>
      <c r="Z20" s="372">
        <f t="shared" si="0"/>
        <v>47</v>
      </c>
      <c r="AA20" s="372">
        <f t="shared" si="0"/>
        <v>5</v>
      </c>
      <c r="AB20" s="372">
        <f t="shared" si="0"/>
        <v>17</v>
      </c>
      <c r="AC20" s="372">
        <f t="shared" si="0"/>
        <v>4</v>
      </c>
      <c r="AD20" s="372">
        <f t="shared" si="0"/>
        <v>7</v>
      </c>
      <c r="AE20" s="372">
        <f t="shared" si="0"/>
        <v>0</v>
      </c>
      <c r="AF20" s="372">
        <f t="shared" si="0"/>
        <v>33</v>
      </c>
      <c r="AG20" s="372">
        <f t="shared" si="0"/>
        <v>0</v>
      </c>
      <c r="AH20" s="372">
        <f t="shared" si="0"/>
        <v>1</v>
      </c>
      <c r="AI20" s="372">
        <f t="shared" si="0"/>
        <v>0</v>
      </c>
      <c r="AJ20" s="372">
        <f t="shared" si="0"/>
        <v>0</v>
      </c>
      <c r="AK20" s="372">
        <f t="shared" si="0"/>
        <v>0</v>
      </c>
      <c r="AL20" s="372">
        <f t="shared" si="0"/>
        <v>1</v>
      </c>
      <c r="AM20" s="372">
        <f t="shared" si="0"/>
        <v>1</v>
      </c>
      <c r="AN20" s="372">
        <f t="shared" si="0"/>
        <v>1</v>
      </c>
      <c r="AO20" s="372">
        <f t="shared" si="0"/>
        <v>0</v>
      </c>
      <c r="AP20" s="372">
        <f t="shared" si="0"/>
        <v>0</v>
      </c>
      <c r="AQ20" s="372">
        <f t="shared" si="0"/>
        <v>0</v>
      </c>
      <c r="AR20" s="372">
        <f t="shared" si="0"/>
        <v>2</v>
      </c>
      <c r="AS20" s="372">
        <f t="shared" si="0"/>
        <v>0</v>
      </c>
      <c r="AT20" s="372">
        <f t="shared" si="0"/>
        <v>2</v>
      </c>
      <c r="AU20" s="372">
        <f t="shared" si="0"/>
        <v>1</v>
      </c>
      <c r="AV20" s="372">
        <f t="shared" si="0"/>
        <v>0</v>
      </c>
      <c r="AW20" s="372">
        <f t="shared" si="0"/>
        <v>0</v>
      </c>
      <c r="AX20" s="372">
        <f t="shared" si="0"/>
        <v>3</v>
      </c>
      <c r="AY20" s="372">
        <f t="shared" si="0"/>
        <v>0</v>
      </c>
      <c r="AZ20" s="372">
        <f t="shared" si="0"/>
        <v>2</v>
      </c>
      <c r="BA20" s="372">
        <f t="shared" si="0"/>
        <v>0</v>
      </c>
      <c r="BB20" s="372">
        <f t="shared" si="0"/>
        <v>1</v>
      </c>
      <c r="BC20" s="372">
        <f t="shared" si="0"/>
        <v>0</v>
      </c>
      <c r="BD20" s="372">
        <f t="shared" si="0"/>
        <v>3</v>
      </c>
      <c r="BE20" s="372">
        <f t="shared" si="0"/>
        <v>0</v>
      </c>
      <c r="BF20" s="372">
        <f t="shared" si="0"/>
        <v>0</v>
      </c>
      <c r="BG20" s="372">
        <f t="shared" si="0"/>
        <v>0</v>
      </c>
      <c r="BH20" s="372">
        <f t="shared" si="0"/>
        <v>0</v>
      </c>
      <c r="BI20" s="372">
        <f t="shared" si="0"/>
        <v>0</v>
      </c>
      <c r="BJ20" s="372">
        <f t="shared" si="0"/>
        <v>0</v>
      </c>
      <c r="BK20" s="372">
        <f t="shared" si="0"/>
        <v>4</v>
      </c>
      <c r="BL20" s="372">
        <f t="shared" si="0"/>
        <v>5</v>
      </c>
      <c r="BM20" s="372">
        <f t="shared" si="0"/>
        <v>0</v>
      </c>
      <c r="BN20" s="372">
        <f t="shared" si="0"/>
        <v>1</v>
      </c>
      <c r="BO20" s="372">
        <f t="shared" si="0"/>
        <v>0</v>
      </c>
      <c r="BP20" s="372">
        <f t="shared" si="0"/>
        <v>10</v>
      </c>
      <c r="BQ20" s="372">
        <f t="shared" si="0"/>
        <v>5</v>
      </c>
      <c r="BR20" s="372">
        <f t="shared" si="0"/>
        <v>9</v>
      </c>
      <c r="BS20" s="372">
        <f t="shared" si="0"/>
        <v>2</v>
      </c>
      <c r="BT20" s="372">
        <f t="shared" si="0"/>
        <v>5</v>
      </c>
      <c r="BU20" s="372">
        <f t="shared" si="0"/>
        <v>0</v>
      </c>
      <c r="BV20" s="372">
        <f t="shared" si="0"/>
        <v>21</v>
      </c>
      <c r="BW20" s="372">
        <f t="shared" si="0"/>
        <v>7</v>
      </c>
      <c r="BX20" s="372">
        <f t="shared" si="0"/>
        <v>26</v>
      </c>
      <c r="BY20" s="372">
        <f t="shared" si="0"/>
        <v>3</v>
      </c>
      <c r="BZ20" s="372">
        <f t="shared" si="0"/>
        <v>5</v>
      </c>
      <c r="CA20" s="372">
        <f t="shared" ref="CA20:EL20" si="1">CA19+CA18+CA17+CA16+CA15+CA14+CA13+CA12+CA11+CA10</f>
        <v>1</v>
      </c>
      <c r="CB20" s="372">
        <f t="shared" si="1"/>
        <v>42</v>
      </c>
      <c r="CC20" s="372">
        <f t="shared" si="1"/>
        <v>8</v>
      </c>
      <c r="CD20" s="372">
        <f t="shared" si="1"/>
        <v>16</v>
      </c>
      <c r="CE20" s="372">
        <f t="shared" si="1"/>
        <v>2</v>
      </c>
      <c r="CF20" s="372">
        <f t="shared" si="1"/>
        <v>4</v>
      </c>
      <c r="CG20" s="372">
        <f t="shared" si="1"/>
        <v>0</v>
      </c>
      <c r="CH20" s="372">
        <f t="shared" si="1"/>
        <v>30</v>
      </c>
      <c r="CI20" s="372">
        <f t="shared" si="1"/>
        <v>3</v>
      </c>
      <c r="CJ20" s="372">
        <f t="shared" si="1"/>
        <v>24</v>
      </c>
      <c r="CK20" s="372">
        <f t="shared" si="1"/>
        <v>2</v>
      </c>
      <c r="CL20" s="372">
        <f t="shared" si="1"/>
        <v>8</v>
      </c>
      <c r="CM20" s="372">
        <f t="shared" si="1"/>
        <v>3</v>
      </c>
      <c r="CN20" s="372">
        <f t="shared" si="1"/>
        <v>40</v>
      </c>
      <c r="CO20" s="372">
        <f t="shared" si="1"/>
        <v>3</v>
      </c>
      <c r="CP20" s="372">
        <f t="shared" si="1"/>
        <v>20</v>
      </c>
      <c r="CQ20" s="372">
        <f t="shared" si="1"/>
        <v>3</v>
      </c>
      <c r="CR20" s="372">
        <f t="shared" si="1"/>
        <v>4</v>
      </c>
      <c r="CS20" s="372">
        <f t="shared" si="1"/>
        <v>5</v>
      </c>
      <c r="CT20" s="372">
        <f t="shared" si="1"/>
        <v>35</v>
      </c>
      <c r="CU20" s="372">
        <f t="shared" si="1"/>
        <v>0</v>
      </c>
      <c r="CV20" s="372">
        <f t="shared" si="1"/>
        <v>0</v>
      </c>
      <c r="CW20" s="372">
        <f t="shared" si="1"/>
        <v>2810</v>
      </c>
      <c r="CX20" s="372">
        <f t="shared" si="1"/>
        <v>0</v>
      </c>
      <c r="CY20" s="372">
        <f t="shared" si="1"/>
        <v>0</v>
      </c>
      <c r="CZ20" s="372">
        <f t="shared" si="1"/>
        <v>893</v>
      </c>
      <c r="DA20" s="372">
        <f t="shared" si="1"/>
        <v>27</v>
      </c>
      <c r="DB20" s="372">
        <f t="shared" si="1"/>
        <v>16</v>
      </c>
      <c r="DC20" s="372">
        <f t="shared" si="1"/>
        <v>3</v>
      </c>
      <c r="DD20" s="372">
        <f t="shared" si="1"/>
        <v>2</v>
      </c>
      <c r="DE20" s="372">
        <f t="shared" si="1"/>
        <v>15</v>
      </c>
      <c r="DF20" s="372">
        <f t="shared" si="1"/>
        <v>1</v>
      </c>
      <c r="DG20" s="372">
        <f t="shared" si="1"/>
        <v>9</v>
      </c>
      <c r="DH20" s="372">
        <f t="shared" si="1"/>
        <v>21</v>
      </c>
      <c r="DI20" s="372">
        <f t="shared" si="1"/>
        <v>354</v>
      </c>
      <c r="DJ20" s="372">
        <f t="shared" si="1"/>
        <v>436</v>
      </c>
      <c r="DK20" s="372">
        <f t="shared" si="1"/>
        <v>16</v>
      </c>
      <c r="DL20" s="372">
        <f t="shared" si="1"/>
        <v>10</v>
      </c>
      <c r="DM20" s="372">
        <f t="shared" si="1"/>
        <v>1</v>
      </c>
      <c r="DN20" s="372">
        <f t="shared" si="1"/>
        <v>0</v>
      </c>
      <c r="DO20" s="372">
        <f t="shared" si="1"/>
        <v>1</v>
      </c>
      <c r="DP20" s="372">
        <f t="shared" si="1"/>
        <v>0</v>
      </c>
      <c r="DQ20" s="372">
        <f t="shared" si="1"/>
        <v>98</v>
      </c>
      <c r="DR20" s="372">
        <f t="shared" si="1"/>
        <v>132</v>
      </c>
      <c r="DS20" s="372">
        <f t="shared" si="1"/>
        <v>150</v>
      </c>
      <c r="DT20" s="372">
        <f t="shared" si="1"/>
        <v>205</v>
      </c>
      <c r="DU20" s="372">
        <f t="shared" si="1"/>
        <v>117</v>
      </c>
      <c r="DV20" s="372">
        <f t="shared" si="1"/>
        <v>109</v>
      </c>
      <c r="DW20" s="372">
        <f t="shared" si="1"/>
        <v>58</v>
      </c>
      <c r="DX20" s="372">
        <f t="shared" si="1"/>
        <v>40</v>
      </c>
      <c r="DY20" s="372">
        <f t="shared" si="1"/>
        <v>1</v>
      </c>
      <c r="DZ20" s="372">
        <f t="shared" si="1"/>
        <v>0</v>
      </c>
      <c r="EA20" s="372">
        <f t="shared" si="1"/>
        <v>220</v>
      </c>
      <c r="EB20" s="372">
        <f t="shared" si="1"/>
        <v>238</v>
      </c>
      <c r="EC20" s="372">
        <f t="shared" si="1"/>
        <v>39</v>
      </c>
      <c r="ED20" s="372">
        <f t="shared" si="1"/>
        <v>33</v>
      </c>
      <c r="EE20" s="372">
        <f t="shared" si="1"/>
        <v>92</v>
      </c>
      <c r="EF20" s="372">
        <f t="shared" si="1"/>
        <v>115</v>
      </c>
      <c r="EG20" s="372">
        <f t="shared" si="1"/>
        <v>0</v>
      </c>
      <c r="EH20" s="372">
        <f t="shared" si="1"/>
        <v>0</v>
      </c>
      <c r="EI20" s="372">
        <f t="shared" si="1"/>
        <v>74</v>
      </c>
      <c r="EJ20" s="372">
        <f t="shared" si="1"/>
        <v>100</v>
      </c>
      <c r="EK20" s="372">
        <f t="shared" si="1"/>
        <v>39</v>
      </c>
      <c r="EL20" s="372">
        <f t="shared" si="1"/>
        <v>22</v>
      </c>
      <c r="EM20" s="372">
        <f t="shared" ref="EM20:GX20" si="2">EM19+EM18+EM17+EM16+EM15+EM14+EM13+EM12+EM11+EM10</f>
        <v>1</v>
      </c>
      <c r="EN20" s="372">
        <f t="shared" si="2"/>
        <v>2</v>
      </c>
      <c r="EO20" s="372">
        <f t="shared" si="2"/>
        <v>31</v>
      </c>
      <c r="EP20" s="372">
        <f t="shared" si="2"/>
        <v>31</v>
      </c>
      <c r="EQ20" s="372">
        <f t="shared" si="2"/>
        <v>0</v>
      </c>
      <c r="ER20" s="372">
        <f t="shared" si="2"/>
        <v>0</v>
      </c>
      <c r="ES20" s="372">
        <f t="shared" si="2"/>
        <v>22</v>
      </c>
      <c r="ET20" s="372">
        <f t="shared" si="2"/>
        <v>39</v>
      </c>
      <c r="EU20" s="372">
        <f t="shared" si="2"/>
        <v>93</v>
      </c>
      <c r="EV20" s="372">
        <f t="shared" si="2"/>
        <v>94</v>
      </c>
      <c r="EW20" s="372">
        <f t="shared" si="2"/>
        <v>187</v>
      </c>
      <c r="EX20" s="372">
        <f t="shared" si="2"/>
        <v>3</v>
      </c>
      <c r="EY20" s="372">
        <f t="shared" si="2"/>
        <v>0</v>
      </c>
      <c r="EZ20" s="372">
        <f t="shared" si="2"/>
        <v>30</v>
      </c>
      <c r="FA20" s="372">
        <f t="shared" si="2"/>
        <v>19</v>
      </c>
      <c r="FB20" s="372">
        <f t="shared" si="2"/>
        <v>6</v>
      </c>
      <c r="FC20" s="372">
        <f t="shared" si="2"/>
        <v>3</v>
      </c>
      <c r="FD20" s="372">
        <f t="shared" si="2"/>
        <v>0</v>
      </c>
      <c r="FE20" s="372">
        <f t="shared" si="2"/>
        <v>0</v>
      </c>
      <c r="FF20" s="372">
        <f t="shared" si="2"/>
        <v>3</v>
      </c>
      <c r="FG20" s="372">
        <f t="shared" si="2"/>
        <v>11</v>
      </c>
      <c r="FH20" s="372">
        <f t="shared" si="2"/>
        <v>0</v>
      </c>
      <c r="FI20" s="372">
        <f t="shared" si="2"/>
        <v>0</v>
      </c>
      <c r="FJ20" s="372">
        <f t="shared" si="2"/>
        <v>0</v>
      </c>
      <c r="FK20" s="372">
        <f t="shared" si="2"/>
        <v>1</v>
      </c>
      <c r="FL20" s="372">
        <f t="shared" si="2"/>
        <v>0</v>
      </c>
      <c r="FM20" s="372">
        <f t="shared" si="2"/>
        <v>2</v>
      </c>
      <c r="FN20" s="372">
        <f t="shared" si="2"/>
        <v>0</v>
      </c>
      <c r="FO20" s="372">
        <f t="shared" si="2"/>
        <v>6</v>
      </c>
      <c r="FP20" s="372">
        <f t="shared" si="2"/>
        <v>0</v>
      </c>
      <c r="FQ20" s="372">
        <f t="shared" si="2"/>
        <v>0</v>
      </c>
      <c r="FR20" s="372">
        <f t="shared" si="2"/>
        <v>0</v>
      </c>
      <c r="FS20" s="372">
        <f t="shared" si="2"/>
        <v>0</v>
      </c>
      <c r="FT20" s="372">
        <f t="shared" si="2"/>
        <v>0</v>
      </c>
      <c r="FU20" s="372">
        <f t="shared" si="2"/>
        <v>0</v>
      </c>
      <c r="FV20" s="372">
        <f t="shared" si="2"/>
        <v>0</v>
      </c>
      <c r="FW20" s="372">
        <f t="shared" si="2"/>
        <v>0</v>
      </c>
      <c r="FX20" s="372">
        <f t="shared" si="2"/>
        <v>0</v>
      </c>
      <c r="FY20" s="372">
        <f t="shared" si="2"/>
        <v>0</v>
      </c>
      <c r="FZ20" s="372">
        <f t="shared" si="2"/>
        <v>0</v>
      </c>
      <c r="GA20" s="372">
        <f t="shared" si="2"/>
        <v>0</v>
      </c>
      <c r="GB20" s="372">
        <f t="shared" si="2"/>
        <v>0</v>
      </c>
      <c r="GC20" s="372">
        <f t="shared" si="2"/>
        <v>0</v>
      </c>
      <c r="GD20" s="372">
        <f t="shared" si="2"/>
        <v>0</v>
      </c>
      <c r="GE20" s="372">
        <f t="shared" si="2"/>
        <v>0</v>
      </c>
      <c r="GF20" s="372">
        <f t="shared" si="2"/>
        <v>0</v>
      </c>
      <c r="GG20" s="372">
        <f t="shared" si="2"/>
        <v>0</v>
      </c>
      <c r="GH20" s="372">
        <f t="shared" si="2"/>
        <v>0</v>
      </c>
      <c r="GI20" s="372">
        <f t="shared" si="2"/>
        <v>0</v>
      </c>
      <c r="GJ20" s="372">
        <f t="shared" si="2"/>
        <v>0</v>
      </c>
      <c r="GK20" s="372">
        <f t="shared" si="2"/>
        <v>0</v>
      </c>
      <c r="GL20" s="372">
        <f t="shared" si="2"/>
        <v>1762</v>
      </c>
      <c r="GM20" s="372">
        <f t="shared" si="2"/>
        <v>1750</v>
      </c>
      <c r="GN20" s="372">
        <f t="shared" si="2"/>
        <v>3496</v>
      </c>
      <c r="GO20" s="372">
        <f t="shared" si="2"/>
        <v>1758</v>
      </c>
      <c r="GP20" s="372">
        <f t="shared" si="2"/>
        <v>1732</v>
      </c>
      <c r="GQ20" s="372">
        <f t="shared" si="2"/>
        <v>3490</v>
      </c>
      <c r="GR20" s="372">
        <f t="shared" si="2"/>
        <v>1714</v>
      </c>
      <c r="GS20" s="372">
        <f t="shared" si="2"/>
        <v>1644</v>
      </c>
      <c r="GT20" s="372">
        <f t="shared" si="2"/>
        <v>3358</v>
      </c>
      <c r="GU20" s="372">
        <f t="shared" si="2"/>
        <v>0</v>
      </c>
      <c r="GV20" s="372">
        <f t="shared" si="2"/>
        <v>0</v>
      </c>
      <c r="GW20" s="372">
        <f t="shared" si="2"/>
        <v>0</v>
      </c>
      <c r="GX20" s="372">
        <f t="shared" si="2"/>
        <v>0</v>
      </c>
      <c r="GY20" s="372">
        <f t="shared" ref="GY20:JJ20" si="3">GY19+GY18+GY17+GY16+GY15+GY14+GY13+GY12+GY11+GY10</f>
        <v>0</v>
      </c>
      <c r="GZ20" s="372">
        <f t="shared" si="3"/>
        <v>0</v>
      </c>
      <c r="HA20" s="372">
        <f t="shared" si="3"/>
        <v>0</v>
      </c>
      <c r="HB20" s="372">
        <f t="shared" si="3"/>
        <v>0</v>
      </c>
      <c r="HC20" s="372">
        <f t="shared" si="3"/>
        <v>0</v>
      </c>
      <c r="HD20" s="372">
        <f t="shared" si="3"/>
        <v>5234</v>
      </c>
      <c r="HE20" s="372">
        <f t="shared" si="3"/>
        <v>5126</v>
      </c>
      <c r="HF20" s="372">
        <f t="shared" si="3"/>
        <v>10360</v>
      </c>
      <c r="HG20" s="372">
        <f t="shared" si="3"/>
        <v>10009</v>
      </c>
      <c r="HH20" s="372">
        <f t="shared" si="3"/>
        <v>303</v>
      </c>
      <c r="HI20" s="372">
        <f t="shared" si="3"/>
        <v>42</v>
      </c>
      <c r="HJ20" s="372">
        <f t="shared" si="3"/>
        <v>0</v>
      </c>
      <c r="HK20" s="372">
        <f t="shared" si="3"/>
        <v>6</v>
      </c>
      <c r="HL20" s="372">
        <f t="shared" si="3"/>
        <v>0</v>
      </c>
      <c r="HM20" s="372">
        <f t="shared" si="3"/>
        <v>0</v>
      </c>
      <c r="HN20" s="372">
        <f t="shared" si="3"/>
        <v>10360</v>
      </c>
      <c r="HO20" s="372">
        <f t="shared" si="3"/>
        <v>1</v>
      </c>
      <c r="HP20" s="372">
        <f t="shared" si="3"/>
        <v>0</v>
      </c>
      <c r="HQ20" s="372">
        <f t="shared" si="3"/>
        <v>1</v>
      </c>
      <c r="HR20" s="372">
        <f t="shared" si="3"/>
        <v>0</v>
      </c>
      <c r="HS20" s="372">
        <f t="shared" si="3"/>
        <v>0</v>
      </c>
      <c r="HT20" s="372">
        <f t="shared" si="3"/>
        <v>0</v>
      </c>
      <c r="HU20" s="372">
        <f t="shared" si="3"/>
        <v>0</v>
      </c>
      <c r="HV20" s="372">
        <f t="shared" si="3"/>
        <v>0</v>
      </c>
      <c r="HW20" s="372">
        <f t="shared" si="3"/>
        <v>0</v>
      </c>
      <c r="HX20" s="372">
        <f t="shared" si="3"/>
        <v>0</v>
      </c>
      <c r="HY20" s="372">
        <f t="shared" si="3"/>
        <v>0</v>
      </c>
      <c r="HZ20" s="372">
        <f t="shared" si="3"/>
        <v>0</v>
      </c>
      <c r="IA20" s="372">
        <f t="shared" si="3"/>
        <v>0</v>
      </c>
      <c r="IB20" s="372">
        <f t="shared" si="3"/>
        <v>0</v>
      </c>
      <c r="IC20" s="372">
        <f t="shared" si="3"/>
        <v>0</v>
      </c>
      <c r="ID20" s="383">
        <f t="shared" si="3"/>
        <v>3</v>
      </c>
      <c r="IE20" s="383">
        <f t="shared" si="3"/>
        <v>2</v>
      </c>
      <c r="IF20" s="383">
        <f t="shared" si="3"/>
        <v>5</v>
      </c>
      <c r="IG20" s="383">
        <f t="shared" si="3"/>
        <v>59</v>
      </c>
      <c r="IH20" s="383">
        <f t="shared" si="3"/>
        <v>106</v>
      </c>
      <c r="II20" s="383">
        <f t="shared" si="3"/>
        <v>165</v>
      </c>
      <c r="IJ20" s="383">
        <f t="shared" si="3"/>
        <v>909</v>
      </c>
      <c r="IK20" s="383">
        <f t="shared" si="3"/>
        <v>1095</v>
      </c>
      <c r="IL20" s="383">
        <f t="shared" si="3"/>
        <v>2004</v>
      </c>
      <c r="IM20" s="383">
        <f t="shared" si="3"/>
        <v>1586</v>
      </c>
      <c r="IN20" s="383">
        <f t="shared" si="3"/>
        <v>1631</v>
      </c>
      <c r="IO20" s="383">
        <f t="shared" si="3"/>
        <v>3217</v>
      </c>
      <c r="IP20" s="383">
        <f t="shared" si="3"/>
        <v>1542</v>
      </c>
      <c r="IQ20" s="383">
        <f t="shared" si="3"/>
        <v>1539</v>
      </c>
      <c r="IR20" s="383">
        <f t="shared" si="3"/>
        <v>3081</v>
      </c>
      <c r="IS20" s="383">
        <f t="shared" si="3"/>
        <v>743</v>
      </c>
      <c r="IT20" s="383">
        <f t="shared" si="3"/>
        <v>535</v>
      </c>
      <c r="IU20" s="383">
        <f t="shared" si="3"/>
        <v>1278</v>
      </c>
      <c r="IV20" s="383">
        <f t="shared" si="3"/>
        <v>289</v>
      </c>
      <c r="IW20" s="383">
        <f t="shared" si="3"/>
        <v>164</v>
      </c>
      <c r="IX20" s="383">
        <f t="shared" si="3"/>
        <v>453</v>
      </c>
      <c r="IY20" s="383">
        <f t="shared" si="3"/>
        <v>68</v>
      </c>
      <c r="IZ20" s="383">
        <f t="shared" si="3"/>
        <v>43</v>
      </c>
      <c r="JA20" s="383">
        <f t="shared" si="3"/>
        <v>111</v>
      </c>
      <c r="JB20" s="383">
        <f t="shared" si="3"/>
        <v>15</v>
      </c>
      <c r="JC20" s="383">
        <f t="shared" si="3"/>
        <v>4</v>
      </c>
      <c r="JD20" s="383">
        <f t="shared" si="3"/>
        <v>19</v>
      </c>
      <c r="JE20" s="383">
        <f t="shared" si="3"/>
        <v>10</v>
      </c>
      <c r="JF20" s="383">
        <f t="shared" si="3"/>
        <v>0</v>
      </c>
      <c r="JG20" s="383">
        <f t="shared" si="3"/>
        <v>10</v>
      </c>
      <c r="JH20" s="372">
        <f t="shared" si="3"/>
        <v>0</v>
      </c>
      <c r="JI20" s="372">
        <f t="shared" si="3"/>
        <v>0</v>
      </c>
      <c r="JJ20" s="372">
        <f t="shared" si="3"/>
        <v>0</v>
      </c>
      <c r="JK20" s="372">
        <f t="shared" ref="JK20:LV20" si="4">JK19+JK18+JK17+JK16+JK15+JK14+JK13+JK12+JK11+JK10</f>
        <v>0</v>
      </c>
      <c r="JL20" s="372">
        <f t="shared" si="4"/>
        <v>0</v>
      </c>
      <c r="JM20" s="372">
        <f t="shared" si="4"/>
        <v>0</v>
      </c>
      <c r="JN20" s="372">
        <f t="shared" si="4"/>
        <v>0</v>
      </c>
      <c r="JO20" s="372">
        <f t="shared" si="4"/>
        <v>0</v>
      </c>
      <c r="JP20" s="372">
        <f t="shared" si="4"/>
        <v>0</v>
      </c>
      <c r="JQ20" s="372">
        <f t="shared" si="4"/>
        <v>0</v>
      </c>
      <c r="JR20" s="372">
        <f t="shared" si="4"/>
        <v>0</v>
      </c>
      <c r="JS20" s="372">
        <f t="shared" si="4"/>
        <v>0</v>
      </c>
      <c r="JT20" s="372">
        <f t="shared" si="4"/>
        <v>0</v>
      </c>
      <c r="JU20" s="372">
        <f t="shared" si="4"/>
        <v>0</v>
      </c>
      <c r="JV20" s="372">
        <f t="shared" si="4"/>
        <v>0</v>
      </c>
      <c r="JW20" s="372">
        <f t="shared" si="4"/>
        <v>2</v>
      </c>
      <c r="JX20" s="372">
        <f t="shared" si="4"/>
        <v>0</v>
      </c>
      <c r="JY20" s="372">
        <f t="shared" si="4"/>
        <v>0</v>
      </c>
      <c r="JZ20" s="372">
        <f t="shared" si="4"/>
        <v>0</v>
      </c>
      <c r="KA20" s="372">
        <f t="shared" si="4"/>
        <v>0</v>
      </c>
      <c r="KB20" s="372">
        <f t="shared" si="4"/>
        <v>0</v>
      </c>
      <c r="KC20" s="372">
        <f t="shared" si="4"/>
        <v>2</v>
      </c>
      <c r="KD20" s="372">
        <f t="shared" si="4"/>
        <v>0</v>
      </c>
      <c r="KE20" s="372">
        <f t="shared" si="4"/>
        <v>2</v>
      </c>
      <c r="KF20" s="372">
        <f t="shared" si="4"/>
        <v>0</v>
      </c>
      <c r="KG20" s="372">
        <f t="shared" si="4"/>
        <v>0</v>
      </c>
      <c r="KH20" s="372">
        <f t="shared" si="4"/>
        <v>0</v>
      </c>
      <c r="KI20" s="372">
        <f t="shared" si="4"/>
        <v>0</v>
      </c>
      <c r="KJ20" s="372">
        <f t="shared" si="4"/>
        <v>0</v>
      </c>
      <c r="KK20" s="372">
        <f t="shared" si="4"/>
        <v>0</v>
      </c>
      <c r="KL20" s="372">
        <f t="shared" si="4"/>
        <v>0</v>
      </c>
      <c r="KM20" s="372">
        <f t="shared" si="4"/>
        <v>0</v>
      </c>
      <c r="KN20" s="372">
        <f t="shared" si="4"/>
        <v>0</v>
      </c>
      <c r="KO20" s="372">
        <f t="shared" si="4"/>
        <v>0</v>
      </c>
      <c r="KP20" s="372">
        <f t="shared" si="4"/>
        <v>0</v>
      </c>
      <c r="KQ20" s="372">
        <f t="shared" si="4"/>
        <v>0</v>
      </c>
      <c r="KR20" s="372">
        <f t="shared" si="4"/>
        <v>0</v>
      </c>
      <c r="KS20" s="372">
        <f t="shared" si="4"/>
        <v>0</v>
      </c>
      <c r="KT20" s="372">
        <f t="shared" si="4"/>
        <v>0</v>
      </c>
      <c r="KU20" s="372">
        <f t="shared" si="4"/>
        <v>0</v>
      </c>
      <c r="KV20" s="372">
        <f t="shared" si="4"/>
        <v>0</v>
      </c>
      <c r="KW20" s="372">
        <f t="shared" si="4"/>
        <v>0</v>
      </c>
      <c r="KX20" s="372">
        <f t="shared" si="4"/>
        <v>0</v>
      </c>
      <c r="KY20" s="372">
        <f t="shared" si="4"/>
        <v>0</v>
      </c>
      <c r="KZ20" s="372">
        <f t="shared" si="4"/>
        <v>0</v>
      </c>
      <c r="LA20" s="372">
        <f t="shared" si="4"/>
        <v>0</v>
      </c>
      <c r="LB20" s="372">
        <f t="shared" si="4"/>
        <v>0</v>
      </c>
      <c r="LC20" s="372">
        <f t="shared" si="4"/>
        <v>0</v>
      </c>
      <c r="LD20" s="372">
        <f t="shared" si="4"/>
        <v>2</v>
      </c>
      <c r="LE20" s="372">
        <f t="shared" si="4"/>
        <v>0</v>
      </c>
      <c r="LF20" s="372">
        <f t="shared" si="4"/>
        <v>2</v>
      </c>
      <c r="LG20" s="372">
        <f t="shared" si="4"/>
        <v>1</v>
      </c>
      <c r="LH20" s="372">
        <f t="shared" si="4"/>
        <v>5</v>
      </c>
      <c r="LI20" s="372">
        <f t="shared" si="4"/>
        <v>2</v>
      </c>
      <c r="LJ20" s="372">
        <f t="shared" si="4"/>
        <v>9</v>
      </c>
      <c r="LK20" s="372">
        <f t="shared" si="4"/>
        <v>3</v>
      </c>
      <c r="LL20" s="372">
        <f t="shared" si="4"/>
        <v>12</v>
      </c>
      <c r="LM20" s="372">
        <f t="shared" si="4"/>
        <v>0</v>
      </c>
      <c r="LN20" s="372">
        <f t="shared" si="4"/>
        <v>0</v>
      </c>
      <c r="LO20" s="372">
        <f t="shared" si="4"/>
        <v>0</v>
      </c>
      <c r="LP20" s="372">
        <f t="shared" si="4"/>
        <v>0</v>
      </c>
      <c r="LQ20" s="372">
        <f t="shared" si="4"/>
        <v>0</v>
      </c>
      <c r="LR20" s="372">
        <f t="shared" si="4"/>
        <v>0</v>
      </c>
      <c r="LS20" s="372">
        <f t="shared" si="4"/>
        <v>0</v>
      </c>
      <c r="LT20" s="372">
        <f t="shared" si="4"/>
        <v>0</v>
      </c>
      <c r="LU20" s="372">
        <f t="shared" si="4"/>
        <v>0</v>
      </c>
      <c r="LV20" s="372">
        <f t="shared" si="4"/>
        <v>1513</v>
      </c>
      <c r="LW20" s="372">
        <f t="shared" ref="LW20:MK20" si="5">LW19+LW18+LW17+LW16+LW15+LW14+LW13+LW12+LW11+LW10</f>
        <v>1569</v>
      </c>
      <c r="LX20" s="372">
        <f t="shared" si="5"/>
        <v>3082</v>
      </c>
      <c r="LY20" s="372">
        <f t="shared" si="5"/>
        <v>0</v>
      </c>
      <c r="LZ20" s="372">
        <f t="shared" si="5"/>
        <v>0</v>
      </c>
      <c r="MA20" s="372">
        <f t="shared" si="5"/>
        <v>0</v>
      </c>
      <c r="MB20" s="372">
        <f t="shared" si="5"/>
        <v>0</v>
      </c>
      <c r="MC20" s="372">
        <f t="shared" si="5"/>
        <v>0</v>
      </c>
      <c r="MD20" s="372">
        <f t="shared" si="5"/>
        <v>0</v>
      </c>
      <c r="ME20" s="372">
        <f t="shared" si="5"/>
        <v>145</v>
      </c>
      <c r="MF20" s="372">
        <f t="shared" si="5"/>
        <v>146</v>
      </c>
      <c r="MG20" s="372">
        <f t="shared" si="5"/>
        <v>144</v>
      </c>
      <c r="MH20" s="372">
        <f t="shared" si="5"/>
        <v>0</v>
      </c>
      <c r="MI20" s="372">
        <f t="shared" si="5"/>
        <v>0</v>
      </c>
      <c r="MJ20" s="372">
        <f t="shared" si="5"/>
        <v>0</v>
      </c>
      <c r="MK20" s="372">
        <f t="shared" si="5"/>
        <v>435</v>
      </c>
    </row>
    <row r="22" spans="1:349">
      <c r="EP22" s="447">
        <f>SUM(EK20:ET20)</f>
        <v>187</v>
      </c>
    </row>
    <row r="25" spans="1:349">
      <c r="DU25" s="484"/>
    </row>
  </sheetData>
  <mergeCells count="173">
    <mergeCell ref="G7:G9"/>
    <mergeCell ref="K7:K9"/>
    <mergeCell ref="L7:L9"/>
    <mergeCell ref="M7:M9"/>
    <mergeCell ref="N7:N9"/>
    <mergeCell ref="O7:T7"/>
    <mergeCell ref="A7:A9"/>
    <mergeCell ref="B7:B9"/>
    <mergeCell ref="C7:C9"/>
    <mergeCell ref="D7:D9"/>
    <mergeCell ref="E7:E9"/>
    <mergeCell ref="F7:F9"/>
    <mergeCell ref="LY7:MK7"/>
    <mergeCell ref="O8:O9"/>
    <mergeCell ref="P8:P9"/>
    <mergeCell ref="Q8:Q9"/>
    <mergeCell ref="R8:R9"/>
    <mergeCell ref="S8:S9"/>
    <mergeCell ref="T8:T9"/>
    <mergeCell ref="HG7:HN7"/>
    <mergeCell ref="HO7:JG7"/>
    <mergeCell ref="JT7:JV8"/>
    <mergeCell ref="JW7:KE8"/>
    <mergeCell ref="KF7:KN8"/>
    <mergeCell ref="LA7:LC8"/>
    <mergeCell ref="HL8:HL9"/>
    <mergeCell ref="HM8:HM9"/>
    <mergeCell ref="HN8:HN9"/>
    <mergeCell ref="HO8:HQ8"/>
    <mergeCell ref="DO7:DZ7"/>
    <mergeCell ref="EA7:EJ7"/>
    <mergeCell ref="EK7:ET7"/>
    <mergeCell ref="EX7:FE7"/>
    <mergeCell ref="FF7:FS7"/>
    <mergeCell ref="FT7:HF7"/>
    <mergeCell ref="BE7:BJ7"/>
    <mergeCell ref="U8:U9"/>
    <mergeCell ref="V8:V9"/>
    <mergeCell ref="W8:W9"/>
    <mergeCell ref="X8:X9"/>
    <mergeCell ref="Y8:Y9"/>
    <mergeCell ref="Z8:Z9"/>
    <mergeCell ref="LJ7:LL8"/>
    <mergeCell ref="LS7:LU8"/>
    <mergeCell ref="LV7:LX8"/>
    <mergeCell ref="BK7:BP7"/>
    <mergeCell ref="BQ7:BV7"/>
    <mergeCell ref="BW7:CT7"/>
    <mergeCell ref="CU7:CZ7"/>
    <mergeCell ref="DA7:DN7"/>
    <mergeCell ref="U7:Z7"/>
    <mergeCell ref="AA7:AF7"/>
    <mergeCell ref="AG7:AL7"/>
    <mergeCell ref="AM7:AR7"/>
    <mergeCell ref="AS7:AX7"/>
    <mergeCell ref="AY7:BD7"/>
    <mergeCell ref="AG8:AG9"/>
    <mergeCell ref="AH8:AH9"/>
    <mergeCell ref="AI8:AI9"/>
    <mergeCell ref="AJ8:AJ9"/>
    <mergeCell ref="AK8:AK9"/>
    <mergeCell ref="AL8:AL9"/>
    <mergeCell ref="AA8:AA9"/>
    <mergeCell ref="AB8:AB9"/>
    <mergeCell ref="AC8:AC9"/>
    <mergeCell ref="AD8:AD9"/>
    <mergeCell ref="AE8:AE9"/>
    <mergeCell ref="AF8:AF9"/>
    <mergeCell ref="AS8:AS9"/>
    <mergeCell ref="AT8:AT9"/>
    <mergeCell ref="AU8:AU9"/>
    <mergeCell ref="AV8:AV9"/>
    <mergeCell ref="AW8:AW9"/>
    <mergeCell ref="AX8:AX9"/>
    <mergeCell ref="AM8:AM9"/>
    <mergeCell ref="AN8:AN9"/>
    <mergeCell ref="AO8:AO9"/>
    <mergeCell ref="AP8:AP9"/>
    <mergeCell ref="AQ8:AQ9"/>
    <mergeCell ref="AR8:AR9"/>
    <mergeCell ref="BE8:BE9"/>
    <mergeCell ref="BF8:BF9"/>
    <mergeCell ref="BG8:BG9"/>
    <mergeCell ref="BH8:BH9"/>
    <mergeCell ref="BI8:BI9"/>
    <mergeCell ref="BJ8:BJ9"/>
    <mergeCell ref="AY8:AY9"/>
    <mergeCell ref="AZ8:AZ9"/>
    <mergeCell ref="BA8:BA9"/>
    <mergeCell ref="BB8:BB9"/>
    <mergeCell ref="BC8:BC9"/>
    <mergeCell ref="BD8:BD9"/>
    <mergeCell ref="BQ8:BQ9"/>
    <mergeCell ref="BR8:BR9"/>
    <mergeCell ref="BS8:BS9"/>
    <mergeCell ref="BT8:BT9"/>
    <mergeCell ref="BU8:BU9"/>
    <mergeCell ref="BV8:BV9"/>
    <mergeCell ref="BK8:BK9"/>
    <mergeCell ref="BL8:BL9"/>
    <mergeCell ref="BM8:BM9"/>
    <mergeCell ref="BN8:BN9"/>
    <mergeCell ref="BO8:BO9"/>
    <mergeCell ref="BP8:BP9"/>
    <mergeCell ref="DI8:DJ8"/>
    <mergeCell ref="DK8:DL8"/>
    <mergeCell ref="DM8:DN8"/>
    <mergeCell ref="DO8:DP8"/>
    <mergeCell ref="DQ8:DR8"/>
    <mergeCell ref="DS8:DT8"/>
    <mergeCell ref="CB8:CH8"/>
    <mergeCell ref="CN8:CT8"/>
    <mergeCell ref="DA8:DB8"/>
    <mergeCell ref="DC8:DD8"/>
    <mergeCell ref="DE8:DF8"/>
    <mergeCell ref="DG8:DH8"/>
    <mergeCell ref="EG8:EH8"/>
    <mergeCell ref="EI8:EJ8"/>
    <mergeCell ref="EK8:EL8"/>
    <mergeCell ref="EM8:EN8"/>
    <mergeCell ref="EO8:EP8"/>
    <mergeCell ref="EQ8:ER8"/>
    <mergeCell ref="DU8:DV8"/>
    <mergeCell ref="DW8:DX8"/>
    <mergeCell ref="DY8:DZ8"/>
    <mergeCell ref="EA8:EB8"/>
    <mergeCell ref="EC8:ED8"/>
    <mergeCell ref="EE8:EF8"/>
    <mergeCell ref="FH8:FI8"/>
    <mergeCell ref="FJ8:FK8"/>
    <mergeCell ref="FL8:FM8"/>
    <mergeCell ref="FN8:FO8"/>
    <mergeCell ref="FP8:FQ8"/>
    <mergeCell ref="FR8:FS8"/>
    <mergeCell ref="ES8:ET8"/>
    <mergeCell ref="EX8:EY8"/>
    <mergeCell ref="EZ8:FA8"/>
    <mergeCell ref="FB8:FC8"/>
    <mergeCell ref="FD8:FE8"/>
    <mergeCell ref="FF8:FG8"/>
    <mergeCell ref="GU8:GW8"/>
    <mergeCell ref="GX8:GZ8"/>
    <mergeCell ref="HA8:HC8"/>
    <mergeCell ref="FT8:FV8"/>
    <mergeCell ref="FW8:FY8"/>
    <mergeCell ref="FZ8:GB8"/>
    <mergeCell ref="GC8:GE8"/>
    <mergeCell ref="GF8:GH8"/>
    <mergeCell ref="GI8:GK8"/>
    <mergeCell ref="JB8:JD8"/>
    <mergeCell ref="JE8:JG8"/>
    <mergeCell ref="A20:C20"/>
    <mergeCell ref="IJ8:IL8"/>
    <mergeCell ref="IM8:IO8"/>
    <mergeCell ref="IP8:IR8"/>
    <mergeCell ref="IS8:IU8"/>
    <mergeCell ref="IV8:IX8"/>
    <mergeCell ref="IY8:JA8"/>
    <mergeCell ref="HR8:HT8"/>
    <mergeCell ref="HU8:HW8"/>
    <mergeCell ref="HX8:HZ8"/>
    <mergeCell ref="IA8:IC8"/>
    <mergeCell ref="ID8:IF8"/>
    <mergeCell ref="IG8:II8"/>
    <mergeCell ref="HD8:HF8"/>
    <mergeCell ref="HG8:HG9"/>
    <mergeCell ref="HH8:HH9"/>
    <mergeCell ref="HI8:HI9"/>
    <mergeCell ref="HJ8:HJ9"/>
    <mergeCell ref="HK8:HK9"/>
    <mergeCell ref="GL8:GN8"/>
    <mergeCell ref="GO8:GQ8"/>
    <mergeCell ref="GR8:GT8"/>
  </mergeCells>
  <pageMargins left="0.62992125984251968" right="0.55118110236220474" top="0.41" bottom="0.34" header="0.31496062992125984" footer="0.21"/>
  <pageSetup paperSize="10000" scale="90" orientation="landscape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FFF00"/>
  </sheetPr>
  <dimension ref="A2:MK25"/>
  <sheetViews>
    <sheetView topLeftCell="HA1" workbookViewId="0">
      <selection activeCell="Q5" sqref="Q5"/>
    </sheetView>
  </sheetViews>
  <sheetFormatPr defaultRowHeight="15"/>
  <cols>
    <col min="1" max="1" width="4.85546875" style="385" customWidth="1"/>
    <col min="2" max="2" width="11.5703125" style="385" hidden="1" customWidth="1"/>
    <col min="3" max="3" width="43.28515625" style="385" bestFit="1" customWidth="1"/>
    <col min="4" max="4" width="32.7109375" style="385" hidden="1" customWidth="1"/>
    <col min="5" max="5" width="24.85546875" style="385" hidden="1" customWidth="1"/>
    <col min="6" max="6" width="23.140625" style="385" hidden="1" customWidth="1"/>
    <col min="7" max="10" width="0" style="385" hidden="1" customWidth="1"/>
    <col min="11" max="11" width="26.85546875" style="385" hidden="1" customWidth="1"/>
    <col min="12" max="12" width="10.7109375" style="385" hidden="1" customWidth="1"/>
    <col min="13" max="13" width="0" style="385" hidden="1" customWidth="1"/>
    <col min="14" max="14" width="9.28515625" style="385" hidden="1" customWidth="1"/>
    <col min="15" max="74" width="7.7109375" style="385" customWidth="1"/>
    <col min="75" max="79" width="0" style="385" hidden="1" customWidth="1"/>
    <col min="80" max="80" width="9.28515625" style="385" bestFit="1" customWidth="1"/>
    <col min="81" max="85" width="0" style="385" hidden="1" customWidth="1"/>
    <col min="86" max="86" width="9.28515625" style="385" bestFit="1" customWidth="1"/>
    <col min="87" max="91" width="0" style="385" hidden="1" customWidth="1"/>
    <col min="92" max="92" width="9.28515625" style="385" bestFit="1" customWidth="1"/>
    <col min="93" max="97" width="0" style="385" hidden="1" customWidth="1"/>
    <col min="98" max="98" width="9.28515625" style="385" bestFit="1" customWidth="1"/>
    <col min="99" max="99" width="26.5703125" style="385" hidden="1" customWidth="1"/>
    <col min="100" max="104" width="9.28515625" style="385" hidden="1" customWidth="1"/>
    <col min="105" max="172" width="6" style="385" customWidth="1"/>
    <col min="173" max="199" width="6.140625" style="385" hidden="1" customWidth="1"/>
    <col min="200" max="211" width="7" style="385" customWidth="1"/>
    <col min="212" max="214" width="6.140625" style="385" hidden="1" customWidth="1"/>
    <col min="215" max="222" width="8.28515625" style="385" customWidth="1"/>
    <col min="223" max="267" width="6.140625" style="385" hidden="1" customWidth="1"/>
    <col min="268" max="279" width="0" style="385" hidden="1" customWidth="1"/>
    <col min="280" max="291" width="7.5703125" style="385" hidden="1" customWidth="1"/>
    <col min="292" max="297" width="9.140625" style="385" hidden="1" customWidth="1"/>
    <col min="298" max="300" width="7.140625" style="385" customWidth="1"/>
    <col min="301" max="330" width="7.140625" style="385" hidden="1" customWidth="1"/>
    <col min="331" max="336" width="7.140625" style="385" customWidth="1"/>
    <col min="337" max="345" width="7.140625" style="385" hidden="1" customWidth="1"/>
    <col min="346" max="349" width="7.140625" style="385" customWidth="1"/>
    <col min="350" max="16384" width="9.140625" style="385"/>
  </cols>
  <sheetData>
    <row r="2" spans="1:349">
      <c r="A2" s="354" t="s">
        <v>2576</v>
      </c>
    </row>
    <row r="3" spans="1:349">
      <c r="A3" s="354" t="s">
        <v>2291</v>
      </c>
    </row>
    <row r="4" spans="1:349">
      <c r="A4" s="354" t="s">
        <v>93</v>
      </c>
    </row>
    <row r="5" spans="1:349">
      <c r="A5" s="354" t="s">
        <v>2293</v>
      </c>
    </row>
    <row r="7" spans="1:349" ht="15" customHeight="1">
      <c r="A7" s="890" t="s">
        <v>20</v>
      </c>
      <c r="B7" s="890" t="s">
        <v>166</v>
      </c>
      <c r="C7" s="890" t="s">
        <v>14</v>
      </c>
      <c r="D7" s="890" t="s">
        <v>169</v>
      </c>
      <c r="E7" s="890" t="s">
        <v>2295</v>
      </c>
      <c r="F7" s="890" t="s">
        <v>14</v>
      </c>
      <c r="G7" s="890" t="s">
        <v>170</v>
      </c>
      <c r="H7" s="386"/>
      <c r="I7" s="386"/>
      <c r="J7" s="386"/>
      <c r="K7" s="890" t="s">
        <v>2296</v>
      </c>
      <c r="L7" s="890" t="s">
        <v>2297</v>
      </c>
      <c r="M7" s="890" t="s">
        <v>2298</v>
      </c>
      <c r="N7" s="890" t="s">
        <v>2299</v>
      </c>
      <c r="O7" s="889" t="s">
        <v>424</v>
      </c>
      <c r="P7" s="889"/>
      <c r="Q7" s="889"/>
      <c r="R7" s="889"/>
      <c r="S7" s="889"/>
      <c r="T7" s="889"/>
      <c r="U7" s="889" t="s">
        <v>425</v>
      </c>
      <c r="V7" s="889"/>
      <c r="W7" s="889"/>
      <c r="X7" s="889"/>
      <c r="Y7" s="889"/>
      <c r="Z7" s="889"/>
      <c r="AA7" s="889" t="s">
        <v>2300</v>
      </c>
      <c r="AB7" s="889"/>
      <c r="AC7" s="889"/>
      <c r="AD7" s="889"/>
      <c r="AE7" s="889"/>
      <c r="AF7" s="889"/>
      <c r="AG7" s="889" t="s">
        <v>2301</v>
      </c>
      <c r="AH7" s="889"/>
      <c r="AI7" s="889"/>
      <c r="AJ7" s="889"/>
      <c r="AK7" s="889"/>
      <c r="AL7" s="889"/>
      <c r="AM7" s="889" t="s">
        <v>2302</v>
      </c>
      <c r="AN7" s="889"/>
      <c r="AO7" s="889"/>
      <c r="AP7" s="889"/>
      <c r="AQ7" s="889"/>
      <c r="AR7" s="889"/>
      <c r="AS7" s="889" t="s">
        <v>2303</v>
      </c>
      <c r="AT7" s="889"/>
      <c r="AU7" s="889"/>
      <c r="AV7" s="889"/>
      <c r="AW7" s="889"/>
      <c r="AX7" s="889"/>
      <c r="AY7" s="889" t="s">
        <v>2304</v>
      </c>
      <c r="AZ7" s="889"/>
      <c r="BA7" s="889"/>
      <c r="BB7" s="889"/>
      <c r="BC7" s="889"/>
      <c r="BD7" s="889"/>
      <c r="BE7" s="889" t="s">
        <v>2305</v>
      </c>
      <c r="BF7" s="889"/>
      <c r="BG7" s="889"/>
      <c r="BH7" s="889"/>
      <c r="BI7" s="889"/>
      <c r="BJ7" s="889"/>
      <c r="BK7" s="889" t="s">
        <v>2306</v>
      </c>
      <c r="BL7" s="889"/>
      <c r="BM7" s="889"/>
      <c r="BN7" s="889"/>
      <c r="BO7" s="889"/>
      <c r="BP7" s="889"/>
      <c r="BQ7" s="889" t="s">
        <v>2307</v>
      </c>
      <c r="BR7" s="889"/>
      <c r="BS7" s="889"/>
      <c r="BT7" s="889"/>
      <c r="BU7" s="889"/>
      <c r="BV7" s="889"/>
      <c r="BW7" s="1028" t="s">
        <v>2308</v>
      </c>
      <c r="BX7" s="1029"/>
      <c r="BY7" s="1029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29"/>
      <c r="CM7" s="1029"/>
      <c r="CN7" s="1029"/>
      <c r="CO7" s="1029"/>
      <c r="CP7" s="1029"/>
      <c r="CQ7" s="1029"/>
      <c r="CR7" s="1029"/>
      <c r="CS7" s="1029"/>
      <c r="CT7" s="1030"/>
      <c r="CU7" s="889" t="s">
        <v>430</v>
      </c>
      <c r="CV7" s="889"/>
      <c r="CW7" s="889"/>
      <c r="CX7" s="889"/>
      <c r="CY7" s="889"/>
      <c r="CZ7" s="889"/>
      <c r="DA7" s="889" t="s">
        <v>2309</v>
      </c>
      <c r="DB7" s="889"/>
      <c r="DC7" s="889"/>
      <c r="DD7" s="889"/>
      <c r="DE7" s="889"/>
      <c r="DF7" s="889"/>
      <c r="DG7" s="889"/>
      <c r="DH7" s="889"/>
      <c r="DI7" s="889"/>
      <c r="DJ7" s="889"/>
      <c r="DK7" s="889"/>
      <c r="DL7" s="889"/>
      <c r="DM7" s="889"/>
      <c r="DN7" s="889"/>
      <c r="DO7" s="889" t="s">
        <v>2310</v>
      </c>
      <c r="DP7" s="889"/>
      <c r="DQ7" s="889"/>
      <c r="DR7" s="889"/>
      <c r="DS7" s="889"/>
      <c r="DT7" s="889"/>
      <c r="DU7" s="889"/>
      <c r="DV7" s="889"/>
      <c r="DW7" s="889"/>
      <c r="DX7" s="889"/>
      <c r="DY7" s="889"/>
      <c r="DZ7" s="889"/>
      <c r="EA7" s="889" t="s">
        <v>2311</v>
      </c>
      <c r="EB7" s="889"/>
      <c r="EC7" s="889"/>
      <c r="ED7" s="889"/>
      <c r="EE7" s="889"/>
      <c r="EF7" s="889"/>
      <c r="EG7" s="889"/>
      <c r="EH7" s="889"/>
      <c r="EI7" s="889"/>
      <c r="EJ7" s="889"/>
      <c r="EK7" s="889" t="s">
        <v>2312</v>
      </c>
      <c r="EL7" s="889"/>
      <c r="EM7" s="889"/>
      <c r="EN7" s="889"/>
      <c r="EO7" s="889"/>
      <c r="EP7" s="889"/>
      <c r="EQ7" s="889"/>
      <c r="ER7" s="889"/>
      <c r="ES7" s="889"/>
      <c r="ET7" s="889"/>
      <c r="EU7" s="889" t="s">
        <v>2313</v>
      </c>
      <c r="EV7" s="889"/>
      <c r="EW7" s="889"/>
      <c r="EX7" s="889"/>
      <c r="EY7" s="889"/>
      <c r="EZ7" s="889"/>
      <c r="FA7" s="889"/>
      <c r="FB7" s="889"/>
      <c r="FC7" s="889" t="s">
        <v>2314</v>
      </c>
      <c r="FD7" s="889"/>
      <c r="FE7" s="889"/>
      <c r="FF7" s="889"/>
      <c r="FG7" s="889"/>
      <c r="FH7" s="889"/>
      <c r="FI7" s="889"/>
      <c r="FJ7" s="889"/>
      <c r="FK7" s="889"/>
      <c r="FL7" s="889"/>
      <c r="FM7" s="889"/>
      <c r="FN7" s="889"/>
      <c r="FO7" s="889"/>
      <c r="FP7" s="889"/>
      <c r="FQ7" s="889" t="s">
        <v>2315</v>
      </c>
      <c r="FR7" s="889"/>
      <c r="FS7" s="889"/>
      <c r="FT7" s="889"/>
      <c r="FU7" s="889"/>
      <c r="FV7" s="889"/>
      <c r="FW7" s="889"/>
      <c r="FX7" s="889"/>
      <c r="FY7" s="889"/>
      <c r="FZ7" s="889"/>
      <c r="GA7" s="889"/>
      <c r="GB7" s="889"/>
      <c r="GC7" s="889"/>
      <c r="GD7" s="889"/>
      <c r="GE7" s="889"/>
      <c r="GF7" s="889"/>
      <c r="GG7" s="889"/>
      <c r="GH7" s="889"/>
      <c r="GI7" s="889"/>
      <c r="GJ7" s="889"/>
      <c r="GK7" s="889"/>
      <c r="GL7" s="889"/>
      <c r="GM7" s="889"/>
      <c r="GN7" s="889"/>
      <c r="GO7" s="889"/>
      <c r="GP7" s="889"/>
      <c r="GQ7" s="889"/>
      <c r="GR7" s="889"/>
      <c r="GS7" s="889"/>
      <c r="GT7" s="889"/>
      <c r="GU7" s="889"/>
      <c r="GV7" s="889"/>
      <c r="GW7" s="889"/>
      <c r="GX7" s="889"/>
      <c r="GY7" s="889"/>
      <c r="GZ7" s="889"/>
      <c r="HA7" s="889"/>
      <c r="HB7" s="889"/>
      <c r="HC7" s="889"/>
      <c r="HG7" s="889" t="s">
        <v>2316</v>
      </c>
      <c r="HH7" s="889"/>
      <c r="HI7" s="889"/>
      <c r="HJ7" s="889"/>
      <c r="HK7" s="889"/>
      <c r="HL7" s="889"/>
      <c r="HM7" s="889"/>
      <c r="HN7" s="889"/>
      <c r="HO7" s="889" t="s">
        <v>2317</v>
      </c>
      <c r="HP7" s="889"/>
      <c r="HQ7" s="889"/>
      <c r="HR7" s="889"/>
      <c r="HS7" s="889"/>
      <c r="HT7" s="889"/>
      <c r="HU7" s="889"/>
      <c r="HV7" s="889"/>
      <c r="HW7" s="889"/>
      <c r="HX7" s="889"/>
      <c r="HY7" s="889"/>
      <c r="HZ7" s="889"/>
      <c r="IA7" s="889"/>
      <c r="IB7" s="889"/>
      <c r="IC7" s="889"/>
      <c r="ID7" s="889"/>
      <c r="IE7" s="889"/>
      <c r="IF7" s="889"/>
      <c r="IG7" s="889"/>
      <c r="IH7" s="889"/>
      <c r="II7" s="889"/>
      <c r="IJ7" s="889"/>
      <c r="IK7" s="889"/>
      <c r="IL7" s="889"/>
      <c r="IM7" s="889"/>
      <c r="IN7" s="889"/>
      <c r="IO7" s="889"/>
      <c r="IP7" s="889"/>
      <c r="IQ7" s="889"/>
      <c r="IR7" s="889"/>
      <c r="IS7" s="889"/>
      <c r="IT7" s="889"/>
      <c r="IU7" s="889"/>
      <c r="IV7" s="889"/>
      <c r="IW7" s="889"/>
      <c r="IX7" s="889"/>
      <c r="IY7" s="889"/>
      <c r="IZ7" s="889"/>
      <c r="JA7" s="889"/>
      <c r="JB7" s="889"/>
      <c r="JC7" s="889"/>
      <c r="JD7" s="889"/>
      <c r="JE7" s="889"/>
      <c r="JF7" s="889"/>
      <c r="JG7" s="889"/>
      <c r="JH7" s="387"/>
      <c r="JI7" s="388"/>
      <c r="JJ7" s="388"/>
      <c r="JK7" s="388"/>
      <c r="JL7" s="388"/>
      <c r="JM7" s="388"/>
      <c r="JN7" s="388"/>
      <c r="JO7" s="388"/>
      <c r="JP7" s="388"/>
      <c r="JQ7" s="388"/>
      <c r="JR7" s="388"/>
      <c r="JS7" s="388"/>
      <c r="JT7" s="895" t="s">
        <v>2318</v>
      </c>
      <c r="JU7" s="896"/>
      <c r="JV7" s="897"/>
      <c r="JW7" s="895" t="s">
        <v>2319</v>
      </c>
      <c r="JX7" s="896"/>
      <c r="JY7" s="896"/>
      <c r="JZ7" s="896"/>
      <c r="KA7" s="896"/>
      <c r="KB7" s="896"/>
      <c r="KC7" s="896"/>
      <c r="KD7" s="896"/>
      <c r="KE7" s="897"/>
      <c r="KF7" s="901" t="s">
        <v>2577</v>
      </c>
      <c r="KG7" s="902"/>
      <c r="KH7" s="902"/>
      <c r="KI7" s="902"/>
      <c r="KJ7" s="902"/>
      <c r="KK7" s="902"/>
      <c r="KL7" s="902"/>
      <c r="KM7" s="902"/>
      <c r="KN7" s="1031"/>
      <c r="KO7" s="389"/>
      <c r="KP7" s="390"/>
      <c r="KQ7" s="390"/>
      <c r="KR7" s="390"/>
      <c r="KS7" s="390"/>
      <c r="KT7" s="390"/>
      <c r="KU7" s="390"/>
      <c r="KV7" s="390"/>
      <c r="KW7" s="390"/>
      <c r="KX7" s="390"/>
      <c r="KY7" s="390"/>
      <c r="KZ7" s="390"/>
      <c r="LA7" s="896" t="s">
        <v>2321</v>
      </c>
      <c r="LB7" s="896"/>
      <c r="LC7" s="896"/>
      <c r="LD7" s="390"/>
      <c r="LE7" s="390"/>
      <c r="LF7" s="390"/>
      <c r="LG7" s="390"/>
      <c r="LH7" s="390"/>
      <c r="LI7" s="390"/>
      <c r="LJ7" s="902" t="s">
        <v>2322</v>
      </c>
      <c r="LK7" s="902"/>
      <c r="LL7" s="902"/>
      <c r="LM7" s="390"/>
      <c r="LN7" s="390"/>
      <c r="LO7" s="390"/>
      <c r="LP7" s="390"/>
      <c r="LQ7" s="390"/>
      <c r="LR7" s="390"/>
      <c r="LS7" s="1027" t="s">
        <v>2578</v>
      </c>
      <c r="LT7" s="1027"/>
      <c r="LU7" s="1027"/>
      <c r="LV7" s="1027" t="s">
        <v>2323</v>
      </c>
      <c r="LW7" s="1027"/>
      <c r="LX7" s="1027"/>
      <c r="LY7" s="889" t="s">
        <v>2324</v>
      </c>
      <c r="LZ7" s="889"/>
      <c r="MA7" s="889"/>
      <c r="MB7" s="889"/>
      <c r="MC7" s="889"/>
      <c r="MD7" s="889"/>
      <c r="ME7" s="889"/>
      <c r="MF7" s="889"/>
      <c r="MG7" s="889"/>
      <c r="MH7" s="889"/>
      <c r="MI7" s="889"/>
      <c r="MJ7" s="889"/>
      <c r="MK7" s="889"/>
    </row>
    <row r="8" spans="1:349" s="394" customFormat="1" ht="29.25" customHeight="1">
      <c r="A8" s="891"/>
      <c r="B8" s="891"/>
      <c r="C8" s="891"/>
      <c r="D8" s="891"/>
      <c r="E8" s="891"/>
      <c r="F8" s="891"/>
      <c r="G8" s="891"/>
      <c r="H8" s="391" t="s">
        <v>2325</v>
      </c>
      <c r="I8" s="391" t="s">
        <v>2326</v>
      </c>
      <c r="J8" s="391" t="s">
        <v>2327</v>
      </c>
      <c r="K8" s="891"/>
      <c r="L8" s="891"/>
      <c r="M8" s="891"/>
      <c r="N8" s="891"/>
      <c r="O8" s="890" t="s">
        <v>1391</v>
      </c>
      <c r="P8" s="890" t="s">
        <v>1392</v>
      </c>
      <c r="Q8" s="890" t="s">
        <v>1393</v>
      </c>
      <c r="R8" s="890" t="s">
        <v>1394</v>
      </c>
      <c r="S8" s="890" t="s">
        <v>2328</v>
      </c>
      <c r="T8" s="890" t="s">
        <v>67</v>
      </c>
      <c r="U8" s="890" t="s">
        <v>1391</v>
      </c>
      <c r="V8" s="890" t="s">
        <v>1392</v>
      </c>
      <c r="W8" s="890" t="s">
        <v>1393</v>
      </c>
      <c r="X8" s="890" t="s">
        <v>1394</v>
      </c>
      <c r="Y8" s="890" t="s">
        <v>2328</v>
      </c>
      <c r="Z8" s="890" t="s">
        <v>67</v>
      </c>
      <c r="AA8" s="890" t="s">
        <v>1391</v>
      </c>
      <c r="AB8" s="890" t="s">
        <v>1392</v>
      </c>
      <c r="AC8" s="890" t="s">
        <v>1393</v>
      </c>
      <c r="AD8" s="890" t="s">
        <v>1394</v>
      </c>
      <c r="AE8" s="890" t="s">
        <v>2328</v>
      </c>
      <c r="AF8" s="890" t="s">
        <v>67</v>
      </c>
      <c r="AG8" s="890" t="s">
        <v>1391</v>
      </c>
      <c r="AH8" s="890" t="s">
        <v>1392</v>
      </c>
      <c r="AI8" s="890" t="s">
        <v>1393</v>
      </c>
      <c r="AJ8" s="890" t="s">
        <v>1394</v>
      </c>
      <c r="AK8" s="890" t="s">
        <v>2328</v>
      </c>
      <c r="AL8" s="890" t="s">
        <v>67</v>
      </c>
      <c r="AM8" s="890" t="s">
        <v>1391</v>
      </c>
      <c r="AN8" s="890" t="s">
        <v>1392</v>
      </c>
      <c r="AO8" s="890" t="s">
        <v>1393</v>
      </c>
      <c r="AP8" s="890" t="s">
        <v>1394</v>
      </c>
      <c r="AQ8" s="890" t="s">
        <v>2328</v>
      </c>
      <c r="AR8" s="890" t="s">
        <v>67</v>
      </c>
      <c r="AS8" s="890" t="s">
        <v>1391</v>
      </c>
      <c r="AT8" s="890" t="s">
        <v>1392</v>
      </c>
      <c r="AU8" s="890" t="s">
        <v>1393</v>
      </c>
      <c r="AV8" s="890" t="s">
        <v>1394</v>
      </c>
      <c r="AW8" s="890" t="s">
        <v>2328</v>
      </c>
      <c r="AX8" s="890" t="s">
        <v>67</v>
      </c>
      <c r="AY8" s="890" t="s">
        <v>1391</v>
      </c>
      <c r="AZ8" s="890" t="s">
        <v>1392</v>
      </c>
      <c r="BA8" s="890" t="s">
        <v>1393</v>
      </c>
      <c r="BB8" s="890" t="s">
        <v>1394</v>
      </c>
      <c r="BC8" s="890" t="s">
        <v>2328</v>
      </c>
      <c r="BD8" s="890" t="s">
        <v>67</v>
      </c>
      <c r="BE8" s="890" t="s">
        <v>1391</v>
      </c>
      <c r="BF8" s="890" t="s">
        <v>1392</v>
      </c>
      <c r="BG8" s="890" t="s">
        <v>1393</v>
      </c>
      <c r="BH8" s="890" t="s">
        <v>1394</v>
      </c>
      <c r="BI8" s="890" t="s">
        <v>2328</v>
      </c>
      <c r="BJ8" s="890" t="s">
        <v>67</v>
      </c>
      <c r="BK8" s="890" t="s">
        <v>1391</v>
      </c>
      <c r="BL8" s="890" t="s">
        <v>1392</v>
      </c>
      <c r="BM8" s="890" t="s">
        <v>1393</v>
      </c>
      <c r="BN8" s="890" t="s">
        <v>1394</v>
      </c>
      <c r="BO8" s="890" t="s">
        <v>2328</v>
      </c>
      <c r="BP8" s="890" t="s">
        <v>67</v>
      </c>
      <c r="BQ8" s="890" t="s">
        <v>1391</v>
      </c>
      <c r="BR8" s="890" t="s">
        <v>1392</v>
      </c>
      <c r="BS8" s="890" t="s">
        <v>1393</v>
      </c>
      <c r="BT8" s="890" t="s">
        <v>1394</v>
      </c>
      <c r="BU8" s="890" t="s">
        <v>2328</v>
      </c>
      <c r="BV8" s="890" t="s">
        <v>67</v>
      </c>
      <c r="BW8" s="392" t="s">
        <v>2329</v>
      </c>
      <c r="BX8" s="391" t="s">
        <v>2330</v>
      </c>
      <c r="BY8" s="391" t="s">
        <v>2331</v>
      </c>
      <c r="BZ8" s="391" t="s">
        <v>2332</v>
      </c>
      <c r="CA8" s="391" t="s">
        <v>2333</v>
      </c>
      <c r="CB8" s="886" t="s">
        <v>2334</v>
      </c>
      <c r="CC8" s="887"/>
      <c r="CD8" s="887"/>
      <c r="CE8" s="887"/>
      <c r="CF8" s="887"/>
      <c r="CG8" s="887"/>
      <c r="CH8" s="888"/>
      <c r="CI8" s="391" t="s">
        <v>2335</v>
      </c>
      <c r="CJ8" s="391" t="s">
        <v>2336</v>
      </c>
      <c r="CK8" s="391" t="s">
        <v>2337</v>
      </c>
      <c r="CL8" s="391" t="s">
        <v>2338</v>
      </c>
      <c r="CM8" s="391" t="s">
        <v>2339</v>
      </c>
      <c r="CN8" s="886" t="s">
        <v>2340</v>
      </c>
      <c r="CO8" s="887"/>
      <c r="CP8" s="887"/>
      <c r="CQ8" s="887"/>
      <c r="CR8" s="887"/>
      <c r="CS8" s="887"/>
      <c r="CT8" s="888"/>
      <c r="CU8" s="391" t="s">
        <v>454</v>
      </c>
      <c r="CV8" s="391" t="s">
        <v>455</v>
      </c>
      <c r="CW8" s="391" t="s">
        <v>2341</v>
      </c>
      <c r="CX8" s="391" t="s">
        <v>456</v>
      </c>
      <c r="CY8" s="391" t="s">
        <v>2342</v>
      </c>
      <c r="CZ8" s="391" t="s">
        <v>458</v>
      </c>
      <c r="DA8" s="886" t="s">
        <v>75</v>
      </c>
      <c r="DB8" s="888"/>
      <c r="DC8" s="886" t="s">
        <v>459</v>
      </c>
      <c r="DD8" s="888"/>
      <c r="DE8" s="886" t="s">
        <v>460</v>
      </c>
      <c r="DF8" s="888"/>
      <c r="DG8" s="886" t="s">
        <v>461</v>
      </c>
      <c r="DH8" s="888"/>
      <c r="DI8" s="886" t="s">
        <v>462</v>
      </c>
      <c r="DJ8" s="888"/>
      <c r="DK8" s="886" t="s">
        <v>463</v>
      </c>
      <c r="DL8" s="888"/>
      <c r="DM8" s="886" t="s">
        <v>464</v>
      </c>
      <c r="DN8" s="888"/>
      <c r="DO8" s="1026" t="s">
        <v>2343</v>
      </c>
      <c r="DP8" s="888"/>
      <c r="DQ8" s="1026" t="s">
        <v>2344</v>
      </c>
      <c r="DR8" s="888"/>
      <c r="DS8" s="1026" t="s">
        <v>2345</v>
      </c>
      <c r="DT8" s="888"/>
      <c r="DU8" s="1026" t="s">
        <v>2346</v>
      </c>
      <c r="DV8" s="888"/>
      <c r="DW8" s="1026" t="s">
        <v>2347</v>
      </c>
      <c r="DX8" s="888"/>
      <c r="DY8" s="886" t="s">
        <v>2348</v>
      </c>
      <c r="DZ8" s="888"/>
      <c r="EA8" s="886" t="s">
        <v>173</v>
      </c>
      <c r="EB8" s="888"/>
      <c r="EC8" s="886" t="s">
        <v>2349</v>
      </c>
      <c r="ED8" s="888"/>
      <c r="EE8" s="886" t="s">
        <v>2350</v>
      </c>
      <c r="EF8" s="888"/>
      <c r="EG8" s="886" t="s">
        <v>2351</v>
      </c>
      <c r="EH8" s="888"/>
      <c r="EI8" s="886" t="s">
        <v>2352</v>
      </c>
      <c r="EJ8" s="888"/>
      <c r="EK8" s="886" t="s">
        <v>173</v>
      </c>
      <c r="EL8" s="888"/>
      <c r="EM8" s="886" t="s">
        <v>2349</v>
      </c>
      <c r="EN8" s="888"/>
      <c r="EO8" s="886" t="s">
        <v>2350</v>
      </c>
      <c r="EP8" s="888"/>
      <c r="EQ8" s="886" t="s">
        <v>2351</v>
      </c>
      <c r="ER8" s="888"/>
      <c r="ES8" s="886" t="s">
        <v>2352</v>
      </c>
      <c r="ET8" s="888"/>
      <c r="EU8" s="886" t="s">
        <v>2353</v>
      </c>
      <c r="EV8" s="888"/>
      <c r="EW8" s="886" t="s">
        <v>2354</v>
      </c>
      <c r="EX8" s="888"/>
      <c r="EY8" s="886" t="s">
        <v>2355</v>
      </c>
      <c r="EZ8" s="888"/>
      <c r="FA8" s="886" t="s">
        <v>2356</v>
      </c>
      <c r="FB8" s="888"/>
      <c r="FC8" s="886" t="s">
        <v>75</v>
      </c>
      <c r="FD8" s="888"/>
      <c r="FE8" s="886" t="s">
        <v>459</v>
      </c>
      <c r="FF8" s="888"/>
      <c r="FG8" s="886" t="s">
        <v>460</v>
      </c>
      <c r="FH8" s="888"/>
      <c r="FI8" s="886" t="s">
        <v>461</v>
      </c>
      <c r="FJ8" s="888"/>
      <c r="FK8" s="886" t="s">
        <v>462</v>
      </c>
      <c r="FL8" s="888"/>
      <c r="FM8" s="886" t="s">
        <v>463</v>
      </c>
      <c r="FN8" s="888"/>
      <c r="FO8" s="886" t="s">
        <v>464</v>
      </c>
      <c r="FP8" s="888"/>
      <c r="FQ8" s="886" t="s">
        <v>2357</v>
      </c>
      <c r="FR8" s="887"/>
      <c r="FS8" s="888"/>
      <c r="FT8" s="886" t="s">
        <v>2358</v>
      </c>
      <c r="FU8" s="887"/>
      <c r="FV8" s="888"/>
      <c r="FW8" s="886" t="s">
        <v>2359</v>
      </c>
      <c r="FX8" s="887"/>
      <c r="FY8" s="888"/>
      <c r="FZ8" s="886" t="s">
        <v>2360</v>
      </c>
      <c r="GA8" s="887"/>
      <c r="GB8" s="888"/>
      <c r="GC8" s="886" t="s">
        <v>2361</v>
      </c>
      <c r="GD8" s="887"/>
      <c r="GE8" s="888"/>
      <c r="GF8" s="886" t="s">
        <v>2362</v>
      </c>
      <c r="GG8" s="887"/>
      <c r="GH8" s="888"/>
      <c r="GI8" s="886" t="s">
        <v>2363</v>
      </c>
      <c r="GJ8" s="887"/>
      <c r="GK8" s="888"/>
      <c r="GL8" s="886" t="s">
        <v>2364</v>
      </c>
      <c r="GM8" s="887"/>
      <c r="GN8" s="888"/>
      <c r="GO8" s="886" t="s">
        <v>2365</v>
      </c>
      <c r="GP8" s="887"/>
      <c r="GQ8" s="888"/>
      <c r="GR8" s="886" t="s">
        <v>2366</v>
      </c>
      <c r="GS8" s="887"/>
      <c r="GT8" s="888"/>
      <c r="GU8" s="886" t="s">
        <v>2367</v>
      </c>
      <c r="GV8" s="887"/>
      <c r="GW8" s="888"/>
      <c r="GX8" s="886" t="s">
        <v>2368</v>
      </c>
      <c r="GY8" s="887"/>
      <c r="GZ8" s="888"/>
      <c r="HA8" s="886" t="s">
        <v>67</v>
      </c>
      <c r="HB8" s="887"/>
      <c r="HC8" s="888"/>
      <c r="HD8" s="886" t="s">
        <v>2369</v>
      </c>
      <c r="HE8" s="887"/>
      <c r="HF8" s="888"/>
      <c r="HG8" s="890" t="s">
        <v>2370</v>
      </c>
      <c r="HH8" s="890" t="s">
        <v>492</v>
      </c>
      <c r="HI8" s="890" t="s">
        <v>493</v>
      </c>
      <c r="HJ8" s="890" t="s">
        <v>494</v>
      </c>
      <c r="HK8" s="890" t="s">
        <v>495</v>
      </c>
      <c r="HL8" s="890" t="s">
        <v>496</v>
      </c>
      <c r="HM8" s="890" t="s">
        <v>1376</v>
      </c>
      <c r="HN8" s="890" t="s">
        <v>67</v>
      </c>
      <c r="HO8" s="886" t="s">
        <v>2371</v>
      </c>
      <c r="HP8" s="887"/>
      <c r="HQ8" s="888"/>
      <c r="HR8" s="886" t="s">
        <v>435</v>
      </c>
      <c r="HS8" s="887"/>
      <c r="HT8" s="888"/>
      <c r="HU8" s="886" t="s">
        <v>436</v>
      </c>
      <c r="HV8" s="887"/>
      <c r="HW8" s="888"/>
      <c r="HX8" s="886" t="s">
        <v>437</v>
      </c>
      <c r="HY8" s="887"/>
      <c r="HZ8" s="888"/>
      <c r="IA8" s="886" t="s">
        <v>438</v>
      </c>
      <c r="IB8" s="887"/>
      <c r="IC8" s="888"/>
      <c r="ID8" s="886" t="s">
        <v>439</v>
      </c>
      <c r="IE8" s="887"/>
      <c r="IF8" s="888"/>
      <c r="IG8" s="886" t="s">
        <v>440</v>
      </c>
      <c r="IH8" s="887"/>
      <c r="II8" s="888"/>
      <c r="IJ8" s="886" t="s">
        <v>441</v>
      </c>
      <c r="IK8" s="887"/>
      <c r="IL8" s="888"/>
      <c r="IM8" s="886" t="s">
        <v>442</v>
      </c>
      <c r="IN8" s="887"/>
      <c r="IO8" s="888"/>
      <c r="IP8" s="886" t="s">
        <v>443</v>
      </c>
      <c r="IQ8" s="887"/>
      <c r="IR8" s="888"/>
      <c r="IS8" s="886" t="s">
        <v>444</v>
      </c>
      <c r="IT8" s="887"/>
      <c r="IU8" s="888"/>
      <c r="IV8" s="886" t="s">
        <v>445</v>
      </c>
      <c r="IW8" s="887"/>
      <c r="IX8" s="888"/>
      <c r="IY8" s="886" t="s">
        <v>446</v>
      </c>
      <c r="IZ8" s="887"/>
      <c r="JA8" s="888"/>
      <c r="JB8" s="886" t="s">
        <v>447</v>
      </c>
      <c r="JC8" s="887"/>
      <c r="JD8" s="888"/>
      <c r="JE8" s="886" t="s">
        <v>448</v>
      </c>
      <c r="JF8" s="887"/>
      <c r="JG8" s="888"/>
      <c r="JH8" s="391" t="s">
        <v>2372</v>
      </c>
      <c r="JI8" s="391" t="s">
        <v>2373</v>
      </c>
      <c r="JJ8" s="391" t="s">
        <v>2374</v>
      </c>
      <c r="JK8" s="391" t="s">
        <v>2375</v>
      </c>
      <c r="JL8" s="391" t="s">
        <v>2376</v>
      </c>
      <c r="JM8" s="391" t="s">
        <v>2377</v>
      </c>
      <c r="JN8" s="391" t="s">
        <v>2378</v>
      </c>
      <c r="JO8" s="391" t="s">
        <v>2379</v>
      </c>
      <c r="JP8" s="391" t="s">
        <v>2380</v>
      </c>
      <c r="JQ8" s="391" t="s">
        <v>2381</v>
      </c>
      <c r="JR8" s="391" t="s">
        <v>2382</v>
      </c>
      <c r="JS8" s="391" t="s">
        <v>2383</v>
      </c>
      <c r="JT8" s="898"/>
      <c r="JU8" s="899"/>
      <c r="JV8" s="900"/>
      <c r="JW8" s="898"/>
      <c r="JX8" s="899"/>
      <c r="JY8" s="899"/>
      <c r="JZ8" s="899"/>
      <c r="KA8" s="899"/>
      <c r="KB8" s="899"/>
      <c r="KC8" s="899"/>
      <c r="KD8" s="899"/>
      <c r="KE8" s="900"/>
      <c r="KF8" s="903"/>
      <c r="KG8" s="904"/>
      <c r="KH8" s="904"/>
      <c r="KI8" s="904"/>
      <c r="KJ8" s="904"/>
      <c r="KK8" s="904"/>
      <c r="KL8" s="904"/>
      <c r="KM8" s="904"/>
      <c r="KN8" s="1032"/>
      <c r="KO8" s="391" t="s">
        <v>2384</v>
      </c>
      <c r="KP8" s="391" t="s">
        <v>2385</v>
      </c>
      <c r="KQ8" s="391" t="s">
        <v>2386</v>
      </c>
      <c r="KR8" s="391" t="s">
        <v>2387</v>
      </c>
      <c r="KS8" s="391" t="s">
        <v>2388</v>
      </c>
      <c r="KT8" s="391" t="s">
        <v>2389</v>
      </c>
      <c r="KU8" s="391" t="s">
        <v>2390</v>
      </c>
      <c r="KV8" s="391" t="s">
        <v>2391</v>
      </c>
      <c r="KW8" s="391" t="s">
        <v>2392</v>
      </c>
      <c r="KX8" s="391" t="s">
        <v>2393</v>
      </c>
      <c r="KY8" s="391" t="s">
        <v>2394</v>
      </c>
      <c r="KZ8" s="391" t="s">
        <v>2395</v>
      </c>
      <c r="LA8" s="899"/>
      <c r="LB8" s="899"/>
      <c r="LC8" s="899"/>
      <c r="LD8" s="391" t="s">
        <v>2396</v>
      </c>
      <c r="LE8" s="391" t="s">
        <v>2397</v>
      </c>
      <c r="LF8" s="391" t="s">
        <v>2398</v>
      </c>
      <c r="LG8" s="391" t="s">
        <v>2399</v>
      </c>
      <c r="LH8" s="391" t="s">
        <v>2400</v>
      </c>
      <c r="LI8" s="391" t="s">
        <v>2401</v>
      </c>
      <c r="LJ8" s="904"/>
      <c r="LK8" s="904"/>
      <c r="LL8" s="904"/>
      <c r="LM8" s="391" t="s">
        <v>2402</v>
      </c>
      <c r="LN8" s="391" t="s">
        <v>2403</v>
      </c>
      <c r="LO8" s="391" t="s">
        <v>2404</v>
      </c>
      <c r="LP8" s="391" t="s">
        <v>2405</v>
      </c>
      <c r="LQ8" s="391" t="s">
        <v>2406</v>
      </c>
      <c r="LR8" s="393" t="s">
        <v>2407</v>
      </c>
      <c r="LS8" s="1027"/>
      <c r="LT8" s="1027"/>
      <c r="LU8" s="1027"/>
      <c r="LV8" s="1027"/>
      <c r="LW8" s="1027"/>
      <c r="LX8" s="1027"/>
      <c r="LY8" s="392" t="s">
        <v>480</v>
      </c>
      <c r="LZ8" s="392" t="s">
        <v>481</v>
      </c>
      <c r="MA8" s="392" t="s">
        <v>482</v>
      </c>
      <c r="MB8" s="392" t="s">
        <v>483</v>
      </c>
      <c r="MC8" s="392" t="s">
        <v>484</v>
      </c>
      <c r="MD8" s="392" t="s">
        <v>485</v>
      </c>
      <c r="ME8" s="392" t="s">
        <v>498</v>
      </c>
      <c r="MF8" s="392" t="s">
        <v>486</v>
      </c>
      <c r="MG8" s="392" t="s">
        <v>487</v>
      </c>
      <c r="MH8" s="392" t="s">
        <v>488</v>
      </c>
      <c r="MI8" s="392" t="s">
        <v>489</v>
      </c>
      <c r="MJ8" s="392" t="s">
        <v>490</v>
      </c>
      <c r="MK8" s="391" t="s">
        <v>67</v>
      </c>
    </row>
    <row r="9" spans="1:349" s="394" customFormat="1" ht="15" customHeight="1">
      <c r="A9" s="892"/>
      <c r="B9" s="892"/>
      <c r="C9" s="892"/>
      <c r="D9" s="892"/>
      <c r="E9" s="892"/>
      <c r="F9" s="892"/>
      <c r="G9" s="892"/>
      <c r="H9" s="391"/>
      <c r="I9" s="391"/>
      <c r="J9" s="391"/>
      <c r="K9" s="892"/>
      <c r="L9" s="892"/>
      <c r="M9" s="892"/>
      <c r="N9" s="892"/>
      <c r="O9" s="892"/>
      <c r="P9" s="892"/>
      <c r="Q9" s="892"/>
      <c r="R9" s="892"/>
      <c r="S9" s="892"/>
      <c r="T9" s="892"/>
      <c r="U9" s="892"/>
      <c r="V9" s="892"/>
      <c r="W9" s="892"/>
      <c r="X9" s="892"/>
      <c r="Y9" s="892"/>
      <c r="Z9" s="892"/>
      <c r="AA9" s="892"/>
      <c r="AB9" s="892"/>
      <c r="AC9" s="892"/>
      <c r="AD9" s="892"/>
      <c r="AE9" s="892"/>
      <c r="AF9" s="892"/>
      <c r="AG9" s="892"/>
      <c r="AH9" s="892"/>
      <c r="AI9" s="892"/>
      <c r="AJ9" s="892"/>
      <c r="AK9" s="892"/>
      <c r="AL9" s="892"/>
      <c r="AM9" s="892"/>
      <c r="AN9" s="892"/>
      <c r="AO9" s="892"/>
      <c r="AP9" s="892"/>
      <c r="AQ9" s="892"/>
      <c r="AR9" s="892"/>
      <c r="AS9" s="892"/>
      <c r="AT9" s="892"/>
      <c r="AU9" s="892"/>
      <c r="AV9" s="892"/>
      <c r="AW9" s="892"/>
      <c r="AX9" s="892"/>
      <c r="AY9" s="892"/>
      <c r="AZ9" s="892"/>
      <c r="BA9" s="892"/>
      <c r="BB9" s="892"/>
      <c r="BC9" s="892"/>
      <c r="BD9" s="892"/>
      <c r="BE9" s="892"/>
      <c r="BF9" s="892"/>
      <c r="BG9" s="892"/>
      <c r="BH9" s="892"/>
      <c r="BI9" s="892"/>
      <c r="BJ9" s="892"/>
      <c r="BK9" s="892"/>
      <c r="BL9" s="892"/>
      <c r="BM9" s="892"/>
      <c r="BN9" s="892"/>
      <c r="BO9" s="892"/>
      <c r="BP9" s="892"/>
      <c r="BQ9" s="892"/>
      <c r="BR9" s="892"/>
      <c r="BS9" s="892"/>
      <c r="BT9" s="892"/>
      <c r="BU9" s="892"/>
      <c r="BV9" s="892"/>
      <c r="BW9" s="391"/>
      <c r="BX9" s="391"/>
      <c r="BY9" s="391"/>
      <c r="BZ9" s="391"/>
      <c r="CA9" s="391"/>
      <c r="CB9" s="391" t="s">
        <v>95</v>
      </c>
      <c r="CC9" s="391"/>
      <c r="CD9" s="391"/>
      <c r="CE9" s="391"/>
      <c r="CF9" s="391"/>
      <c r="CG9" s="391"/>
      <c r="CH9" s="391" t="s">
        <v>96</v>
      </c>
      <c r="CI9" s="391"/>
      <c r="CJ9" s="391"/>
      <c r="CK9" s="391"/>
      <c r="CL9" s="391"/>
      <c r="CM9" s="391"/>
      <c r="CN9" s="391" t="s">
        <v>95</v>
      </c>
      <c r="CO9" s="391"/>
      <c r="CP9" s="391"/>
      <c r="CQ9" s="391"/>
      <c r="CR9" s="391"/>
      <c r="CS9" s="391"/>
      <c r="CT9" s="391" t="s">
        <v>96</v>
      </c>
      <c r="CU9" s="391"/>
      <c r="CV9" s="391"/>
      <c r="CW9" s="391"/>
      <c r="CX9" s="391"/>
      <c r="CY9" s="391"/>
      <c r="CZ9" s="391"/>
      <c r="DA9" s="391" t="s">
        <v>95</v>
      </c>
      <c r="DB9" s="391" t="s">
        <v>96</v>
      </c>
      <c r="DC9" s="391" t="s">
        <v>95</v>
      </c>
      <c r="DD9" s="391" t="s">
        <v>96</v>
      </c>
      <c r="DE9" s="391" t="s">
        <v>95</v>
      </c>
      <c r="DF9" s="391" t="s">
        <v>96</v>
      </c>
      <c r="DG9" s="391" t="s">
        <v>95</v>
      </c>
      <c r="DH9" s="391" t="s">
        <v>96</v>
      </c>
      <c r="DI9" s="391" t="s">
        <v>95</v>
      </c>
      <c r="DJ9" s="391" t="s">
        <v>96</v>
      </c>
      <c r="DK9" s="391" t="s">
        <v>95</v>
      </c>
      <c r="DL9" s="391" t="s">
        <v>96</v>
      </c>
      <c r="DM9" s="391" t="s">
        <v>95</v>
      </c>
      <c r="DN9" s="391" t="s">
        <v>96</v>
      </c>
      <c r="DO9" s="391" t="s">
        <v>95</v>
      </c>
      <c r="DP9" s="391" t="s">
        <v>96</v>
      </c>
      <c r="DQ9" s="391" t="s">
        <v>95</v>
      </c>
      <c r="DR9" s="391" t="s">
        <v>96</v>
      </c>
      <c r="DS9" s="391" t="s">
        <v>95</v>
      </c>
      <c r="DT9" s="391" t="s">
        <v>96</v>
      </c>
      <c r="DU9" s="391" t="s">
        <v>95</v>
      </c>
      <c r="DV9" s="391" t="s">
        <v>96</v>
      </c>
      <c r="DW9" s="391" t="s">
        <v>95</v>
      </c>
      <c r="DX9" s="391" t="s">
        <v>96</v>
      </c>
      <c r="DY9" s="391" t="s">
        <v>95</v>
      </c>
      <c r="DZ9" s="391" t="s">
        <v>96</v>
      </c>
      <c r="EA9" s="391" t="s">
        <v>95</v>
      </c>
      <c r="EB9" s="391" t="s">
        <v>96</v>
      </c>
      <c r="EC9" s="391" t="s">
        <v>95</v>
      </c>
      <c r="ED9" s="391" t="s">
        <v>96</v>
      </c>
      <c r="EE9" s="391" t="s">
        <v>95</v>
      </c>
      <c r="EF9" s="391" t="s">
        <v>96</v>
      </c>
      <c r="EG9" s="391" t="s">
        <v>95</v>
      </c>
      <c r="EH9" s="391" t="s">
        <v>96</v>
      </c>
      <c r="EI9" s="391" t="s">
        <v>95</v>
      </c>
      <c r="EJ9" s="391" t="s">
        <v>96</v>
      </c>
      <c r="EK9" s="391" t="s">
        <v>95</v>
      </c>
      <c r="EL9" s="391" t="s">
        <v>96</v>
      </c>
      <c r="EM9" s="391" t="s">
        <v>95</v>
      </c>
      <c r="EN9" s="391" t="s">
        <v>96</v>
      </c>
      <c r="EO9" s="391" t="s">
        <v>95</v>
      </c>
      <c r="EP9" s="391" t="s">
        <v>96</v>
      </c>
      <c r="EQ9" s="391" t="s">
        <v>95</v>
      </c>
      <c r="ER9" s="391" t="s">
        <v>96</v>
      </c>
      <c r="ES9" s="391" t="s">
        <v>95</v>
      </c>
      <c r="ET9" s="391" t="s">
        <v>96</v>
      </c>
      <c r="EU9" s="391" t="s">
        <v>95</v>
      </c>
      <c r="EV9" s="391" t="s">
        <v>96</v>
      </c>
      <c r="EW9" s="391" t="s">
        <v>95</v>
      </c>
      <c r="EX9" s="391" t="s">
        <v>96</v>
      </c>
      <c r="EY9" s="391" t="s">
        <v>95</v>
      </c>
      <c r="EZ9" s="391" t="s">
        <v>96</v>
      </c>
      <c r="FA9" s="391" t="s">
        <v>95</v>
      </c>
      <c r="FB9" s="391" t="s">
        <v>96</v>
      </c>
      <c r="FC9" s="391" t="s">
        <v>95</v>
      </c>
      <c r="FD9" s="391" t="s">
        <v>96</v>
      </c>
      <c r="FE9" s="391" t="s">
        <v>95</v>
      </c>
      <c r="FF9" s="391" t="s">
        <v>96</v>
      </c>
      <c r="FG9" s="391" t="s">
        <v>95</v>
      </c>
      <c r="FH9" s="391" t="s">
        <v>96</v>
      </c>
      <c r="FI9" s="391" t="s">
        <v>95</v>
      </c>
      <c r="FJ9" s="391" t="s">
        <v>96</v>
      </c>
      <c r="FK9" s="391" t="s">
        <v>95</v>
      </c>
      <c r="FL9" s="391" t="s">
        <v>96</v>
      </c>
      <c r="FM9" s="391" t="s">
        <v>95</v>
      </c>
      <c r="FN9" s="391" t="s">
        <v>96</v>
      </c>
      <c r="FO9" s="391" t="s">
        <v>95</v>
      </c>
      <c r="FP9" s="391" t="s">
        <v>96</v>
      </c>
      <c r="FQ9" s="391" t="s">
        <v>95</v>
      </c>
      <c r="FR9" s="391" t="s">
        <v>96</v>
      </c>
      <c r="FS9" s="391" t="s">
        <v>80</v>
      </c>
      <c r="FT9" s="391" t="s">
        <v>95</v>
      </c>
      <c r="FU9" s="391" t="s">
        <v>96</v>
      </c>
      <c r="FV9" s="391" t="s">
        <v>80</v>
      </c>
      <c r="FW9" s="391" t="s">
        <v>95</v>
      </c>
      <c r="FX9" s="391" t="s">
        <v>96</v>
      </c>
      <c r="FY9" s="391" t="s">
        <v>80</v>
      </c>
      <c r="FZ9" s="391" t="s">
        <v>95</v>
      </c>
      <c r="GA9" s="391" t="s">
        <v>96</v>
      </c>
      <c r="GB9" s="391" t="s">
        <v>80</v>
      </c>
      <c r="GC9" s="391" t="s">
        <v>95</v>
      </c>
      <c r="GD9" s="391" t="s">
        <v>96</v>
      </c>
      <c r="GE9" s="391" t="s">
        <v>80</v>
      </c>
      <c r="GF9" s="391" t="s">
        <v>95</v>
      </c>
      <c r="GG9" s="391" t="s">
        <v>96</v>
      </c>
      <c r="GH9" s="391" t="s">
        <v>80</v>
      </c>
      <c r="GI9" s="391" t="s">
        <v>95</v>
      </c>
      <c r="GJ9" s="391" t="s">
        <v>96</v>
      </c>
      <c r="GK9" s="391" t="s">
        <v>80</v>
      </c>
      <c r="GL9" s="391" t="s">
        <v>95</v>
      </c>
      <c r="GM9" s="391" t="s">
        <v>96</v>
      </c>
      <c r="GN9" s="391" t="s">
        <v>80</v>
      </c>
      <c r="GO9" s="391" t="s">
        <v>95</v>
      </c>
      <c r="GP9" s="391" t="s">
        <v>96</v>
      </c>
      <c r="GQ9" s="391" t="s">
        <v>80</v>
      </c>
      <c r="GR9" s="391" t="s">
        <v>95</v>
      </c>
      <c r="GS9" s="391" t="s">
        <v>96</v>
      </c>
      <c r="GT9" s="391" t="s">
        <v>80</v>
      </c>
      <c r="GU9" s="391" t="s">
        <v>95</v>
      </c>
      <c r="GV9" s="391" t="s">
        <v>96</v>
      </c>
      <c r="GW9" s="391" t="s">
        <v>80</v>
      </c>
      <c r="GX9" s="391" t="s">
        <v>95</v>
      </c>
      <c r="GY9" s="391" t="s">
        <v>96</v>
      </c>
      <c r="GZ9" s="391" t="s">
        <v>80</v>
      </c>
      <c r="HA9" s="391" t="s">
        <v>95</v>
      </c>
      <c r="HB9" s="391" t="s">
        <v>96</v>
      </c>
      <c r="HC9" s="391" t="s">
        <v>80</v>
      </c>
      <c r="HD9" s="391" t="s">
        <v>95</v>
      </c>
      <c r="HE9" s="391" t="s">
        <v>96</v>
      </c>
      <c r="HF9" s="391" t="s">
        <v>80</v>
      </c>
      <c r="HG9" s="892"/>
      <c r="HH9" s="892"/>
      <c r="HI9" s="892"/>
      <c r="HJ9" s="892"/>
      <c r="HK9" s="892"/>
      <c r="HL9" s="892"/>
      <c r="HM9" s="892"/>
      <c r="HN9" s="892"/>
      <c r="HO9" s="391" t="s">
        <v>95</v>
      </c>
      <c r="HP9" s="391" t="s">
        <v>96</v>
      </c>
      <c r="HQ9" s="391" t="s">
        <v>80</v>
      </c>
      <c r="HR9" s="391" t="s">
        <v>95</v>
      </c>
      <c r="HS9" s="391" t="s">
        <v>96</v>
      </c>
      <c r="HT9" s="391" t="s">
        <v>80</v>
      </c>
      <c r="HU9" s="391" t="s">
        <v>95</v>
      </c>
      <c r="HV9" s="391" t="s">
        <v>96</v>
      </c>
      <c r="HW9" s="391" t="s">
        <v>80</v>
      </c>
      <c r="HX9" s="391" t="s">
        <v>95</v>
      </c>
      <c r="HY9" s="391" t="s">
        <v>96</v>
      </c>
      <c r="HZ9" s="391" t="s">
        <v>80</v>
      </c>
      <c r="IA9" s="391" t="s">
        <v>95</v>
      </c>
      <c r="IB9" s="391" t="s">
        <v>96</v>
      </c>
      <c r="IC9" s="391" t="s">
        <v>80</v>
      </c>
      <c r="ID9" s="391" t="s">
        <v>95</v>
      </c>
      <c r="IE9" s="391" t="s">
        <v>96</v>
      </c>
      <c r="IF9" s="391" t="s">
        <v>80</v>
      </c>
      <c r="IG9" s="391" t="s">
        <v>95</v>
      </c>
      <c r="IH9" s="391" t="s">
        <v>96</v>
      </c>
      <c r="II9" s="391" t="s">
        <v>80</v>
      </c>
      <c r="IJ9" s="391" t="s">
        <v>95</v>
      </c>
      <c r="IK9" s="391" t="s">
        <v>96</v>
      </c>
      <c r="IL9" s="391" t="s">
        <v>80</v>
      </c>
      <c r="IM9" s="391" t="s">
        <v>95</v>
      </c>
      <c r="IN9" s="391" t="s">
        <v>96</v>
      </c>
      <c r="IO9" s="391" t="s">
        <v>80</v>
      </c>
      <c r="IP9" s="391" t="s">
        <v>95</v>
      </c>
      <c r="IQ9" s="391" t="s">
        <v>96</v>
      </c>
      <c r="IR9" s="391" t="s">
        <v>80</v>
      </c>
      <c r="IS9" s="391" t="s">
        <v>95</v>
      </c>
      <c r="IT9" s="391" t="s">
        <v>96</v>
      </c>
      <c r="IU9" s="391" t="s">
        <v>80</v>
      </c>
      <c r="IV9" s="391" t="s">
        <v>95</v>
      </c>
      <c r="IW9" s="391" t="s">
        <v>96</v>
      </c>
      <c r="IX9" s="391" t="s">
        <v>80</v>
      </c>
      <c r="IY9" s="391" t="s">
        <v>95</v>
      </c>
      <c r="IZ9" s="391" t="s">
        <v>96</v>
      </c>
      <c r="JA9" s="391" t="s">
        <v>80</v>
      </c>
      <c r="JB9" s="391" t="s">
        <v>95</v>
      </c>
      <c r="JC9" s="391" t="s">
        <v>96</v>
      </c>
      <c r="JD9" s="391" t="s">
        <v>80</v>
      </c>
      <c r="JE9" s="391" t="s">
        <v>95</v>
      </c>
      <c r="JF9" s="391" t="s">
        <v>96</v>
      </c>
      <c r="JG9" s="391" t="s">
        <v>80</v>
      </c>
      <c r="JH9" s="391"/>
      <c r="JI9" s="391"/>
      <c r="JJ9" s="391"/>
      <c r="JK9" s="391"/>
      <c r="JL9" s="391"/>
      <c r="JM9" s="391"/>
      <c r="JN9" s="391"/>
      <c r="JO9" s="391"/>
      <c r="JP9" s="391"/>
      <c r="JQ9" s="391"/>
      <c r="JR9" s="391"/>
      <c r="JS9" s="391"/>
      <c r="JT9" s="391" t="s">
        <v>95</v>
      </c>
      <c r="JU9" s="391" t="s">
        <v>96</v>
      </c>
      <c r="JV9" s="391" t="s">
        <v>80</v>
      </c>
      <c r="JW9" s="391"/>
      <c r="JX9" s="391"/>
      <c r="JY9" s="391"/>
      <c r="JZ9" s="391"/>
      <c r="KA9" s="391"/>
      <c r="KB9" s="391"/>
      <c r="KC9" s="391" t="s">
        <v>95</v>
      </c>
      <c r="KD9" s="391" t="s">
        <v>96</v>
      </c>
      <c r="KE9" s="391" t="s">
        <v>80</v>
      </c>
      <c r="KF9" s="391"/>
      <c r="KG9" s="391"/>
      <c r="KH9" s="391"/>
      <c r="KI9" s="391"/>
      <c r="KJ9" s="391"/>
      <c r="KK9" s="391"/>
      <c r="KL9" s="391" t="s">
        <v>95</v>
      </c>
      <c r="KM9" s="391" t="s">
        <v>96</v>
      </c>
      <c r="KN9" s="391" t="s">
        <v>80</v>
      </c>
      <c r="KO9" s="391"/>
      <c r="KP9" s="391"/>
      <c r="KQ9" s="391"/>
      <c r="KR9" s="391"/>
      <c r="KS9" s="391"/>
      <c r="KT9" s="391"/>
      <c r="KU9" s="391"/>
      <c r="KV9" s="391"/>
      <c r="KW9" s="391"/>
      <c r="KX9" s="391"/>
      <c r="KY9" s="391"/>
      <c r="KZ9" s="391"/>
      <c r="LA9" s="391" t="s">
        <v>95</v>
      </c>
      <c r="LB9" s="391" t="s">
        <v>96</v>
      </c>
      <c r="LC9" s="391" t="s">
        <v>80</v>
      </c>
      <c r="LD9" s="391"/>
      <c r="LE9" s="391"/>
      <c r="LF9" s="391"/>
      <c r="LG9" s="391"/>
      <c r="LH9" s="391"/>
      <c r="LI9" s="391"/>
      <c r="LJ9" s="391" t="s">
        <v>95</v>
      </c>
      <c r="LK9" s="391" t="s">
        <v>96</v>
      </c>
      <c r="LL9" s="391" t="s">
        <v>80</v>
      </c>
      <c r="LM9" s="391"/>
      <c r="LN9" s="391"/>
      <c r="LO9" s="391"/>
      <c r="LP9" s="391"/>
      <c r="LQ9" s="391"/>
      <c r="LR9" s="391"/>
      <c r="LS9" s="391" t="s">
        <v>95</v>
      </c>
      <c r="LT9" s="391" t="s">
        <v>96</v>
      </c>
      <c r="LU9" s="391" t="s">
        <v>80</v>
      </c>
      <c r="LV9" s="391" t="s">
        <v>95</v>
      </c>
      <c r="LW9" s="391" t="s">
        <v>96</v>
      </c>
      <c r="LX9" s="391" t="s">
        <v>80</v>
      </c>
      <c r="LY9" s="391"/>
      <c r="LZ9" s="391"/>
      <c r="MA9" s="391"/>
      <c r="MB9" s="391"/>
      <c r="MC9" s="391"/>
      <c r="MD9" s="391"/>
      <c r="ME9" s="391"/>
      <c r="MF9" s="391"/>
      <c r="MG9" s="391"/>
      <c r="MH9" s="391"/>
      <c r="MI9" s="391"/>
      <c r="MJ9" s="391"/>
      <c r="MK9" s="391"/>
    </row>
    <row r="10" spans="1:349" s="399" customFormat="1">
      <c r="A10" s="396">
        <v>1</v>
      </c>
      <c r="B10" s="396"/>
      <c r="C10" s="396" t="s">
        <v>86</v>
      </c>
      <c r="D10" s="397"/>
      <c r="E10" s="398"/>
      <c r="F10" s="398" t="s">
        <v>86</v>
      </c>
      <c r="G10" s="398"/>
      <c r="H10" s="398"/>
      <c r="I10" s="398"/>
      <c r="J10" s="398"/>
      <c r="K10" s="398"/>
      <c r="L10" s="398"/>
      <c r="M10" s="398"/>
      <c r="N10" s="398"/>
      <c r="O10" s="398">
        <v>5</v>
      </c>
      <c r="P10" s="398">
        <v>3</v>
      </c>
      <c r="Q10" s="398">
        <v>0</v>
      </c>
      <c r="R10" s="398">
        <v>0</v>
      </c>
      <c r="S10" s="398">
        <v>0</v>
      </c>
      <c r="T10" s="398">
        <v>8</v>
      </c>
      <c r="U10" s="398">
        <v>0</v>
      </c>
      <c r="V10" s="398">
        <v>1</v>
      </c>
      <c r="W10" s="398">
        <v>0</v>
      </c>
      <c r="X10" s="398">
        <v>0</v>
      </c>
      <c r="Y10" s="398">
        <v>0</v>
      </c>
      <c r="Z10" s="398">
        <v>1</v>
      </c>
      <c r="AA10" s="398">
        <v>0</v>
      </c>
      <c r="AB10" s="398">
        <v>0</v>
      </c>
      <c r="AC10" s="398">
        <v>0</v>
      </c>
      <c r="AD10" s="398">
        <v>0</v>
      </c>
      <c r="AE10" s="398">
        <v>0</v>
      </c>
      <c r="AF10" s="398">
        <v>0</v>
      </c>
      <c r="AG10" s="398">
        <v>0</v>
      </c>
      <c r="AH10" s="398">
        <v>0</v>
      </c>
      <c r="AI10" s="398">
        <v>0</v>
      </c>
      <c r="AJ10" s="398">
        <v>0</v>
      </c>
      <c r="AK10" s="398">
        <v>0</v>
      </c>
      <c r="AL10" s="398">
        <v>0</v>
      </c>
      <c r="AM10" s="398">
        <v>1</v>
      </c>
      <c r="AN10" s="398">
        <v>0</v>
      </c>
      <c r="AO10" s="398">
        <v>0</v>
      </c>
      <c r="AP10" s="398">
        <v>0</v>
      </c>
      <c r="AQ10" s="398">
        <v>0</v>
      </c>
      <c r="AR10" s="398">
        <v>1</v>
      </c>
      <c r="AS10" s="398">
        <v>1</v>
      </c>
      <c r="AT10" s="398">
        <v>0</v>
      </c>
      <c r="AU10" s="398">
        <v>0</v>
      </c>
      <c r="AV10" s="398">
        <v>0</v>
      </c>
      <c r="AW10" s="398">
        <v>0</v>
      </c>
      <c r="AX10" s="398">
        <v>1</v>
      </c>
      <c r="AY10" s="398">
        <v>0</v>
      </c>
      <c r="AZ10" s="398">
        <v>0</v>
      </c>
      <c r="BA10" s="398">
        <v>0</v>
      </c>
      <c r="BB10" s="398">
        <v>0</v>
      </c>
      <c r="BC10" s="398">
        <v>0</v>
      </c>
      <c r="BD10" s="398">
        <v>0</v>
      </c>
      <c r="BE10" s="398">
        <v>0</v>
      </c>
      <c r="BF10" s="398">
        <v>0</v>
      </c>
      <c r="BG10" s="398">
        <v>0</v>
      </c>
      <c r="BH10" s="398">
        <v>0</v>
      </c>
      <c r="BI10" s="398">
        <v>0</v>
      </c>
      <c r="BJ10" s="398">
        <v>0</v>
      </c>
      <c r="BK10" s="398">
        <v>0</v>
      </c>
      <c r="BL10" s="398">
        <v>0</v>
      </c>
      <c r="BM10" s="398">
        <v>0</v>
      </c>
      <c r="BN10" s="398">
        <v>0</v>
      </c>
      <c r="BO10" s="398">
        <v>0</v>
      </c>
      <c r="BP10" s="398">
        <v>0</v>
      </c>
      <c r="BQ10" s="398">
        <v>0</v>
      </c>
      <c r="BR10" s="398">
        <v>0</v>
      </c>
      <c r="BS10" s="398">
        <v>0</v>
      </c>
      <c r="BT10" s="398">
        <v>0</v>
      </c>
      <c r="BU10" s="398">
        <v>0</v>
      </c>
      <c r="BV10" s="398">
        <v>0</v>
      </c>
      <c r="BW10" s="398">
        <v>0</v>
      </c>
      <c r="BX10" s="398">
        <v>0</v>
      </c>
      <c r="BY10" s="398">
        <v>0</v>
      </c>
      <c r="BZ10" s="398">
        <v>0</v>
      </c>
      <c r="CA10" s="398">
        <v>0</v>
      </c>
      <c r="CB10" s="398">
        <v>1</v>
      </c>
      <c r="CC10" s="398">
        <v>0</v>
      </c>
      <c r="CD10" s="398">
        <v>0</v>
      </c>
      <c r="CE10" s="398">
        <v>0</v>
      </c>
      <c r="CF10" s="398">
        <v>0</v>
      </c>
      <c r="CG10" s="398">
        <v>0</v>
      </c>
      <c r="CH10" s="398">
        <v>0</v>
      </c>
      <c r="CI10" s="398">
        <v>0</v>
      </c>
      <c r="CJ10" s="398">
        <v>0</v>
      </c>
      <c r="CK10" s="398">
        <v>0</v>
      </c>
      <c r="CL10" s="398">
        <v>0</v>
      </c>
      <c r="CM10" s="398">
        <v>0</v>
      </c>
      <c r="CN10" s="398">
        <v>1</v>
      </c>
      <c r="CO10" s="398">
        <v>0</v>
      </c>
      <c r="CP10" s="398">
        <v>0</v>
      </c>
      <c r="CQ10" s="398">
        <v>0</v>
      </c>
      <c r="CR10" s="398">
        <v>0</v>
      </c>
      <c r="CS10" s="398">
        <v>0</v>
      </c>
      <c r="CT10" s="398">
        <v>1</v>
      </c>
      <c r="CU10" s="398">
        <v>0</v>
      </c>
      <c r="CV10" s="398">
        <v>0</v>
      </c>
      <c r="CW10" s="398">
        <v>0</v>
      </c>
      <c r="CX10" s="398">
        <v>0</v>
      </c>
      <c r="CY10" s="398">
        <v>0</v>
      </c>
      <c r="CZ10" s="398">
        <v>0</v>
      </c>
      <c r="DA10" s="398">
        <v>0</v>
      </c>
      <c r="DB10" s="398">
        <v>0</v>
      </c>
      <c r="DC10" s="398">
        <v>0</v>
      </c>
      <c r="DD10" s="398">
        <v>0</v>
      </c>
      <c r="DE10" s="398">
        <v>0</v>
      </c>
      <c r="DF10" s="398">
        <v>0</v>
      </c>
      <c r="DG10" s="398">
        <v>2</v>
      </c>
      <c r="DH10" s="398">
        <v>0</v>
      </c>
      <c r="DI10" s="398">
        <v>10</v>
      </c>
      <c r="DJ10" s="398">
        <v>6</v>
      </c>
      <c r="DK10" s="398">
        <v>0</v>
      </c>
      <c r="DL10" s="398">
        <v>0</v>
      </c>
      <c r="DM10" s="398">
        <v>0</v>
      </c>
      <c r="DN10" s="398">
        <v>0</v>
      </c>
      <c r="DO10" s="398">
        <v>0</v>
      </c>
      <c r="DP10" s="398">
        <v>0</v>
      </c>
      <c r="DQ10" s="398">
        <v>2</v>
      </c>
      <c r="DR10" s="398">
        <v>7</v>
      </c>
      <c r="DS10" s="398">
        <v>5</v>
      </c>
      <c r="DT10" s="398">
        <v>0</v>
      </c>
      <c r="DU10" s="398">
        <v>3</v>
      </c>
      <c r="DV10" s="398">
        <v>1</v>
      </c>
      <c r="DW10" s="398">
        <v>0</v>
      </c>
      <c r="DX10" s="398">
        <v>0</v>
      </c>
      <c r="DY10" s="398">
        <v>0</v>
      </c>
      <c r="DZ10" s="398">
        <v>0</v>
      </c>
      <c r="EA10" s="398">
        <v>8</v>
      </c>
      <c r="EB10" s="398">
        <v>2</v>
      </c>
      <c r="EC10" s="398">
        <v>0</v>
      </c>
      <c r="ED10" s="398">
        <v>0</v>
      </c>
      <c r="EE10" s="398">
        <v>4</v>
      </c>
      <c r="EF10" s="398">
        <v>4</v>
      </c>
      <c r="EG10" s="398">
        <v>0</v>
      </c>
      <c r="EH10" s="398">
        <v>0</v>
      </c>
      <c r="EI10" s="398">
        <v>0</v>
      </c>
      <c r="EJ10" s="398">
        <v>0</v>
      </c>
      <c r="EK10" s="398">
        <v>1</v>
      </c>
      <c r="EL10" s="398">
        <v>1</v>
      </c>
      <c r="EM10" s="398">
        <v>0</v>
      </c>
      <c r="EN10" s="398">
        <v>0</v>
      </c>
      <c r="EO10" s="398">
        <v>1</v>
      </c>
      <c r="EP10" s="398">
        <v>1</v>
      </c>
      <c r="EQ10" s="398">
        <v>0</v>
      </c>
      <c r="ER10" s="398">
        <v>0</v>
      </c>
      <c r="ES10" s="398">
        <v>0</v>
      </c>
      <c r="ET10" s="398">
        <v>0</v>
      </c>
      <c r="EU10" s="398">
        <v>0</v>
      </c>
      <c r="EV10" s="398">
        <v>0</v>
      </c>
      <c r="EW10" s="398">
        <v>0</v>
      </c>
      <c r="EX10" s="398">
        <v>0</v>
      </c>
      <c r="EY10" s="398">
        <v>1</v>
      </c>
      <c r="EZ10" s="398">
        <v>1</v>
      </c>
      <c r="FA10" s="398">
        <v>0</v>
      </c>
      <c r="FB10" s="398">
        <v>0</v>
      </c>
      <c r="FC10" s="398">
        <v>0</v>
      </c>
      <c r="FD10" s="398">
        <v>0</v>
      </c>
      <c r="FE10" s="398">
        <v>0</v>
      </c>
      <c r="FF10" s="398">
        <v>0</v>
      </c>
      <c r="FG10" s="398">
        <v>0</v>
      </c>
      <c r="FH10" s="398">
        <v>0</v>
      </c>
      <c r="FI10" s="398">
        <v>0</v>
      </c>
      <c r="FJ10" s="398">
        <v>0</v>
      </c>
      <c r="FK10" s="398">
        <v>0</v>
      </c>
      <c r="FL10" s="398">
        <v>0</v>
      </c>
      <c r="FM10" s="398">
        <v>0</v>
      </c>
      <c r="FN10" s="398">
        <v>0</v>
      </c>
      <c r="FO10" s="398">
        <v>0</v>
      </c>
      <c r="FP10" s="398">
        <v>0</v>
      </c>
      <c r="FQ10" s="398">
        <v>0</v>
      </c>
      <c r="FR10" s="398">
        <v>0</v>
      </c>
      <c r="FS10" s="398">
        <v>0</v>
      </c>
      <c r="FT10" s="398">
        <v>0</v>
      </c>
      <c r="FU10" s="398">
        <v>0</v>
      </c>
      <c r="FV10" s="398">
        <v>0</v>
      </c>
      <c r="FW10" s="398">
        <v>0</v>
      </c>
      <c r="FX10" s="398">
        <v>0</v>
      </c>
      <c r="FY10" s="398">
        <v>0</v>
      </c>
      <c r="FZ10" s="398">
        <v>0</v>
      </c>
      <c r="GA10" s="398">
        <v>0</v>
      </c>
      <c r="GB10" s="398">
        <v>0</v>
      </c>
      <c r="GC10" s="398">
        <v>0</v>
      </c>
      <c r="GD10" s="398">
        <v>0</v>
      </c>
      <c r="GE10" s="398">
        <v>0</v>
      </c>
      <c r="GF10" s="398">
        <v>0</v>
      </c>
      <c r="GG10" s="398">
        <v>0</v>
      </c>
      <c r="GH10" s="398">
        <v>0</v>
      </c>
      <c r="GI10" s="398">
        <v>0</v>
      </c>
      <c r="GJ10" s="398">
        <v>0</v>
      </c>
      <c r="GK10" s="398">
        <v>0</v>
      </c>
      <c r="GL10" s="398">
        <v>0</v>
      </c>
      <c r="GM10" s="398">
        <v>0</v>
      </c>
      <c r="GN10" s="398">
        <v>0</v>
      </c>
      <c r="GO10" s="398">
        <v>0</v>
      </c>
      <c r="GP10" s="398">
        <v>0</v>
      </c>
      <c r="GQ10" s="398">
        <v>0</v>
      </c>
      <c r="GR10" s="398">
        <v>47</v>
      </c>
      <c r="GS10" s="398">
        <v>29</v>
      </c>
      <c r="GT10" s="398">
        <v>76</v>
      </c>
      <c r="GU10" s="398">
        <v>40</v>
      </c>
      <c r="GV10" s="398">
        <v>24</v>
      </c>
      <c r="GW10" s="398">
        <v>64</v>
      </c>
      <c r="GX10" s="398">
        <v>18</v>
      </c>
      <c r="GY10" s="398">
        <v>29</v>
      </c>
      <c r="GZ10" s="398">
        <v>47</v>
      </c>
      <c r="HA10" s="398">
        <v>105</v>
      </c>
      <c r="HB10" s="398">
        <v>82</v>
      </c>
      <c r="HC10" s="398">
        <v>187</v>
      </c>
      <c r="HD10" s="398">
        <v>0</v>
      </c>
      <c r="HE10" s="398">
        <v>0</v>
      </c>
      <c r="HF10" s="398">
        <v>0</v>
      </c>
      <c r="HG10" s="398">
        <v>178</v>
      </c>
      <c r="HH10" s="398">
        <v>9</v>
      </c>
      <c r="HI10" s="398">
        <v>0</v>
      </c>
      <c r="HJ10" s="398">
        <v>0</v>
      </c>
      <c r="HK10" s="398">
        <v>0</v>
      </c>
      <c r="HL10" s="398">
        <v>0</v>
      </c>
      <c r="HM10" s="398">
        <v>0</v>
      </c>
      <c r="HN10" s="398">
        <v>187</v>
      </c>
      <c r="HO10" s="398">
        <v>0</v>
      </c>
      <c r="HP10" s="398">
        <v>0</v>
      </c>
      <c r="HQ10" s="398">
        <v>0</v>
      </c>
      <c r="HR10" s="398">
        <v>0</v>
      </c>
      <c r="HS10" s="398">
        <v>0</v>
      </c>
      <c r="HT10" s="398">
        <v>0</v>
      </c>
      <c r="HU10" s="398">
        <v>0</v>
      </c>
      <c r="HV10" s="398">
        <v>0</v>
      </c>
      <c r="HW10" s="398">
        <v>0</v>
      </c>
      <c r="HX10" s="398">
        <v>0</v>
      </c>
      <c r="HY10" s="398">
        <v>0</v>
      </c>
      <c r="HZ10" s="398">
        <v>0</v>
      </c>
      <c r="IA10" s="398">
        <v>0</v>
      </c>
      <c r="IB10" s="398">
        <v>0</v>
      </c>
      <c r="IC10" s="398">
        <v>0</v>
      </c>
      <c r="ID10" s="398">
        <v>0</v>
      </c>
      <c r="IE10" s="398">
        <v>0</v>
      </c>
      <c r="IF10" s="398">
        <v>0</v>
      </c>
      <c r="IG10" s="398">
        <v>0</v>
      </c>
      <c r="IH10" s="398">
        <v>0</v>
      </c>
      <c r="II10" s="398">
        <v>0</v>
      </c>
      <c r="IJ10" s="398">
        <v>0</v>
      </c>
      <c r="IK10" s="398">
        <v>0</v>
      </c>
      <c r="IL10" s="398">
        <v>0</v>
      </c>
      <c r="IM10" s="398">
        <v>0</v>
      </c>
      <c r="IN10" s="398">
        <v>0</v>
      </c>
      <c r="IO10" s="398">
        <v>0</v>
      </c>
      <c r="IP10" s="398">
        <v>0</v>
      </c>
      <c r="IQ10" s="398">
        <v>0</v>
      </c>
      <c r="IR10" s="398">
        <v>0</v>
      </c>
      <c r="IS10" s="398">
        <v>0</v>
      </c>
      <c r="IT10" s="398">
        <v>0</v>
      </c>
      <c r="IU10" s="398">
        <v>0</v>
      </c>
      <c r="IV10" s="398">
        <v>0</v>
      </c>
      <c r="IW10" s="398">
        <v>0</v>
      </c>
      <c r="IX10" s="398">
        <v>0</v>
      </c>
      <c r="IY10" s="398">
        <v>0</v>
      </c>
      <c r="IZ10" s="398">
        <v>0</v>
      </c>
      <c r="JA10" s="398">
        <v>0</v>
      </c>
      <c r="JB10" s="398">
        <v>0</v>
      </c>
      <c r="JC10" s="398">
        <v>0</v>
      </c>
      <c r="JD10" s="398">
        <v>0</v>
      </c>
      <c r="JE10" s="398">
        <v>0</v>
      </c>
      <c r="JF10" s="398">
        <v>0</v>
      </c>
      <c r="JG10" s="398">
        <v>0</v>
      </c>
      <c r="JH10" s="398">
        <v>0</v>
      </c>
      <c r="JI10" s="398">
        <v>0</v>
      </c>
      <c r="JJ10" s="398">
        <v>0</v>
      </c>
      <c r="JK10" s="398">
        <v>0</v>
      </c>
      <c r="JL10" s="398">
        <v>0</v>
      </c>
      <c r="JM10" s="398">
        <v>0</v>
      </c>
      <c r="JN10" s="398">
        <v>0</v>
      </c>
      <c r="JO10" s="398">
        <v>0</v>
      </c>
      <c r="JP10" s="398">
        <v>0</v>
      </c>
      <c r="JQ10" s="398">
        <v>0</v>
      </c>
      <c r="JR10" s="398">
        <v>0</v>
      </c>
      <c r="JS10" s="398">
        <v>0</v>
      </c>
      <c r="JT10" s="398">
        <v>0</v>
      </c>
      <c r="JU10" s="398">
        <v>0</v>
      </c>
      <c r="JV10" s="398">
        <v>0</v>
      </c>
      <c r="JW10" s="398">
        <v>0</v>
      </c>
      <c r="JX10" s="398">
        <v>0</v>
      </c>
      <c r="JY10" s="398">
        <v>0</v>
      </c>
      <c r="JZ10" s="398">
        <v>0</v>
      </c>
      <c r="KA10" s="398">
        <v>0</v>
      </c>
      <c r="KB10" s="398">
        <v>0</v>
      </c>
      <c r="KC10" s="398">
        <v>0</v>
      </c>
      <c r="KD10" s="398">
        <v>0</v>
      </c>
      <c r="KE10" s="398">
        <v>0</v>
      </c>
      <c r="KF10" s="398">
        <v>0</v>
      </c>
      <c r="KG10" s="398">
        <v>0</v>
      </c>
      <c r="KH10" s="398">
        <v>0</v>
      </c>
      <c r="KI10" s="398">
        <v>0</v>
      </c>
      <c r="KJ10" s="398">
        <v>0</v>
      </c>
      <c r="KK10" s="398">
        <v>0</v>
      </c>
      <c r="KL10" s="398">
        <v>0</v>
      </c>
      <c r="KM10" s="398">
        <v>0</v>
      </c>
      <c r="KN10" s="398">
        <v>0</v>
      </c>
      <c r="KO10" s="398">
        <v>0</v>
      </c>
      <c r="KP10" s="398">
        <v>0</v>
      </c>
      <c r="KQ10" s="398">
        <v>0</v>
      </c>
      <c r="KR10" s="398">
        <v>0</v>
      </c>
      <c r="KS10" s="398">
        <v>0</v>
      </c>
      <c r="KT10" s="398">
        <v>0</v>
      </c>
      <c r="KU10" s="398">
        <v>0</v>
      </c>
      <c r="KV10" s="398">
        <v>0</v>
      </c>
      <c r="KW10" s="398">
        <v>0</v>
      </c>
      <c r="KX10" s="398">
        <v>0</v>
      </c>
      <c r="KY10" s="398">
        <v>0</v>
      </c>
      <c r="KZ10" s="398">
        <v>0</v>
      </c>
      <c r="LA10" s="398">
        <v>0</v>
      </c>
      <c r="LB10" s="398">
        <v>0</v>
      </c>
      <c r="LC10" s="398">
        <v>0</v>
      </c>
      <c r="LD10" s="398">
        <v>0</v>
      </c>
      <c r="LE10" s="398">
        <v>0</v>
      </c>
      <c r="LF10" s="398">
        <v>0</v>
      </c>
      <c r="LG10" s="398">
        <v>0</v>
      </c>
      <c r="LH10" s="398">
        <v>0</v>
      </c>
      <c r="LI10" s="398">
        <v>0</v>
      </c>
      <c r="LJ10" s="398">
        <v>0</v>
      </c>
      <c r="LK10" s="398">
        <v>0</v>
      </c>
      <c r="LL10" s="398">
        <v>0</v>
      </c>
      <c r="LM10" s="398">
        <v>0</v>
      </c>
      <c r="LN10" s="398">
        <v>0</v>
      </c>
      <c r="LO10" s="398">
        <v>0</v>
      </c>
      <c r="LP10" s="398">
        <v>0</v>
      </c>
      <c r="LQ10" s="398">
        <v>0</v>
      </c>
      <c r="LR10" s="398">
        <v>0</v>
      </c>
      <c r="LS10" s="398">
        <v>0</v>
      </c>
      <c r="LT10" s="398">
        <v>0</v>
      </c>
      <c r="LU10" s="398">
        <v>0</v>
      </c>
      <c r="LV10" s="398">
        <v>14</v>
      </c>
      <c r="LW10" s="398">
        <v>26</v>
      </c>
      <c r="LX10" s="398">
        <v>40</v>
      </c>
      <c r="LY10" s="398">
        <v>0</v>
      </c>
      <c r="LZ10" s="398">
        <v>0</v>
      </c>
      <c r="MA10" s="398">
        <v>0</v>
      </c>
      <c r="MB10" s="398">
        <v>0</v>
      </c>
      <c r="MC10" s="398">
        <v>0</v>
      </c>
      <c r="MD10" s="398">
        <v>0</v>
      </c>
      <c r="ME10" s="398">
        <v>0</v>
      </c>
      <c r="MF10" s="398">
        <v>0</v>
      </c>
      <c r="MG10" s="398">
        <v>0</v>
      </c>
      <c r="MH10" s="398">
        <v>3</v>
      </c>
      <c r="MI10" s="398">
        <v>3</v>
      </c>
      <c r="MJ10" s="398">
        <v>2</v>
      </c>
      <c r="MK10" s="398">
        <v>8</v>
      </c>
    </row>
    <row r="11" spans="1:349" s="399" customFormat="1">
      <c r="A11" s="396">
        <v>2</v>
      </c>
      <c r="B11" s="396"/>
      <c r="C11" s="396" t="s">
        <v>87</v>
      </c>
      <c r="D11" s="397"/>
      <c r="E11" s="398"/>
      <c r="F11" s="398" t="s">
        <v>87</v>
      </c>
      <c r="G11" s="398"/>
      <c r="H11" s="398"/>
      <c r="I11" s="398"/>
      <c r="J11" s="398"/>
      <c r="K11" s="398"/>
      <c r="L11" s="398"/>
      <c r="M11" s="398"/>
      <c r="N11" s="398"/>
      <c r="O11" s="398">
        <v>9</v>
      </c>
      <c r="P11" s="398">
        <v>0</v>
      </c>
      <c r="Q11" s="398">
        <v>0</v>
      </c>
      <c r="R11" s="398">
        <v>0</v>
      </c>
      <c r="S11" s="398">
        <v>0</v>
      </c>
      <c r="T11" s="398">
        <v>9</v>
      </c>
      <c r="U11" s="398">
        <v>1</v>
      </c>
      <c r="V11" s="398">
        <v>0</v>
      </c>
      <c r="W11" s="398">
        <v>0</v>
      </c>
      <c r="X11" s="398">
        <v>0</v>
      </c>
      <c r="Y11" s="398">
        <v>0</v>
      </c>
      <c r="Z11" s="398">
        <v>1</v>
      </c>
      <c r="AA11" s="398">
        <v>1</v>
      </c>
      <c r="AB11" s="398">
        <v>0</v>
      </c>
      <c r="AC11" s="398">
        <v>0</v>
      </c>
      <c r="AD11" s="398">
        <v>0</v>
      </c>
      <c r="AE11" s="398">
        <v>0</v>
      </c>
      <c r="AF11" s="398">
        <v>1</v>
      </c>
      <c r="AG11" s="398">
        <v>0</v>
      </c>
      <c r="AH11" s="398">
        <v>0</v>
      </c>
      <c r="AI11" s="398">
        <v>0</v>
      </c>
      <c r="AJ11" s="398">
        <v>0</v>
      </c>
      <c r="AK11" s="398">
        <v>0</v>
      </c>
      <c r="AL11" s="398">
        <v>0</v>
      </c>
      <c r="AM11" s="398">
        <v>0</v>
      </c>
      <c r="AN11" s="398">
        <v>0</v>
      </c>
      <c r="AO11" s="398">
        <v>0</v>
      </c>
      <c r="AP11" s="398">
        <v>0</v>
      </c>
      <c r="AQ11" s="398">
        <v>0</v>
      </c>
      <c r="AR11" s="398">
        <v>0</v>
      </c>
      <c r="AS11" s="398">
        <v>1</v>
      </c>
      <c r="AT11" s="398">
        <v>0</v>
      </c>
      <c r="AU11" s="398">
        <v>0</v>
      </c>
      <c r="AV11" s="398">
        <v>0</v>
      </c>
      <c r="AW11" s="398">
        <v>0</v>
      </c>
      <c r="AX11" s="398">
        <v>1</v>
      </c>
      <c r="AY11" s="398">
        <v>0</v>
      </c>
      <c r="AZ11" s="398">
        <v>0</v>
      </c>
      <c r="BA11" s="398">
        <v>0</v>
      </c>
      <c r="BB11" s="398">
        <v>0</v>
      </c>
      <c r="BC11" s="398">
        <v>0</v>
      </c>
      <c r="BD11" s="398">
        <v>0</v>
      </c>
      <c r="BE11" s="398">
        <v>0</v>
      </c>
      <c r="BF11" s="398">
        <v>0</v>
      </c>
      <c r="BG11" s="398">
        <v>0</v>
      </c>
      <c r="BH11" s="398">
        <v>0</v>
      </c>
      <c r="BI11" s="398">
        <v>0</v>
      </c>
      <c r="BJ11" s="398">
        <v>0</v>
      </c>
      <c r="BK11" s="398">
        <v>0</v>
      </c>
      <c r="BL11" s="398">
        <v>0</v>
      </c>
      <c r="BM11" s="398">
        <v>0</v>
      </c>
      <c r="BN11" s="398">
        <v>0</v>
      </c>
      <c r="BO11" s="398">
        <v>0</v>
      </c>
      <c r="BP11" s="398">
        <v>0</v>
      </c>
      <c r="BQ11" s="398">
        <v>1</v>
      </c>
      <c r="BR11" s="398">
        <v>0</v>
      </c>
      <c r="BS11" s="398">
        <v>0</v>
      </c>
      <c r="BT11" s="398">
        <v>0</v>
      </c>
      <c r="BU11" s="398">
        <v>0</v>
      </c>
      <c r="BV11" s="398">
        <v>1</v>
      </c>
      <c r="BW11" s="398">
        <v>1</v>
      </c>
      <c r="BX11" s="398">
        <v>0</v>
      </c>
      <c r="BY11" s="398">
        <v>0</v>
      </c>
      <c r="BZ11" s="398">
        <v>0</v>
      </c>
      <c r="CA11" s="398">
        <v>0</v>
      </c>
      <c r="CB11" s="398">
        <v>1</v>
      </c>
      <c r="CC11" s="398">
        <v>0</v>
      </c>
      <c r="CD11" s="398">
        <v>0</v>
      </c>
      <c r="CE11" s="398">
        <v>0</v>
      </c>
      <c r="CF11" s="398">
        <v>0</v>
      </c>
      <c r="CG11" s="398">
        <v>0</v>
      </c>
      <c r="CH11" s="398">
        <v>0</v>
      </c>
      <c r="CI11" s="398">
        <v>1</v>
      </c>
      <c r="CJ11" s="398">
        <v>0</v>
      </c>
      <c r="CK11" s="398">
        <v>0</v>
      </c>
      <c r="CL11" s="398">
        <v>0</v>
      </c>
      <c r="CM11" s="398">
        <v>0</v>
      </c>
      <c r="CN11" s="398">
        <v>1</v>
      </c>
      <c r="CO11" s="398">
        <v>0</v>
      </c>
      <c r="CP11" s="398">
        <v>0</v>
      </c>
      <c r="CQ11" s="398">
        <v>0</v>
      </c>
      <c r="CR11" s="398">
        <v>0</v>
      </c>
      <c r="CS11" s="398">
        <v>0</v>
      </c>
      <c r="CT11" s="398">
        <v>0</v>
      </c>
      <c r="CU11" s="398" t="s">
        <v>2580</v>
      </c>
      <c r="CV11" s="398" t="s">
        <v>95</v>
      </c>
      <c r="CW11" s="398">
        <v>53</v>
      </c>
      <c r="CX11" s="398" t="s">
        <v>462</v>
      </c>
      <c r="CY11" s="398" t="s">
        <v>173</v>
      </c>
      <c r="CZ11" s="398">
        <v>32</v>
      </c>
      <c r="DA11" s="398">
        <v>0</v>
      </c>
      <c r="DB11" s="398">
        <v>0</v>
      </c>
      <c r="DC11" s="398">
        <v>0</v>
      </c>
      <c r="DD11" s="398">
        <v>0</v>
      </c>
      <c r="DE11" s="398">
        <v>1</v>
      </c>
      <c r="DF11" s="398">
        <v>0</v>
      </c>
      <c r="DG11" s="398">
        <v>1</v>
      </c>
      <c r="DH11" s="398">
        <v>1</v>
      </c>
      <c r="DI11" s="398">
        <v>6</v>
      </c>
      <c r="DJ11" s="398">
        <v>10</v>
      </c>
      <c r="DK11" s="398">
        <v>1</v>
      </c>
      <c r="DL11" s="398">
        <v>0</v>
      </c>
      <c r="DM11" s="398">
        <v>0</v>
      </c>
      <c r="DN11" s="398">
        <v>0</v>
      </c>
      <c r="DO11" s="398">
        <v>0</v>
      </c>
      <c r="DP11" s="398">
        <v>0</v>
      </c>
      <c r="DQ11" s="398">
        <v>1</v>
      </c>
      <c r="DR11" s="398">
        <v>5</v>
      </c>
      <c r="DS11" s="398">
        <v>3</v>
      </c>
      <c r="DT11" s="398">
        <v>5</v>
      </c>
      <c r="DU11" s="398">
        <v>4</v>
      </c>
      <c r="DV11" s="398">
        <v>1</v>
      </c>
      <c r="DW11" s="398">
        <v>1</v>
      </c>
      <c r="DX11" s="398">
        <v>0</v>
      </c>
      <c r="DY11" s="398">
        <v>0</v>
      </c>
      <c r="DZ11" s="398">
        <v>0</v>
      </c>
      <c r="EA11" s="398">
        <v>6</v>
      </c>
      <c r="EB11" s="398">
        <v>4</v>
      </c>
      <c r="EC11" s="398">
        <v>0</v>
      </c>
      <c r="ED11" s="398">
        <v>0</v>
      </c>
      <c r="EE11" s="398">
        <v>2</v>
      </c>
      <c r="EF11" s="398">
        <v>4</v>
      </c>
      <c r="EG11" s="398">
        <v>0</v>
      </c>
      <c r="EH11" s="398">
        <v>0</v>
      </c>
      <c r="EI11" s="398">
        <v>1</v>
      </c>
      <c r="EJ11" s="398">
        <v>3</v>
      </c>
      <c r="EK11" s="398">
        <v>0</v>
      </c>
      <c r="EL11" s="398">
        <v>1</v>
      </c>
      <c r="EM11" s="398">
        <v>0</v>
      </c>
      <c r="EN11" s="398">
        <v>0</v>
      </c>
      <c r="EO11" s="398">
        <v>0</v>
      </c>
      <c r="EP11" s="398">
        <v>0</v>
      </c>
      <c r="EQ11" s="398">
        <v>0</v>
      </c>
      <c r="ER11" s="398">
        <v>0</v>
      </c>
      <c r="ES11" s="398">
        <v>1</v>
      </c>
      <c r="ET11" s="398">
        <v>1</v>
      </c>
      <c r="EU11" s="398">
        <v>0</v>
      </c>
      <c r="EV11" s="398">
        <v>0</v>
      </c>
      <c r="EW11" s="398">
        <v>0</v>
      </c>
      <c r="EX11" s="398">
        <v>1</v>
      </c>
      <c r="EY11" s="398">
        <v>0</v>
      </c>
      <c r="EZ11" s="398">
        <v>0</v>
      </c>
      <c r="FA11" s="398">
        <v>0</v>
      </c>
      <c r="FB11" s="398">
        <v>0</v>
      </c>
      <c r="FC11" s="398">
        <v>0</v>
      </c>
      <c r="FD11" s="398">
        <v>0</v>
      </c>
      <c r="FE11" s="398">
        <v>0</v>
      </c>
      <c r="FF11" s="398">
        <v>0</v>
      </c>
      <c r="FG11" s="398">
        <v>0</v>
      </c>
      <c r="FH11" s="398">
        <v>0</v>
      </c>
      <c r="FI11" s="398">
        <v>0</v>
      </c>
      <c r="FJ11" s="398">
        <v>0</v>
      </c>
      <c r="FK11" s="398">
        <v>0</v>
      </c>
      <c r="FL11" s="398">
        <v>0</v>
      </c>
      <c r="FM11" s="398">
        <v>0</v>
      </c>
      <c r="FN11" s="398">
        <v>0</v>
      </c>
      <c r="FO11" s="398">
        <v>0</v>
      </c>
      <c r="FP11" s="398">
        <v>0</v>
      </c>
      <c r="FQ11" s="398">
        <v>0</v>
      </c>
      <c r="FR11" s="398">
        <v>0</v>
      </c>
      <c r="FS11" s="398">
        <v>0</v>
      </c>
      <c r="FT11" s="398">
        <v>0</v>
      </c>
      <c r="FU11" s="398">
        <v>0</v>
      </c>
      <c r="FV11" s="398">
        <v>0</v>
      </c>
      <c r="FW11" s="398">
        <v>0</v>
      </c>
      <c r="FX11" s="398">
        <v>0</v>
      </c>
      <c r="FY11" s="398">
        <v>0</v>
      </c>
      <c r="FZ11" s="398">
        <v>0</v>
      </c>
      <c r="GA11" s="398">
        <v>0</v>
      </c>
      <c r="GB11" s="398">
        <v>0</v>
      </c>
      <c r="GC11" s="398">
        <v>0</v>
      </c>
      <c r="GD11" s="398">
        <v>0</v>
      </c>
      <c r="GE11" s="398">
        <v>0</v>
      </c>
      <c r="GF11" s="398">
        <v>0</v>
      </c>
      <c r="GG11" s="398">
        <v>0</v>
      </c>
      <c r="GH11" s="398">
        <v>0</v>
      </c>
      <c r="GI11" s="398">
        <v>0</v>
      </c>
      <c r="GJ11" s="398">
        <v>0</v>
      </c>
      <c r="GK11" s="398">
        <v>0</v>
      </c>
      <c r="GL11" s="398">
        <v>0</v>
      </c>
      <c r="GM11" s="398">
        <v>0</v>
      </c>
      <c r="GN11" s="398">
        <v>0</v>
      </c>
      <c r="GO11" s="398">
        <v>0</v>
      </c>
      <c r="GP11" s="398">
        <v>0</v>
      </c>
      <c r="GQ11" s="398">
        <v>0</v>
      </c>
      <c r="GR11" s="398">
        <v>38</v>
      </c>
      <c r="GS11" s="398">
        <v>48</v>
      </c>
      <c r="GT11" s="398">
        <v>86</v>
      </c>
      <c r="GU11" s="398">
        <v>55</v>
      </c>
      <c r="GV11" s="398">
        <v>56</v>
      </c>
      <c r="GW11" s="398">
        <v>111</v>
      </c>
      <c r="GX11" s="398">
        <v>49</v>
      </c>
      <c r="GY11" s="398">
        <v>61</v>
      </c>
      <c r="GZ11" s="398">
        <v>110</v>
      </c>
      <c r="HA11" s="398">
        <v>142</v>
      </c>
      <c r="HB11" s="398">
        <v>165</v>
      </c>
      <c r="HC11" s="398">
        <v>307</v>
      </c>
      <c r="HD11" s="398">
        <v>0</v>
      </c>
      <c r="HE11" s="398">
        <v>0</v>
      </c>
      <c r="HF11" s="398">
        <v>0</v>
      </c>
      <c r="HG11" s="398">
        <v>306</v>
      </c>
      <c r="HH11" s="398">
        <v>1</v>
      </c>
      <c r="HI11" s="398">
        <v>0</v>
      </c>
      <c r="HJ11" s="398">
        <v>0</v>
      </c>
      <c r="HK11" s="398">
        <v>0</v>
      </c>
      <c r="HL11" s="398">
        <v>0</v>
      </c>
      <c r="HM11" s="398">
        <v>0</v>
      </c>
      <c r="HN11" s="398">
        <v>307</v>
      </c>
      <c r="HO11" s="398">
        <v>0</v>
      </c>
      <c r="HP11" s="398">
        <v>0</v>
      </c>
      <c r="HQ11" s="398">
        <v>0</v>
      </c>
      <c r="HR11" s="398">
        <v>0</v>
      </c>
      <c r="HS11" s="398">
        <v>0</v>
      </c>
      <c r="HT11" s="398">
        <v>0</v>
      </c>
      <c r="HU11" s="398">
        <v>0</v>
      </c>
      <c r="HV11" s="398">
        <v>0</v>
      </c>
      <c r="HW11" s="398">
        <v>0</v>
      </c>
      <c r="HX11" s="398">
        <v>0</v>
      </c>
      <c r="HY11" s="398">
        <v>0</v>
      </c>
      <c r="HZ11" s="398">
        <v>0</v>
      </c>
      <c r="IA11" s="398">
        <v>0</v>
      </c>
      <c r="IB11" s="398">
        <v>0</v>
      </c>
      <c r="IC11" s="398">
        <v>0</v>
      </c>
      <c r="ID11" s="398">
        <v>0</v>
      </c>
      <c r="IE11" s="398">
        <v>0</v>
      </c>
      <c r="IF11" s="398">
        <v>0</v>
      </c>
      <c r="IG11" s="398">
        <v>0</v>
      </c>
      <c r="IH11" s="398">
        <v>0</v>
      </c>
      <c r="II11" s="398">
        <v>0</v>
      </c>
      <c r="IJ11" s="398">
        <v>0</v>
      </c>
      <c r="IK11" s="398">
        <v>0</v>
      </c>
      <c r="IL11" s="398">
        <v>0</v>
      </c>
      <c r="IM11" s="398">
        <v>0</v>
      </c>
      <c r="IN11" s="398">
        <v>0</v>
      </c>
      <c r="IO11" s="398">
        <v>0</v>
      </c>
      <c r="IP11" s="398">
        <v>10</v>
      </c>
      <c r="IQ11" s="398">
        <v>7</v>
      </c>
      <c r="IR11" s="398">
        <v>17</v>
      </c>
      <c r="IS11" s="398">
        <v>12</v>
      </c>
      <c r="IT11" s="398">
        <v>37</v>
      </c>
      <c r="IU11" s="398">
        <v>49</v>
      </c>
      <c r="IV11" s="398">
        <v>47</v>
      </c>
      <c r="IW11" s="398">
        <v>46</v>
      </c>
      <c r="IX11" s="398">
        <v>93</v>
      </c>
      <c r="IY11" s="398">
        <v>37</v>
      </c>
      <c r="IZ11" s="398">
        <v>43</v>
      </c>
      <c r="JA11" s="398">
        <v>80</v>
      </c>
      <c r="JB11" s="398">
        <v>24</v>
      </c>
      <c r="JC11" s="398">
        <v>25</v>
      </c>
      <c r="JD11" s="398">
        <v>49</v>
      </c>
      <c r="JE11" s="398">
        <v>12</v>
      </c>
      <c r="JF11" s="398">
        <v>7</v>
      </c>
      <c r="JG11" s="398">
        <v>19</v>
      </c>
      <c r="JH11" s="398">
        <v>0</v>
      </c>
      <c r="JI11" s="398">
        <v>0</v>
      </c>
      <c r="JJ11" s="398">
        <v>0</v>
      </c>
      <c r="JK11" s="398">
        <v>0</v>
      </c>
      <c r="JL11" s="398">
        <v>0</v>
      </c>
      <c r="JM11" s="398">
        <v>0</v>
      </c>
      <c r="JN11" s="398">
        <v>0</v>
      </c>
      <c r="JO11" s="398">
        <v>0</v>
      </c>
      <c r="JP11" s="398">
        <v>0</v>
      </c>
      <c r="JQ11" s="398">
        <v>0</v>
      </c>
      <c r="JR11" s="398">
        <v>0</v>
      </c>
      <c r="JS11" s="398">
        <v>0</v>
      </c>
      <c r="JT11" s="398">
        <v>0</v>
      </c>
      <c r="JU11" s="398">
        <v>0</v>
      </c>
      <c r="JV11" s="398">
        <v>0</v>
      </c>
      <c r="JW11" s="398">
        <v>0</v>
      </c>
      <c r="JX11" s="398">
        <v>0</v>
      </c>
      <c r="JY11" s="398">
        <v>0</v>
      </c>
      <c r="JZ11" s="398">
        <v>0</v>
      </c>
      <c r="KA11" s="398">
        <v>0</v>
      </c>
      <c r="KB11" s="398">
        <v>0</v>
      </c>
      <c r="KC11" s="398">
        <v>0</v>
      </c>
      <c r="KD11" s="398">
        <v>0</v>
      </c>
      <c r="KE11" s="398">
        <v>0</v>
      </c>
      <c r="KF11" s="398">
        <v>0</v>
      </c>
      <c r="KG11" s="398">
        <v>0</v>
      </c>
      <c r="KH11" s="398">
        <v>0</v>
      </c>
      <c r="KI11" s="398">
        <v>0</v>
      </c>
      <c r="KJ11" s="398">
        <v>0</v>
      </c>
      <c r="KK11" s="398">
        <v>0</v>
      </c>
      <c r="KL11" s="398">
        <v>0</v>
      </c>
      <c r="KM11" s="398">
        <v>0</v>
      </c>
      <c r="KN11" s="398">
        <v>0</v>
      </c>
      <c r="KO11" s="398">
        <v>0</v>
      </c>
      <c r="KP11" s="398">
        <v>0</v>
      </c>
      <c r="KQ11" s="398">
        <v>0</v>
      </c>
      <c r="KR11" s="398">
        <v>0</v>
      </c>
      <c r="KS11" s="398">
        <v>0</v>
      </c>
      <c r="KT11" s="398">
        <v>0</v>
      </c>
      <c r="KU11" s="398">
        <v>0</v>
      </c>
      <c r="KV11" s="398">
        <v>0</v>
      </c>
      <c r="KW11" s="398">
        <v>0</v>
      </c>
      <c r="KX11" s="398">
        <v>0</v>
      </c>
      <c r="KY11" s="398">
        <v>0</v>
      </c>
      <c r="KZ11" s="398">
        <v>0</v>
      </c>
      <c r="LA11" s="398">
        <v>0</v>
      </c>
      <c r="LB11" s="398">
        <v>0</v>
      </c>
      <c r="LC11" s="398">
        <v>0</v>
      </c>
      <c r="LD11" s="398">
        <v>0</v>
      </c>
      <c r="LE11" s="398">
        <v>0</v>
      </c>
      <c r="LF11" s="398">
        <v>0</v>
      </c>
      <c r="LG11" s="398">
        <v>0</v>
      </c>
      <c r="LH11" s="398">
        <v>0</v>
      </c>
      <c r="LI11" s="398">
        <v>0</v>
      </c>
      <c r="LJ11" s="398">
        <v>0</v>
      </c>
      <c r="LK11" s="398">
        <v>0</v>
      </c>
      <c r="LL11" s="398">
        <v>0</v>
      </c>
      <c r="LM11" s="398">
        <v>0</v>
      </c>
      <c r="LN11" s="398">
        <v>0</v>
      </c>
      <c r="LO11" s="398">
        <v>0</v>
      </c>
      <c r="LP11" s="398">
        <v>0</v>
      </c>
      <c r="LQ11" s="398">
        <v>0</v>
      </c>
      <c r="LR11" s="398">
        <v>0</v>
      </c>
      <c r="LS11" s="398">
        <v>0</v>
      </c>
      <c r="LT11" s="398">
        <v>0</v>
      </c>
      <c r="LU11" s="398">
        <v>0</v>
      </c>
      <c r="LV11" s="398">
        <v>39</v>
      </c>
      <c r="LW11" s="398">
        <v>45</v>
      </c>
      <c r="LX11" s="398">
        <v>84</v>
      </c>
      <c r="LY11" s="398">
        <v>0</v>
      </c>
      <c r="LZ11" s="398">
        <v>0</v>
      </c>
      <c r="MA11" s="398">
        <v>0</v>
      </c>
      <c r="MB11" s="398">
        <v>0</v>
      </c>
      <c r="MC11" s="398">
        <v>0</v>
      </c>
      <c r="MD11" s="398">
        <v>0</v>
      </c>
      <c r="ME11" s="398">
        <v>0</v>
      </c>
      <c r="MF11" s="398">
        <v>0</v>
      </c>
      <c r="MG11" s="398">
        <v>0</v>
      </c>
      <c r="MH11" s="398">
        <v>3</v>
      </c>
      <c r="MI11" s="398">
        <v>3</v>
      </c>
      <c r="MJ11" s="398">
        <v>3</v>
      </c>
      <c r="MK11" s="398">
        <v>9</v>
      </c>
    </row>
    <row r="12" spans="1:349" s="399" customFormat="1">
      <c r="A12" s="396">
        <v>3</v>
      </c>
      <c r="B12" s="396"/>
      <c r="C12" s="396" t="s">
        <v>81</v>
      </c>
      <c r="D12" s="397"/>
      <c r="E12" s="398"/>
      <c r="F12" s="398" t="s">
        <v>81</v>
      </c>
      <c r="G12" s="398"/>
      <c r="H12" s="398"/>
      <c r="I12" s="398"/>
      <c r="J12" s="398"/>
      <c r="K12" s="398"/>
      <c r="L12" s="398"/>
      <c r="M12" s="398"/>
      <c r="N12" s="398"/>
      <c r="O12" s="398">
        <v>8</v>
      </c>
      <c r="P12" s="398">
        <v>5</v>
      </c>
      <c r="Q12" s="398">
        <v>0</v>
      </c>
      <c r="R12" s="398">
        <v>3</v>
      </c>
      <c r="S12" s="398">
        <v>0</v>
      </c>
      <c r="T12" s="398">
        <v>16</v>
      </c>
      <c r="U12" s="398">
        <v>0</v>
      </c>
      <c r="V12" s="398">
        <v>1</v>
      </c>
      <c r="W12" s="398">
        <v>0</v>
      </c>
      <c r="X12" s="398">
        <v>1</v>
      </c>
      <c r="Y12" s="398">
        <v>0</v>
      </c>
      <c r="Z12" s="398">
        <v>2</v>
      </c>
      <c r="AA12" s="398">
        <v>0</v>
      </c>
      <c r="AB12" s="398">
        <v>0</v>
      </c>
      <c r="AC12" s="398">
        <v>0</v>
      </c>
      <c r="AD12" s="398">
        <v>0</v>
      </c>
      <c r="AE12" s="398">
        <v>0</v>
      </c>
      <c r="AF12" s="398">
        <v>0</v>
      </c>
      <c r="AG12" s="398">
        <v>0</v>
      </c>
      <c r="AH12" s="398">
        <v>0</v>
      </c>
      <c r="AI12" s="398">
        <v>0</v>
      </c>
      <c r="AJ12" s="398">
        <v>0</v>
      </c>
      <c r="AK12" s="398">
        <v>0</v>
      </c>
      <c r="AL12" s="398">
        <v>0</v>
      </c>
      <c r="AM12" s="398">
        <v>0</v>
      </c>
      <c r="AN12" s="398">
        <v>1</v>
      </c>
      <c r="AO12" s="398">
        <v>0</v>
      </c>
      <c r="AP12" s="398">
        <v>1</v>
      </c>
      <c r="AQ12" s="398">
        <v>0</v>
      </c>
      <c r="AR12" s="398">
        <v>2</v>
      </c>
      <c r="AS12" s="398">
        <v>0</v>
      </c>
      <c r="AT12" s="398">
        <v>1</v>
      </c>
      <c r="AU12" s="398">
        <v>0</v>
      </c>
      <c r="AV12" s="398">
        <v>0</v>
      </c>
      <c r="AW12" s="398">
        <v>0</v>
      </c>
      <c r="AX12" s="398">
        <v>1</v>
      </c>
      <c r="AY12" s="398">
        <v>0</v>
      </c>
      <c r="AZ12" s="398">
        <v>0</v>
      </c>
      <c r="BA12" s="398">
        <v>0</v>
      </c>
      <c r="BB12" s="398">
        <v>0</v>
      </c>
      <c r="BC12" s="398">
        <v>0</v>
      </c>
      <c r="BD12" s="398">
        <v>0</v>
      </c>
      <c r="BE12" s="398">
        <v>0</v>
      </c>
      <c r="BF12" s="398">
        <v>0</v>
      </c>
      <c r="BG12" s="398">
        <v>0</v>
      </c>
      <c r="BH12" s="398">
        <v>0</v>
      </c>
      <c r="BI12" s="398">
        <v>0</v>
      </c>
      <c r="BJ12" s="398">
        <v>0</v>
      </c>
      <c r="BK12" s="398">
        <v>0</v>
      </c>
      <c r="BL12" s="398">
        <v>0</v>
      </c>
      <c r="BM12" s="398">
        <v>0</v>
      </c>
      <c r="BN12" s="398">
        <v>0</v>
      </c>
      <c r="BO12" s="398">
        <v>0</v>
      </c>
      <c r="BP12" s="398">
        <v>0</v>
      </c>
      <c r="BQ12" s="398">
        <v>0</v>
      </c>
      <c r="BR12" s="398">
        <v>0</v>
      </c>
      <c r="BS12" s="398">
        <v>0</v>
      </c>
      <c r="BT12" s="398">
        <v>0</v>
      </c>
      <c r="BU12" s="398">
        <v>0</v>
      </c>
      <c r="BV12" s="398">
        <v>0</v>
      </c>
      <c r="BW12" s="398">
        <v>0</v>
      </c>
      <c r="BX12" s="398">
        <v>1</v>
      </c>
      <c r="BY12" s="398">
        <v>0</v>
      </c>
      <c r="BZ12" s="398">
        <v>0</v>
      </c>
      <c r="CA12" s="398">
        <v>0</v>
      </c>
      <c r="CB12" s="398">
        <v>1</v>
      </c>
      <c r="CC12" s="398">
        <v>0</v>
      </c>
      <c r="CD12" s="398">
        <v>0</v>
      </c>
      <c r="CE12" s="398">
        <v>0</v>
      </c>
      <c r="CF12" s="398">
        <v>0</v>
      </c>
      <c r="CG12" s="398">
        <v>0</v>
      </c>
      <c r="CH12" s="398">
        <v>0</v>
      </c>
      <c r="CI12" s="398">
        <v>0</v>
      </c>
      <c r="CJ12" s="398">
        <v>0</v>
      </c>
      <c r="CK12" s="398">
        <v>1</v>
      </c>
      <c r="CL12" s="398">
        <v>0</v>
      </c>
      <c r="CM12" s="398">
        <v>0</v>
      </c>
      <c r="CN12" s="398">
        <v>1</v>
      </c>
      <c r="CO12" s="398">
        <v>0</v>
      </c>
      <c r="CP12" s="398">
        <v>0</v>
      </c>
      <c r="CQ12" s="398">
        <v>0</v>
      </c>
      <c r="CR12" s="398">
        <v>0</v>
      </c>
      <c r="CS12" s="398">
        <v>0</v>
      </c>
      <c r="CT12" s="398">
        <v>0</v>
      </c>
      <c r="CU12" s="398">
        <v>0</v>
      </c>
      <c r="CV12" s="398">
        <v>0</v>
      </c>
      <c r="CW12" s="398">
        <v>160</v>
      </c>
      <c r="CX12" s="398">
        <v>0</v>
      </c>
      <c r="CY12" s="398">
        <v>0</v>
      </c>
      <c r="CZ12" s="398">
        <v>32</v>
      </c>
      <c r="DA12" s="398">
        <v>2</v>
      </c>
      <c r="DB12" s="398">
        <v>3</v>
      </c>
      <c r="DC12" s="398">
        <v>0</v>
      </c>
      <c r="DD12" s="398">
        <v>0</v>
      </c>
      <c r="DE12" s="398">
        <v>0</v>
      </c>
      <c r="DF12" s="398">
        <v>1</v>
      </c>
      <c r="DG12" s="398">
        <v>0</v>
      </c>
      <c r="DH12" s="398">
        <v>0</v>
      </c>
      <c r="DI12" s="398">
        <v>24</v>
      </c>
      <c r="DJ12" s="398">
        <v>25</v>
      </c>
      <c r="DK12" s="398">
        <v>2</v>
      </c>
      <c r="DL12" s="398">
        <v>1</v>
      </c>
      <c r="DM12" s="398">
        <v>0</v>
      </c>
      <c r="DN12" s="398">
        <v>0</v>
      </c>
      <c r="DO12" s="398">
        <v>0</v>
      </c>
      <c r="DP12" s="398">
        <v>0</v>
      </c>
      <c r="DQ12" s="398">
        <v>7</v>
      </c>
      <c r="DR12" s="398">
        <v>14</v>
      </c>
      <c r="DS12" s="398">
        <v>10</v>
      </c>
      <c r="DT12" s="398">
        <v>9</v>
      </c>
      <c r="DU12" s="398">
        <v>8</v>
      </c>
      <c r="DV12" s="398">
        <v>6</v>
      </c>
      <c r="DW12" s="398">
        <v>3</v>
      </c>
      <c r="DX12" s="398">
        <v>1</v>
      </c>
      <c r="DY12" s="398">
        <v>0</v>
      </c>
      <c r="DZ12" s="398">
        <v>0</v>
      </c>
      <c r="EA12" s="398">
        <v>10</v>
      </c>
      <c r="EB12" s="398">
        <v>7</v>
      </c>
      <c r="EC12" s="398">
        <v>11</v>
      </c>
      <c r="ED12" s="398">
        <v>15</v>
      </c>
      <c r="EE12" s="398">
        <v>4</v>
      </c>
      <c r="EF12" s="398">
        <v>1</v>
      </c>
      <c r="EG12" s="398">
        <v>0</v>
      </c>
      <c r="EH12" s="398">
        <v>0</v>
      </c>
      <c r="EI12" s="398">
        <v>3</v>
      </c>
      <c r="EJ12" s="398">
        <v>7</v>
      </c>
      <c r="EK12" s="398">
        <v>0</v>
      </c>
      <c r="EL12" s="398">
        <v>1</v>
      </c>
      <c r="EM12" s="398">
        <v>0</v>
      </c>
      <c r="EN12" s="398">
        <v>0</v>
      </c>
      <c r="EO12" s="398">
        <v>3</v>
      </c>
      <c r="EP12" s="398">
        <v>1</v>
      </c>
      <c r="EQ12" s="398">
        <v>0</v>
      </c>
      <c r="ER12" s="398">
        <v>0</v>
      </c>
      <c r="ES12" s="398">
        <v>1</v>
      </c>
      <c r="ET12" s="398">
        <v>1</v>
      </c>
      <c r="EU12" s="398">
        <v>0</v>
      </c>
      <c r="EV12" s="398">
        <v>0</v>
      </c>
      <c r="EW12" s="398">
        <v>0</v>
      </c>
      <c r="EX12" s="398">
        <v>1</v>
      </c>
      <c r="EY12" s="398">
        <v>0</v>
      </c>
      <c r="EZ12" s="398">
        <v>0</v>
      </c>
      <c r="FA12" s="398">
        <v>0</v>
      </c>
      <c r="FB12" s="398">
        <v>0</v>
      </c>
      <c r="FC12" s="398">
        <v>0</v>
      </c>
      <c r="FD12" s="398">
        <v>1</v>
      </c>
      <c r="FE12" s="398">
        <v>0</v>
      </c>
      <c r="FF12" s="398">
        <v>0</v>
      </c>
      <c r="FG12" s="398">
        <v>0</v>
      </c>
      <c r="FH12" s="398">
        <v>0</v>
      </c>
      <c r="FI12" s="398">
        <v>0</v>
      </c>
      <c r="FJ12" s="398">
        <v>0</v>
      </c>
      <c r="FK12" s="398">
        <v>0</v>
      </c>
      <c r="FL12" s="398">
        <v>0</v>
      </c>
      <c r="FM12" s="398">
        <v>0</v>
      </c>
      <c r="FN12" s="398">
        <v>0</v>
      </c>
      <c r="FO12" s="398">
        <v>0</v>
      </c>
      <c r="FP12" s="398">
        <v>0</v>
      </c>
      <c r="FQ12" s="398">
        <v>0</v>
      </c>
      <c r="FR12" s="398">
        <v>0</v>
      </c>
      <c r="FS12" s="398">
        <v>0</v>
      </c>
      <c r="FT12" s="398">
        <v>0</v>
      </c>
      <c r="FU12" s="398">
        <v>0</v>
      </c>
      <c r="FV12" s="398">
        <v>0</v>
      </c>
      <c r="FW12" s="398">
        <v>0</v>
      </c>
      <c r="FX12" s="398">
        <v>0</v>
      </c>
      <c r="FY12" s="398">
        <v>0</v>
      </c>
      <c r="FZ12" s="398">
        <v>0</v>
      </c>
      <c r="GA12" s="398">
        <v>0</v>
      </c>
      <c r="GB12" s="398">
        <v>0</v>
      </c>
      <c r="GC12" s="398">
        <v>0</v>
      </c>
      <c r="GD12" s="398">
        <v>0</v>
      </c>
      <c r="GE12" s="398">
        <v>0</v>
      </c>
      <c r="GF12" s="398">
        <v>0</v>
      </c>
      <c r="GG12" s="398">
        <v>0</v>
      </c>
      <c r="GH12" s="398">
        <v>0</v>
      </c>
      <c r="GI12" s="398">
        <v>0</v>
      </c>
      <c r="GJ12" s="398">
        <v>0</v>
      </c>
      <c r="GK12" s="398">
        <v>0</v>
      </c>
      <c r="GL12" s="398">
        <v>0</v>
      </c>
      <c r="GM12" s="398">
        <v>0</v>
      </c>
      <c r="GN12" s="398">
        <v>0</v>
      </c>
      <c r="GO12" s="398">
        <v>0</v>
      </c>
      <c r="GP12" s="398">
        <v>0</v>
      </c>
      <c r="GQ12" s="398">
        <v>0</v>
      </c>
      <c r="GR12" s="398">
        <v>46</v>
      </c>
      <c r="GS12" s="398">
        <v>52</v>
      </c>
      <c r="GT12" s="398">
        <v>98</v>
      </c>
      <c r="GU12" s="398">
        <v>75</v>
      </c>
      <c r="GV12" s="398">
        <v>52</v>
      </c>
      <c r="GW12" s="398">
        <v>127</v>
      </c>
      <c r="GX12" s="398">
        <v>64</v>
      </c>
      <c r="GY12" s="398">
        <v>48</v>
      </c>
      <c r="GZ12" s="398">
        <v>112</v>
      </c>
      <c r="HA12" s="398">
        <v>185</v>
      </c>
      <c r="HB12" s="398">
        <v>152</v>
      </c>
      <c r="HC12" s="398">
        <v>337</v>
      </c>
      <c r="HD12" s="398">
        <v>0</v>
      </c>
      <c r="HE12" s="398">
        <v>0</v>
      </c>
      <c r="HF12" s="398">
        <v>0</v>
      </c>
      <c r="HG12" s="398">
        <v>336</v>
      </c>
      <c r="HH12" s="398">
        <v>1</v>
      </c>
      <c r="HI12" s="398">
        <v>0</v>
      </c>
      <c r="HJ12" s="398">
        <v>0</v>
      </c>
      <c r="HK12" s="398">
        <v>0</v>
      </c>
      <c r="HL12" s="398">
        <v>0</v>
      </c>
      <c r="HM12" s="398">
        <v>0</v>
      </c>
      <c r="HN12" s="398">
        <v>337</v>
      </c>
      <c r="HO12" s="398">
        <v>0</v>
      </c>
      <c r="HP12" s="398">
        <v>0</v>
      </c>
      <c r="HQ12" s="398">
        <v>0</v>
      </c>
      <c r="HR12" s="398">
        <v>0</v>
      </c>
      <c r="HS12" s="398">
        <v>0</v>
      </c>
      <c r="HT12" s="398">
        <v>0</v>
      </c>
      <c r="HU12" s="398">
        <v>0</v>
      </c>
      <c r="HV12" s="398">
        <v>0</v>
      </c>
      <c r="HW12" s="398">
        <v>0</v>
      </c>
      <c r="HX12" s="398">
        <v>0</v>
      </c>
      <c r="HY12" s="398">
        <v>0</v>
      </c>
      <c r="HZ12" s="398">
        <v>0</v>
      </c>
      <c r="IA12" s="398">
        <v>0</v>
      </c>
      <c r="IB12" s="398">
        <v>0</v>
      </c>
      <c r="IC12" s="398">
        <v>0</v>
      </c>
      <c r="ID12" s="398">
        <v>0</v>
      </c>
      <c r="IE12" s="398">
        <v>0</v>
      </c>
      <c r="IF12" s="398">
        <v>0</v>
      </c>
      <c r="IG12" s="398">
        <v>0</v>
      </c>
      <c r="IH12" s="398">
        <v>0</v>
      </c>
      <c r="II12" s="398">
        <v>0</v>
      </c>
      <c r="IJ12" s="398">
        <v>0</v>
      </c>
      <c r="IK12" s="398">
        <v>0</v>
      </c>
      <c r="IL12" s="398">
        <v>0</v>
      </c>
      <c r="IM12" s="398">
        <v>0</v>
      </c>
      <c r="IN12" s="398">
        <v>0</v>
      </c>
      <c r="IO12" s="398">
        <v>0</v>
      </c>
      <c r="IP12" s="398">
        <v>3</v>
      </c>
      <c r="IQ12" s="398">
        <v>3</v>
      </c>
      <c r="IR12" s="398">
        <v>6</v>
      </c>
      <c r="IS12" s="398">
        <v>30</v>
      </c>
      <c r="IT12" s="398">
        <v>40</v>
      </c>
      <c r="IU12" s="398">
        <v>70</v>
      </c>
      <c r="IV12" s="398">
        <v>54</v>
      </c>
      <c r="IW12" s="398">
        <v>46</v>
      </c>
      <c r="IX12" s="398">
        <v>100</v>
      </c>
      <c r="IY12" s="398">
        <v>56</v>
      </c>
      <c r="IZ12" s="398">
        <v>40</v>
      </c>
      <c r="JA12" s="398">
        <v>96</v>
      </c>
      <c r="JB12" s="398">
        <v>22</v>
      </c>
      <c r="JC12" s="398">
        <v>16</v>
      </c>
      <c r="JD12" s="398">
        <v>38</v>
      </c>
      <c r="JE12" s="398">
        <v>18</v>
      </c>
      <c r="JF12" s="398">
        <v>6</v>
      </c>
      <c r="JG12" s="398">
        <v>24</v>
      </c>
      <c r="JH12" s="398">
        <v>0</v>
      </c>
      <c r="JI12" s="398">
        <v>0</v>
      </c>
      <c r="JJ12" s="398">
        <v>0</v>
      </c>
      <c r="JK12" s="398">
        <v>0</v>
      </c>
      <c r="JL12" s="398">
        <v>0</v>
      </c>
      <c r="JM12" s="398">
        <v>0</v>
      </c>
      <c r="JN12" s="398">
        <v>0</v>
      </c>
      <c r="JO12" s="398">
        <v>0</v>
      </c>
      <c r="JP12" s="398">
        <v>0</v>
      </c>
      <c r="JQ12" s="398">
        <v>0</v>
      </c>
      <c r="JR12" s="398">
        <v>0</v>
      </c>
      <c r="JS12" s="398">
        <v>0</v>
      </c>
      <c r="JT12" s="398">
        <v>0</v>
      </c>
      <c r="JU12" s="398">
        <v>0</v>
      </c>
      <c r="JV12" s="398">
        <v>0</v>
      </c>
      <c r="JW12" s="398">
        <v>0</v>
      </c>
      <c r="JX12" s="398">
        <v>0</v>
      </c>
      <c r="JY12" s="398">
        <v>0</v>
      </c>
      <c r="JZ12" s="398">
        <v>0</v>
      </c>
      <c r="KA12" s="398">
        <v>0</v>
      </c>
      <c r="KB12" s="398">
        <v>0</v>
      </c>
      <c r="KC12" s="398">
        <v>0</v>
      </c>
      <c r="KD12" s="398">
        <v>0</v>
      </c>
      <c r="KE12" s="398">
        <v>0</v>
      </c>
      <c r="KF12" s="398">
        <v>0</v>
      </c>
      <c r="KG12" s="398">
        <v>0</v>
      </c>
      <c r="KH12" s="398">
        <v>1</v>
      </c>
      <c r="KI12" s="398">
        <v>0</v>
      </c>
      <c r="KJ12" s="398">
        <v>0</v>
      </c>
      <c r="KK12" s="398">
        <v>0</v>
      </c>
      <c r="KL12" s="398">
        <v>1</v>
      </c>
      <c r="KM12" s="398">
        <v>0</v>
      </c>
      <c r="KN12" s="398">
        <v>1</v>
      </c>
      <c r="KO12" s="398">
        <v>0</v>
      </c>
      <c r="KP12" s="398">
        <v>0</v>
      </c>
      <c r="KQ12" s="398">
        <v>0</v>
      </c>
      <c r="KR12" s="398">
        <v>0</v>
      </c>
      <c r="KS12" s="398">
        <v>0</v>
      </c>
      <c r="KT12" s="398">
        <v>0</v>
      </c>
      <c r="KU12" s="398">
        <v>0</v>
      </c>
      <c r="KV12" s="398">
        <v>0</v>
      </c>
      <c r="KW12" s="398">
        <v>0</v>
      </c>
      <c r="KX12" s="398">
        <v>0</v>
      </c>
      <c r="KY12" s="398">
        <v>0</v>
      </c>
      <c r="KZ12" s="398">
        <v>0</v>
      </c>
      <c r="LA12" s="398">
        <v>0</v>
      </c>
      <c r="LB12" s="398">
        <v>0</v>
      </c>
      <c r="LC12" s="398">
        <v>0</v>
      </c>
      <c r="LD12" s="398">
        <v>0</v>
      </c>
      <c r="LE12" s="398">
        <v>0</v>
      </c>
      <c r="LF12" s="398">
        <v>0</v>
      </c>
      <c r="LG12" s="398">
        <v>0</v>
      </c>
      <c r="LH12" s="398">
        <v>0</v>
      </c>
      <c r="LI12" s="398">
        <v>0</v>
      </c>
      <c r="LJ12" s="398">
        <v>0</v>
      </c>
      <c r="LK12" s="398">
        <v>0</v>
      </c>
      <c r="LL12" s="398">
        <v>0</v>
      </c>
      <c r="LM12" s="398">
        <v>0</v>
      </c>
      <c r="LN12" s="398">
        <v>0</v>
      </c>
      <c r="LO12" s="398">
        <v>0</v>
      </c>
      <c r="LP12" s="398">
        <v>0</v>
      </c>
      <c r="LQ12" s="398">
        <v>0</v>
      </c>
      <c r="LR12" s="398">
        <v>0</v>
      </c>
      <c r="LS12" s="398">
        <v>0</v>
      </c>
      <c r="LT12" s="398">
        <v>0</v>
      </c>
      <c r="LU12" s="398">
        <v>0</v>
      </c>
      <c r="LV12" s="398">
        <v>50</v>
      </c>
      <c r="LW12" s="398">
        <v>48</v>
      </c>
      <c r="LX12" s="398">
        <v>98</v>
      </c>
      <c r="LY12" s="398">
        <v>0</v>
      </c>
      <c r="LZ12" s="398">
        <v>0</v>
      </c>
      <c r="MA12" s="398">
        <v>0</v>
      </c>
      <c r="MB12" s="398">
        <v>0</v>
      </c>
      <c r="MC12" s="398">
        <v>0</v>
      </c>
      <c r="MD12" s="398">
        <v>0</v>
      </c>
      <c r="ME12" s="398">
        <v>0</v>
      </c>
      <c r="MF12" s="398">
        <v>0</v>
      </c>
      <c r="MG12" s="398">
        <v>0</v>
      </c>
      <c r="MH12" s="398">
        <v>5</v>
      </c>
      <c r="MI12" s="398">
        <v>6</v>
      </c>
      <c r="MJ12" s="398">
        <v>6</v>
      </c>
      <c r="MK12" s="398">
        <v>17</v>
      </c>
    </row>
    <row r="13" spans="1:349" s="399" customFormat="1">
      <c r="A13" s="396">
        <v>4</v>
      </c>
      <c r="B13" s="396"/>
      <c r="C13" s="396" t="s">
        <v>88</v>
      </c>
      <c r="D13" s="397"/>
      <c r="E13" s="398"/>
      <c r="F13" s="398" t="s">
        <v>88</v>
      </c>
      <c r="G13" s="398"/>
      <c r="H13" s="398"/>
      <c r="I13" s="398"/>
      <c r="J13" s="398"/>
      <c r="K13" s="398"/>
      <c r="L13" s="398"/>
      <c r="M13" s="398"/>
      <c r="N13" s="398"/>
      <c r="O13" s="398">
        <v>4</v>
      </c>
      <c r="P13" s="398">
        <v>0</v>
      </c>
      <c r="Q13" s="398">
        <v>0</v>
      </c>
      <c r="R13" s="398">
        <v>0</v>
      </c>
      <c r="S13" s="398">
        <v>0</v>
      </c>
      <c r="T13" s="398">
        <v>4</v>
      </c>
      <c r="U13" s="398">
        <v>1</v>
      </c>
      <c r="V13" s="398">
        <v>0</v>
      </c>
      <c r="W13" s="398">
        <v>0</v>
      </c>
      <c r="X13" s="398">
        <v>0</v>
      </c>
      <c r="Y13" s="398">
        <v>0</v>
      </c>
      <c r="Z13" s="398">
        <v>1</v>
      </c>
      <c r="AA13" s="398">
        <v>1</v>
      </c>
      <c r="AB13" s="398">
        <v>0</v>
      </c>
      <c r="AC13" s="398">
        <v>0</v>
      </c>
      <c r="AD13" s="398">
        <v>0</v>
      </c>
      <c r="AE13" s="398">
        <v>0</v>
      </c>
      <c r="AF13" s="398">
        <v>1</v>
      </c>
      <c r="AG13" s="398">
        <v>0</v>
      </c>
      <c r="AH13" s="398">
        <v>0</v>
      </c>
      <c r="AI13" s="398">
        <v>0</v>
      </c>
      <c r="AJ13" s="398">
        <v>0</v>
      </c>
      <c r="AK13" s="398">
        <v>0</v>
      </c>
      <c r="AL13" s="398">
        <v>0</v>
      </c>
      <c r="AM13" s="398">
        <v>0</v>
      </c>
      <c r="AN13" s="398">
        <v>0</v>
      </c>
      <c r="AO13" s="398">
        <v>0</v>
      </c>
      <c r="AP13" s="398">
        <v>0</v>
      </c>
      <c r="AQ13" s="398">
        <v>0</v>
      </c>
      <c r="AR13" s="398">
        <v>0</v>
      </c>
      <c r="AS13" s="398">
        <v>0</v>
      </c>
      <c r="AT13" s="398">
        <v>0</v>
      </c>
      <c r="AU13" s="398">
        <v>0</v>
      </c>
      <c r="AV13" s="398">
        <v>0</v>
      </c>
      <c r="AW13" s="398">
        <v>0</v>
      </c>
      <c r="AX13" s="398">
        <v>0</v>
      </c>
      <c r="AY13" s="398">
        <v>0</v>
      </c>
      <c r="AZ13" s="398">
        <v>0</v>
      </c>
      <c r="BA13" s="398">
        <v>0</v>
      </c>
      <c r="BB13" s="398">
        <v>0</v>
      </c>
      <c r="BC13" s="398">
        <v>0</v>
      </c>
      <c r="BD13" s="398">
        <v>0</v>
      </c>
      <c r="BE13" s="398">
        <v>0</v>
      </c>
      <c r="BF13" s="398">
        <v>0</v>
      </c>
      <c r="BG13" s="398">
        <v>0</v>
      </c>
      <c r="BH13" s="398">
        <v>0</v>
      </c>
      <c r="BI13" s="398">
        <v>0</v>
      </c>
      <c r="BJ13" s="398">
        <v>0</v>
      </c>
      <c r="BK13" s="398">
        <v>0</v>
      </c>
      <c r="BL13" s="398">
        <v>0</v>
      </c>
      <c r="BM13" s="398">
        <v>0</v>
      </c>
      <c r="BN13" s="398">
        <v>0</v>
      </c>
      <c r="BO13" s="398">
        <v>0</v>
      </c>
      <c r="BP13" s="398">
        <v>0</v>
      </c>
      <c r="BQ13" s="398">
        <v>1</v>
      </c>
      <c r="BR13" s="398">
        <v>0</v>
      </c>
      <c r="BS13" s="398">
        <v>0</v>
      </c>
      <c r="BT13" s="398">
        <v>0</v>
      </c>
      <c r="BU13" s="398">
        <v>0</v>
      </c>
      <c r="BV13" s="398">
        <v>1</v>
      </c>
      <c r="BW13" s="398">
        <v>1</v>
      </c>
      <c r="BX13" s="398">
        <v>0</v>
      </c>
      <c r="BY13" s="398">
        <v>0</v>
      </c>
      <c r="BZ13" s="398">
        <v>0</v>
      </c>
      <c r="CA13" s="398">
        <v>0</v>
      </c>
      <c r="CB13" s="398">
        <v>1</v>
      </c>
      <c r="CC13" s="398">
        <v>1</v>
      </c>
      <c r="CD13" s="398">
        <v>0</v>
      </c>
      <c r="CE13" s="398">
        <v>0</v>
      </c>
      <c r="CF13" s="398">
        <v>0</v>
      </c>
      <c r="CG13" s="398">
        <v>0</v>
      </c>
      <c r="CH13" s="398">
        <v>1</v>
      </c>
      <c r="CI13" s="398">
        <v>1</v>
      </c>
      <c r="CJ13" s="398">
        <v>0</v>
      </c>
      <c r="CK13" s="398">
        <v>0</v>
      </c>
      <c r="CL13" s="398">
        <v>0</v>
      </c>
      <c r="CM13" s="398">
        <v>0</v>
      </c>
      <c r="CN13" s="398">
        <v>1</v>
      </c>
      <c r="CO13" s="398">
        <v>1</v>
      </c>
      <c r="CP13" s="398">
        <v>0</v>
      </c>
      <c r="CQ13" s="398">
        <v>0</v>
      </c>
      <c r="CR13" s="398">
        <v>0</v>
      </c>
      <c r="CS13" s="398">
        <v>0</v>
      </c>
      <c r="CT13" s="398">
        <v>1</v>
      </c>
      <c r="CU13" s="398" t="s">
        <v>1177</v>
      </c>
      <c r="CV13" s="398" t="s">
        <v>95</v>
      </c>
      <c r="CW13" s="398">
        <v>38</v>
      </c>
      <c r="CX13" s="398" t="s">
        <v>462</v>
      </c>
      <c r="CY13" s="398" t="s">
        <v>173</v>
      </c>
      <c r="CZ13" s="398">
        <v>7</v>
      </c>
      <c r="DA13" s="398">
        <v>1</v>
      </c>
      <c r="DB13" s="398">
        <v>0</v>
      </c>
      <c r="DC13" s="398">
        <v>0</v>
      </c>
      <c r="DD13" s="398">
        <v>0</v>
      </c>
      <c r="DE13" s="398">
        <v>0</v>
      </c>
      <c r="DF13" s="398">
        <v>0</v>
      </c>
      <c r="DG13" s="398">
        <v>0</v>
      </c>
      <c r="DH13" s="398">
        <v>0</v>
      </c>
      <c r="DI13" s="398">
        <v>3</v>
      </c>
      <c r="DJ13" s="398">
        <v>3</v>
      </c>
      <c r="DK13" s="398">
        <v>0</v>
      </c>
      <c r="DL13" s="398">
        <v>0</v>
      </c>
      <c r="DM13" s="398">
        <v>0</v>
      </c>
      <c r="DN13" s="398">
        <v>0</v>
      </c>
      <c r="DO13" s="398">
        <v>0</v>
      </c>
      <c r="DP13" s="398">
        <v>0</v>
      </c>
      <c r="DQ13" s="398">
        <v>1</v>
      </c>
      <c r="DR13" s="398">
        <v>3</v>
      </c>
      <c r="DS13" s="398">
        <v>3</v>
      </c>
      <c r="DT13" s="398">
        <v>0</v>
      </c>
      <c r="DU13" s="398">
        <v>0</v>
      </c>
      <c r="DV13" s="398">
        <v>0</v>
      </c>
      <c r="DW13" s="398">
        <v>0</v>
      </c>
      <c r="DX13" s="398">
        <v>0</v>
      </c>
      <c r="DY13" s="398">
        <v>0</v>
      </c>
      <c r="DZ13" s="398">
        <v>0</v>
      </c>
      <c r="EA13" s="398">
        <v>1</v>
      </c>
      <c r="EB13" s="398">
        <v>0</v>
      </c>
      <c r="EC13" s="398">
        <v>1</v>
      </c>
      <c r="ED13" s="398">
        <v>3</v>
      </c>
      <c r="EE13" s="398">
        <v>0</v>
      </c>
      <c r="EF13" s="398">
        <v>0</v>
      </c>
      <c r="EG13" s="398">
        <v>0</v>
      </c>
      <c r="EH13" s="398">
        <v>0</v>
      </c>
      <c r="EI13" s="398">
        <v>2</v>
      </c>
      <c r="EJ13" s="398">
        <v>0</v>
      </c>
      <c r="EK13" s="398">
        <v>0</v>
      </c>
      <c r="EL13" s="398">
        <v>0</v>
      </c>
      <c r="EM13" s="398">
        <v>1</v>
      </c>
      <c r="EN13" s="398">
        <v>0</v>
      </c>
      <c r="EO13" s="398">
        <v>0</v>
      </c>
      <c r="EP13" s="398">
        <v>0</v>
      </c>
      <c r="EQ13" s="398">
        <v>0</v>
      </c>
      <c r="ER13" s="398">
        <v>0</v>
      </c>
      <c r="ES13" s="398">
        <v>0</v>
      </c>
      <c r="ET13" s="398">
        <v>0</v>
      </c>
      <c r="EU13" s="398">
        <v>0</v>
      </c>
      <c r="EV13" s="398">
        <v>0</v>
      </c>
      <c r="EW13" s="398">
        <v>0</v>
      </c>
      <c r="EX13" s="398">
        <v>0</v>
      </c>
      <c r="EY13" s="398">
        <v>0</v>
      </c>
      <c r="EZ13" s="398">
        <v>0</v>
      </c>
      <c r="FA13" s="398">
        <v>0</v>
      </c>
      <c r="FB13" s="398">
        <v>0</v>
      </c>
      <c r="FC13" s="398">
        <v>0</v>
      </c>
      <c r="FD13" s="398">
        <v>0</v>
      </c>
      <c r="FE13" s="398">
        <v>0</v>
      </c>
      <c r="FF13" s="398">
        <v>0</v>
      </c>
      <c r="FG13" s="398">
        <v>0</v>
      </c>
      <c r="FH13" s="398">
        <v>0</v>
      </c>
      <c r="FI13" s="398">
        <v>0</v>
      </c>
      <c r="FJ13" s="398">
        <v>0</v>
      </c>
      <c r="FK13" s="398">
        <v>0</v>
      </c>
      <c r="FL13" s="398">
        <v>0</v>
      </c>
      <c r="FM13" s="398">
        <v>0</v>
      </c>
      <c r="FN13" s="398">
        <v>0</v>
      </c>
      <c r="FO13" s="398">
        <v>0</v>
      </c>
      <c r="FP13" s="398">
        <v>0</v>
      </c>
      <c r="FQ13" s="398">
        <v>0</v>
      </c>
      <c r="FR13" s="398">
        <v>0</v>
      </c>
      <c r="FS13" s="398">
        <v>0</v>
      </c>
      <c r="FT13" s="398">
        <v>0</v>
      </c>
      <c r="FU13" s="398">
        <v>0</v>
      </c>
      <c r="FV13" s="398">
        <v>0</v>
      </c>
      <c r="FW13" s="398">
        <v>0</v>
      </c>
      <c r="FX13" s="398">
        <v>0</v>
      </c>
      <c r="FY13" s="398">
        <v>0</v>
      </c>
      <c r="FZ13" s="398">
        <v>0</v>
      </c>
      <c r="GA13" s="398">
        <v>0</v>
      </c>
      <c r="GB13" s="398">
        <v>0</v>
      </c>
      <c r="GC13" s="398">
        <v>0</v>
      </c>
      <c r="GD13" s="398">
        <v>0</v>
      </c>
      <c r="GE13" s="398">
        <v>0</v>
      </c>
      <c r="GF13" s="398">
        <v>0</v>
      </c>
      <c r="GG13" s="398">
        <v>0</v>
      </c>
      <c r="GH13" s="398">
        <v>0</v>
      </c>
      <c r="GI13" s="398">
        <v>0</v>
      </c>
      <c r="GJ13" s="398">
        <v>0</v>
      </c>
      <c r="GK13" s="398">
        <v>0</v>
      </c>
      <c r="GL13" s="398">
        <v>0</v>
      </c>
      <c r="GM13" s="398">
        <v>0</v>
      </c>
      <c r="GN13" s="398">
        <v>0</v>
      </c>
      <c r="GO13" s="398">
        <v>0</v>
      </c>
      <c r="GP13" s="398">
        <v>0</v>
      </c>
      <c r="GQ13" s="398">
        <v>0</v>
      </c>
      <c r="GR13" s="398">
        <v>33</v>
      </c>
      <c r="GS13" s="398">
        <v>24</v>
      </c>
      <c r="GT13" s="398">
        <v>57</v>
      </c>
      <c r="GU13" s="398">
        <v>17</v>
      </c>
      <c r="GV13" s="398">
        <v>12</v>
      </c>
      <c r="GW13" s="398">
        <v>29</v>
      </c>
      <c r="GX13" s="398">
        <v>17</v>
      </c>
      <c r="GY13" s="398">
        <v>8</v>
      </c>
      <c r="GZ13" s="398">
        <v>25</v>
      </c>
      <c r="HA13" s="398">
        <v>67</v>
      </c>
      <c r="HB13" s="398">
        <v>44</v>
      </c>
      <c r="HC13" s="398">
        <v>111</v>
      </c>
      <c r="HD13" s="398">
        <v>0</v>
      </c>
      <c r="HE13" s="398">
        <v>0</v>
      </c>
      <c r="HF13" s="398">
        <v>0</v>
      </c>
      <c r="HG13" s="398">
        <v>111</v>
      </c>
      <c r="HH13" s="398">
        <v>0</v>
      </c>
      <c r="HI13" s="398">
        <v>0</v>
      </c>
      <c r="HJ13" s="398">
        <v>0</v>
      </c>
      <c r="HK13" s="398">
        <v>0</v>
      </c>
      <c r="HL13" s="398">
        <v>0</v>
      </c>
      <c r="HM13" s="398">
        <v>0</v>
      </c>
      <c r="HN13" s="398">
        <v>111</v>
      </c>
      <c r="HO13" s="398">
        <v>0</v>
      </c>
      <c r="HP13" s="398">
        <v>0</v>
      </c>
      <c r="HQ13" s="398">
        <v>0</v>
      </c>
      <c r="HR13" s="398">
        <v>0</v>
      </c>
      <c r="HS13" s="398">
        <v>0</v>
      </c>
      <c r="HT13" s="398">
        <v>0</v>
      </c>
      <c r="HU13" s="398">
        <v>0</v>
      </c>
      <c r="HV13" s="398">
        <v>0</v>
      </c>
      <c r="HW13" s="398">
        <v>0</v>
      </c>
      <c r="HX13" s="398">
        <v>0</v>
      </c>
      <c r="HY13" s="398">
        <v>0</v>
      </c>
      <c r="HZ13" s="398">
        <v>0</v>
      </c>
      <c r="IA13" s="398">
        <v>0</v>
      </c>
      <c r="IB13" s="398">
        <v>0</v>
      </c>
      <c r="IC13" s="398">
        <v>0</v>
      </c>
      <c r="ID13" s="398">
        <v>0</v>
      </c>
      <c r="IE13" s="398">
        <v>0</v>
      </c>
      <c r="IF13" s="398">
        <v>0</v>
      </c>
      <c r="IG13" s="398">
        <v>0</v>
      </c>
      <c r="IH13" s="398">
        <v>0</v>
      </c>
      <c r="II13" s="398">
        <v>0</v>
      </c>
      <c r="IJ13" s="398">
        <v>0</v>
      </c>
      <c r="IK13" s="398">
        <v>0</v>
      </c>
      <c r="IL13" s="398">
        <v>0</v>
      </c>
      <c r="IM13" s="398">
        <v>0</v>
      </c>
      <c r="IN13" s="398">
        <v>1</v>
      </c>
      <c r="IO13" s="398">
        <v>1</v>
      </c>
      <c r="IP13" s="398">
        <v>3</v>
      </c>
      <c r="IQ13" s="398">
        <v>1</v>
      </c>
      <c r="IR13" s="398">
        <v>4</v>
      </c>
      <c r="IS13" s="398">
        <v>15</v>
      </c>
      <c r="IT13" s="398">
        <v>9</v>
      </c>
      <c r="IU13" s="398">
        <v>24</v>
      </c>
      <c r="IV13" s="398">
        <v>18</v>
      </c>
      <c r="IW13" s="398">
        <v>16</v>
      </c>
      <c r="IX13" s="398">
        <v>34</v>
      </c>
      <c r="IY13" s="398">
        <v>20</v>
      </c>
      <c r="IZ13" s="398">
        <v>11</v>
      </c>
      <c r="JA13" s="398">
        <v>31</v>
      </c>
      <c r="JB13" s="398">
        <v>7</v>
      </c>
      <c r="JC13" s="398">
        <v>5</v>
      </c>
      <c r="JD13" s="398">
        <v>12</v>
      </c>
      <c r="JE13" s="398">
        <v>5</v>
      </c>
      <c r="JF13" s="398">
        <v>3</v>
      </c>
      <c r="JG13" s="398">
        <v>8</v>
      </c>
      <c r="JH13" s="398">
        <v>0</v>
      </c>
      <c r="JI13" s="398">
        <v>0</v>
      </c>
      <c r="JJ13" s="398">
        <v>0</v>
      </c>
      <c r="JK13" s="398">
        <v>0</v>
      </c>
      <c r="JL13" s="398">
        <v>0</v>
      </c>
      <c r="JM13" s="398">
        <v>0</v>
      </c>
      <c r="JN13" s="398">
        <v>0</v>
      </c>
      <c r="JO13" s="398">
        <v>0</v>
      </c>
      <c r="JP13" s="398">
        <v>0</v>
      </c>
      <c r="JQ13" s="398">
        <v>0</v>
      </c>
      <c r="JR13" s="398">
        <v>0</v>
      </c>
      <c r="JS13" s="398">
        <v>0</v>
      </c>
      <c r="JT13" s="398">
        <v>0</v>
      </c>
      <c r="JU13" s="398">
        <v>0</v>
      </c>
      <c r="JV13" s="398">
        <v>0</v>
      </c>
      <c r="JW13" s="398">
        <v>0</v>
      </c>
      <c r="JX13" s="398">
        <v>0</v>
      </c>
      <c r="JY13" s="398">
        <v>0</v>
      </c>
      <c r="JZ13" s="398">
        <v>0</v>
      </c>
      <c r="KA13" s="398">
        <v>0</v>
      </c>
      <c r="KB13" s="398">
        <v>0</v>
      </c>
      <c r="KC13" s="398">
        <v>0</v>
      </c>
      <c r="KD13" s="398">
        <v>0</v>
      </c>
      <c r="KE13" s="398">
        <v>0</v>
      </c>
      <c r="KF13" s="398">
        <v>0</v>
      </c>
      <c r="KG13" s="398">
        <v>0</v>
      </c>
      <c r="KH13" s="398">
        <v>0</v>
      </c>
      <c r="KI13" s="398">
        <v>0</v>
      </c>
      <c r="KJ13" s="398">
        <v>0</v>
      </c>
      <c r="KK13" s="398">
        <v>0</v>
      </c>
      <c r="KL13" s="398">
        <v>0</v>
      </c>
      <c r="KM13" s="398">
        <v>0</v>
      </c>
      <c r="KN13" s="398">
        <v>0</v>
      </c>
      <c r="KO13" s="398">
        <v>0</v>
      </c>
      <c r="KP13" s="398">
        <v>0</v>
      </c>
      <c r="KQ13" s="398">
        <v>0</v>
      </c>
      <c r="KR13" s="398">
        <v>0</v>
      </c>
      <c r="KS13" s="398">
        <v>0</v>
      </c>
      <c r="KT13" s="398">
        <v>0</v>
      </c>
      <c r="KU13" s="398">
        <v>0</v>
      </c>
      <c r="KV13" s="398">
        <v>0</v>
      </c>
      <c r="KW13" s="398">
        <v>0</v>
      </c>
      <c r="KX13" s="398">
        <v>0</v>
      </c>
      <c r="KY13" s="398">
        <v>0</v>
      </c>
      <c r="KZ13" s="398">
        <v>0</v>
      </c>
      <c r="LA13" s="398">
        <v>0</v>
      </c>
      <c r="LB13" s="398">
        <v>0</v>
      </c>
      <c r="LC13" s="398">
        <v>0</v>
      </c>
      <c r="LD13" s="398">
        <v>0</v>
      </c>
      <c r="LE13" s="398">
        <v>0</v>
      </c>
      <c r="LF13" s="398">
        <v>0</v>
      </c>
      <c r="LG13" s="398">
        <v>0</v>
      </c>
      <c r="LH13" s="398">
        <v>0</v>
      </c>
      <c r="LI13" s="398">
        <v>0</v>
      </c>
      <c r="LJ13" s="398">
        <v>0</v>
      </c>
      <c r="LK13" s="398">
        <v>0</v>
      </c>
      <c r="LL13" s="398">
        <v>0</v>
      </c>
      <c r="LM13" s="398">
        <v>0</v>
      </c>
      <c r="LN13" s="398">
        <v>0</v>
      </c>
      <c r="LO13" s="398">
        <v>0</v>
      </c>
      <c r="LP13" s="398">
        <v>0</v>
      </c>
      <c r="LQ13" s="398">
        <v>0</v>
      </c>
      <c r="LR13" s="398">
        <v>0</v>
      </c>
      <c r="LS13" s="398">
        <v>0</v>
      </c>
      <c r="LT13" s="398">
        <v>0</v>
      </c>
      <c r="LU13" s="398">
        <v>0</v>
      </c>
      <c r="LV13" s="398">
        <v>13</v>
      </c>
      <c r="LW13" s="398">
        <v>3</v>
      </c>
      <c r="LX13" s="398">
        <v>16</v>
      </c>
      <c r="LY13" s="398">
        <v>0</v>
      </c>
      <c r="LZ13" s="398">
        <v>0</v>
      </c>
      <c r="MA13" s="398">
        <v>0</v>
      </c>
      <c r="MB13" s="398">
        <v>0</v>
      </c>
      <c r="MC13" s="398">
        <v>0</v>
      </c>
      <c r="MD13" s="398">
        <v>0</v>
      </c>
      <c r="ME13" s="398">
        <v>0</v>
      </c>
      <c r="MF13" s="398">
        <v>0</v>
      </c>
      <c r="MG13" s="398">
        <v>0</v>
      </c>
      <c r="MH13" s="398">
        <v>2</v>
      </c>
      <c r="MI13" s="398">
        <v>1</v>
      </c>
      <c r="MJ13" s="398">
        <v>1</v>
      </c>
      <c r="MK13" s="398">
        <v>4</v>
      </c>
    </row>
    <row r="14" spans="1:349" s="399" customFormat="1">
      <c r="A14" s="396">
        <v>5</v>
      </c>
      <c r="B14" s="396"/>
      <c r="C14" s="396" t="s">
        <v>82</v>
      </c>
      <c r="D14" s="397"/>
      <c r="E14" s="398"/>
      <c r="F14" s="398" t="s">
        <v>82</v>
      </c>
      <c r="G14" s="398"/>
      <c r="H14" s="398"/>
      <c r="I14" s="398"/>
      <c r="J14" s="398"/>
      <c r="K14" s="398"/>
      <c r="L14" s="398"/>
      <c r="M14" s="398"/>
      <c r="N14" s="398"/>
      <c r="O14" s="398">
        <v>7</v>
      </c>
      <c r="P14" s="398">
        <v>4</v>
      </c>
      <c r="Q14" s="398">
        <v>0</v>
      </c>
      <c r="R14" s="398">
        <v>0</v>
      </c>
      <c r="S14" s="398">
        <v>0</v>
      </c>
      <c r="T14" s="398">
        <v>11</v>
      </c>
      <c r="U14" s="398">
        <v>0</v>
      </c>
      <c r="V14" s="398">
        <v>1</v>
      </c>
      <c r="W14" s="398">
        <v>0</v>
      </c>
      <c r="X14" s="398">
        <v>0</v>
      </c>
      <c r="Y14" s="398">
        <v>0</v>
      </c>
      <c r="Z14" s="398">
        <v>1</v>
      </c>
      <c r="AA14" s="398">
        <v>0</v>
      </c>
      <c r="AB14" s="398">
        <v>0</v>
      </c>
      <c r="AC14" s="398">
        <v>0</v>
      </c>
      <c r="AD14" s="398">
        <v>0</v>
      </c>
      <c r="AE14" s="398">
        <v>0</v>
      </c>
      <c r="AF14" s="398">
        <v>0</v>
      </c>
      <c r="AG14" s="398">
        <v>0</v>
      </c>
      <c r="AH14" s="398">
        <v>0</v>
      </c>
      <c r="AI14" s="398">
        <v>0</v>
      </c>
      <c r="AJ14" s="398">
        <v>0</v>
      </c>
      <c r="AK14" s="398">
        <v>0</v>
      </c>
      <c r="AL14" s="398">
        <v>0</v>
      </c>
      <c r="AM14" s="398">
        <v>0</v>
      </c>
      <c r="AN14" s="398">
        <v>0</v>
      </c>
      <c r="AO14" s="398">
        <v>0</v>
      </c>
      <c r="AP14" s="398">
        <v>0</v>
      </c>
      <c r="AQ14" s="398">
        <v>0</v>
      </c>
      <c r="AR14" s="398">
        <v>0</v>
      </c>
      <c r="AS14" s="398">
        <v>0</v>
      </c>
      <c r="AT14" s="398">
        <v>0</v>
      </c>
      <c r="AU14" s="398">
        <v>0</v>
      </c>
      <c r="AV14" s="398">
        <v>0</v>
      </c>
      <c r="AW14" s="398">
        <v>0</v>
      </c>
      <c r="AX14" s="398">
        <v>0</v>
      </c>
      <c r="AY14" s="398">
        <v>0</v>
      </c>
      <c r="AZ14" s="398">
        <v>1</v>
      </c>
      <c r="BA14" s="398">
        <v>0</v>
      </c>
      <c r="BB14" s="398">
        <v>0</v>
      </c>
      <c r="BC14" s="398">
        <v>0</v>
      </c>
      <c r="BD14" s="398">
        <v>1</v>
      </c>
      <c r="BE14" s="398">
        <v>0</v>
      </c>
      <c r="BF14" s="398">
        <v>0</v>
      </c>
      <c r="BG14" s="398">
        <v>0</v>
      </c>
      <c r="BH14" s="398">
        <v>0</v>
      </c>
      <c r="BI14" s="398">
        <v>0</v>
      </c>
      <c r="BJ14" s="398">
        <v>0</v>
      </c>
      <c r="BK14" s="398">
        <v>0</v>
      </c>
      <c r="BL14" s="398">
        <v>0</v>
      </c>
      <c r="BM14" s="398">
        <v>0</v>
      </c>
      <c r="BN14" s="398">
        <v>0</v>
      </c>
      <c r="BO14" s="398">
        <v>0</v>
      </c>
      <c r="BP14" s="398">
        <v>0</v>
      </c>
      <c r="BQ14" s="398">
        <v>0</v>
      </c>
      <c r="BR14" s="398">
        <v>0</v>
      </c>
      <c r="BS14" s="398">
        <v>0</v>
      </c>
      <c r="BT14" s="398">
        <v>0</v>
      </c>
      <c r="BU14" s="398">
        <v>0</v>
      </c>
      <c r="BV14" s="398">
        <v>0</v>
      </c>
      <c r="BW14" s="398">
        <v>0</v>
      </c>
      <c r="BX14" s="398">
        <v>1</v>
      </c>
      <c r="BY14" s="398">
        <v>0</v>
      </c>
      <c r="BZ14" s="398">
        <v>0</v>
      </c>
      <c r="CA14" s="398">
        <v>0</v>
      </c>
      <c r="CB14" s="398">
        <v>1</v>
      </c>
      <c r="CC14" s="398">
        <v>0</v>
      </c>
      <c r="CD14" s="398">
        <v>1</v>
      </c>
      <c r="CE14" s="398">
        <v>0</v>
      </c>
      <c r="CF14" s="398">
        <v>0</v>
      </c>
      <c r="CG14" s="398">
        <v>0</v>
      </c>
      <c r="CH14" s="398">
        <v>1</v>
      </c>
      <c r="CI14" s="398">
        <v>0</v>
      </c>
      <c r="CJ14" s="398">
        <v>1</v>
      </c>
      <c r="CK14" s="398">
        <v>0</v>
      </c>
      <c r="CL14" s="398">
        <v>0</v>
      </c>
      <c r="CM14" s="398">
        <v>0</v>
      </c>
      <c r="CN14" s="398">
        <v>1</v>
      </c>
      <c r="CO14" s="398">
        <v>0</v>
      </c>
      <c r="CP14" s="398">
        <v>1</v>
      </c>
      <c r="CQ14" s="398">
        <v>0</v>
      </c>
      <c r="CR14" s="398">
        <v>0</v>
      </c>
      <c r="CS14" s="398">
        <v>0</v>
      </c>
      <c r="CT14" s="398">
        <v>1</v>
      </c>
      <c r="CU14" s="398" t="s">
        <v>1311</v>
      </c>
      <c r="CV14" s="398" t="s">
        <v>95</v>
      </c>
      <c r="CW14" s="398">
        <v>38</v>
      </c>
      <c r="CX14" s="398" t="s">
        <v>463</v>
      </c>
      <c r="CY14" s="398" t="s">
        <v>173</v>
      </c>
      <c r="CZ14" s="398">
        <v>10</v>
      </c>
      <c r="DA14" s="398">
        <v>0</v>
      </c>
      <c r="DB14" s="398">
        <v>0</v>
      </c>
      <c r="DC14" s="398">
        <v>0</v>
      </c>
      <c r="DD14" s="398">
        <v>0</v>
      </c>
      <c r="DE14" s="398">
        <v>0</v>
      </c>
      <c r="DF14" s="398">
        <v>0</v>
      </c>
      <c r="DG14" s="398">
        <v>1</v>
      </c>
      <c r="DH14" s="398">
        <v>0</v>
      </c>
      <c r="DI14" s="398">
        <v>8</v>
      </c>
      <c r="DJ14" s="398">
        <v>12</v>
      </c>
      <c r="DK14" s="398">
        <v>2</v>
      </c>
      <c r="DL14" s="398">
        <v>1</v>
      </c>
      <c r="DM14" s="398">
        <v>0</v>
      </c>
      <c r="DN14" s="398">
        <v>0</v>
      </c>
      <c r="DO14" s="398">
        <v>0</v>
      </c>
      <c r="DP14" s="398">
        <v>0</v>
      </c>
      <c r="DQ14" s="398">
        <v>3</v>
      </c>
      <c r="DR14" s="398">
        <v>1</v>
      </c>
      <c r="DS14" s="398">
        <v>4</v>
      </c>
      <c r="DT14" s="398">
        <v>7</v>
      </c>
      <c r="DU14" s="398">
        <v>4</v>
      </c>
      <c r="DV14" s="398">
        <v>5</v>
      </c>
      <c r="DW14" s="398">
        <v>0</v>
      </c>
      <c r="DX14" s="398">
        <v>0</v>
      </c>
      <c r="DY14" s="398">
        <v>0</v>
      </c>
      <c r="DZ14" s="398">
        <v>0</v>
      </c>
      <c r="EA14" s="398">
        <v>8</v>
      </c>
      <c r="EB14" s="398">
        <v>9</v>
      </c>
      <c r="EC14" s="398">
        <v>0</v>
      </c>
      <c r="ED14" s="398">
        <v>0</v>
      </c>
      <c r="EE14" s="398">
        <v>1</v>
      </c>
      <c r="EF14" s="398">
        <v>3</v>
      </c>
      <c r="EG14" s="398">
        <v>0</v>
      </c>
      <c r="EH14" s="398">
        <v>0</v>
      </c>
      <c r="EI14" s="398">
        <v>2</v>
      </c>
      <c r="EJ14" s="398">
        <v>1</v>
      </c>
      <c r="EK14" s="398">
        <v>1</v>
      </c>
      <c r="EL14" s="398">
        <v>0</v>
      </c>
      <c r="EM14" s="398">
        <v>0</v>
      </c>
      <c r="EN14" s="398">
        <v>0</v>
      </c>
      <c r="EO14" s="398">
        <v>4</v>
      </c>
      <c r="EP14" s="398">
        <v>0</v>
      </c>
      <c r="EQ14" s="398">
        <v>0</v>
      </c>
      <c r="ER14" s="398">
        <v>0</v>
      </c>
      <c r="ES14" s="398">
        <v>1</v>
      </c>
      <c r="ET14" s="398">
        <v>2</v>
      </c>
      <c r="EU14" s="398">
        <v>0</v>
      </c>
      <c r="EV14" s="398">
        <v>0</v>
      </c>
      <c r="EW14" s="398">
        <v>1</v>
      </c>
      <c r="EX14" s="398">
        <v>0</v>
      </c>
      <c r="EY14" s="398">
        <v>0</v>
      </c>
      <c r="EZ14" s="398">
        <v>0</v>
      </c>
      <c r="FA14" s="398">
        <v>0</v>
      </c>
      <c r="FB14" s="398">
        <v>0</v>
      </c>
      <c r="FC14" s="398">
        <v>0</v>
      </c>
      <c r="FD14" s="398">
        <v>2</v>
      </c>
      <c r="FE14" s="398">
        <v>0</v>
      </c>
      <c r="FF14" s="398">
        <v>0</v>
      </c>
      <c r="FG14" s="398">
        <v>0</v>
      </c>
      <c r="FH14" s="398">
        <v>0</v>
      </c>
      <c r="FI14" s="398">
        <v>0</v>
      </c>
      <c r="FJ14" s="398">
        <v>0</v>
      </c>
      <c r="FK14" s="398">
        <v>0</v>
      </c>
      <c r="FL14" s="398">
        <v>0</v>
      </c>
      <c r="FM14" s="398">
        <v>0</v>
      </c>
      <c r="FN14" s="398">
        <v>0</v>
      </c>
      <c r="FO14" s="398">
        <v>0</v>
      </c>
      <c r="FP14" s="398">
        <v>0</v>
      </c>
      <c r="FQ14" s="398">
        <v>0</v>
      </c>
      <c r="FR14" s="398">
        <v>0</v>
      </c>
      <c r="FS14" s="398">
        <v>0</v>
      </c>
      <c r="FT14" s="398">
        <v>0</v>
      </c>
      <c r="FU14" s="398">
        <v>0</v>
      </c>
      <c r="FV14" s="398">
        <v>0</v>
      </c>
      <c r="FW14" s="398">
        <v>0</v>
      </c>
      <c r="FX14" s="398">
        <v>0</v>
      </c>
      <c r="FY14" s="398">
        <v>0</v>
      </c>
      <c r="FZ14" s="398">
        <v>0</v>
      </c>
      <c r="GA14" s="398">
        <v>0</v>
      </c>
      <c r="GB14" s="398">
        <v>0</v>
      </c>
      <c r="GC14" s="398">
        <v>0</v>
      </c>
      <c r="GD14" s="398">
        <v>0</v>
      </c>
      <c r="GE14" s="398">
        <v>0</v>
      </c>
      <c r="GF14" s="398">
        <v>0</v>
      </c>
      <c r="GG14" s="398">
        <v>0</v>
      </c>
      <c r="GH14" s="398">
        <v>0</v>
      </c>
      <c r="GI14" s="398">
        <v>0</v>
      </c>
      <c r="GJ14" s="398">
        <v>0</v>
      </c>
      <c r="GK14" s="398">
        <v>0</v>
      </c>
      <c r="GL14" s="398">
        <v>0</v>
      </c>
      <c r="GM14" s="398">
        <v>0</v>
      </c>
      <c r="GN14" s="398">
        <v>0</v>
      </c>
      <c r="GO14" s="398">
        <v>0</v>
      </c>
      <c r="GP14" s="398">
        <v>0</v>
      </c>
      <c r="GQ14" s="398">
        <v>0</v>
      </c>
      <c r="GR14" s="398">
        <v>40</v>
      </c>
      <c r="GS14" s="398">
        <v>29</v>
      </c>
      <c r="GT14" s="398">
        <v>69</v>
      </c>
      <c r="GU14" s="398">
        <v>40</v>
      </c>
      <c r="GV14" s="398">
        <v>50</v>
      </c>
      <c r="GW14" s="398">
        <v>90</v>
      </c>
      <c r="GX14" s="398">
        <v>41</v>
      </c>
      <c r="GY14" s="398">
        <v>59</v>
      </c>
      <c r="GZ14" s="398">
        <v>100</v>
      </c>
      <c r="HA14" s="398">
        <v>121</v>
      </c>
      <c r="HB14" s="398">
        <v>138</v>
      </c>
      <c r="HC14" s="398">
        <v>259</v>
      </c>
      <c r="HD14" s="398">
        <v>0</v>
      </c>
      <c r="HE14" s="398">
        <v>0</v>
      </c>
      <c r="HF14" s="398">
        <v>0</v>
      </c>
      <c r="HG14" s="398">
        <v>257</v>
      </c>
      <c r="HH14" s="398">
        <v>1</v>
      </c>
      <c r="HI14" s="398">
        <v>1</v>
      </c>
      <c r="HJ14" s="398">
        <v>0</v>
      </c>
      <c r="HK14" s="398">
        <v>0</v>
      </c>
      <c r="HL14" s="398">
        <v>0</v>
      </c>
      <c r="HM14" s="398">
        <v>0</v>
      </c>
      <c r="HN14" s="398">
        <v>259</v>
      </c>
      <c r="HO14" s="398">
        <v>0</v>
      </c>
      <c r="HP14" s="398">
        <v>0</v>
      </c>
      <c r="HQ14" s="398">
        <v>0</v>
      </c>
      <c r="HR14" s="398">
        <v>0</v>
      </c>
      <c r="HS14" s="398">
        <v>0</v>
      </c>
      <c r="HT14" s="398">
        <v>0</v>
      </c>
      <c r="HU14" s="398">
        <v>0</v>
      </c>
      <c r="HV14" s="398">
        <v>0</v>
      </c>
      <c r="HW14" s="398">
        <v>0</v>
      </c>
      <c r="HX14" s="398">
        <v>0</v>
      </c>
      <c r="HY14" s="398">
        <v>0</v>
      </c>
      <c r="HZ14" s="398">
        <v>0</v>
      </c>
      <c r="IA14" s="398">
        <v>0</v>
      </c>
      <c r="IB14" s="398">
        <v>0</v>
      </c>
      <c r="IC14" s="398">
        <v>0</v>
      </c>
      <c r="ID14" s="398">
        <v>0</v>
      </c>
      <c r="IE14" s="398">
        <v>0</v>
      </c>
      <c r="IF14" s="398">
        <v>0</v>
      </c>
      <c r="IG14" s="398">
        <v>0</v>
      </c>
      <c r="IH14" s="398">
        <v>0</v>
      </c>
      <c r="II14" s="398">
        <v>0</v>
      </c>
      <c r="IJ14" s="398">
        <v>0</v>
      </c>
      <c r="IK14" s="398">
        <v>0</v>
      </c>
      <c r="IL14" s="398">
        <v>0</v>
      </c>
      <c r="IM14" s="398">
        <v>0</v>
      </c>
      <c r="IN14" s="398">
        <v>0</v>
      </c>
      <c r="IO14" s="398">
        <v>0</v>
      </c>
      <c r="IP14" s="398">
        <v>2</v>
      </c>
      <c r="IQ14" s="398">
        <v>3</v>
      </c>
      <c r="IR14" s="398">
        <v>5</v>
      </c>
      <c r="IS14" s="398">
        <v>14</v>
      </c>
      <c r="IT14" s="398">
        <v>20</v>
      </c>
      <c r="IU14" s="398">
        <v>34</v>
      </c>
      <c r="IV14" s="398">
        <v>41</v>
      </c>
      <c r="IW14" s="398">
        <v>37</v>
      </c>
      <c r="IX14" s="398">
        <v>78</v>
      </c>
      <c r="IY14" s="398">
        <v>46</v>
      </c>
      <c r="IZ14" s="398">
        <v>57</v>
      </c>
      <c r="JA14" s="398">
        <v>103</v>
      </c>
      <c r="JB14" s="398">
        <v>13</v>
      </c>
      <c r="JC14" s="398">
        <v>19</v>
      </c>
      <c r="JD14" s="398">
        <v>32</v>
      </c>
      <c r="JE14" s="398">
        <v>5</v>
      </c>
      <c r="JF14" s="398">
        <v>2</v>
      </c>
      <c r="JG14" s="398">
        <v>7</v>
      </c>
      <c r="JH14" s="398">
        <v>0</v>
      </c>
      <c r="JI14" s="398">
        <v>0</v>
      </c>
      <c r="JJ14" s="398">
        <v>0</v>
      </c>
      <c r="JK14" s="398">
        <v>0</v>
      </c>
      <c r="JL14" s="398">
        <v>0</v>
      </c>
      <c r="JM14" s="398">
        <v>0</v>
      </c>
      <c r="JN14" s="398">
        <v>0</v>
      </c>
      <c r="JO14" s="398">
        <v>0</v>
      </c>
      <c r="JP14" s="398">
        <v>0</v>
      </c>
      <c r="JQ14" s="398">
        <v>0</v>
      </c>
      <c r="JR14" s="398">
        <v>0</v>
      </c>
      <c r="JS14" s="398">
        <v>0</v>
      </c>
      <c r="JT14" s="398">
        <v>0</v>
      </c>
      <c r="JU14" s="398">
        <v>0</v>
      </c>
      <c r="JV14" s="398">
        <v>0</v>
      </c>
      <c r="JW14" s="398">
        <v>0</v>
      </c>
      <c r="JX14" s="398">
        <v>0</v>
      </c>
      <c r="JY14" s="398">
        <v>0</v>
      </c>
      <c r="JZ14" s="398">
        <v>0</v>
      </c>
      <c r="KA14" s="398">
        <v>0</v>
      </c>
      <c r="KB14" s="398">
        <v>0</v>
      </c>
      <c r="KC14" s="398">
        <v>0</v>
      </c>
      <c r="KD14" s="398">
        <v>0</v>
      </c>
      <c r="KE14" s="398">
        <v>0</v>
      </c>
      <c r="KF14" s="398">
        <v>0</v>
      </c>
      <c r="KG14" s="398">
        <v>0</v>
      </c>
      <c r="KH14" s="398">
        <v>0</v>
      </c>
      <c r="KI14" s="398">
        <v>0</v>
      </c>
      <c r="KJ14" s="398">
        <v>0</v>
      </c>
      <c r="KK14" s="398">
        <v>0</v>
      </c>
      <c r="KL14" s="398">
        <v>0</v>
      </c>
      <c r="KM14" s="398">
        <v>0</v>
      </c>
      <c r="KN14" s="398">
        <v>0</v>
      </c>
      <c r="KO14" s="398">
        <v>0</v>
      </c>
      <c r="KP14" s="398">
        <v>0</v>
      </c>
      <c r="KQ14" s="398">
        <v>0</v>
      </c>
      <c r="KR14" s="398">
        <v>0</v>
      </c>
      <c r="KS14" s="398">
        <v>0</v>
      </c>
      <c r="KT14" s="398">
        <v>0</v>
      </c>
      <c r="KU14" s="398">
        <v>0</v>
      </c>
      <c r="KV14" s="398">
        <v>0</v>
      </c>
      <c r="KW14" s="398">
        <v>0</v>
      </c>
      <c r="KX14" s="398">
        <v>0</v>
      </c>
      <c r="KY14" s="398">
        <v>0</v>
      </c>
      <c r="KZ14" s="398">
        <v>0</v>
      </c>
      <c r="LA14" s="398">
        <v>0</v>
      </c>
      <c r="LB14" s="398">
        <v>0</v>
      </c>
      <c r="LC14" s="398">
        <v>0</v>
      </c>
      <c r="LD14" s="398">
        <v>0</v>
      </c>
      <c r="LE14" s="398">
        <v>0</v>
      </c>
      <c r="LF14" s="398">
        <v>0</v>
      </c>
      <c r="LG14" s="398">
        <v>0</v>
      </c>
      <c r="LH14" s="398">
        <v>0</v>
      </c>
      <c r="LI14" s="398">
        <v>0</v>
      </c>
      <c r="LJ14" s="398">
        <v>0</v>
      </c>
      <c r="LK14" s="398">
        <v>0</v>
      </c>
      <c r="LL14" s="398">
        <v>0</v>
      </c>
      <c r="LM14" s="398">
        <v>0</v>
      </c>
      <c r="LN14" s="398">
        <v>0</v>
      </c>
      <c r="LO14" s="398">
        <v>0</v>
      </c>
      <c r="LP14" s="398">
        <v>0</v>
      </c>
      <c r="LQ14" s="398">
        <v>0</v>
      </c>
      <c r="LR14" s="398">
        <v>0</v>
      </c>
      <c r="LS14" s="398">
        <v>0</v>
      </c>
      <c r="LT14" s="398">
        <v>0</v>
      </c>
      <c r="LU14" s="398">
        <v>0</v>
      </c>
      <c r="LV14" s="398">
        <v>35</v>
      </c>
      <c r="LW14" s="398">
        <v>47</v>
      </c>
      <c r="LX14" s="398">
        <v>82</v>
      </c>
      <c r="LY14" s="398">
        <v>0</v>
      </c>
      <c r="LZ14" s="398">
        <v>0</v>
      </c>
      <c r="MA14" s="398">
        <v>0</v>
      </c>
      <c r="MB14" s="398">
        <v>0</v>
      </c>
      <c r="MC14" s="398">
        <v>0</v>
      </c>
      <c r="MD14" s="398">
        <v>0</v>
      </c>
      <c r="ME14" s="398">
        <v>0</v>
      </c>
      <c r="MF14" s="398">
        <v>0</v>
      </c>
      <c r="MG14" s="398">
        <v>0</v>
      </c>
      <c r="MH14" s="398">
        <v>3</v>
      </c>
      <c r="MI14" s="398">
        <v>4</v>
      </c>
      <c r="MJ14" s="398">
        <v>4</v>
      </c>
      <c r="MK14" s="398">
        <v>11</v>
      </c>
    </row>
    <row r="15" spans="1:349" s="399" customFormat="1">
      <c r="A15" s="396">
        <v>6</v>
      </c>
      <c r="B15" s="396"/>
      <c r="C15" s="396" t="s">
        <v>89</v>
      </c>
      <c r="D15" s="397"/>
      <c r="E15" s="398"/>
      <c r="F15" s="398" t="s">
        <v>89</v>
      </c>
      <c r="G15" s="398"/>
      <c r="H15" s="398"/>
      <c r="I15" s="398"/>
      <c r="J15" s="398"/>
      <c r="K15" s="398"/>
      <c r="L15" s="398"/>
      <c r="M15" s="398"/>
      <c r="N15" s="398"/>
      <c r="O15" s="398">
        <v>2</v>
      </c>
      <c r="P15" s="398">
        <v>18</v>
      </c>
      <c r="Q15" s="398">
        <v>0</v>
      </c>
      <c r="R15" s="398">
        <v>1</v>
      </c>
      <c r="S15" s="398">
        <v>0</v>
      </c>
      <c r="T15" s="398">
        <v>21</v>
      </c>
      <c r="U15" s="398">
        <v>1</v>
      </c>
      <c r="V15" s="398">
        <v>1</v>
      </c>
      <c r="W15" s="398">
        <v>0</v>
      </c>
      <c r="X15" s="398">
        <v>0</v>
      </c>
      <c r="Y15" s="398">
        <v>0</v>
      </c>
      <c r="Z15" s="398">
        <v>2</v>
      </c>
      <c r="AA15" s="398">
        <v>0</v>
      </c>
      <c r="AB15" s="398">
        <v>1</v>
      </c>
      <c r="AC15" s="398">
        <v>0</v>
      </c>
      <c r="AD15" s="398">
        <v>1</v>
      </c>
      <c r="AE15" s="398">
        <v>0</v>
      </c>
      <c r="AF15" s="398">
        <v>2</v>
      </c>
      <c r="AG15" s="398">
        <v>0</v>
      </c>
      <c r="AH15" s="398">
        <v>0</v>
      </c>
      <c r="AI15" s="398">
        <v>0</v>
      </c>
      <c r="AJ15" s="398">
        <v>0</v>
      </c>
      <c r="AK15" s="398">
        <v>0</v>
      </c>
      <c r="AL15" s="398">
        <v>0</v>
      </c>
      <c r="AM15" s="398">
        <v>0</v>
      </c>
      <c r="AN15" s="398">
        <v>0</v>
      </c>
      <c r="AO15" s="398">
        <v>0</v>
      </c>
      <c r="AP15" s="398">
        <v>0</v>
      </c>
      <c r="AQ15" s="398">
        <v>0</v>
      </c>
      <c r="AR15" s="398">
        <v>0</v>
      </c>
      <c r="AS15" s="398">
        <v>0</v>
      </c>
      <c r="AT15" s="398">
        <v>1</v>
      </c>
      <c r="AU15" s="398">
        <v>0</v>
      </c>
      <c r="AV15" s="398">
        <v>0</v>
      </c>
      <c r="AW15" s="398">
        <v>0</v>
      </c>
      <c r="AX15" s="398">
        <v>1</v>
      </c>
      <c r="AY15" s="398">
        <v>0</v>
      </c>
      <c r="AZ15" s="398">
        <v>0</v>
      </c>
      <c r="BA15" s="398">
        <v>0</v>
      </c>
      <c r="BB15" s="398">
        <v>0</v>
      </c>
      <c r="BC15" s="398">
        <v>0</v>
      </c>
      <c r="BD15" s="398">
        <v>0</v>
      </c>
      <c r="BE15" s="398">
        <v>0</v>
      </c>
      <c r="BF15" s="398">
        <v>0</v>
      </c>
      <c r="BG15" s="398">
        <v>0</v>
      </c>
      <c r="BH15" s="398">
        <v>0</v>
      </c>
      <c r="BI15" s="398">
        <v>0</v>
      </c>
      <c r="BJ15" s="398">
        <v>0</v>
      </c>
      <c r="BK15" s="398">
        <v>0</v>
      </c>
      <c r="BL15" s="398">
        <v>0</v>
      </c>
      <c r="BM15" s="398">
        <v>0</v>
      </c>
      <c r="BN15" s="398">
        <v>0</v>
      </c>
      <c r="BO15" s="398">
        <v>0</v>
      </c>
      <c r="BP15" s="398">
        <v>0</v>
      </c>
      <c r="BQ15" s="398">
        <v>0</v>
      </c>
      <c r="BR15" s="398">
        <v>0</v>
      </c>
      <c r="BS15" s="398">
        <v>1</v>
      </c>
      <c r="BT15" s="398">
        <v>0</v>
      </c>
      <c r="BU15" s="398">
        <v>0</v>
      </c>
      <c r="BV15" s="398">
        <v>1</v>
      </c>
      <c r="BW15" s="398">
        <v>0</v>
      </c>
      <c r="BX15" s="398">
        <v>1</v>
      </c>
      <c r="BY15" s="398">
        <v>0</v>
      </c>
      <c r="BZ15" s="398">
        <v>0</v>
      </c>
      <c r="CA15" s="398">
        <v>0</v>
      </c>
      <c r="CB15" s="398">
        <v>1</v>
      </c>
      <c r="CC15" s="398">
        <v>0</v>
      </c>
      <c r="CD15" s="398">
        <v>2</v>
      </c>
      <c r="CE15" s="398">
        <v>0</v>
      </c>
      <c r="CF15" s="398">
        <v>0</v>
      </c>
      <c r="CG15" s="398">
        <v>0</v>
      </c>
      <c r="CH15" s="398">
        <v>2</v>
      </c>
      <c r="CI15" s="398">
        <v>0</v>
      </c>
      <c r="CJ15" s="398">
        <v>2</v>
      </c>
      <c r="CK15" s="398">
        <v>1</v>
      </c>
      <c r="CL15" s="398">
        <v>0</v>
      </c>
      <c r="CM15" s="398">
        <v>0</v>
      </c>
      <c r="CN15" s="398">
        <v>3</v>
      </c>
      <c r="CO15" s="398">
        <v>0</v>
      </c>
      <c r="CP15" s="398">
        <v>1</v>
      </c>
      <c r="CQ15" s="398">
        <v>0</v>
      </c>
      <c r="CR15" s="398">
        <v>1</v>
      </c>
      <c r="CS15" s="398">
        <v>0</v>
      </c>
      <c r="CT15" s="398">
        <v>2</v>
      </c>
      <c r="CU15" s="398">
        <v>0</v>
      </c>
      <c r="CV15" s="398">
        <v>0</v>
      </c>
      <c r="CW15" s="398">
        <v>106</v>
      </c>
      <c r="CX15" s="398">
        <v>0</v>
      </c>
      <c r="CY15" s="398">
        <v>0</v>
      </c>
      <c r="CZ15" s="398">
        <v>51</v>
      </c>
      <c r="DA15" s="398">
        <v>0</v>
      </c>
      <c r="DB15" s="398">
        <v>0</v>
      </c>
      <c r="DC15" s="398">
        <v>0</v>
      </c>
      <c r="DD15" s="398">
        <v>0</v>
      </c>
      <c r="DE15" s="398">
        <v>0</v>
      </c>
      <c r="DF15" s="398">
        <v>0</v>
      </c>
      <c r="DG15" s="398">
        <v>0</v>
      </c>
      <c r="DH15" s="398">
        <v>0</v>
      </c>
      <c r="DI15" s="398">
        <v>9</v>
      </c>
      <c r="DJ15" s="398">
        <v>22</v>
      </c>
      <c r="DK15" s="398">
        <v>1</v>
      </c>
      <c r="DL15" s="398">
        <v>5</v>
      </c>
      <c r="DM15" s="398">
        <v>0</v>
      </c>
      <c r="DN15" s="398">
        <v>0</v>
      </c>
      <c r="DO15" s="398">
        <v>0</v>
      </c>
      <c r="DP15" s="398">
        <v>0</v>
      </c>
      <c r="DQ15" s="398">
        <v>2</v>
      </c>
      <c r="DR15" s="398">
        <v>8</v>
      </c>
      <c r="DS15" s="398">
        <v>3</v>
      </c>
      <c r="DT15" s="398">
        <v>14</v>
      </c>
      <c r="DU15" s="398">
        <v>3</v>
      </c>
      <c r="DV15" s="398">
        <v>5</v>
      </c>
      <c r="DW15" s="398">
        <v>2</v>
      </c>
      <c r="DX15" s="398">
        <v>0</v>
      </c>
      <c r="DY15" s="398">
        <v>0</v>
      </c>
      <c r="DZ15" s="398">
        <v>0</v>
      </c>
      <c r="EA15" s="398">
        <v>6</v>
      </c>
      <c r="EB15" s="398">
        <v>11</v>
      </c>
      <c r="EC15" s="398">
        <v>0</v>
      </c>
      <c r="ED15" s="398">
        <v>1</v>
      </c>
      <c r="EE15" s="398">
        <v>2</v>
      </c>
      <c r="EF15" s="398">
        <v>9</v>
      </c>
      <c r="EG15" s="398">
        <v>0</v>
      </c>
      <c r="EH15" s="398">
        <v>0</v>
      </c>
      <c r="EI15" s="398">
        <v>2</v>
      </c>
      <c r="EJ15" s="398">
        <v>6</v>
      </c>
      <c r="EK15" s="398">
        <v>1</v>
      </c>
      <c r="EL15" s="398">
        <v>1</v>
      </c>
      <c r="EM15" s="398">
        <v>0</v>
      </c>
      <c r="EN15" s="398">
        <v>0</v>
      </c>
      <c r="EO15" s="398">
        <v>2</v>
      </c>
      <c r="EP15" s="398">
        <v>0</v>
      </c>
      <c r="EQ15" s="398">
        <v>0</v>
      </c>
      <c r="ER15" s="398">
        <v>0</v>
      </c>
      <c r="ES15" s="398">
        <v>3</v>
      </c>
      <c r="ET15" s="398">
        <v>2</v>
      </c>
      <c r="EU15" s="398">
        <v>0</v>
      </c>
      <c r="EV15" s="398">
        <v>0</v>
      </c>
      <c r="EW15" s="398">
        <v>0</v>
      </c>
      <c r="EX15" s="398">
        <v>0</v>
      </c>
      <c r="EY15" s="398">
        <v>1</v>
      </c>
      <c r="EZ15" s="398">
        <v>1</v>
      </c>
      <c r="FA15" s="398">
        <v>0</v>
      </c>
      <c r="FB15" s="398">
        <v>0</v>
      </c>
      <c r="FC15" s="398">
        <v>0</v>
      </c>
      <c r="FD15" s="398">
        <v>1</v>
      </c>
      <c r="FE15" s="398">
        <v>0</v>
      </c>
      <c r="FF15" s="398">
        <v>0</v>
      </c>
      <c r="FG15" s="398">
        <v>0</v>
      </c>
      <c r="FH15" s="398">
        <v>0</v>
      </c>
      <c r="FI15" s="398">
        <v>0</v>
      </c>
      <c r="FJ15" s="398">
        <v>0</v>
      </c>
      <c r="FK15" s="398">
        <v>0</v>
      </c>
      <c r="FL15" s="398">
        <v>1</v>
      </c>
      <c r="FM15" s="398">
        <v>0</v>
      </c>
      <c r="FN15" s="398">
        <v>0</v>
      </c>
      <c r="FO15" s="398">
        <v>0</v>
      </c>
      <c r="FP15" s="398">
        <v>0</v>
      </c>
      <c r="FQ15" s="398">
        <v>0</v>
      </c>
      <c r="FR15" s="398">
        <v>0</v>
      </c>
      <c r="FS15" s="398">
        <v>0</v>
      </c>
      <c r="FT15" s="398">
        <v>0</v>
      </c>
      <c r="FU15" s="398">
        <v>0</v>
      </c>
      <c r="FV15" s="398">
        <v>0</v>
      </c>
      <c r="FW15" s="398">
        <v>0</v>
      </c>
      <c r="FX15" s="398">
        <v>0</v>
      </c>
      <c r="FY15" s="398">
        <v>0</v>
      </c>
      <c r="FZ15" s="398">
        <v>0</v>
      </c>
      <c r="GA15" s="398">
        <v>0</v>
      </c>
      <c r="GB15" s="398">
        <v>0</v>
      </c>
      <c r="GC15" s="398">
        <v>0</v>
      </c>
      <c r="GD15" s="398">
        <v>0</v>
      </c>
      <c r="GE15" s="398">
        <v>0</v>
      </c>
      <c r="GF15" s="398">
        <v>0</v>
      </c>
      <c r="GG15" s="398">
        <v>0</v>
      </c>
      <c r="GH15" s="398">
        <v>0</v>
      </c>
      <c r="GI15" s="398">
        <v>0</v>
      </c>
      <c r="GJ15" s="398">
        <v>0</v>
      </c>
      <c r="GK15" s="398">
        <v>0</v>
      </c>
      <c r="GL15" s="398">
        <v>0</v>
      </c>
      <c r="GM15" s="398">
        <v>0</v>
      </c>
      <c r="GN15" s="398">
        <v>0</v>
      </c>
      <c r="GO15" s="398">
        <v>0</v>
      </c>
      <c r="GP15" s="398">
        <v>0</v>
      </c>
      <c r="GQ15" s="398">
        <v>0</v>
      </c>
      <c r="GR15" s="398">
        <v>100</v>
      </c>
      <c r="GS15" s="398">
        <v>106</v>
      </c>
      <c r="GT15" s="398">
        <v>206</v>
      </c>
      <c r="GU15" s="398">
        <v>67</v>
      </c>
      <c r="GV15" s="398">
        <v>112</v>
      </c>
      <c r="GW15" s="398">
        <v>179</v>
      </c>
      <c r="GX15" s="398">
        <v>56</v>
      </c>
      <c r="GY15" s="398">
        <v>102</v>
      </c>
      <c r="GZ15" s="398">
        <v>158</v>
      </c>
      <c r="HA15" s="398">
        <v>223</v>
      </c>
      <c r="HB15" s="398">
        <v>320</v>
      </c>
      <c r="HC15" s="398">
        <v>543</v>
      </c>
      <c r="HD15" s="398">
        <v>0</v>
      </c>
      <c r="HE15" s="398">
        <v>0</v>
      </c>
      <c r="HF15" s="398">
        <v>0</v>
      </c>
      <c r="HG15" s="398">
        <v>529</v>
      </c>
      <c r="HH15" s="398">
        <v>14</v>
      </c>
      <c r="HI15" s="398">
        <v>0</v>
      </c>
      <c r="HJ15" s="398">
        <v>0</v>
      </c>
      <c r="HK15" s="398">
        <v>0</v>
      </c>
      <c r="HL15" s="398">
        <v>0</v>
      </c>
      <c r="HM15" s="398">
        <v>0</v>
      </c>
      <c r="HN15" s="398">
        <v>543</v>
      </c>
      <c r="HO15" s="398">
        <v>0</v>
      </c>
      <c r="HP15" s="398">
        <v>0</v>
      </c>
      <c r="HQ15" s="398">
        <v>0</v>
      </c>
      <c r="HR15" s="398">
        <v>0</v>
      </c>
      <c r="HS15" s="398">
        <v>0</v>
      </c>
      <c r="HT15" s="398">
        <v>0</v>
      </c>
      <c r="HU15" s="398">
        <v>0</v>
      </c>
      <c r="HV15" s="398">
        <v>0</v>
      </c>
      <c r="HW15" s="398">
        <v>0</v>
      </c>
      <c r="HX15" s="398">
        <v>0</v>
      </c>
      <c r="HY15" s="398">
        <v>0</v>
      </c>
      <c r="HZ15" s="398">
        <v>0</v>
      </c>
      <c r="IA15" s="398">
        <v>0</v>
      </c>
      <c r="IB15" s="398">
        <v>0</v>
      </c>
      <c r="IC15" s="398">
        <v>0</v>
      </c>
      <c r="ID15" s="398">
        <v>0</v>
      </c>
      <c r="IE15" s="398">
        <v>0</v>
      </c>
      <c r="IF15" s="398">
        <v>0</v>
      </c>
      <c r="IG15" s="398">
        <v>0</v>
      </c>
      <c r="IH15" s="398">
        <v>0</v>
      </c>
      <c r="II15" s="398">
        <v>0</v>
      </c>
      <c r="IJ15" s="398">
        <v>0</v>
      </c>
      <c r="IK15" s="398">
        <v>0</v>
      </c>
      <c r="IL15" s="398">
        <v>0</v>
      </c>
      <c r="IM15" s="398">
        <v>0</v>
      </c>
      <c r="IN15" s="398">
        <v>0</v>
      </c>
      <c r="IO15" s="398">
        <v>0</v>
      </c>
      <c r="IP15" s="398">
        <v>9</v>
      </c>
      <c r="IQ15" s="398">
        <v>8</v>
      </c>
      <c r="IR15" s="398">
        <v>17</v>
      </c>
      <c r="IS15" s="398">
        <v>49</v>
      </c>
      <c r="IT15" s="398">
        <v>75</v>
      </c>
      <c r="IU15" s="398">
        <v>124</v>
      </c>
      <c r="IV15" s="398">
        <v>63</v>
      </c>
      <c r="IW15" s="398">
        <v>96</v>
      </c>
      <c r="IX15" s="398">
        <v>159</v>
      </c>
      <c r="IY15" s="398">
        <v>63</v>
      </c>
      <c r="IZ15" s="398">
        <v>90</v>
      </c>
      <c r="JA15" s="398">
        <v>153</v>
      </c>
      <c r="JB15" s="398">
        <v>25</v>
      </c>
      <c r="JC15" s="398">
        <v>42</v>
      </c>
      <c r="JD15" s="398">
        <v>67</v>
      </c>
      <c r="JE15" s="398">
        <v>14</v>
      </c>
      <c r="JF15" s="398">
        <v>9</v>
      </c>
      <c r="JG15" s="398">
        <v>23</v>
      </c>
      <c r="JH15" s="398">
        <v>0</v>
      </c>
      <c r="JI15" s="398">
        <v>0</v>
      </c>
      <c r="JJ15" s="398">
        <v>0</v>
      </c>
      <c r="JK15" s="398">
        <v>0</v>
      </c>
      <c r="JL15" s="398">
        <v>0</v>
      </c>
      <c r="JM15" s="398">
        <v>0</v>
      </c>
      <c r="JN15" s="398">
        <v>0</v>
      </c>
      <c r="JO15" s="398">
        <v>0</v>
      </c>
      <c r="JP15" s="398">
        <v>0</v>
      </c>
      <c r="JQ15" s="398">
        <v>0</v>
      </c>
      <c r="JR15" s="398">
        <v>0</v>
      </c>
      <c r="JS15" s="398">
        <v>0</v>
      </c>
      <c r="JT15" s="398">
        <v>0</v>
      </c>
      <c r="JU15" s="398">
        <v>0</v>
      </c>
      <c r="JV15" s="398">
        <v>0</v>
      </c>
      <c r="JW15" s="398">
        <v>0</v>
      </c>
      <c r="JX15" s="398">
        <v>0</v>
      </c>
      <c r="JY15" s="398">
        <v>0</v>
      </c>
      <c r="JZ15" s="398">
        <v>0</v>
      </c>
      <c r="KA15" s="398">
        <v>0</v>
      </c>
      <c r="KB15" s="398">
        <v>0</v>
      </c>
      <c r="KC15" s="398">
        <v>0</v>
      </c>
      <c r="KD15" s="398">
        <v>0</v>
      </c>
      <c r="KE15" s="398">
        <v>0</v>
      </c>
      <c r="KF15" s="398">
        <v>2</v>
      </c>
      <c r="KG15" s="398">
        <v>0</v>
      </c>
      <c r="KH15" s="398">
        <v>0</v>
      </c>
      <c r="KI15" s="398">
        <v>0</v>
      </c>
      <c r="KJ15" s="398">
        <v>0</v>
      </c>
      <c r="KK15" s="398">
        <v>0</v>
      </c>
      <c r="KL15" s="398">
        <v>2</v>
      </c>
      <c r="KM15" s="398">
        <v>0</v>
      </c>
      <c r="KN15" s="398">
        <v>2</v>
      </c>
      <c r="KO15" s="398">
        <v>0</v>
      </c>
      <c r="KP15" s="398">
        <v>0</v>
      </c>
      <c r="KQ15" s="398">
        <v>0</v>
      </c>
      <c r="KR15" s="398">
        <v>0</v>
      </c>
      <c r="KS15" s="398">
        <v>0</v>
      </c>
      <c r="KT15" s="398">
        <v>0</v>
      </c>
      <c r="KU15" s="398">
        <v>0</v>
      </c>
      <c r="KV15" s="398">
        <v>0</v>
      </c>
      <c r="KW15" s="398">
        <v>0</v>
      </c>
      <c r="KX15" s="398">
        <v>0</v>
      </c>
      <c r="KY15" s="398">
        <v>0</v>
      </c>
      <c r="KZ15" s="398">
        <v>0</v>
      </c>
      <c r="LA15" s="398">
        <v>0</v>
      </c>
      <c r="LB15" s="398">
        <v>0</v>
      </c>
      <c r="LC15" s="398">
        <v>0</v>
      </c>
      <c r="LD15" s="398">
        <v>0</v>
      </c>
      <c r="LE15" s="398">
        <v>0</v>
      </c>
      <c r="LF15" s="398">
        <v>0</v>
      </c>
      <c r="LG15" s="398">
        <v>0</v>
      </c>
      <c r="LH15" s="398">
        <v>0</v>
      </c>
      <c r="LI15" s="398">
        <v>0</v>
      </c>
      <c r="LJ15" s="398">
        <v>0</v>
      </c>
      <c r="LK15" s="398">
        <v>0</v>
      </c>
      <c r="LL15" s="398">
        <v>0</v>
      </c>
      <c r="LM15" s="398">
        <v>0</v>
      </c>
      <c r="LN15" s="398">
        <v>0</v>
      </c>
      <c r="LO15" s="398">
        <v>0</v>
      </c>
      <c r="LP15" s="398">
        <v>0</v>
      </c>
      <c r="LQ15" s="398">
        <v>0</v>
      </c>
      <c r="LR15" s="398">
        <v>0</v>
      </c>
      <c r="LS15" s="398">
        <v>0</v>
      </c>
      <c r="LT15" s="398">
        <v>0</v>
      </c>
      <c r="LU15" s="398">
        <v>0</v>
      </c>
      <c r="LV15" s="398">
        <v>49</v>
      </c>
      <c r="LW15" s="398">
        <v>75</v>
      </c>
      <c r="LX15" s="398">
        <v>124</v>
      </c>
      <c r="LY15" s="398">
        <v>0</v>
      </c>
      <c r="LZ15" s="398">
        <v>0</v>
      </c>
      <c r="MA15" s="398">
        <v>0</v>
      </c>
      <c r="MB15" s="398">
        <v>0</v>
      </c>
      <c r="MC15" s="398">
        <v>0</v>
      </c>
      <c r="MD15" s="398">
        <v>0</v>
      </c>
      <c r="ME15" s="398">
        <v>0</v>
      </c>
      <c r="MF15" s="398">
        <v>0</v>
      </c>
      <c r="MG15" s="398">
        <v>0</v>
      </c>
      <c r="MH15" s="398">
        <v>7</v>
      </c>
      <c r="MI15" s="398">
        <v>7</v>
      </c>
      <c r="MJ15" s="398">
        <v>7</v>
      </c>
      <c r="MK15" s="398">
        <v>21</v>
      </c>
    </row>
    <row r="16" spans="1:349" s="399" customFormat="1">
      <c r="A16" s="396">
        <v>7</v>
      </c>
      <c r="B16" s="396"/>
      <c r="C16" s="396" t="s">
        <v>83</v>
      </c>
      <c r="D16" s="397"/>
      <c r="E16" s="398"/>
      <c r="F16" s="398" t="s">
        <v>83</v>
      </c>
      <c r="G16" s="398"/>
      <c r="H16" s="398"/>
      <c r="I16" s="398"/>
      <c r="J16" s="398"/>
      <c r="K16" s="398"/>
      <c r="L16" s="398"/>
      <c r="M16" s="398"/>
      <c r="N16" s="398"/>
      <c r="O16" s="398">
        <v>10</v>
      </c>
      <c r="P16" s="398">
        <v>5</v>
      </c>
      <c r="Q16" s="398">
        <v>0</v>
      </c>
      <c r="R16" s="398">
        <v>0</v>
      </c>
      <c r="S16" s="398">
        <v>0</v>
      </c>
      <c r="T16" s="398">
        <v>15</v>
      </c>
      <c r="U16" s="398">
        <v>1</v>
      </c>
      <c r="V16" s="398">
        <v>0</v>
      </c>
      <c r="W16" s="398">
        <v>0</v>
      </c>
      <c r="X16" s="398">
        <v>0</v>
      </c>
      <c r="Y16" s="398">
        <v>0</v>
      </c>
      <c r="Z16" s="398">
        <v>1</v>
      </c>
      <c r="AA16" s="398">
        <v>0</v>
      </c>
      <c r="AB16" s="398">
        <v>0</v>
      </c>
      <c r="AC16" s="398">
        <v>0</v>
      </c>
      <c r="AD16" s="398">
        <v>0</v>
      </c>
      <c r="AE16" s="398">
        <v>0</v>
      </c>
      <c r="AF16" s="398">
        <v>0</v>
      </c>
      <c r="AG16" s="398">
        <v>0</v>
      </c>
      <c r="AH16" s="398">
        <v>0</v>
      </c>
      <c r="AI16" s="398">
        <v>0</v>
      </c>
      <c r="AJ16" s="398">
        <v>0</v>
      </c>
      <c r="AK16" s="398">
        <v>0</v>
      </c>
      <c r="AL16" s="398">
        <v>0</v>
      </c>
      <c r="AM16" s="398">
        <v>1</v>
      </c>
      <c r="AN16" s="398">
        <v>0</v>
      </c>
      <c r="AO16" s="398">
        <v>0</v>
      </c>
      <c r="AP16" s="398">
        <v>0</v>
      </c>
      <c r="AQ16" s="398">
        <v>0</v>
      </c>
      <c r="AR16" s="398">
        <v>1</v>
      </c>
      <c r="AS16" s="398">
        <v>0</v>
      </c>
      <c r="AT16" s="398">
        <v>1</v>
      </c>
      <c r="AU16" s="398">
        <v>0</v>
      </c>
      <c r="AV16" s="398">
        <v>0</v>
      </c>
      <c r="AW16" s="398">
        <v>0</v>
      </c>
      <c r="AX16" s="398">
        <v>1</v>
      </c>
      <c r="AY16" s="398">
        <v>0</v>
      </c>
      <c r="AZ16" s="398">
        <v>0</v>
      </c>
      <c r="BA16" s="398">
        <v>0</v>
      </c>
      <c r="BB16" s="398">
        <v>0</v>
      </c>
      <c r="BC16" s="398">
        <v>0</v>
      </c>
      <c r="BD16" s="398">
        <v>0</v>
      </c>
      <c r="BE16" s="398">
        <v>0</v>
      </c>
      <c r="BF16" s="398">
        <v>0</v>
      </c>
      <c r="BG16" s="398">
        <v>0</v>
      </c>
      <c r="BH16" s="398">
        <v>0</v>
      </c>
      <c r="BI16" s="398">
        <v>0</v>
      </c>
      <c r="BJ16" s="398">
        <v>0</v>
      </c>
      <c r="BK16" s="398">
        <v>1</v>
      </c>
      <c r="BL16" s="398">
        <v>0</v>
      </c>
      <c r="BM16" s="398">
        <v>0</v>
      </c>
      <c r="BN16" s="398">
        <v>0</v>
      </c>
      <c r="BO16" s="398">
        <v>0</v>
      </c>
      <c r="BP16" s="398">
        <v>1</v>
      </c>
      <c r="BQ16" s="398">
        <v>0</v>
      </c>
      <c r="BR16" s="398">
        <v>0</v>
      </c>
      <c r="BS16" s="398">
        <v>0</v>
      </c>
      <c r="BT16" s="398">
        <v>0</v>
      </c>
      <c r="BU16" s="398">
        <v>0</v>
      </c>
      <c r="BV16" s="398">
        <v>0</v>
      </c>
      <c r="BW16" s="398">
        <v>0</v>
      </c>
      <c r="BX16" s="398">
        <v>1</v>
      </c>
      <c r="BY16" s="398">
        <v>0</v>
      </c>
      <c r="BZ16" s="398">
        <v>0</v>
      </c>
      <c r="CA16" s="398">
        <v>0</v>
      </c>
      <c r="CB16" s="398">
        <v>1</v>
      </c>
      <c r="CC16" s="398">
        <v>0</v>
      </c>
      <c r="CD16" s="398">
        <v>1</v>
      </c>
      <c r="CE16" s="398">
        <v>0</v>
      </c>
      <c r="CF16" s="398">
        <v>0</v>
      </c>
      <c r="CG16" s="398">
        <v>0</v>
      </c>
      <c r="CH16" s="398">
        <v>1</v>
      </c>
      <c r="CI16" s="398">
        <v>0</v>
      </c>
      <c r="CJ16" s="398">
        <v>1</v>
      </c>
      <c r="CK16" s="398">
        <v>0</v>
      </c>
      <c r="CL16" s="398">
        <v>0</v>
      </c>
      <c r="CM16" s="398">
        <v>0</v>
      </c>
      <c r="CN16" s="398">
        <v>1</v>
      </c>
      <c r="CO16" s="398">
        <v>0</v>
      </c>
      <c r="CP16" s="398">
        <v>1</v>
      </c>
      <c r="CQ16" s="398">
        <v>0</v>
      </c>
      <c r="CR16" s="398">
        <v>0</v>
      </c>
      <c r="CS16" s="398">
        <v>0</v>
      </c>
      <c r="CT16" s="398">
        <v>1</v>
      </c>
      <c r="CU16" s="398">
        <v>0</v>
      </c>
      <c r="CV16" s="398">
        <v>0</v>
      </c>
      <c r="CW16" s="398">
        <v>85</v>
      </c>
      <c r="CX16" s="398">
        <v>0</v>
      </c>
      <c r="CY16" s="398">
        <v>0</v>
      </c>
      <c r="CZ16" s="398">
        <v>8</v>
      </c>
      <c r="DA16" s="398">
        <v>1</v>
      </c>
      <c r="DB16" s="398">
        <v>0</v>
      </c>
      <c r="DC16" s="398">
        <v>0</v>
      </c>
      <c r="DD16" s="398">
        <v>0</v>
      </c>
      <c r="DE16" s="398">
        <v>1</v>
      </c>
      <c r="DF16" s="398">
        <v>0</v>
      </c>
      <c r="DG16" s="398">
        <v>0</v>
      </c>
      <c r="DH16" s="398">
        <v>0</v>
      </c>
      <c r="DI16" s="398">
        <v>11</v>
      </c>
      <c r="DJ16" s="398">
        <v>18</v>
      </c>
      <c r="DK16" s="398">
        <v>0</v>
      </c>
      <c r="DL16" s="398">
        <v>2</v>
      </c>
      <c r="DM16" s="398">
        <v>0</v>
      </c>
      <c r="DN16" s="398">
        <v>0</v>
      </c>
      <c r="DO16" s="398">
        <v>0</v>
      </c>
      <c r="DP16" s="398">
        <v>0</v>
      </c>
      <c r="DQ16" s="398">
        <v>3</v>
      </c>
      <c r="DR16" s="398">
        <v>4</v>
      </c>
      <c r="DS16" s="398">
        <v>3</v>
      </c>
      <c r="DT16" s="398">
        <v>11</v>
      </c>
      <c r="DU16" s="398">
        <v>6</v>
      </c>
      <c r="DV16" s="398">
        <v>4</v>
      </c>
      <c r="DW16" s="398">
        <v>1</v>
      </c>
      <c r="DX16" s="398">
        <v>1</v>
      </c>
      <c r="DY16" s="398">
        <v>0</v>
      </c>
      <c r="DZ16" s="398">
        <v>0</v>
      </c>
      <c r="EA16" s="398">
        <v>6</v>
      </c>
      <c r="EB16" s="398">
        <v>11</v>
      </c>
      <c r="EC16" s="398">
        <v>1</v>
      </c>
      <c r="ED16" s="398">
        <v>0</v>
      </c>
      <c r="EE16" s="398">
        <v>2</v>
      </c>
      <c r="EF16" s="398">
        <v>4</v>
      </c>
      <c r="EG16" s="398">
        <v>0</v>
      </c>
      <c r="EH16" s="398">
        <v>0</v>
      </c>
      <c r="EI16" s="398">
        <v>4</v>
      </c>
      <c r="EJ16" s="398">
        <v>5</v>
      </c>
      <c r="EK16" s="398">
        <v>3</v>
      </c>
      <c r="EL16" s="398">
        <v>0</v>
      </c>
      <c r="EM16" s="398">
        <v>0</v>
      </c>
      <c r="EN16" s="398">
        <v>0</v>
      </c>
      <c r="EO16" s="398">
        <v>2</v>
      </c>
      <c r="EP16" s="398">
        <v>0</v>
      </c>
      <c r="EQ16" s="398">
        <v>0</v>
      </c>
      <c r="ER16" s="398">
        <v>0</v>
      </c>
      <c r="ES16" s="398">
        <v>1</v>
      </c>
      <c r="ET16" s="398">
        <v>2</v>
      </c>
      <c r="EU16" s="398">
        <v>0</v>
      </c>
      <c r="EV16" s="398">
        <v>0</v>
      </c>
      <c r="EW16" s="398">
        <v>1</v>
      </c>
      <c r="EX16" s="398">
        <v>0</v>
      </c>
      <c r="EY16" s="398">
        <v>2</v>
      </c>
      <c r="EZ16" s="398">
        <v>0</v>
      </c>
      <c r="FA16" s="398">
        <v>0</v>
      </c>
      <c r="FB16" s="398">
        <v>0</v>
      </c>
      <c r="FC16" s="398">
        <v>0</v>
      </c>
      <c r="FD16" s="398">
        <v>1</v>
      </c>
      <c r="FE16" s="398">
        <v>0</v>
      </c>
      <c r="FF16" s="398">
        <v>0</v>
      </c>
      <c r="FG16" s="398">
        <v>0</v>
      </c>
      <c r="FH16" s="398">
        <v>0</v>
      </c>
      <c r="FI16" s="398">
        <v>0</v>
      </c>
      <c r="FJ16" s="398">
        <v>0</v>
      </c>
      <c r="FK16" s="398">
        <v>0</v>
      </c>
      <c r="FL16" s="398">
        <v>0</v>
      </c>
      <c r="FM16" s="398">
        <v>0</v>
      </c>
      <c r="FN16" s="398">
        <v>0</v>
      </c>
      <c r="FO16" s="398">
        <v>0</v>
      </c>
      <c r="FP16" s="398">
        <v>0</v>
      </c>
      <c r="FQ16" s="398">
        <v>0</v>
      </c>
      <c r="FR16" s="398">
        <v>0</v>
      </c>
      <c r="FS16" s="398">
        <v>0</v>
      </c>
      <c r="FT16" s="398">
        <v>0</v>
      </c>
      <c r="FU16" s="398">
        <v>0</v>
      </c>
      <c r="FV16" s="398">
        <v>0</v>
      </c>
      <c r="FW16" s="398">
        <v>0</v>
      </c>
      <c r="FX16" s="398">
        <v>0</v>
      </c>
      <c r="FY16" s="398">
        <v>0</v>
      </c>
      <c r="FZ16" s="398">
        <v>0</v>
      </c>
      <c r="GA16" s="398">
        <v>0</v>
      </c>
      <c r="GB16" s="398">
        <v>0</v>
      </c>
      <c r="GC16" s="398">
        <v>0</v>
      </c>
      <c r="GD16" s="398">
        <v>0</v>
      </c>
      <c r="GE16" s="398">
        <v>0</v>
      </c>
      <c r="GF16" s="398">
        <v>0</v>
      </c>
      <c r="GG16" s="398">
        <v>0</v>
      </c>
      <c r="GH16" s="398">
        <v>0</v>
      </c>
      <c r="GI16" s="398">
        <v>0</v>
      </c>
      <c r="GJ16" s="398">
        <v>0</v>
      </c>
      <c r="GK16" s="398">
        <v>0</v>
      </c>
      <c r="GL16" s="398">
        <v>0</v>
      </c>
      <c r="GM16" s="398">
        <v>0</v>
      </c>
      <c r="GN16" s="398">
        <v>0</v>
      </c>
      <c r="GO16" s="398">
        <v>0</v>
      </c>
      <c r="GP16" s="398">
        <v>0</v>
      </c>
      <c r="GQ16" s="398">
        <v>0</v>
      </c>
      <c r="GR16" s="398">
        <v>77</v>
      </c>
      <c r="GS16" s="398">
        <v>77</v>
      </c>
      <c r="GT16" s="398">
        <v>154</v>
      </c>
      <c r="GU16" s="398">
        <v>71</v>
      </c>
      <c r="GV16" s="398">
        <v>67</v>
      </c>
      <c r="GW16" s="398">
        <v>138</v>
      </c>
      <c r="GX16" s="398">
        <v>50</v>
      </c>
      <c r="GY16" s="398">
        <v>69</v>
      </c>
      <c r="GZ16" s="398">
        <v>119</v>
      </c>
      <c r="HA16" s="398">
        <v>198</v>
      </c>
      <c r="HB16" s="398">
        <v>213</v>
      </c>
      <c r="HC16" s="398">
        <v>411</v>
      </c>
      <c r="HD16" s="398">
        <v>0</v>
      </c>
      <c r="HE16" s="398">
        <v>0</v>
      </c>
      <c r="HF16" s="398">
        <v>0</v>
      </c>
      <c r="HG16" s="398">
        <v>400</v>
      </c>
      <c r="HH16" s="398">
        <v>11</v>
      </c>
      <c r="HI16" s="398">
        <v>0</v>
      </c>
      <c r="HJ16" s="398">
        <v>0</v>
      </c>
      <c r="HK16" s="398">
        <v>0</v>
      </c>
      <c r="HL16" s="398">
        <v>0</v>
      </c>
      <c r="HM16" s="398">
        <v>0</v>
      </c>
      <c r="HN16" s="398">
        <v>411</v>
      </c>
      <c r="HO16" s="398">
        <v>0</v>
      </c>
      <c r="HP16" s="398">
        <v>0</v>
      </c>
      <c r="HQ16" s="398">
        <v>0</v>
      </c>
      <c r="HR16" s="398">
        <v>0</v>
      </c>
      <c r="HS16" s="398">
        <v>0</v>
      </c>
      <c r="HT16" s="398">
        <v>0</v>
      </c>
      <c r="HU16" s="398">
        <v>0</v>
      </c>
      <c r="HV16" s="398">
        <v>0</v>
      </c>
      <c r="HW16" s="398">
        <v>0</v>
      </c>
      <c r="HX16" s="398">
        <v>0</v>
      </c>
      <c r="HY16" s="398">
        <v>0</v>
      </c>
      <c r="HZ16" s="398">
        <v>0</v>
      </c>
      <c r="IA16" s="398">
        <v>0</v>
      </c>
      <c r="IB16" s="398">
        <v>1</v>
      </c>
      <c r="IC16" s="398">
        <v>1</v>
      </c>
      <c r="ID16" s="398">
        <v>0</v>
      </c>
      <c r="IE16" s="398">
        <v>0</v>
      </c>
      <c r="IF16" s="398">
        <v>0</v>
      </c>
      <c r="IG16" s="398">
        <v>0</v>
      </c>
      <c r="IH16" s="398">
        <v>0</v>
      </c>
      <c r="II16" s="398">
        <v>0</v>
      </c>
      <c r="IJ16" s="398">
        <v>0</v>
      </c>
      <c r="IK16" s="398">
        <v>0</v>
      </c>
      <c r="IL16" s="398">
        <v>0</v>
      </c>
      <c r="IM16" s="398">
        <v>0</v>
      </c>
      <c r="IN16" s="398">
        <v>1</v>
      </c>
      <c r="IO16" s="398">
        <v>1</v>
      </c>
      <c r="IP16" s="398">
        <v>6</v>
      </c>
      <c r="IQ16" s="398">
        <v>3</v>
      </c>
      <c r="IR16" s="398">
        <v>9</v>
      </c>
      <c r="IS16" s="398">
        <v>42</v>
      </c>
      <c r="IT16" s="398">
        <v>42</v>
      </c>
      <c r="IU16" s="398">
        <v>84</v>
      </c>
      <c r="IV16" s="398">
        <v>70</v>
      </c>
      <c r="IW16" s="398">
        <v>72</v>
      </c>
      <c r="IX16" s="398">
        <v>142</v>
      </c>
      <c r="IY16" s="398">
        <v>49</v>
      </c>
      <c r="IZ16" s="398">
        <v>78</v>
      </c>
      <c r="JA16" s="398">
        <v>127</v>
      </c>
      <c r="JB16" s="398">
        <v>24</v>
      </c>
      <c r="JC16" s="398">
        <v>11</v>
      </c>
      <c r="JD16" s="398">
        <v>35</v>
      </c>
      <c r="JE16" s="398">
        <v>9</v>
      </c>
      <c r="JF16" s="398">
        <v>4</v>
      </c>
      <c r="JG16" s="398">
        <v>13</v>
      </c>
      <c r="JH16" s="398">
        <v>0</v>
      </c>
      <c r="JI16" s="398">
        <v>0</v>
      </c>
      <c r="JJ16" s="398">
        <v>0</v>
      </c>
      <c r="JK16" s="398">
        <v>0</v>
      </c>
      <c r="JL16" s="398">
        <v>0</v>
      </c>
      <c r="JM16" s="398">
        <v>0</v>
      </c>
      <c r="JN16" s="398">
        <v>0</v>
      </c>
      <c r="JO16" s="398">
        <v>0</v>
      </c>
      <c r="JP16" s="398">
        <v>0</v>
      </c>
      <c r="JQ16" s="398">
        <v>0</v>
      </c>
      <c r="JR16" s="398">
        <v>0</v>
      </c>
      <c r="JS16" s="398">
        <v>0</v>
      </c>
      <c r="JT16" s="398">
        <v>0</v>
      </c>
      <c r="JU16" s="398">
        <v>0</v>
      </c>
      <c r="JV16" s="398">
        <v>0</v>
      </c>
      <c r="JW16" s="398">
        <v>0</v>
      </c>
      <c r="JX16" s="398">
        <v>0</v>
      </c>
      <c r="JY16" s="398">
        <v>0</v>
      </c>
      <c r="JZ16" s="398">
        <v>0</v>
      </c>
      <c r="KA16" s="398">
        <v>0</v>
      </c>
      <c r="KB16" s="398">
        <v>0</v>
      </c>
      <c r="KC16" s="398">
        <v>0</v>
      </c>
      <c r="KD16" s="398">
        <v>0</v>
      </c>
      <c r="KE16" s="398">
        <v>0</v>
      </c>
      <c r="KF16" s="398">
        <v>0</v>
      </c>
      <c r="KG16" s="398">
        <v>0</v>
      </c>
      <c r="KH16" s="398">
        <v>0</v>
      </c>
      <c r="KI16" s="398">
        <v>0</v>
      </c>
      <c r="KJ16" s="398">
        <v>0</v>
      </c>
      <c r="KK16" s="398">
        <v>0</v>
      </c>
      <c r="KL16" s="398">
        <v>0</v>
      </c>
      <c r="KM16" s="398">
        <v>0</v>
      </c>
      <c r="KN16" s="398">
        <v>0</v>
      </c>
      <c r="KO16" s="398">
        <v>0</v>
      </c>
      <c r="KP16" s="398">
        <v>0</v>
      </c>
      <c r="KQ16" s="398">
        <v>0</v>
      </c>
      <c r="KR16" s="398">
        <v>0</v>
      </c>
      <c r="KS16" s="398">
        <v>0</v>
      </c>
      <c r="KT16" s="398">
        <v>0</v>
      </c>
      <c r="KU16" s="398">
        <v>0</v>
      </c>
      <c r="KV16" s="398">
        <v>0</v>
      </c>
      <c r="KW16" s="398">
        <v>0</v>
      </c>
      <c r="KX16" s="398">
        <v>0</v>
      </c>
      <c r="KY16" s="398">
        <v>0</v>
      </c>
      <c r="KZ16" s="398">
        <v>0</v>
      </c>
      <c r="LA16" s="398">
        <v>0</v>
      </c>
      <c r="LB16" s="398">
        <v>0</v>
      </c>
      <c r="LC16" s="398">
        <v>0</v>
      </c>
      <c r="LD16" s="398">
        <v>0</v>
      </c>
      <c r="LE16" s="398">
        <v>0</v>
      </c>
      <c r="LF16" s="398">
        <v>0</v>
      </c>
      <c r="LG16" s="398">
        <v>0</v>
      </c>
      <c r="LH16" s="398">
        <v>0</v>
      </c>
      <c r="LI16" s="398">
        <v>0</v>
      </c>
      <c r="LJ16" s="398">
        <v>0</v>
      </c>
      <c r="LK16" s="398">
        <v>0</v>
      </c>
      <c r="LL16" s="398">
        <v>0</v>
      </c>
      <c r="LM16" s="398">
        <v>0</v>
      </c>
      <c r="LN16" s="398">
        <v>0</v>
      </c>
      <c r="LO16" s="398">
        <v>0</v>
      </c>
      <c r="LP16" s="398">
        <v>0</v>
      </c>
      <c r="LQ16" s="398">
        <v>0</v>
      </c>
      <c r="LR16" s="398">
        <v>0</v>
      </c>
      <c r="LS16" s="398">
        <v>0</v>
      </c>
      <c r="LT16" s="398">
        <v>0</v>
      </c>
      <c r="LU16" s="398">
        <v>0</v>
      </c>
      <c r="LV16" s="398">
        <v>49</v>
      </c>
      <c r="LW16" s="398">
        <v>62</v>
      </c>
      <c r="LX16" s="398">
        <v>111</v>
      </c>
      <c r="LY16" s="398">
        <v>0</v>
      </c>
      <c r="LZ16" s="398">
        <v>0</v>
      </c>
      <c r="MA16" s="398">
        <v>0</v>
      </c>
      <c r="MB16" s="398">
        <v>0</v>
      </c>
      <c r="MC16" s="398">
        <v>0</v>
      </c>
      <c r="MD16" s="398">
        <v>0</v>
      </c>
      <c r="ME16" s="398">
        <v>0</v>
      </c>
      <c r="MF16" s="398">
        <v>0</v>
      </c>
      <c r="MG16" s="398">
        <v>0</v>
      </c>
      <c r="MH16" s="398">
        <v>6</v>
      </c>
      <c r="MI16" s="398">
        <v>6</v>
      </c>
      <c r="MJ16" s="398">
        <v>6</v>
      </c>
      <c r="MK16" s="398">
        <v>18</v>
      </c>
    </row>
    <row r="17" spans="1:349" s="399" customFormat="1">
      <c r="A17" s="396">
        <v>8</v>
      </c>
      <c r="B17" s="396"/>
      <c r="C17" s="396" t="s">
        <v>90</v>
      </c>
      <c r="D17" s="397"/>
      <c r="E17" s="398"/>
      <c r="F17" s="398" t="s">
        <v>90</v>
      </c>
      <c r="G17" s="398"/>
      <c r="H17" s="398"/>
      <c r="I17" s="398"/>
      <c r="J17" s="398"/>
      <c r="K17" s="398"/>
      <c r="L17" s="398"/>
      <c r="M17" s="398"/>
      <c r="N17" s="398"/>
      <c r="O17" s="398">
        <v>3</v>
      </c>
      <c r="P17" s="398">
        <v>11</v>
      </c>
      <c r="Q17" s="398">
        <v>1</v>
      </c>
      <c r="R17" s="398">
        <v>0</v>
      </c>
      <c r="S17" s="398">
        <v>0</v>
      </c>
      <c r="T17" s="398">
        <v>12</v>
      </c>
      <c r="U17" s="398">
        <v>0</v>
      </c>
      <c r="V17" s="398">
        <v>0</v>
      </c>
      <c r="W17" s="398">
        <v>1</v>
      </c>
      <c r="X17" s="398">
        <v>0</v>
      </c>
      <c r="Y17" s="398">
        <v>0</v>
      </c>
      <c r="Z17" s="398">
        <v>1</v>
      </c>
      <c r="AA17" s="398">
        <v>0</v>
      </c>
      <c r="AB17" s="398">
        <v>1</v>
      </c>
      <c r="AC17" s="398">
        <v>0</v>
      </c>
      <c r="AD17" s="398">
        <v>0</v>
      </c>
      <c r="AE17" s="398">
        <v>0</v>
      </c>
      <c r="AF17" s="398">
        <v>1</v>
      </c>
      <c r="AG17" s="398">
        <v>0</v>
      </c>
      <c r="AH17" s="398">
        <v>0</v>
      </c>
      <c r="AI17" s="398">
        <v>0</v>
      </c>
      <c r="AJ17" s="398">
        <v>0</v>
      </c>
      <c r="AK17" s="398">
        <v>0</v>
      </c>
      <c r="AL17" s="398">
        <v>0</v>
      </c>
      <c r="AM17" s="398">
        <v>0</v>
      </c>
      <c r="AN17" s="398">
        <v>0</v>
      </c>
      <c r="AO17" s="398">
        <v>0</v>
      </c>
      <c r="AP17" s="398">
        <v>0</v>
      </c>
      <c r="AQ17" s="398">
        <v>0</v>
      </c>
      <c r="AR17" s="398">
        <v>0</v>
      </c>
      <c r="AS17" s="398">
        <v>0</v>
      </c>
      <c r="AT17" s="398">
        <v>0</v>
      </c>
      <c r="AU17" s="398">
        <v>0</v>
      </c>
      <c r="AV17" s="398">
        <v>0</v>
      </c>
      <c r="AW17" s="398">
        <v>0</v>
      </c>
      <c r="AX17" s="398">
        <v>0</v>
      </c>
      <c r="AY17" s="398">
        <v>0</v>
      </c>
      <c r="AZ17" s="398">
        <v>0</v>
      </c>
      <c r="BA17" s="398">
        <v>0</v>
      </c>
      <c r="BB17" s="398">
        <v>0</v>
      </c>
      <c r="BC17" s="398">
        <v>0</v>
      </c>
      <c r="BD17" s="398">
        <v>0</v>
      </c>
      <c r="BE17" s="398">
        <v>0</v>
      </c>
      <c r="BF17" s="398">
        <v>0</v>
      </c>
      <c r="BG17" s="398">
        <v>0</v>
      </c>
      <c r="BH17" s="398">
        <v>0</v>
      </c>
      <c r="BI17" s="398">
        <v>0</v>
      </c>
      <c r="BJ17" s="398">
        <v>0</v>
      </c>
      <c r="BK17" s="398">
        <v>0</v>
      </c>
      <c r="BL17" s="398">
        <v>0</v>
      </c>
      <c r="BM17" s="398">
        <v>0</v>
      </c>
      <c r="BN17" s="398">
        <v>0</v>
      </c>
      <c r="BO17" s="398">
        <v>0</v>
      </c>
      <c r="BP17" s="398">
        <v>0</v>
      </c>
      <c r="BQ17" s="398">
        <v>0</v>
      </c>
      <c r="BR17" s="398">
        <v>1</v>
      </c>
      <c r="BS17" s="398">
        <v>0</v>
      </c>
      <c r="BT17" s="398">
        <v>0</v>
      </c>
      <c r="BU17" s="398">
        <v>0</v>
      </c>
      <c r="BV17" s="398">
        <v>1</v>
      </c>
      <c r="BW17" s="398">
        <v>0</v>
      </c>
      <c r="BX17" s="398">
        <v>0</v>
      </c>
      <c r="BY17" s="398">
        <v>1</v>
      </c>
      <c r="BZ17" s="398">
        <v>0</v>
      </c>
      <c r="CA17" s="398">
        <v>0</v>
      </c>
      <c r="CB17" s="398">
        <v>1</v>
      </c>
      <c r="CC17" s="398">
        <v>0</v>
      </c>
      <c r="CD17" s="398">
        <v>0</v>
      </c>
      <c r="CE17" s="398">
        <v>0</v>
      </c>
      <c r="CF17" s="398">
        <v>0</v>
      </c>
      <c r="CG17" s="398">
        <v>0</v>
      </c>
      <c r="CH17" s="398">
        <v>0</v>
      </c>
      <c r="CI17" s="398">
        <v>0</v>
      </c>
      <c r="CJ17" s="398">
        <v>0</v>
      </c>
      <c r="CK17" s="398">
        <v>0</v>
      </c>
      <c r="CL17" s="398">
        <v>1</v>
      </c>
      <c r="CM17" s="398">
        <v>0</v>
      </c>
      <c r="CN17" s="398">
        <v>1</v>
      </c>
      <c r="CO17" s="398">
        <v>0</v>
      </c>
      <c r="CP17" s="398">
        <v>0</v>
      </c>
      <c r="CQ17" s="398">
        <v>0</v>
      </c>
      <c r="CR17" s="398">
        <v>0</v>
      </c>
      <c r="CS17" s="398">
        <v>0</v>
      </c>
      <c r="CT17" s="398">
        <v>0</v>
      </c>
      <c r="CU17" s="398">
        <v>0</v>
      </c>
      <c r="CV17" s="398">
        <v>0</v>
      </c>
      <c r="CW17" s="398">
        <v>54</v>
      </c>
      <c r="CX17" s="398">
        <v>0</v>
      </c>
      <c r="CY17" s="398">
        <v>0</v>
      </c>
      <c r="CZ17" s="398">
        <v>32</v>
      </c>
      <c r="DA17" s="398">
        <v>0</v>
      </c>
      <c r="DB17" s="398">
        <v>0</v>
      </c>
      <c r="DC17" s="398">
        <v>0</v>
      </c>
      <c r="DD17" s="398">
        <v>0</v>
      </c>
      <c r="DE17" s="398">
        <v>0</v>
      </c>
      <c r="DF17" s="398">
        <v>0</v>
      </c>
      <c r="DG17" s="398">
        <v>0</v>
      </c>
      <c r="DH17" s="398">
        <v>0</v>
      </c>
      <c r="DI17" s="398">
        <v>13</v>
      </c>
      <c r="DJ17" s="398">
        <v>25</v>
      </c>
      <c r="DK17" s="398">
        <v>3</v>
      </c>
      <c r="DL17" s="398">
        <v>0</v>
      </c>
      <c r="DM17" s="398">
        <v>0</v>
      </c>
      <c r="DN17" s="398">
        <v>0</v>
      </c>
      <c r="DO17" s="398">
        <v>0</v>
      </c>
      <c r="DP17" s="398">
        <v>0</v>
      </c>
      <c r="DQ17" s="398">
        <v>2</v>
      </c>
      <c r="DR17" s="398">
        <v>4</v>
      </c>
      <c r="DS17" s="398">
        <v>5</v>
      </c>
      <c r="DT17" s="398">
        <v>11</v>
      </c>
      <c r="DU17" s="398">
        <v>3</v>
      </c>
      <c r="DV17" s="398">
        <v>2</v>
      </c>
      <c r="DW17" s="398">
        <v>2</v>
      </c>
      <c r="DX17" s="398">
        <v>0</v>
      </c>
      <c r="DY17" s="398">
        <v>0</v>
      </c>
      <c r="DZ17" s="398">
        <v>0</v>
      </c>
      <c r="EA17" s="398">
        <v>9</v>
      </c>
      <c r="EB17" s="398">
        <v>7</v>
      </c>
      <c r="EC17" s="398">
        <v>0</v>
      </c>
      <c r="ED17" s="398">
        <v>0</v>
      </c>
      <c r="EE17" s="398">
        <v>4</v>
      </c>
      <c r="EF17" s="398">
        <v>8</v>
      </c>
      <c r="EG17" s="398">
        <v>0</v>
      </c>
      <c r="EH17" s="398">
        <v>0</v>
      </c>
      <c r="EI17" s="398">
        <v>3</v>
      </c>
      <c r="EJ17" s="398">
        <v>10</v>
      </c>
      <c r="EK17" s="398">
        <v>1</v>
      </c>
      <c r="EL17" s="398">
        <v>1</v>
      </c>
      <c r="EM17" s="398">
        <v>0</v>
      </c>
      <c r="EN17" s="398">
        <v>0</v>
      </c>
      <c r="EO17" s="398">
        <v>2</v>
      </c>
      <c r="EP17" s="398">
        <v>3</v>
      </c>
      <c r="EQ17" s="398">
        <v>0</v>
      </c>
      <c r="ER17" s="398">
        <v>0</v>
      </c>
      <c r="ES17" s="398">
        <v>1</v>
      </c>
      <c r="ET17" s="398">
        <v>5</v>
      </c>
      <c r="EU17" s="398">
        <v>0</v>
      </c>
      <c r="EV17" s="398">
        <v>0</v>
      </c>
      <c r="EW17" s="398">
        <v>1</v>
      </c>
      <c r="EX17" s="398">
        <v>1</v>
      </c>
      <c r="EY17" s="398">
        <v>0</v>
      </c>
      <c r="EZ17" s="398">
        <v>0</v>
      </c>
      <c r="FA17" s="398">
        <v>0</v>
      </c>
      <c r="FB17" s="398">
        <v>0</v>
      </c>
      <c r="FC17" s="398">
        <v>0</v>
      </c>
      <c r="FD17" s="398">
        <v>2</v>
      </c>
      <c r="FE17" s="398">
        <v>0</v>
      </c>
      <c r="FF17" s="398">
        <v>0</v>
      </c>
      <c r="FG17" s="398">
        <v>0</v>
      </c>
      <c r="FH17" s="398">
        <v>0</v>
      </c>
      <c r="FI17" s="398">
        <v>0</v>
      </c>
      <c r="FJ17" s="398">
        <v>0</v>
      </c>
      <c r="FK17" s="398">
        <v>0</v>
      </c>
      <c r="FL17" s="398">
        <v>0</v>
      </c>
      <c r="FM17" s="398">
        <v>0</v>
      </c>
      <c r="FN17" s="398">
        <v>0</v>
      </c>
      <c r="FO17" s="398">
        <v>0</v>
      </c>
      <c r="FP17" s="398">
        <v>0</v>
      </c>
      <c r="FQ17" s="398">
        <v>0</v>
      </c>
      <c r="FR17" s="398">
        <v>0</v>
      </c>
      <c r="FS17" s="398">
        <v>0</v>
      </c>
      <c r="FT17" s="398">
        <v>0</v>
      </c>
      <c r="FU17" s="398">
        <v>0</v>
      </c>
      <c r="FV17" s="398">
        <v>0</v>
      </c>
      <c r="FW17" s="398">
        <v>0</v>
      </c>
      <c r="FX17" s="398">
        <v>0</v>
      </c>
      <c r="FY17" s="398">
        <v>0</v>
      </c>
      <c r="FZ17" s="398">
        <v>0</v>
      </c>
      <c r="GA17" s="398">
        <v>0</v>
      </c>
      <c r="GB17" s="398">
        <v>0</v>
      </c>
      <c r="GC17" s="398">
        <v>0</v>
      </c>
      <c r="GD17" s="398">
        <v>0</v>
      </c>
      <c r="GE17" s="398">
        <v>0</v>
      </c>
      <c r="GF17" s="398">
        <v>0</v>
      </c>
      <c r="GG17" s="398">
        <v>0</v>
      </c>
      <c r="GH17" s="398">
        <v>0</v>
      </c>
      <c r="GI17" s="398">
        <v>0</v>
      </c>
      <c r="GJ17" s="398">
        <v>0</v>
      </c>
      <c r="GK17" s="398">
        <v>0</v>
      </c>
      <c r="GL17" s="398">
        <v>0</v>
      </c>
      <c r="GM17" s="398">
        <v>0</v>
      </c>
      <c r="GN17" s="398">
        <v>0</v>
      </c>
      <c r="GO17" s="398">
        <v>0</v>
      </c>
      <c r="GP17" s="398">
        <v>0</v>
      </c>
      <c r="GQ17" s="398">
        <v>0</v>
      </c>
      <c r="GR17" s="398">
        <v>34</v>
      </c>
      <c r="GS17" s="398">
        <v>40</v>
      </c>
      <c r="GT17" s="398">
        <v>74</v>
      </c>
      <c r="GU17" s="398">
        <v>28</v>
      </c>
      <c r="GV17" s="398">
        <v>36</v>
      </c>
      <c r="GW17" s="398">
        <v>64</v>
      </c>
      <c r="GX17" s="398">
        <v>44</v>
      </c>
      <c r="GY17" s="398">
        <v>33</v>
      </c>
      <c r="GZ17" s="398">
        <v>77</v>
      </c>
      <c r="HA17" s="398">
        <v>106</v>
      </c>
      <c r="HB17" s="398">
        <v>109</v>
      </c>
      <c r="HC17" s="398">
        <v>215</v>
      </c>
      <c r="HD17" s="398">
        <v>0</v>
      </c>
      <c r="HE17" s="398">
        <v>0</v>
      </c>
      <c r="HF17" s="398">
        <v>0</v>
      </c>
      <c r="HG17" s="398">
        <v>210</v>
      </c>
      <c r="HH17" s="398">
        <v>4</v>
      </c>
      <c r="HI17" s="398">
        <v>1</v>
      </c>
      <c r="HJ17" s="398">
        <v>0</v>
      </c>
      <c r="HK17" s="398">
        <v>0</v>
      </c>
      <c r="HL17" s="398">
        <v>0</v>
      </c>
      <c r="HM17" s="398">
        <v>0</v>
      </c>
      <c r="HN17" s="398">
        <v>215</v>
      </c>
      <c r="HO17" s="398">
        <v>0</v>
      </c>
      <c r="HP17" s="398">
        <v>0</v>
      </c>
      <c r="HQ17" s="398">
        <v>0</v>
      </c>
      <c r="HR17" s="398">
        <v>0</v>
      </c>
      <c r="HS17" s="398">
        <v>0</v>
      </c>
      <c r="HT17" s="398">
        <v>0</v>
      </c>
      <c r="HU17" s="398">
        <v>0</v>
      </c>
      <c r="HV17" s="398">
        <v>0</v>
      </c>
      <c r="HW17" s="398">
        <v>0</v>
      </c>
      <c r="HX17" s="398">
        <v>0</v>
      </c>
      <c r="HY17" s="398">
        <v>0</v>
      </c>
      <c r="HZ17" s="398">
        <v>0</v>
      </c>
      <c r="IA17" s="398">
        <v>0</v>
      </c>
      <c r="IB17" s="398">
        <v>0</v>
      </c>
      <c r="IC17" s="398">
        <v>0</v>
      </c>
      <c r="ID17" s="398">
        <v>0</v>
      </c>
      <c r="IE17" s="398">
        <v>0</v>
      </c>
      <c r="IF17" s="398">
        <v>0</v>
      </c>
      <c r="IG17" s="398">
        <v>0</v>
      </c>
      <c r="IH17" s="398">
        <v>0</v>
      </c>
      <c r="II17" s="398">
        <v>0</v>
      </c>
      <c r="IJ17" s="398">
        <v>0</v>
      </c>
      <c r="IK17" s="398">
        <v>0</v>
      </c>
      <c r="IL17" s="398">
        <v>0</v>
      </c>
      <c r="IM17" s="398">
        <v>0</v>
      </c>
      <c r="IN17" s="398">
        <v>0</v>
      </c>
      <c r="IO17" s="398">
        <v>0</v>
      </c>
      <c r="IP17" s="398">
        <v>1</v>
      </c>
      <c r="IQ17" s="398">
        <v>1</v>
      </c>
      <c r="IR17" s="398">
        <v>2</v>
      </c>
      <c r="IS17" s="398">
        <v>8</v>
      </c>
      <c r="IT17" s="398">
        <v>19</v>
      </c>
      <c r="IU17" s="398">
        <v>27</v>
      </c>
      <c r="IV17" s="398">
        <v>30</v>
      </c>
      <c r="IW17" s="398">
        <v>43</v>
      </c>
      <c r="IX17" s="398">
        <v>73</v>
      </c>
      <c r="IY17" s="398">
        <v>29</v>
      </c>
      <c r="IZ17" s="398">
        <v>23</v>
      </c>
      <c r="JA17" s="398">
        <v>52</v>
      </c>
      <c r="JB17" s="398">
        <v>20</v>
      </c>
      <c r="JC17" s="398">
        <v>11</v>
      </c>
      <c r="JD17" s="398">
        <v>31</v>
      </c>
      <c r="JE17" s="398">
        <v>5</v>
      </c>
      <c r="JF17" s="398">
        <v>1</v>
      </c>
      <c r="JG17" s="398">
        <v>6</v>
      </c>
      <c r="JH17" s="398">
        <v>0</v>
      </c>
      <c r="JI17" s="398">
        <v>0</v>
      </c>
      <c r="JJ17" s="398">
        <v>0</v>
      </c>
      <c r="JK17" s="398">
        <v>0</v>
      </c>
      <c r="JL17" s="398">
        <v>0</v>
      </c>
      <c r="JM17" s="398">
        <v>0</v>
      </c>
      <c r="JN17" s="398">
        <v>0</v>
      </c>
      <c r="JO17" s="398">
        <v>0</v>
      </c>
      <c r="JP17" s="398">
        <v>0</v>
      </c>
      <c r="JQ17" s="398">
        <v>0</v>
      </c>
      <c r="JR17" s="398">
        <v>0</v>
      </c>
      <c r="JS17" s="398">
        <v>0</v>
      </c>
      <c r="JT17" s="398">
        <v>0</v>
      </c>
      <c r="JU17" s="398">
        <v>0</v>
      </c>
      <c r="JV17" s="398">
        <v>0</v>
      </c>
      <c r="JW17" s="398">
        <v>0</v>
      </c>
      <c r="JX17" s="398">
        <v>0</v>
      </c>
      <c r="JY17" s="398">
        <v>0</v>
      </c>
      <c r="JZ17" s="398">
        <v>0</v>
      </c>
      <c r="KA17" s="398">
        <v>0</v>
      </c>
      <c r="KB17" s="398">
        <v>0</v>
      </c>
      <c r="KC17" s="398">
        <v>0</v>
      </c>
      <c r="KD17" s="398">
        <v>0</v>
      </c>
      <c r="KE17" s="398">
        <v>0</v>
      </c>
      <c r="KF17" s="398">
        <v>0</v>
      </c>
      <c r="KG17" s="398">
        <v>0</v>
      </c>
      <c r="KH17" s="398">
        <v>0</v>
      </c>
      <c r="KI17" s="398">
        <v>0</v>
      </c>
      <c r="KJ17" s="398">
        <v>0</v>
      </c>
      <c r="KK17" s="398">
        <v>0</v>
      </c>
      <c r="KL17" s="398">
        <v>0</v>
      </c>
      <c r="KM17" s="398">
        <v>0</v>
      </c>
      <c r="KN17" s="398">
        <v>0</v>
      </c>
      <c r="KO17" s="398">
        <v>0</v>
      </c>
      <c r="KP17" s="398">
        <v>0</v>
      </c>
      <c r="KQ17" s="398">
        <v>0</v>
      </c>
      <c r="KR17" s="398">
        <v>0</v>
      </c>
      <c r="KS17" s="398">
        <v>0</v>
      </c>
      <c r="KT17" s="398">
        <v>0</v>
      </c>
      <c r="KU17" s="398">
        <v>0</v>
      </c>
      <c r="KV17" s="398">
        <v>0</v>
      </c>
      <c r="KW17" s="398">
        <v>0</v>
      </c>
      <c r="KX17" s="398">
        <v>0</v>
      </c>
      <c r="KY17" s="398">
        <v>0</v>
      </c>
      <c r="KZ17" s="398">
        <v>0</v>
      </c>
      <c r="LA17" s="398">
        <v>0</v>
      </c>
      <c r="LB17" s="398">
        <v>0</v>
      </c>
      <c r="LC17" s="398">
        <v>0</v>
      </c>
      <c r="LD17" s="398">
        <v>0</v>
      </c>
      <c r="LE17" s="398">
        <v>0</v>
      </c>
      <c r="LF17" s="398">
        <v>0</v>
      </c>
      <c r="LG17" s="398">
        <v>0</v>
      </c>
      <c r="LH17" s="398">
        <v>0</v>
      </c>
      <c r="LI17" s="398">
        <v>0</v>
      </c>
      <c r="LJ17" s="398">
        <v>0</v>
      </c>
      <c r="LK17" s="398">
        <v>0</v>
      </c>
      <c r="LL17" s="398">
        <v>0</v>
      </c>
      <c r="LM17" s="398">
        <v>0</v>
      </c>
      <c r="LN17" s="398">
        <v>0</v>
      </c>
      <c r="LO17" s="398">
        <v>0</v>
      </c>
      <c r="LP17" s="398">
        <v>0</v>
      </c>
      <c r="LQ17" s="398">
        <v>0</v>
      </c>
      <c r="LR17" s="398">
        <v>0</v>
      </c>
      <c r="LS17" s="398">
        <v>0</v>
      </c>
      <c r="LT17" s="398">
        <v>0</v>
      </c>
      <c r="LU17" s="398">
        <v>0</v>
      </c>
      <c r="LV17" s="398">
        <v>74</v>
      </c>
      <c r="LW17" s="398">
        <v>120</v>
      </c>
      <c r="LX17" s="398">
        <v>194</v>
      </c>
      <c r="LY17" s="398">
        <v>0</v>
      </c>
      <c r="LZ17" s="398">
        <v>0</v>
      </c>
      <c r="MA17" s="398">
        <v>0</v>
      </c>
      <c r="MB17" s="398">
        <v>0</v>
      </c>
      <c r="MC17" s="398">
        <v>0</v>
      </c>
      <c r="MD17" s="398">
        <v>0</v>
      </c>
      <c r="ME17" s="398">
        <v>0</v>
      </c>
      <c r="MF17" s="398">
        <v>0</v>
      </c>
      <c r="MG17" s="398">
        <v>0</v>
      </c>
      <c r="MH17" s="398">
        <v>3</v>
      </c>
      <c r="MI17" s="398">
        <v>3</v>
      </c>
      <c r="MJ17" s="398">
        <v>3</v>
      </c>
      <c r="MK17" s="398">
        <v>16</v>
      </c>
    </row>
    <row r="18" spans="1:349" s="399" customFormat="1">
      <c r="A18" s="396">
        <v>9</v>
      </c>
      <c r="B18" s="396"/>
      <c r="C18" s="396" t="s">
        <v>84</v>
      </c>
      <c r="D18" s="397"/>
      <c r="E18" s="398"/>
      <c r="F18" s="398" t="s">
        <v>84</v>
      </c>
      <c r="G18" s="398"/>
      <c r="H18" s="398"/>
      <c r="I18" s="398"/>
      <c r="J18" s="398"/>
      <c r="K18" s="398"/>
      <c r="L18" s="398"/>
      <c r="M18" s="398"/>
      <c r="N18" s="398"/>
      <c r="O18" s="398">
        <v>7</v>
      </c>
      <c r="P18" s="398">
        <v>28</v>
      </c>
      <c r="Q18" s="398">
        <v>2</v>
      </c>
      <c r="R18" s="398">
        <v>5</v>
      </c>
      <c r="S18" s="398">
        <v>6</v>
      </c>
      <c r="T18" s="398">
        <v>48</v>
      </c>
      <c r="U18" s="398">
        <v>1</v>
      </c>
      <c r="V18" s="398">
        <v>2</v>
      </c>
      <c r="W18" s="398">
        <v>0</v>
      </c>
      <c r="X18" s="398">
        <v>0</v>
      </c>
      <c r="Y18" s="398">
        <v>0</v>
      </c>
      <c r="Z18" s="398">
        <v>3</v>
      </c>
      <c r="AA18" s="398">
        <v>0</v>
      </c>
      <c r="AB18" s="398">
        <v>0</v>
      </c>
      <c r="AC18" s="398">
        <v>0</v>
      </c>
      <c r="AD18" s="398">
        <v>0</v>
      </c>
      <c r="AE18" s="398">
        <v>0</v>
      </c>
      <c r="AF18" s="398">
        <v>0</v>
      </c>
      <c r="AG18" s="398">
        <v>0</v>
      </c>
      <c r="AH18" s="398">
        <v>1</v>
      </c>
      <c r="AI18" s="398">
        <v>0</v>
      </c>
      <c r="AJ18" s="398">
        <v>0</v>
      </c>
      <c r="AK18" s="398">
        <v>1</v>
      </c>
      <c r="AL18" s="398">
        <v>2</v>
      </c>
      <c r="AM18" s="398">
        <v>0</v>
      </c>
      <c r="AN18" s="398">
        <v>1</v>
      </c>
      <c r="AO18" s="398">
        <v>0</v>
      </c>
      <c r="AP18" s="398">
        <v>0</v>
      </c>
      <c r="AQ18" s="398">
        <v>0</v>
      </c>
      <c r="AR18" s="398">
        <v>1</v>
      </c>
      <c r="AS18" s="398">
        <v>0</v>
      </c>
      <c r="AT18" s="398">
        <v>1</v>
      </c>
      <c r="AU18" s="398">
        <v>0</v>
      </c>
      <c r="AV18" s="398">
        <v>0</v>
      </c>
      <c r="AW18" s="398">
        <v>1</v>
      </c>
      <c r="AX18" s="398">
        <v>2</v>
      </c>
      <c r="AY18" s="398">
        <v>0</v>
      </c>
      <c r="AZ18" s="398">
        <v>1</v>
      </c>
      <c r="BA18" s="398">
        <v>0</v>
      </c>
      <c r="BB18" s="398">
        <v>0</v>
      </c>
      <c r="BC18" s="398">
        <v>0</v>
      </c>
      <c r="BD18" s="398">
        <v>1</v>
      </c>
      <c r="BE18" s="398">
        <v>0</v>
      </c>
      <c r="BF18" s="398">
        <v>0</v>
      </c>
      <c r="BG18" s="398">
        <v>0</v>
      </c>
      <c r="BH18" s="398">
        <v>0</v>
      </c>
      <c r="BI18" s="398">
        <v>0</v>
      </c>
      <c r="BJ18" s="398">
        <v>0</v>
      </c>
      <c r="BK18" s="398">
        <v>0</v>
      </c>
      <c r="BL18" s="398">
        <v>1</v>
      </c>
      <c r="BM18" s="398">
        <v>0</v>
      </c>
      <c r="BN18" s="398">
        <v>0</v>
      </c>
      <c r="BO18" s="398">
        <v>0</v>
      </c>
      <c r="BP18" s="398">
        <v>1</v>
      </c>
      <c r="BQ18" s="398">
        <v>1</v>
      </c>
      <c r="BR18" s="398">
        <v>1</v>
      </c>
      <c r="BS18" s="398">
        <v>0</v>
      </c>
      <c r="BT18" s="398">
        <v>0</v>
      </c>
      <c r="BU18" s="398">
        <v>0</v>
      </c>
      <c r="BV18" s="398">
        <v>2</v>
      </c>
      <c r="BW18" s="398">
        <v>1</v>
      </c>
      <c r="BX18" s="398">
        <v>1</v>
      </c>
      <c r="BY18" s="398">
        <v>0</v>
      </c>
      <c r="BZ18" s="398">
        <v>0</v>
      </c>
      <c r="CA18" s="398">
        <v>0</v>
      </c>
      <c r="CB18" s="398">
        <v>2</v>
      </c>
      <c r="CC18" s="398">
        <v>0</v>
      </c>
      <c r="CD18" s="398">
        <v>0</v>
      </c>
      <c r="CE18" s="398">
        <v>0</v>
      </c>
      <c r="CF18" s="398">
        <v>0</v>
      </c>
      <c r="CG18" s="398">
        <v>0</v>
      </c>
      <c r="CH18" s="398">
        <v>0</v>
      </c>
      <c r="CI18" s="398">
        <v>1</v>
      </c>
      <c r="CJ18" s="398">
        <v>1</v>
      </c>
      <c r="CK18" s="398">
        <v>0</v>
      </c>
      <c r="CL18" s="398">
        <v>0</v>
      </c>
      <c r="CM18" s="398">
        <v>0</v>
      </c>
      <c r="CN18" s="398">
        <v>2</v>
      </c>
      <c r="CO18" s="398">
        <v>0</v>
      </c>
      <c r="CP18" s="398">
        <v>0</v>
      </c>
      <c r="CQ18" s="398">
        <v>0</v>
      </c>
      <c r="CR18" s="398">
        <v>0</v>
      </c>
      <c r="CS18" s="398">
        <v>0</v>
      </c>
      <c r="CT18" s="398">
        <v>0</v>
      </c>
      <c r="CU18" s="398">
        <v>0</v>
      </c>
      <c r="CV18" s="398">
        <v>0</v>
      </c>
      <c r="CW18" s="398">
        <v>151</v>
      </c>
      <c r="CX18" s="398">
        <v>0</v>
      </c>
      <c r="CY18" s="398">
        <v>0</v>
      </c>
      <c r="CZ18" s="398">
        <v>57</v>
      </c>
      <c r="DA18" s="398">
        <v>0</v>
      </c>
      <c r="DB18" s="398">
        <v>0</v>
      </c>
      <c r="DC18" s="398">
        <v>0</v>
      </c>
      <c r="DD18" s="398">
        <v>0</v>
      </c>
      <c r="DE18" s="398">
        <v>0</v>
      </c>
      <c r="DF18" s="398">
        <v>0</v>
      </c>
      <c r="DG18" s="398">
        <v>0</v>
      </c>
      <c r="DH18" s="398">
        <v>0</v>
      </c>
      <c r="DI18" s="398">
        <v>21</v>
      </c>
      <c r="DJ18" s="398">
        <v>71</v>
      </c>
      <c r="DK18" s="398">
        <v>7</v>
      </c>
      <c r="DL18" s="398">
        <v>6</v>
      </c>
      <c r="DM18" s="398">
        <v>0</v>
      </c>
      <c r="DN18" s="398">
        <v>0</v>
      </c>
      <c r="DO18" s="398">
        <v>0</v>
      </c>
      <c r="DP18" s="398">
        <v>0</v>
      </c>
      <c r="DQ18" s="398">
        <v>4</v>
      </c>
      <c r="DR18" s="398">
        <v>13</v>
      </c>
      <c r="DS18" s="398">
        <v>13</v>
      </c>
      <c r="DT18" s="398">
        <v>36</v>
      </c>
      <c r="DU18" s="398">
        <v>9</v>
      </c>
      <c r="DV18" s="398">
        <v>18</v>
      </c>
      <c r="DW18" s="398">
        <v>2</v>
      </c>
      <c r="DX18" s="398">
        <v>10</v>
      </c>
      <c r="DY18" s="398">
        <v>0</v>
      </c>
      <c r="DZ18" s="398">
        <v>0</v>
      </c>
      <c r="EA18" s="398">
        <v>20</v>
      </c>
      <c r="EB18" s="398">
        <v>59</v>
      </c>
      <c r="EC18" s="398">
        <v>2</v>
      </c>
      <c r="ED18" s="398">
        <v>4</v>
      </c>
      <c r="EE18" s="398">
        <v>1</v>
      </c>
      <c r="EF18" s="398">
        <v>7</v>
      </c>
      <c r="EG18" s="398">
        <v>0</v>
      </c>
      <c r="EH18" s="398">
        <v>0</v>
      </c>
      <c r="EI18" s="398">
        <v>5</v>
      </c>
      <c r="EJ18" s="398">
        <v>7</v>
      </c>
      <c r="EK18" s="398">
        <v>3</v>
      </c>
      <c r="EL18" s="398">
        <v>3</v>
      </c>
      <c r="EM18" s="398">
        <v>1</v>
      </c>
      <c r="EN18" s="398">
        <v>1</v>
      </c>
      <c r="EO18" s="398">
        <v>0</v>
      </c>
      <c r="EP18" s="398">
        <v>4</v>
      </c>
      <c r="EQ18" s="398">
        <v>0</v>
      </c>
      <c r="ER18" s="398">
        <v>0</v>
      </c>
      <c r="ES18" s="398">
        <v>1</v>
      </c>
      <c r="ET18" s="398">
        <v>9</v>
      </c>
      <c r="EU18" s="398">
        <v>0</v>
      </c>
      <c r="EV18" s="398">
        <v>1</v>
      </c>
      <c r="EW18" s="398">
        <v>2</v>
      </c>
      <c r="EX18" s="398">
        <v>2</v>
      </c>
      <c r="EY18" s="398">
        <v>1</v>
      </c>
      <c r="EZ18" s="398">
        <v>0</v>
      </c>
      <c r="FA18" s="398">
        <v>0</v>
      </c>
      <c r="FB18" s="398">
        <v>0</v>
      </c>
      <c r="FC18" s="398">
        <v>1</v>
      </c>
      <c r="FD18" s="398">
        <v>1</v>
      </c>
      <c r="FE18" s="398">
        <v>0</v>
      </c>
      <c r="FF18" s="398">
        <v>0</v>
      </c>
      <c r="FG18" s="398">
        <v>0</v>
      </c>
      <c r="FH18" s="398">
        <v>0</v>
      </c>
      <c r="FI18" s="398">
        <v>0</v>
      </c>
      <c r="FJ18" s="398">
        <v>0</v>
      </c>
      <c r="FK18" s="398">
        <v>0</v>
      </c>
      <c r="FL18" s="398">
        <v>0</v>
      </c>
      <c r="FM18" s="398">
        <v>0</v>
      </c>
      <c r="FN18" s="398">
        <v>0</v>
      </c>
      <c r="FO18" s="398">
        <v>0</v>
      </c>
      <c r="FP18" s="398">
        <v>0</v>
      </c>
      <c r="FQ18" s="398">
        <v>0</v>
      </c>
      <c r="FR18" s="398">
        <v>0</v>
      </c>
      <c r="FS18" s="398">
        <v>0</v>
      </c>
      <c r="FT18" s="398">
        <v>0</v>
      </c>
      <c r="FU18" s="398">
        <v>0</v>
      </c>
      <c r="FV18" s="398">
        <v>0</v>
      </c>
      <c r="FW18" s="398">
        <v>0</v>
      </c>
      <c r="FX18" s="398">
        <v>0</v>
      </c>
      <c r="FY18" s="398">
        <v>0</v>
      </c>
      <c r="FZ18" s="398">
        <v>0</v>
      </c>
      <c r="GA18" s="398">
        <v>0</v>
      </c>
      <c r="GB18" s="398">
        <v>0</v>
      </c>
      <c r="GC18" s="398">
        <v>0</v>
      </c>
      <c r="GD18" s="398">
        <v>0</v>
      </c>
      <c r="GE18" s="398">
        <v>0</v>
      </c>
      <c r="GF18" s="398">
        <v>0</v>
      </c>
      <c r="GG18" s="398">
        <v>0</v>
      </c>
      <c r="GH18" s="398">
        <v>0</v>
      </c>
      <c r="GI18" s="398">
        <v>0</v>
      </c>
      <c r="GJ18" s="398">
        <v>0</v>
      </c>
      <c r="GK18" s="398">
        <v>0</v>
      </c>
      <c r="GL18" s="398">
        <v>0</v>
      </c>
      <c r="GM18" s="398">
        <v>0</v>
      </c>
      <c r="GN18" s="398">
        <v>0</v>
      </c>
      <c r="GO18" s="398">
        <v>0</v>
      </c>
      <c r="GP18" s="398">
        <v>0</v>
      </c>
      <c r="GQ18" s="398">
        <v>0</v>
      </c>
      <c r="GR18" s="398">
        <v>258</v>
      </c>
      <c r="GS18" s="398">
        <v>265</v>
      </c>
      <c r="GT18" s="398">
        <v>523</v>
      </c>
      <c r="GU18" s="398">
        <v>218</v>
      </c>
      <c r="GV18" s="398">
        <v>238</v>
      </c>
      <c r="GW18" s="398">
        <v>456</v>
      </c>
      <c r="GX18" s="398">
        <v>203</v>
      </c>
      <c r="GY18" s="398">
        <v>206</v>
      </c>
      <c r="GZ18" s="398">
        <v>409</v>
      </c>
      <c r="HA18" s="398">
        <v>679</v>
      </c>
      <c r="HB18" s="398">
        <v>709</v>
      </c>
      <c r="HC18" s="398">
        <v>1388</v>
      </c>
      <c r="HD18" s="398">
        <v>0</v>
      </c>
      <c r="HE18" s="398">
        <v>0</v>
      </c>
      <c r="HF18" s="398">
        <v>0</v>
      </c>
      <c r="HG18" s="398">
        <v>1354</v>
      </c>
      <c r="HH18" s="398">
        <v>26</v>
      </c>
      <c r="HI18" s="398">
        <v>8</v>
      </c>
      <c r="HJ18" s="398">
        <v>0</v>
      </c>
      <c r="HK18" s="398">
        <v>0</v>
      </c>
      <c r="HL18" s="398">
        <v>0</v>
      </c>
      <c r="HM18" s="398">
        <v>0</v>
      </c>
      <c r="HN18" s="398">
        <v>1388</v>
      </c>
      <c r="HO18" s="398">
        <v>0</v>
      </c>
      <c r="HP18" s="398">
        <v>0</v>
      </c>
      <c r="HQ18" s="398">
        <v>0</v>
      </c>
      <c r="HR18" s="398">
        <v>0</v>
      </c>
      <c r="HS18" s="398">
        <v>1</v>
      </c>
      <c r="HT18" s="398">
        <v>1</v>
      </c>
      <c r="HU18" s="398">
        <v>0</v>
      </c>
      <c r="HV18" s="398">
        <v>0</v>
      </c>
      <c r="HW18" s="398">
        <v>0</v>
      </c>
      <c r="HX18" s="398">
        <v>0</v>
      </c>
      <c r="HY18" s="398">
        <v>0</v>
      </c>
      <c r="HZ18" s="398">
        <v>0</v>
      </c>
      <c r="IA18" s="398">
        <v>0</v>
      </c>
      <c r="IB18" s="398">
        <v>0</v>
      </c>
      <c r="IC18" s="398">
        <v>0</v>
      </c>
      <c r="ID18" s="398">
        <v>0</v>
      </c>
      <c r="IE18" s="398">
        <v>0</v>
      </c>
      <c r="IF18" s="398">
        <v>0</v>
      </c>
      <c r="IG18" s="398">
        <v>0</v>
      </c>
      <c r="IH18" s="398">
        <v>0</v>
      </c>
      <c r="II18" s="398">
        <v>0</v>
      </c>
      <c r="IJ18" s="398">
        <v>0</v>
      </c>
      <c r="IK18" s="398">
        <v>0</v>
      </c>
      <c r="IL18" s="398">
        <v>0</v>
      </c>
      <c r="IM18" s="398">
        <v>1</v>
      </c>
      <c r="IN18" s="398">
        <v>1</v>
      </c>
      <c r="IO18" s="398">
        <v>2</v>
      </c>
      <c r="IP18" s="398">
        <v>8</v>
      </c>
      <c r="IQ18" s="398">
        <v>19</v>
      </c>
      <c r="IR18" s="398">
        <v>27</v>
      </c>
      <c r="IS18" s="398">
        <v>164</v>
      </c>
      <c r="IT18" s="398">
        <v>201</v>
      </c>
      <c r="IU18" s="398">
        <v>365</v>
      </c>
      <c r="IV18" s="398">
        <v>220</v>
      </c>
      <c r="IW18" s="398">
        <v>219</v>
      </c>
      <c r="IX18" s="398">
        <v>439</v>
      </c>
      <c r="IY18" s="398">
        <v>198</v>
      </c>
      <c r="IZ18" s="398">
        <v>200</v>
      </c>
      <c r="JA18" s="398">
        <v>398</v>
      </c>
      <c r="JB18" s="398">
        <v>65</v>
      </c>
      <c r="JC18" s="398">
        <v>54</v>
      </c>
      <c r="JD18" s="398">
        <v>119</v>
      </c>
      <c r="JE18" s="398">
        <v>17</v>
      </c>
      <c r="JF18" s="398">
        <v>10</v>
      </c>
      <c r="JG18" s="398">
        <v>27</v>
      </c>
      <c r="JH18" s="398">
        <v>0</v>
      </c>
      <c r="JI18" s="398">
        <v>0</v>
      </c>
      <c r="JJ18" s="398">
        <v>0</v>
      </c>
      <c r="JK18" s="398">
        <v>0</v>
      </c>
      <c r="JL18" s="398">
        <v>0</v>
      </c>
      <c r="JM18" s="398">
        <v>0</v>
      </c>
      <c r="JN18" s="398">
        <v>0</v>
      </c>
      <c r="JO18" s="398">
        <v>0</v>
      </c>
      <c r="JP18" s="398">
        <v>0</v>
      </c>
      <c r="JQ18" s="398">
        <v>0</v>
      </c>
      <c r="JR18" s="398">
        <v>0</v>
      </c>
      <c r="JS18" s="398">
        <v>0</v>
      </c>
      <c r="JT18" s="398">
        <v>0</v>
      </c>
      <c r="JU18" s="398">
        <v>0</v>
      </c>
      <c r="JV18" s="398">
        <v>0</v>
      </c>
      <c r="JW18" s="398">
        <v>0</v>
      </c>
      <c r="JX18" s="398">
        <v>0</v>
      </c>
      <c r="JY18" s="398">
        <v>0</v>
      </c>
      <c r="JZ18" s="398">
        <v>0</v>
      </c>
      <c r="KA18" s="398">
        <v>0</v>
      </c>
      <c r="KB18" s="398">
        <v>0</v>
      </c>
      <c r="KC18" s="398">
        <v>0</v>
      </c>
      <c r="KD18" s="398">
        <v>0</v>
      </c>
      <c r="KE18" s="398">
        <v>0</v>
      </c>
      <c r="KF18" s="398">
        <v>0</v>
      </c>
      <c r="KG18" s="398">
        <v>0</v>
      </c>
      <c r="KH18" s="398">
        <v>0</v>
      </c>
      <c r="KI18" s="398">
        <v>0</v>
      </c>
      <c r="KJ18" s="398">
        <v>0</v>
      </c>
      <c r="KK18" s="398">
        <v>1</v>
      </c>
      <c r="KL18" s="398">
        <v>0</v>
      </c>
      <c r="KM18" s="398">
        <v>1</v>
      </c>
      <c r="KN18" s="398">
        <v>1</v>
      </c>
      <c r="KO18" s="398">
        <v>0</v>
      </c>
      <c r="KP18" s="398">
        <v>0</v>
      </c>
      <c r="KQ18" s="398">
        <v>0</v>
      </c>
      <c r="KR18" s="398">
        <v>0</v>
      </c>
      <c r="KS18" s="398">
        <v>0</v>
      </c>
      <c r="KT18" s="398">
        <v>0</v>
      </c>
      <c r="KU18" s="398">
        <v>0</v>
      </c>
      <c r="KV18" s="398">
        <v>0</v>
      </c>
      <c r="KW18" s="398">
        <v>0</v>
      </c>
      <c r="KX18" s="398">
        <v>0</v>
      </c>
      <c r="KY18" s="398">
        <v>0</v>
      </c>
      <c r="KZ18" s="398">
        <v>0</v>
      </c>
      <c r="LA18" s="398">
        <v>0</v>
      </c>
      <c r="LB18" s="398">
        <v>0</v>
      </c>
      <c r="LC18" s="398">
        <v>0</v>
      </c>
      <c r="LD18" s="398">
        <v>0</v>
      </c>
      <c r="LE18" s="398">
        <v>0</v>
      </c>
      <c r="LF18" s="398">
        <v>0</v>
      </c>
      <c r="LG18" s="398">
        <v>0</v>
      </c>
      <c r="LH18" s="398">
        <v>0</v>
      </c>
      <c r="LI18" s="398">
        <v>0</v>
      </c>
      <c r="LJ18" s="398">
        <v>0</v>
      </c>
      <c r="LK18" s="398">
        <v>0</v>
      </c>
      <c r="LL18" s="398">
        <v>0</v>
      </c>
      <c r="LM18" s="398">
        <v>0</v>
      </c>
      <c r="LN18" s="398">
        <v>0</v>
      </c>
      <c r="LO18" s="398">
        <v>0</v>
      </c>
      <c r="LP18" s="398">
        <v>0</v>
      </c>
      <c r="LQ18" s="398">
        <v>4</v>
      </c>
      <c r="LR18" s="398">
        <v>2</v>
      </c>
      <c r="LS18" s="398">
        <v>4</v>
      </c>
      <c r="LT18" s="398">
        <v>2</v>
      </c>
      <c r="LU18" s="398">
        <v>6</v>
      </c>
      <c r="LV18" s="398">
        <v>218</v>
      </c>
      <c r="LW18" s="398">
        <v>256</v>
      </c>
      <c r="LX18" s="398">
        <v>474</v>
      </c>
      <c r="LY18" s="398">
        <v>0</v>
      </c>
      <c r="LZ18" s="398">
        <v>0</v>
      </c>
      <c r="MA18" s="398">
        <v>0</v>
      </c>
      <c r="MB18" s="398">
        <v>0</v>
      </c>
      <c r="MC18" s="398">
        <v>0</v>
      </c>
      <c r="MD18" s="398">
        <v>0</v>
      </c>
      <c r="ME18" s="398">
        <v>0</v>
      </c>
      <c r="MF18" s="398">
        <v>0</v>
      </c>
      <c r="MG18" s="398">
        <v>0</v>
      </c>
      <c r="MH18" s="398">
        <v>18</v>
      </c>
      <c r="MI18" s="398">
        <v>17</v>
      </c>
      <c r="MJ18" s="398">
        <v>15</v>
      </c>
      <c r="MK18" s="398">
        <v>50</v>
      </c>
    </row>
    <row r="19" spans="1:349" s="399" customFormat="1">
      <c r="A19" s="396">
        <v>10</v>
      </c>
      <c r="B19" s="396"/>
      <c r="C19" s="396" t="s">
        <v>85</v>
      </c>
      <c r="D19" s="397"/>
      <c r="E19" s="398"/>
      <c r="F19" s="398" t="s">
        <v>85</v>
      </c>
      <c r="G19" s="398"/>
      <c r="H19" s="398"/>
      <c r="I19" s="398"/>
      <c r="J19" s="398"/>
      <c r="K19" s="398"/>
      <c r="L19" s="398"/>
      <c r="M19" s="398"/>
      <c r="N19" s="398"/>
      <c r="O19" s="398">
        <v>10</v>
      </c>
      <c r="P19" s="398">
        <v>16</v>
      </c>
      <c r="Q19" s="398">
        <v>0</v>
      </c>
      <c r="R19" s="398">
        <v>3</v>
      </c>
      <c r="S19" s="398">
        <v>0</v>
      </c>
      <c r="T19" s="398">
        <v>29</v>
      </c>
      <c r="U19" s="398">
        <v>2</v>
      </c>
      <c r="V19" s="398">
        <v>1</v>
      </c>
      <c r="W19" s="398">
        <v>0</v>
      </c>
      <c r="X19" s="398">
        <v>0</v>
      </c>
      <c r="Y19" s="398">
        <v>0</v>
      </c>
      <c r="Z19" s="398">
        <v>3</v>
      </c>
      <c r="AA19" s="398">
        <v>0</v>
      </c>
      <c r="AB19" s="398">
        <v>0</v>
      </c>
      <c r="AC19" s="398">
        <v>0</v>
      </c>
      <c r="AD19" s="398">
        <v>0</v>
      </c>
      <c r="AE19" s="398">
        <v>0</v>
      </c>
      <c r="AF19" s="398">
        <v>0</v>
      </c>
      <c r="AG19" s="398">
        <v>1</v>
      </c>
      <c r="AH19" s="398">
        <v>0</v>
      </c>
      <c r="AI19" s="398">
        <v>0</v>
      </c>
      <c r="AJ19" s="398">
        <v>0</v>
      </c>
      <c r="AK19" s="398">
        <v>0</v>
      </c>
      <c r="AL19" s="398">
        <v>1</v>
      </c>
      <c r="AM19" s="398">
        <v>2</v>
      </c>
      <c r="AN19" s="398">
        <v>0</v>
      </c>
      <c r="AO19" s="398">
        <v>0</v>
      </c>
      <c r="AP19" s="398">
        <v>0</v>
      </c>
      <c r="AQ19" s="398">
        <v>0</v>
      </c>
      <c r="AR19" s="398">
        <v>2</v>
      </c>
      <c r="AS19" s="398">
        <v>1</v>
      </c>
      <c r="AT19" s="398">
        <v>0</v>
      </c>
      <c r="AU19" s="398">
        <v>0</v>
      </c>
      <c r="AV19" s="398">
        <v>0</v>
      </c>
      <c r="AW19" s="398">
        <v>0</v>
      </c>
      <c r="AX19" s="398">
        <v>1</v>
      </c>
      <c r="AY19" s="398">
        <v>1</v>
      </c>
      <c r="AZ19" s="398">
        <v>0</v>
      </c>
      <c r="BA19" s="398">
        <v>0</v>
      </c>
      <c r="BB19" s="398">
        <v>0</v>
      </c>
      <c r="BC19" s="398">
        <v>0</v>
      </c>
      <c r="BD19" s="398">
        <v>1</v>
      </c>
      <c r="BE19" s="398">
        <v>0</v>
      </c>
      <c r="BF19" s="398">
        <v>0</v>
      </c>
      <c r="BG19" s="398">
        <v>0</v>
      </c>
      <c r="BH19" s="398">
        <v>0</v>
      </c>
      <c r="BI19" s="398">
        <v>0</v>
      </c>
      <c r="BJ19" s="398">
        <v>0</v>
      </c>
      <c r="BK19" s="398">
        <v>0</v>
      </c>
      <c r="BL19" s="398">
        <v>0</v>
      </c>
      <c r="BM19" s="398">
        <v>0</v>
      </c>
      <c r="BN19" s="398">
        <v>0</v>
      </c>
      <c r="BO19" s="398">
        <v>0</v>
      </c>
      <c r="BP19" s="398">
        <v>0</v>
      </c>
      <c r="BQ19" s="398">
        <v>1</v>
      </c>
      <c r="BR19" s="398">
        <v>0</v>
      </c>
      <c r="BS19" s="398">
        <v>0</v>
      </c>
      <c r="BT19" s="398">
        <v>0</v>
      </c>
      <c r="BU19" s="398">
        <v>0</v>
      </c>
      <c r="BV19" s="398">
        <v>1</v>
      </c>
      <c r="BW19" s="398">
        <v>1</v>
      </c>
      <c r="BX19" s="398">
        <v>1</v>
      </c>
      <c r="BY19" s="398">
        <v>0</v>
      </c>
      <c r="BZ19" s="398">
        <v>0</v>
      </c>
      <c r="CA19" s="398">
        <v>0</v>
      </c>
      <c r="CB19" s="398">
        <v>2</v>
      </c>
      <c r="CC19" s="398">
        <v>1</v>
      </c>
      <c r="CD19" s="398">
        <v>1</v>
      </c>
      <c r="CE19" s="398">
        <v>0</v>
      </c>
      <c r="CF19" s="398">
        <v>0</v>
      </c>
      <c r="CG19" s="398">
        <v>0</v>
      </c>
      <c r="CH19" s="398">
        <v>2</v>
      </c>
      <c r="CI19" s="398">
        <v>1</v>
      </c>
      <c r="CJ19" s="398">
        <v>2</v>
      </c>
      <c r="CK19" s="398">
        <v>0</v>
      </c>
      <c r="CL19" s="398">
        <v>0</v>
      </c>
      <c r="CM19" s="398">
        <v>0</v>
      </c>
      <c r="CN19" s="398">
        <v>3</v>
      </c>
      <c r="CO19" s="398">
        <v>1</v>
      </c>
      <c r="CP19" s="398">
        <v>1</v>
      </c>
      <c r="CQ19" s="398">
        <v>0</v>
      </c>
      <c r="CR19" s="398">
        <v>0</v>
      </c>
      <c r="CS19" s="398">
        <v>0</v>
      </c>
      <c r="CT19" s="398">
        <v>2</v>
      </c>
      <c r="CU19" s="398">
        <v>0</v>
      </c>
      <c r="CV19" s="398">
        <v>0</v>
      </c>
      <c r="CW19" s="398">
        <v>147</v>
      </c>
      <c r="CX19" s="398">
        <v>0</v>
      </c>
      <c r="CY19" s="398">
        <v>0</v>
      </c>
      <c r="CZ19" s="398">
        <v>10</v>
      </c>
      <c r="DA19" s="398">
        <v>3</v>
      </c>
      <c r="DB19" s="398">
        <v>1</v>
      </c>
      <c r="DC19" s="398">
        <v>0</v>
      </c>
      <c r="DD19" s="398">
        <v>0</v>
      </c>
      <c r="DE19" s="398">
        <v>0</v>
      </c>
      <c r="DF19" s="398">
        <v>0</v>
      </c>
      <c r="DG19" s="398">
        <v>0</v>
      </c>
      <c r="DH19" s="398">
        <v>0</v>
      </c>
      <c r="DI19" s="398">
        <v>37</v>
      </c>
      <c r="DJ19" s="398">
        <v>41</v>
      </c>
      <c r="DK19" s="398">
        <v>2</v>
      </c>
      <c r="DL19" s="398">
        <v>2</v>
      </c>
      <c r="DM19" s="398">
        <v>0</v>
      </c>
      <c r="DN19" s="398">
        <v>0</v>
      </c>
      <c r="DO19" s="398">
        <v>0</v>
      </c>
      <c r="DP19" s="398">
        <v>0</v>
      </c>
      <c r="DQ19" s="398">
        <v>15</v>
      </c>
      <c r="DR19" s="398">
        <v>17</v>
      </c>
      <c r="DS19" s="398">
        <v>15</v>
      </c>
      <c r="DT19" s="398">
        <v>22</v>
      </c>
      <c r="DU19" s="398">
        <v>11</v>
      </c>
      <c r="DV19" s="398">
        <v>4</v>
      </c>
      <c r="DW19" s="398">
        <v>1</v>
      </c>
      <c r="DX19" s="398">
        <v>1</v>
      </c>
      <c r="DY19" s="398">
        <v>0</v>
      </c>
      <c r="DZ19" s="398">
        <v>0</v>
      </c>
      <c r="EA19" s="398">
        <v>14</v>
      </c>
      <c r="EB19" s="398">
        <v>17</v>
      </c>
      <c r="EC19" s="398">
        <v>20</v>
      </c>
      <c r="ED19" s="398">
        <v>14</v>
      </c>
      <c r="EE19" s="398">
        <v>3</v>
      </c>
      <c r="EF19" s="398">
        <v>8</v>
      </c>
      <c r="EG19" s="398">
        <v>0</v>
      </c>
      <c r="EH19" s="398">
        <v>0</v>
      </c>
      <c r="EI19" s="398">
        <v>5</v>
      </c>
      <c r="EJ19" s="398">
        <v>5</v>
      </c>
      <c r="EK19" s="398">
        <v>2</v>
      </c>
      <c r="EL19" s="398">
        <v>1</v>
      </c>
      <c r="EM19" s="398">
        <v>0</v>
      </c>
      <c r="EN19" s="398">
        <v>1</v>
      </c>
      <c r="EO19" s="398">
        <v>1</v>
      </c>
      <c r="EP19" s="398">
        <v>1</v>
      </c>
      <c r="EQ19" s="398">
        <v>0</v>
      </c>
      <c r="ER19" s="398">
        <v>0</v>
      </c>
      <c r="ES19" s="398">
        <v>1</v>
      </c>
      <c r="ET19" s="398">
        <v>3</v>
      </c>
      <c r="EU19" s="398">
        <v>0</v>
      </c>
      <c r="EV19" s="398">
        <v>0</v>
      </c>
      <c r="EW19" s="398">
        <v>2</v>
      </c>
      <c r="EX19" s="398">
        <v>0</v>
      </c>
      <c r="EY19" s="398">
        <v>0</v>
      </c>
      <c r="EZ19" s="398">
        <v>1</v>
      </c>
      <c r="FA19" s="398">
        <v>0</v>
      </c>
      <c r="FB19" s="398">
        <v>0</v>
      </c>
      <c r="FC19" s="398">
        <v>0</v>
      </c>
      <c r="FD19" s="398">
        <v>0</v>
      </c>
      <c r="FE19" s="398">
        <v>0</v>
      </c>
      <c r="FF19" s="398">
        <v>0</v>
      </c>
      <c r="FG19" s="398">
        <v>0</v>
      </c>
      <c r="FH19" s="398">
        <v>0</v>
      </c>
      <c r="FI19" s="398">
        <v>0</v>
      </c>
      <c r="FJ19" s="398">
        <v>0</v>
      </c>
      <c r="FK19" s="398">
        <v>0</v>
      </c>
      <c r="FL19" s="398">
        <v>0</v>
      </c>
      <c r="FM19" s="398">
        <v>0</v>
      </c>
      <c r="FN19" s="398">
        <v>0</v>
      </c>
      <c r="FO19" s="398">
        <v>0</v>
      </c>
      <c r="FP19" s="398">
        <v>0</v>
      </c>
      <c r="FQ19" s="398">
        <v>0</v>
      </c>
      <c r="FR19" s="398">
        <v>0</v>
      </c>
      <c r="FS19" s="398">
        <v>0</v>
      </c>
      <c r="FT19" s="398">
        <v>0</v>
      </c>
      <c r="FU19" s="398">
        <v>0</v>
      </c>
      <c r="FV19" s="398">
        <v>0</v>
      </c>
      <c r="FW19" s="398">
        <v>0</v>
      </c>
      <c r="FX19" s="398">
        <v>0</v>
      </c>
      <c r="FY19" s="398">
        <v>0</v>
      </c>
      <c r="FZ19" s="398">
        <v>0</v>
      </c>
      <c r="GA19" s="398">
        <v>0</v>
      </c>
      <c r="GB19" s="398">
        <v>0</v>
      </c>
      <c r="GC19" s="398">
        <v>0</v>
      </c>
      <c r="GD19" s="398">
        <v>0</v>
      </c>
      <c r="GE19" s="398">
        <v>0</v>
      </c>
      <c r="GF19" s="398">
        <v>0</v>
      </c>
      <c r="GG19" s="398">
        <v>0</v>
      </c>
      <c r="GH19" s="398">
        <v>0</v>
      </c>
      <c r="GI19" s="398">
        <v>0</v>
      </c>
      <c r="GJ19" s="398">
        <v>0</v>
      </c>
      <c r="GK19" s="398">
        <v>0</v>
      </c>
      <c r="GL19" s="398">
        <v>0</v>
      </c>
      <c r="GM19" s="398">
        <v>0</v>
      </c>
      <c r="GN19" s="398">
        <v>0</v>
      </c>
      <c r="GO19" s="398">
        <v>0</v>
      </c>
      <c r="GP19" s="398">
        <v>0</v>
      </c>
      <c r="GQ19" s="398">
        <v>0</v>
      </c>
      <c r="GR19" s="398">
        <v>155</v>
      </c>
      <c r="GS19" s="398">
        <v>222</v>
      </c>
      <c r="GT19" s="398">
        <v>377</v>
      </c>
      <c r="GU19" s="398">
        <v>176</v>
      </c>
      <c r="GV19" s="398">
        <v>213</v>
      </c>
      <c r="GW19" s="398">
        <v>389</v>
      </c>
      <c r="GX19" s="398">
        <v>98</v>
      </c>
      <c r="GY19" s="398">
        <v>205</v>
      </c>
      <c r="GZ19" s="398">
        <v>303</v>
      </c>
      <c r="HA19" s="398">
        <v>429</v>
      </c>
      <c r="HB19" s="398">
        <v>640</v>
      </c>
      <c r="HC19" s="398">
        <v>1069</v>
      </c>
      <c r="HD19" s="398">
        <v>0</v>
      </c>
      <c r="HE19" s="398">
        <v>0</v>
      </c>
      <c r="HF19" s="398">
        <v>0</v>
      </c>
      <c r="HG19" s="398">
        <v>1029</v>
      </c>
      <c r="HH19" s="398">
        <v>37</v>
      </c>
      <c r="HI19" s="398">
        <v>3</v>
      </c>
      <c r="HJ19" s="398">
        <v>0</v>
      </c>
      <c r="HK19" s="398">
        <v>0</v>
      </c>
      <c r="HL19" s="398">
        <v>0</v>
      </c>
      <c r="HM19" s="398">
        <v>0</v>
      </c>
      <c r="HN19" s="398">
        <v>1069</v>
      </c>
      <c r="HO19" s="398">
        <v>0</v>
      </c>
      <c r="HP19" s="398">
        <v>0</v>
      </c>
      <c r="HQ19" s="398">
        <v>0</v>
      </c>
      <c r="HR19" s="398">
        <v>0</v>
      </c>
      <c r="HS19" s="398">
        <v>0</v>
      </c>
      <c r="HT19" s="398">
        <v>0</v>
      </c>
      <c r="HU19" s="398">
        <v>1</v>
      </c>
      <c r="HV19" s="398">
        <v>0</v>
      </c>
      <c r="HW19" s="398">
        <v>1</v>
      </c>
      <c r="HX19" s="398">
        <v>0</v>
      </c>
      <c r="HY19" s="398">
        <v>0</v>
      </c>
      <c r="HZ19" s="398">
        <v>0</v>
      </c>
      <c r="IA19" s="398">
        <v>0</v>
      </c>
      <c r="IB19" s="398">
        <v>0</v>
      </c>
      <c r="IC19" s="398">
        <v>0</v>
      </c>
      <c r="ID19" s="398">
        <v>0</v>
      </c>
      <c r="IE19" s="398">
        <v>0</v>
      </c>
      <c r="IF19" s="398">
        <v>0</v>
      </c>
      <c r="IG19" s="398">
        <v>0</v>
      </c>
      <c r="IH19" s="398">
        <v>0</v>
      </c>
      <c r="II19" s="398">
        <v>0</v>
      </c>
      <c r="IJ19" s="398">
        <v>0</v>
      </c>
      <c r="IK19" s="398">
        <v>0</v>
      </c>
      <c r="IL19" s="398">
        <v>0</v>
      </c>
      <c r="IM19" s="398">
        <v>0</v>
      </c>
      <c r="IN19" s="398">
        <v>0</v>
      </c>
      <c r="IO19" s="398">
        <v>0</v>
      </c>
      <c r="IP19" s="398">
        <v>6</v>
      </c>
      <c r="IQ19" s="398">
        <v>7</v>
      </c>
      <c r="IR19" s="398">
        <v>13</v>
      </c>
      <c r="IS19" s="398">
        <v>80</v>
      </c>
      <c r="IT19" s="398">
        <v>128</v>
      </c>
      <c r="IU19" s="398">
        <v>208</v>
      </c>
      <c r="IV19" s="398">
        <v>151</v>
      </c>
      <c r="IW19" s="398">
        <v>201</v>
      </c>
      <c r="IX19" s="398">
        <v>352</v>
      </c>
      <c r="IY19" s="398">
        <v>131</v>
      </c>
      <c r="IZ19" s="398">
        <v>227</v>
      </c>
      <c r="JA19" s="398">
        <v>358</v>
      </c>
      <c r="JB19" s="398">
        <v>48</v>
      </c>
      <c r="JC19" s="398">
        <v>64</v>
      </c>
      <c r="JD19" s="398">
        <v>112</v>
      </c>
      <c r="JE19" s="398">
        <v>12</v>
      </c>
      <c r="JF19" s="398">
        <v>14</v>
      </c>
      <c r="JG19" s="398">
        <v>26</v>
      </c>
      <c r="JH19" s="398">
        <v>0</v>
      </c>
      <c r="JI19" s="398">
        <v>0</v>
      </c>
      <c r="JJ19" s="398">
        <v>0</v>
      </c>
      <c r="JK19" s="398">
        <v>0</v>
      </c>
      <c r="JL19" s="398">
        <v>0</v>
      </c>
      <c r="JM19" s="398">
        <v>0</v>
      </c>
      <c r="JN19" s="398">
        <v>0</v>
      </c>
      <c r="JO19" s="398">
        <v>0</v>
      </c>
      <c r="JP19" s="398">
        <v>0</v>
      </c>
      <c r="JQ19" s="398">
        <v>0</v>
      </c>
      <c r="JR19" s="398">
        <v>0</v>
      </c>
      <c r="JS19" s="398">
        <v>0</v>
      </c>
      <c r="JT19" s="398">
        <v>0</v>
      </c>
      <c r="JU19" s="398">
        <v>0</v>
      </c>
      <c r="JV19" s="398">
        <v>0</v>
      </c>
      <c r="JW19" s="398">
        <v>0</v>
      </c>
      <c r="JX19" s="398">
        <v>0</v>
      </c>
      <c r="JY19" s="398">
        <v>0</v>
      </c>
      <c r="JZ19" s="398">
        <v>0</v>
      </c>
      <c r="KA19" s="398">
        <v>0</v>
      </c>
      <c r="KB19" s="398">
        <v>0</v>
      </c>
      <c r="KC19" s="398">
        <v>0</v>
      </c>
      <c r="KD19" s="398">
        <v>0</v>
      </c>
      <c r="KE19" s="398">
        <v>0</v>
      </c>
      <c r="KF19" s="398">
        <v>0</v>
      </c>
      <c r="KG19" s="398">
        <v>0</v>
      </c>
      <c r="KH19" s="398">
        <v>1</v>
      </c>
      <c r="KI19" s="398">
        <v>1</v>
      </c>
      <c r="KJ19" s="398">
        <v>0</v>
      </c>
      <c r="KK19" s="398">
        <v>0</v>
      </c>
      <c r="KL19" s="398">
        <v>1</v>
      </c>
      <c r="KM19" s="398">
        <v>1</v>
      </c>
      <c r="KN19" s="398">
        <v>2</v>
      </c>
      <c r="KO19" s="398">
        <v>0</v>
      </c>
      <c r="KP19" s="398">
        <v>0</v>
      </c>
      <c r="KQ19" s="398">
        <v>0</v>
      </c>
      <c r="KR19" s="398">
        <v>0</v>
      </c>
      <c r="KS19" s="398">
        <v>0</v>
      </c>
      <c r="KT19" s="398">
        <v>0</v>
      </c>
      <c r="KU19" s="398">
        <v>0</v>
      </c>
      <c r="KV19" s="398">
        <v>0</v>
      </c>
      <c r="KW19" s="398">
        <v>0</v>
      </c>
      <c r="KX19" s="398">
        <v>0</v>
      </c>
      <c r="KY19" s="398">
        <v>0</v>
      </c>
      <c r="KZ19" s="398">
        <v>0</v>
      </c>
      <c r="LA19" s="398">
        <v>0</v>
      </c>
      <c r="LB19" s="398">
        <v>0</v>
      </c>
      <c r="LC19" s="398">
        <v>0</v>
      </c>
      <c r="LD19" s="398">
        <v>0</v>
      </c>
      <c r="LE19" s="398">
        <v>0</v>
      </c>
      <c r="LF19" s="398">
        <v>0</v>
      </c>
      <c r="LG19" s="398">
        <v>0</v>
      </c>
      <c r="LH19" s="398">
        <v>0</v>
      </c>
      <c r="LI19" s="398">
        <v>0</v>
      </c>
      <c r="LJ19" s="398">
        <v>0</v>
      </c>
      <c r="LK19" s="398">
        <v>0</v>
      </c>
      <c r="LL19" s="398">
        <v>0</v>
      </c>
      <c r="LM19" s="398">
        <v>0</v>
      </c>
      <c r="LN19" s="398">
        <v>0</v>
      </c>
      <c r="LO19" s="398">
        <v>0</v>
      </c>
      <c r="LP19" s="398">
        <v>0</v>
      </c>
      <c r="LQ19" s="398">
        <v>0</v>
      </c>
      <c r="LR19" s="398">
        <v>0</v>
      </c>
      <c r="LS19" s="398">
        <v>0</v>
      </c>
      <c r="LT19" s="398">
        <v>0</v>
      </c>
      <c r="LU19" s="398">
        <v>0</v>
      </c>
      <c r="LV19" s="398">
        <v>109</v>
      </c>
      <c r="LW19" s="398">
        <v>189</v>
      </c>
      <c r="LX19" s="398">
        <v>298</v>
      </c>
      <c r="LY19" s="398">
        <v>0</v>
      </c>
      <c r="LZ19" s="398">
        <v>0</v>
      </c>
      <c r="MA19" s="398">
        <v>0</v>
      </c>
      <c r="MB19" s="398">
        <v>0</v>
      </c>
      <c r="MC19" s="398">
        <v>0</v>
      </c>
      <c r="MD19" s="398">
        <v>0</v>
      </c>
      <c r="ME19" s="398">
        <v>0</v>
      </c>
      <c r="MF19" s="398">
        <v>0</v>
      </c>
      <c r="MG19" s="398">
        <v>0</v>
      </c>
      <c r="MH19" s="398">
        <v>13</v>
      </c>
      <c r="MI19" s="398">
        <v>14</v>
      </c>
      <c r="MJ19" s="398">
        <v>11</v>
      </c>
      <c r="MK19" s="398">
        <v>38</v>
      </c>
    </row>
    <row r="20" spans="1:349" s="403" customFormat="1">
      <c r="A20" s="1024" t="s">
        <v>67</v>
      </c>
      <c r="B20" s="1025"/>
      <c r="C20" s="1025"/>
      <c r="D20" s="401"/>
      <c r="E20" s="402"/>
      <c r="F20" s="402"/>
      <c r="G20" s="402"/>
      <c r="H20" s="402"/>
      <c r="I20" s="402"/>
      <c r="J20" s="402"/>
      <c r="K20" s="402"/>
      <c r="L20" s="402"/>
      <c r="M20" s="402"/>
      <c r="N20" s="402"/>
      <c r="O20" s="402">
        <f t="shared" ref="O20:BZ20" si="0">O19+O18+O17+O16+O15+O14+O13+O12+O11+O10</f>
        <v>65</v>
      </c>
      <c r="P20" s="402">
        <f t="shared" si="0"/>
        <v>90</v>
      </c>
      <c r="Q20" s="402">
        <f t="shared" si="0"/>
        <v>3</v>
      </c>
      <c r="R20" s="402">
        <f t="shared" si="0"/>
        <v>12</v>
      </c>
      <c r="S20" s="402">
        <f t="shared" si="0"/>
        <v>6</v>
      </c>
      <c r="T20" s="402">
        <f t="shared" si="0"/>
        <v>173</v>
      </c>
      <c r="U20" s="402">
        <f t="shared" si="0"/>
        <v>7</v>
      </c>
      <c r="V20" s="402">
        <f t="shared" si="0"/>
        <v>7</v>
      </c>
      <c r="W20" s="402">
        <f t="shared" si="0"/>
        <v>1</v>
      </c>
      <c r="X20" s="402">
        <f t="shared" si="0"/>
        <v>1</v>
      </c>
      <c r="Y20" s="402">
        <f t="shared" si="0"/>
        <v>0</v>
      </c>
      <c r="Z20" s="402">
        <f t="shared" si="0"/>
        <v>16</v>
      </c>
      <c r="AA20" s="402">
        <f t="shared" si="0"/>
        <v>2</v>
      </c>
      <c r="AB20" s="402">
        <f t="shared" si="0"/>
        <v>2</v>
      </c>
      <c r="AC20" s="402">
        <f t="shared" si="0"/>
        <v>0</v>
      </c>
      <c r="AD20" s="402">
        <f t="shared" si="0"/>
        <v>1</v>
      </c>
      <c r="AE20" s="402">
        <f t="shared" si="0"/>
        <v>0</v>
      </c>
      <c r="AF20" s="402">
        <f t="shared" si="0"/>
        <v>5</v>
      </c>
      <c r="AG20" s="402">
        <f t="shared" si="0"/>
        <v>1</v>
      </c>
      <c r="AH20" s="402">
        <f t="shared" si="0"/>
        <v>1</v>
      </c>
      <c r="AI20" s="402">
        <f t="shared" si="0"/>
        <v>0</v>
      </c>
      <c r="AJ20" s="402">
        <f t="shared" si="0"/>
        <v>0</v>
      </c>
      <c r="AK20" s="402">
        <f t="shared" si="0"/>
        <v>1</v>
      </c>
      <c r="AL20" s="402">
        <f t="shared" si="0"/>
        <v>3</v>
      </c>
      <c r="AM20" s="402">
        <f t="shared" si="0"/>
        <v>4</v>
      </c>
      <c r="AN20" s="402">
        <f t="shared" si="0"/>
        <v>2</v>
      </c>
      <c r="AO20" s="402">
        <f t="shared" si="0"/>
        <v>0</v>
      </c>
      <c r="AP20" s="402">
        <f t="shared" si="0"/>
        <v>1</v>
      </c>
      <c r="AQ20" s="402">
        <f t="shared" si="0"/>
        <v>0</v>
      </c>
      <c r="AR20" s="402">
        <f t="shared" si="0"/>
        <v>7</v>
      </c>
      <c r="AS20" s="402">
        <f t="shared" si="0"/>
        <v>3</v>
      </c>
      <c r="AT20" s="402">
        <f t="shared" si="0"/>
        <v>4</v>
      </c>
      <c r="AU20" s="402">
        <f t="shared" si="0"/>
        <v>0</v>
      </c>
      <c r="AV20" s="402">
        <f t="shared" si="0"/>
        <v>0</v>
      </c>
      <c r="AW20" s="402">
        <f t="shared" si="0"/>
        <v>1</v>
      </c>
      <c r="AX20" s="402">
        <f t="shared" si="0"/>
        <v>8</v>
      </c>
      <c r="AY20" s="402">
        <f t="shared" si="0"/>
        <v>1</v>
      </c>
      <c r="AZ20" s="402">
        <f t="shared" si="0"/>
        <v>2</v>
      </c>
      <c r="BA20" s="402">
        <f t="shared" si="0"/>
        <v>0</v>
      </c>
      <c r="BB20" s="402">
        <f t="shared" si="0"/>
        <v>0</v>
      </c>
      <c r="BC20" s="402">
        <f t="shared" si="0"/>
        <v>0</v>
      </c>
      <c r="BD20" s="402">
        <f t="shared" si="0"/>
        <v>3</v>
      </c>
      <c r="BE20" s="402">
        <f t="shared" si="0"/>
        <v>0</v>
      </c>
      <c r="BF20" s="402">
        <f t="shared" si="0"/>
        <v>0</v>
      </c>
      <c r="BG20" s="402">
        <f t="shared" si="0"/>
        <v>0</v>
      </c>
      <c r="BH20" s="402">
        <f t="shared" si="0"/>
        <v>0</v>
      </c>
      <c r="BI20" s="402">
        <f t="shared" si="0"/>
        <v>0</v>
      </c>
      <c r="BJ20" s="402">
        <f t="shared" si="0"/>
        <v>0</v>
      </c>
      <c r="BK20" s="402">
        <f t="shared" si="0"/>
        <v>1</v>
      </c>
      <c r="BL20" s="402">
        <f t="shared" si="0"/>
        <v>1</v>
      </c>
      <c r="BM20" s="402">
        <f t="shared" si="0"/>
        <v>0</v>
      </c>
      <c r="BN20" s="402">
        <f t="shared" si="0"/>
        <v>0</v>
      </c>
      <c r="BO20" s="402">
        <f t="shared" si="0"/>
        <v>0</v>
      </c>
      <c r="BP20" s="402">
        <f t="shared" si="0"/>
        <v>2</v>
      </c>
      <c r="BQ20" s="402">
        <f t="shared" si="0"/>
        <v>4</v>
      </c>
      <c r="BR20" s="402">
        <f t="shared" si="0"/>
        <v>2</v>
      </c>
      <c r="BS20" s="402">
        <f t="shared" si="0"/>
        <v>1</v>
      </c>
      <c r="BT20" s="402">
        <f t="shared" si="0"/>
        <v>0</v>
      </c>
      <c r="BU20" s="402">
        <f t="shared" si="0"/>
        <v>0</v>
      </c>
      <c r="BV20" s="402">
        <f t="shared" si="0"/>
        <v>7</v>
      </c>
      <c r="BW20" s="402">
        <f t="shared" si="0"/>
        <v>4</v>
      </c>
      <c r="BX20" s="402">
        <f t="shared" si="0"/>
        <v>6</v>
      </c>
      <c r="BY20" s="402">
        <f t="shared" si="0"/>
        <v>1</v>
      </c>
      <c r="BZ20" s="402">
        <f t="shared" si="0"/>
        <v>0</v>
      </c>
      <c r="CA20" s="402">
        <f t="shared" ref="CA20:EL20" si="1">CA19+CA18+CA17+CA16+CA15+CA14+CA13+CA12+CA11+CA10</f>
        <v>0</v>
      </c>
      <c r="CB20" s="402">
        <f t="shared" si="1"/>
        <v>12</v>
      </c>
      <c r="CC20" s="402">
        <f t="shared" si="1"/>
        <v>2</v>
      </c>
      <c r="CD20" s="402">
        <f t="shared" si="1"/>
        <v>5</v>
      </c>
      <c r="CE20" s="402">
        <f t="shared" si="1"/>
        <v>0</v>
      </c>
      <c r="CF20" s="402">
        <f t="shared" si="1"/>
        <v>0</v>
      </c>
      <c r="CG20" s="402">
        <f t="shared" si="1"/>
        <v>0</v>
      </c>
      <c r="CH20" s="402">
        <f t="shared" si="1"/>
        <v>7</v>
      </c>
      <c r="CI20" s="402">
        <f t="shared" si="1"/>
        <v>4</v>
      </c>
      <c r="CJ20" s="402">
        <f t="shared" si="1"/>
        <v>7</v>
      </c>
      <c r="CK20" s="402">
        <f t="shared" si="1"/>
        <v>2</v>
      </c>
      <c r="CL20" s="402">
        <f t="shared" si="1"/>
        <v>1</v>
      </c>
      <c r="CM20" s="402">
        <f t="shared" si="1"/>
        <v>0</v>
      </c>
      <c r="CN20" s="402">
        <f t="shared" si="1"/>
        <v>15</v>
      </c>
      <c r="CO20" s="402">
        <f t="shared" si="1"/>
        <v>2</v>
      </c>
      <c r="CP20" s="402">
        <f t="shared" si="1"/>
        <v>4</v>
      </c>
      <c r="CQ20" s="402">
        <f t="shared" si="1"/>
        <v>0</v>
      </c>
      <c r="CR20" s="402">
        <f t="shared" si="1"/>
        <v>1</v>
      </c>
      <c r="CS20" s="402">
        <f t="shared" si="1"/>
        <v>0</v>
      </c>
      <c r="CT20" s="402">
        <f t="shared" si="1"/>
        <v>8</v>
      </c>
      <c r="CU20" s="402" t="e">
        <f t="shared" si="1"/>
        <v>#VALUE!</v>
      </c>
      <c r="CV20" s="402" t="e">
        <f t="shared" si="1"/>
        <v>#VALUE!</v>
      </c>
      <c r="CW20" s="402">
        <f t="shared" si="1"/>
        <v>832</v>
      </c>
      <c r="CX20" s="402" t="e">
        <f t="shared" si="1"/>
        <v>#VALUE!</v>
      </c>
      <c r="CY20" s="402" t="e">
        <f t="shared" si="1"/>
        <v>#VALUE!</v>
      </c>
      <c r="CZ20" s="402">
        <f t="shared" si="1"/>
        <v>239</v>
      </c>
      <c r="DA20" s="402">
        <f t="shared" si="1"/>
        <v>7</v>
      </c>
      <c r="DB20" s="402">
        <f t="shared" si="1"/>
        <v>4</v>
      </c>
      <c r="DC20" s="402">
        <f t="shared" si="1"/>
        <v>0</v>
      </c>
      <c r="DD20" s="402">
        <f t="shared" si="1"/>
        <v>0</v>
      </c>
      <c r="DE20" s="402">
        <f t="shared" si="1"/>
        <v>2</v>
      </c>
      <c r="DF20" s="402">
        <f t="shared" si="1"/>
        <v>1</v>
      </c>
      <c r="DG20" s="402">
        <f t="shared" si="1"/>
        <v>4</v>
      </c>
      <c r="DH20" s="402">
        <f t="shared" si="1"/>
        <v>1</v>
      </c>
      <c r="DI20" s="402">
        <f t="shared" si="1"/>
        <v>142</v>
      </c>
      <c r="DJ20" s="402">
        <f t="shared" si="1"/>
        <v>233</v>
      </c>
      <c r="DK20" s="402">
        <f t="shared" si="1"/>
        <v>18</v>
      </c>
      <c r="DL20" s="402">
        <f t="shared" si="1"/>
        <v>17</v>
      </c>
      <c r="DM20" s="402">
        <f t="shared" si="1"/>
        <v>0</v>
      </c>
      <c r="DN20" s="402">
        <f t="shared" si="1"/>
        <v>0</v>
      </c>
      <c r="DO20" s="402">
        <f t="shared" si="1"/>
        <v>0</v>
      </c>
      <c r="DP20" s="402">
        <f t="shared" si="1"/>
        <v>0</v>
      </c>
      <c r="DQ20" s="402">
        <f t="shared" si="1"/>
        <v>40</v>
      </c>
      <c r="DR20" s="402">
        <f t="shared" si="1"/>
        <v>76</v>
      </c>
      <c r="DS20" s="402">
        <f t="shared" si="1"/>
        <v>64</v>
      </c>
      <c r="DT20" s="402">
        <f t="shared" si="1"/>
        <v>115</v>
      </c>
      <c r="DU20" s="402">
        <f t="shared" si="1"/>
        <v>51</v>
      </c>
      <c r="DV20" s="402">
        <f t="shared" si="1"/>
        <v>46</v>
      </c>
      <c r="DW20" s="402">
        <f t="shared" si="1"/>
        <v>12</v>
      </c>
      <c r="DX20" s="402">
        <f t="shared" si="1"/>
        <v>13</v>
      </c>
      <c r="DY20" s="402">
        <f t="shared" si="1"/>
        <v>0</v>
      </c>
      <c r="DZ20" s="402">
        <f t="shared" si="1"/>
        <v>0</v>
      </c>
      <c r="EA20" s="402">
        <f t="shared" si="1"/>
        <v>88</v>
      </c>
      <c r="EB20" s="402">
        <f t="shared" si="1"/>
        <v>127</v>
      </c>
      <c r="EC20" s="402">
        <f t="shared" si="1"/>
        <v>35</v>
      </c>
      <c r="ED20" s="402">
        <f t="shared" si="1"/>
        <v>37</v>
      </c>
      <c r="EE20" s="402">
        <f t="shared" si="1"/>
        <v>23</v>
      </c>
      <c r="EF20" s="402">
        <f t="shared" si="1"/>
        <v>48</v>
      </c>
      <c r="EG20" s="402">
        <f t="shared" si="1"/>
        <v>0</v>
      </c>
      <c r="EH20" s="402">
        <f t="shared" si="1"/>
        <v>0</v>
      </c>
      <c r="EI20" s="402">
        <f t="shared" si="1"/>
        <v>27</v>
      </c>
      <c r="EJ20" s="402">
        <f t="shared" si="1"/>
        <v>44</v>
      </c>
      <c r="EK20" s="402">
        <f t="shared" si="1"/>
        <v>12</v>
      </c>
      <c r="EL20" s="402">
        <f t="shared" si="1"/>
        <v>9</v>
      </c>
      <c r="EM20" s="402">
        <f t="shared" ref="EM20:GX20" si="2">EM19+EM18+EM17+EM16+EM15+EM14+EM13+EM12+EM11+EM10</f>
        <v>2</v>
      </c>
      <c r="EN20" s="402">
        <f t="shared" si="2"/>
        <v>2</v>
      </c>
      <c r="EO20" s="402">
        <f t="shared" si="2"/>
        <v>15</v>
      </c>
      <c r="EP20" s="402">
        <f t="shared" si="2"/>
        <v>10</v>
      </c>
      <c r="EQ20" s="402">
        <f t="shared" si="2"/>
        <v>0</v>
      </c>
      <c r="ER20" s="402">
        <f t="shared" si="2"/>
        <v>0</v>
      </c>
      <c r="ES20" s="402">
        <f t="shared" si="2"/>
        <v>10</v>
      </c>
      <c r="ET20" s="402">
        <f t="shared" si="2"/>
        <v>25</v>
      </c>
      <c r="EU20" s="402">
        <f t="shared" si="2"/>
        <v>0</v>
      </c>
      <c r="EV20" s="402">
        <f t="shared" si="2"/>
        <v>1</v>
      </c>
      <c r="EW20" s="402">
        <f t="shared" si="2"/>
        <v>7</v>
      </c>
      <c r="EX20" s="402">
        <f t="shared" si="2"/>
        <v>5</v>
      </c>
      <c r="EY20" s="402">
        <f t="shared" si="2"/>
        <v>5</v>
      </c>
      <c r="EZ20" s="402">
        <f t="shared" si="2"/>
        <v>3</v>
      </c>
      <c r="FA20" s="402">
        <f t="shared" si="2"/>
        <v>0</v>
      </c>
      <c r="FB20" s="402">
        <f t="shared" si="2"/>
        <v>0</v>
      </c>
      <c r="FC20" s="402">
        <f t="shared" si="2"/>
        <v>1</v>
      </c>
      <c r="FD20" s="402">
        <f t="shared" si="2"/>
        <v>8</v>
      </c>
      <c r="FE20" s="402">
        <f t="shared" si="2"/>
        <v>0</v>
      </c>
      <c r="FF20" s="402">
        <f t="shared" si="2"/>
        <v>0</v>
      </c>
      <c r="FG20" s="402">
        <f t="shared" si="2"/>
        <v>0</v>
      </c>
      <c r="FH20" s="402">
        <f t="shared" si="2"/>
        <v>0</v>
      </c>
      <c r="FI20" s="402">
        <f t="shared" si="2"/>
        <v>0</v>
      </c>
      <c r="FJ20" s="402">
        <f t="shared" si="2"/>
        <v>0</v>
      </c>
      <c r="FK20" s="402">
        <f t="shared" si="2"/>
        <v>0</v>
      </c>
      <c r="FL20" s="402">
        <f t="shared" si="2"/>
        <v>1</v>
      </c>
      <c r="FM20" s="402">
        <f t="shared" si="2"/>
        <v>0</v>
      </c>
      <c r="FN20" s="402">
        <f t="shared" si="2"/>
        <v>0</v>
      </c>
      <c r="FO20" s="402">
        <f t="shared" si="2"/>
        <v>0</v>
      </c>
      <c r="FP20" s="402">
        <f t="shared" si="2"/>
        <v>0</v>
      </c>
      <c r="FQ20" s="402">
        <f t="shared" si="2"/>
        <v>0</v>
      </c>
      <c r="FR20" s="402">
        <f t="shared" si="2"/>
        <v>0</v>
      </c>
      <c r="FS20" s="402">
        <f t="shared" si="2"/>
        <v>0</v>
      </c>
      <c r="FT20" s="402">
        <f t="shared" si="2"/>
        <v>0</v>
      </c>
      <c r="FU20" s="402">
        <f t="shared" si="2"/>
        <v>0</v>
      </c>
      <c r="FV20" s="402">
        <f t="shared" si="2"/>
        <v>0</v>
      </c>
      <c r="FW20" s="402">
        <f t="shared" si="2"/>
        <v>0</v>
      </c>
      <c r="FX20" s="402">
        <f t="shared" si="2"/>
        <v>0</v>
      </c>
      <c r="FY20" s="402">
        <f t="shared" si="2"/>
        <v>0</v>
      </c>
      <c r="FZ20" s="402">
        <f t="shared" si="2"/>
        <v>0</v>
      </c>
      <c r="GA20" s="402">
        <f t="shared" si="2"/>
        <v>0</v>
      </c>
      <c r="GB20" s="402">
        <f t="shared" si="2"/>
        <v>0</v>
      </c>
      <c r="GC20" s="402">
        <f t="shared" si="2"/>
        <v>0</v>
      </c>
      <c r="GD20" s="402">
        <f t="shared" si="2"/>
        <v>0</v>
      </c>
      <c r="GE20" s="402">
        <f t="shared" si="2"/>
        <v>0</v>
      </c>
      <c r="GF20" s="402">
        <f t="shared" si="2"/>
        <v>0</v>
      </c>
      <c r="GG20" s="402">
        <f t="shared" si="2"/>
        <v>0</v>
      </c>
      <c r="GH20" s="402">
        <f t="shared" si="2"/>
        <v>0</v>
      </c>
      <c r="GI20" s="402">
        <f t="shared" si="2"/>
        <v>0</v>
      </c>
      <c r="GJ20" s="402">
        <f t="shared" si="2"/>
        <v>0</v>
      </c>
      <c r="GK20" s="402">
        <f t="shared" si="2"/>
        <v>0</v>
      </c>
      <c r="GL20" s="402">
        <f t="shared" si="2"/>
        <v>0</v>
      </c>
      <c r="GM20" s="402">
        <f t="shared" si="2"/>
        <v>0</v>
      </c>
      <c r="GN20" s="402">
        <f t="shared" si="2"/>
        <v>0</v>
      </c>
      <c r="GO20" s="402">
        <f t="shared" si="2"/>
        <v>0</v>
      </c>
      <c r="GP20" s="402">
        <f t="shared" si="2"/>
        <v>0</v>
      </c>
      <c r="GQ20" s="402">
        <f t="shared" si="2"/>
        <v>0</v>
      </c>
      <c r="GR20" s="402">
        <f t="shared" si="2"/>
        <v>828</v>
      </c>
      <c r="GS20" s="402">
        <f t="shared" si="2"/>
        <v>892</v>
      </c>
      <c r="GT20" s="402">
        <f t="shared" si="2"/>
        <v>1720</v>
      </c>
      <c r="GU20" s="402">
        <f t="shared" si="2"/>
        <v>787</v>
      </c>
      <c r="GV20" s="402">
        <f t="shared" si="2"/>
        <v>860</v>
      </c>
      <c r="GW20" s="402">
        <f t="shared" si="2"/>
        <v>1647</v>
      </c>
      <c r="GX20" s="402">
        <f t="shared" si="2"/>
        <v>640</v>
      </c>
      <c r="GY20" s="402">
        <f t="shared" ref="GY20:JJ20" si="3">GY19+GY18+GY17+GY16+GY15+GY14+GY13+GY12+GY11+GY10</f>
        <v>820</v>
      </c>
      <c r="GZ20" s="402">
        <f t="shared" si="3"/>
        <v>1460</v>
      </c>
      <c r="HA20" s="402">
        <f t="shared" si="3"/>
        <v>2255</v>
      </c>
      <c r="HB20" s="402">
        <f t="shared" si="3"/>
        <v>2572</v>
      </c>
      <c r="HC20" s="402">
        <f t="shared" si="3"/>
        <v>4827</v>
      </c>
      <c r="HD20" s="402">
        <f t="shared" si="3"/>
        <v>0</v>
      </c>
      <c r="HE20" s="402">
        <f t="shared" si="3"/>
        <v>0</v>
      </c>
      <c r="HF20" s="402">
        <f t="shared" si="3"/>
        <v>0</v>
      </c>
      <c r="HG20" s="402">
        <f t="shared" si="3"/>
        <v>4710</v>
      </c>
      <c r="HH20" s="402">
        <f t="shared" si="3"/>
        <v>104</v>
      </c>
      <c r="HI20" s="402">
        <f t="shared" si="3"/>
        <v>13</v>
      </c>
      <c r="HJ20" s="402">
        <f t="shared" si="3"/>
        <v>0</v>
      </c>
      <c r="HK20" s="402">
        <f t="shared" si="3"/>
        <v>0</v>
      </c>
      <c r="HL20" s="402">
        <f t="shared" si="3"/>
        <v>0</v>
      </c>
      <c r="HM20" s="402">
        <f t="shared" si="3"/>
        <v>0</v>
      </c>
      <c r="HN20" s="402">
        <f t="shared" si="3"/>
        <v>4827</v>
      </c>
      <c r="HO20" s="402">
        <f t="shared" si="3"/>
        <v>0</v>
      </c>
      <c r="HP20" s="402">
        <f t="shared" si="3"/>
        <v>0</v>
      </c>
      <c r="HQ20" s="402">
        <f t="shared" si="3"/>
        <v>0</v>
      </c>
      <c r="HR20" s="402">
        <f t="shared" si="3"/>
        <v>0</v>
      </c>
      <c r="HS20" s="402">
        <f t="shared" si="3"/>
        <v>1</v>
      </c>
      <c r="HT20" s="402">
        <f t="shared" si="3"/>
        <v>1</v>
      </c>
      <c r="HU20" s="402">
        <f t="shared" si="3"/>
        <v>1</v>
      </c>
      <c r="HV20" s="402">
        <f t="shared" si="3"/>
        <v>0</v>
      </c>
      <c r="HW20" s="402">
        <f t="shared" si="3"/>
        <v>1</v>
      </c>
      <c r="HX20" s="402">
        <f t="shared" si="3"/>
        <v>0</v>
      </c>
      <c r="HY20" s="402">
        <f t="shared" si="3"/>
        <v>0</v>
      </c>
      <c r="HZ20" s="402">
        <f t="shared" si="3"/>
        <v>0</v>
      </c>
      <c r="IA20" s="402">
        <f t="shared" si="3"/>
        <v>0</v>
      </c>
      <c r="IB20" s="402">
        <f t="shared" si="3"/>
        <v>1</v>
      </c>
      <c r="IC20" s="402">
        <f t="shared" si="3"/>
        <v>1</v>
      </c>
      <c r="ID20" s="402">
        <f t="shared" si="3"/>
        <v>0</v>
      </c>
      <c r="IE20" s="402">
        <f t="shared" si="3"/>
        <v>0</v>
      </c>
      <c r="IF20" s="402">
        <f t="shared" si="3"/>
        <v>0</v>
      </c>
      <c r="IG20" s="402">
        <f t="shared" si="3"/>
        <v>0</v>
      </c>
      <c r="IH20" s="402">
        <f t="shared" si="3"/>
        <v>0</v>
      </c>
      <c r="II20" s="402">
        <f t="shared" si="3"/>
        <v>0</v>
      </c>
      <c r="IJ20" s="402">
        <f t="shared" si="3"/>
        <v>0</v>
      </c>
      <c r="IK20" s="402">
        <f t="shared" si="3"/>
        <v>0</v>
      </c>
      <c r="IL20" s="402">
        <f t="shared" si="3"/>
        <v>0</v>
      </c>
      <c r="IM20" s="402">
        <f t="shared" si="3"/>
        <v>1</v>
      </c>
      <c r="IN20" s="402">
        <f t="shared" si="3"/>
        <v>3</v>
      </c>
      <c r="IO20" s="402">
        <f t="shared" si="3"/>
        <v>4</v>
      </c>
      <c r="IP20" s="402">
        <f t="shared" si="3"/>
        <v>48</v>
      </c>
      <c r="IQ20" s="402">
        <f t="shared" si="3"/>
        <v>52</v>
      </c>
      <c r="IR20" s="402">
        <f t="shared" si="3"/>
        <v>100</v>
      </c>
      <c r="IS20" s="402">
        <f t="shared" si="3"/>
        <v>414</v>
      </c>
      <c r="IT20" s="402">
        <f t="shared" si="3"/>
        <v>571</v>
      </c>
      <c r="IU20" s="402">
        <f t="shared" si="3"/>
        <v>985</v>
      </c>
      <c r="IV20" s="402">
        <f t="shared" si="3"/>
        <v>694</v>
      </c>
      <c r="IW20" s="402">
        <f t="shared" si="3"/>
        <v>776</v>
      </c>
      <c r="IX20" s="402">
        <f t="shared" si="3"/>
        <v>1470</v>
      </c>
      <c r="IY20" s="402">
        <f t="shared" si="3"/>
        <v>629</v>
      </c>
      <c r="IZ20" s="402">
        <f t="shared" si="3"/>
        <v>769</v>
      </c>
      <c r="JA20" s="402">
        <f t="shared" si="3"/>
        <v>1398</v>
      </c>
      <c r="JB20" s="402">
        <f t="shared" si="3"/>
        <v>248</v>
      </c>
      <c r="JC20" s="402">
        <f t="shared" si="3"/>
        <v>247</v>
      </c>
      <c r="JD20" s="402">
        <f t="shared" si="3"/>
        <v>495</v>
      </c>
      <c r="JE20" s="402">
        <f t="shared" si="3"/>
        <v>97</v>
      </c>
      <c r="JF20" s="402">
        <f t="shared" si="3"/>
        <v>56</v>
      </c>
      <c r="JG20" s="402">
        <f t="shared" si="3"/>
        <v>153</v>
      </c>
      <c r="JH20" s="402">
        <f t="shared" si="3"/>
        <v>0</v>
      </c>
      <c r="JI20" s="402">
        <f t="shared" si="3"/>
        <v>0</v>
      </c>
      <c r="JJ20" s="402">
        <f t="shared" si="3"/>
        <v>0</v>
      </c>
      <c r="JK20" s="402">
        <f t="shared" ref="JK20:LV20" si="4">JK19+JK18+JK17+JK16+JK15+JK14+JK13+JK12+JK11+JK10</f>
        <v>0</v>
      </c>
      <c r="JL20" s="402">
        <f t="shared" si="4"/>
        <v>0</v>
      </c>
      <c r="JM20" s="402">
        <f t="shared" si="4"/>
        <v>0</v>
      </c>
      <c r="JN20" s="402">
        <f t="shared" si="4"/>
        <v>0</v>
      </c>
      <c r="JO20" s="402">
        <f t="shared" si="4"/>
        <v>0</v>
      </c>
      <c r="JP20" s="402">
        <f t="shared" si="4"/>
        <v>0</v>
      </c>
      <c r="JQ20" s="402">
        <f t="shared" si="4"/>
        <v>0</v>
      </c>
      <c r="JR20" s="402">
        <f t="shared" si="4"/>
        <v>0</v>
      </c>
      <c r="JS20" s="402">
        <f t="shared" si="4"/>
        <v>0</v>
      </c>
      <c r="JT20" s="402">
        <f t="shared" si="4"/>
        <v>0</v>
      </c>
      <c r="JU20" s="402">
        <f t="shared" si="4"/>
        <v>0</v>
      </c>
      <c r="JV20" s="402">
        <f t="shared" si="4"/>
        <v>0</v>
      </c>
      <c r="JW20" s="402">
        <f t="shared" si="4"/>
        <v>0</v>
      </c>
      <c r="JX20" s="402">
        <f t="shared" si="4"/>
        <v>0</v>
      </c>
      <c r="JY20" s="402">
        <f t="shared" si="4"/>
        <v>0</v>
      </c>
      <c r="JZ20" s="402">
        <f t="shared" si="4"/>
        <v>0</v>
      </c>
      <c r="KA20" s="402">
        <f t="shared" si="4"/>
        <v>0</v>
      </c>
      <c r="KB20" s="402">
        <f t="shared" si="4"/>
        <v>0</v>
      </c>
      <c r="KC20" s="402">
        <f t="shared" si="4"/>
        <v>0</v>
      </c>
      <c r="KD20" s="402">
        <f t="shared" si="4"/>
        <v>0</v>
      </c>
      <c r="KE20" s="402">
        <f t="shared" si="4"/>
        <v>0</v>
      </c>
      <c r="KF20" s="402">
        <f t="shared" si="4"/>
        <v>2</v>
      </c>
      <c r="KG20" s="402">
        <f t="shared" si="4"/>
        <v>0</v>
      </c>
      <c r="KH20" s="402">
        <f t="shared" si="4"/>
        <v>2</v>
      </c>
      <c r="KI20" s="402">
        <f t="shared" si="4"/>
        <v>1</v>
      </c>
      <c r="KJ20" s="402">
        <f t="shared" si="4"/>
        <v>0</v>
      </c>
      <c r="KK20" s="402">
        <f t="shared" si="4"/>
        <v>1</v>
      </c>
      <c r="KL20" s="402">
        <f t="shared" si="4"/>
        <v>4</v>
      </c>
      <c r="KM20" s="402">
        <f t="shared" si="4"/>
        <v>2</v>
      </c>
      <c r="KN20" s="402">
        <f t="shared" si="4"/>
        <v>6</v>
      </c>
      <c r="KO20" s="402">
        <f t="shared" si="4"/>
        <v>0</v>
      </c>
      <c r="KP20" s="402">
        <f t="shared" si="4"/>
        <v>0</v>
      </c>
      <c r="KQ20" s="402">
        <f t="shared" si="4"/>
        <v>0</v>
      </c>
      <c r="KR20" s="402">
        <f t="shared" si="4"/>
        <v>0</v>
      </c>
      <c r="KS20" s="402">
        <f t="shared" si="4"/>
        <v>0</v>
      </c>
      <c r="KT20" s="402">
        <f t="shared" si="4"/>
        <v>0</v>
      </c>
      <c r="KU20" s="402">
        <f t="shared" si="4"/>
        <v>0</v>
      </c>
      <c r="KV20" s="402">
        <f t="shared" si="4"/>
        <v>0</v>
      </c>
      <c r="KW20" s="402">
        <f t="shared" si="4"/>
        <v>0</v>
      </c>
      <c r="KX20" s="402">
        <f t="shared" si="4"/>
        <v>0</v>
      </c>
      <c r="KY20" s="402">
        <f t="shared" si="4"/>
        <v>0</v>
      </c>
      <c r="KZ20" s="402">
        <f t="shared" si="4"/>
        <v>0</v>
      </c>
      <c r="LA20" s="402">
        <f t="shared" si="4"/>
        <v>0</v>
      </c>
      <c r="LB20" s="402">
        <f t="shared" si="4"/>
        <v>0</v>
      </c>
      <c r="LC20" s="402">
        <f t="shared" si="4"/>
        <v>0</v>
      </c>
      <c r="LD20" s="402">
        <f t="shared" si="4"/>
        <v>0</v>
      </c>
      <c r="LE20" s="402">
        <f t="shared" si="4"/>
        <v>0</v>
      </c>
      <c r="LF20" s="402">
        <f t="shared" si="4"/>
        <v>0</v>
      </c>
      <c r="LG20" s="402">
        <f t="shared" si="4"/>
        <v>0</v>
      </c>
      <c r="LH20" s="402">
        <f t="shared" si="4"/>
        <v>0</v>
      </c>
      <c r="LI20" s="402">
        <f t="shared" si="4"/>
        <v>0</v>
      </c>
      <c r="LJ20" s="402">
        <f t="shared" si="4"/>
        <v>0</v>
      </c>
      <c r="LK20" s="402">
        <f t="shared" si="4"/>
        <v>0</v>
      </c>
      <c r="LL20" s="402">
        <f t="shared" si="4"/>
        <v>0</v>
      </c>
      <c r="LM20" s="402">
        <f t="shared" si="4"/>
        <v>0</v>
      </c>
      <c r="LN20" s="402">
        <f t="shared" si="4"/>
        <v>0</v>
      </c>
      <c r="LO20" s="402">
        <f t="shared" si="4"/>
        <v>0</v>
      </c>
      <c r="LP20" s="402">
        <f t="shared" si="4"/>
        <v>0</v>
      </c>
      <c r="LQ20" s="402">
        <f t="shared" si="4"/>
        <v>4</v>
      </c>
      <c r="LR20" s="402">
        <f t="shared" si="4"/>
        <v>2</v>
      </c>
      <c r="LS20" s="402">
        <f t="shared" si="4"/>
        <v>4</v>
      </c>
      <c r="LT20" s="402">
        <f t="shared" si="4"/>
        <v>2</v>
      </c>
      <c r="LU20" s="402">
        <f t="shared" si="4"/>
        <v>6</v>
      </c>
      <c r="LV20" s="402">
        <f t="shared" si="4"/>
        <v>650</v>
      </c>
      <c r="LW20" s="402">
        <f t="shared" ref="LW20:MK20" si="5">LW19+LW18+LW17+LW16+LW15+LW14+LW13+LW12+LW11+LW10</f>
        <v>871</v>
      </c>
      <c r="LX20" s="402">
        <f t="shared" si="5"/>
        <v>1521</v>
      </c>
      <c r="LY20" s="402">
        <f t="shared" si="5"/>
        <v>0</v>
      </c>
      <c r="LZ20" s="402">
        <f t="shared" si="5"/>
        <v>0</v>
      </c>
      <c r="MA20" s="402">
        <f t="shared" si="5"/>
        <v>0</v>
      </c>
      <c r="MB20" s="402">
        <f t="shared" si="5"/>
        <v>0</v>
      </c>
      <c r="MC20" s="402">
        <f t="shared" si="5"/>
        <v>0</v>
      </c>
      <c r="MD20" s="402">
        <f t="shared" si="5"/>
        <v>0</v>
      </c>
      <c r="ME20" s="402">
        <f t="shared" si="5"/>
        <v>0</v>
      </c>
      <c r="MF20" s="402">
        <f t="shared" si="5"/>
        <v>0</v>
      </c>
      <c r="MG20" s="402">
        <f t="shared" si="5"/>
        <v>0</v>
      </c>
      <c r="MH20" s="402">
        <f t="shared" si="5"/>
        <v>63</v>
      </c>
      <c r="MI20" s="402">
        <f t="shared" si="5"/>
        <v>64</v>
      </c>
      <c r="MJ20" s="402">
        <f t="shared" si="5"/>
        <v>58</v>
      </c>
      <c r="MK20" s="402">
        <f t="shared" si="5"/>
        <v>192</v>
      </c>
    </row>
    <row r="25" spans="1:349">
      <c r="DU25" s="486"/>
    </row>
  </sheetData>
  <mergeCells count="174">
    <mergeCell ref="G7:G9"/>
    <mergeCell ref="K7:K9"/>
    <mergeCell ref="L7:L9"/>
    <mergeCell ref="M7:M9"/>
    <mergeCell ref="N7:N9"/>
    <mergeCell ref="O7:T7"/>
    <mergeCell ref="A7:A9"/>
    <mergeCell ref="B7:B9"/>
    <mergeCell ref="C7:C9"/>
    <mergeCell ref="D7:D9"/>
    <mergeCell ref="E7:E9"/>
    <mergeCell ref="F7:F9"/>
    <mergeCell ref="LY7:MK7"/>
    <mergeCell ref="O8:O9"/>
    <mergeCell ref="P8:P9"/>
    <mergeCell ref="Q8:Q9"/>
    <mergeCell ref="R8:R9"/>
    <mergeCell ref="S8:S9"/>
    <mergeCell ref="T8:T9"/>
    <mergeCell ref="HG7:HN7"/>
    <mergeCell ref="HO7:JG7"/>
    <mergeCell ref="JT7:JV8"/>
    <mergeCell ref="JW7:KE8"/>
    <mergeCell ref="KF7:KN8"/>
    <mergeCell ref="LA7:LC8"/>
    <mergeCell ref="HK8:HK9"/>
    <mergeCell ref="HL8:HL9"/>
    <mergeCell ref="HM8:HM9"/>
    <mergeCell ref="HN8:HN9"/>
    <mergeCell ref="DO7:DZ7"/>
    <mergeCell ref="EA7:EJ7"/>
    <mergeCell ref="EK7:ET7"/>
    <mergeCell ref="EU7:FB7"/>
    <mergeCell ref="FC7:FP7"/>
    <mergeCell ref="FQ7:HC7"/>
    <mergeCell ref="BE7:BJ7"/>
    <mergeCell ref="U8:U9"/>
    <mergeCell ref="V8:V9"/>
    <mergeCell ref="W8:W9"/>
    <mergeCell ref="X8:X9"/>
    <mergeCell ref="Y8:Y9"/>
    <mergeCell ref="Z8:Z9"/>
    <mergeCell ref="LJ7:LL8"/>
    <mergeCell ref="LS7:LU8"/>
    <mergeCell ref="LV7:LX8"/>
    <mergeCell ref="BK7:BP7"/>
    <mergeCell ref="BQ7:BV7"/>
    <mergeCell ref="BW7:CT7"/>
    <mergeCell ref="CU7:CZ7"/>
    <mergeCell ref="DA7:DN7"/>
    <mergeCell ref="U7:Z7"/>
    <mergeCell ref="AA7:AF7"/>
    <mergeCell ref="AG7:AL7"/>
    <mergeCell ref="AM7:AR7"/>
    <mergeCell ref="AS7:AX7"/>
    <mergeCell ref="AY7:BD7"/>
    <mergeCell ref="AG8:AG9"/>
    <mergeCell ref="AH8:AH9"/>
    <mergeCell ref="AI8:AI9"/>
    <mergeCell ref="AJ8:AJ9"/>
    <mergeCell ref="AK8:AK9"/>
    <mergeCell ref="AL8:AL9"/>
    <mergeCell ref="AA8:AA9"/>
    <mergeCell ref="AB8:AB9"/>
    <mergeCell ref="AC8:AC9"/>
    <mergeCell ref="AD8:AD9"/>
    <mergeCell ref="AE8:AE9"/>
    <mergeCell ref="AF8:AF9"/>
    <mergeCell ref="AS8:AS9"/>
    <mergeCell ref="AT8:AT9"/>
    <mergeCell ref="AU8:AU9"/>
    <mergeCell ref="AV8:AV9"/>
    <mergeCell ref="AW8:AW9"/>
    <mergeCell ref="AX8:AX9"/>
    <mergeCell ref="AM8:AM9"/>
    <mergeCell ref="AN8:AN9"/>
    <mergeCell ref="AO8:AO9"/>
    <mergeCell ref="AP8:AP9"/>
    <mergeCell ref="AQ8:AQ9"/>
    <mergeCell ref="AR8:AR9"/>
    <mergeCell ref="BE8:BE9"/>
    <mergeCell ref="BF8:BF9"/>
    <mergeCell ref="BG8:BG9"/>
    <mergeCell ref="BH8:BH9"/>
    <mergeCell ref="BI8:BI9"/>
    <mergeCell ref="BJ8:BJ9"/>
    <mergeCell ref="AY8:AY9"/>
    <mergeCell ref="AZ8:AZ9"/>
    <mergeCell ref="BA8:BA9"/>
    <mergeCell ref="BB8:BB9"/>
    <mergeCell ref="BC8:BC9"/>
    <mergeCell ref="BD8:BD9"/>
    <mergeCell ref="BQ8:BQ9"/>
    <mergeCell ref="BR8:BR9"/>
    <mergeCell ref="BS8:BS9"/>
    <mergeCell ref="BT8:BT9"/>
    <mergeCell ref="BU8:BU9"/>
    <mergeCell ref="BV8:BV9"/>
    <mergeCell ref="BK8:BK9"/>
    <mergeCell ref="BL8:BL9"/>
    <mergeCell ref="BM8:BM9"/>
    <mergeCell ref="BN8:BN9"/>
    <mergeCell ref="BO8:BO9"/>
    <mergeCell ref="BP8:BP9"/>
    <mergeCell ref="DI8:DJ8"/>
    <mergeCell ref="DK8:DL8"/>
    <mergeCell ref="DM8:DN8"/>
    <mergeCell ref="DO8:DP8"/>
    <mergeCell ref="DQ8:DR8"/>
    <mergeCell ref="DS8:DT8"/>
    <mergeCell ref="CB8:CH8"/>
    <mergeCell ref="CN8:CT8"/>
    <mergeCell ref="DA8:DB8"/>
    <mergeCell ref="DC8:DD8"/>
    <mergeCell ref="DE8:DF8"/>
    <mergeCell ref="DG8:DH8"/>
    <mergeCell ref="EG8:EH8"/>
    <mergeCell ref="EI8:EJ8"/>
    <mergeCell ref="EK8:EL8"/>
    <mergeCell ref="EM8:EN8"/>
    <mergeCell ref="EO8:EP8"/>
    <mergeCell ref="EQ8:ER8"/>
    <mergeCell ref="DU8:DV8"/>
    <mergeCell ref="DW8:DX8"/>
    <mergeCell ref="DY8:DZ8"/>
    <mergeCell ref="EA8:EB8"/>
    <mergeCell ref="EC8:ED8"/>
    <mergeCell ref="EE8:EF8"/>
    <mergeCell ref="FE8:FF8"/>
    <mergeCell ref="FG8:FH8"/>
    <mergeCell ref="FI8:FJ8"/>
    <mergeCell ref="FK8:FL8"/>
    <mergeCell ref="FM8:FN8"/>
    <mergeCell ref="FO8:FP8"/>
    <mergeCell ref="ES8:ET8"/>
    <mergeCell ref="EU8:EV8"/>
    <mergeCell ref="EW8:EX8"/>
    <mergeCell ref="EY8:EZ8"/>
    <mergeCell ref="FA8:FB8"/>
    <mergeCell ref="FC8:FD8"/>
    <mergeCell ref="GO8:GQ8"/>
    <mergeCell ref="GR8:GT8"/>
    <mergeCell ref="GU8:GW8"/>
    <mergeCell ref="GX8:GZ8"/>
    <mergeCell ref="FQ8:FS8"/>
    <mergeCell ref="FT8:FV8"/>
    <mergeCell ref="FW8:FY8"/>
    <mergeCell ref="FZ8:GB8"/>
    <mergeCell ref="GC8:GE8"/>
    <mergeCell ref="GF8:GH8"/>
    <mergeCell ref="IY8:JA8"/>
    <mergeCell ref="JB8:JD8"/>
    <mergeCell ref="JE8:JG8"/>
    <mergeCell ref="A20:C20"/>
    <mergeCell ref="IG8:II8"/>
    <mergeCell ref="IJ8:IL8"/>
    <mergeCell ref="IM8:IO8"/>
    <mergeCell ref="IP8:IR8"/>
    <mergeCell ref="IS8:IU8"/>
    <mergeCell ref="IV8:IX8"/>
    <mergeCell ref="HO8:HQ8"/>
    <mergeCell ref="HR8:HT8"/>
    <mergeCell ref="HU8:HW8"/>
    <mergeCell ref="HX8:HZ8"/>
    <mergeCell ref="IA8:IC8"/>
    <mergeCell ref="ID8:IF8"/>
    <mergeCell ref="HA8:HC8"/>
    <mergeCell ref="HD8:HF8"/>
    <mergeCell ref="HG8:HG9"/>
    <mergeCell ref="HH8:HH9"/>
    <mergeCell ref="HI8:HI9"/>
    <mergeCell ref="HJ8:HJ9"/>
    <mergeCell ref="GI8:GK8"/>
    <mergeCell ref="GL8:GN8"/>
  </mergeCells>
  <pageMargins left="0.62992125984251968" right="0.55118110236220474" top="0.41" bottom="0.34" header="0.31496062992125984" footer="0.21"/>
  <pageSetup paperSize="10000" scale="90" orientation="landscape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FFF00"/>
  </sheetPr>
  <dimension ref="A2:MK25"/>
  <sheetViews>
    <sheetView topLeftCell="GW1" zoomScale="90" zoomScaleNormal="90" workbookViewId="0">
      <selection activeCell="Q5" sqref="Q5"/>
    </sheetView>
  </sheetViews>
  <sheetFormatPr defaultRowHeight="15"/>
  <cols>
    <col min="1" max="1" width="4.85546875" style="374" customWidth="1"/>
    <col min="2" max="2" width="10" style="374" hidden="1" customWidth="1"/>
    <col min="3" max="3" width="43.28515625" style="374" bestFit="1" customWidth="1"/>
    <col min="4" max="4" width="32.7109375" style="374" hidden="1" customWidth="1"/>
    <col min="5" max="5" width="24.85546875" style="374" hidden="1" customWidth="1"/>
    <col min="6" max="6" width="23.140625" style="374" hidden="1" customWidth="1"/>
    <col min="7" max="10" width="0" style="374" hidden="1" customWidth="1"/>
    <col min="11" max="11" width="26.85546875" style="374" hidden="1" customWidth="1"/>
    <col min="12" max="12" width="10.7109375" style="374" hidden="1" customWidth="1"/>
    <col min="13" max="14" width="0" style="374" hidden="1" customWidth="1"/>
    <col min="15" max="74" width="7.7109375" style="374" customWidth="1"/>
    <col min="75" max="79" width="0" style="374" hidden="1" customWidth="1"/>
    <col min="80" max="80" width="9.140625" style="374"/>
    <col min="81" max="85" width="0" style="374" hidden="1" customWidth="1"/>
    <col min="86" max="86" width="9.140625" style="374"/>
    <col min="87" max="91" width="0" style="374" hidden="1" customWidth="1"/>
    <col min="92" max="92" width="9.140625" style="374"/>
    <col min="93" max="97" width="0" style="374" hidden="1" customWidth="1"/>
    <col min="98" max="98" width="9.140625" style="374"/>
    <col min="99" max="99" width="26.42578125" style="374" hidden="1" customWidth="1"/>
    <col min="100" max="104" width="0" style="374" hidden="1" customWidth="1"/>
    <col min="105" max="172" width="6" style="374" customWidth="1"/>
    <col min="173" max="199" width="6.140625" style="374" hidden="1" customWidth="1"/>
    <col min="200" max="211" width="7.140625" style="374" customWidth="1"/>
    <col min="212" max="214" width="7.140625" style="374" hidden="1" customWidth="1"/>
    <col min="215" max="215" width="7.140625" style="374" customWidth="1"/>
    <col min="216" max="222" width="8.28515625" style="374" customWidth="1"/>
    <col min="223" max="267" width="6.140625" style="374" hidden="1" customWidth="1"/>
    <col min="268" max="279" width="0" style="374" hidden="1" customWidth="1"/>
    <col min="280" max="291" width="7.5703125" style="374" hidden="1" customWidth="1"/>
    <col min="292" max="297" width="0" style="374" hidden="1" customWidth="1"/>
    <col min="298" max="300" width="7.140625" style="374" customWidth="1"/>
    <col min="301" max="330" width="7.140625" style="374" hidden="1" customWidth="1"/>
    <col min="331" max="336" width="7.140625" style="374" customWidth="1"/>
    <col min="337" max="345" width="7.140625" style="374" hidden="1" customWidth="1"/>
    <col min="346" max="349" width="7.140625" style="374" customWidth="1"/>
    <col min="350" max="16384" width="9.140625" style="374"/>
  </cols>
  <sheetData>
    <row r="2" spans="1:349">
      <c r="A2" s="354" t="s">
        <v>2590</v>
      </c>
    </row>
    <row r="3" spans="1:349">
      <c r="A3" s="354" t="s">
        <v>2291</v>
      </c>
    </row>
    <row r="4" spans="1:349">
      <c r="A4" s="354" t="s">
        <v>93</v>
      </c>
    </row>
    <row r="5" spans="1:349">
      <c r="A5" s="354" t="s">
        <v>2293</v>
      </c>
    </row>
    <row r="7" spans="1:349" ht="15" customHeight="1">
      <c r="A7" s="911" t="s">
        <v>20</v>
      </c>
      <c r="B7" s="911" t="s">
        <v>166</v>
      </c>
      <c r="C7" s="911" t="s">
        <v>14</v>
      </c>
      <c r="D7" s="911" t="s">
        <v>169</v>
      </c>
      <c r="E7" s="911" t="s">
        <v>2295</v>
      </c>
      <c r="F7" s="911" t="s">
        <v>14</v>
      </c>
      <c r="G7" s="911" t="s">
        <v>170</v>
      </c>
      <c r="H7" s="404"/>
      <c r="I7" s="404"/>
      <c r="J7" s="404"/>
      <c r="K7" s="911" t="s">
        <v>2296</v>
      </c>
      <c r="L7" s="911" t="s">
        <v>2297</v>
      </c>
      <c r="M7" s="911" t="s">
        <v>2298</v>
      </c>
      <c r="N7" s="911" t="s">
        <v>2299</v>
      </c>
      <c r="O7" s="918" t="s">
        <v>424</v>
      </c>
      <c r="P7" s="918"/>
      <c r="Q7" s="918"/>
      <c r="R7" s="918"/>
      <c r="S7" s="918"/>
      <c r="T7" s="918"/>
      <c r="U7" s="918" t="s">
        <v>425</v>
      </c>
      <c r="V7" s="918"/>
      <c r="W7" s="918"/>
      <c r="X7" s="918"/>
      <c r="Y7" s="918"/>
      <c r="Z7" s="918"/>
      <c r="AA7" s="918" t="s">
        <v>2300</v>
      </c>
      <c r="AB7" s="918"/>
      <c r="AC7" s="918"/>
      <c r="AD7" s="918"/>
      <c r="AE7" s="918"/>
      <c r="AF7" s="918"/>
      <c r="AG7" s="918" t="s">
        <v>2301</v>
      </c>
      <c r="AH7" s="918"/>
      <c r="AI7" s="918"/>
      <c r="AJ7" s="918"/>
      <c r="AK7" s="918"/>
      <c r="AL7" s="918"/>
      <c r="AM7" s="918" t="s">
        <v>2302</v>
      </c>
      <c r="AN7" s="918"/>
      <c r="AO7" s="918"/>
      <c r="AP7" s="918"/>
      <c r="AQ7" s="918"/>
      <c r="AR7" s="918"/>
      <c r="AS7" s="918" t="s">
        <v>2303</v>
      </c>
      <c r="AT7" s="918"/>
      <c r="AU7" s="918"/>
      <c r="AV7" s="918"/>
      <c r="AW7" s="918"/>
      <c r="AX7" s="918"/>
      <c r="AY7" s="918" t="s">
        <v>2304</v>
      </c>
      <c r="AZ7" s="918"/>
      <c r="BA7" s="918"/>
      <c r="BB7" s="918"/>
      <c r="BC7" s="918"/>
      <c r="BD7" s="918"/>
      <c r="BE7" s="918" t="s">
        <v>2305</v>
      </c>
      <c r="BF7" s="918"/>
      <c r="BG7" s="918"/>
      <c r="BH7" s="918"/>
      <c r="BI7" s="918"/>
      <c r="BJ7" s="918"/>
      <c r="BK7" s="918" t="s">
        <v>2306</v>
      </c>
      <c r="BL7" s="918"/>
      <c r="BM7" s="918"/>
      <c r="BN7" s="918"/>
      <c r="BO7" s="918"/>
      <c r="BP7" s="918"/>
      <c r="BQ7" s="918" t="s">
        <v>2307</v>
      </c>
      <c r="BR7" s="918"/>
      <c r="BS7" s="918"/>
      <c r="BT7" s="918"/>
      <c r="BU7" s="918"/>
      <c r="BV7" s="918"/>
      <c r="BW7" s="936" t="s">
        <v>2308</v>
      </c>
      <c r="BX7" s="937"/>
      <c r="BY7" s="937"/>
      <c r="BZ7" s="937"/>
      <c r="CA7" s="937"/>
      <c r="CB7" s="937"/>
      <c r="CC7" s="937"/>
      <c r="CD7" s="937"/>
      <c r="CE7" s="937"/>
      <c r="CF7" s="937"/>
      <c r="CG7" s="937"/>
      <c r="CH7" s="937"/>
      <c r="CI7" s="937"/>
      <c r="CJ7" s="937"/>
      <c r="CK7" s="937"/>
      <c r="CL7" s="937"/>
      <c r="CM7" s="937"/>
      <c r="CN7" s="937"/>
      <c r="CO7" s="937"/>
      <c r="CP7" s="937"/>
      <c r="CQ7" s="937"/>
      <c r="CR7" s="937"/>
      <c r="CS7" s="937"/>
      <c r="CT7" s="938"/>
      <c r="CU7" s="918" t="s">
        <v>430</v>
      </c>
      <c r="CV7" s="918"/>
      <c r="CW7" s="918"/>
      <c r="CX7" s="918"/>
      <c r="CY7" s="918"/>
      <c r="CZ7" s="918"/>
      <c r="DA7" s="918" t="s">
        <v>2309</v>
      </c>
      <c r="DB7" s="918"/>
      <c r="DC7" s="918"/>
      <c r="DD7" s="918"/>
      <c r="DE7" s="918"/>
      <c r="DF7" s="918"/>
      <c r="DG7" s="918"/>
      <c r="DH7" s="918"/>
      <c r="DI7" s="918"/>
      <c r="DJ7" s="918"/>
      <c r="DK7" s="918"/>
      <c r="DL7" s="918"/>
      <c r="DM7" s="918"/>
      <c r="DN7" s="918"/>
      <c r="DO7" s="918" t="s">
        <v>2310</v>
      </c>
      <c r="DP7" s="918"/>
      <c r="DQ7" s="918"/>
      <c r="DR7" s="918"/>
      <c r="DS7" s="918"/>
      <c r="DT7" s="918"/>
      <c r="DU7" s="918"/>
      <c r="DV7" s="918"/>
      <c r="DW7" s="918"/>
      <c r="DX7" s="918"/>
      <c r="DY7" s="918"/>
      <c r="DZ7" s="918"/>
      <c r="EA7" s="918" t="s">
        <v>2311</v>
      </c>
      <c r="EB7" s="918"/>
      <c r="EC7" s="918"/>
      <c r="ED7" s="918"/>
      <c r="EE7" s="918"/>
      <c r="EF7" s="918"/>
      <c r="EG7" s="918"/>
      <c r="EH7" s="918"/>
      <c r="EI7" s="918"/>
      <c r="EJ7" s="918"/>
      <c r="EK7" s="918" t="s">
        <v>2312</v>
      </c>
      <c r="EL7" s="918"/>
      <c r="EM7" s="918"/>
      <c r="EN7" s="918"/>
      <c r="EO7" s="918"/>
      <c r="EP7" s="918"/>
      <c r="EQ7" s="918"/>
      <c r="ER7" s="918"/>
      <c r="ES7" s="918"/>
      <c r="ET7" s="918"/>
      <c r="EU7" s="918" t="s">
        <v>2313</v>
      </c>
      <c r="EV7" s="918"/>
      <c r="EW7" s="918"/>
      <c r="EX7" s="918"/>
      <c r="EY7" s="918"/>
      <c r="EZ7" s="918"/>
      <c r="FA7" s="918"/>
      <c r="FB7" s="918"/>
      <c r="FC7" s="918" t="s">
        <v>2314</v>
      </c>
      <c r="FD7" s="918"/>
      <c r="FE7" s="918"/>
      <c r="FF7" s="918"/>
      <c r="FG7" s="918"/>
      <c r="FH7" s="918"/>
      <c r="FI7" s="918"/>
      <c r="FJ7" s="918"/>
      <c r="FK7" s="918"/>
      <c r="FL7" s="918"/>
      <c r="FM7" s="918"/>
      <c r="FN7" s="918"/>
      <c r="FO7" s="918"/>
      <c r="FP7" s="918"/>
      <c r="FQ7" s="918" t="s">
        <v>2315</v>
      </c>
      <c r="FR7" s="918"/>
      <c r="FS7" s="918"/>
      <c r="FT7" s="918"/>
      <c r="FU7" s="918"/>
      <c r="FV7" s="918"/>
      <c r="FW7" s="918"/>
      <c r="FX7" s="918"/>
      <c r="FY7" s="918"/>
      <c r="FZ7" s="918"/>
      <c r="GA7" s="918"/>
      <c r="GB7" s="918"/>
      <c r="GC7" s="918"/>
      <c r="GD7" s="918"/>
      <c r="GE7" s="918"/>
      <c r="GF7" s="918"/>
      <c r="GG7" s="918"/>
      <c r="GH7" s="918"/>
      <c r="GI7" s="918"/>
      <c r="GJ7" s="918"/>
      <c r="GK7" s="918"/>
      <c r="GL7" s="918"/>
      <c r="GM7" s="918"/>
      <c r="GN7" s="918"/>
      <c r="GO7" s="918"/>
      <c r="GP7" s="918"/>
      <c r="GQ7" s="918"/>
      <c r="GR7" s="918"/>
      <c r="GS7" s="918"/>
      <c r="GT7" s="918"/>
      <c r="GU7" s="918"/>
      <c r="GV7" s="918"/>
      <c r="GW7" s="918"/>
      <c r="GX7" s="918"/>
      <c r="GY7" s="918"/>
      <c r="GZ7" s="918"/>
      <c r="HA7" s="918"/>
      <c r="HB7" s="918"/>
      <c r="HC7" s="918"/>
      <c r="HG7" s="918" t="s">
        <v>2316</v>
      </c>
      <c r="HH7" s="918"/>
      <c r="HI7" s="918"/>
      <c r="HJ7" s="918"/>
      <c r="HK7" s="918"/>
      <c r="HL7" s="918"/>
      <c r="HM7" s="918"/>
      <c r="HN7" s="918"/>
      <c r="HO7" s="918" t="s">
        <v>2317</v>
      </c>
      <c r="HP7" s="918"/>
      <c r="HQ7" s="918"/>
      <c r="HR7" s="918"/>
      <c r="HS7" s="918"/>
      <c r="HT7" s="918"/>
      <c r="HU7" s="918"/>
      <c r="HV7" s="918"/>
      <c r="HW7" s="918"/>
      <c r="HX7" s="918"/>
      <c r="HY7" s="918"/>
      <c r="HZ7" s="918"/>
      <c r="IA7" s="918"/>
      <c r="IB7" s="918"/>
      <c r="IC7" s="918"/>
      <c r="ID7" s="918"/>
      <c r="IE7" s="918"/>
      <c r="IF7" s="918"/>
      <c r="IG7" s="918"/>
      <c r="IH7" s="918"/>
      <c r="II7" s="918"/>
      <c r="IJ7" s="918"/>
      <c r="IK7" s="918"/>
      <c r="IL7" s="918"/>
      <c r="IM7" s="918"/>
      <c r="IN7" s="918"/>
      <c r="IO7" s="918"/>
      <c r="IP7" s="918"/>
      <c r="IQ7" s="918"/>
      <c r="IR7" s="918"/>
      <c r="IS7" s="918"/>
      <c r="IT7" s="918"/>
      <c r="IU7" s="918"/>
      <c r="IV7" s="918"/>
      <c r="IW7" s="918"/>
      <c r="IX7" s="918"/>
      <c r="IY7" s="918"/>
      <c r="IZ7" s="918"/>
      <c r="JA7" s="918"/>
      <c r="JB7" s="918"/>
      <c r="JC7" s="918"/>
      <c r="JD7" s="918"/>
      <c r="JE7" s="918"/>
      <c r="JF7" s="918"/>
      <c r="JG7" s="918"/>
      <c r="JH7" s="405"/>
      <c r="JI7" s="406"/>
      <c r="JJ7" s="406"/>
      <c r="JK7" s="406"/>
      <c r="JL7" s="406"/>
      <c r="JM7" s="406"/>
      <c r="JN7" s="406"/>
      <c r="JO7" s="406"/>
      <c r="JP7" s="406"/>
      <c r="JQ7" s="406"/>
      <c r="JR7" s="406"/>
      <c r="JS7" s="406"/>
      <c r="JT7" s="919" t="s">
        <v>2318</v>
      </c>
      <c r="JU7" s="920"/>
      <c r="JV7" s="921"/>
      <c r="JW7" s="919" t="s">
        <v>2319</v>
      </c>
      <c r="JX7" s="920"/>
      <c r="JY7" s="920"/>
      <c r="JZ7" s="920"/>
      <c r="KA7" s="920"/>
      <c r="KB7" s="920"/>
      <c r="KC7" s="920"/>
      <c r="KD7" s="920"/>
      <c r="KE7" s="921"/>
      <c r="KF7" s="914" t="s">
        <v>2577</v>
      </c>
      <c r="KG7" s="915"/>
      <c r="KH7" s="915"/>
      <c r="KI7" s="915"/>
      <c r="KJ7" s="915"/>
      <c r="KK7" s="915"/>
      <c r="KL7" s="915"/>
      <c r="KM7" s="915"/>
      <c r="KN7" s="1035"/>
      <c r="KO7" s="407"/>
      <c r="KP7" s="408"/>
      <c r="KQ7" s="408"/>
      <c r="KR7" s="408"/>
      <c r="KS7" s="408"/>
      <c r="KT7" s="408"/>
      <c r="KU7" s="408"/>
      <c r="KV7" s="408"/>
      <c r="KW7" s="408"/>
      <c r="KX7" s="408"/>
      <c r="KY7" s="408"/>
      <c r="KZ7" s="408"/>
      <c r="LA7" s="920" t="s">
        <v>2321</v>
      </c>
      <c r="LB7" s="920"/>
      <c r="LC7" s="920"/>
      <c r="LD7" s="408"/>
      <c r="LE7" s="408"/>
      <c r="LF7" s="408"/>
      <c r="LG7" s="408"/>
      <c r="LH7" s="408"/>
      <c r="LI7" s="408"/>
      <c r="LJ7" s="915" t="s">
        <v>2322</v>
      </c>
      <c r="LK7" s="915"/>
      <c r="LL7" s="915"/>
      <c r="LM7" s="408"/>
      <c r="LN7" s="408"/>
      <c r="LO7" s="408"/>
      <c r="LP7" s="408"/>
      <c r="LQ7" s="408"/>
      <c r="LR7" s="408"/>
      <c r="LS7" s="1034" t="s">
        <v>2578</v>
      </c>
      <c r="LT7" s="1034"/>
      <c r="LU7" s="1034"/>
      <c r="LV7" s="1034" t="s">
        <v>2323</v>
      </c>
      <c r="LW7" s="1034"/>
      <c r="LX7" s="1034"/>
      <c r="LY7" s="918" t="s">
        <v>2324</v>
      </c>
      <c r="LZ7" s="918"/>
      <c r="MA7" s="918"/>
      <c r="MB7" s="918"/>
      <c r="MC7" s="918"/>
      <c r="MD7" s="918"/>
      <c r="ME7" s="918"/>
      <c r="MF7" s="918"/>
      <c r="MG7" s="918"/>
      <c r="MH7" s="918"/>
      <c r="MI7" s="918"/>
      <c r="MJ7" s="918"/>
      <c r="MK7" s="918"/>
    </row>
    <row r="8" spans="1:349" s="412" customFormat="1" ht="29.25" customHeight="1">
      <c r="A8" s="912"/>
      <c r="B8" s="912"/>
      <c r="C8" s="912"/>
      <c r="D8" s="912"/>
      <c r="E8" s="912"/>
      <c r="F8" s="912"/>
      <c r="G8" s="912"/>
      <c r="H8" s="409" t="s">
        <v>2325</v>
      </c>
      <c r="I8" s="409" t="s">
        <v>2326</v>
      </c>
      <c r="J8" s="409" t="s">
        <v>2327</v>
      </c>
      <c r="K8" s="912"/>
      <c r="L8" s="912"/>
      <c r="M8" s="912"/>
      <c r="N8" s="912"/>
      <c r="O8" s="911" t="s">
        <v>1391</v>
      </c>
      <c r="P8" s="911" t="s">
        <v>1392</v>
      </c>
      <c r="Q8" s="911" t="s">
        <v>1393</v>
      </c>
      <c r="R8" s="911" t="s">
        <v>1394</v>
      </c>
      <c r="S8" s="911" t="s">
        <v>2328</v>
      </c>
      <c r="T8" s="911" t="s">
        <v>67</v>
      </c>
      <c r="U8" s="911" t="s">
        <v>1391</v>
      </c>
      <c r="V8" s="911" t="s">
        <v>1392</v>
      </c>
      <c r="W8" s="911" t="s">
        <v>1393</v>
      </c>
      <c r="X8" s="911" t="s">
        <v>1394</v>
      </c>
      <c r="Y8" s="911" t="s">
        <v>2328</v>
      </c>
      <c r="Z8" s="911" t="s">
        <v>67</v>
      </c>
      <c r="AA8" s="911" t="s">
        <v>1391</v>
      </c>
      <c r="AB8" s="911" t="s">
        <v>1392</v>
      </c>
      <c r="AC8" s="911" t="s">
        <v>1393</v>
      </c>
      <c r="AD8" s="911" t="s">
        <v>1394</v>
      </c>
      <c r="AE8" s="911" t="s">
        <v>2328</v>
      </c>
      <c r="AF8" s="911" t="s">
        <v>67</v>
      </c>
      <c r="AG8" s="911" t="s">
        <v>1391</v>
      </c>
      <c r="AH8" s="911" t="s">
        <v>1392</v>
      </c>
      <c r="AI8" s="911" t="s">
        <v>1393</v>
      </c>
      <c r="AJ8" s="911" t="s">
        <v>1394</v>
      </c>
      <c r="AK8" s="911" t="s">
        <v>2328</v>
      </c>
      <c r="AL8" s="911" t="s">
        <v>67</v>
      </c>
      <c r="AM8" s="911" t="s">
        <v>1391</v>
      </c>
      <c r="AN8" s="911" t="s">
        <v>1392</v>
      </c>
      <c r="AO8" s="911" t="s">
        <v>1393</v>
      </c>
      <c r="AP8" s="911" t="s">
        <v>1394</v>
      </c>
      <c r="AQ8" s="911" t="s">
        <v>2328</v>
      </c>
      <c r="AR8" s="911" t="s">
        <v>67</v>
      </c>
      <c r="AS8" s="911" t="s">
        <v>1391</v>
      </c>
      <c r="AT8" s="911" t="s">
        <v>1392</v>
      </c>
      <c r="AU8" s="911" t="s">
        <v>1393</v>
      </c>
      <c r="AV8" s="911" t="s">
        <v>1394</v>
      </c>
      <c r="AW8" s="911" t="s">
        <v>2328</v>
      </c>
      <c r="AX8" s="911" t="s">
        <v>67</v>
      </c>
      <c r="AY8" s="911" t="s">
        <v>1391</v>
      </c>
      <c r="AZ8" s="911" t="s">
        <v>1392</v>
      </c>
      <c r="BA8" s="911" t="s">
        <v>1393</v>
      </c>
      <c r="BB8" s="911" t="s">
        <v>1394</v>
      </c>
      <c r="BC8" s="911" t="s">
        <v>2328</v>
      </c>
      <c r="BD8" s="911" t="s">
        <v>67</v>
      </c>
      <c r="BE8" s="911" t="s">
        <v>1391</v>
      </c>
      <c r="BF8" s="911" t="s">
        <v>1392</v>
      </c>
      <c r="BG8" s="911" t="s">
        <v>1393</v>
      </c>
      <c r="BH8" s="911" t="s">
        <v>1394</v>
      </c>
      <c r="BI8" s="911" t="s">
        <v>2328</v>
      </c>
      <c r="BJ8" s="911" t="s">
        <v>67</v>
      </c>
      <c r="BK8" s="911" t="s">
        <v>1391</v>
      </c>
      <c r="BL8" s="911" t="s">
        <v>1392</v>
      </c>
      <c r="BM8" s="911" t="s">
        <v>1393</v>
      </c>
      <c r="BN8" s="911" t="s">
        <v>1394</v>
      </c>
      <c r="BO8" s="911" t="s">
        <v>2328</v>
      </c>
      <c r="BP8" s="911" t="s">
        <v>67</v>
      </c>
      <c r="BQ8" s="911" t="s">
        <v>1391</v>
      </c>
      <c r="BR8" s="911" t="s">
        <v>1392</v>
      </c>
      <c r="BS8" s="911" t="s">
        <v>1393</v>
      </c>
      <c r="BT8" s="911" t="s">
        <v>1394</v>
      </c>
      <c r="BU8" s="911" t="s">
        <v>2328</v>
      </c>
      <c r="BV8" s="911" t="s">
        <v>67</v>
      </c>
      <c r="BW8" s="410" t="s">
        <v>2329</v>
      </c>
      <c r="BX8" s="409" t="s">
        <v>2330</v>
      </c>
      <c r="BY8" s="409" t="s">
        <v>2331</v>
      </c>
      <c r="BZ8" s="409" t="s">
        <v>2332</v>
      </c>
      <c r="CA8" s="409" t="s">
        <v>2333</v>
      </c>
      <c r="CB8" s="908" t="s">
        <v>2334</v>
      </c>
      <c r="CC8" s="909"/>
      <c r="CD8" s="909"/>
      <c r="CE8" s="909"/>
      <c r="CF8" s="909"/>
      <c r="CG8" s="909"/>
      <c r="CH8" s="910"/>
      <c r="CI8" s="409" t="s">
        <v>2335</v>
      </c>
      <c r="CJ8" s="409" t="s">
        <v>2336</v>
      </c>
      <c r="CK8" s="409" t="s">
        <v>2337</v>
      </c>
      <c r="CL8" s="409" t="s">
        <v>2338</v>
      </c>
      <c r="CM8" s="409" t="s">
        <v>2339</v>
      </c>
      <c r="CN8" s="908" t="s">
        <v>2340</v>
      </c>
      <c r="CO8" s="909"/>
      <c r="CP8" s="909"/>
      <c r="CQ8" s="909"/>
      <c r="CR8" s="909"/>
      <c r="CS8" s="909"/>
      <c r="CT8" s="910"/>
      <c r="CU8" s="409" t="s">
        <v>454</v>
      </c>
      <c r="CV8" s="409" t="s">
        <v>455</v>
      </c>
      <c r="CW8" s="409" t="s">
        <v>2341</v>
      </c>
      <c r="CX8" s="409" t="s">
        <v>456</v>
      </c>
      <c r="CY8" s="409" t="s">
        <v>2342</v>
      </c>
      <c r="CZ8" s="409" t="s">
        <v>458</v>
      </c>
      <c r="DA8" s="908" t="s">
        <v>75</v>
      </c>
      <c r="DB8" s="910"/>
      <c r="DC8" s="908" t="s">
        <v>459</v>
      </c>
      <c r="DD8" s="910"/>
      <c r="DE8" s="908" t="s">
        <v>460</v>
      </c>
      <c r="DF8" s="910"/>
      <c r="DG8" s="908" t="s">
        <v>461</v>
      </c>
      <c r="DH8" s="910"/>
      <c r="DI8" s="908" t="s">
        <v>462</v>
      </c>
      <c r="DJ8" s="910"/>
      <c r="DK8" s="908" t="s">
        <v>463</v>
      </c>
      <c r="DL8" s="910"/>
      <c r="DM8" s="908" t="s">
        <v>464</v>
      </c>
      <c r="DN8" s="910"/>
      <c r="DO8" s="1033" t="s">
        <v>2343</v>
      </c>
      <c r="DP8" s="910"/>
      <c r="DQ8" s="1033" t="s">
        <v>2344</v>
      </c>
      <c r="DR8" s="910"/>
      <c r="DS8" s="1033" t="s">
        <v>2345</v>
      </c>
      <c r="DT8" s="910"/>
      <c r="DU8" s="1033" t="s">
        <v>2346</v>
      </c>
      <c r="DV8" s="910"/>
      <c r="DW8" s="1033" t="s">
        <v>2347</v>
      </c>
      <c r="DX8" s="910"/>
      <c r="DY8" s="908" t="s">
        <v>2348</v>
      </c>
      <c r="DZ8" s="910"/>
      <c r="EA8" s="908" t="s">
        <v>173</v>
      </c>
      <c r="EB8" s="910"/>
      <c r="EC8" s="908" t="s">
        <v>2349</v>
      </c>
      <c r="ED8" s="910"/>
      <c r="EE8" s="908" t="s">
        <v>2350</v>
      </c>
      <c r="EF8" s="910"/>
      <c r="EG8" s="908" t="s">
        <v>2351</v>
      </c>
      <c r="EH8" s="910"/>
      <c r="EI8" s="908" t="s">
        <v>2352</v>
      </c>
      <c r="EJ8" s="910"/>
      <c r="EK8" s="908" t="s">
        <v>173</v>
      </c>
      <c r="EL8" s="910"/>
      <c r="EM8" s="908" t="s">
        <v>2349</v>
      </c>
      <c r="EN8" s="910"/>
      <c r="EO8" s="908" t="s">
        <v>2350</v>
      </c>
      <c r="EP8" s="910"/>
      <c r="EQ8" s="908" t="s">
        <v>2351</v>
      </c>
      <c r="ER8" s="910"/>
      <c r="ES8" s="908" t="s">
        <v>2352</v>
      </c>
      <c r="ET8" s="910"/>
      <c r="EU8" s="908" t="s">
        <v>2353</v>
      </c>
      <c r="EV8" s="910"/>
      <c r="EW8" s="908" t="s">
        <v>2354</v>
      </c>
      <c r="EX8" s="910"/>
      <c r="EY8" s="908" t="s">
        <v>2355</v>
      </c>
      <c r="EZ8" s="910"/>
      <c r="FA8" s="908" t="s">
        <v>2356</v>
      </c>
      <c r="FB8" s="910"/>
      <c r="FC8" s="908" t="s">
        <v>75</v>
      </c>
      <c r="FD8" s="910"/>
      <c r="FE8" s="908" t="s">
        <v>459</v>
      </c>
      <c r="FF8" s="910"/>
      <c r="FG8" s="908" t="s">
        <v>460</v>
      </c>
      <c r="FH8" s="910"/>
      <c r="FI8" s="908" t="s">
        <v>461</v>
      </c>
      <c r="FJ8" s="910"/>
      <c r="FK8" s="908" t="s">
        <v>462</v>
      </c>
      <c r="FL8" s="910"/>
      <c r="FM8" s="908" t="s">
        <v>463</v>
      </c>
      <c r="FN8" s="910"/>
      <c r="FO8" s="908" t="s">
        <v>464</v>
      </c>
      <c r="FP8" s="910"/>
      <c r="FQ8" s="908" t="s">
        <v>2357</v>
      </c>
      <c r="FR8" s="909"/>
      <c r="FS8" s="910"/>
      <c r="FT8" s="908" t="s">
        <v>2358</v>
      </c>
      <c r="FU8" s="909"/>
      <c r="FV8" s="910"/>
      <c r="FW8" s="908" t="s">
        <v>2359</v>
      </c>
      <c r="FX8" s="909"/>
      <c r="FY8" s="910"/>
      <c r="FZ8" s="908" t="s">
        <v>2360</v>
      </c>
      <c r="GA8" s="909"/>
      <c r="GB8" s="910"/>
      <c r="GC8" s="908" t="s">
        <v>2361</v>
      </c>
      <c r="GD8" s="909"/>
      <c r="GE8" s="910"/>
      <c r="GF8" s="908" t="s">
        <v>2362</v>
      </c>
      <c r="GG8" s="909"/>
      <c r="GH8" s="910"/>
      <c r="GI8" s="908" t="s">
        <v>2363</v>
      </c>
      <c r="GJ8" s="909"/>
      <c r="GK8" s="910"/>
      <c r="GL8" s="908" t="s">
        <v>2364</v>
      </c>
      <c r="GM8" s="909"/>
      <c r="GN8" s="910"/>
      <c r="GO8" s="908" t="s">
        <v>2365</v>
      </c>
      <c r="GP8" s="909"/>
      <c r="GQ8" s="910"/>
      <c r="GR8" s="908" t="s">
        <v>2366</v>
      </c>
      <c r="GS8" s="909"/>
      <c r="GT8" s="910"/>
      <c r="GU8" s="908" t="s">
        <v>2367</v>
      </c>
      <c r="GV8" s="909"/>
      <c r="GW8" s="910"/>
      <c r="GX8" s="908" t="s">
        <v>2368</v>
      </c>
      <c r="GY8" s="909"/>
      <c r="GZ8" s="910"/>
      <c r="HA8" s="908" t="s">
        <v>67</v>
      </c>
      <c r="HB8" s="909"/>
      <c r="HC8" s="910"/>
      <c r="HD8" s="908" t="s">
        <v>2369</v>
      </c>
      <c r="HE8" s="909"/>
      <c r="HF8" s="910"/>
      <c r="HG8" s="409" t="s">
        <v>2370</v>
      </c>
      <c r="HH8" s="409" t="s">
        <v>492</v>
      </c>
      <c r="HI8" s="409" t="s">
        <v>493</v>
      </c>
      <c r="HJ8" s="409" t="s">
        <v>494</v>
      </c>
      <c r="HK8" s="409" t="s">
        <v>495</v>
      </c>
      <c r="HL8" s="409" t="s">
        <v>496</v>
      </c>
      <c r="HM8" s="409" t="s">
        <v>1376</v>
      </c>
      <c r="HN8" s="409" t="s">
        <v>67</v>
      </c>
      <c r="HO8" s="908" t="s">
        <v>2371</v>
      </c>
      <c r="HP8" s="909"/>
      <c r="HQ8" s="910"/>
      <c r="HR8" s="908" t="s">
        <v>435</v>
      </c>
      <c r="HS8" s="909"/>
      <c r="HT8" s="910"/>
      <c r="HU8" s="908" t="s">
        <v>436</v>
      </c>
      <c r="HV8" s="909"/>
      <c r="HW8" s="910"/>
      <c r="HX8" s="908" t="s">
        <v>437</v>
      </c>
      <c r="HY8" s="909"/>
      <c r="HZ8" s="910"/>
      <c r="IA8" s="908" t="s">
        <v>438</v>
      </c>
      <c r="IB8" s="909"/>
      <c r="IC8" s="910"/>
      <c r="ID8" s="908" t="s">
        <v>439</v>
      </c>
      <c r="IE8" s="909"/>
      <c r="IF8" s="910"/>
      <c r="IG8" s="908" t="s">
        <v>440</v>
      </c>
      <c r="IH8" s="909"/>
      <c r="II8" s="910"/>
      <c r="IJ8" s="908" t="s">
        <v>441</v>
      </c>
      <c r="IK8" s="909"/>
      <c r="IL8" s="910"/>
      <c r="IM8" s="908" t="s">
        <v>442</v>
      </c>
      <c r="IN8" s="909"/>
      <c r="IO8" s="910"/>
      <c r="IP8" s="908" t="s">
        <v>443</v>
      </c>
      <c r="IQ8" s="909"/>
      <c r="IR8" s="910"/>
      <c r="IS8" s="908" t="s">
        <v>444</v>
      </c>
      <c r="IT8" s="909"/>
      <c r="IU8" s="910"/>
      <c r="IV8" s="908" t="s">
        <v>445</v>
      </c>
      <c r="IW8" s="909"/>
      <c r="IX8" s="910"/>
      <c r="IY8" s="908" t="s">
        <v>446</v>
      </c>
      <c r="IZ8" s="909"/>
      <c r="JA8" s="910"/>
      <c r="JB8" s="908" t="s">
        <v>447</v>
      </c>
      <c r="JC8" s="909"/>
      <c r="JD8" s="910"/>
      <c r="JE8" s="908" t="s">
        <v>448</v>
      </c>
      <c r="JF8" s="909"/>
      <c r="JG8" s="910"/>
      <c r="JH8" s="409" t="s">
        <v>2372</v>
      </c>
      <c r="JI8" s="409" t="s">
        <v>2373</v>
      </c>
      <c r="JJ8" s="409" t="s">
        <v>2374</v>
      </c>
      <c r="JK8" s="409" t="s">
        <v>2375</v>
      </c>
      <c r="JL8" s="409" t="s">
        <v>2376</v>
      </c>
      <c r="JM8" s="409" t="s">
        <v>2377</v>
      </c>
      <c r="JN8" s="409" t="s">
        <v>2378</v>
      </c>
      <c r="JO8" s="409" t="s">
        <v>2379</v>
      </c>
      <c r="JP8" s="409" t="s">
        <v>2380</v>
      </c>
      <c r="JQ8" s="409" t="s">
        <v>2381</v>
      </c>
      <c r="JR8" s="409" t="s">
        <v>2382</v>
      </c>
      <c r="JS8" s="409" t="s">
        <v>2383</v>
      </c>
      <c r="JT8" s="922"/>
      <c r="JU8" s="923"/>
      <c r="JV8" s="924"/>
      <c r="JW8" s="922"/>
      <c r="JX8" s="923"/>
      <c r="JY8" s="923"/>
      <c r="JZ8" s="923"/>
      <c r="KA8" s="923"/>
      <c r="KB8" s="923"/>
      <c r="KC8" s="923"/>
      <c r="KD8" s="923"/>
      <c r="KE8" s="924"/>
      <c r="KF8" s="916"/>
      <c r="KG8" s="917"/>
      <c r="KH8" s="917"/>
      <c r="KI8" s="917"/>
      <c r="KJ8" s="917"/>
      <c r="KK8" s="917"/>
      <c r="KL8" s="917"/>
      <c r="KM8" s="917"/>
      <c r="KN8" s="925"/>
      <c r="KO8" s="409" t="s">
        <v>2384</v>
      </c>
      <c r="KP8" s="409" t="s">
        <v>2385</v>
      </c>
      <c r="KQ8" s="409" t="s">
        <v>2386</v>
      </c>
      <c r="KR8" s="409" t="s">
        <v>2387</v>
      </c>
      <c r="KS8" s="409" t="s">
        <v>2388</v>
      </c>
      <c r="KT8" s="409" t="s">
        <v>2389</v>
      </c>
      <c r="KU8" s="409" t="s">
        <v>2390</v>
      </c>
      <c r="KV8" s="409" t="s">
        <v>2391</v>
      </c>
      <c r="KW8" s="409" t="s">
        <v>2392</v>
      </c>
      <c r="KX8" s="409" t="s">
        <v>2393</v>
      </c>
      <c r="KY8" s="409" t="s">
        <v>2394</v>
      </c>
      <c r="KZ8" s="409" t="s">
        <v>2395</v>
      </c>
      <c r="LA8" s="923"/>
      <c r="LB8" s="923"/>
      <c r="LC8" s="923"/>
      <c r="LD8" s="409" t="s">
        <v>2396</v>
      </c>
      <c r="LE8" s="409" t="s">
        <v>2397</v>
      </c>
      <c r="LF8" s="409" t="s">
        <v>2398</v>
      </c>
      <c r="LG8" s="409" t="s">
        <v>2399</v>
      </c>
      <c r="LH8" s="409" t="s">
        <v>2400</v>
      </c>
      <c r="LI8" s="409" t="s">
        <v>2401</v>
      </c>
      <c r="LJ8" s="917"/>
      <c r="LK8" s="917"/>
      <c r="LL8" s="917"/>
      <c r="LM8" s="409" t="s">
        <v>2402</v>
      </c>
      <c r="LN8" s="409" t="s">
        <v>2403</v>
      </c>
      <c r="LO8" s="409" t="s">
        <v>2404</v>
      </c>
      <c r="LP8" s="409" t="s">
        <v>2405</v>
      </c>
      <c r="LQ8" s="409" t="s">
        <v>2406</v>
      </c>
      <c r="LR8" s="411" t="s">
        <v>2407</v>
      </c>
      <c r="LS8" s="1034"/>
      <c r="LT8" s="1034"/>
      <c r="LU8" s="1034"/>
      <c r="LV8" s="1034"/>
      <c r="LW8" s="1034"/>
      <c r="LX8" s="1034"/>
      <c r="LY8" s="410" t="s">
        <v>480</v>
      </c>
      <c r="LZ8" s="410" t="s">
        <v>481</v>
      </c>
      <c r="MA8" s="410" t="s">
        <v>482</v>
      </c>
      <c r="MB8" s="410" t="s">
        <v>483</v>
      </c>
      <c r="MC8" s="410" t="s">
        <v>484</v>
      </c>
      <c r="MD8" s="410" t="s">
        <v>485</v>
      </c>
      <c r="ME8" s="410" t="s">
        <v>498</v>
      </c>
      <c r="MF8" s="410" t="s">
        <v>486</v>
      </c>
      <c r="MG8" s="410" t="s">
        <v>487</v>
      </c>
      <c r="MH8" s="410" t="s">
        <v>488</v>
      </c>
      <c r="MI8" s="410" t="s">
        <v>489</v>
      </c>
      <c r="MJ8" s="410" t="s">
        <v>490</v>
      </c>
      <c r="MK8" s="409" t="s">
        <v>67</v>
      </c>
    </row>
    <row r="9" spans="1:349" s="412" customFormat="1" ht="15" customHeight="1">
      <c r="A9" s="913"/>
      <c r="B9" s="913"/>
      <c r="C9" s="913"/>
      <c r="D9" s="913"/>
      <c r="E9" s="913"/>
      <c r="F9" s="913"/>
      <c r="G9" s="913"/>
      <c r="H9" s="409"/>
      <c r="I9" s="409"/>
      <c r="J9" s="409"/>
      <c r="K9" s="913"/>
      <c r="L9" s="913"/>
      <c r="M9" s="913"/>
      <c r="N9" s="913"/>
      <c r="O9" s="913"/>
      <c r="P9" s="913"/>
      <c r="Q9" s="913"/>
      <c r="R9" s="913"/>
      <c r="S9" s="913"/>
      <c r="T9" s="913"/>
      <c r="U9" s="913"/>
      <c r="V9" s="913"/>
      <c r="W9" s="913"/>
      <c r="X9" s="913"/>
      <c r="Y9" s="913"/>
      <c r="Z9" s="913"/>
      <c r="AA9" s="913"/>
      <c r="AB9" s="913"/>
      <c r="AC9" s="913"/>
      <c r="AD9" s="913"/>
      <c r="AE9" s="913"/>
      <c r="AF9" s="913"/>
      <c r="AG9" s="913"/>
      <c r="AH9" s="913"/>
      <c r="AI9" s="913"/>
      <c r="AJ9" s="913"/>
      <c r="AK9" s="913"/>
      <c r="AL9" s="913"/>
      <c r="AM9" s="913"/>
      <c r="AN9" s="913"/>
      <c r="AO9" s="913"/>
      <c r="AP9" s="913"/>
      <c r="AQ9" s="913"/>
      <c r="AR9" s="913"/>
      <c r="AS9" s="913"/>
      <c r="AT9" s="913"/>
      <c r="AU9" s="913"/>
      <c r="AV9" s="913"/>
      <c r="AW9" s="913"/>
      <c r="AX9" s="913"/>
      <c r="AY9" s="913"/>
      <c r="AZ9" s="913"/>
      <c r="BA9" s="913"/>
      <c r="BB9" s="913"/>
      <c r="BC9" s="913"/>
      <c r="BD9" s="913"/>
      <c r="BE9" s="913"/>
      <c r="BF9" s="913"/>
      <c r="BG9" s="913"/>
      <c r="BH9" s="913"/>
      <c r="BI9" s="913"/>
      <c r="BJ9" s="913"/>
      <c r="BK9" s="913"/>
      <c r="BL9" s="913"/>
      <c r="BM9" s="913"/>
      <c r="BN9" s="913"/>
      <c r="BO9" s="913"/>
      <c r="BP9" s="913"/>
      <c r="BQ9" s="913"/>
      <c r="BR9" s="913"/>
      <c r="BS9" s="913"/>
      <c r="BT9" s="913"/>
      <c r="BU9" s="913"/>
      <c r="BV9" s="913"/>
      <c r="BW9" s="409"/>
      <c r="BX9" s="409"/>
      <c r="BY9" s="409"/>
      <c r="BZ9" s="409"/>
      <c r="CA9" s="409"/>
      <c r="CB9" s="409" t="s">
        <v>95</v>
      </c>
      <c r="CC9" s="409"/>
      <c r="CD9" s="409"/>
      <c r="CE9" s="409"/>
      <c r="CF9" s="409"/>
      <c r="CG9" s="409"/>
      <c r="CH9" s="409" t="s">
        <v>96</v>
      </c>
      <c r="CI9" s="409"/>
      <c r="CJ9" s="409"/>
      <c r="CK9" s="409"/>
      <c r="CL9" s="409"/>
      <c r="CM9" s="409"/>
      <c r="CN9" s="409" t="s">
        <v>95</v>
      </c>
      <c r="CO9" s="409"/>
      <c r="CP9" s="409"/>
      <c r="CQ9" s="409"/>
      <c r="CR9" s="409"/>
      <c r="CS9" s="409"/>
      <c r="CT9" s="409" t="s">
        <v>96</v>
      </c>
      <c r="CU9" s="409"/>
      <c r="CV9" s="409"/>
      <c r="CW9" s="409"/>
      <c r="CX9" s="409"/>
      <c r="CY9" s="409"/>
      <c r="CZ9" s="409"/>
      <c r="DA9" s="409" t="s">
        <v>95</v>
      </c>
      <c r="DB9" s="409" t="s">
        <v>96</v>
      </c>
      <c r="DC9" s="409" t="s">
        <v>95</v>
      </c>
      <c r="DD9" s="409" t="s">
        <v>96</v>
      </c>
      <c r="DE9" s="409" t="s">
        <v>95</v>
      </c>
      <c r="DF9" s="409" t="s">
        <v>96</v>
      </c>
      <c r="DG9" s="409" t="s">
        <v>95</v>
      </c>
      <c r="DH9" s="409" t="s">
        <v>96</v>
      </c>
      <c r="DI9" s="409" t="s">
        <v>95</v>
      </c>
      <c r="DJ9" s="409" t="s">
        <v>96</v>
      </c>
      <c r="DK9" s="409" t="s">
        <v>95</v>
      </c>
      <c r="DL9" s="409" t="s">
        <v>96</v>
      </c>
      <c r="DM9" s="409" t="s">
        <v>95</v>
      </c>
      <c r="DN9" s="409" t="s">
        <v>96</v>
      </c>
      <c r="DO9" s="409" t="s">
        <v>95</v>
      </c>
      <c r="DP9" s="409" t="s">
        <v>96</v>
      </c>
      <c r="DQ9" s="409" t="s">
        <v>95</v>
      </c>
      <c r="DR9" s="409" t="s">
        <v>96</v>
      </c>
      <c r="DS9" s="409" t="s">
        <v>95</v>
      </c>
      <c r="DT9" s="409" t="s">
        <v>96</v>
      </c>
      <c r="DU9" s="409" t="s">
        <v>95</v>
      </c>
      <c r="DV9" s="409" t="s">
        <v>96</v>
      </c>
      <c r="DW9" s="409" t="s">
        <v>95</v>
      </c>
      <c r="DX9" s="409" t="s">
        <v>96</v>
      </c>
      <c r="DY9" s="409" t="s">
        <v>95</v>
      </c>
      <c r="DZ9" s="409" t="s">
        <v>96</v>
      </c>
      <c r="EA9" s="409" t="s">
        <v>95</v>
      </c>
      <c r="EB9" s="409" t="s">
        <v>96</v>
      </c>
      <c r="EC9" s="409" t="s">
        <v>95</v>
      </c>
      <c r="ED9" s="409" t="s">
        <v>96</v>
      </c>
      <c r="EE9" s="409" t="s">
        <v>95</v>
      </c>
      <c r="EF9" s="409" t="s">
        <v>96</v>
      </c>
      <c r="EG9" s="409" t="s">
        <v>95</v>
      </c>
      <c r="EH9" s="409" t="s">
        <v>96</v>
      </c>
      <c r="EI9" s="409" t="s">
        <v>95</v>
      </c>
      <c r="EJ9" s="409" t="s">
        <v>96</v>
      </c>
      <c r="EK9" s="409" t="s">
        <v>95</v>
      </c>
      <c r="EL9" s="409" t="s">
        <v>96</v>
      </c>
      <c r="EM9" s="409" t="s">
        <v>95</v>
      </c>
      <c r="EN9" s="409" t="s">
        <v>96</v>
      </c>
      <c r="EO9" s="409" t="s">
        <v>95</v>
      </c>
      <c r="EP9" s="409" t="s">
        <v>96</v>
      </c>
      <c r="EQ9" s="409" t="s">
        <v>95</v>
      </c>
      <c r="ER9" s="409" t="s">
        <v>96</v>
      </c>
      <c r="ES9" s="409" t="s">
        <v>95</v>
      </c>
      <c r="ET9" s="409" t="s">
        <v>96</v>
      </c>
      <c r="EU9" s="409" t="s">
        <v>95</v>
      </c>
      <c r="EV9" s="409" t="s">
        <v>96</v>
      </c>
      <c r="EW9" s="409" t="s">
        <v>95</v>
      </c>
      <c r="EX9" s="409" t="s">
        <v>96</v>
      </c>
      <c r="EY9" s="409" t="s">
        <v>95</v>
      </c>
      <c r="EZ9" s="409" t="s">
        <v>96</v>
      </c>
      <c r="FA9" s="409" t="s">
        <v>95</v>
      </c>
      <c r="FB9" s="409" t="s">
        <v>96</v>
      </c>
      <c r="FC9" s="409" t="s">
        <v>95</v>
      </c>
      <c r="FD9" s="409" t="s">
        <v>96</v>
      </c>
      <c r="FE9" s="409" t="s">
        <v>95</v>
      </c>
      <c r="FF9" s="409" t="s">
        <v>96</v>
      </c>
      <c r="FG9" s="409" t="s">
        <v>95</v>
      </c>
      <c r="FH9" s="409" t="s">
        <v>96</v>
      </c>
      <c r="FI9" s="409" t="s">
        <v>95</v>
      </c>
      <c r="FJ9" s="409" t="s">
        <v>96</v>
      </c>
      <c r="FK9" s="409" t="s">
        <v>95</v>
      </c>
      <c r="FL9" s="409" t="s">
        <v>96</v>
      </c>
      <c r="FM9" s="409" t="s">
        <v>95</v>
      </c>
      <c r="FN9" s="409" t="s">
        <v>96</v>
      </c>
      <c r="FO9" s="409" t="s">
        <v>95</v>
      </c>
      <c r="FP9" s="409" t="s">
        <v>96</v>
      </c>
      <c r="FQ9" s="409" t="s">
        <v>95</v>
      </c>
      <c r="FR9" s="409" t="s">
        <v>96</v>
      </c>
      <c r="FS9" s="409" t="s">
        <v>80</v>
      </c>
      <c r="FT9" s="409" t="s">
        <v>95</v>
      </c>
      <c r="FU9" s="409" t="s">
        <v>96</v>
      </c>
      <c r="FV9" s="409" t="s">
        <v>80</v>
      </c>
      <c r="FW9" s="409" t="s">
        <v>95</v>
      </c>
      <c r="FX9" s="409" t="s">
        <v>96</v>
      </c>
      <c r="FY9" s="409" t="s">
        <v>80</v>
      </c>
      <c r="FZ9" s="409" t="s">
        <v>95</v>
      </c>
      <c r="GA9" s="409" t="s">
        <v>96</v>
      </c>
      <c r="GB9" s="409" t="s">
        <v>80</v>
      </c>
      <c r="GC9" s="409" t="s">
        <v>95</v>
      </c>
      <c r="GD9" s="409" t="s">
        <v>96</v>
      </c>
      <c r="GE9" s="409" t="s">
        <v>80</v>
      </c>
      <c r="GF9" s="409" t="s">
        <v>95</v>
      </c>
      <c r="GG9" s="409" t="s">
        <v>96</v>
      </c>
      <c r="GH9" s="409" t="s">
        <v>80</v>
      </c>
      <c r="GI9" s="409" t="s">
        <v>95</v>
      </c>
      <c r="GJ9" s="409" t="s">
        <v>96</v>
      </c>
      <c r="GK9" s="409" t="s">
        <v>80</v>
      </c>
      <c r="GL9" s="409" t="s">
        <v>95</v>
      </c>
      <c r="GM9" s="409" t="s">
        <v>96</v>
      </c>
      <c r="GN9" s="409" t="s">
        <v>80</v>
      </c>
      <c r="GO9" s="409" t="s">
        <v>95</v>
      </c>
      <c r="GP9" s="409" t="s">
        <v>96</v>
      </c>
      <c r="GQ9" s="409" t="s">
        <v>80</v>
      </c>
      <c r="GR9" s="409" t="s">
        <v>95</v>
      </c>
      <c r="GS9" s="409" t="s">
        <v>96</v>
      </c>
      <c r="GT9" s="409" t="s">
        <v>80</v>
      </c>
      <c r="GU9" s="409" t="s">
        <v>95</v>
      </c>
      <c r="GV9" s="409" t="s">
        <v>96</v>
      </c>
      <c r="GW9" s="409" t="s">
        <v>80</v>
      </c>
      <c r="GX9" s="409" t="s">
        <v>95</v>
      </c>
      <c r="GY9" s="409" t="s">
        <v>96</v>
      </c>
      <c r="GZ9" s="409" t="s">
        <v>80</v>
      </c>
      <c r="HA9" s="409" t="s">
        <v>95</v>
      </c>
      <c r="HB9" s="409" t="s">
        <v>96</v>
      </c>
      <c r="HC9" s="409" t="s">
        <v>80</v>
      </c>
      <c r="HD9" s="409" t="s">
        <v>95</v>
      </c>
      <c r="HE9" s="409" t="s">
        <v>96</v>
      </c>
      <c r="HF9" s="409" t="s">
        <v>80</v>
      </c>
      <c r="HG9" s="409"/>
      <c r="HH9" s="409"/>
      <c r="HI9" s="409"/>
      <c r="HJ9" s="409"/>
      <c r="HK9" s="409"/>
      <c r="HL9" s="409"/>
      <c r="HM9" s="409"/>
      <c r="HN9" s="409"/>
      <c r="HO9" s="409" t="s">
        <v>95</v>
      </c>
      <c r="HP9" s="409" t="s">
        <v>96</v>
      </c>
      <c r="HQ9" s="409" t="s">
        <v>80</v>
      </c>
      <c r="HR9" s="409" t="s">
        <v>95</v>
      </c>
      <c r="HS9" s="409" t="s">
        <v>96</v>
      </c>
      <c r="HT9" s="409" t="s">
        <v>80</v>
      </c>
      <c r="HU9" s="409" t="s">
        <v>95</v>
      </c>
      <c r="HV9" s="409" t="s">
        <v>96</v>
      </c>
      <c r="HW9" s="409" t="s">
        <v>80</v>
      </c>
      <c r="HX9" s="409" t="s">
        <v>95</v>
      </c>
      <c r="HY9" s="409" t="s">
        <v>96</v>
      </c>
      <c r="HZ9" s="409" t="s">
        <v>80</v>
      </c>
      <c r="IA9" s="409" t="s">
        <v>95</v>
      </c>
      <c r="IB9" s="409" t="s">
        <v>96</v>
      </c>
      <c r="IC9" s="409" t="s">
        <v>80</v>
      </c>
      <c r="ID9" s="409" t="s">
        <v>95</v>
      </c>
      <c r="IE9" s="409" t="s">
        <v>96</v>
      </c>
      <c r="IF9" s="409" t="s">
        <v>80</v>
      </c>
      <c r="IG9" s="409" t="s">
        <v>95</v>
      </c>
      <c r="IH9" s="409" t="s">
        <v>96</v>
      </c>
      <c r="II9" s="409" t="s">
        <v>80</v>
      </c>
      <c r="IJ9" s="409" t="s">
        <v>95</v>
      </c>
      <c r="IK9" s="409" t="s">
        <v>96</v>
      </c>
      <c r="IL9" s="409" t="s">
        <v>80</v>
      </c>
      <c r="IM9" s="409" t="s">
        <v>95</v>
      </c>
      <c r="IN9" s="409" t="s">
        <v>96</v>
      </c>
      <c r="IO9" s="409" t="s">
        <v>80</v>
      </c>
      <c r="IP9" s="409" t="s">
        <v>95</v>
      </c>
      <c r="IQ9" s="409" t="s">
        <v>96</v>
      </c>
      <c r="IR9" s="409" t="s">
        <v>80</v>
      </c>
      <c r="IS9" s="409" t="s">
        <v>95</v>
      </c>
      <c r="IT9" s="409" t="s">
        <v>96</v>
      </c>
      <c r="IU9" s="409" t="s">
        <v>80</v>
      </c>
      <c r="IV9" s="409" t="s">
        <v>95</v>
      </c>
      <c r="IW9" s="409" t="s">
        <v>96</v>
      </c>
      <c r="IX9" s="409" t="s">
        <v>80</v>
      </c>
      <c r="IY9" s="409" t="s">
        <v>95</v>
      </c>
      <c r="IZ9" s="409" t="s">
        <v>96</v>
      </c>
      <c r="JA9" s="409" t="s">
        <v>80</v>
      </c>
      <c r="JB9" s="409" t="s">
        <v>95</v>
      </c>
      <c r="JC9" s="409" t="s">
        <v>96</v>
      </c>
      <c r="JD9" s="409" t="s">
        <v>80</v>
      </c>
      <c r="JE9" s="409" t="s">
        <v>95</v>
      </c>
      <c r="JF9" s="409" t="s">
        <v>96</v>
      </c>
      <c r="JG9" s="409" t="s">
        <v>80</v>
      </c>
      <c r="JH9" s="409"/>
      <c r="JI9" s="409"/>
      <c r="JJ9" s="409"/>
      <c r="JK9" s="409"/>
      <c r="JL9" s="409"/>
      <c r="JM9" s="409"/>
      <c r="JN9" s="409"/>
      <c r="JO9" s="409"/>
      <c r="JP9" s="409"/>
      <c r="JQ9" s="409"/>
      <c r="JR9" s="409"/>
      <c r="JS9" s="409"/>
      <c r="JT9" s="409" t="s">
        <v>95</v>
      </c>
      <c r="JU9" s="409" t="s">
        <v>96</v>
      </c>
      <c r="JV9" s="409" t="s">
        <v>80</v>
      </c>
      <c r="JW9" s="409"/>
      <c r="JX9" s="409"/>
      <c r="JY9" s="409"/>
      <c r="JZ9" s="409"/>
      <c r="KA9" s="409"/>
      <c r="KB9" s="409"/>
      <c r="KC9" s="409" t="s">
        <v>95</v>
      </c>
      <c r="KD9" s="409" t="s">
        <v>96</v>
      </c>
      <c r="KE9" s="409" t="s">
        <v>80</v>
      </c>
      <c r="KF9" s="409"/>
      <c r="KG9" s="409"/>
      <c r="KH9" s="409"/>
      <c r="KI9" s="409"/>
      <c r="KJ9" s="409"/>
      <c r="KK9" s="409"/>
      <c r="KL9" s="409" t="s">
        <v>95</v>
      </c>
      <c r="KM9" s="409" t="s">
        <v>96</v>
      </c>
      <c r="KN9" s="409" t="s">
        <v>80</v>
      </c>
      <c r="KO9" s="409"/>
      <c r="KP9" s="409"/>
      <c r="KQ9" s="409"/>
      <c r="KR9" s="409"/>
      <c r="KS9" s="409"/>
      <c r="KT9" s="409"/>
      <c r="KU9" s="409"/>
      <c r="KV9" s="409"/>
      <c r="KW9" s="409"/>
      <c r="KX9" s="409"/>
      <c r="KY9" s="409"/>
      <c r="KZ9" s="409"/>
      <c r="LA9" s="409" t="s">
        <v>95</v>
      </c>
      <c r="LB9" s="409" t="s">
        <v>96</v>
      </c>
      <c r="LC9" s="409" t="s">
        <v>80</v>
      </c>
      <c r="LD9" s="409"/>
      <c r="LE9" s="409"/>
      <c r="LF9" s="409"/>
      <c r="LG9" s="409"/>
      <c r="LH9" s="409"/>
      <c r="LI9" s="409"/>
      <c r="LJ9" s="409" t="s">
        <v>95</v>
      </c>
      <c r="LK9" s="409" t="s">
        <v>96</v>
      </c>
      <c r="LL9" s="409" t="s">
        <v>80</v>
      </c>
      <c r="LM9" s="409"/>
      <c r="LN9" s="409"/>
      <c r="LO9" s="409"/>
      <c r="LP9" s="409"/>
      <c r="LQ9" s="409"/>
      <c r="LR9" s="409"/>
      <c r="LS9" s="409" t="s">
        <v>95</v>
      </c>
      <c r="LT9" s="409" t="s">
        <v>96</v>
      </c>
      <c r="LU9" s="409" t="s">
        <v>80</v>
      </c>
      <c r="LV9" s="409" t="s">
        <v>95</v>
      </c>
      <c r="LW9" s="409" t="s">
        <v>96</v>
      </c>
      <c r="LX9" s="409" t="s">
        <v>80</v>
      </c>
      <c r="LY9" s="409"/>
      <c r="LZ9" s="409"/>
      <c r="MA9" s="409"/>
      <c r="MB9" s="409"/>
      <c r="MC9" s="409"/>
      <c r="MD9" s="409"/>
      <c r="ME9" s="409"/>
      <c r="MF9" s="409"/>
      <c r="MG9" s="409"/>
      <c r="MH9" s="409"/>
      <c r="MI9" s="409"/>
      <c r="MJ9" s="409"/>
      <c r="MK9" s="409"/>
    </row>
    <row r="10" spans="1:349" s="400" customFormat="1">
      <c r="A10" s="413">
        <v>1</v>
      </c>
      <c r="B10" s="413"/>
      <c r="C10" s="413" t="s">
        <v>86</v>
      </c>
      <c r="D10" s="414"/>
      <c r="E10" s="395"/>
      <c r="F10" s="395" t="s">
        <v>86</v>
      </c>
      <c r="G10" s="395"/>
      <c r="H10" s="395"/>
      <c r="I10" s="395"/>
      <c r="J10" s="395"/>
      <c r="K10" s="395"/>
      <c r="L10" s="395"/>
      <c r="M10" s="395"/>
      <c r="N10" s="395"/>
      <c r="O10" s="395">
        <v>6</v>
      </c>
      <c r="P10" s="395">
        <v>9</v>
      </c>
      <c r="Q10" s="395">
        <v>0</v>
      </c>
      <c r="R10" s="395">
        <v>0</v>
      </c>
      <c r="S10" s="395">
        <v>0</v>
      </c>
      <c r="T10" s="395">
        <v>15</v>
      </c>
      <c r="U10" s="395">
        <v>0</v>
      </c>
      <c r="V10" s="395">
        <v>1</v>
      </c>
      <c r="W10" s="395">
        <v>0</v>
      </c>
      <c r="X10" s="395">
        <v>0</v>
      </c>
      <c r="Y10" s="395">
        <v>0</v>
      </c>
      <c r="Z10" s="395">
        <v>1</v>
      </c>
      <c r="AA10" s="395">
        <v>0</v>
      </c>
      <c r="AB10" s="395">
        <v>0</v>
      </c>
      <c r="AC10" s="395">
        <v>0</v>
      </c>
      <c r="AD10" s="395">
        <v>0</v>
      </c>
      <c r="AE10" s="395">
        <v>0</v>
      </c>
      <c r="AF10" s="395">
        <v>0</v>
      </c>
      <c r="AG10" s="395">
        <v>0</v>
      </c>
      <c r="AH10" s="395">
        <v>0</v>
      </c>
      <c r="AI10" s="395">
        <v>0</v>
      </c>
      <c r="AJ10" s="395">
        <v>0</v>
      </c>
      <c r="AK10" s="395">
        <v>0</v>
      </c>
      <c r="AL10" s="395">
        <v>0</v>
      </c>
      <c r="AM10" s="395">
        <v>0</v>
      </c>
      <c r="AN10" s="395">
        <v>0</v>
      </c>
      <c r="AO10" s="395">
        <v>0</v>
      </c>
      <c r="AP10" s="395">
        <v>0</v>
      </c>
      <c r="AQ10" s="395">
        <v>0</v>
      </c>
      <c r="AR10" s="395">
        <v>0</v>
      </c>
      <c r="AS10" s="395">
        <v>0</v>
      </c>
      <c r="AT10" s="395">
        <v>0</v>
      </c>
      <c r="AU10" s="395">
        <v>0</v>
      </c>
      <c r="AV10" s="395">
        <v>0</v>
      </c>
      <c r="AW10" s="395">
        <v>0</v>
      </c>
      <c r="AX10" s="395">
        <v>0</v>
      </c>
      <c r="AY10" s="395">
        <v>0</v>
      </c>
      <c r="AZ10" s="395">
        <v>0</v>
      </c>
      <c r="BA10" s="395">
        <v>0</v>
      </c>
      <c r="BB10" s="395">
        <v>0</v>
      </c>
      <c r="BC10" s="395">
        <v>0</v>
      </c>
      <c r="BD10" s="395">
        <v>0</v>
      </c>
      <c r="BE10" s="395">
        <v>0</v>
      </c>
      <c r="BF10" s="395">
        <v>0</v>
      </c>
      <c r="BG10" s="395">
        <v>0</v>
      </c>
      <c r="BH10" s="395">
        <v>0</v>
      </c>
      <c r="BI10" s="395">
        <v>0</v>
      </c>
      <c r="BJ10" s="395">
        <v>0</v>
      </c>
      <c r="BK10" s="395">
        <v>0</v>
      </c>
      <c r="BL10" s="395">
        <v>0</v>
      </c>
      <c r="BM10" s="395">
        <v>0</v>
      </c>
      <c r="BN10" s="395">
        <v>0</v>
      </c>
      <c r="BO10" s="395">
        <v>0</v>
      </c>
      <c r="BP10" s="395">
        <v>0</v>
      </c>
      <c r="BQ10" s="395">
        <v>0</v>
      </c>
      <c r="BR10" s="395">
        <v>0</v>
      </c>
      <c r="BS10" s="395">
        <v>0</v>
      </c>
      <c r="BT10" s="395">
        <v>0</v>
      </c>
      <c r="BU10" s="395">
        <v>0</v>
      </c>
      <c r="BV10" s="395">
        <v>0</v>
      </c>
      <c r="BW10" s="395">
        <v>0</v>
      </c>
      <c r="BX10" s="395">
        <v>1</v>
      </c>
      <c r="BY10" s="395">
        <v>0</v>
      </c>
      <c r="BZ10" s="395">
        <v>1</v>
      </c>
      <c r="CA10" s="395">
        <v>0</v>
      </c>
      <c r="CB10" s="395">
        <v>2</v>
      </c>
      <c r="CC10" s="395">
        <v>0</v>
      </c>
      <c r="CD10" s="395">
        <v>1</v>
      </c>
      <c r="CE10" s="395">
        <v>0</v>
      </c>
      <c r="CF10" s="395">
        <v>0</v>
      </c>
      <c r="CG10" s="395">
        <v>0</v>
      </c>
      <c r="CH10" s="395">
        <v>1</v>
      </c>
      <c r="CI10" s="395">
        <v>1</v>
      </c>
      <c r="CJ10" s="395">
        <v>1</v>
      </c>
      <c r="CK10" s="395">
        <v>0</v>
      </c>
      <c r="CL10" s="395">
        <v>0</v>
      </c>
      <c r="CM10" s="395">
        <v>0</v>
      </c>
      <c r="CN10" s="395">
        <v>2</v>
      </c>
      <c r="CO10" s="395">
        <v>1</v>
      </c>
      <c r="CP10" s="395">
        <v>1</v>
      </c>
      <c r="CQ10" s="395">
        <v>0</v>
      </c>
      <c r="CR10" s="395">
        <v>0</v>
      </c>
      <c r="CS10" s="395">
        <v>0</v>
      </c>
      <c r="CT10" s="395">
        <v>2</v>
      </c>
      <c r="CU10" s="395">
        <v>0</v>
      </c>
      <c r="CV10" s="395">
        <v>0</v>
      </c>
      <c r="CW10" s="395">
        <v>95</v>
      </c>
      <c r="CX10" s="395">
        <v>0</v>
      </c>
      <c r="CY10" s="395">
        <v>0</v>
      </c>
      <c r="CZ10" s="395">
        <v>47</v>
      </c>
      <c r="DA10" s="395">
        <v>1</v>
      </c>
      <c r="DB10" s="395">
        <v>0</v>
      </c>
      <c r="DC10" s="395">
        <v>0</v>
      </c>
      <c r="DD10" s="395">
        <v>0</v>
      </c>
      <c r="DE10" s="395">
        <v>0</v>
      </c>
      <c r="DF10" s="395">
        <v>0</v>
      </c>
      <c r="DG10" s="395">
        <v>0</v>
      </c>
      <c r="DH10" s="395">
        <v>0</v>
      </c>
      <c r="DI10" s="395">
        <v>18</v>
      </c>
      <c r="DJ10" s="395">
        <v>17</v>
      </c>
      <c r="DK10" s="395">
        <v>2</v>
      </c>
      <c r="DL10" s="395">
        <v>1</v>
      </c>
      <c r="DM10" s="395">
        <v>0</v>
      </c>
      <c r="DN10" s="395">
        <v>0</v>
      </c>
      <c r="DO10" s="395">
        <v>0</v>
      </c>
      <c r="DP10" s="395">
        <v>0</v>
      </c>
      <c r="DQ10" s="395">
        <v>3</v>
      </c>
      <c r="DR10" s="395">
        <v>9</v>
      </c>
      <c r="DS10" s="395">
        <v>13</v>
      </c>
      <c r="DT10" s="395">
        <v>8</v>
      </c>
      <c r="DU10" s="395">
        <v>3</v>
      </c>
      <c r="DV10" s="395">
        <v>1</v>
      </c>
      <c r="DW10" s="395">
        <v>2</v>
      </c>
      <c r="DX10" s="395">
        <v>0</v>
      </c>
      <c r="DY10" s="395">
        <v>0</v>
      </c>
      <c r="DZ10" s="395">
        <v>0</v>
      </c>
      <c r="EA10" s="395">
        <v>7</v>
      </c>
      <c r="EB10" s="395">
        <v>6</v>
      </c>
      <c r="EC10" s="395">
        <v>0</v>
      </c>
      <c r="ED10" s="395">
        <v>0</v>
      </c>
      <c r="EE10" s="395">
        <v>4</v>
      </c>
      <c r="EF10" s="395">
        <v>3</v>
      </c>
      <c r="EG10" s="395">
        <v>0</v>
      </c>
      <c r="EH10" s="395">
        <v>0</v>
      </c>
      <c r="EI10" s="395">
        <v>10</v>
      </c>
      <c r="EJ10" s="395">
        <v>9</v>
      </c>
      <c r="EK10" s="395">
        <v>0</v>
      </c>
      <c r="EL10" s="395">
        <v>0</v>
      </c>
      <c r="EM10" s="395">
        <v>0</v>
      </c>
      <c r="EN10" s="395">
        <v>1</v>
      </c>
      <c r="EO10" s="395">
        <v>0</v>
      </c>
      <c r="EP10" s="395">
        <v>0</v>
      </c>
      <c r="EQ10" s="395">
        <v>0</v>
      </c>
      <c r="ER10" s="395">
        <v>0</v>
      </c>
      <c r="ES10" s="395">
        <v>0</v>
      </c>
      <c r="ET10" s="395">
        <v>5</v>
      </c>
      <c r="EU10" s="395">
        <v>0</v>
      </c>
      <c r="EV10" s="395">
        <v>0</v>
      </c>
      <c r="EW10" s="395">
        <v>0</v>
      </c>
      <c r="EX10" s="395">
        <v>0</v>
      </c>
      <c r="EY10" s="395">
        <v>0</v>
      </c>
      <c r="EZ10" s="395">
        <v>0</v>
      </c>
      <c r="FA10" s="395">
        <v>0</v>
      </c>
      <c r="FB10" s="395">
        <v>0</v>
      </c>
      <c r="FC10" s="395">
        <v>0</v>
      </c>
      <c r="FD10" s="395">
        <v>0</v>
      </c>
      <c r="FE10" s="395">
        <v>0</v>
      </c>
      <c r="FF10" s="395">
        <v>0</v>
      </c>
      <c r="FG10" s="395">
        <v>0</v>
      </c>
      <c r="FH10" s="395">
        <v>0</v>
      </c>
      <c r="FI10" s="395">
        <v>0</v>
      </c>
      <c r="FJ10" s="395">
        <v>0</v>
      </c>
      <c r="FK10" s="395">
        <v>0</v>
      </c>
      <c r="FL10" s="395">
        <v>1</v>
      </c>
      <c r="FM10" s="395">
        <v>0</v>
      </c>
      <c r="FN10" s="395">
        <v>0</v>
      </c>
      <c r="FO10" s="395">
        <v>0</v>
      </c>
      <c r="FP10" s="395">
        <v>0</v>
      </c>
      <c r="FQ10" s="395">
        <v>0</v>
      </c>
      <c r="FR10" s="395">
        <v>0</v>
      </c>
      <c r="FS10" s="395">
        <v>0</v>
      </c>
      <c r="FT10" s="395">
        <v>0</v>
      </c>
      <c r="FU10" s="395">
        <v>0</v>
      </c>
      <c r="FV10" s="395">
        <v>0</v>
      </c>
      <c r="FW10" s="395">
        <v>0</v>
      </c>
      <c r="FX10" s="395">
        <v>0</v>
      </c>
      <c r="FY10" s="395">
        <v>0</v>
      </c>
      <c r="FZ10" s="395">
        <v>0</v>
      </c>
      <c r="GA10" s="395">
        <v>0</v>
      </c>
      <c r="GB10" s="395">
        <v>0</v>
      </c>
      <c r="GC10" s="395">
        <v>0</v>
      </c>
      <c r="GD10" s="395">
        <v>0</v>
      </c>
      <c r="GE10" s="395">
        <v>0</v>
      </c>
      <c r="GF10" s="395">
        <v>0</v>
      </c>
      <c r="GG10" s="395">
        <v>0</v>
      </c>
      <c r="GH10" s="395">
        <v>0</v>
      </c>
      <c r="GI10" s="395">
        <v>0</v>
      </c>
      <c r="GJ10" s="395">
        <v>0</v>
      </c>
      <c r="GK10" s="395">
        <v>0</v>
      </c>
      <c r="GL10" s="395">
        <v>0</v>
      </c>
      <c r="GM10" s="395">
        <v>0</v>
      </c>
      <c r="GN10" s="395">
        <v>0</v>
      </c>
      <c r="GO10" s="395">
        <v>0</v>
      </c>
      <c r="GP10" s="395">
        <v>0</v>
      </c>
      <c r="GQ10" s="395">
        <v>0</v>
      </c>
      <c r="GR10" s="395">
        <v>62</v>
      </c>
      <c r="GS10" s="395">
        <v>60</v>
      </c>
      <c r="GT10" s="395">
        <v>122</v>
      </c>
      <c r="GU10" s="395">
        <v>81</v>
      </c>
      <c r="GV10" s="395">
        <v>72</v>
      </c>
      <c r="GW10" s="395">
        <v>153</v>
      </c>
      <c r="GX10" s="395">
        <v>69</v>
      </c>
      <c r="GY10" s="395">
        <v>46</v>
      </c>
      <c r="GZ10" s="395">
        <v>115</v>
      </c>
      <c r="HA10" s="395">
        <v>212</v>
      </c>
      <c r="HB10" s="395">
        <v>178</v>
      </c>
      <c r="HC10" s="395">
        <v>390</v>
      </c>
      <c r="HD10" s="395">
        <v>0</v>
      </c>
      <c r="HE10" s="395">
        <v>0</v>
      </c>
      <c r="HF10" s="395">
        <v>0</v>
      </c>
      <c r="HG10" s="395">
        <v>377</v>
      </c>
      <c r="HH10" s="395">
        <v>0</v>
      </c>
      <c r="HI10" s="395">
        <v>1</v>
      </c>
      <c r="HJ10" s="395">
        <v>0</v>
      </c>
      <c r="HK10" s="395">
        <v>0</v>
      </c>
      <c r="HL10" s="395">
        <v>0</v>
      </c>
      <c r="HM10" s="395">
        <v>0</v>
      </c>
      <c r="HN10" s="395">
        <v>390</v>
      </c>
      <c r="HO10" s="395">
        <v>0</v>
      </c>
      <c r="HP10" s="395">
        <v>0</v>
      </c>
      <c r="HQ10" s="395">
        <v>0</v>
      </c>
      <c r="HR10" s="395">
        <v>0</v>
      </c>
      <c r="HS10" s="395">
        <v>0</v>
      </c>
      <c r="HT10" s="395">
        <v>0</v>
      </c>
      <c r="HU10" s="395">
        <v>0</v>
      </c>
      <c r="HV10" s="395">
        <v>0</v>
      </c>
      <c r="HW10" s="395">
        <v>0</v>
      </c>
      <c r="HX10" s="395">
        <v>0</v>
      </c>
      <c r="HY10" s="395">
        <v>0</v>
      </c>
      <c r="HZ10" s="395">
        <v>0</v>
      </c>
      <c r="IA10" s="395">
        <v>0</v>
      </c>
      <c r="IB10" s="395">
        <v>0</v>
      </c>
      <c r="IC10" s="395">
        <v>0</v>
      </c>
      <c r="ID10" s="395">
        <v>0</v>
      </c>
      <c r="IE10" s="395">
        <v>0</v>
      </c>
      <c r="IF10" s="395">
        <v>0</v>
      </c>
      <c r="IG10" s="395">
        <v>0</v>
      </c>
      <c r="IH10" s="395">
        <v>1</v>
      </c>
      <c r="II10" s="395">
        <v>1</v>
      </c>
      <c r="IJ10" s="395">
        <v>0</v>
      </c>
      <c r="IK10" s="395">
        <v>0</v>
      </c>
      <c r="IL10" s="395">
        <v>0</v>
      </c>
      <c r="IM10" s="395">
        <v>0</v>
      </c>
      <c r="IN10" s="395">
        <v>0</v>
      </c>
      <c r="IO10" s="395">
        <v>0</v>
      </c>
      <c r="IP10" s="395">
        <v>2</v>
      </c>
      <c r="IQ10" s="395">
        <v>0</v>
      </c>
      <c r="IR10" s="395">
        <v>2</v>
      </c>
      <c r="IS10" s="395">
        <v>24</v>
      </c>
      <c r="IT10" s="395">
        <v>25</v>
      </c>
      <c r="IU10" s="395">
        <v>49</v>
      </c>
      <c r="IV10" s="395">
        <v>62</v>
      </c>
      <c r="IW10" s="395">
        <v>61</v>
      </c>
      <c r="IX10" s="395">
        <v>123</v>
      </c>
      <c r="IY10" s="395">
        <v>71</v>
      </c>
      <c r="IZ10" s="395">
        <v>62</v>
      </c>
      <c r="JA10" s="395">
        <v>133</v>
      </c>
      <c r="JB10" s="395">
        <v>43</v>
      </c>
      <c r="JC10" s="395">
        <v>27</v>
      </c>
      <c r="JD10" s="395">
        <v>70</v>
      </c>
      <c r="JE10" s="395">
        <v>16</v>
      </c>
      <c r="JF10" s="395">
        <v>6</v>
      </c>
      <c r="JG10" s="395">
        <v>22</v>
      </c>
      <c r="JH10" s="395">
        <v>0</v>
      </c>
      <c r="JI10" s="395">
        <v>0</v>
      </c>
      <c r="JJ10" s="395">
        <v>0</v>
      </c>
      <c r="JK10" s="395">
        <v>0</v>
      </c>
      <c r="JL10" s="395">
        <v>0</v>
      </c>
      <c r="JM10" s="395">
        <v>0</v>
      </c>
      <c r="JN10" s="395">
        <v>0</v>
      </c>
      <c r="JO10" s="395">
        <v>0</v>
      </c>
      <c r="JP10" s="395">
        <v>0</v>
      </c>
      <c r="JQ10" s="395">
        <v>0</v>
      </c>
      <c r="JR10" s="395">
        <v>0</v>
      </c>
      <c r="JS10" s="395">
        <v>0</v>
      </c>
      <c r="JT10" s="395">
        <v>0</v>
      </c>
      <c r="JU10" s="395">
        <v>0</v>
      </c>
      <c r="JV10" s="395">
        <v>0</v>
      </c>
      <c r="JW10" s="395">
        <v>0</v>
      </c>
      <c r="JX10" s="395">
        <v>0</v>
      </c>
      <c r="JY10" s="395">
        <v>0</v>
      </c>
      <c r="JZ10" s="395">
        <v>0</v>
      </c>
      <c r="KA10" s="395">
        <v>0</v>
      </c>
      <c r="KB10" s="395">
        <v>0</v>
      </c>
      <c r="KC10" s="395">
        <v>0</v>
      </c>
      <c r="KD10" s="395">
        <v>0</v>
      </c>
      <c r="KE10" s="395">
        <v>0</v>
      </c>
      <c r="KF10" s="395">
        <v>0</v>
      </c>
      <c r="KG10" s="395">
        <v>0</v>
      </c>
      <c r="KH10" s="395">
        <v>0</v>
      </c>
      <c r="KI10" s="395">
        <v>0</v>
      </c>
      <c r="KJ10" s="395">
        <v>0</v>
      </c>
      <c r="KK10" s="395">
        <v>0</v>
      </c>
      <c r="KL10" s="395">
        <v>0</v>
      </c>
      <c r="KM10" s="395">
        <v>0</v>
      </c>
      <c r="KN10" s="395">
        <v>0</v>
      </c>
      <c r="KO10" s="395">
        <v>0</v>
      </c>
      <c r="KP10" s="395">
        <v>0</v>
      </c>
      <c r="KQ10" s="395">
        <v>0</v>
      </c>
      <c r="KR10" s="395">
        <v>0</v>
      </c>
      <c r="KS10" s="395">
        <v>0</v>
      </c>
      <c r="KT10" s="395">
        <v>0</v>
      </c>
      <c r="KU10" s="395">
        <v>0</v>
      </c>
      <c r="KV10" s="395">
        <v>0</v>
      </c>
      <c r="KW10" s="395">
        <v>0</v>
      </c>
      <c r="KX10" s="395">
        <v>0</v>
      </c>
      <c r="KY10" s="395">
        <v>0</v>
      </c>
      <c r="KZ10" s="395">
        <v>0</v>
      </c>
      <c r="LA10" s="395">
        <v>0</v>
      </c>
      <c r="LB10" s="395">
        <v>0</v>
      </c>
      <c r="LC10" s="395">
        <v>0</v>
      </c>
      <c r="LD10" s="395">
        <v>0</v>
      </c>
      <c r="LE10" s="395">
        <v>0</v>
      </c>
      <c r="LF10" s="395">
        <v>0</v>
      </c>
      <c r="LG10" s="395">
        <v>0</v>
      </c>
      <c r="LH10" s="395">
        <v>0</v>
      </c>
      <c r="LI10" s="395">
        <v>0</v>
      </c>
      <c r="LJ10" s="395">
        <v>0</v>
      </c>
      <c r="LK10" s="395">
        <v>0</v>
      </c>
      <c r="LL10" s="395">
        <v>0</v>
      </c>
      <c r="LM10" s="395">
        <v>0</v>
      </c>
      <c r="LN10" s="395">
        <v>0</v>
      </c>
      <c r="LO10" s="395">
        <v>0</v>
      </c>
      <c r="LP10" s="395">
        <v>0</v>
      </c>
      <c r="LQ10" s="395">
        <v>2</v>
      </c>
      <c r="LR10" s="395">
        <v>3</v>
      </c>
      <c r="LS10" s="395">
        <v>2</v>
      </c>
      <c r="LT10" s="395">
        <v>3</v>
      </c>
      <c r="LU10" s="395">
        <v>5</v>
      </c>
      <c r="LV10" s="395">
        <v>50</v>
      </c>
      <c r="LW10" s="395">
        <v>47</v>
      </c>
      <c r="LX10" s="395">
        <v>97</v>
      </c>
      <c r="LY10" s="395">
        <v>0</v>
      </c>
      <c r="LZ10" s="395">
        <v>0</v>
      </c>
      <c r="MA10" s="395">
        <v>0</v>
      </c>
      <c r="MB10" s="395">
        <v>0</v>
      </c>
      <c r="MC10" s="395">
        <v>0</v>
      </c>
      <c r="MD10" s="395">
        <v>0</v>
      </c>
      <c r="ME10" s="395">
        <v>0</v>
      </c>
      <c r="MF10" s="395">
        <v>0</v>
      </c>
      <c r="MG10" s="395">
        <v>0</v>
      </c>
      <c r="MH10" s="395">
        <v>5</v>
      </c>
      <c r="MI10" s="395">
        <v>5</v>
      </c>
      <c r="MJ10" s="395">
        <v>5</v>
      </c>
      <c r="MK10" s="395">
        <v>15</v>
      </c>
    </row>
    <row r="11" spans="1:349" s="400" customFormat="1">
      <c r="A11" s="413">
        <v>2</v>
      </c>
      <c r="B11" s="413"/>
      <c r="C11" s="413" t="s">
        <v>87</v>
      </c>
      <c r="D11" s="414"/>
      <c r="E11" s="395"/>
      <c r="F11" s="395" t="s">
        <v>87</v>
      </c>
      <c r="G11" s="395"/>
      <c r="H11" s="395"/>
      <c r="I11" s="395"/>
      <c r="J11" s="395"/>
      <c r="K11" s="395"/>
      <c r="L11" s="395"/>
      <c r="M11" s="395"/>
      <c r="N11" s="395"/>
      <c r="O11" s="395">
        <v>0</v>
      </c>
      <c r="P11" s="395">
        <v>10</v>
      </c>
      <c r="Q11" s="395">
        <v>0</v>
      </c>
      <c r="R11" s="395">
        <v>0</v>
      </c>
      <c r="S11" s="395">
        <v>0</v>
      </c>
      <c r="T11" s="395">
        <v>10</v>
      </c>
      <c r="U11" s="395">
        <v>0</v>
      </c>
      <c r="V11" s="395">
        <v>1</v>
      </c>
      <c r="W11" s="395">
        <v>0</v>
      </c>
      <c r="X11" s="395">
        <v>0</v>
      </c>
      <c r="Y11" s="395">
        <v>0</v>
      </c>
      <c r="Z11" s="395">
        <v>1</v>
      </c>
      <c r="AA11" s="395">
        <v>0</v>
      </c>
      <c r="AB11" s="395">
        <v>0</v>
      </c>
      <c r="AC11" s="395">
        <v>0</v>
      </c>
      <c r="AD11" s="395">
        <v>0</v>
      </c>
      <c r="AE11" s="395">
        <v>0</v>
      </c>
      <c r="AF11" s="395">
        <v>0</v>
      </c>
      <c r="AG11" s="395">
        <v>0</v>
      </c>
      <c r="AH11" s="395">
        <v>0</v>
      </c>
      <c r="AI11" s="395">
        <v>0</v>
      </c>
      <c r="AJ11" s="395">
        <v>0</v>
      </c>
      <c r="AK11" s="395">
        <v>0</v>
      </c>
      <c r="AL11" s="395">
        <v>0</v>
      </c>
      <c r="AM11" s="395">
        <v>0</v>
      </c>
      <c r="AN11" s="395">
        <v>0</v>
      </c>
      <c r="AO11" s="395">
        <v>0</v>
      </c>
      <c r="AP11" s="395">
        <v>0</v>
      </c>
      <c r="AQ11" s="395">
        <v>0</v>
      </c>
      <c r="AR11" s="395">
        <v>0</v>
      </c>
      <c r="AS11" s="395">
        <v>0</v>
      </c>
      <c r="AT11" s="395">
        <v>0</v>
      </c>
      <c r="AU11" s="395">
        <v>0</v>
      </c>
      <c r="AV11" s="395">
        <v>0</v>
      </c>
      <c r="AW11" s="395">
        <v>0</v>
      </c>
      <c r="AX11" s="395">
        <v>0</v>
      </c>
      <c r="AY11" s="395">
        <v>0</v>
      </c>
      <c r="AZ11" s="395">
        <v>0</v>
      </c>
      <c r="BA11" s="395">
        <v>0</v>
      </c>
      <c r="BB11" s="395">
        <v>0</v>
      </c>
      <c r="BC11" s="395">
        <v>0</v>
      </c>
      <c r="BD11" s="395">
        <v>0</v>
      </c>
      <c r="BE11" s="395">
        <v>0</v>
      </c>
      <c r="BF11" s="395">
        <v>0</v>
      </c>
      <c r="BG11" s="395">
        <v>0</v>
      </c>
      <c r="BH11" s="395">
        <v>0</v>
      </c>
      <c r="BI11" s="395">
        <v>0</v>
      </c>
      <c r="BJ11" s="395">
        <v>0</v>
      </c>
      <c r="BK11" s="395">
        <v>0</v>
      </c>
      <c r="BL11" s="395">
        <v>0</v>
      </c>
      <c r="BM11" s="395">
        <v>0</v>
      </c>
      <c r="BN11" s="395">
        <v>0</v>
      </c>
      <c r="BO11" s="395">
        <v>0</v>
      </c>
      <c r="BP11" s="395">
        <v>0</v>
      </c>
      <c r="BQ11" s="395">
        <v>0</v>
      </c>
      <c r="BR11" s="395">
        <v>0</v>
      </c>
      <c r="BS11" s="395">
        <v>0</v>
      </c>
      <c r="BT11" s="395">
        <v>0</v>
      </c>
      <c r="BU11" s="395">
        <v>0</v>
      </c>
      <c r="BV11" s="395">
        <v>0</v>
      </c>
      <c r="BW11" s="395">
        <v>0</v>
      </c>
      <c r="BX11" s="395">
        <v>1</v>
      </c>
      <c r="BY11" s="395">
        <v>0</v>
      </c>
      <c r="BZ11" s="395">
        <v>0</v>
      </c>
      <c r="CA11" s="395">
        <v>0</v>
      </c>
      <c r="CB11" s="395">
        <v>1</v>
      </c>
      <c r="CC11" s="395">
        <v>0</v>
      </c>
      <c r="CD11" s="395">
        <v>0</v>
      </c>
      <c r="CE11" s="395">
        <v>0</v>
      </c>
      <c r="CF11" s="395">
        <v>0</v>
      </c>
      <c r="CG11" s="395">
        <v>0</v>
      </c>
      <c r="CH11" s="395">
        <v>0</v>
      </c>
      <c r="CI11" s="395">
        <v>0</v>
      </c>
      <c r="CJ11" s="395">
        <v>1</v>
      </c>
      <c r="CK11" s="395">
        <v>0</v>
      </c>
      <c r="CL11" s="395">
        <v>0</v>
      </c>
      <c r="CM11" s="395">
        <v>0</v>
      </c>
      <c r="CN11" s="395">
        <v>1</v>
      </c>
      <c r="CO11" s="395">
        <v>0</v>
      </c>
      <c r="CP11" s="395">
        <v>0</v>
      </c>
      <c r="CQ11" s="395">
        <v>0</v>
      </c>
      <c r="CR11" s="395">
        <v>0</v>
      </c>
      <c r="CS11" s="395">
        <v>0</v>
      </c>
      <c r="CT11" s="395">
        <v>0</v>
      </c>
      <c r="CU11" s="395">
        <v>0</v>
      </c>
      <c r="CV11" s="395">
        <v>0</v>
      </c>
      <c r="CW11" s="395">
        <v>88</v>
      </c>
      <c r="CX11" s="395">
        <v>0</v>
      </c>
      <c r="CY11" s="395">
        <v>0</v>
      </c>
      <c r="CZ11" s="395">
        <v>32</v>
      </c>
      <c r="DA11" s="395">
        <v>3</v>
      </c>
      <c r="DB11" s="395">
        <v>0</v>
      </c>
      <c r="DC11" s="395">
        <v>0</v>
      </c>
      <c r="DD11" s="395">
        <v>0</v>
      </c>
      <c r="DE11" s="395">
        <v>0</v>
      </c>
      <c r="DF11" s="395">
        <v>0</v>
      </c>
      <c r="DG11" s="395">
        <v>3</v>
      </c>
      <c r="DH11" s="395">
        <v>0</v>
      </c>
      <c r="DI11" s="395">
        <v>7</v>
      </c>
      <c r="DJ11" s="395">
        <v>8</v>
      </c>
      <c r="DK11" s="395">
        <v>0</v>
      </c>
      <c r="DL11" s="395">
        <v>0</v>
      </c>
      <c r="DM11" s="395">
        <v>0</v>
      </c>
      <c r="DN11" s="395">
        <v>0</v>
      </c>
      <c r="DO11" s="395">
        <v>0</v>
      </c>
      <c r="DP11" s="395">
        <v>0</v>
      </c>
      <c r="DQ11" s="395">
        <v>8</v>
      </c>
      <c r="DR11" s="395">
        <v>7</v>
      </c>
      <c r="DS11" s="395">
        <v>3</v>
      </c>
      <c r="DT11" s="395">
        <v>1</v>
      </c>
      <c r="DU11" s="395">
        <v>2</v>
      </c>
      <c r="DV11" s="395">
        <v>0</v>
      </c>
      <c r="DW11" s="395">
        <v>0</v>
      </c>
      <c r="DX11" s="395">
        <v>0</v>
      </c>
      <c r="DY11" s="395">
        <v>0</v>
      </c>
      <c r="DZ11" s="395">
        <v>0</v>
      </c>
      <c r="EA11" s="395">
        <v>2</v>
      </c>
      <c r="EB11" s="395">
        <v>1</v>
      </c>
      <c r="EC11" s="395">
        <v>0</v>
      </c>
      <c r="ED11" s="395">
        <v>0</v>
      </c>
      <c r="EE11" s="395">
        <v>3</v>
      </c>
      <c r="EF11" s="395">
        <v>1</v>
      </c>
      <c r="EG11" s="395">
        <v>0</v>
      </c>
      <c r="EH11" s="395">
        <v>0</v>
      </c>
      <c r="EI11" s="395">
        <v>8</v>
      </c>
      <c r="EJ11" s="395">
        <v>6</v>
      </c>
      <c r="EK11" s="395">
        <v>0</v>
      </c>
      <c r="EL11" s="395">
        <v>0</v>
      </c>
      <c r="EM11" s="395">
        <v>0</v>
      </c>
      <c r="EN11" s="395">
        <v>0</v>
      </c>
      <c r="EO11" s="395">
        <v>0</v>
      </c>
      <c r="EP11" s="395">
        <v>1</v>
      </c>
      <c r="EQ11" s="395">
        <v>0</v>
      </c>
      <c r="ER11" s="395">
        <v>0</v>
      </c>
      <c r="ES11" s="395">
        <v>1</v>
      </c>
      <c r="ET11" s="395">
        <v>1</v>
      </c>
      <c r="EU11" s="395">
        <v>0</v>
      </c>
      <c r="EV11" s="395">
        <v>0</v>
      </c>
      <c r="EW11" s="395">
        <v>0</v>
      </c>
      <c r="EX11" s="395">
        <v>0</v>
      </c>
      <c r="EY11" s="395">
        <v>0</v>
      </c>
      <c r="EZ11" s="395">
        <v>0</v>
      </c>
      <c r="FA11" s="395">
        <v>0</v>
      </c>
      <c r="FB11" s="395">
        <v>0</v>
      </c>
      <c r="FC11" s="395">
        <v>0</v>
      </c>
      <c r="FD11" s="395">
        <v>1</v>
      </c>
      <c r="FE11" s="395">
        <v>0</v>
      </c>
      <c r="FF11" s="395">
        <v>0</v>
      </c>
      <c r="FG11" s="395">
        <v>0</v>
      </c>
      <c r="FH11" s="395">
        <v>0</v>
      </c>
      <c r="FI11" s="395">
        <v>0</v>
      </c>
      <c r="FJ11" s="395">
        <v>0</v>
      </c>
      <c r="FK11" s="395">
        <v>0</v>
      </c>
      <c r="FL11" s="395">
        <v>0</v>
      </c>
      <c r="FM11" s="395">
        <v>0</v>
      </c>
      <c r="FN11" s="395">
        <v>0</v>
      </c>
      <c r="FO11" s="395">
        <v>0</v>
      </c>
      <c r="FP11" s="395">
        <v>0</v>
      </c>
      <c r="FQ11" s="395">
        <v>0</v>
      </c>
      <c r="FR11" s="395">
        <v>0</v>
      </c>
      <c r="FS11" s="395">
        <v>0</v>
      </c>
      <c r="FT11" s="395">
        <v>0</v>
      </c>
      <c r="FU11" s="395">
        <v>0</v>
      </c>
      <c r="FV11" s="395">
        <v>0</v>
      </c>
      <c r="FW11" s="395">
        <v>0</v>
      </c>
      <c r="FX11" s="395">
        <v>0</v>
      </c>
      <c r="FY11" s="395">
        <v>0</v>
      </c>
      <c r="FZ11" s="395">
        <v>0</v>
      </c>
      <c r="GA11" s="395">
        <v>0</v>
      </c>
      <c r="GB11" s="395">
        <v>0</v>
      </c>
      <c r="GC11" s="395">
        <v>0</v>
      </c>
      <c r="GD11" s="395">
        <v>0</v>
      </c>
      <c r="GE11" s="395">
        <v>0</v>
      </c>
      <c r="GF11" s="395">
        <v>0</v>
      </c>
      <c r="GG11" s="395">
        <v>0</v>
      </c>
      <c r="GH11" s="395">
        <v>0</v>
      </c>
      <c r="GI11" s="395">
        <v>0</v>
      </c>
      <c r="GJ11" s="395">
        <v>0</v>
      </c>
      <c r="GK11" s="395">
        <v>0</v>
      </c>
      <c r="GL11" s="395">
        <v>0</v>
      </c>
      <c r="GM11" s="395">
        <v>0</v>
      </c>
      <c r="GN11" s="395">
        <v>0</v>
      </c>
      <c r="GO11" s="395">
        <v>0</v>
      </c>
      <c r="GP11" s="395">
        <v>0</v>
      </c>
      <c r="GQ11" s="395">
        <v>0</v>
      </c>
      <c r="GR11" s="395">
        <v>53</v>
      </c>
      <c r="GS11" s="395">
        <v>34</v>
      </c>
      <c r="GT11" s="395">
        <v>87</v>
      </c>
      <c r="GU11" s="395">
        <v>39</v>
      </c>
      <c r="GV11" s="395">
        <v>35</v>
      </c>
      <c r="GW11" s="395">
        <v>74</v>
      </c>
      <c r="GX11" s="395">
        <v>9</v>
      </c>
      <c r="GY11" s="395">
        <v>21</v>
      </c>
      <c r="GZ11" s="395">
        <v>30</v>
      </c>
      <c r="HA11" s="395">
        <v>100</v>
      </c>
      <c r="HB11" s="395">
        <v>90</v>
      </c>
      <c r="HC11" s="395">
        <v>191</v>
      </c>
      <c r="HD11" s="395">
        <v>0</v>
      </c>
      <c r="HE11" s="395">
        <v>0</v>
      </c>
      <c r="HF11" s="395">
        <v>0</v>
      </c>
      <c r="HG11" s="395">
        <v>191</v>
      </c>
      <c r="HH11" s="395">
        <v>0</v>
      </c>
      <c r="HI11" s="395">
        <v>0</v>
      </c>
      <c r="HJ11" s="395">
        <v>0</v>
      </c>
      <c r="HK11" s="395">
        <v>0</v>
      </c>
      <c r="HL11" s="395">
        <v>0</v>
      </c>
      <c r="HM11" s="395">
        <v>0</v>
      </c>
      <c r="HN11" s="395">
        <v>191</v>
      </c>
      <c r="HO11" s="395">
        <v>0</v>
      </c>
      <c r="HP11" s="395">
        <v>0</v>
      </c>
      <c r="HQ11" s="395">
        <v>0</v>
      </c>
      <c r="HR11" s="395">
        <v>0</v>
      </c>
      <c r="HS11" s="395">
        <v>0</v>
      </c>
      <c r="HT11" s="395">
        <v>0</v>
      </c>
      <c r="HU11" s="395">
        <v>0</v>
      </c>
      <c r="HV11" s="395">
        <v>0</v>
      </c>
      <c r="HW11" s="395">
        <v>0</v>
      </c>
      <c r="HX11" s="395">
        <v>0</v>
      </c>
      <c r="HY11" s="395">
        <v>0</v>
      </c>
      <c r="HZ11" s="395">
        <v>0</v>
      </c>
      <c r="IA11" s="395">
        <v>0</v>
      </c>
      <c r="IB11" s="395">
        <v>0</v>
      </c>
      <c r="IC11" s="395">
        <v>0</v>
      </c>
      <c r="ID11" s="395">
        <v>0</v>
      </c>
      <c r="IE11" s="395">
        <v>0</v>
      </c>
      <c r="IF11" s="395">
        <v>0</v>
      </c>
      <c r="IG11" s="395">
        <v>0</v>
      </c>
      <c r="IH11" s="395">
        <v>0</v>
      </c>
      <c r="II11" s="395">
        <v>0</v>
      </c>
      <c r="IJ11" s="395">
        <v>0</v>
      </c>
      <c r="IK11" s="395">
        <v>0</v>
      </c>
      <c r="IL11" s="395">
        <v>0</v>
      </c>
      <c r="IM11" s="395">
        <v>0</v>
      </c>
      <c r="IN11" s="395">
        <v>0</v>
      </c>
      <c r="IO11" s="395">
        <v>0</v>
      </c>
      <c r="IP11" s="395">
        <v>3</v>
      </c>
      <c r="IQ11" s="395">
        <v>0</v>
      </c>
      <c r="IR11" s="395">
        <v>3</v>
      </c>
      <c r="IS11" s="395">
        <v>6</v>
      </c>
      <c r="IT11" s="395">
        <v>7</v>
      </c>
      <c r="IU11" s="395">
        <v>13</v>
      </c>
      <c r="IV11" s="395">
        <v>27</v>
      </c>
      <c r="IW11" s="395">
        <v>23</v>
      </c>
      <c r="IX11" s="395">
        <v>50</v>
      </c>
      <c r="IY11" s="395">
        <v>38</v>
      </c>
      <c r="IZ11" s="395">
        <v>34</v>
      </c>
      <c r="JA11" s="395">
        <v>72</v>
      </c>
      <c r="JB11" s="395">
        <v>15</v>
      </c>
      <c r="JC11" s="395">
        <v>17</v>
      </c>
      <c r="JD11" s="395">
        <v>32</v>
      </c>
      <c r="JE11" s="395">
        <v>11</v>
      </c>
      <c r="JF11" s="395">
        <v>9</v>
      </c>
      <c r="JG11" s="395">
        <v>20</v>
      </c>
      <c r="JH11" s="395">
        <v>0</v>
      </c>
      <c r="JI11" s="395">
        <v>0</v>
      </c>
      <c r="JJ11" s="395">
        <v>0</v>
      </c>
      <c r="JK11" s="395">
        <v>0</v>
      </c>
      <c r="JL11" s="395">
        <v>0</v>
      </c>
      <c r="JM11" s="395">
        <v>0</v>
      </c>
      <c r="JN11" s="395">
        <v>0</v>
      </c>
      <c r="JO11" s="395">
        <v>0</v>
      </c>
      <c r="JP11" s="395">
        <v>0</v>
      </c>
      <c r="JQ11" s="395">
        <v>0</v>
      </c>
      <c r="JR11" s="395">
        <v>0</v>
      </c>
      <c r="JS11" s="395">
        <v>0</v>
      </c>
      <c r="JT11" s="395">
        <v>0</v>
      </c>
      <c r="JU11" s="395">
        <v>0</v>
      </c>
      <c r="JV11" s="395">
        <v>0</v>
      </c>
      <c r="JW11" s="395">
        <v>0</v>
      </c>
      <c r="JX11" s="395">
        <v>0</v>
      </c>
      <c r="JY11" s="395">
        <v>0</v>
      </c>
      <c r="JZ11" s="395">
        <v>0</v>
      </c>
      <c r="KA11" s="395">
        <v>0</v>
      </c>
      <c r="KB11" s="395">
        <v>0</v>
      </c>
      <c r="KC11" s="395">
        <v>0</v>
      </c>
      <c r="KD11" s="395">
        <v>0</v>
      </c>
      <c r="KE11" s="395">
        <v>0</v>
      </c>
      <c r="KF11" s="395">
        <v>0</v>
      </c>
      <c r="KG11" s="395">
        <v>0</v>
      </c>
      <c r="KH11" s="395">
        <v>0</v>
      </c>
      <c r="KI11" s="395">
        <v>0</v>
      </c>
      <c r="KJ11" s="395">
        <v>0</v>
      </c>
      <c r="KK11" s="395">
        <v>0</v>
      </c>
      <c r="KL11" s="395">
        <v>0</v>
      </c>
      <c r="KM11" s="395">
        <v>0</v>
      </c>
      <c r="KN11" s="395">
        <v>0</v>
      </c>
      <c r="KO11" s="395">
        <v>0</v>
      </c>
      <c r="KP11" s="395">
        <v>0</v>
      </c>
      <c r="KQ11" s="395">
        <v>0</v>
      </c>
      <c r="KR11" s="395">
        <v>0</v>
      </c>
      <c r="KS11" s="395">
        <v>0</v>
      </c>
      <c r="KT11" s="395">
        <v>0</v>
      </c>
      <c r="KU11" s="395">
        <v>0</v>
      </c>
      <c r="KV11" s="395">
        <v>0</v>
      </c>
      <c r="KW11" s="395">
        <v>0</v>
      </c>
      <c r="KX11" s="395">
        <v>0</v>
      </c>
      <c r="KY11" s="395">
        <v>0</v>
      </c>
      <c r="KZ11" s="395">
        <v>0</v>
      </c>
      <c r="LA11" s="395">
        <v>0</v>
      </c>
      <c r="LB11" s="395">
        <v>0</v>
      </c>
      <c r="LC11" s="395">
        <v>0</v>
      </c>
      <c r="LD11" s="395">
        <v>0</v>
      </c>
      <c r="LE11" s="395">
        <v>0</v>
      </c>
      <c r="LF11" s="395">
        <v>0</v>
      </c>
      <c r="LG11" s="395">
        <v>0</v>
      </c>
      <c r="LH11" s="395">
        <v>0</v>
      </c>
      <c r="LI11" s="395">
        <v>0</v>
      </c>
      <c r="LJ11" s="395">
        <v>0</v>
      </c>
      <c r="LK11" s="395">
        <v>0</v>
      </c>
      <c r="LL11" s="395">
        <v>0</v>
      </c>
      <c r="LM11" s="395">
        <v>0</v>
      </c>
      <c r="LN11" s="395">
        <v>0</v>
      </c>
      <c r="LO11" s="395">
        <v>0</v>
      </c>
      <c r="LP11" s="395">
        <v>0</v>
      </c>
      <c r="LQ11" s="395">
        <v>0</v>
      </c>
      <c r="LR11" s="395">
        <v>0</v>
      </c>
      <c r="LS11" s="395">
        <v>0</v>
      </c>
      <c r="LT11" s="395">
        <v>0</v>
      </c>
      <c r="LU11" s="395">
        <v>0</v>
      </c>
      <c r="LV11" s="395">
        <v>11</v>
      </c>
      <c r="LW11" s="395">
        <v>12</v>
      </c>
      <c r="LX11" s="395">
        <v>23</v>
      </c>
      <c r="LY11" s="395">
        <v>0</v>
      </c>
      <c r="LZ11" s="395">
        <v>0</v>
      </c>
      <c r="MA11" s="395">
        <v>0</v>
      </c>
      <c r="MB11" s="395">
        <v>0</v>
      </c>
      <c r="MC11" s="395">
        <v>0</v>
      </c>
      <c r="MD11" s="395">
        <v>0</v>
      </c>
      <c r="ME11" s="395">
        <v>0</v>
      </c>
      <c r="MF11" s="395">
        <v>0</v>
      </c>
      <c r="MG11" s="395">
        <v>0</v>
      </c>
      <c r="MH11" s="395">
        <v>4</v>
      </c>
      <c r="MI11" s="395">
        <v>4</v>
      </c>
      <c r="MJ11" s="395">
        <v>2</v>
      </c>
      <c r="MK11" s="395">
        <v>10</v>
      </c>
    </row>
    <row r="12" spans="1:349" s="400" customFormat="1">
      <c r="A12" s="413">
        <v>3</v>
      </c>
      <c r="B12" s="413"/>
      <c r="C12" s="413" t="s">
        <v>81</v>
      </c>
      <c r="D12" s="414"/>
      <c r="E12" s="395"/>
      <c r="F12" s="395" t="s">
        <v>81</v>
      </c>
      <c r="G12" s="395"/>
      <c r="H12" s="395"/>
      <c r="I12" s="395"/>
      <c r="J12" s="395"/>
      <c r="K12" s="395"/>
      <c r="L12" s="395"/>
      <c r="M12" s="395"/>
      <c r="N12" s="395"/>
      <c r="O12" s="395">
        <v>1</v>
      </c>
      <c r="P12" s="395">
        <v>0</v>
      </c>
      <c r="Q12" s="395">
        <v>0</v>
      </c>
      <c r="R12" s="395">
        <v>0</v>
      </c>
      <c r="S12" s="395">
        <v>0</v>
      </c>
      <c r="T12" s="395">
        <v>1</v>
      </c>
      <c r="U12" s="395">
        <v>0</v>
      </c>
      <c r="V12" s="395">
        <v>0</v>
      </c>
      <c r="W12" s="395">
        <v>0</v>
      </c>
      <c r="X12" s="395">
        <v>0</v>
      </c>
      <c r="Y12" s="395">
        <v>0</v>
      </c>
      <c r="Z12" s="395">
        <v>0</v>
      </c>
      <c r="AA12" s="395">
        <v>0</v>
      </c>
      <c r="AB12" s="395">
        <v>0</v>
      </c>
      <c r="AC12" s="395">
        <v>0</v>
      </c>
      <c r="AD12" s="395">
        <v>0</v>
      </c>
      <c r="AE12" s="395">
        <v>0</v>
      </c>
      <c r="AF12" s="395">
        <v>0</v>
      </c>
      <c r="AG12" s="395">
        <v>0</v>
      </c>
      <c r="AH12" s="395">
        <v>0</v>
      </c>
      <c r="AI12" s="395">
        <v>0</v>
      </c>
      <c r="AJ12" s="395">
        <v>0</v>
      </c>
      <c r="AK12" s="395">
        <v>0</v>
      </c>
      <c r="AL12" s="395">
        <v>0</v>
      </c>
      <c r="AM12" s="395">
        <v>0</v>
      </c>
      <c r="AN12" s="395">
        <v>0</v>
      </c>
      <c r="AO12" s="395">
        <v>0</v>
      </c>
      <c r="AP12" s="395">
        <v>0</v>
      </c>
      <c r="AQ12" s="395">
        <v>0</v>
      </c>
      <c r="AR12" s="395">
        <v>0</v>
      </c>
      <c r="AS12" s="395">
        <v>0</v>
      </c>
      <c r="AT12" s="395">
        <v>0</v>
      </c>
      <c r="AU12" s="395">
        <v>0</v>
      </c>
      <c r="AV12" s="395">
        <v>0</v>
      </c>
      <c r="AW12" s="395">
        <v>0</v>
      </c>
      <c r="AX12" s="395">
        <v>0</v>
      </c>
      <c r="AY12" s="395">
        <v>0</v>
      </c>
      <c r="AZ12" s="395">
        <v>0</v>
      </c>
      <c r="BA12" s="395">
        <v>0</v>
      </c>
      <c r="BB12" s="395">
        <v>0</v>
      </c>
      <c r="BC12" s="395">
        <v>0</v>
      </c>
      <c r="BD12" s="395">
        <v>0</v>
      </c>
      <c r="BE12" s="395">
        <v>0</v>
      </c>
      <c r="BF12" s="395">
        <v>0</v>
      </c>
      <c r="BG12" s="395">
        <v>0</v>
      </c>
      <c r="BH12" s="395">
        <v>0</v>
      </c>
      <c r="BI12" s="395">
        <v>0</v>
      </c>
      <c r="BJ12" s="395">
        <v>0</v>
      </c>
      <c r="BK12" s="395">
        <v>0</v>
      </c>
      <c r="BL12" s="395">
        <v>0</v>
      </c>
      <c r="BM12" s="395">
        <v>0</v>
      </c>
      <c r="BN12" s="395">
        <v>0</v>
      </c>
      <c r="BO12" s="395">
        <v>0</v>
      </c>
      <c r="BP12" s="395">
        <v>0</v>
      </c>
      <c r="BQ12" s="395">
        <v>0</v>
      </c>
      <c r="BR12" s="395">
        <v>0</v>
      </c>
      <c r="BS12" s="395">
        <v>0</v>
      </c>
      <c r="BT12" s="395">
        <v>0</v>
      </c>
      <c r="BU12" s="395">
        <v>0</v>
      </c>
      <c r="BV12" s="395">
        <v>0</v>
      </c>
      <c r="BW12" s="395">
        <v>0</v>
      </c>
      <c r="BX12" s="395">
        <v>0</v>
      </c>
      <c r="BY12" s="395">
        <v>0</v>
      </c>
      <c r="BZ12" s="395">
        <v>0</v>
      </c>
      <c r="CA12" s="395">
        <v>0</v>
      </c>
      <c r="CB12" s="395">
        <v>0</v>
      </c>
      <c r="CC12" s="395">
        <v>0</v>
      </c>
      <c r="CD12" s="395">
        <v>0</v>
      </c>
      <c r="CE12" s="395">
        <v>0</v>
      </c>
      <c r="CF12" s="395">
        <v>0</v>
      </c>
      <c r="CG12" s="395">
        <v>0</v>
      </c>
      <c r="CH12" s="395">
        <v>0</v>
      </c>
      <c r="CI12" s="395">
        <v>0</v>
      </c>
      <c r="CJ12" s="395">
        <v>0</v>
      </c>
      <c r="CK12" s="395">
        <v>0</v>
      </c>
      <c r="CL12" s="395">
        <v>0</v>
      </c>
      <c r="CM12" s="395">
        <v>0</v>
      </c>
      <c r="CN12" s="395">
        <v>0</v>
      </c>
      <c r="CO12" s="395">
        <v>0</v>
      </c>
      <c r="CP12" s="395">
        <v>0</v>
      </c>
      <c r="CQ12" s="395">
        <v>0</v>
      </c>
      <c r="CR12" s="395">
        <v>0</v>
      </c>
      <c r="CS12" s="395">
        <v>0</v>
      </c>
      <c r="CT12" s="395">
        <v>0</v>
      </c>
      <c r="CU12" s="395">
        <v>0</v>
      </c>
      <c r="CV12" s="395">
        <v>0</v>
      </c>
      <c r="CW12" s="395">
        <v>0</v>
      </c>
      <c r="CX12" s="395">
        <v>0</v>
      </c>
      <c r="CY12" s="395">
        <v>0</v>
      </c>
      <c r="CZ12" s="395">
        <v>0</v>
      </c>
      <c r="DA12" s="395">
        <v>0</v>
      </c>
      <c r="DB12" s="395">
        <v>0</v>
      </c>
      <c r="DC12" s="395">
        <v>0</v>
      </c>
      <c r="DD12" s="395">
        <v>0</v>
      </c>
      <c r="DE12" s="395">
        <v>0</v>
      </c>
      <c r="DF12" s="395">
        <v>0</v>
      </c>
      <c r="DG12" s="395">
        <v>0</v>
      </c>
      <c r="DH12" s="395">
        <v>0</v>
      </c>
      <c r="DI12" s="395">
        <v>1</v>
      </c>
      <c r="DJ12" s="395">
        <v>5</v>
      </c>
      <c r="DK12" s="395">
        <v>0</v>
      </c>
      <c r="DL12" s="395">
        <v>0</v>
      </c>
      <c r="DM12" s="395">
        <v>0</v>
      </c>
      <c r="DN12" s="395">
        <v>0</v>
      </c>
      <c r="DO12" s="395">
        <v>0</v>
      </c>
      <c r="DP12" s="395">
        <v>0</v>
      </c>
      <c r="DQ12" s="395">
        <v>0</v>
      </c>
      <c r="DR12" s="395">
        <v>0</v>
      </c>
      <c r="DS12" s="395">
        <v>1</v>
      </c>
      <c r="DT12" s="395">
        <v>5</v>
      </c>
      <c r="DU12" s="395">
        <v>0</v>
      </c>
      <c r="DV12" s="395">
        <v>0</v>
      </c>
      <c r="DW12" s="395">
        <v>0</v>
      </c>
      <c r="DX12" s="395">
        <v>0</v>
      </c>
      <c r="DY12" s="395">
        <v>0</v>
      </c>
      <c r="DZ12" s="395">
        <v>0</v>
      </c>
      <c r="EA12" s="395">
        <v>0</v>
      </c>
      <c r="EB12" s="395">
        <v>0</v>
      </c>
      <c r="EC12" s="395">
        <v>0</v>
      </c>
      <c r="ED12" s="395">
        <v>0</v>
      </c>
      <c r="EE12" s="395">
        <v>1</v>
      </c>
      <c r="EF12" s="395">
        <v>5</v>
      </c>
      <c r="EG12" s="395">
        <v>0</v>
      </c>
      <c r="EH12" s="395">
        <v>0</v>
      </c>
      <c r="EI12" s="395">
        <v>0</v>
      </c>
      <c r="EJ12" s="395">
        <v>0</v>
      </c>
      <c r="EK12" s="395">
        <v>0</v>
      </c>
      <c r="EL12" s="395">
        <v>0</v>
      </c>
      <c r="EM12" s="395">
        <v>0</v>
      </c>
      <c r="EN12" s="395">
        <v>0</v>
      </c>
      <c r="EO12" s="395">
        <v>0</v>
      </c>
      <c r="EP12" s="395">
        <v>0</v>
      </c>
      <c r="EQ12" s="395">
        <v>0</v>
      </c>
      <c r="ER12" s="395">
        <v>0</v>
      </c>
      <c r="ES12" s="395">
        <v>0</v>
      </c>
      <c r="ET12" s="395">
        <v>0</v>
      </c>
      <c r="EU12" s="395">
        <v>0</v>
      </c>
      <c r="EV12" s="395">
        <v>0</v>
      </c>
      <c r="EW12" s="395">
        <v>0</v>
      </c>
      <c r="EX12" s="395">
        <v>0</v>
      </c>
      <c r="EY12" s="395">
        <v>0</v>
      </c>
      <c r="EZ12" s="395">
        <v>0</v>
      </c>
      <c r="FA12" s="395">
        <v>0</v>
      </c>
      <c r="FB12" s="395">
        <v>0</v>
      </c>
      <c r="FC12" s="395">
        <v>0</v>
      </c>
      <c r="FD12" s="395">
        <v>0</v>
      </c>
      <c r="FE12" s="395">
        <v>0</v>
      </c>
      <c r="FF12" s="395">
        <v>0</v>
      </c>
      <c r="FG12" s="395">
        <v>0</v>
      </c>
      <c r="FH12" s="395">
        <v>0</v>
      </c>
      <c r="FI12" s="395">
        <v>0</v>
      </c>
      <c r="FJ12" s="395">
        <v>0</v>
      </c>
      <c r="FK12" s="395">
        <v>0</v>
      </c>
      <c r="FL12" s="395">
        <v>0</v>
      </c>
      <c r="FM12" s="395">
        <v>0</v>
      </c>
      <c r="FN12" s="395">
        <v>0</v>
      </c>
      <c r="FO12" s="395">
        <v>0</v>
      </c>
      <c r="FP12" s="395">
        <v>0</v>
      </c>
      <c r="FQ12" s="395">
        <v>0</v>
      </c>
      <c r="FR12" s="395">
        <v>0</v>
      </c>
      <c r="FS12" s="395">
        <v>0</v>
      </c>
      <c r="FT12" s="395">
        <v>0</v>
      </c>
      <c r="FU12" s="395">
        <v>0</v>
      </c>
      <c r="FV12" s="395">
        <v>0</v>
      </c>
      <c r="FW12" s="395">
        <v>0</v>
      </c>
      <c r="FX12" s="395">
        <v>0</v>
      </c>
      <c r="FY12" s="395">
        <v>0</v>
      </c>
      <c r="FZ12" s="395">
        <v>0</v>
      </c>
      <c r="GA12" s="395">
        <v>0</v>
      </c>
      <c r="GB12" s="395">
        <v>0</v>
      </c>
      <c r="GC12" s="395">
        <v>0</v>
      </c>
      <c r="GD12" s="395">
        <v>0</v>
      </c>
      <c r="GE12" s="395">
        <v>0</v>
      </c>
      <c r="GF12" s="395">
        <v>0</v>
      </c>
      <c r="GG12" s="395">
        <v>0</v>
      </c>
      <c r="GH12" s="395">
        <v>0</v>
      </c>
      <c r="GI12" s="395">
        <v>0</v>
      </c>
      <c r="GJ12" s="395">
        <v>0</v>
      </c>
      <c r="GK12" s="395">
        <v>0</v>
      </c>
      <c r="GL12" s="395">
        <v>0</v>
      </c>
      <c r="GM12" s="395">
        <v>0</v>
      </c>
      <c r="GN12" s="395">
        <v>0</v>
      </c>
      <c r="GO12" s="395">
        <v>0</v>
      </c>
      <c r="GP12" s="395">
        <v>0</v>
      </c>
      <c r="GQ12" s="395">
        <v>0</v>
      </c>
      <c r="GR12" s="395">
        <v>3</v>
      </c>
      <c r="GS12" s="395">
        <v>7</v>
      </c>
      <c r="GT12" s="395">
        <v>10</v>
      </c>
      <c r="GU12" s="395">
        <v>0</v>
      </c>
      <c r="GV12" s="395">
        <v>0</v>
      </c>
      <c r="GW12" s="395">
        <v>0</v>
      </c>
      <c r="GX12" s="395">
        <v>0</v>
      </c>
      <c r="GY12" s="395">
        <v>0</v>
      </c>
      <c r="GZ12" s="395">
        <v>0</v>
      </c>
      <c r="HA12" s="395">
        <v>3</v>
      </c>
      <c r="HB12" s="395">
        <v>7</v>
      </c>
      <c r="HC12" s="395">
        <v>10</v>
      </c>
      <c r="HD12" s="395">
        <v>0</v>
      </c>
      <c r="HE12" s="395">
        <v>0</v>
      </c>
      <c r="HF12" s="395">
        <v>0</v>
      </c>
      <c r="HG12" s="395">
        <v>10</v>
      </c>
      <c r="HH12" s="395">
        <v>0</v>
      </c>
      <c r="HI12" s="395">
        <v>0</v>
      </c>
      <c r="HJ12" s="395">
        <v>0</v>
      </c>
      <c r="HK12" s="395">
        <v>0</v>
      </c>
      <c r="HL12" s="395">
        <v>0</v>
      </c>
      <c r="HM12" s="395">
        <v>0</v>
      </c>
      <c r="HN12" s="395">
        <v>10</v>
      </c>
      <c r="HO12" s="395">
        <v>0</v>
      </c>
      <c r="HP12" s="395">
        <v>0</v>
      </c>
      <c r="HQ12" s="395">
        <v>0</v>
      </c>
      <c r="HR12" s="395">
        <v>0</v>
      </c>
      <c r="HS12" s="395">
        <v>0</v>
      </c>
      <c r="HT12" s="395">
        <v>0</v>
      </c>
      <c r="HU12" s="395">
        <v>0</v>
      </c>
      <c r="HV12" s="395">
        <v>0</v>
      </c>
      <c r="HW12" s="395">
        <v>0</v>
      </c>
      <c r="HX12" s="395">
        <v>0</v>
      </c>
      <c r="HY12" s="395">
        <v>0</v>
      </c>
      <c r="HZ12" s="395">
        <v>0</v>
      </c>
      <c r="IA12" s="395">
        <v>0</v>
      </c>
      <c r="IB12" s="395">
        <v>0</v>
      </c>
      <c r="IC12" s="395">
        <v>0</v>
      </c>
      <c r="ID12" s="395">
        <v>0</v>
      </c>
      <c r="IE12" s="395">
        <v>0</v>
      </c>
      <c r="IF12" s="395">
        <v>0</v>
      </c>
      <c r="IG12" s="395">
        <v>0</v>
      </c>
      <c r="IH12" s="395">
        <v>0</v>
      </c>
      <c r="II12" s="395">
        <v>0</v>
      </c>
      <c r="IJ12" s="395">
        <v>0</v>
      </c>
      <c r="IK12" s="395">
        <v>0</v>
      </c>
      <c r="IL12" s="395">
        <v>0</v>
      </c>
      <c r="IM12" s="395">
        <v>0</v>
      </c>
      <c r="IN12" s="395">
        <v>0</v>
      </c>
      <c r="IO12" s="395">
        <v>0</v>
      </c>
      <c r="IP12" s="395">
        <v>0</v>
      </c>
      <c r="IQ12" s="395">
        <v>0</v>
      </c>
      <c r="IR12" s="395">
        <v>0</v>
      </c>
      <c r="IS12" s="395">
        <v>0</v>
      </c>
      <c r="IT12" s="395">
        <v>0</v>
      </c>
      <c r="IU12" s="395">
        <v>0</v>
      </c>
      <c r="IV12" s="395">
        <v>0</v>
      </c>
      <c r="IW12" s="395">
        <v>0</v>
      </c>
      <c r="IX12" s="395">
        <v>0</v>
      </c>
      <c r="IY12" s="395">
        <v>0</v>
      </c>
      <c r="IZ12" s="395">
        <v>0</v>
      </c>
      <c r="JA12" s="395">
        <v>0</v>
      </c>
      <c r="JB12" s="395">
        <v>0</v>
      </c>
      <c r="JC12" s="395">
        <v>0</v>
      </c>
      <c r="JD12" s="395">
        <v>0</v>
      </c>
      <c r="JE12" s="395">
        <v>0</v>
      </c>
      <c r="JF12" s="395">
        <v>0</v>
      </c>
      <c r="JG12" s="395">
        <v>0</v>
      </c>
      <c r="JH12" s="395">
        <v>0</v>
      </c>
      <c r="JI12" s="395">
        <v>0</v>
      </c>
      <c r="JJ12" s="395">
        <v>0</v>
      </c>
      <c r="JK12" s="395">
        <v>0</v>
      </c>
      <c r="JL12" s="395">
        <v>0</v>
      </c>
      <c r="JM12" s="395">
        <v>0</v>
      </c>
      <c r="JN12" s="395">
        <v>0</v>
      </c>
      <c r="JO12" s="395">
        <v>0</v>
      </c>
      <c r="JP12" s="395">
        <v>0</v>
      </c>
      <c r="JQ12" s="395">
        <v>0</v>
      </c>
      <c r="JR12" s="395">
        <v>0</v>
      </c>
      <c r="JS12" s="395">
        <v>0</v>
      </c>
      <c r="JT12" s="395">
        <v>0</v>
      </c>
      <c r="JU12" s="395">
        <v>0</v>
      </c>
      <c r="JV12" s="395">
        <v>0</v>
      </c>
      <c r="JW12" s="395">
        <v>0</v>
      </c>
      <c r="JX12" s="395">
        <v>0</v>
      </c>
      <c r="JY12" s="395">
        <v>0</v>
      </c>
      <c r="JZ12" s="395">
        <v>0</v>
      </c>
      <c r="KA12" s="395">
        <v>0</v>
      </c>
      <c r="KB12" s="395">
        <v>0</v>
      </c>
      <c r="KC12" s="395">
        <v>0</v>
      </c>
      <c r="KD12" s="395">
        <v>0</v>
      </c>
      <c r="KE12" s="395">
        <v>0</v>
      </c>
      <c r="KF12" s="395">
        <v>0</v>
      </c>
      <c r="KG12" s="395">
        <v>0</v>
      </c>
      <c r="KH12" s="395">
        <v>0</v>
      </c>
      <c r="KI12" s="395">
        <v>0</v>
      </c>
      <c r="KJ12" s="395">
        <v>0</v>
      </c>
      <c r="KK12" s="395">
        <v>0</v>
      </c>
      <c r="KL12" s="395">
        <v>0</v>
      </c>
      <c r="KM12" s="395">
        <v>0</v>
      </c>
      <c r="KN12" s="395">
        <v>0</v>
      </c>
      <c r="KO12" s="395">
        <v>0</v>
      </c>
      <c r="KP12" s="395">
        <v>0</v>
      </c>
      <c r="KQ12" s="395">
        <v>0</v>
      </c>
      <c r="KR12" s="395">
        <v>0</v>
      </c>
      <c r="KS12" s="395">
        <v>0</v>
      </c>
      <c r="KT12" s="395">
        <v>0</v>
      </c>
      <c r="KU12" s="395">
        <v>0</v>
      </c>
      <c r="KV12" s="395">
        <v>0</v>
      </c>
      <c r="KW12" s="395">
        <v>0</v>
      </c>
      <c r="KX12" s="395">
        <v>0</v>
      </c>
      <c r="KY12" s="395">
        <v>0</v>
      </c>
      <c r="KZ12" s="395">
        <v>0</v>
      </c>
      <c r="LA12" s="395">
        <v>0</v>
      </c>
      <c r="LB12" s="395">
        <v>0</v>
      </c>
      <c r="LC12" s="395">
        <v>0</v>
      </c>
      <c r="LD12" s="395">
        <v>0</v>
      </c>
      <c r="LE12" s="395">
        <v>0</v>
      </c>
      <c r="LF12" s="395">
        <v>0</v>
      </c>
      <c r="LG12" s="395">
        <v>0</v>
      </c>
      <c r="LH12" s="395">
        <v>0</v>
      </c>
      <c r="LI12" s="395">
        <v>0</v>
      </c>
      <c r="LJ12" s="395">
        <v>0</v>
      </c>
      <c r="LK12" s="395">
        <v>0</v>
      </c>
      <c r="LL12" s="395">
        <v>0</v>
      </c>
      <c r="LM12" s="395">
        <v>0</v>
      </c>
      <c r="LN12" s="395">
        <v>0</v>
      </c>
      <c r="LO12" s="395">
        <v>0</v>
      </c>
      <c r="LP12" s="395">
        <v>0</v>
      </c>
      <c r="LQ12" s="395">
        <v>0</v>
      </c>
      <c r="LR12" s="395">
        <v>0</v>
      </c>
      <c r="LS12" s="395">
        <v>0</v>
      </c>
      <c r="LT12" s="395">
        <v>0</v>
      </c>
      <c r="LU12" s="395">
        <v>0</v>
      </c>
      <c r="LV12" s="395">
        <v>0</v>
      </c>
      <c r="LW12" s="395">
        <v>0</v>
      </c>
      <c r="LX12" s="395">
        <v>0</v>
      </c>
      <c r="LY12" s="395">
        <v>0</v>
      </c>
      <c r="LZ12" s="395">
        <v>0</v>
      </c>
      <c r="MA12" s="395">
        <v>0</v>
      </c>
      <c r="MB12" s="395">
        <v>0</v>
      </c>
      <c r="MC12" s="395">
        <v>0</v>
      </c>
      <c r="MD12" s="395">
        <v>0</v>
      </c>
      <c r="ME12" s="395">
        <v>0</v>
      </c>
      <c r="MF12" s="395">
        <v>0</v>
      </c>
      <c r="MG12" s="395">
        <v>0</v>
      </c>
      <c r="MH12" s="395">
        <v>1</v>
      </c>
      <c r="MI12" s="395">
        <v>0</v>
      </c>
      <c r="MJ12" s="395">
        <v>0</v>
      </c>
      <c r="MK12" s="395">
        <v>1</v>
      </c>
    </row>
    <row r="13" spans="1:349" s="400" customFormat="1">
      <c r="A13" s="413">
        <v>4</v>
      </c>
      <c r="B13" s="413"/>
      <c r="C13" s="413" t="s">
        <v>88</v>
      </c>
      <c r="D13" s="414"/>
      <c r="E13" s="395"/>
      <c r="F13" s="395" t="s">
        <v>88</v>
      </c>
      <c r="G13" s="395"/>
      <c r="H13" s="395"/>
      <c r="I13" s="395"/>
      <c r="J13" s="395"/>
      <c r="K13" s="395"/>
      <c r="L13" s="395"/>
      <c r="M13" s="395"/>
      <c r="N13" s="395"/>
      <c r="O13" s="395">
        <v>0</v>
      </c>
      <c r="P13" s="395">
        <v>7</v>
      </c>
      <c r="Q13" s="395">
        <v>0</v>
      </c>
      <c r="R13" s="395">
        <v>0</v>
      </c>
      <c r="S13" s="395">
        <v>0</v>
      </c>
      <c r="T13" s="395">
        <v>7</v>
      </c>
      <c r="U13" s="395">
        <v>0</v>
      </c>
      <c r="V13" s="395">
        <v>0</v>
      </c>
      <c r="W13" s="395">
        <v>0</v>
      </c>
      <c r="X13" s="395">
        <v>0</v>
      </c>
      <c r="Y13" s="395">
        <v>0</v>
      </c>
      <c r="Z13" s="395">
        <v>0</v>
      </c>
      <c r="AA13" s="395">
        <v>0</v>
      </c>
      <c r="AB13" s="395">
        <v>0</v>
      </c>
      <c r="AC13" s="395">
        <v>0</v>
      </c>
      <c r="AD13" s="395">
        <v>0</v>
      </c>
      <c r="AE13" s="395">
        <v>0</v>
      </c>
      <c r="AF13" s="395">
        <v>0</v>
      </c>
      <c r="AG13" s="395">
        <v>0</v>
      </c>
      <c r="AH13" s="395">
        <v>0</v>
      </c>
      <c r="AI13" s="395">
        <v>0</v>
      </c>
      <c r="AJ13" s="395">
        <v>0</v>
      </c>
      <c r="AK13" s="395">
        <v>0</v>
      </c>
      <c r="AL13" s="395">
        <v>0</v>
      </c>
      <c r="AM13" s="395">
        <v>0</v>
      </c>
      <c r="AN13" s="395">
        <v>0</v>
      </c>
      <c r="AO13" s="395">
        <v>0</v>
      </c>
      <c r="AP13" s="395">
        <v>0</v>
      </c>
      <c r="AQ13" s="395">
        <v>0</v>
      </c>
      <c r="AR13" s="395">
        <v>0</v>
      </c>
      <c r="AS13" s="395">
        <v>0</v>
      </c>
      <c r="AT13" s="395">
        <v>0</v>
      </c>
      <c r="AU13" s="395">
        <v>0</v>
      </c>
      <c r="AV13" s="395">
        <v>0</v>
      </c>
      <c r="AW13" s="395">
        <v>0</v>
      </c>
      <c r="AX13" s="395">
        <v>0</v>
      </c>
      <c r="AY13" s="395">
        <v>0</v>
      </c>
      <c r="AZ13" s="395">
        <v>0</v>
      </c>
      <c r="BA13" s="395">
        <v>0</v>
      </c>
      <c r="BB13" s="395">
        <v>0</v>
      </c>
      <c r="BC13" s="395">
        <v>0</v>
      </c>
      <c r="BD13" s="395">
        <v>0</v>
      </c>
      <c r="BE13" s="395">
        <v>0</v>
      </c>
      <c r="BF13" s="395">
        <v>0</v>
      </c>
      <c r="BG13" s="395">
        <v>0</v>
      </c>
      <c r="BH13" s="395">
        <v>0</v>
      </c>
      <c r="BI13" s="395">
        <v>0</v>
      </c>
      <c r="BJ13" s="395">
        <v>0</v>
      </c>
      <c r="BK13" s="395">
        <v>0</v>
      </c>
      <c r="BL13" s="395">
        <v>0</v>
      </c>
      <c r="BM13" s="395">
        <v>0</v>
      </c>
      <c r="BN13" s="395">
        <v>0</v>
      </c>
      <c r="BO13" s="395">
        <v>0</v>
      </c>
      <c r="BP13" s="395">
        <v>0</v>
      </c>
      <c r="BQ13" s="395">
        <v>0</v>
      </c>
      <c r="BR13" s="395">
        <v>0</v>
      </c>
      <c r="BS13" s="395">
        <v>0</v>
      </c>
      <c r="BT13" s="395">
        <v>0</v>
      </c>
      <c r="BU13" s="395">
        <v>0</v>
      </c>
      <c r="BV13" s="395">
        <v>0</v>
      </c>
      <c r="BW13" s="395">
        <v>0</v>
      </c>
      <c r="BX13" s="395">
        <v>1</v>
      </c>
      <c r="BY13" s="395">
        <v>0</v>
      </c>
      <c r="BZ13" s="395">
        <v>0</v>
      </c>
      <c r="CA13" s="395">
        <v>0</v>
      </c>
      <c r="CB13" s="395">
        <v>1</v>
      </c>
      <c r="CC13" s="395">
        <v>0</v>
      </c>
      <c r="CD13" s="395">
        <v>1</v>
      </c>
      <c r="CE13" s="395">
        <v>0</v>
      </c>
      <c r="CF13" s="395">
        <v>0</v>
      </c>
      <c r="CG13" s="395">
        <v>0</v>
      </c>
      <c r="CH13" s="395">
        <v>1</v>
      </c>
      <c r="CI13" s="395">
        <v>0</v>
      </c>
      <c r="CJ13" s="395">
        <v>4</v>
      </c>
      <c r="CK13" s="395">
        <v>0</v>
      </c>
      <c r="CL13" s="395">
        <v>0</v>
      </c>
      <c r="CM13" s="395">
        <v>0</v>
      </c>
      <c r="CN13" s="395">
        <v>4</v>
      </c>
      <c r="CO13" s="395">
        <v>0</v>
      </c>
      <c r="CP13" s="395">
        <v>4</v>
      </c>
      <c r="CQ13" s="395">
        <v>0</v>
      </c>
      <c r="CR13" s="395">
        <v>0</v>
      </c>
      <c r="CS13" s="395">
        <v>0</v>
      </c>
      <c r="CT13" s="395">
        <v>4</v>
      </c>
      <c r="CU13" s="395" t="s">
        <v>1308</v>
      </c>
      <c r="CV13" s="395" t="s">
        <v>95</v>
      </c>
      <c r="CW13" s="395">
        <v>43</v>
      </c>
      <c r="CX13" s="395" t="s">
        <v>462</v>
      </c>
      <c r="CY13" s="395" t="s">
        <v>173</v>
      </c>
      <c r="CZ13" s="395">
        <v>10</v>
      </c>
      <c r="DA13" s="395">
        <v>0</v>
      </c>
      <c r="DB13" s="395">
        <v>0</v>
      </c>
      <c r="DC13" s="395">
        <v>0</v>
      </c>
      <c r="DD13" s="395">
        <v>0</v>
      </c>
      <c r="DE13" s="395">
        <v>0</v>
      </c>
      <c r="DF13" s="395">
        <v>0</v>
      </c>
      <c r="DG13" s="395">
        <v>0</v>
      </c>
      <c r="DH13" s="395">
        <v>0</v>
      </c>
      <c r="DI13" s="395">
        <v>9</v>
      </c>
      <c r="DJ13" s="395">
        <v>10</v>
      </c>
      <c r="DK13" s="395">
        <v>0</v>
      </c>
      <c r="DL13" s="395">
        <v>1</v>
      </c>
      <c r="DM13" s="395">
        <v>0</v>
      </c>
      <c r="DN13" s="395">
        <v>0</v>
      </c>
      <c r="DO13" s="395">
        <v>0</v>
      </c>
      <c r="DP13" s="395">
        <v>0</v>
      </c>
      <c r="DQ13" s="395">
        <v>1</v>
      </c>
      <c r="DR13" s="395">
        <v>5</v>
      </c>
      <c r="DS13" s="395">
        <v>6</v>
      </c>
      <c r="DT13" s="395">
        <v>6</v>
      </c>
      <c r="DU13" s="395">
        <v>2</v>
      </c>
      <c r="DV13" s="395">
        <v>0</v>
      </c>
      <c r="DW13" s="395">
        <v>0</v>
      </c>
      <c r="DX13" s="395">
        <v>0</v>
      </c>
      <c r="DY13" s="395">
        <v>0</v>
      </c>
      <c r="DZ13" s="395">
        <v>0</v>
      </c>
      <c r="EA13" s="395">
        <v>7</v>
      </c>
      <c r="EB13" s="395">
        <v>4</v>
      </c>
      <c r="EC13" s="395">
        <v>0</v>
      </c>
      <c r="ED13" s="395">
        <v>0</v>
      </c>
      <c r="EE13" s="395">
        <v>1</v>
      </c>
      <c r="EF13" s="395">
        <v>7</v>
      </c>
      <c r="EG13" s="395">
        <v>0</v>
      </c>
      <c r="EH13" s="395">
        <v>0</v>
      </c>
      <c r="EI13" s="395">
        <v>1</v>
      </c>
      <c r="EJ13" s="395">
        <v>0</v>
      </c>
      <c r="EK13" s="395">
        <v>0</v>
      </c>
      <c r="EL13" s="395">
        <v>0</v>
      </c>
      <c r="EM13" s="395">
        <v>0</v>
      </c>
      <c r="EN13" s="395">
        <v>0</v>
      </c>
      <c r="EO13" s="395">
        <v>3</v>
      </c>
      <c r="EP13" s="395">
        <v>1</v>
      </c>
      <c r="EQ13" s="395">
        <v>0</v>
      </c>
      <c r="ER13" s="395">
        <v>0</v>
      </c>
      <c r="ES13" s="395">
        <v>0</v>
      </c>
      <c r="ET13" s="395">
        <v>1</v>
      </c>
      <c r="EU13" s="395">
        <v>0</v>
      </c>
      <c r="EV13" s="395">
        <v>0</v>
      </c>
      <c r="EW13" s="395">
        <v>0</v>
      </c>
      <c r="EX13" s="395">
        <v>0</v>
      </c>
      <c r="EY13" s="395">
        <v>0</v>
      </c>
      <c r="EZ13" s="395">
        <v>0</v>
      </c>
      <c r="FA13" s="395">
        <v>0</v>
      </c>
      <c r="FB13" s="395">
        <v>0</v>
      </c>
      <c r="FC13" s="395">
        <v>0</v>
      </c>
      <c r="FD13" s="395">
        <v>0</v>
      </c>
      <c r="FE13" s="395">
        <v>0</v>
      </c>
      <c r="FF13" s="395">
        <v>0</v>
      </c>
      <c r="FG13" s="395">
        <v>0</v>
      </c>
      <c r="FH13" s="395">
        <v>0</v>
      </c>
      <c r="FI13" s="395">
        <v>0</v>
      </c>
      <c r="FJ13" s="395">
        <v>0</v>
      </c>
      <c r="FK13" s="395">
        <v>0</v>
      </c>
      <c r="FL13" s="395">
        <v>0</v>
      </c>
      <c r="FM13" s="395">
        <v>0</v>
      </c>
      <c r="FN13" s="395">
        <v>0</v>
      </c>
      <c r="FO13" s="395">
        <v>0</v>
      </c>
      <c r="FP13" s="395">
        <v>0</v>
      </c>
      <c r="FQ13" s="395">
        <v>0</v>
      </c>
      <c r="FR13" s="395">
        <v>0</v>
      </c>
      <c r="FS13" s="395">
        <v>0</v>
      </c>
      <c r="FT13" s="395">
        <v>0</v>
      </c>
      <c r="FU13" s="395">
        <v>0</v>
      </c>
      <c r="FV13" s="395">
        <v>0</v>
      </c>
      <c r="FW13" s="395">
        <v>0</v>
      </c>
      <c r="FX13" s="395">
        <v>0</v>
      </c>
      <c r="FY13" s="395">
        <v>0</v>
      </c>
      <c r="FZ13" s="395">
        <v>0</v>
      </c>
      <c r="GA13" s="395">
        <v>0</v>
      </c>
      <c r="GB13" s="395">
        <v>0</v>
      </c>
      <c r="GC13" s="395">
        <v>0</v>
      </c>
      <c r="GD13" s="395">
        <v>0</v>
      </c>
      <c r="GE13" s="395">
        <v>0</v>
      </c>
      <c r="GF13" s="395">
        <v>0</v>
      </c>
      <c r="GG13" s="395">
        <v>0</v>
      </c>
      <c r="GH13" s="395">
        <v>0</v>
      </c>
      <c r="GI13" s="395">
        <v>0</v>
      </c>
      <c r="GJ13" s="395">
        <v>0</v>
      </c>
      <c r="GK13" s="395">
        <v>0</v>
      </c>
      <c r="GL13" s="395">
        <v>0</v>
      </c>
      <c r="GM13" s="395">
        <v>0</v>
      </c>
      <c r="GN13" s="395">
        <v>0</v>
      </c>
      <c r="GO13" s="395">
        <v>0</v>
      </c>
      <c r="GP13" s="395">
        <v>0</v>
      </c>
      <c r="GQ13" s="395">
        <v>0</v>
      </c>
      <c r="GR13" s="395">
        <v>20</v>
      </c>
      <c r="GS13" s="395">
        <v>5</v>
      </c>
      <c r="GT13" s="395">
        <v>25</v>
      </c>
      <c r="GU13" s="395">
        <v>22</v>
      </c>
      <c r="GV13" s="395">
        <v>15</v>
      </c>
      <c r="GW13" s="395">
        <v>37</v>
      </c>
      <c r="GX13" s="395">
        <v>19</v>
      </c>
      <c r="GY13" s="395">
        <v>7</v>
      </c>
      <c r="GZ13" s="395">
        <v>26</v>
      </c>
      <c r="HA13" s="395">
        <v>61</v>
      </c>
      <c r="HB13" s="395">
        <v>27</v>
      </c>
      <c r="HC13" s="395">
        <v>88</v>
      </c>
      <c r="HD13" s="395">
        <v>0</v>
      </c>
      <c r="HE13" s="395">
        <v>0</v>
      </c>
      <c r="HF13" s="395">
        <v>0</v>
      </c>
      <c r="HG13" s="395">
        <v>88</v>
      </c>
      <c r="HH13" s="395">
        <v>0</v>
      </c>
      <c r="HI13" s="395">
        <v>0</v>
      </c>
      <c r="HJ13" s="395">
        <v>0</v>
      </c>
      <c r="HK13" s="395">
        <v>0</v>
      </c>
      <c r="HL13" s="395">
        <v>0</v>
      </c>
      <c r="HM13" s="395">
        <v>0</v>
      </c>
      <c r="HN13" s="395">
        <v>88</v>
      </c>
      <c r="HO13" s="395">
        <v>0</v>
      </c>
      <c r="HP13" s="395">
        <v>0</v>
      </c>
      <c r="HQ13" s="395">
        <v>0</v>
      </c>
      <c r="HR13" s="395">
        <v>0</v>
      </c>
      <c r="HS13" s="395">
        <v>0</v>
      </c>
      <c r="HT13" s="395">
        <v>0</v>
      </c>
      <c r="HU13" s="395">
        <v>0</v>
      </c>
      <c r="HV13" s="395">
        <v>0</v>
      </c>
      <c r="HW13" s="395">
        <v>0</v>
      </c>
      <c r="HX13" s="395">
        <v>0</v>
      </c>
      <c r="HY13" s="395">
        <v>0</v>
      </c>
      <c r="HZ13" s="395">
        <v>0</v>
      </c>
      <c r="IA13" s="395">
        <v>0</v>
      </c>
      <c r="IB13" s="395">
        <v>0</v>
      </c>
      <c r="IC13" s="395">
        <v>0</v>
      </c>
      <c r="ID13" s="395">
        <v>0</v>
      </c>
      <c r="IE13" s="395">
        <v>0</v>
      </c>
      <c r="IF13" s="395">
        <v>0</v>
      </c>
      <c r="IG13" s="395">
        <v>0</v>
      </c>
      <c r="IH13" s="395">
        <v>0</v>
      </c>
      <c r="II13" s="395">
        <v>0</v>
      </c>
      <c r="IJ13" s="395">
        <v>0</v>
      </c>
      <c r="IK13" s="395">
        <v>0</v>
      </c>
      <c r="IL13" s="395">
        <v>0</v>
      </c>
      <c r="IM13" s="395">
        <v>0</v>
      </c>
      <c r="IN13" s="395">
        <v>0</v>
      </c>
      <c r="IO13" s="395">
        <v>0</v>
      </c>
      <c r="IP13" s="395">
        <v>0</v>
      </c>
      <c r="IQ13" s="395">
        <v>0</v>
      </c>
      <c r="IR13" s="395">
        <v>0</v>
      </c>
      <c r="IS13" s="395">
        <v>11</v>
      </c>
      <c r="IT13" s="395">
        <v>1</v>
      </c>
      <c r="IU13" s="395">
        <v>12</v>
      </c>
      <c r="IV13" s="395">
        <v>18</v>
      </c>
      <c r="IW13" s="395">
        <v>12</v>
      </c>
      <c r="IX13" s="395">
        <v>30</v>
      </c>
      <c r="IY13" s="395">
        <v>19</v>
      </c>
      <c r="IZ13" s="395">
        <v>10</v>
      </c>
      <c r="JA13" s="395">
        <v>29</v>
      </c>
      <c r="JB13" s="395">
        <v>8</v>
      </c>
      <c r="JC13" s="395">
        <v>2</v>
      </c>
      <c r="JD13" s="395">
        <v>10</v>
      </c>
      <c r="JE13" s="395">
        <v>5</v>
      </c>
      <c r="JF13" s="395">
        <v>2</v>
      </c>
      <c r="JG13" s="395">
        <v>7</v>
      </c>
      <c r="JH13" s="395">
        <v>0</v>
      </c>
      <c r="JI13" s="395">
        <v>0</v>
      </c>
      <c r="JJ13" s="395">
        <v>0</v>
      </c>
      <c r="JK13" s="395">
        <v>0</v>
      </c>
      <c r="JL13" s="395">
        <v>0</v>
      </c>
      <c r="JM13" s="395">
        <v>0</v>
      </c>
      <c r="JN13" s="395">
        <v>0</v>
      </c>
      <c r="JO13" s="395">
        <v>0</v>
      </c>
      <c r="JP13" s="395">
        <v>0</v>
      </c>
      <c r="JQ13" s="395">
        <v>0</v>
      </c>
      <c r="JR13" s="395">
        <v>0</v>
      </c>
      <c r="JS13" s="395">
        <v>0</v>
      </c>
      <c r="JT13" s="395">
        <v>0</v>
      </c>
      <c r="JU13" s="395">
        <v>0</v>
      </c>
      <c r="JV13" s="395">
        <v>0</v>
      </c>
      <c r="JW13" s="395">
        <v>0</v>
      </c>
      <c r="JX13" s="395">
        <v>0</v>
      </c>
      <c r="JY13" s="395">
        <v>0</v>
      </c>
      <c r="JZ13" s="395">
        <v>0</v>
      </c>
      <c r="KA13" s="395">
        <v>0</v>
      </c>
      <c r="KB13" s="395">
        <v>0</v>
      </c>
      <c r="KC13" s="395">
        <v>0</v>
      </c>
      <c r="KD13" s="395">
        <v>0</v>
      </c>
      <c r="KE13" s="395">
        <v>0</v>
      </c>
      <c r="KF13" s="395">
        <v>0</v>
      </c>
      <c r="KG13" s="395">
        <v>0</v>
      </c>
      <c r="KH13" s="395">
        <v>0</v>
      </c>
      <c r="KI13" s="395">
        <v>0</v>
      </c>
      <c r="KJ13" s="395">
        <v>0</v>
      </c>
      <c r="KK13" s="395">
        <v>0</v>
      </c>
      <c r="KL13" s="395">
        <v>0</v>
      </c>
      <c r="KM13" s="395">
        <v>0</v>
      </c>
      <c r="KN13" s="395">
        <v>0</v>
      </c>
      <c r="KO13" s="395">
        <v>0</v>
      </c>
      <c r="KP13" s="395">
        <v>0</v>
      </c>
      <c r="KQ13" s="395">
        <v>0</v>
      </c>
      <c r="KR13" s="395">
        <v>0</v>
      </c>
      <c r="KS13" s="395">
        <v>0</v>
      </c>
      <c r="KT13" s="395">
        <v>0</v>
      </c>
      <c r="KU13" s="395">
        <v>0</v>
      </c>
      <c r="KV13" s="395">
        <v>0</v>
      </c>
      <c r="KW13" s="395">
        <v>0</v>
      </c>
      <c r="KX13" s="395">
        <v>0</v>
      </c>
      <c r="KY13" s="395">
        <v>0</v>
      </c>
      <c r="KZ13" s="395">
        <v>0</v>
      </c>
      <c r="LA13" s="395">
        <v>0</v>
      </c>
      <c r="LB13" s="395">
        <v>0</v>
      </c>
      <c r="LC13" s="395">
        <v>0</v>
      </c>
      <c r="LD13" s="395">
        <v>0</v>
      </c>
      <c r="LE13" s="395">
        <v>0</v>
      </c>
      <c r="LF13" s="395">
        <v>0</v>
      </c>
      <c r="LG13" s="395">
        <v>0</v>
      </c>
      <c r="LH13" s="395">
        <v>0</v>
      </c>
      <c r="LI13" s="395">
        <v>0</v>
      </c>
      <c r="LJ13" s="395">
        <v>0</v>
      </c>
      <c r="LK13" s="395">
        <v>0</v>
      </c>
      <c r="LL13" s="395">
        <v>0</v>
      </c>
      <c r="LM13" s="395">
        <v>0</v>
      </c>
      <c r="LN13" s="395">
        <v>0</v>
      </c>
      <c r="LO13" s="395">
        <v>0</v>
      </c>
      <c r="LP13" s="395">
        <v>0</v>
      </c>
      <c r="LQ13" s="395">
        <v>0</v>
      </c>
      <c r="LR13" s="395">
        <v>0</v>
      </c>
      <c r="LS13" s="395">
        <v>0</v>
      </c>
      <c r="LT13" s="395">
        <v>0</v>
      </c>
      <c r="LU13" s="395">
        <v>0</v>
      </c>
      <c r="LV13" s="395">
        <v>14</v>
      </c>
      <c r="LW13" s="395">
        <v>4</v>
      </c>
      <c r="LX13" s="395">
        <v>18</v>
      </c>
      <c r="LY13" s="395">
        <v>0</v>
      </c>
      <c r="LZ13" s="395">
        <v>0</v>
      </c>
      <c r="MA13" s="395">
        <v>0</v>
      </c>
      <c r="MB13" s="395">
        <v>0</v>
      </c>
      <c r="MC13" s="395">
        <v>0</v>
      </c>
      <c r="MD13" s="395">
        <v>0</v>
      </c>
      <c r="ME13" s="395">
        <v>0</v>
      </c>
      <c r="MF13" s="395">
        <v>0</v>
      </c>
      <c r="MG13" s="395">
        <v>0</v>
      </c>
      <c r="MH13" s="395">
        <v>2</v>
      </c>
      <c r="MI13" s="395">
        <v>2</v>
      </c>
      <c r="MJ13" s="395">
        <v>2</v>
      </c>
      <c r="MK13" s="395">
        <v>6</v>
      </c>
    </row>
    <row r="14" spans="1:349" s="400" customFormat="1">
      <c r="A14" s="413">
        <v>5</v>
      </c>
      <c r="B14" s="413"/>
      <c r="C14" s="413" t="s">
        <v>82</v>
      </c>
      <c r="D14" s="414"/>
      <c r="E14" s="395"/>
      <c r="F14" s="395" t="s">
        <v>82</v>
      </c>
      <c r="G14" s="395"/>
      <c r="H14" s="395"/>
      <c r="I14" s="395"/>
      <c r="J14" s="395"/>
      <c r="K14" s="395"/>
      <c r="L14" s="395"/>
      <c r="M14" s="395"/>
      <c r="N14" s="395"/>
      <c r="O14" s="395">
        <v>2</v>
      </c>
      <c r="P14" s="395">
        <v>1</v>
      </c>
      <c r="Q14" s="395">
        <v>0</v>
      </c>
      <c r="R14" s="395">
        <v>0</v>
      </c>
      <c r="S14" s="395">
        <v>0</v>
      </c>
      <c r="T14" s="395">
        <v>3</v>
      </c>
      <c r="U14" s="395">
        <v>1</v>
      </c>
      <c r="V14" s="395">
        <v>0</v>
      </c>
      <c r="W14" s="395">
        <v>0</v>
      </c>
      <c r="X14" s="395">
        <v>0</v>
      </c>
      <c r="Y14" s="395">
        <v>0</v>
      </c>
      <c r="Z14" s="395">
        <v>1</v>
      </c>
      <c r="AA14" s="395">
        <v>0</v>
      </c>
      <c r="AB14" s="395">
        <v>0</v>
      </c>
      <c r="AC14" s="395">
        <v>0</v>
      </c>
      <c r="AD14" s="395">
        <v>0</v>
      </c>
      <c r="AE14" s="395">
        <v>0</v>
      </c>
      <c r="AF14" s="395">
        <v>0</v>
      </c>
      <c r="AG14" s="395">
        <v>0</v>
      </c>
      <c r="AH14" s="395">
        <v>0</v>
      </c>
      <c r="AI14" s="395">
        <v>0</v>
      </c>
      <c r="AJ14" s="395">
        <v>0</v>
      </c>
      <c r="AK14" s="395">
        <v>0</v>
      </c>
      <c r="AL14" s="395">
        <v>0</v>
      </c>
      <c r="AM14" s="395">
        <v>0</v>
      </c>
      <c r="AN14" s="395">
        <v>0</v>
      </c>
      <c r="AO14" s="395">
        <v>0</v>
      </c>
      <c r="AP14" s="395">
        <v>0</v>
      </c>
      <c r="AQ14" s="395">
        <v>0</v>
      </c>
      <c r="AR14" s="395">
        <v>0</v>
      </c>
      <c r="AS14" s="395">
        <v>0</v>
      </c>
      <c r="AT14" s="395">
        <v>0</v>
      </c>
      <c r="AU14" s="395">
        <v>0</v>
      </c>
      <c r="AV14" s="395">
        <v>0</v>
      </c>
      <c r="AW14" s="395">
        <v>0</v>
      </c>
      <c r="AX14" s="395">
        <v>0</v>
      </c>
      <c r="AY14" s="395">
        <v>0</v>
      </c>
      <c r="AZ14" s="395">
        <v>0</v>
      </c>
      <c r="BA14" s="395">
        <v>0</v>
      </c>
      <c r="BB14" s="395">
        <v>0</v>
      </c>
      <c r="BC14" s="395">
        <v>0</v>
      </c>
      <c r="BD14" s="395">
        <v>0</v>
      </c>
      <c r="BE14" s="395">
        <v>0</v>
      </c>
      <c r="BF14" s="395">
        <v>0</v>
      </c>
      <c r="BG14" s="395">
        <v>0</v>
      </c>
      <c r="BH14" s="395">
        <v>0</v>
      </c>
      <c r="BI14" s="395">
        <v>0</v>
      </c>
      <c r="BJ14" s="395">
        <v>0</v>
      </c>
      <c r="BK14" s="395">
        <v>0</v>
      </c>
      <c r="BL14" s="395">
        <v>0</v>
      </c>
      <c r="BM14" s="395">
        <v>0</v>
      </c>
      <c r="BN14" s="395">
        <v>0</v>
      </c>
      <c r="BO14" s="395">
        <v>0</v>
      </c>
      <c r="BP14" s="395">
        <v>0</v>
      </c>
      <c r="BQ14" s="395">
        <v>0</v>
      </c>
      <c r="BR14" s="395">
        <v>0</v>
      </c>
      <c r="BS14" s="395">
        <v>0</v>
      </c>
      <c r="BT14" s="395">
        <v>0</v>
      </c>
      <c r="BU14" s="395">
        <v>0</v>
      </c>
      <c r="BV14" s="395">
        <v>0</v>
      </c>
      <c r="BW14" s="395">
        <v>1</v>
      </c>
      <c r="BX14" s="395">
        <v>0</v>
      </c>
      <c r="BY14" s="395">
        <v>0</v>
      </c>
      <c r="BZ14" s="395">
        <v>0</v>
      </c>
      <c r="CA14" s="395">
        <v>0</v>
      </c>
      <c r="CB14" s="395">
        <v>1</v>
      </c>
      <c r="CC14" s="395">
        <v>1</v>
      </c>
      <c r="CD14" s="395">
        <v>0</v>
      </c>
      <c r="CE14" s="395">
        <v>0</v>
      </c>
      <c r="CF14" s="395">
        <v>0</v>
      </c>
      <c r="CG14" s="395">
        <v>0</v>
      </c>
      <c r="CH14" s="395">
        <v>1</v>
      </c>
      <c r="CI14" s="395">
        <v>1</v>
      </c>
      <c r="CJ14" s="395">
        <v>0</v>
      </c>
      <c r="CK14" s="395">
        <v>0</v>
      </c>
      <c r="CL14" s="395">
        <v>0</v>
      </c>
      <c r="CM14" s="395">
        <v>0</v>
      </c>
      <c r="CN14" s="395">
        <v>1</v>
      </c>
      <c r="CO14" s="395">
        <v>1</v>
      </c>
      <c r="CP14" s="395">
        <v>0</v>
      </c>
      <c r="CQ14" s="395">
        <v>0</v>
      </c>
      <c r="CR14" s="395">
        <v>0</v>
      </c>
      <c r="CS14" s="395">
        <v>0</v>
      </c>
      <c r="CT14" s="395">
        <v>1</v>
      </c>
      <c r="CU14" s="395" t="s">
        <v>1314</v>
      </c>
      <c r="CV14" s="395" t="s">
        <v>95</v>
      </c>
      <c r="CW14" s="395">
        <v>47</v>
      </c>
      <c r="CX14" s="395" t="s">
        <v>462</v>
      </c>
      <c r="CY14" s="395" t="s">
        <v>173</v>
      </c>
      <c r="CZ14" s="395">
        <v>24</v>
      </c>
      <c r="DA14" s="395">
        <v>1</v>
      </c>
      <c r="DB14" s="395">
        <v>1</v>
      </c>
      <c r="DC14" s="395">
        <v>0</v>
      </c>
      <c r="DD14" s="395">
        <v>0</v>
      </c>
      <c r="DE14" s="395">
        <v>1</v>
      </c>
      <c r="DF14" s="395">
        <v>0</v>
      </c>
      <c r="DG14" s="395">
        <v>0</v>
      </c>
      <c r="DH14" s="395">
        <v>0</v>
      </c>
      <c r="DI14" s="395">
        <v>7</v>
      </c>
      <c r="DJ14" s="395">
        <v>4</v>
      </c>
      <c r="DK14" s="395">
        <v>0</v>
      </c>
      <c r="DL14" s="395">
        <v>0</v>
      </c>
      <c r="DM14" s="395">
        <v>0</v>
      </c>
      <c r="DN14" s="395">
        <v>0</v>
      </c>
      <c r="DO14" s="395">
        <v>0</v>
      </c>
      <c r="DP14" s="395">
        <v>0</v>
      </c>
      <c r="DQ14" s="395">
        <v>3</v>
      </c>
      <c r="DR14" s="395">
        <v>4</v>
      </c>
      <c r="DS14" s="395">
        <v>3</v>
      </c>
      <c r="DT14" s="395">
        <v>1</v>
      </c>
      <c r="DU14" s="395">
        <v>3</v>
      </c>
      <c r="DV14" s="395">
        <v>0</v>
      </c>
      <c r="DW14" s="395">
        <v>0</v>
      </c>
      <c r="DX14" s="395">
        <v>0</v>
      </c>
      <c r="DY14" s="395">
        <v>0</v>
      </c>
      <c r="DZ14" s="395">
        <v>0</v>
      </c>
      <c r="EA14" s="395">
        <v>3</v>
      </c>
      <c r="EB14" s="395">
        <v>1</v>
      </c>
      <c r="EC14" s="395">
        <v>0</v>
      </c>
      <c r="ED14" s="395">
        <v>0</v>
      </c>
      <c r="EE14" s="395">
        <v>2</v>
      </c>
      <c r="EF14" s="395">
        <v>2</v>
      </c>
      <c r="EG14" s="395">
        <v>0</v>
      </c>
      <c r="EH14" s="395">
        <v>0</v>
      </c>
      <c r="EI14" s="395">
        <v>4</v>
      </c>
      <c r="EJ14" s="395">
        <v>2</v>
      </c>
      <c r="EK14" s="395">
        <v>2</v>
      </c>
      <c r="EL14" s="395">
        <v>0</v>
      </c>
      <c r="EM14" s="395">
        <v>0</v>
      </c>
      <c r="EN14" s="395">
        <v>0</v>
      </c>
      <c r="EO14" s="395">
        <v>1</v>
      </c>
      <c r="EP14" s="395">
        <v>0</v>
      </c>
      <c r="EQ14" s="395">
        <v>0</v>
      </c>
      <c r="ER14" s="395">
        <v>0</v>
      </c>
      <c r="ES14" s="395">
        <v>0</v>
      </c>
      <c r="ET14" s="395">
        <v>0</v>
      </c>
      <c r="EU14" s="395">
        <v>0</v>
      </c>
      <c r="EV14" s="395">
        <v>0</v>
      </c>
      <c r="EW14" s="395">
        <v>1</v>
      </c>
      <c r="EX14" s="395">
        <v>0</v>
      </c>
      <c r="EY14" s="395">
        <v>1</v>
      </c>
      <c r="EZ14" s="395">
        <v>0</v>
      </c>
      <c r="FA14" s="395">
        <v>0</v>
      </c>
      <c r="FB14" s="395">
        <v>0</v>
      </c>
      <c r="FC14" s="395">
        <v>0</v>
      </c>
      <c r="FD14" s="395">
        <v>0</v>
      </c>
      <c r="FE14" s="395">
        <v>0</v>
      </c>
      <c r="FF14" s="395">
        <v>0</v>
      </c>
      <c r="FG14" s="395">
        <v>0</v>
      </c>
      <c r="FH14" s="395">
        <v>0</v>
      </c>
      <c r="FI14" s="395">
        <v>0</v>
      </c>
      <c r="FJ14" s="395">
        <v>0</v>
      </c>
      <c r="FK14" s="395">
        <v>0</v>
      </c>
      <c r="FL14" s="395">
        <v>0</v>
      </c>
      <c r="FM14" s="395">
        <v>0</v>
      </c>
      <c r="FN14" s="395">
        <v>0</v>
      </c>
      <c r="FO14" s="395">
        <v>0</v>
      </c>
      <c r="FP14" s="395">
        <v>0</v>
      </c>
      <c r="FQ14" s="395">
        <v>0</v>
      </c>
      <c r="FR14" s="395">
        <v>0</v>
      </c>
      <c r="FS14" s="395">
        <v>0</v>
      </c>
      <c r="FT14" s="395">
        <v>0</v>
      </c>
      <c r="FU14" s="395">
        <v>0</v>
      </c>
      <c r="FV14" s="395">
        <v>0</v>
      </c>
      <c r="FW14" s="395">
        <v>0</v>
      </c>
      <c r="FX14" s="395">
        <v>0</v>
      </c>
      <c r="FY14" s="395">
        <v>0</v>
      </c>
      <c r="FZ14" s="395">
        <v>0</v>
      </c>
      <c r="GA14" s="395">
        <v>0</v>
      </c>
      <c r="GB14" s="395">
        <v>0</v>
      </c>
      <c r="GC14" s="395">
        <v>0</v>
      </c>
      <c r="GD14" s="395">
        <v>0</v>
      </c>
      <c r="GE14" s="395">
        <v>0</v>
      </c>
      <c r="GF14" s="395">
        <v>0</v>
      </c>
      <c r="GG14" s="395">
        <v>0</v>
      </c>
      <c r="GH14" s="395">
        <v>0</v>
      </c>
      <c r="GI14" s="395">
        <v>0</v>
      </c>
      <c r="GJ14" s="395">
        <v>0</v>
      </c>
      <c r="GK14" s="395">
        <v>0</v>
      </c>
      <c r="GL14" s="395">
        <v>0</v>
      </c>
      <c r="GM14" s="395">
        <v>0</v>
      </c>
      <c r="GN14" s="395">
        <v>0</v>
      </c>
      <c r="GO14" s="395">
        <v>0</v>
      </c>
      <c r="GP14" s="395">
        <v>0</v>
      </c>
      <c r="GQ14" s="395">
        <v>0</v>
      </c>
      <c r="GR14" s="395">
        <v>20</v>
      </c>
      <c r="GS14" s="395">
        <v>10</v>
      </c>
      <c r="GT14" s="395">
        <v>30</v>
      </c>
      <c r="GU14" s="395">
        <v>11</v>
      </c>
      <c r="GV14" s="395">
        <v>19</v>
      </c>
      <c r="GW14" s="395">
        <v>30</v>
      </c>
      <c r="GX14" s="395">
        <v>13</v>
      </c>
      <c r="GY14" s="395">
        <v>4</v>
      </c>
      <c r="GZ14" s="395">
        <v>17</v>
      </c>
      <c r="HA14" s="395">
        <v>44</v>
      </c>
      <c r="HB14" s="395">
        <v>33</v>
      </c>
      <c r="HC14" s="395">
        <v>77</v>
      </c>
      <c r="HD14" s="395">
        <v>0</v>
      </c>
      <c r="HE14" s="395">
        <v>0</v>
      </c>
      <c r="HF14" s="395">
        <v>0</v>
      </c>
      <c r="HG14" s="395">
        <v>77</v>
      </c>
      <c r="HH14" s="395">
        <v>0</v>
      </c>
      <c r="HI14" s="395">
        <v>0</v>
      </c>
      <c r="HJ14" s="395">
        <v>0</v>
      </c>
      <c r="HK14" s="395">
        <v>0</v>
      </c>
      <c r="HL14" s="395">
        <v>0</v>
      </c>
      <c r="HM14" s="395">
        <v>0</v>
      </c>
      <c r="HN14" s="395">
        <v>77</v>
      </c>
      <c r="HO14" s="395">
        <v>0</v>
      </c>
      <c r="HP14" s="395">
        <v>0</v>
      </c>
      <c r="HQ14" s="395">
        <v>0</v>
      </c>
      <c r="HR14" s="395">
        <v>0</v>
      </c>
      <c r="HS14" s="395">
        <v>0</v>
      </c>
      <c r="HT14" s="395">
        <v>0</v>
      </c>
      <c r="HU14" s="395">
        <v>0</v>
      </c>
      <c r="HV14" s="395">
        <v>0</v>
      </c>
      <c r="HW14" s="395">
        <v>0</v>
      </c>
      <c r="HX14" s="395">
        <v>0</v>
      </c>
      <c r="HY14" s="395">
        <v>0</v>
      </c>
      <c r="HZ14" s="395">
        <v>0</v>
      </c>
      <c r="IA14" s="395">
        <v>0</v>
      </c>
      <c r="IB14" s="395">
        <v>0</v>
      </c>
      <c r="IC14" s="395">
        <v>0</v>
      </c>
      <c r="ID14" s="395">
        <v>0</v>
      </c>
      <c r="IE14" s="395">
        <v>0</v>
      </c>
      <c r="IF14" s="395">
        <v>0</v>
      </c>
      <c r="IG14" s="395">
        <v>0</v>
      </c>
      <c r="IH14" s="395">
        <v>0</v>
      </c>
      <c r="II14" s="395">
        <v>0</v>
      </c>
      <c r="IJ14" s="395">
        <v>0</v>
      </c>
      <c r="IK14" s="395">
        <v>0</v>
      </c>
      <c r="IL14" s="395">
        <v>0</v>
      </c>
      <c r="IM14" s="395">
        <v>1</v>
      </c>
      <c r="IN14" s="395">
        <v>0</v>
      </c>
      <c r="IO14" s="395">
        <v>1</v>
      </c>
      <c r="IP14" s="395">
        <v>0</v>
      </c>
      <c r="IQ14" s="395">
        <v>1</v>
      </c>
      <c r="IR14" s="395">
        <v>1</v>
      </c>
      <c r="IS14" s="395">
        <v>2</v>
      </c>
      <c r="IT14" s="395">
        <v>2</v>
      </c>
      <c r="IU14" s="395">
        <v>4</v>
      </c>
      <c r="IV14" s="395">
        <v>12</v>
      </c>
      <c r="IW14" s="395">
        <v>5</v>
      </c>
      <c r="IX14" s="395">
        <v>17</v>
      </c>
      <c r="IY14" s="395">
        <v>9</v>
      </c>
      <c r="IZ14" s="395">
        <v>16</v>
      </c>
      <c r="JA14" s="395">
        <v>25</v>
      </c>
      <c r="JB14" s="395">
        <v>9</v>
      </c>
      <c r="JC14" s="395">
        <v>4</v>
      </c>
      <c r="JD14" s="395">
        <v>13</v>
      </c>
      <c r="JE14" s="395">
        <v>11</v>
      </c>
      <c r="JF14" s="395">
        <v>5</v>
      </c>
      <c r="JG14" s="395">
        <v>16</v>
      </c>
      <c r="JH14" s="395">
        <v>0</v>
      </c>
      <c r="JI14" s="395">
        <v>0</v>
      </c>
      <c r="JJ14" s="395">
        <v>0</v>
      </c>
      <c r="JK14" s="395">
        <v>0</v>
      </c>
      <c r="JL14" s="395">
        <v>0</v>
      </c>
      <c r="JM14" s="395">
        <v>0</v>
      </c>
      <c r="JN14" s="395">
        <v>0</v>
      </c>
      <c r="JO14" s="395">
        <v>0</v>
      </c>
      <c r="JP14" s="395">
        <v>0</v>
      </c>
      <c r="JQ14" s="395">
        <v>0</v>
      </c>
      <c r="JR14" s="395">
        <v>0</v>
      </c>
      <c r="JS14" s="395">
        <v>0</v>
      </c>
      <c r="JT14" s="395">
        <v>0</v>
      </c>
      <c r="JU14" s="395">
        <v>0</v>
      </c>
      <c r="JV14" s="395">
        <v>0</v>
      </c>
      <c r="JW14" s="395">
        <v>0</v>
      </c>
      <c r="JX14" s="395">
        <v>0</v>
      </c>
      <c r="JY14" s="395">
        <v>0</v>
      </c>
      <c r="JZ14" s="395">
        <v>0</v>
      </c>
      <c r="KA14" s="395">
        <v>0</v>
      </c>
      <c r="KB14" s="395">
        <v>0</v>
      </c>
      <c r="KC14" s="395">
        <v>0</v>
      </c>
      <c r="KD14" s="395">
        <v>0</v>
      </c>
      <c r="KE14" s="395">
        <v>0</v>
      </c>
      <c r="KF14" s="395">
        <v>0</v>
      </c>
      <c r="KG14" s="395">
        <v>0</v>
      </c>
      <c r="KH14" s="395">
        <v>0</v>
      </c>
      <c r="KI14" s="395">
        <v>0</v>
      </c>
      <c r="KJ14" s="395">
        <v>0</v>
      </c>
      <c r="KK14" s="395">
        <v>0</v>
      </c>
      <c r="KL14" s="395">
        <v>0</v>
      </c>
      <c r="KM14" s="395">
        <v>0</v>
      </c>
      <c r="KN14" s="395">
        <v>0</v>
      </c>
      <c r="KO14" s="395">
        <v>0</v>
      </c>
      <c r="KP14" s="395">
        <v>0</v>
      </c>
      <c r="KQ14" s="395">
        <v>0</v>
      </c>
      <c r="KR14" s="395">
        <v>0</v>
      </c>
      <c r="KS14" s="395">
        <v>0</v>
      </c>
      <c r="KT14" s="395">
        <v>0</v>
      </c>
      <c r="KU14" s="395">
        <v>0</v>
      </c>
      <c r="KV14" s="395">
        <v>0</v>
      </c>
      <c r="KW14" s="395">
        <v>0</v>
      </c>
      <c r="KX14" s="395">
        <v>0</v>
      </c>
      <c r="KY14" s="395">
        <v>0</v>
      </c>
      <c r="KZ14" s="395">
        <v>0</v>
      </c>
      <c r="LA14" s="395">
        <v>0</v>
      </c>
      <c r="LB14" s="395">
        <v>0</v>
      </c>
      <c r="LC14" s="395">
        <v>0</v>
      </c>
      <c r="LD14" s="395">
        <v>0</v>
      </c>
      <c r="LE14" s="395">
        <v>0</v>
      </c>
      <c r="LF14" s="395">
        <v>0</v>
      </c>
      <c r="LG14" s="395">
        <v>0</v>
      </c>
      <c r="LH14" s="395">
        <v>0</v>
      </c>
      <c r="LI14" s="395">
        <v>0</v>
      </c>
      <c r="LJ14" s="395">
        <v>0</v>
      </c>
      <c r="LK14" s="395">
        <v>0</v>
      </c>
      <c r="LL14" s="395">
        <v>0</v>
      </c>
      <c r="LM14" s="395">
        <v>0</v>
      </c>
      <c r="LN14" s="395">
        <v>0</v>
      </c>
      <c r="LO14" s="395">
        <v>0</v>
      </c>
      <c r="LP14" s="395">
        <v>0</v>
      </c>
      <c r="LQ14" s="395">
        <v>1</v>
      </c>
      <c r="LR14" s="395">
        <v>3</v>
      </c>
      <c r="LS14" s="395">
        <v>1</v>
      </c>
      <c r="LT14" s="395">
        <v>3</v>
      </c>
      <c r="LU14" s="395">
        <v>4</v>
      </c>
      <c r="LV14" s="395">
        <v>11</v>
      </c>
      <c r="LW14" s="395">
        <v>15</v>
      </c>
      <c r="LX14" s="395">
        <v>26</v>
      </c>
      <c r="LY14" s="395">
        <v>0</v>
      </c>
      <c r="LZ14" s="395">
        <v>0</v>
      </c>
      <c r="MA14" s="395">
        <v>0</v>
      </c>
      <c r="MB14" s="395">
        <v>0</v>
      </c>
      <c r="MC14" s="395">
        <v>0</v>
      </c>
      <c r="MD14" s="395">
        <v>0</v>
      </c>
      <c r="ME14" s="395">
        <v>0</v>
      </c>
      <c r="MF14" s="395">
        <v>0</v>
      </c>
      <c r="MG14" s="395">
        <v>0</v>
      </c>
      <c r="MH14" s="395">
        <v>1</v>
      </c>
      <c r="MI14" s="395">
        <v>1</v>
      </c>
      <c r="MJ14" s="395">
        <v>1</v>
      </c>
      <c r="MK14" s="395">
        <v>3</v>
      </c>
    </row>
    <row r="15" spans="1:349" s="400" customFormat="1">
      <c r="A15" s="413">
        <v>6</v>
      </c>
      <c r="B15" s="413"/>
      <c r="C15" s="413" t="s">
        <v>89</v>
      </c>
      <c r="D15" s="414"/>
      <c r="E15" s="395"/>
      <c r="F15" s="395" t="s">
        <v>89</v>
      </c>
      <c r="G15" s="395"/>
      <c r="H15" s="395"/>
      <c r="I15" s="395"/>
      <c r="J15" s="395"/>
      <c r="K15" s="395"/>
      <c r="L15" s="395"/>
      <c r="M15" s="395"/>
      <c r="N15" s="395"/>
      <c r="O15" s="395">
        <v>4</v>
      </c>
      <c r="P15" s="395">
        <v>18</v>
      </c>
      <c r="Q15" s="395">
        <v>0</v>
      </c>
      <c r="R15" s="395">
        <v>0</v>
      </c>
      <c r="S15" s="395">
        <v>3</v>
      </c>
      <c r="T15" s="395">
        <v>25</v>
      </c>
      <c r="U15" s="395">
        <v>0</v>
      </c>
      <c r="V15" s="395">
        <v>1</v>
      </c>
      <c r="W15" s="395">
        <v>0</v>
      </c>
      <c r="X15" s="395">
        <v>0</v>
      </c>
      <c r="Y15" s="395">
        <v>1</v>
      </c>
      <c r="Z15" s="395">
        <v>2</v>
      </c>
      <c r="AA15" s="395">
        <v>0</v>
      </c>
      <c r="AB15" s="395">
        <v>0</v>
      </c>
      <c r="AC15" s="395">
        <v>0</v>
      </c>
      <c r="AD15" s="395">
        <v>0</v>
      </c>
      <c r="AE15" s="395">
        <v>1</v>
      </c>
      <c r="AF15" s="395">
        <v>1</v>
      </c>
      <c r="AG15" s="395">
        <v>0</v>
      </c>
      <c r="AH15" s="395">
        <v>0</v>
      </c>
      <c r="AI15" s="395">
        <v>0</v>
      </c>
      <c r="AJ15" s="395">
        <v>0</v>
      </c>
      <c r="AK15" s="395">
        <v>0</v>
      </c>
      <c r="AL15" s="395">
        <v>0</v>
      </c>
      <c r="AM15" s="395">
        <v>0</v>
      </c>
      <c r="AN15" s="395">
        <v>0</v>
      </c>
      <c r="AO15" s="395">
        <v>0</v>
      </c>
      <c r="AP15" s="395">
        <v>0</v>
      </c>
      <c r="AQ15" s="395">
        <v>0</v>
      </c>
      <c r="AR15" s="395">
        <v>0</v>
      </c>
      <c r="AS15" s="395">
        <v>0</v>
      </c>
      <c r="AT15" s="395">
        <v>0</v>
      </c>
      <c r="AU15" s="395">
        <v>0</v>
      </c>
      <c r="AV15" s="395">
        <v>0</v>
      </c>
      <c r="AW15" s="395">
        <v>0</v>
      </c>
      <c r="AX15" s="395">
        <v>0</v>
      </c>
      <c r="AY15" s="395">
        <v>0</v>
      </c>
      <c r="AZ15" s="395">
        <v>0</v>
      </c>
      <c r="BA15" s="395">
        <v>0</v>
      </c>
      <c r="BB15" s="395">
        <v>0</v>
      </c>
      <c r="BC15" s="395">
        <v>0</v>
      </c>
      <c r="BD15" s="395">
        <v>0</v>
      </c>
      <c r="BE15" s="395">
        <v>0</v>
      </c>
      <c r="BF15" s="395">
        <v>0</v>
      </c>
      <c r="BG15" s="395">
        <v>0</v>
      </c>
      <c r="BH15" s="395">
        <v>0</v>
      </c>
      <c r="BI15" s="395">
        <v>0</v>
      </c>
      <c r="BJ15" s="395">
        <v>0</v>
      </c>
      <c r="BK15" s="395">
        <v>0</v>
      </c>
      <c r="BL15" s="395">
        <v>2</v>
      </c>
      <c r="BM15" s="395">
        <v>0</v>
      </c>
      <c r="BN15" s="395">
        <v>0</v>
      </c>
      <c r="BO15" s="395">
        <v>1</v>
      </c>
      <c r="BP15" s="395">
        <v>3</v>
      </c>
      <c r="BQ15" s="395">
        <v>1</v>
      </c>
      <c r="BR15" s="395">
        <v>0</v>
      </c>
      <c r="BS15" s="395">
        <v>0</v>
      </c>
      <c r="BT15" s="395">
        <v>0</v>
      </c>
      <c r="BU15" s="395">
        <v>0</v>
      </c>
      <c r="BV15" s="395">
        <v>1</v>
      </c>
      <c r="BW15" s="395">
        <v>0</v>
      </c>
      <c r="BX15" s="395">
        <v>1</v>
      </c>
      <c r="BY15" s="395">
        <v>0</v>
      </c>
      <c r="BZ15" s="395">
        <v>0</v>
      </c>
      <c r="CA15" s="395">
        <v>0</v>
      </c>
      <c r="CB15" s="395">
        <v>1</v>
      </c>
      <c r="CC15" s="395">
        <v>0</v>
      </c>
      <c r="CD15" s="395">
        <v>1</v>
      </c>
      <c r="CE15" s="395">
        <v>0</v>
      </c>
      <c r="CF15" s="395">
        <v>0</v>
      </c>
      <c r="CG15" s="395">
        <v>1</v>
      </c>
      <c r="CH15" s="395">
        <v>2</v>
      </c>
      <c r="CI15" s="395">
        <v>0</v>
      </c>
      <c r="CJ15" s="395">
        <v>3</v>
      </c>
      <c r="CK15" s="395">
        <v>1</v>
      </c>
      <c r="CL15" s="395">
        <v>0</v>
      </c>
      <c r="CM15" s="395">
        <v>0</v>
      </c>
      <c r="CN15" s="395">
        <v>4</v>
      </c>
      <c r="CO15" s="395">
        <v>0</v>
      </c>
      <c r="CP15" s="395">
        <v>2</v>
      </c>
      <c r="CQ15" s="395">
        <v>0</v>
      </c>
      <c r="CR15" s="395">
        <v>1</v>
      </c>
      <c r="CS15" s="395">
        <v>0</v>
      </c>
      <c r="CT15" s="395">
        <v>3</v>
      </c>
      <c r="CU15" s="395">
        <v>0</v>
      </c>
      <c r="CV15" s="395">
        <v>0</v>
      </c>
      <c r="CW15" s="395">
        <v>234</v>
      </c>
      <c r="CX15" s="395">
        <v>0</v>
      </c>
      <c r="CY15" s="395">
        <v>0</v>
      </c>
      <c r="CZ15" s="395">
        <v>52</v>
      </c>
      <c r="DA15" s="395">
        <v>2</v>
      </c>
      <c r="DB15" s="395">
        <v>4</v>
      </c>
      <c r="DC15" s="395">
        <v>0</v>
      </c>
      <c r="DD15" s="395">
        <v>0</v>
      </c>
      <c r="DE15" s="395">
        <v>0</v>
      </c>
      <c r="DF15" s="395">
        <v>0</v>
      </c>
      <c r="DG15" s="395">
        <v>0</v>
      </c>
      <c r="DH15" s="395">
        <v>0</v>
      </c>
      <c r="DI15" s="395">
        <v>30</v>
      </c>
      <c r="DJ15" s="395">
        <v>17</v>
      </c>
      <c r="DK15" s="395">
        <v>7</v>
      </c>
      <c r="DL15" s="395">
        <v>1</v>
      </c>
      <c r="DM15" s="395">
        <v>0</v>
      </c>
      <c r="DN15" s="395">
        <v>0</v>
      </c>
      <c r="DO15" s="395">
        <v>0</v>
      </c>
      <c r="DP15" s="395">
        <v>0</v>
      </c>
      <c r="DQ15" s="395">
        <v>8</v>
      </c>
      <c r="DR15" s="395">
        <v>9</v>
      </c>
      <c r="DS15" s="395">
        <v>21</v>
      </c>
      <c r="DT15" s="395">
        <v>11</v>
      </c>
      <c r="DU15" s="395">
        <v>8</v>
      </c>
      <c r="DV15" s="395">
        <v>2</v>
      </c>
      <c r="DW15" s="395">
        <v>2</v>
      </c>
      <c r="DX15" s="395">
        <v>0</v>
      </c>
      <c r="DY15" s="395">
        <v>0</v>
      </c>
      <c r="DZ15" s="395">
        <v>0</v>
      </c>
      <c r="EA15" s="395">
        <v>12</v>
      </c>
      <c r="EB15" s="395">
        <v>7</v>
      </c>
      <c r="EC15" s="395">
        <v>16</v>
      </c>
      <c r="ED15" s="395">
        <v>7</v>
      </c>
      <c r="EE15" s="395">
        <v>8</v>
      </c>
      <c r="EF15" s="395">
        <v>4</v>
      </c>
      <c r="EG15" s="395">
        <v>0</v>
      </c>
      <c r="EH15" s="395">
        <v>0</v>
      </c>
      <c r="EI15" s="395">
        <v>3</v>
      </c>
      <c r="EJ15" s="395">
        <v>4</v>
      </c>
      <c r="EK15" s="395">
        <v>0</v>
      </c>
      <c r="EL15" s="395">
        <v>0</v>
      </c>
      <c r="EM15" s="395">
        <v>0</v>
      </c>
      <c r="EN15" s="395">
        <v>0</v>
      </c>
      <c r="EO15" s="395">
        <v>1</v>
      </c>
      <c r="EP15" s="395">
        <v>4</v>
      </c>
      <c r="EQ15" s="395">
        <v>0</v>
      </c>
      <c r="ER15" s="395">
        <v>0</v>
      </c>
      <c r="ES15" s="395">
        <v>3</v>
      </c>
      <c r="ET15" s="395">
        <v>2</v>
      </c>
      <c r="EU15" s="395">
        <v>0</v>
      </c>
      <c r="EV15" s="395">
        <v>0</v>
      </c>
      <c r="EW15" s="395">
        <v>0</v>
      </c>
      <c r="EX15" s="395">
        <v>0</v>
      </c>
      <c r="EY15" s="395">
        <v>0</v>
      </c>
      <c r="EZ15" s="395">
        <v>0</v>
      </c>
      <c r="FA15" s="395">
        <v>0</v>
      </c>
      <c r="FB15" s="395">
        <v>0</v>
      </c>
      <c r="FC15" s="395">
        <v>0</v>
      </c>
      <c r="FD15" s="395">
        <v>0</v>
      </c>
      <c r="FE15" s="395">
        <v>0</v>
      </c>
      <c r="FF15" s="395">
        <v>0</v>
      </c>
      <c r="FG15" s="395">
        <v>0</v>
      </c>
      <c r="FH15" s="395">
        <v>0</v>
      </c>
      <c r="FI15" s="395">
        <v>0</v>
      </c>
      <c r="FJ15" s="395">
        <v>0</v>
      </c>
      <c r="FK15" s="395">
        <v>0</v>
      </c>
      <c r="FL15" s="395">
        <v>0</v>
      </c>
      <c r="FM15" s="395">
        <v>0</v>
      </c>
      <c r="FN15" s="395">
        <v>0</v>
      </c>
      <c r="FO15" s="395">
        <v>0</v>
      </c>
      <c r="FP15" s="395">
        <v>0</v>
      </c>
      <c r="FQ15" s="395">
        <v>0</v>
      </c>
      <c r="FR15" s="395">
        <v>0</v>
      </c>
      <c r="FS15" s="395">
        <v>0</v>
      </c>
      <c r="FT15" s="395">
        <v>0</v>
      </c>
      <c r="FU15" s="395">
        <v>0</v>
      </c>
      <c r="FV15" s="395">
        <v>0</v>
      </c>
      <c r="FW15" s="395">
        <v>0</v>
      </c>
      <c r="FX15" s="395">
        <v>0</v>
      </c>
      <c r="FY15" s="395">
        <v>0</v>
      </c>
      <c r="FZ15" s="395">
        <v>0</v>
      </c>
      <c r="GA15" s="395">
        <v>0</v>
      </c>
      <c r="GB15" s="395">
        <v>0</v>
      </c>
      <c r="GC15" s="395">
        <v>0</v>
      </c>
      <c r="GD15" s="395">
        <v>0</v>
      </c>
      <c r="GE15" s="395">
        <v>0</v>
      </c>
      <c r="GF15" s="395">
        <v>0</v>
      </c>
      <c r="GG15" s="395">
        <v>0</v>
      </c>
      <c r="GH15" s="395">
        <v>0</v>
      </c>
      <c r="GI15" s="395">
        <v>0</v>
      </c>
      <c r="GJ15" s="395">
        <v>0</v>
      </c>
      <c r="GK15" s="395">
        <v>0</v>
      </c>
      <c r="GL15" s="395">
        <v>0</v>
      </c>
      <c r="GM15" s="395">
        <v>0</v>
      </c>
      <c r="GN15" s="395">
        <v>0</v>
      </c>
      <c r="GO15" s="395">
        <v>0</v>
      </c>
      <c r="GP15" s="395">
        <v>0</v>
      </c>
      <c r="GQ15" s="395">
        <v>0</v>
      </c>
      <c r="GR15" s="395">
        <v>79</v>
      </c>
      <c r="GS15" s="395">
        <v>81</v>
      </c>
      <c r="GT15" s="395">
        <v>160</v>
      </c>
      <c r="GU15" s="395">
        <v>127</v>
      </c>
      <c r="GV15" s="395">
        <v>81</v>
      </c>
      <c r="GW15" s="395">
        <v>208</v>
      </c>
      <c r="GX15" s="395">
        <v>92</v>
      </c>
      <c r="GY15" s="395">
        <v>70</v>
      </c>
      <c r="GZ15" s="395">
        <v>162</v>
      </c>
      <c r="HA15" s="395">
        <v>298</v>
      </c>
      <c r="HB15" s="395">
        <v>232</v>
      </c>
      <c r="HC15" s="395">
        <v>530</v>
      </c>
      <c r="HD15" s="395">
        <v>0</v>
      </c>
      <c r="HE15" s="395">
        <v>0</v>
      </c>
      <c r="HF15" s="395">
        <v>0</v>
      </c>
      <c r="HG15" s="395">
        <v>526</v>
      </c>
      <c r="HH15" s="395">
        <v>4</v>
      </c>
      <c r="HI15" s="395">
        <v>0</v>
      </c>
      <c r="HJ15" s="395">
        <v>0</v>
      </c>
      <c r="HK15" s="395">
        <v>0</v>
      </c>
      <c r="HL15" s="395">
        <v>0</v>
      </c>
      <c r="HM15" s="395">
        <v>0</v>
      </c>
      <c r="HN15" s="395">
        <v>530</v>
      </c>
      <c r="HO15" s="395">
        <v>0</v>
      </c>
      <c r="HP15" s="395">
        <v>0</v>
      </c>
      <c r="HQ15" s="395">
        <v>0</v>
      </c>
      <c r="HR15" s="395">
        <v>0</v>
      </c>
      <c r="HS15" s="395">
        <v>0</v>
      </c>
      <c r="HT15" s="395">
        <v>0</v>
      </c>
      <c r="HU15" s="395">
        <v>0</v>
      </c>
      <c r="HV15" s="395">
        <v>0</v>
      </c>
      <c r="HW15" s="395">
        <v>0</v>
      </c>
      <c r="HX15" s="395">
        <v>0</v>
      </c>
      <c r="HY15" s="395">
        <v>0</v>
      </c>
      <c r="HZ15" s="395">
        <v>0</v>
      </c>
      <c r="IA15" s="395">
        <v>0</v>
      </c>
      <c r="IB15" s="395">
        <v>0</v>
      </c>
      <c r="IC15" s="395">
        <v>0</v>
      </c>
      <c r="ID15" s="395">
        <v>0</v>
      </c>
      <c r="IE15" s="395">
        <v>0</v>
      </c>
      <c r="IF15" s="395">
        <v>0</v>
      </c>
      <c r="IG15" s="395">
        <v>0</v>
      </c>
      <c r="IH15" s="395">
        <v>0</v>
      </c>
      <c r="II15" s="395">
        <v>0</v>
      </c>
      <c r="IJ15" s="395">
        <v>0</v>
      </c>
      <c r="IK15" s="395">
        <v>0</v>
      </c>
      <c r="IL15" s="395">
        <v>0</v>
      </c>
      <c r="IM15" s="395">
        <v>0</v>
      </c>
      <c r="IN15" s="395">
        <v>0</v>
      </c>
      <c r="IO15" s="395">
        <v>0</v>
      </c>
      <c r="IP15" s="395">
        <v>8</v>
      </c>
      <c r="IQ15" s="395">
        <v>8</v>
      </c>
      <c r="IR15" s="395">
        <v>16</v>
      </c>
      <c r="IS15" s="395">
        <v>28</v>
      </c>
      <c r="IT15" s="395">
        <v>46</v>
      </c>
      <c r="IU15" s="395">
        <v>74</v>
      </c>
      <c r="IV15" s="395">
        <v>88</v>
      </c>
      <c r="IW15" s="395">
        <v>75</v>
      </c>
      <c r="IX15" s="395">
        <v>163</v>
      </c>
      <c r="IY15" s="395">
        <v>110</v>
      </c>
      <c r="IZ15" s="395">
        <v>71</v>
      </c>
      <c r="JA15" s="395">
        <v>181</v>
      </c>
      <c r="JB15" s="395">
        <v>36</v>
      </c>
      <c r="JC15" s="395">
        <v>27</v>
      </c>
      <c r="JD15" s="395">
        <v>63</v>
      </c>
      <c r="JE15" s="395">
        <v>28</v>
      </c>
      <c r="JF15" s="395">
        <v>5</v>
      </c>
      <c r="JG15" s="395">
        <v>33</v>
      </c>
      <c r="JH15" s="395">
        <v>0</v>
      </c>
      <c r="JI15" s="395">
        <v>0</v>
      </c>
      <c r="JJ15" s="395">
        <v>0</v>
      </c>
      <c r="JK15" s="395">
        <v>0</v>
      </c>
      <c r="JL15" s="395">
        <v>0</v>
      </c>
      <c r="JM15" s="395">
        <v>0</v>
      </c>
      <c r="JN15" s="395">
        <v>0</v>
      </c>
      <c r="JO15" s="395">
        <v>0</v>
      </c>
      <c r="JP15" s="395">
        <v>0</v>
      </c>
      <c r="JQ15" s="395">
        <v>0</v>
      </c>
      <c r="JR15" s="395">
        <v>0</v>
      </c>
      <c r="JS15" s="395">
        <v>0</v>
      </c>
      <c r="JT15" s="395">
        <v>0</v>
      </c>
      <c r="JU15" s="395">
        <v>0</v>
      </c>
      <c r="JV15" s="395">
        <v>0</v>
      </c>
      <c r="JW15" s="395">
        <v>0</v>
      </c>
      <c r="JX15" s="395">
        <v>0</v>
      </c>
      <c r="JY15" s="395">
        <v>0</v>
      </c>
      <c r="JZ15" s="395">
        <v>0</v>
      </c>
      <c r="KA15" s="395">
        <v>0</v>
      </c>
      <c r="KB15" s="395">
        <v>0</v>
      </c>
      <c r="KC15" s="395">
        <v>0</v>
      </c>
      <c r="KD15" s="395">
        <v>0</v>
      </c>
      <c r="KE15" s="395">
        <v>0</v>
      </c>
      <c r="KF15" s="395">
        <v>3</v>
      </c>
      <c r="KG15" s="395">
        <v>1</v>
      </c>
      <c r="KH15" s="395">
        <v>0</v>
      </c>
      <c r="KI15" s="395">
        <v>0</v>
      </c>
      <c r="KJ15" s="395">
        <v>0</v>
      </c>
      <c r="KK15" s="395">
        <v>0</v>
      </c>
      <c r="KL15" s="395">
        <v>3</v>
      </c>
      <c r="KM15" s="395">
        <v>1</v>
      </c>
      <c r="KN15" s="395">
        <v>4</v>
      </c>
      <c r="KO15" s="395">
        <v>0</v>
      </c>
      <c r="KP15" s="395">
        <v>0</v>
      </c>
      <c r="KQ15" s="395">
        <v>0</v>
      </c>
      <c r="KR15" s="395">
        <v>0</v>
      </c>
      <c r="KS15" s="395">
        <v>0</v>
      </c>
      <c r="KT15" s="395">
        <v>0</v>
      </c>
      <c r="KU15" s="395">
        <v>0</v>
      </c>
      <c r="KV15" s="395">
        <v>0</v>
      </c>
      <c r="KW15" s="395">
        <v>0</v>
      </c>
      <c r="KX15" s="395">
        <v>0</v>
      </c>
      <c r="KY15" s="395">
        <v>0</v>
      </c>
      <c r="KZ15" s="395">
        <v>0</v>
      </c>
      <c r="LA15" s="395">
        <v>0</v>
      </c>
      <c r="LB15" s="395">
        <v>0</v>
      </c>
      <c r="LC15" s="395">
        <v>0</v>
      </c>
      <c r="LD15" s="395">
        <v>0</v>
      </c>
      <c r="LE15" s="395">
        <v>0</v>
      </c>
      <c r="LF15" s="395">
        <v>0</v>
      </c>
      <c r="LG15" s="395">
        <v>0</v>
      </c>
      <c r="LH15" s="395">
        <v>0</v>
      </c>
      <c r="LI15" s="395">
        <v>0</v>
      </c>
      <c r="LJ15" s="395">
        <v>0</v>
      </c>
      <c r="LK15" s="395">
        <v>0</v>
      </c>
      <c r="LL15" s="395">
        <v>0</v>
      </c>
      <c r="LM15" s="395">
        <v>0</v>
      </c>
      <c r="LN15" s="395">
        <v>0</v>
      </c>
      <c r="LO15" s="395">
        <v>0</v>
      </c>
      <c r="LP15" s="395">
        <v>0</v>
      </c>
      <c r="LQ15" s="395">
        <v>0</v>
      </c>
      <c r="LR15" s="395">
        <v>1</v>
      </c>
      <c r="LS15" s="395">
        <v>0</v>
      </c>
      <c r="LT15" s="395">
        <v>1</v>
      </c>
      <c r="LU15" s="395">
        <v>1</v>
      </c>
      <c r="LV15" s="395">
        <v>69</v>
      </c>
      <c r="LW15" s="395">
        <v>50</v>
      </c>
      <c r="LX15" s="395">
        <v>119</v>
      </c>
      <c r="LY15" s="395">
        <v>0</v>
      </c>
      <c r="LZ15" s="395">
        <v>0</v>
      </c>
      <c r="MA15" s="395">
        <v>0</v>
      </c>
      <c r="MB15" s="395">
        <v>0</v>
      </c>
      <c r="MC15" s="395">
        <v>0</v>
      </c>
      <c r="MD15" s="395">
        <v>0</v>
      </c>
      <c r="ME15" s="395">
        <v>0</v>
      </c>
      <c r="MF15" s="395">
        <v>0</v>
      </c>
      <c r="MG15" s="395">
        <v>0</v>
      </c>
      <c r="MH15" s="395">
        <v>9</v>
      </c>
      <c r="MI15" s="395">
        <v>9</v>
      </c>
      <c r="MJ15" s="395">
        <v>8</v>
      </c>
      <c r="MK15" s="395">
        <v>26</v>
      </c>
    </row>
    <row r="16" spans="1:349" s="400" customFormat="1">
      <c r="A16" s="413">
        <v>7</v>
      </c>
      <c r="B16" s="413"/>
      <c r="C16" s="413" t="s">
        <v>83</v>
      </c>
      <c r="D16" s="414"/>
      <c r="E16" s="395"/>
      <c r="F16" s="395" t="s">
        <v>83</v>
      </c>
      <c r="G16" s="395"/>
      <c r="H16" s="395"/>
      <c r="I16" s="395"/>
      <c r="J16" s="395"/>
      <c r="K16" s="395"/>
      <c r="L16" s="395"/>
      <c r="M16" s="395"/>
      <c r="N16" s="395"/>
      <c r="O16" s="395">
        <v>0</v>
      </c>
      <c r="P16" s="395">
        <v>15</v>
      </c>
      <c r="Q16" s="395">
        <v>0</v>
      </c>
      <c r="R16" s="395">
        <v>0</v>
      </c>
      <c r="S16" s="395">
        <v>0</v>
      </c>
      <c r="T16" s="395">
        <v>15</v>
      </c>
      <c r="U16" s="395">
        <v>0</v>
      </c>
      <c r="V16" s="395">
        <v>1</v>
      </c>
      <c r="W16" s="395">
        <v>0</v>
      </c>
      <c r="X16" s="395">
        <v>0</v>
      </c>
      <c r="Y16" s="395">
        <v>0</v>
      </c>
      <c r="Z16" s="395">
        <v>1</v>
      </c>
      <c r="AA16" s="395">
        <v>0</v>
      </c>
      <c r="AB16" s="395">
        <v>1</v>
      </c>
      <c r="AC16" s="395">
        <v>0</v>
      </c>
      <c r="AD16" s="395">
        <v>0</v>
      </c>
      <c r="AE16" s="395">
        <v>0</v>
      </c>
      <c r="AF16" s="395">
        <v>1</v>
      </c>
      <c r="AG16" s="395">
        <v>0</v>
      </c>
      <c r="AH16" s="395">
        <v>0</v>
      </c>
      <c r="AI16" s="395">
        <v>0</v>
      </c>
      <c r="AJ16" s="395">
        <v>0</v>
      </c>
      <c r="AK16" s="395">
        <v>0</v>
      </c>
      <c r="AL16" s="395">
        <v>0</v>
      </c>
      <c r="AM16" s="395">
        <v>0</v>
      </c>
      <c r="AN16" s="395">
        <v>0</v>
      </c>
      <c r="AO16" s="395">
        <v>0</v>
      </c>
      <c r="AP16" s="395">
        <v>0</v>
      </c>
      <c r="AQ16" s="395">
        <v>0</v>
      </c>
      <c r="AR16" s="395">
        <v>0</v>
      </c>
      <c r="AS16" s="395">
        <v>0</v>
      </c>
      <c r="AT16" s="395">
        <v>0</v>
      </c>
      <c r="AU16" s="395">
        <v>0</v>
      </c>
      <c r="AV16" s="395">
        <v>0</v>
      </c>
      <c r="AW16" s="395">
        <v>0</v>
      </c>
      <c r="AX16" s="395">
        <v>0</v>
      </c>
      <c r="AY16" s="395">
        <v>0</v>
      </c>
      <c r="AZ16" s="395">
        <v>0</v>
      </c>
      <c r="BA16" s="395">
        <v>0</v>
      </c>
      <c r="BB16" s="395">
        <v>0</v>
      </c>
      <c r="BC16" s="395">
        <v>0</v>
      </c>
      <c r="BD16" s="395">
        <v>0</v>
      </c>
      <c r="BE16" s="395">
        <v>0</v>
      </c>
      <c r="BF16" s="395">
        <v>0</v>
      </c>
      <c r="BG16" s="395">
        <v>0</v>
      </c>
      <c r="BH16" s="395">
        <v>0</v>
      </c>
      <c r="BI16" s="395">
        <v>0</v>
      </c>
      <c r="BJ16" s="395">
        <v>0</v>
      </c>
      <c r="BK16" s="395">
        <v>0</v>
      </c>
      <c r="BL16" s="395">
        <v>0</v>
      </c>
      <c r="BM16" s="395">
        <v>0</v>
      </c>
      <c r="BN16" s="395">
        <v>0</v>
      </c>
      <c r="BO16" s="395">
        <v>0</v>
      </c>
      <c r="BP16" s="395">
        <v>0</v>
      </c>
      <c r="BQ16" s="395">
        <v>0</v>
      </c>
      <c r="BR16" s="395">
        <v>0</v>
      </c>
      <c r="BS16" s="395">
        <v>0</v>
      </c>
      <c r="BT16" s="395">
        <v>0</v>
      </c>
      <c r="BU16" s="395">
        <v>0</v>
      </c>
      <c r="BV16" s="395">
        <v>0</v>
      </c>
      <c r="BW16" s="395">
        <v>0</v>
      </c>
      <c r="BX16" s="395">
        <v>1</v>
      </c>
      <c r="BY16" s="395">
        <v>0</v>
      </c>
      <c r="BZ16" s="395">
        <v>0</v>
      </c>
      <c r="CA16" s="395">
        <v>0</v>
      </c>
      <c r="CB16" s="395">
        <v>1</v>
      </c>
      <c r="CC16" s="395">
        <v>0</v>
      </c>
      <c r="CD16" s="395">
        <v>0</v>
      </c>
      <c r="CE16" s="395">
        <v>0</v>
      </c>
      <c r="CF16" s="395">
        <v>0</v>
      </c>
      <c r="CG16" s="395">
        <v>0</v>
      </c>
      <c r="CH16" s="395">
        <v>0</v>
      </c>
      <c r="CI16" s="395">
        <v>0</v>
      </c>
      <c r="CJ16" s="395">
        <v>1</v>
      </c>
      <c r="CK16" s="395">
        <v>0</v>
      </c>
      <c r="CL16" s="395">
        <v>0</v>
      </c>
      <c r="CM16" s="395">
        <v>0</v>
      </c>
      <c r="CN16" s="395">
        <v>1</v>
      </c>
      <c r="CO16" s="395">
        <v>0</v>
      </c>
      <c r="CP16" s="395">
        <v>1</v>
      </c>
      <c r="CQ16" s="395">
        <v>0</v>
      </c>
      <c r="CR16" s="395">
        <v>0</v>
      </c>
      <c r="CS16" s="395">
        <v>0</v>
      </c>
      <c r="CT16" s="395">
        <v>1</v>
      </c>
      <c r="CU16" s="395">
        <v>0</v>
      </c>
      <c r="CV16" s="395">
        <v>0</v>
      </c>
      <c r="CW16" s="395">
        <v>102</v>
      </c>
      <c r="CX16" s="395">
        <v>0</v>
      </c>
      <c r="CY16" s="395">
        <v>0</v>
      </c>
      <c r="CZ16" s="395">
        <v>10</v>
      </c>
      <c r="DA16" s="395">
        <v>4</v>
      </c>
      <c r="DB16" s="395">
        <v>0</v>
      </c>
      <c r="DC16" s="395">
        <v>0</v>
      </c>
      <c r="DD16" s="395">
        <v>0</v>
      </c>
      <c r="DE16" s="395">
        <v>0</v>
      </c>
      <c r="DF16" s="395">
        <v>0</v>
      </c>
      <c r="DG16" s="395">
        <v>0</v>
      </c>
      <c r="DH16" s="395">
        <v>0</v>
      </c>
      <c r="DI16" s="395">
        <v>14</v>
      </c>
      <c r="DJ16" s="395">
        <v>12</v>
      </c>
      <c r="DK16" s="395">
        <v>2</v>
      </c>
      <c r="DL16" s="395">
        <v>2</v>
      </c>
      <c r="DM16" s="395">
        <v>0</v>
      </c>
      <c r="DN16" s="395">
        <v>0</v>
      </c>
      <c r="DO16" s="395">
        <v>0</v>
      </c>
      <c r="DP16" s="395">
        <v>0</v>
      </c>
      <c r="DQ16" s="395">
        <v>7</v>
      </c>
      <c r="DR16" s="395">
        <v>3</v>
      </c>
      <c r="DS16" s="395">
        <v>7</v>
      </c>
      <c r="DT16" s="395">
        <v>9</v>
      </c>
      <c r="DU16" s="395">
        <v>5</v>
      </c>
      <c r="DV16" s="395">
        <v>2</v>
      </c>
      <c r="DW16" s="395">
        <v>1</v>
      </c>
      <c r="DX16" s="395">
        <v>0</v>
      </c>
      <c r="DY16" s="395">
        <v>0</v>
      </c>
      <c r="DZ16" s="395">
        <v>0</v>
      </c>
      <c r="EA16" s="395">
        <v>2</v>
      </c>
      <c r="EB16" s="395">
        <v>7</v>
      </c>
      <c r="EC16" s="395">
        <v>7</v>
      </c>
      <c r="ED16" s="395">
        <v>3</v>
      </c>
      <c r="EE16" s="395">
        <v>4</v>
      </c>
      <c r="EF16" s="395">
        <v>3</v>
      </c>
      <c r="EG16" s="395">
        <v>0</v>
      </c>
      <c r="EH16" s="395">
        <v>0</v>
      </c>
      <c r="EI16" s="395">
        <v>7</v>
      </c>
      <c r="EJ16" s="395">
        <v>1</v>
      </c>
      <c r="EK16" s="395">
        <v>1</v>
      </c>
      <c r="EL16" s="395">
        <v>0</v>
      </c>
      <c r="EM16" s="395">
        <v>0</v>
      </c>
      <c r="EN16" s="395">
        <v>0</v>
      </c>
      <c r="EO16" s="395">
        <v>2</v>
      </c>
      <c r="EP16" s="395">
        <v>1</v>
      </c>
      <c r="EQ16" s="395">
        <v>0</v>
      </c>
      <c r="ER16" s="395">
        <v>0</v>
      </c>
      <c r="ES16" s="395">
        <v>1</v>
      </c>
      <c r="ET16" s="395">
        <v>0</v>
      </c>
      <c r="EU16" s="395">
        <v>0</v>
      </c>
      <c r="EV16" s="395">
        <v>0</v>
      </c>
      <c r="EW16" s="395">
        <v>0</v>
      </c>
      <c r="EX16" s="395">
        <v>0</v>
      </c>
      <c r="EY16" s="395">
        <v>1</v>
      </c>
      <c r="EZ16" s="395">
        <v>0</v>
      </c>
      <c r="FA16" s="395">
        <v>0</v>
      </c>
      <c r="FB16" s="395">
        <v>0</v>
      </c>
      <c r="FC16" s="395">
        <v>0</v>
      </c>
      <c r="FD16" s="395">
        <v>0</v>
      </c>
      <c r="FE16" s="395">
        <v>0</v>
      </c>
      <c r="FF16" s="395">
        <v>0</v>
      </c>
      <c r="FG16" s="395">
        <v>0</v>
      </c>
      <c r="FH16" s="395">
        <v>0</v>
      </c>
      <c r="FI16" s="395">
        <v>0</v>
      </c>
      <c r="FJ16" s="395">
        <v>0</v>
      </c>
      <c r="FK16" s="395">
        <v>0</v>
      </c>
      <c r="FL16" s="395">
        <v>0</v>
      </c>
      <c r="FM16" s="395">
        <v>0</v>
      </c>
      <c r="FN16" s="395">
        <v>0</v>
      </c>
      <c r="FO16" s="395">
        <v>0</v>
      </c>
      <c r="FP16" s="395">
        <v>0</v>
      </c>
      <c r="FQ16" s="395">
        <v>0</v>
      </c>
      <c r="FR16" s="395">
        <v>0</v>
      </c>
      <c r="FS16" s="395">
        <v>0</v>
      </c>
      <c r="FT16" s="395">
        <v>0</v>
      </c>
      <c r="FU16" s="395">
        <v>0</v>
      </c>
      <c r="FV16" s="395">
        <v>0</v>
      </c>
      <c r="FW16" s="395">
        <v>0</v>
      </c>
      <c r="FX16" s="395">
        <v>0</v>
      </c>
      <c r="FY16" s="395">
        <v>0</v>
      </c>
      <c r="FZ16" s="395">
        <v>0</v>
      </c>
      <c r="GA16" s="395">
        <v>0</v>
      </c>
      <c r="GB16" s="395">
        <v>0</v>
      </c>
      <c r="GC16" s="395">
        <v>0</v>
      </c>
      <c r="GD16" s="395">
        <v>0</v>
      </c>
      <c r="GE16" s="395">
        <v>0</v>
      </c>
      <c r="GF16" s="395">
        <v>0</v>
      </c>
      <c r="GG16" s="395">
        <v>0</v>
      </c>
      <c r="GH16" s="395">
        <v>0</v>
      </c>
      <c r="GI16" s="395">
        <v>0</v>
      </c>
      <c r="GJ16" s="395">
        <v>0</v>
      </c>
      <c r="GK16" s="395">
        <v>0</v>
      </c>
      <c r="GL16" s="395">
        <v>0</v>
      </c>
      <c r="GM16" s="395">
        <v>0</v>
      </c>
      <c r="GN16" s="395">
        <v>0</v>
      </c>
      <c r="GO16" s="395">
        <v>0</v>
      </c>
      <c r="GP16" s="395">
        <v>0</v>
      </c>
      <c r="GQ16" s="395">
        <v>0</v>
      </c>
      <c r="GR16" s="395">
        <v>40</v>
      </c>
      <c r="GS16" s="395">
        <v>20</v>
      </c>
      <c r="GT16" s="395">
        <v>60</v>
      </c>
      <c r="GU16" s="395">
        <v>52</v>
      </c>
      <c r="GV16" s="395">
        <v>26</v>
      </c>
      <c r="GW16" s="395">
        <v>78</v>
      </c>
      <c r="GX16" s="395">
        <v>41</v>
      </c>
      <c r="GY16" s="395">
        <v>15</v>
      </c>
      <c r="GZ16" s="395">
        <v>56</v>
      </c>
      <c r="HA16" s="395">
        <v>133</v>
      </c>
      <c r="HB16" s="395">
        <v>63</v>
      </c>
      <c r="HC16" s="395">
        <v>194</v>
      </c>
      <c r="HD16" s="395">
        <v>0</v>
      </c>
      <c r="HE16" s="395">
        <v>0</v>
      </c>
      <c r="HF16" s="395">
        <v>0</v>
      </c>
      <c r="HG16" s="395">
        <v>194</v>
      </c>
      <c r="HH16" s="395">
        <v>0</v>
      </c>
      <c r="HI16" s="395">
        <v>0</v>
      </c>
      <c r="HJ16" s="395">
        <v>0</v>
      </c>
      <c r="HK16" s="395">
        <v>0</v>
      </c>
      <c r="HL16" s="395">
        <v>0</v>
      </c>
      <c r="HM16" s="395">
        <v>0</v>
      </c>
      <c r="HN16" s="395">
        <v>194</v>
      </c>
      <c r="HO16" s="395">
        <v>0</v>
      </c>
      <c r="HP16" s="395">
        <v>0</v>
      </c>
      <c r="HQ16" s="395">
        <v>0</v>
      </c>
      <c r="HR16" s="395">
        <v>0</v>
      </c>
      <c r="HS16" s="395">
        <v>0</v>
      </c>
      <c r="HT16" s="395">
        <v>0</v>
      </c>
      <c r="HU16" s="395">
        <v>0</v>
      </c>
      <c r="HV16" s="395">
        <v>0</v>
      </c>
      <c r="HW16" s="395">
        <v>0</v>
      </c>
      <c r="HX16" s="395">
        <v>0</v>
      </c>
      <c r="HY16" s="395">
        <v>0</v>
      </c>
      <c r="HZ16" s="395">
        <v>0</v>
      </c>
      <c r="IA16" s="395">
        <v>0</v>
      </c>
      <c r="IB16" s="395">
        <v>0</v>
      </c>
      <c r="IC16" s="395">
        <v>0</v>
      </c>
      <c r="ID16" s="395">
        <v>0</v>
      </c>
      <c r="IE16" s="395">
        <v>0</v>
      </c>
      <c r="IF16" s="395">
        <v>0</v>
      </c>
      <c r="IG16" s="395">
        <v>0</v>
      </c>
      <c r="IH16" s="395">
        <v>0</v>
      </c>
      <c r="II16" s="395">
        <v>0</v>
      </c>
      <c r="IJ16" s="395">
        <v>0</v>
      </c>
      <c r="IK16" s="395">
        <v>0</v>
      </c>
      <c r="IL16" s="395">
        <v>0</v>
      </c>
      <c r="IM16" s="395">
        <v>0</v>
      </c>
      <c r="IN16" s="395">
        <v>0</v>
      </c>
      <c r="IO16" s="395">
        <v>0</v>
      </c>
      <c r="IP16" s="395">
        <v>5</v>
      </c>
      <c r="IQ16" s="395">
        <v>0</v>
      </c>
      <c r="IR16" s="395">
        <v>5</v>
      </c>
      <c r="IS16" s="395">
        <v>21</v>
      </c>
      <c r="IT16" s="395">
        <v>15</v>
      </c>
      <c r="IU16" s="395">
        <v>36</v>
      </c>
      <c r="IV16" s="395">
        <v>36</v>
      </c>
      <c r="IW16" s="395">
        <v>22</v>
      </c>
      <c r="IX16" s="395">
        <v>58</v>
      </c>
      <c r="IY16" s="395">
        <v>42</v>
      </c>
      <c r="IZ16" s="395">
        <v>17</v>
      </c>
      <c r="JA16" s="395">
        <v>59</v>
      </c>
      <c r="JB16" s="395">
        <v>18</v>
      </c>
      <c r="JC16" s="395">
        <v>5</v>
      </c>
      <c r="JD16" s="395">
        <v>23</v>
      </c>
      <c r="JE16" s="395">
        <v>11</v>
      </c>
      <c r="JF16" s="395">
        <v>4</v>
      </c>
      <c r="JG16" s="395">
        <v>15</v>
      </c>
      <c r="JH16" s="395">
        <v>0</v>
      </c>
      <c r="JI16" s="395">
        <v>0</v>
      </c>
      <c r="JJ16" s="395">
        <v>0</v>
      </c>
      <c r="JK16" s="395">
        <v>0</v>
      </c>
      <c r="JL16" s="395">
        <v>0</v>
      </c>
      <c r="JM16" s="395">
        <v>0</v>
      </c>
      <c r="JN16" s="395">
        <v>0</v>
      </c>
      <c r="JO16" s="395">
        <v>0</v>
      </c>
      <c r="JP16" s="395">
        <v>0</v>
      </c>
      <c r="JQ16" s="395">
        <v>0</v>
      </c>
      <c r="JR16" s="395">
        <v>0</v>
      </c>
      <c r="JS16" s="395">
        <v>0</v>
      </c>
      <c r="JT16" s="395">
        <v>0</v>
      </c>
      <c r="JU16" s="395">
        <v>0</v>
      </c>
      <c r="JV16" s="395">
        <v>0</v>
      </c>
      <c r="JW16" s="395">
        <v>0</v>
      </c>
      <c r="JX16" s="395">
        <v>0</v>
      </c>
      <c r="JY16" s="395">
        <v>0</v>
      </c>
      <c r="JZ16" s="395">
        <v>0</v>
      </c>
      <c r="KA16" s="395">
        <v>0</v>
      </c>
      <c r="KB16" s="395">
        <v>0</v>
      </c>
      <c r="KC16" s="395">
        <v>0</v>
      </c>
      <c r="KD16" s="395">
        <v>0</v>
      </c>
      <c r="KE16" s="395">
        <v>0</v>
      </c>
      <c r="KF16" s="395">
        <v>0</v>
      </c>
      <c r="KG16" s="395">
        <v>0</v>
      </c>
      <c r="KH16" s="395">
        <v>1</v>
      </c>
      <c r="KI16" s="395">
        <v>1</v>
      </c>
      <c r="KJ16" s="395">
        <v>0</v>
      </c>
      <c r="KK16" s="395">
        <v>0</v>
      </c>
      <c r="KL16" s="395">
        <v>1</v>
      </c>
      <c r="KM16" s="395">
        <v>1</v>
      </c>
      <c r="KN16" s="395">
        <v>2</v>
      </c>
      <c r="KO16" s="395">
        <v>0</v>
      </c>
      <c r="KP16" s="395">
        <v>0</v>
      </c>
      <c r="KQ16" s="395">
        <v>0</v>
      </c>
      <c r="KR16" s="395">
        <v>0</v>
      </c>
      <c r="KS16" s="395">
        <v>0</v>
      </c>
      <c r="KT16" s="395">
        <v>0</v>
      </c>
      <c r="KU16" s="395">
        <v>0</v>
      </c>
      <c r="KV16" s="395">
        <v>0</v>
      </c>
      <c r="KW16" s="395">
        <v>0</v>
      </c>
      <c r="KX16" s="395">
        <v>0</v>
      </c>
      <c r="KY16" s="395">
        <v>0</v>
      </c>
      <c r="KZ16" s="395">
        <v>0</v>
      </c>
      <c r="LA16" s="395">
        <v>0</v>
      </c>
      <c r="LB16" s="395">
        <v>0</v>
      </c>
      <c r="LC16" s="395">
        <v>0</v>
      </c>
      <c r="LD16" s="395">
        <v>0</v>
      </c>
      <c r="LE16" s="395">
        <v>0</v>
      </c>
      <c r="LF16" s="395">
        <v>0</v>
      </c>
      <c r="LG16" s="395">
        <v>0</v>
      </c>
      <c r="LH16" s="395">
        <v>0</v>
      </c>
      <c r="LI16" s="395">
        <v>0</v>
      </c>
      <c r="LJ16" s="395">
        <v>0</v>
      </c>
      <c r="LK16" s="395">
        <v>0</v>
      </c>
      <c r="LL16" s="395">
        <v>0</v>
      </c>
      <c r="LM16" s="395">
        <v>0</v>
      </c>
      <c r="LN16" s="395">
        <v>0</v>
      </c>
      <c r="LO16" s="395">
        <v>0</v>
      </c>
      <c r="LP16" s="395">
        <v>0</v>
      </c>
      <c r="LQ16" s="395">
        <v>4</v>
      </c>
      <c r="LR16" s="395">
        <v>1</v>
      </c>
      <c r="LS16" s="395">
        <v>4</v>
      </c>
      <c r="LT16" s="395">
        <v>1</v>
      </c>
      <c r="LU16" s="395">
        <v>5</v>
      </c>
      <c r="LV16" s="395">
        <v>27</v>
      </c>
      <c r="LW16" s="395">
        <v>24</v>
      </c>
      <c r="LX16" s="395">
        <v>51</v>
      </c>
      <c r="LY16" s="395">
        <v>0</v>
      </c>
      <c r="LZ16" s="395">
        <v>0</v>
      </c>
      <c r="MA16" s="395">
        <v>0</v>
      </c>
      <c r="MB16" s="395">
        <v>0</v>
      </c>
      <c r="MC16" s="395">
        <v>0</v>
      </c>
      <c r="MD16" s="395">
        <v>0</v>
      </c>
      <c r="ME16" s="395">
        <v>0</v>
      </c>
      <c r="MF16" s="395">
        <v>0</v>
      </c>
      <c r="MG16" s="395">
        <v>0</v>
      </c>
      <c r="MH16" s="395">
        <v>5</v>
      </c>
      <c r="MI16" s="395">
        <v>5</v>
      </c>
      <c r="MJ16" s="395">
        <v>5</v>
      </c>
      <c r="MK16" s="395">
        <v>15</v>
      </c>
    </row>
    <row r="17" spans="1:349" s="400" customFormat="1">
      <c r="A17" s="413">
        <v>8</v>
      </c>
      <c r="B17" s="413"/>
      <c r="C17" s="413" t="s">
        <v>90</v>
      </c>
      <c r="D17" s="414"/>
      <c r="E17" s="395"/>
      <c r="F17" s="395" t="s">
        <v>90</v>
      </c>
      <c r="G17" s="395"/>
      <c r="H17" s="395"/>
      <c r="I17" s="395"/>
      <c r="J17" s="395"/>
      <c r="K17" s="395"/>
      <c r="L17" s="395"/>
      <c r="M17" s="395"/>
      <c r="N17" s="395"/>
      <c r="O17" s="395">
        <v>0</v>
      </c>
      <c r="P17" s="395">
        <v>22</v>
      </c>
      <c r="Q17" s="395">
        <v>1</v>
      </c>
      <c r="R17" s="395">
        <v>0</v>
      </c>
      <c r="S17" s="395">
        <v>0</v>
      </c>
      <c r="T17" s="395">
        <v>23</v>
      </c>
      <c r="U17" s="395">
        <v>0</v>
      </c>
      <c r="V17" s="395">
        <v>2</v>
      </c>
      <c r="W17" s="395">
        <v>0</v>
      </c>
      <c r="X17" s="395">
        <v>0</v>
      </c>
      <c r="Y17" s="395">
        <v>0</v>
      </c>
      <c r="Z17" s="395">
        <v>2</v>
      </c>
      <c r="AA17" s="395">
        <v>0</v>
      </c>
      <c r="AB17" s="395">
        <v>0</v>
      </c>
      <c r="AC17" s="395">
        <v>0</v>
      </c>
      <c r="AD17" s="395">
        <v>0</v>
      </c>
      <c r="AE17" s="395">
        <v>0</v>
      </c>
      <c r="AF17" s="395">
        <v>0</v>
      </c>
      <c r="AG17" s="395">
        <v>0</v>
      </c>
      <c r="AH17" s="395">
        <v>0</v>
      </c>
      <c r="AI17" s="395">
        <v>0</v>
      </c>
      <c r="AJ17" s="395">
        <v>0</v>
      </c>
      <c r="AK17" s="395">
        <v>0</v>
      </c>
      <c r="AL17" s="395">
        <v>0</v>
      </c>
      <c r="AM17" s="395">
        <v>0</v>
      </c>
      <c r="AN17" s="395">
        <v>0</v>
      </c>
      <c r="AO17" s="395">
        <v>0</v>
      </c>
      <c r="AP17" s="395">
        <v>0</v>
      </c>
      <c r="AQ17" s="395">
        <v>0</v>
      </c>
      <c r="AR17" s="395">
        <v>0</v>
      </c>
      <c r="AS17" s="395">
        <v>0</v>
      </c>
      <c r="AT17" s="395">
        <v>0</v>
      </c>
      <c r="AU17" s="395">
        <v>0</v>
      </c>
      <c r="AV17" s="395">
        <v>0</v>
      </c>
      <c r="AW17" s="395">
        <v>0</v>
      </c>
      <c r="AX17" s="395">
        <v>0</v>
      </c>
      <c r="AY17" s="395">
        <v>0</v>
      </c>
      <c r="AZ17" s="395">
        <v>0</v>
      </c>
      <c r="BA17" s="395">
        <v>0</v>
      </c>
      <c r="BB17" s="395">
        <v>0</v>
      </c>
      <c r="BC17" s="395">
        <v>0</v>
      </c>
      <c r="BD17" s="395">
        <v>0</v>
      </c>
      <c r="BE17" s="395">
        <v>0</v>
      </c>
      <c r="BF17" s="395">
        <v>0</v>
      </c>
      <c r="BG17" s="395">
        <v>0</v>
      </c>
      <c r="BH17" s="395">
        <v>0</v>
      </c>
      <c r="BI17" s="395">
        <v>0</v>
      </c>
      <c r="BJ17" s="395">
        <v>0</v>
      </c>
      <c r="BK17" s="395">
        <v>0</v>
      </c>
      <c r="BL17" s="395">
        <v>1</v>
      </c>
      <c r="BM17" s="395">
        <v>0</v>
      </c>
      <c r="BN17" s="395">
        <v>0</v>
      </c>
      <c r="BO17" s="395">
        <v>0</v>
      </c>
      <c r="BP17" s="395">
        <v>1</v>
      </c>
      <c r="BQ17" s="395">
        <v>0</v>
      </c>
      <c r="BR17" s="395">
        <v>0</v>
      </c>
      <c r="BS17" s="395">
        <v>0</v>
      </c>
      <c r="BT17" s="395">
        <v>0</v>
      </c>
      <c r="BU17" s="395">
        <v>0</v>
      </c>
      <c r="BV17" s="395">
        <v>0</v>
      </c>
      <c r="BW17" s="395">
        <v>1</v>
      </c>
      <c r="BX17" s="395">
        <v>1</v>
      </c>
      <c r="BY17" s="395">
        <v>0</v>
      </c>
      <c r="BZ17" s="395">
        <v>0</v>
      </c>
      <c r="CA17" s="395">
        <v>0</v>
      </c>
      <c r="CB17" s="395">
        <v>2</v>
      </c>
      <c r="CC17" s="395">
        <v>1</v>
      </c>
      <c r="CD17" s="395">
        <v>1</v>
      </c>
      <c r="CE17" s="395">
        <v>0</v>
      </c>
      <c r="CF17" s="395">
        <v>0</v>
      </c>
      <c r="CG17" s="395">
        <v>0</v>
      </c>
      <c r="CH17" s="395">
        <v>2</v>
      </c>
      <c r="CI17" s="395">
        <v>1</v>
      </c>
      <c r="CJ17" s="395">
        <v>1</v>
      </c>
      <c r="CK17" s="395">
        <v>0</v>
      </c>
      <c r="CL17" s="395">
        <v>0</v>
      </c>
      <c r="CM17" s="395">
        <v>0</v>
      </c>
      <c r="CN17" s="395">
        <v>2</v>
      </c>
      <c r="CO17" s="395">
        <v>1</v>
      </c>
      <c r="CP17" s="395">
        <v>1</v>
      </c>
      <c r="CQ17" s="395">
        <v>0</v>
      </c>
      <c r="CR17" s="395">
        <v>0</v>
      </c>
      <c r="CS17" s="395">
        <v>0</v>
      </c>
      <c r="CT17" s="395">
        <v>2</v>
      </c>
      <c r="CU17" s="395">
        <v>0</v>
      </c>
      <c r="CV17" s="395">
        <v>0</v>
      </c>
      <c r="CW17" s="395">
        <v>72</v>
      </c>
      <c r="CX17" s="395">
        <v>0</v>
      </c>
      <c r="CY17" s="395">
        <v>0</v>
      </c>
      <c r="CZ17" s="395">
        <v>17</v>
      </c>
      <c r="DA17" s="395">
        <v>1</v>
      </c>
      <c r="DB17" s="395">
        <v>1</v>
      </c>
      <c r="DC17" s="395">
        <v>0</v>
      </c>
      <c r="DD17" s="395">
        <v>0</v>
      </c>
      <c r="DE17" s="395">
        <v>0</v>
      </c>
      <c r="DF17" s="395">
        <v>0</v>
      </c>
      <c r="DG17" s="395">
        <v>2</v>
      </c>
      <c r="DH17" s="395">
        <v>0</v>
      </c>
      <c r="DI17" s="395">
        <v>16</v>
      </c>
      <c r="DJ17" s="395">
        <v>17</v>
      </c>
      <c r="DK17" s="395">
        <v>1</v>
      </c>
      <c r="DL17" s="395">
        <v>1</v>
      </c>
      <c r="DM17" s="395">
        <v>0</v>
      </c>
      <c r="DN17" s="395">
        <v>0</v>
      </c>
      <c r="DO17" s="395">
        <v>0</v>
      </c>
      <c r="DP17" s="395">
        <v>0</v>
      </c>
      <c r="DQ17" s="395">
        <v>6</v>
      </c>
      <c r="DR17" s="395">
        <v>9</v>
      </c>
      <c r="DS17" s="395">
        <v>9</v>
      </c>
      <c r="DT17" s="395">
        <v>9</v>
      </c>
      <c r="DU17" s="395">
        <v>4</v>
      </c>
      <c r="DV17" s="395">
        <v>0</v>
      </c>
      <c r="DW17" s="395">
        <v>1</v>
      </c>
      <c r="DX17" s="395">
        <v>1</v>
      </c>
      <c r="DY17" s="395">
        <v>0</v>
      </c>
      <c r="DZ17" s="395">
        <v>0</v>
      </c>
      <c r="EA17" s="395">
        <v>8</v>
      </c>
      <c r="EB17" s="395">
        <v>8</v>
      </c>
      <c r="EC17" s="395">
        <v>6</v>
      </c>
      <c r="ED17" s="395">
        <v>2</v>
      </c>
      <c r="EE17" s="395">
        <v>3</v>
      </c>
      <c r="EF17" s="395">
        <v>4</v>
      </c>
      <c r="EG17" s="395">
        <v>0</v>
      </c>
      <c r="EH17" s="395">
        <v>0</v>
      </c>
      <c r="EI17" s="395">
        <v>3</v>
      </c>
      <c r="EJ17" s="395">
        <v>5</v>
      </c>
      <c r="EK17" s="395">
        <v>1</v>
      </c>
      <c r="EL17" s="395">
        <v>0</v>
      </c>
      <c r="EM17" s="395">
        <v>2</v>
      </c>
      <c r="EN17" s="395">
        <v>0</v>
      </c>
      <c r="EO17" s="395">
        <v>3</v>
      </c>
      <c r="EP17" s="395">
        <v>3</v>
      </c>
      <c r="EQ17" s="395">
        <v>0</v>
      </c>
      <c r="ER17" s="395">
        <v>0</v>
      </c>
      <c r="ES17" s="395">
        <v>1</v>
      </c>
      <c r="ET17" s="395">
        <v>3</v>
      </c>
      <c r="EU17" s="395">
        <v>0</v>
      </c>
      <c r="EV17" s="395">
        <v>0</v>
      </c>
      <c r="EW17" s="395">
        <v>1</v>
      </c>
      <c r="EX17" s="395">
        <v>0</v>
      </c>
      <c r="EY17" s="395">
        <v>0</v>
      </c>
      <c r="EZ17" s="395">
        <v>0</v>
      </c>
      <c r="FA17" s="395">
        <v>0</v>
      </c>
      <c r="FB17" s="395">
        <v>0</v>
      </c>
      <c r="FC17" s="395">
        <v>1</v>
      </c>
      <c r="FD17" s="395">
        <v>0</v>
      </c>
      <c r="FE17" s="395">
        <v>0</v>
      </c>
      <c r="FF17" s="395">
        <v>0</v>
      </c>
      <c r="FG17" s="395">
        <v>0</v>
      </c>
      <c r="FH17" s="395">
        <v>0</v>
      </c>
      <c r="FI17" s="395">
        <v>0</v>
      </c>
      <c r="FJ17" s="395">
        <v>0</v>
      </c>
      <c r="FK17" s="395">
        <v>0</v>
      </c>
      <c r="FL17" s="395">
        <v>0</v>
      </c>
      <c r="FM17" s="395">
        <v>0</v>
      </c>
      <c r="FN17" s="395">
        <v>0</v>
      </c>
      <c r="FO17" s="395">
        <v>0</v>
      </c>
      <c r="FP17" s="395">
        <v>0</v>
      </c>
      <c r="FQ17" s="395">
        <v>0</v>
      </c>
      <c r="FR17" s="395">
        <v>0</v>
      </c>
      <c r="FS17" s="395">
        <v>0</v>
      </c>
      <c r="FT17" s="395">
        <v>0</v>
      </c>
      <c r="FU17" s="395">
        <v>0</v>
      </c>
      <c r="FV17" s="395">
        <v>0</v>
      </c>
      <c r="FW17" s="395">
        <v>0</v>
      </c>
      <c r="FX17" s="395">
        <v>0</v>
      </c>
      <c r="FY17" s="395">
        <v>0</v>
      </c>
      <c r="FZ17" s="395">
        <v>0</v>
      </c>
      <c r="GA17" s="395">
        <v>0</v>
      </c>
      <c r="GB17" s="395">
        <v>0</v>
      </c>
      <c r="GC17" s="395">
        <v>0</v>
      </c>
      <c r="GD17" s="395">
        <v>0</v>
      </c>
      <c r="GE17" s="395">
        <v>0</v>
      </c>
      <c r="GF17" s="395">
        <v>0</v>
      </c>
      <c r="GG17" s="395">
        <v>0</v>
      </c>
      <c r="GH17" s="395">
        <v>0</v>
      </c>
      <c r="GI17" s="395">
        <v>0</v>
      </c>
      <c r="GJ17" s="395">
        <v>0</v>
      </c>
      <c r="GK17" s="395">
        <v>0</v>
      </c>
      <c r="GL17" s="395">
        <v>0</v>
      </c>
      <c r="GM17" s="395">
        <v>0</v>
      </c>
      <c r="GN17" s="395">
        <v>0</v>
      </c>
      <c r="GO17" s="395">
        <v>0</v>
      </c>
      <c r="GP17" s="395">
        <v>0</v>
      </c>
      <c r="GQ17" s="395">
        <v>0</v>
      </c>
      <c r="GR17" s="395">
        <v>102</v>
      </c>
      <c r="GS17" s="395">
        <v>73</v>
      </c>
      <c r="GT17" s="395">
        <v>175</v>
      </c>
      <c r="GU17" s="395">
        <v>98</v>
      </c>
      <c r="GV17" s="395">
        <v>73</v>
      </c>
      <c r="GW17" s="395">
        <v>171</v>
      </c>
      <c r="GX17" s="395">
        <v>80</v>
      </c>
      <c r="GY17" s="395">
        <v>55</v>
      </c>
      <c r="GZ17" s="395">
        <v>135</v>
      </c>
      <c r="HA17" s="395">
        <v>281</v>
      </c>
      <c r="HB17" s="395">
        <v>201</v>
      </c>
      <c r="HC17" s="395">
        <v>481</v>
      </c>
      <c r="HD17" s="395">
        <v>0</v>
      </c>
      <c r="HE17" s="395">
        <v>0</v>
      </c>
      <c r="HF17" s="395">
        <v>0</v>
      </c>
      <c r="HG17" s="395">
        <v>480</v>
      </c>
      <c r="HH17" s="395">
        <v>0</v>
      </c>
      <c r="HI17" s="395">
        <v>1</v>
      </c>
      <c r="HJ17" s="395">
        <v>0</v>
      </c>
      <c r="HK17" s="395">
        <v>0</v>
      </c>
      <c r="HL17" s="395">
        <v>0</v>
      </c>
      <c r="HM17" s="395">
        <v>0</v>
      </c>
      <c r="HN17" s="395">
        <v>481</v>
      </c>
      <c r="HO17" s="395">
        <v>0</v>
      </c>
      <c r="HP17" s="395">
        <v>1</v>
      </c>
      <c r="HQ17" s="395">
        <v>1</v>
      </c>
      <c r="HR17" s="395">
        <v>0</v>
      </c>
      <c r="HS17" s="395">
        <v>0</v>
      </c>
      <c r="HT17" s="395">
        <v>0</v>
      </c>
      <c r="HU17" s="395">
        <v>0</v>
      </c>
      <c r="HV17" s="395">
        <v>0</v>
      </c>
      <c r="HW17" s="395">
        <v>0</v>
      </c>
      <c r="HX17" s="395">
        <v>0</v>
      </c>
      <c r="HY17" s="395">
        <v>0</v>
      </c>
      <c r="HZ17" s="395">
        <v>0</v>
      </c>
      <c r="IA17" s="395">
        <v>0</v>
      </c>
      <c r="IB17" s="395">
        <v>0</v>
      </c>
      <c r="IC17" s="395">
        <v>0</v>
      </c>
      <c r="ID17" s="395">
        <v>0</v>
      </c>
      <c r="IE17" s="395">
        <v>0</v>
      </c>
      <c r="IF17" s="395">
        <v>0</v>
      </c>
      <c r="IG17" s="395">
        <v>0</v>
      </c>
      <c r="IH17" s="395">
        <v>0</v>
      </c>
      <c r="II17" s="395">
        <v>0</v>
      </c>
      <c r="IJ17" s="395">
        <v>0</v>
      </c>
      <c r="IK17" s="395">
        <v>0</v>
      </c>
      <c r="IL17" s="395">
        <v>0</v>
      </c>
      <c r="IM17" s="395">
        <v>0</v>
      </c>
      <c r="IN17" s="395">
        <v>0</v>
      </c>
      <c r="IO17" s="395">
        <v>0</v>
      </c>
      <c r="IP17" s="395">
        <v>5</v>
      </c>
      <c r="IQ17" s="395">
        <v>4</v>
      </c>
      <c r="IR17" s="395">
        <v>9</v>
      </c>
      <c r="IS17" s="395">
        <v>42</v>
      </c>
      <c r="IT17" s="395">
        <v>47</v>
      </c>
      <c r="IU17" s="395">
        <v>89</v>
      </c>
      <c r="IV17" s="395">
        <v>92</v>
      </c>
      <c r="IW17" s="395">
        <v>60</v>
      </c>
      <c r="IX17" s="395">
        <v>152</v>
      </c>
      <c r="IY17" s="395">
        <v>87</v>
      </c>
      <c r="IZ17" s="395">
        <v>62</v>
      </c>
      <c r="JA17" s="395">
        <v>149</v>
      </c>
      <c r="JB17" s="395">
        <v>44</v>
      </c>
      <c r="JC17" s="395">
        <v>25</v>
      </c>
      <c r="JD17" s="395">
        <v>69</v>
      </c>
      <c r="JE17" s="395">
        <v>11</v>
      </c>
      <c r="JF17" s="395">
        <v>2</v>
      </c>
      <c r="JG17" s="395">
        <v>13</v>
      </c>
      <c r="JH17" s="395">
        <v>0</v>
      </c>
      <c r="JI17" s="395">
        <v>0</v>
      </c>
      <c r="JJ17" s="395">
        <v>0</v>
      </c>
      <c r="JK17" s="395">
        <v>0</v>
      </c>
      <c r="JL17" s="395">
        <v>0</v>
      </c>
      <c r="JM17" s="395">
        <v>0</v>
      </c>
      <c r="JN17" s="395">
        <v>0</v>
      </c>
      <c r="JO17" s="395">
        <v>0</v>
      </c>
      <c r="JP17" s="395">
        <v>0</v>
      </c>
      <c r="JQ17" s="395">
        <v>0</v>
      </c>
      <c r="JR17" s="395">
        <v>0</v>
      </c>
      <c r="JS17" s="395">
        <v>0</v>
      </c>
      <c r="JT17" s="395">
        <v>0</v>
      </c>
      <c r="JU17" s="395">
        <v>0</v>
      </c>
      <c r="JV17" s="395">
        <v>0</v>
      </c>
      <c r="JW17" s="395">
        <v>0</v>
      </c>
      <c r="JX17" s="395">
        <v>0</v>
      </c>
      <c r="JY17" s="395">
        <v>0</v>
      </c>
      <c r="JZ17" s="395">
        <v>0</v>
      </c>
      <c r="KA17" s="395">
        <v>0</v>
      </c>
      <c r="KB17" s="395">
        <v>0</v>
      </c>
      <c r="KC17" s="395">
        <v>0</v>
      </c>
      <c r="KD17" s="395">
        <v>0</v>
      </c>
      <c r="KE17" s="395">
        <v>0</v>
      </c>
      <c r="KF17" s="395">
        <v>0</v>
      </c>
      <c r="KG17" s="395">
        <v>2</v>
      </c>
      <c r="KH17" s="395">
        <v>1</v>
      </c>
      <c r="KI17" s="395">
        <v>0</v>
      </c>
      <c r="KJ17" s="395">
        <v>0</v>
      </c>
      <c r="KK17" s="395">
        <v>0</v>
      </c>
      <c r="KL17" s="395">
        <v>1</v>
      </c>
      <c r="KM17" s="395">
        <v>2</v>
      </c>
      <c r="KN17" s="395">
        <v>3</v>
      </c>
      <c r="KO17" s="395">
        <v>0</v>
      </c>
      <c r="KP17" s="395">
        <v>0</v>
      </c>
      <c r="KQ17" s="395">
        <v>0</v>
      </c>
      <c r="KR17" s="395">
        <v>0</v>
      </c>
      <c r="KS17" s="395">
        <v>0</v>
      </c>
      <c r="KT17" s="395">
        <v>0</v>
      </c>
      <c r="KU17" s="395">
        <v>0</v>
      </c>
      <c r="KV17" s="395">
        <v>0</v>
      </c>
      <c r="KW17" s="395">
        <v>0</v>
      </c>
      <c r="KX17" s="395">
        <v>0</v>
      </c>
      <c r="KY17" s="395">
        <v>0</v>
      </c>
      <c r="KZ17" s="395">
        <v>0</v>
      </c>
      <c r="LA17" s="395">
        <v>0</v>
      </c>
      <c r="LB17" s="395">
        <v>0</v>
      </c>
      <c r="LC17" s="395">
        <v>0</v>
      </c>
      <c r="LD17" s="395">
        <v>0</v>
      </c>
      <c r="LE17" s="395">
        <v>0</v>
      </c>
      <c r="LF17" s="395">
        <v>0</v>
      </c>
      <c r="LG17" s="395">
        <v>0</v>
      </c>
      <c r="LH17" s="395">
        <v>0</v>
      </c>
      <c r="LI17" s="395">
        <v>0</v>
      </c>
      <c r="LJ17" s="395">
        <v>0</v>
      </c>
      <c r="LK17" s="395">
        <v>0</v>
      </c>
      <c r="LL17" s="395">
        <v>0</v>
      </c>
      <c r="LM17" s="395">
        <v>0</v>
      </c>
      <c r="LN17" s="395">
        <v>0</v>
      </c>
      <c r="LO17" s="395">
        <v>0</v>
      </c>
      <c r="LP17" s="395">
        <v>0</v>
      </c>
      <c r="LQ17" s="395">
        <v>1</v>
      </c>
      <c r="LR17" s="395">
        <v>0</v>
      </c>
      <c r="LS17" s="395">
        <v>1</v>
      </c>
      <c r="LT17" s="395">
        <v>0</v>
      </c>
      <c r="LU17" s="395">
        <v>1</v>
      </c>
      <c r="LV17" s="395">
        <v>67</v>
      </c>
      <c r="LW17" s="395">
        <v>43</v>
      </c>
      <c r="LX17" s="395">
        <v>110</v>
      </c>
      <c r="LY17" s="395">
        <v>0</v>
      </c>
      <c r="LZ17" s="395">
        <v>0</v>
      </c>
      <c r="MA17" s="395">
        <v>0</v>
      </c>
      <c r="MB17" s="395">
        <v>0</v>
      </c>
      <c r="MC17" s="395">
        <v>0</v>
      </c>
      <c r="MD17" s="395">
        <v>0</v>
      </c>
      <c r="ME17" s="395">
        <v>0</v>
      </c>
      <c r="MF17" s="395">
        <v>0</v>
      </c>
      <c r="MG17" s="395">
        <v>0</v>
      </c>
      <c r="MH17" s="395">
        <v>9</v>
      </c>
      <c r="MI17" s="395">
        <v>9</v>
      </c>
      <c r="MJ17" s="395">
        <v>7</v>
      </c>
      <c r="MK17" s="395">
        <v>25</v>
      </c>
    </row>
    <row r="18" spans="1:349" s="400" customFormat="1">
      <c r="A18" s="413">
        <v>9</v>
      </c>
      <c r="B18" s="413"/>
      <c r="C18" s="413" t="s">
        <v>84</v>
      </c>
      <c r="D18" s="414"/>
      <c r="E18" s="395"/>
      <c r="F18" s="395" t="s">
        <v>84</v>
      </c>
      <c r="G18" s="395"/>
      <c r="H18" s="395"/>
      <c r="I18" s="395"/>
      <c r="J18" s="395"/>
      <c r="K18" s="395"/>
      <c r="L18" s="395"/>
      <c r="M18" s="395"/>
      <c r="N18" s="395"/>
      <c r="O18" s="395">
        <v>0</v>
      </c>
      <c r="P18" s="395">
        <v>74</v>
      </c>
      <c r="Q18" s="395">
        <v>0</v>
      </c>
      <c r="R18" s="395">
        <v>0</v>
      </c>
      <c r="S18" s="395">
        <v>0</v>
      </c>
      <c r="T18" s="395">
        <v>74</v>
      </c>
      <c r="U18" s="395">
        <v>1</v>
      </c>
      <c r="V18" s="395">
        <v>3</v>
      </c>
      <c r="W18" s="395">
        <v>0</v>
      </c>
      <c r="X18" s="395">
        <v>0</v>
      </c>
      <c r="Y18" s="395">
        <v>0</v>
      </c>
      <c r="Z18" s="395">
        <v>4</v>
      </c>
      <c r="AA18" s="395">
        <v>0</v>
      </c>
      <c r="AB18" s="395">
        <v>1</v>
      </c>
      <c r="AC18" s="395">
        <v>0</v>
      </c>
      <c r="AD18" s="395">
        <v>0</v>
      </c>
      <c r="AE18" s="395">
        <v>0</v>
      </c>
      <c r="AF18" s="395">
        <v>1</v>
      </c>
      <c r="AG18" s="395">
        <v>0</v>
      </c>
      <c r="AH18" s="395">
        <v>1</v>
      </c>
      <c r="AI18" s="395">
        <v>0</v>
      </c>
      <c r="AJ18" s="395">
        <v>0</v>
      </c>
      <c r="AK18" s="395">
        <v>0</v>
      </c>
      <c r="AL18" s="395">
        <v>1</v>
      </c>
      <c r="AM18" s="395">
        <v>0</v>
      </c>
      <c r="AN18" s="395">
        <v>0</v>
      </c>
      <c r="AO18" s="395">
        <v>0</v>
      </c>
      <c r="AP18" s="395">
        <v>0</v>
      </c>
      <c r="AQ18" s="395">
        <v>0</v>
      </c>
      <c r="AR18" s="395">
        <v>0</v>
      </c>
      <c r="AS18" s="395">
        <v>0</v>
      </c>
      <c r="AT18" s="395">
        <v>0</v>
      </c>
      <c r="AU18" s="395">
        <v>0</v>
      </c>
      <c r="AV18" s="395">
        <v>0</v>
      </c>
      <c r="AW18" s="395">
        <v>0</v>
      </c>
      <c r="AX18" s="395">
        <v>0</v>
      </c>
      <c r="AY18" s="395">
        <v>0</v>
      </c>
      <c r="AZ18" s="395">
        <v>1</v>
      </c>
      <c r="BA18" s="395">
        <v>0</v>
      </c>
      <c r="BB18" s="395">
        <v>0</v>
      </c>
      <c r="BC18" s="395">
        <v>0</v>
      </c>
      <c r="BD18" s="395">
        <v>1</v>
      </c>
      <c r="BE18" s="395">
        <v>0</v>
      </c>
      <c r="BF18" s="395">
        <v>0</v>
      </c>
      <c r="BG18" s="395">
        <v>0</v>
      </c>
      <c r="BH18" s="395">
        <v>0</v>
      </c>
      <c r="BI18" s="395">
        <v>0</v>
      </c>
      <c r="BJ18" s="395">
        <v>0</v>
      </c>
      <c r="BK18" s="395">
        <v>0</v>
      </c>
      <c r="BL18" s="395">
        <v>3</v>
      </c>
      <c r="BM18" s="395">
        <v>0</v>
      </c>
      <c r="BN18" s="395">
        <v>0</v>
      </c>
      <c r="BO18" s="395">
        <v>0</v>
      </c>
      <c r="BP18" s="395">
        <v>3</v>
      </c>
      <c r="BQ18" s="395">
        <v>0</v>
      </c>
      <c r="BR18" s="395">
        <v>1</v>
      </c>
      <c r="BS18" s="395">
        <v>0</v>
      </c>
      <c r="BT18" s="395">
        <v>0</v>
      </c>
      <c r="BU18" s="395">
        <v>0</v>
      </c>
      <c r="BV18" s="395">
        <v>1</v>
      </c>
      <c r="BW18" s="395">
        <v>0</v>
      </c>
      <c r="BX18" s="395">
        <v>2</v>
      </c>
      <c r="BY18" s="395">
        <v>0</v>
      </c>
      <c r="BZ18" s="395">
        <v>0</v>
      </c>
      <c r="CA18" s="395">
        <v>0</v>
      </c>
      <c r="CB18" s="395">
        <v>2</v>
      </c>
      <c r="CC18" s="395">
        <v>1</v>
      </c>
      <c r="CD18" s="395">
        <v>1</v>
      </c>
      <c r="CE18" s="395">
        <v>0</v>
      </c>
      <c r="CF18" s="395">
        <v>0</v>
      </c>
      <c r="CG18" s="395">
        <v>0</v>
      </c>
      <c r="CH18" s="395">
        <v>2</v>
      </c>
      <c r="CI18" s="395">
        <v>0</v>
      </c>
      <c r="CJ18" s="395">
        <v>6</v>
      </c>
      <c r="CK18" s="395">
        <v>0</v>
      </c>
      <c r="CL18" s="395">
        <v>0</v>
      </c>
      <c r="CM18" s="395">
        <v>0</v>
      </c>
      <c r="CN18" s="395">
        <v>6</v>
      </c>
      <c r="CO18" s="395">
        <v>0</v>
      </c>
      <c r="CP18" s="395">
        <v>6</v>
      </c>
      <c r="CQ18" s="395">
        <v>0</v>
      </c>
      <c r="CR18" s="395">
        <v>0</v>
      </c>
      <c r="CS18" s="395">
        <v>0</v>
      </c>
      <c r="CT18" s="395">
        <v>6</v>
      </c>
      <c r="CU18" s="395">
        <v>0</v>
      </c>
      <c r="CV18" s="395">
        <v>0</v>
      </c>
      <c r="CW18" s="395">
        <v>127</v>
      </c>
      <c r="CX18" s="395">
        <v>0</v>
      </c>
      <c r="CY18" s="395">
        <v>0</v>
      </c>
      <c r="CZ18" s="395">
        <v>40</v>
      </c>
      <c r="DA18" s="395">
        <v>2</v>
      </c>
      <c r="DB18" s="395">
        <v>2</v>
      </c>
      <c r="DC18" s="395">
        <v>0</v>
      </c>
      <c r="DD18" s="395">
        <v>0</v>
      </c>
      <c r="DE18" s="395">
        <v>0</v>
      </c>
      <c r="DF18" s="395">
        <v>0</v>
      </c>
      <c r="DG18" s="395">
        <v>5</v>
      </c>
      <c r="DH18" s="395">
        <v>7</v>
      </c>
      <c r="DI18" s="395">
        <v>61</v>
      </c>
      <c r="DJ18" s="395">
        <v>89</v>
      </c>
      <c r="DK18" s="395">
        <v>9</v>
      </c>
      <c r="DL18" s="395">
        <v>3</v>
      </c>
      <c r="DM18" s="395">
        <v>0</v>
      </c>
      <c r="DN18" s="395">
        <v>0</v>
      </c>
      <c r="DO18" s="395">
        <v>0</v>
      </c>
      <c r="DP18" s="395">
        <v>0</v>
      </c>
      <c r="DQ18" s="395">
        <v>9</v>
      </c>
      <c r="DR18" s="395">
        <v>36</v>
      </c>
      <c r="DS18" s="395">
        <v>41</v>
      </c>
      <c r="DT18" s="395">
        <v>45</v>
      </c>
      <c r="DU18" s="395">
        <v>23</v>
      </c>
      <c r="DV18" s="395">
        <v>15</v>
      </c>
      <c r="DW18" s="395">
        <v>4</v>
      </c>
      <c r="DX18" s="395">
        <v>5</v>
      </c>
      <c r="DY18" s="395">
        <v>0</v>
      </c>
      <c r="DZ18" s="395">
        <v>0</v>
      </c>
      <c r="EA18" s="395">
        <v>48</v>
      </c>
      <c r="EB18" s="395">
        <v>54</v>
      </c>
      <c r="EC18" s="395">
        <v>0</v>
      </c>
      <c r="ED18" s="395">
        <v>0</v>
      </c>
      <c r="EE18" s="395">
        <v>13</v>
      </c>
      <c r="EF18" s="395">
        <v>14</v>
      </c>
      <c r="EG18" s="395">
        <v>0</v>
      </c>
      <c r="EH18" s="395">
        <v>0</v>
      </c>
      <c r="EI18" s="395">
        <v>16</v>
      </c>
      <c r="EJ18" s="395">
        <v>33</v>
      </c>
      <c r="EK18" s="395">
        <v>1</v>
      </c>
      <c r="EL18" s="395">
        <v>3</v>
      </c>
      <c r="EM18" s="395">
        <v>0</v>
      </c>
      <c r="EN18" s="395">
        <v>0</v>
      </c>
      <c r="EO18" s="395">
        <v>8</v>
      </c>
      <c r="EP18" s="395">
        <v>16</v>
      </c>
      <c r="EQ18" s="395">
        <v>0</v>
      </c>
      <c r="ER18" s="395">
        <v>0</v>
      </c>
      <c r="ES18" s="395">
        <v>5</v>
      </c>
      <c r="ET18" s="395">
        <v>9</v>
      </c>
      <c r="EU18" s="395">
        <v>1</v>
      </c>
      <c r="EV18" s="395">
        <v>0</v>
      </c>
      <c r="EW18" s="395">
        <v>0</v>
      </c>
      <c r="EX18" s="395">
        <v>2</v>
      </c>
      <c r="EY18" s="395">
        <v>0</v>
      </c>
      <c r="EZ18" s="395">
        <v>1</v>
      </c>
      <c r="FA18" s="395">
        <v>0</v>
      </c>
      <c r="FB18" s="395">
        <v>0</v>
      </c>
      <c r="FC18" s="395">
        <v>0</v>
      </c>
      <c r="FD18" s="395">
        <v>0</v>
      </c>
      <c r="FE18" s="395">
        <v>0</v>
      </c>
      <c r="FF18" s="395">
        <v>0</v>
      </c>
      <c r="FG18" s="395">
        <v>0</v>
      </c>
      <c r="FH18" s="395">
        <v>0</v>
      </c>
      <c r="FI18" s="395">
        <v>0</v>
      </c>
      <c r="FJ18" s="395">
        <v>0</v>
      </c>
      <c r="FK18" s="395">
        <v>0</v>
      </c>
      <c r="FL18" s="395">
        <v>0</v>
      </c>
      <c r="FM18" s="395">
        <v>0</v>
      </c>
      <c r="FN18" s="395">
        <v>0</v>
      </c>
      <c r="FO18" s="395">
        <v>0</v>
      </c>
      <c r="FP18" s="395">
        <v>0</v>
      </c>
      <c r="FQ18" s="395">
        <v>0</v>
      </c>
      <c r="FR18" s="395">
        <v>0</v>
      </c>
      <c r="FS18" s="395">
        <v>0</v>
      </c>
      <c r="FT18" s="395">
        <v>0</v>
      </c>
      <c r="FU18" s="395">
        <v>0</v>
      </c>
      <c r="FV18" s="395">
        <v>0</v>
      </c>
      <c r="FW18" s="395">
        <v>0</v>
      </c>
      <c r="FX18" s="395">
        <v>0</v>
      </c>
      <c r="FY18" s="395">
        <v>0</v>
      </c>
      <c r="FZ18" s="395">
        <v>0</v>
      </c>
      <c r="GA18" s="395">
        <v>0</v>
      </c>
      <c r="GB18" s="395">
        <v>0</v>
      </c>
      <c r="GC18" s="395">
        <v>0</v>
      </c>
      <c r="GD18" s="395">
        <v>0</v>
      </c>
      <c r="GE18" s="395">
        <v>0</v>
      </c>
      <c r="GF18" s="395">
        <v>0</v>
      </c>
      <c r="GG18" s="395">
        <v>0</v>
      </c>
      <c r="GH18" s="395">
        <v>0</v>
      </c>
      <c r="GI18" s="395">
        <v>0</v>
      </c>
      <c r="GJ18" s="395">
        <v>0</v>
      </c>
      <c r="GK18" s="395">
        <v>0</v>
      </c>
      <c r="GL18" s="395">
        <v>0</v>
      </c>
      <c r="GM18" s="395">
        <v>0</v>
      </c>
      <c r="GN18" s="395">
        <v>0</v>
      </c>
      <c r="GO18" s="395">
        <v>0</v>
      </c>
      <c r="GP18" s="395">
        <v>0</v>
      </c>
      <c r="GQ18" s="395">
        <v>0</v>
      </c>
      <c r="GR18" s="395">
        <v>285</v>
      </c>
      <c r="GS18" s="395">
        <v>360</v>
      </c>
      <c r="GT18" s="395">
        <v>645</v>
      </c>
      <c r="GU18" s="395">
        <v>301</v>
      </c>
      <c r="GV18" s="395">
        <v>393</v>
      </c>
      <c r="GW18" s="395">
        <v>694</v>
      </c>
      <c r="GX18" s="395">
        <v>272</v>
      </c>
      <c r="GY18" s="395">
        <v>302</v>
      </c>
      <c r="GZ18" s="395">
        <v>574</v>
      </c>
      <c r="HA18" s="395">
        <v>856</v>
      </c>
      <c r="HB18" s="395">
        <v>1054</v>
      </c>
      <c r="HC18" s="395">
        <v>1913</v>
      </c>
      <c r="HD18" s="395">
        <v>0</v>
      </c>
      <c r="HE18" s="395">
        <v>0</v>
      </c>
      <c r="HF18" s="395">
        <v>0</v>
      </c>
      <c r="HG18" s="395">
        <v>1887</v>
      </c>
      <c r="HH18" s="395">
        <v>22</v>
      </c>
      <c r="HI18" s="395">
        <v>4</v>
      </c>
      <c r="HJ18" s="395">
        <v>0</v>
      </c>
      <c r="HK18" s="395">
        <v>0</v>
      </c>
      <c r="HL18" s="395">
        <v>0</v>
      </c>
      <c r="HM18" s="395">
        <v>0</v>
      </c>
      <c r="HN18" s="395">
        <v>1913</v>
      </c>
      <c r="HO18" s="395">
        <v>1</v>
      </c>
      <c r="HP18" s="395">
        <v>0</v>
      </c>
      <c r="HQ18" s="395">
        <v>1</v>
      </c>
      <c r="HR18" s="395">
        <v>0</v>
      </c>
      <c r="HS18" s="395">
        <v>0</v>
      </c>
      <c r="HT18" s="395">
        <v>0</v>
      </c>
      <c r="HU18" s="395">
        <v>0</v>
      </c>
      <c r="HV18" s="395">
        <v>0</v>
      </c>
      <c r="HW18" s="395">
        <v>0</v>
      </c>
      <c r="HX18" s="395">
        <v>0</v>
      </c>
      <c r="HY18" s="395">
        <v>0</v>
      </c>
      <c r="HZ18" s="395">
        <v>0</v>
      </c>
      <c r="IA18" s="395">
        <v>0</v>
      </c>
      <c r="IB18" s="395">
        <v>0</v>
      </c>
      <c r="IC18" s="395">
        <v>0</v>
      </c>
      <c r="ID18" s="395">
        <v>0</v>
      </c>
      <c r="IE18" s="395">
        <v>0</v>
      </c>
      <c r="IF18" s="395">
        <v>0</v>
      </c>
      <c r="IG18" s="395">
        <v>0</v>
      </c>
      <c r="IH18" s="395">
        <v>0</v>
      </c>
      <c r="II18" s="395">
        <v>0</v>
      </c>
      <c r="IJ18" s="395">
        <v>0</v>
      </c>
      <c r="IK18" s="395">
        <v>0</v>
      </c>
      <c r="IL18" s="395">
        <v>0</v>
      </c>
      <c r="IM18" s="395">
        <v>0</v>
      </c>
      <c r="IN18" s="395">
        <v>0</v>
      </c>
      <c r="IO18" s="395">
        <v>0</v>
      </c>
      <c r="IP18" s="395">
        <v>13</v>
      </c>
      <c r="IQ18" s="395">
        <v>34</v>
      </c>
      <c r="IR18" s="395">
        <v>47</v>
      </c>
      <c r="IS18" s="395">
        <v>135</v>
      </c>
      <c r="IT18" s="395">
        <v>218</v>
      </c>
      <c r="IU18" s="395">
        <v>353</v>
      </c>
      <c r="IV18" s="395">
        <v>261</v>
      </c>
      <c r="IW18" s="395">
        <v>348</v>
      </c>
      <c r="IX18" s="395">
        <v>609</v>
      </c>
      <c r="IY18" s="395">
        <v>272</v>
      </c>
      <c r="IZ18" s="395">
        <v>306</v>
      </c>
      <c r="JA18" s="395">
        <v>578</v>
      </c>
      <c r="JB18" s="395">
        <v>118</v>
      </c>
      <c r="JC18" s="395">
        <v>119</v>
      </c>
      <c r="JD18" s="395">
        <v>237</v>
      </c>
      <c r="JE18" s="395">
        <v>56</v>
      </c>
      <c r="JF18" s="395">
        <v>29</v>
      </c>
      <c r="JG18" s="395">
        <v>85</v>
      </c>
      <c r="JH18" s="395">
        <v>0</v>
      </c>
      <c r="JI18" s="395">
        <v>0</v>
      </c>
      <c r="JJ18" s="395">
        <v>0</v>
      </c>
      <c r="JK18" s="395">
        <v>0</v>
      </c>
      <c r="JL18" s="395">
        <v>0</v>
      </c>
      <c r="JM18" s="395">
        <v>0</v>
      </c>
      <c r="JN18" s="395">
        <v>0</v>
      </c>
      <c r="JO18" s="395">
        <v>0</v>
      </c>
      <c r="JP18" s="395">
        <v>0</v>
      </c>
      <c r="JQ18" s="395">
        <v>0</v>
      </c>
      <c r="JR18" s="395">
        <v>0</v>
      </c>
      <c r="JS18" s="395">
        <v>0</v>
      </c>
      <c r="JT18" s="395">
        <v>0</v>
      </c>
      <c r="JU18" s="395">
        <v>0</v>
      </c>
      <c r="JV18" s="395">
        <v>0</v>
      </c>
      <c r="JW18" s="395">
        <v>0</v>
      </c>
      <c r="JX18" s="395">
        <v>0</v>
      </c>
      <c r="JY18" s="395">
        <v>0</v>
      </c>
      <c r="JZ18" s="395">
        <v>0</v>
      </c>
      <c r="KA18" s="395">
        <v>0</v>
      </c>
      <c r="KB18" s="395">
        <v>0</v>
      </c>
      <c r="KC18" s="395">
        <v>0</v>
      </c>
      <c r="KD18" s="395">
        <v>0</v>
      </c>
      <c r="KE18" s="395">
        <v>0</v>
      </c>
      <c r="KF18" s="395">
        <v>0</v>
      </c>
      <c r="KG18" s="395">
        <v>0</v>
      </c>
      <c r="KH18" s="395">
        <v>2</v>
      </c>
      <c r="KI18" s="395">
        <v>4</v>
      </c>
      <c r="KJ18" s="395">
        <v>0</v>
      </c>
      <c r="KK18" s="395">
        <v>0</v>
      </c>
      <c r="KL18" s="395">
        <v>2</v>
      </c>
      <c r="KM18" s="395">
        <v>4</v>
      </c>
      <c r="KN18" s="395">
        <v>6</v>
      </c>
      <c r="KO18" s="395">
        <v>0</v>
      </c>
      <c r="KP18" s="395">
        <v>0</v>
      </c>
      <c r="KQ18" s="395">
        <v>0</v>
      </c>
      <c r="KR18" s="395">
        <v>0</v>
      </c>
      <c r="KS18" s="395">
        <v>0</v>
      </c>
      <c r="KT18" s="395">
        <v>0</v>
      </c>
      <c r="KU18" s="395">
        <v>0</v>
      </c>
      <c r="KV18" s="395">
        <v>0</v>
      </c>
      <c r="KW18" s="395">
        <v>0</v>
      </c>
      <c r="KX18" s="395">
        <v>0</v>
      </c>
      <c r="KY18" s="395">
        <v>0</v>
      </c>
      <c r="KZ18" s="395">
        <v>0</v>
      </c>
      <c r="LA18" s="395">
        <v>0</v>
      </c>
      <c r="LB18" s="395">
        <v>0</v>
      </c>
      <c r="LC18" s="395">
        <v>0</v>
      </c>
      <c r="LD18" s="395">
        <v>0</v>
      </c>
      <c r="LE18" s="395">
        <v>0</v>
      </c>
      <c r="LF18" s="395">
        <v>0</v>
      </c>
      <c r="LG18" s="395">
        <v>0</v>
      </c>
      <c r="LH18" s="395">
        <v>0</v>
      </c>
      <c r="LI18" s="395">
        <v>0</v>
      </c>
      <c r="LJ18" s="395">
        <v>0</v>
      </c>
      <c r="LK18" s="395">
        <v>0</v>
      </c>
      <c r="LL18" s="395">
        <v>0</v>
      </c>
      <c r="LM18" s="395">
        <v>0</v>
      </c>
      <c r="LN18" s="395">
        <v>0</v>
      </c>
      <c r="LO18" s="395">
        <v>0</v>
      </c>
      <c r="LP18" s="395">
        <v>0</v>
      </c>
      <c r="LQ18" s="395">
        <v>0</v>
      </c>
      <c r="LR18" s="395">
        <v>1</v>
      </c>
      <c r="LS18" s="395">
        <v>0</v>
      </c>
      <c r="LT18" s="395">
        <v>1</v>
      </c>
      <c r="LU18" s="395">
        <v>1</v>
      </c>
      <c r="LV18" s="395">
        <v>211</v>
      </c>
      <c r="LW18" s="395">
        <v>256</v>
      </c>
      <c r="LX18" s="395">
        <v>467</v>
      </c>
      <c r="LY18" s="395">
        <v>0</v>
      </c>
      <c r="LZ18" s="395">
        <v>0</v>
      </c>
      <c r="MA18" s="395">
        <v>0</v>
      </c>
      <c r="MB18" s="395">
        <v>0</v>
      </c>
      <c r="MC18" s="395">
        <v>0</v>
      </c>
      <c r="MD18" s="395">
        <v>0</v>
      </c>
      <c r="ME18" s="395">
        <v>0</v>
      </c>
      <c r="MF18" s="395">
        <v>0</v>
      </c>
      <c r="MG18" s="395">
        <v>0</v>
      </c>
      <c r="MH18" s="395">
        <v>28</v>
      </c>
      <c r="MI18" s="395">
        <v>28</v>
      </c>
      <c r="MJ18" s="395">
        <v>26</v>
      </c>
      <c r="MK18" s="395">
        <v>82</v>
      </c>
    </row>
    <row r="19" spans="1:349" s="400" customFormat="1">
      <c r="A19" s="413">
        <v>10</v>
      </c>
      <c r="B19" s="413"/>
      <c r="C19" s="413" t="s">
        <v>85</v>
      </c>
      <c r="D19" s="414"/>
      <c r="E19" s="395"/>
      <c r="F19" s="395" t="s">
        <v>85</v>
      </c>
      <c r="G19" s="395"/>
      <c r="H19" s="395"/>
      <c r="I19" s="395"/>
      <c r="J19" s="395"/>
      <c r="K19" s="395"/>
      <c r="L19" s="395"/>
      <c r="M19" s="395"/>
      <c r="N19" s="395"/>
      <c r="O19" s="395">
        <v>16</v>
      </c>
      <c r="P19" s="395">
        <v>8</v>
      </c>
      <c r="Q19" s="395">
        <v>2</v>
      </c>
      <c r="R19" s="395">
        <v>6</v>
      </c>
      <c r="S19" s="395">
        <v>0</v>
      </c>
      <c r="T19" s="395">
        <v>32</v>
      </c>
      <c r="U19" s="395">
        <v>2</v>
      </c>
      <c r="V19" s="395">
        <v>1</v>
      </c>
      <c r="W19" s="395">
        <v>0</v>
      </c>
      <c r="X19" s="395">
        <v>0</v>
      </c>
      <c r="Y19" s="395">
        <v>0</v>
      </c>
      <c r="Z19" s="395">
        <v>3</v>
      </c>
      <c r="AA19" s="395">
        <v>1</v>
      </c>
      <c r="AB19" s="395">
        <v>0</v>
      </c>
      <c r="AC19" s="395">
        <v>0</v>
      </c>
      <c r="AD19" s="395">
        <v>0</v>
      </c>
      <c r="AE19" s="395">
        <v>0</v>
      </c>
      <c r="AF19" s="395">
        <v>1</v>
      </c>
      <c r="AG19" s="395">
        <v>0</v>
      </c>
      <c r="AH19" s="395">
        <v>0</v>
      </c>
      <c r="AI19" s="395">
        <v>0</v>
      </c>
      <c r="AJ19" s="395">
        <v>0</v>
      </c>
      <c r="AK19" s="395">
        <v>0</v>
      </c>
      <c r="AL19" s="395">
        <v>0</v>
      </c>
      <c r="AM19" s="395">
        <v>0</v>
      </c>
      <c r="AN19" s="395">
        <v>0</v>
      </c>
      <c r="AO19" s="395">
        <v>0</v>
      </c>
      <c r="AP19" s="395">
        <v>0</v>
      </c>
      <c r="AQ19" s="395">
        <v>0</v>
      </c>
      <c r="AR19" s="395">
        <v>0</v>
      </c>
      <c r="AS19" s="395">
        <v>0</v>
      </c>
      <c r="AT19" s="395">
        <v>0</v>
      </c>
      <c r="AU19" s="395">
        <v>0</v>
      </c>
      <c r="AV19" s="395">
        <v>0</v>
      </c>
      <c r="AW19" s="395">
        <v>0</v>
      </c>
      <c r="AX19" s="395">
        <v>0</v>
      </c>
      <c r="AY19" s="395">
        <v>0</v>
      </c>
      <c r="AZ19" s="395">
        <v>0</v>
      </c>
      <c r="BA19" s="395">
        <v>0</v>
      </c>
      <c r="BB19" s="395">
        <v>0</v>
      </c>
      <c r="BC19" s="395">
        <v>0</v>
      </c>
      <c r="BD19" s="395">
        <v>0</v>
      </c>
      <c r="BE19" s="395">
        <v>0</v>
      </c>
      <c r="BF19" s="395">
        <v>0</v>
      </c>
      <c r="BG19" s="395">
        <v>0</v>
      </c>
      <c r="BH19" s="395">
        <v>0</v>
      </c>
      <c r="BI19" s="395">
        <v>0</v>
      </c>
      <c r="BJ19" s="395">
        <v>0</v>
      </c>
      <c r="BK19" s="395">
        <v>1</v>
      </c>
      <c r="BL19" s="395">
        <v>1</v>
      </c>
      <c r="BM19" s="395">
        <v>0</v>
      </c>
      <c r="BN19" s="395">
        <v>0</v>
      </c>
      <c r="BO19" s="395">
        <v>0</v>
      </c>
      <c r="BP19" s="395">
        <v>2</v>
      </c>
      <c r="BQ19" s="395">
        <v>0</v>
      </c>
      <c r="BR19" s="395">
        <v>0</v>
      </c>
      <c r="BS19" s="395">
        <v>0</v>
      </c>
      <c r="BT19" s="395">
        <v>0</v>
      </c>
      <c r="BU19" s="395">
        <v>0</v>
      </c>
      <c r="BV19" s="395">
        <v>0</v>
      </c>
      <c r="BW19" s="395">
        <v>2</v>
      </c>
      <c r="BX19" s="395">
        <v>1</v>
      </c>
      <c r="BY19" s="395">
        <v>0</v>
      </c>
      <c r="BZ19" s="395">
        <v>0</v>
      </c>
      <c r="CA19" s="395">
        <v>0</v>
      </c>
      <c r="CB19" s="395">
        <v>3</v>
      </c>
      <c r="CC19" s="395">
        <v>2</v>
      </c>
      <c r="CD19" s="395">
        <v>1</v>
      </c>
      <c r="CE19" s="395">
        <v>0</v>
      </c>
      <c r="CF19" s="395">
        <v>0</v>
      </c>
      <c r="CG19" s="395">
        <v>0</v>
      </c>
      <c r="CH19" s="395">
        <v>3</v>
      </c>
      <c r="CI19" s="395">
        <v>1</v>
      </c>
      <c r="CJ19" s="395">
        <v>1</v>
      </c>
      <c r="CK19" s="395">
        <v>0</v>
      </c>
      <c r="CL19" s="395">
        <v>1</v>
      </c>
      <c r="CM19" s="395">
        <v>0</v>
      </c>
      <c r="CN19" s="395">
        <v>3</v>
      </c>
      <c r="CO19" s="395">
        <v>1</v>
      </c>
      <c r="CP19" s="395">
        <v>1</v>
      </c>
      <c r="CQ19" s="395">
        <v>0</v>
      </c>
      <c r="CR19" s="395">
        <v>1</v>
      </c>
      <c r="CS19" s="395">
        <v>0</v>
      </c>
      <c r="CT19" s="395">
        <v>3</v>
      </c>
      <c r="CU19" s="395">
        <v>0</v>
      </c>
      <c r="CV19" s="395">
        <v>0</v>
      </c>
      <c r="CW19" s="395">
        <v>117</v>
      </c>
      <c r="CX19" s="395">
        <v>0</v>
      </c>
      <c r="CY19" s="395">
        <v>0</v>
      </c>
      <c r="CZ19" s="395">
        <v>23</v>
      </c>
      <c r="DA19" s="395">
        <v>2</v>
      </c>
      <c r="DB19" s="395">
        <v>3</v>
      </c>
      <c r="DC19" s="395">
        <v>0</v>
      </c>
      <c r="DD19" s="395">
        <v>0</v>
      </c>
      <c r="DE19" s="395">
        <v>0</v>
      </c>
      <c r="DF19" s="395">
        <v>0</v>
      </c>
      <c r="DG19" s="395">
        <v>1</v>
      </c>
      <c r="DH19" s="395">
        <v>0</v>
      </c>
      <c r="DI19" s="395">
        <v>33</v>
      </c>
      <c r="DJ19" s="395">
        <v>26</v>
      </c>
      <c r="DK19" s="395">
        <v>3</v>
      </c>
      <c r="DL19" s="395">
        <v>0</v>
      </c>
      <c r="DM19" s="395">
        <v>0</v>
      </c>
      <c r="DN19" s="395">
        <v>0</v>
      </c>
      <c r="DO19" s="395">
        <v>0</v>
      </c>
      <c r="DP19" s="395">
        <v>0</v>
      </c>
      <c r="DQ19" s="395">
        <v>11</v>
      </c>
      <c r="DR19" s="395">
        <v>12</v>
      </c>
      <c r="DS19" s="395">
        <v>18</v>
      </c>
      <c r="DT19" s="395">
        <v>13</v>
      </c>
      <c r="DU19" s="395">
        <v>8</v>
      </c>
      <c r="DV19" s="395">
        <v>3</v>
      </c>
      <c r="DW19" s="395">
        <v>1</v>
      </c>
      <c r="DX19" s="395">
        <v>1</v>
      </c>
      <c r="DY19" s="395">
        <v>1</v>
      </c>
      <c r="DZ19" s="395">
        <v>0</v>
      </c>
      <c r="EA19" s="395">
        <v>13</v>
      </c>
      <c r="EB19" s="395">
        <v>13</v>
      </c>
      <c r="EC19" s="395">
        <v>10</v>
      </c>
      <c r="ED19" s="395">
        <v>3</v>
      </c>
      <c r="EE19" s="395">
        <v>3</v>
      </c>
      <c r="EF19" s="395">
        <v>5</v>
      </c>
      <c r="EG19" s="395">
        <v>0</v>
      </c>
      <c r="EH19" s="395">
        <v>0</v>
      </c>
      <c r="EI19" s="395">
        <v>13</v>
      </c>
      <c r="EJ19" s="395">
        <v>8</v>
      </c>
      <c r="EK19" s="395">
        <v>1</v>
      </c>
      <c r="EL19" s="395">
        <v>0</v>
      </c>
      <c r="EM19" s="395">
        <v>0</v>
      </c>
      <c r="EN19" s="395">
        <v>2</v>
      </c>
      <c r="EO19" s="395">
        <v>0</v>
      </c>
      <c r="EP19" s="395">
        <v>0</v>
      </c>
      <c r="EQ19" s="395">
        <v>0</v>
      </c>
      <c r="ER19" s="395">
        <v>0</v>
      </c>
      <c r="ES19" s="395">
        <v>2</v>
      </c>
      <c r="ET19" s="395">
        <v>3</v>
      </c>
      <c r="EU19" s="395">
        <v>0</v>
      </c>
      <c r="EV19" s="395">
        <v>0</v>
      </c>
      <c r="EW19" s="395">
        <v>1</v>
      </c>
      <c r="EX19" s="395">
        <v>0</v>
      </c>
      <c r="EY19" s="395">
        <v>2</v>
      </c>
      <c r="EZ19" s="395">
        <v>2</v>
      </c>
      <c r="FA19" s="395">
        <v>0</v>
      </c>
      <c r="FB19" s="395">
        <v>0</v>
      </c>
      <c r="FC19" s="395">
        <v>0</v>
      </c>
      <c r="FD19" s="395">
        <v>0</v>
      </c>
      <c r="FE19" s="395">
        <v>0</v>
      </c>
      <c r="FF19" s="395">
        <v>0</v>
      </c>
      <c r="FG19" s="395">
        <v>0</v>
      </c>
      <c r="FH19" s="395">
        <v>0</v>
      </c>
      <c r="FI19" s="395">
        <v>0</v>
      </c>
      <c r="FJ19" s="395">
        <v>0</v>
      </c>
      <c r="FK19" s="395">
        <v>0</v>
      </c>
      <c r="FL19" s="395">
        <v>0</v>
      </c>
      <c r="FM19" s="395">
        <v>0</v>
      </c>
      <c r="FN19" s="395">
        <v>0</v>
      </c>
      <c r="FO19" s="395">
        <v>0</v>
      </c>
      <c r="FP19" s="395">
        <v>0</v>
      </c>
      <c r="FQ19" s="395">
        <v>0</v>
      </c>
      <c r="FR19" s="395">
        <v>0</v>
      </c>
      <c r="FS19" s="395">
        <v>0</v>
      </c>
      <c r="FT19" s="395">
        <v>0</v>
      </c>
      <c r="FU19" s="395">
        <v>0</v>
      </c>
      <c r="FV19" s="395">
        <v>0</v>
      </c>
      <c r="FW19" s="395">
        <v>0</v>
      </c>
      <c r="FX19" s="395">
        <v>0</v>
      </c>
      <c r="FY19" s="395">
        <v>0</v>
      </c>
      <c r="FZ19" s="395">
        <v>0</v>
      </c>
      <c r="GA19" s="395">
        <v>0</v>
      </c>
      <c r="GB19" s="395">
        <v>0</v>
      </c>
      <c r="GC19" s="395">
        <v>0</v>
      </c>
      <c r="GD19" s="395">
        <v>0</v>
      </c>
      <c r="GE19" s="395">
        <v>0</v>
      </c>
      <c r="GF19" s="395">
        <v>0</v>
      </c>
      <c r="GG19" s="395">
        <v>0</v>
      </c>
      <c r="GH19" s="395">
        <v>0</v>
      </c>
      <c r="GI19" s="395">
        <v>0</v>
      </c>
      <c r="GJ19" s="395">
        <v>0</v>
      </c>
      <c r="GK19" s="395">
        <v>0</v>
      </c>
      <c r="GL19" s="395">
        <v>0</v>
      </c>
      <c r="GM19" s="395">
        <v>0</v>
      </c>
      <c r="GN19" s="395">
        <v>0</v>
      </c>
      <c r="GO19" s="395">
        <v>0</v>
      </c>
      <c r="GP19" s="395">
        <v>0</v>
      </c>
      <c r="GQ19" s="395">
        <v>0</v>
      </c>
      <c r="GR19" s="395">
        <v>190</v>
      </c>
      <c r="GS19" s="395">
        <v>133</v>
      </c>
      <c r="GT19" s="395">
        <v>323</v>
      </c>
      <c r="GU19" s="395">
        <v>149</v>
      </c>
      <c r="GV19" s="395">
        <v>135</v>
      </c>
      <c r="GW19" s="395">
        <v>284</v>
      </c>
      <c r="GX19" s="395">
        <v>116</v>
      </c>
      <c r="GY19" s="395">
        <v>99</v>
      </c>
      <c r="GZ19" s="395">
        <v>215</v>
      </c>
      <c r="HA19" s="395">
        <v>458</v>
      </c>
      <c r="HB19" s="395">
        <v>373</v>
      </c>
      <c r="HC19" s="395">
        <v>822</v>
      </c>
      <c r="HD19" s="395">
        <v>0</v>
      </c>
      <c r="HE19" s="395">
        <v>0</v>
      </c>
      <c r="HF19" s="395">
        <v>0</v>
      </c>
      <c r="HG19" s="395">
        <v>803</v>
      </c>
      <c r="HH19" s="395">
        <v>15</v>
      </c>
      <c r="HI19" s="395">
        <v>4</v>
      </c>
      <c r="HJ19" s="395">
        <v>0</v>
      </c>
      <c r="HK19" s="395">
        <v>0</v>
      </c>
      <c r="HL19" s="395">
        <v>0</v>
      </c>
      <c r="HM19" s="395">
        <v>0</v>
      </c>
      <c r="HN19" s="395">
        <v>822</v>
      </c>
      <c r="HO19" s="395">
        <v>0</v>
      </c>
      <c r="HP19" s="395">
        <v>0</v>
      </c>
      <c r="HQ19" s="395">
        <v>0</v>
      </c>
      <c r="HR19" s="395">
        <v>0</v>
      </c>
      <c r="HS19" s="395">
        <v>0</v>
      </c>
      <c r="HT19" s="395">
        <v>0</v>
      </c>
      <c r="HU19" s="395">
        <v>0</v>
      </c>
      <c r="HV19" s="395">
        <v>0</v>
      </c>
      <c r="HW19" s="395">
        <v>0</v>
      </c>
      <c r="HX19" s="395">
        <v>0</v>
      </c>
      <c r="HY19" s="395">
        <v>0</v>
      </c>
      <c r="HZ19" s="395">
        <v>0</v>
      </c>
      <c r="IA19" s="395">
        <v>0</v>
      </c>
      <c r="IB19" s="395">
        <v>0</v>
      </c>
      <c r="IC19" s="395">
        <v>0</v>
      </c>
      <c r="ID19" s="395">
        <v>0</v>
      </c>
      <c r="IE19" s="395">
        <v>0</v>
      </c>
      <c r="IF19" s="395">
        <v>0</v>
      </c>
      <c r="IG19" s="395">
        <v>0</v>
      </c>
      <c r="IH19" s="395">
        <v>0</v>
      </c>
      <c r="II19" s="395">
        <v>0</v>
      </c>
      <c r="IJ19" s="395">
        <v>0</v>
      </c>
      <c r="IK19" s="395">
        <v>0</v>
      </c>
      <c r="IL19" s="395">
        <v>0</v>
      </c>
      <c r="IM19" s="395">
        <v>1</v>
      </c>
      <c r="IN19" s="395">
        <v>0</v>
      </c>
      <c r="IO19" s="395">
        <v>1</v>
      </c>
      <c r="IP19" s="395">
        <v>4</v>
      </c>
      <c r="IQ19" s="395">
        <v>2</v>
      </c>
      <c r="IR19" s="395">
        <v>6</v>
      </c>
      <c r="IS19" s="395">
        <v>64</v>
      </c>
      <c r="IT19" s="395">
        <v>62</v>
      </c>
      <c r="IU19" s="395">
        <v>126</v>
      </c>
      <c r="IV19" s="395">
        <v>116</v>
      </c>
      <c r="IW19" s="395">
        <v>108</v>
      </c>
      <c r="IX19" s="395">
        <v>224</v>
      </c>
      <c r="IY19" s="395">
        <v>142</v>
      </c>
      <c r="IZ19" s="395">
        <v>133</v>
      </c>
      <c r="JA19" s="395">
        <v>275</v>
      </c>
      <c r="JB19" s="395">
        <v>76</v>
      </c>
      <c r="JC19" s="395">
        <v>39</v>
      </c>
      <c r="JD19" s="395">
        <v>115</v>
      </c>
      <c r="JE19" s="395">
        <v>25</v>
      </c>
      <c r="JF19" s="395">
        <v>6</v>
      </c>
      <c r="JG19" s="395">
        <v>31</v>
      </c>
      <c r="JH19" s="395">
        <v>0</v>
      </c>
      <c r="JI19" s="395">
        <v>0</v>
      </c>
      <c r="JJ19" s="395">
        <v>0</v>
      </c>
      <c r="JK19" s="395">
        <v>0</v>
      </c>
      <c r="JL19" s="395">
        <v>0</v>
      </c>
      <c r="JM19" s="395">
        <v>0</v>
      </c>
      <c r="JN19" s="395">
        <v>0</v>
      </c>
      <c r="JO19" s="395">
        <v>0</v>
      </c>
      <c r="JP19" s="395">
        <v>0</v>
      </c>
      <c r="JQ19" s="395">
        <v>0</v>
      </c>
      <c r="JR19" s="395">
        <v>0</v>
      </c>
      <c r="JS19" s="395">
        <v>0</v>
      </c>
      <c r="JT19" s="395">
        <v>0</v>
      </c>
      <c r="JU19" s="395">
        <v>0</v>
      </c>
      <c r="JV19" s="395">
        <v>0</v>
      </c>
      <c r="JW19" s="395">
        <v>0</v>
      </c>
      <c r="JX19" s="395">
        <v>0</v>
      </c>
      <c r="JY19" s="395">
        <v>0</v>
      </c>
      <c r="JZ19" s="395">
        <v>0</v>
      </c>
      <c r="KA19" s="395">
        <v>0</v>
      </c>
      <c r="KB19" s="395">
        <v>0</v>
      </c>
      <c r="KC19" s="395">
        <v>0</v>
      </c>
      <c r="KD19" s="395">
        <v>0</v>
      </c>
      <c r="KE19" s="395">
        <v>0</v>
      </c>
      <c r="KF19" s="395">
        <v>0</v>
      </c>
      <c r="KG19" s="395">
        <v>0</v>
      </c>
      <c r="KH19" s="395">
        <v>0</v>
      </c>
      <c r="KI19" s="395">
        <v>0</v>
      </c>
      <c r="KJ19" s="395">
        <v>0</v>
      </c>
      <c r="KK19" s="395">
        <v>0</v>
      </c>
      <c r="KL19" s="395">
        <v>0</v>
      </c>
      <c r="KM19" s="395">
        <v>0</v>
      </c>
      <c r="KN19" s="395">
        <v>0</v>
      </c>
      <c r="KO19" s="395">
        <v>0</v>
      </c>
      <c r="KP19" s="395">
        <v>0</v>
      </c>
      <c r="KQ19" s="395">
        <v>0</v>
      </c>
      <c r="KR19" s="395">
        <v>0</v>
      </c>
      <c r="KS19" s="395">
        <v>0</v>
      </c>
      <c r="KT19" s="395">
        <v>0</v>
      </c>
      <c r="KU19" s="395">
        <v>0</v>
      </c>
      <c r="KV19" s="395">
        <v>0</v>
      </c>
      <c r="KW19" s="395">
        <v>0</v>
      </c>
      <c r="KX19" s="395">
        <v>0</v>
      </c>
      <c r="KY19" s="395">
        <v>0</v>
      </c>
      <c r="KZ19" s="395">
        <v>0</v>
      </c>
      <c r="LA19" s="395">
        <v>0</v>
      </c>
      <c r="LB19" s="395">
        <v>0</v>
      </c>
      <c r="LC19" s="395">
        <v>0</v>
      </c>
      <c r="LD19" s="395">
        <v>0</v>
      </c>
      <c r="LE19" s="395">
        <v>0</v>
      </c>
      <c r="LF19" s="395">
        <v>0</v>
      </c>
      <c r="LG19" s="395">
        <v>0</v>
      </c>
      <c r="LH19" s="395">
        <v>0</v>
      </c>
      <c r="LI19" s="395">
        <v>0</v>
      </c>
      <c r="LJ19" s="395">
        <v>0</v>
      </c>
      <c r="LK19" s="395">
        <v>0</v>
      </c>
      <c r="LL19" s="395">
        <v>0</v>
      </c>
      <c r="LM19" s="395">
        <v>0</v>
      </c>
      <c r="LN19" s="395">
        <v>0</v>
      </c>
      <c r="LO19" s="395">
        <v>0</v>
      </c>
      <c r="LP19" s="395">
        <v>0</v>
      </c>
      <c r="LQ19" s="395">
        <v>0</v>
      </c>
      <c r="LR19" s="395">
        <v>0</v>
      </c>
      <c r="LS19" s="395">
        <v>0</v>
      </c>
      <c r="LT19" s="395">
        <v>0</v>
      </c>
      <c r="LU19" s="395">
        <v>0</v>
      </c>
      <c r="LV19" s="395">
        <v>110</v>
      </c>
      <c r="LW19" s="395">
        <v>72</v>
      </c>
      <c r="LX19" s="395">
        <v>182</v>
      </c>
      <c r="LY19" s="395">
        <v>0</v>
      </c>
      <c r="LZ19" s="395">
        <v>0</v>
      </c>
      <c r="MA19" s="395">
        <v>0</v>
      </c>
      <c r="MB19" s="395">
        <v>0</v>
      </c>
      <c r="MC19" s="395">
        <v>0</v>
      </c>
      <c r="MD19" s="395">
        <v>0</v>
      </c>
      <c r="ME19" s="395">
        <v>0</v>
      </c>
      <c r="MF19" s="395">
        <v>0</v>
      </c>
      <c r="MG19" s="395">
        <v>0</v>
      </c>
      <c r="MH19" s="395">
        <v>16</v>
      </c>
      <c r="MI19" s="395">
        <v>14</v>
      </c>
      <c r="MJ19" s="395">
        <v>13</v>
      </c>
      <c r="MK19" s="395">
        <v>43</v>
      </c>
    </row>
    <row r="20" spans="1:349" s="418" customFormat="1">
      <c r="A20" s="905" t="s">
        <v>67</v>
      </c>
      <c r="B20" s="906"/>
      <c r="C20" s="906"/>
      <c r="D20" s="907"/>
      <c r="E20" s="417"/>
      <c r="F20" s="417"/>
      <c r="G20" s="417"/>
      <c r="H20" s="417"/>
      <c r="I20" s="417"/>
      <c r="J20" s="417"/>
      <c r="K20" s="417"/>
      <c r="L20" s="417"/>
      <c r="M20" s="417"/>
      <c r="N20" s="417"/>
      <c r="O20" s="417">
        <f t="shared" ref="O20:BZ20" si="0">O19+O18+O16+O17+O15+O14+O13+O12+O11+O10</f>
        <v>29</v>
      </c>
      <c r="P20" s="417">
        <f t="shared" si="0"/>
        <v>164</v>
      </c>
      <c r="Q20" s="417">
        <f t="shared" si="0"/>
        <v>3</v>
      </c>
      <c r="R20" s="417">
        <f t="shared" si="0"/>
        <v>6</v>
      </c>
      <c r="S20" s="417">
        <f t="shared" si="0"/>
        <v>3</v>
      </c>
      <c r="T20" s="417">
        <f t="shared" si="0"/>
        <v>205</v>
      </c>
      <c r="U20" s="417">
        <f t="shared" si="0"/>
        <v>4</v>
      </c>
      <c r="V20" s="417">
        <f t="shared" si="0"/>
        <v>10</v>
      </c>
      <c r="W20" s="417">
        <f t="shared" si="0"/>
        <v>0</v>
      </c>
      <c r="X20" s="417">
        <f t="shared" si="0"/>
        <v>0</v>
      </c>
      <c r="Y20" s="417">
        <f t="shared" si="0"/>
        <v>1</v>
      </c>
      <c r="Z20" s="417">
        <f t="shared" si="0"/>
        <v>15</v>
      </c>
      <c r="AA20" s="417">
        <f t="shared" si="0"/>
        <v>1</v>
      </c>
      <c r="AB20" s="417">
        <f t="shared" si="0"/>
        <v>2</v>
      </c>
      <c r="AC20" s="417">
        <f t="shared" si="0"/>
        <v>0</v>
      </c>
      <c r="AD20" s="417">
        <f t="shared" si="0"/>
        <v>0</v>
      </c>
      <c r="AE20" s="417">
        <f t="shared" si="0"/>
        <v>1</v>
      </c>
      <c r="AF20" s="417">
        <f t="shared" si="0"/>
        <v>4</v>
      </c>
      <c r="AG20" s="417">
        <f t="shared" si="0"/>
        <v>0</v>
      </c>
      <c r="AH20" s="417">
        <f t="shared" si="0"/>
        <v>1</v>
      </c>
      <c r="AI20" s="417">
        <f t="shared" si="0"/>
        <v>0</v>
      </c>
      <c r="AJ20" s="417">
        <f t="shared" si="0"/>
        <v>0</v>
      </c>
      <c r="AK20" s="417">
        <f t="shared" si="0"/>
        <v>0</v>
      </c>
      <c r="AL20" s="417">
        <f t="shared" si="0"/>
        <v>1</v>
      </c>
      <c r="AM20" s="417">
        <f t="shared" si="0"/>
        <v>0</v>
      </c>
      <c r="AN20" s="417">
        <f t="shared" si="0"/>
        <v>0</v>
      </c>
      <c r="AO20" s="417">
        <f t="shared" si="0"/>
        <v>0</v>
      </c>
      <c r="AP20" s="417">
        <f t="shared" si="0"/>
        <v>0</v>
      </c>
      <c r="AQ20" s="417">
        <f t="shared" si="0"/>
        <v>0</v>
      </c>
      <c r="AR20" s="417">
        <f t="shared" si="0"/>
        <v>0</v>
      </c>
      <c r="AS20" s="417">
        <f t="shared" si="0"/>
        <v>0</v>
      </c>
      <c r="AT20" s="417">
        <f t="shared" si="0"/>
        <v>0</v>
      </c>
      <c r="AU20" s="417">
        <f t="shared" si="0"/>
        <v>0</v>
      </c>
      <c r="AV20" s="417">
        <f t="shared" si="0"/>
        <v>0</v>
      </c>
      <c r="AW20" s="417">
        <f t="shared" si="0"/>
        <v>0</v>
      </c>
      <c r="AX20" s="417">
        <f t="shared" si="0"/>
        <v>0</v>
      </c>
      <c r="AY20" s="417">
        <f t="shared" si="0"/>
        <v>0</v>
      </c>
      <c r="AZ20" s="417">
        <f t="shared" si="0"/>
        <v>1</v>
      </c>
      <c r="BA20" s="417">
        <f t="shared" si="0"/>
        <v>0</v>
      </c>
      <c r="BB20" s="417">
        <f t="shared" si="0"/>
        <v>0</v>
      </c>
      <c r="BC20" s="417">
        <f t="shared" si="0"/>
        <v>0</v>
      </c>
      <c r="BD20" s="417">
        <f t="shared" si="0"/>
        <v>1</v>
      </c>
      <c r="BE20" s="417">
        <f t="shared" si="0"/>
        <v>0</v>
      </c>
      <c r="BF20" s="417">
        <f t="shared" si="0"/>
        <v>0</v>
      </c>
      <c r="BG20" s="417">
        <f t="shared" si="0"/>
        <v>0</v>
      </c>
      <c r="BH20" s="417">
        <f t="shared" si="0"/>
        <v>0</v>
      </c>
      <c r="BI20" s="417">
        <f t="shared" si="0"/>
        <v>0</v>
      </c>
      <c r="BJ20" s="417">
        <f t="shared" si="0"/>
        <v>0</v>
      </c>
      <c r="BK20" s="417">
        <f t="shared" si="0"/>
        <v>1</v>
      </c>
      <c r="BL20" s="417">
        <f t="shared" si="0"/>
        <v>7</v>
      </c>
      <c r="BM20" s="417">
        <f t="shared" si="0"/>
        <v>0</v>
      </c>
      <c r="BN20" s="417">
        <f t="shared" si="0"/>
        <v>0</v>
      </c>
      <c r="BO20" s="417">
        <f t="shared" si="0"/>
        <v>1</v>
      </c>
      <c r="BP20" s="417">
        <f t="shared" si="0"/>
        <v>9</v>
      </c>
      <c r="BQ20" s="417">
        <f t="shared" si="0"/>
        <v>1</v>
      </c>
      <c r="BR20" s="417">
        <f t="shared" si="0"/>
        <v>1</v>
      </c>
      <c r="BS20" s="417">
        <f t="shared" si="0"/>
        <v>0</v>
      </c>
      <c r="BT20" s="417">
        <f t="shared" si="0"/>
        <v>0</v>
      </c>
      <c r="BU20" s="417">
        <f t="shared" si="0"/>
        <v>0</v>
      </c>
      <c r="BV20" s="417">
        <f t="shared" si="0"/>
        <v>2</v>
      </c>
      <c r="BW20" s="417">
        <f t="shared" si="0"/>
        <v>4</v>
      </c>
      <c r="BX20" s="417">
        <f t="shared" si="0"/>
        <v>9</v>
      </c>
      <c r="BY20" s="417">
        <f t="shared" si="0"/>
        <v>0</v>
      </c>
      <c r="BZ20" s="417">
        <f t="shared" si="0"/>
        <v>1</v>
      </c>
      <c r="CA20" s="417">
        <f t="shared" ref="CA20:EL20" si="1">CA19+CA18+CA16+CA17+CA15+CA14+CA13+CA12+CA11+CA10</f>
        <v>0</v>
      </c>
      <c r="CB20" s="417">
        <f t="shared" si="1"/>
        <v>14</v>
      </c>
      <c r="CC20" s="417">
        <f t="shared" si="1"/>
        <v>5</v>
      </c>
      <c r="CD20" s="417">
        <f t="shared" si="1"/>
        <v>6</v>
      </c>
      <c r="CE20" s="417">
        <f t="shared" si="1"/>
        <v>0</v>
      </c>
      <c r="CF20" s="417">
        <f t="shared" si="1"/>
        <v>0</v>
      </c>
      <c r="CG20" s="417">
        <f t="shared" si="1"/>
        <v>1</v>
      </c>
      <c r="CH20" s="417">
        <f t="shared" si="1"/>
        <v>12</v>
      </c>
      <c r="CI20" s="417">
        <f t="shared" si="1"/>
        <v>4</v>
      </c>
      <c r="CJ20" s="417">
        <f t="shared" si="1"/>
        <v>18</v>
      </c>
      <c r="CK20" s="417">
        <f t="shared" si="1"/>
        <v>1</v>
      </c>
      <c r="CL20" s="417">
        <f t="shared" si="1"/>
        <v>1</v>
      </c>
      <c r="CM20" s="417">
        <f t="shared" si="1"/>
        <v>0</v>
      </c>
      <c r="CN20" s="417">
        <f t="shared" si="1"/>
        <v>24</v>
      </c>
      <c r="CO20" s="417">
        <f t="shared" si="1"/>
        <v>4</v>
      </c>
      <c r="CP20" s="417">
        <f t="shared" si="1"/>
        <v>16</v>
      </c>
      <c r="CQ20" s="417">
        <f t="shared" si="1"/>
        <v>0</v>
      </c>
      <c r="CR20" s="417">
        <f t="shared" si="1"/>
        <v>2</v>
      </c>
      <c r="CS20" s="417">
        <f t="shared" si="1"/>
        <v>0</v>
      </c>
      <c r="CT20" s="417">
        <f t="shared" si="1"/>
        <v>22</v>
      </c>
      <c r="CU20" s="417" t="e">
        <f t="shared" si="1"/>
        <v>#VALUE!</v>
      </c>
      <c r="CV20" s="417" t="e">
        <f t="shared" si="1"/>
        <v>#VALUE!</v>
      </c>
      <c r="CW20" s="417">
        <f t="shared" si="1"/>
        <v>925</v>
      </c>
      <c r="CX20" s="417" t="e">
        <f t="shared" si="1"/>
        <v>#VALUE!</v>
      </c>
      <c r="CY20" s="417" t="e">
        <f t="shared" si="1"/>
        <v>#VALUE!</v>
      </c>
      <c r="CZ20" s="417">
        <f t="shared" si="1"/>
        <v>255</v>
      </c>
      <c r="DA20" s="417">
        <f t="shared" si="1"/>
        <v>16</v>
      </c>
      <c r="DB20" s="417">
        <f t="shared" si="1"/>
        <v>11</v>
      </c>
      <c r="DC20" s="417">
        <f t="shared" si="1"/>
        <v>0</v>
      </c>
      <c r="DD20" s="417">
        <f t="shared" si="1"/>
        <v>0</v>
      </c>
      <c r="DE20" s="417">
        <f t="shared" si="1"/>
        <v>1</v>
      </c>
      <c r="DF20" s="417">
        <f t="shared" si="1"/>
        <v>0</v>
      </c>
      <c r="DG20" s="417">
        <f t="shared" si="1"/>
        <v>11</v>
      </c>
      <c r="DH20" s="417">
        <f t="shared" si="1"/>
        <v>7</v>
      </c>
      <c r="DI20" s="417">
        <f t="shared" si="1"/>
        <v>196</v>
      </c>
      <c r="DJ20" s="417">
        <f t="shared" si="1"/>
        <v>205</v>
      </c>
      <c r="DK20" s="417">
        <f t="shared" si="1"/>
        <v>24</v>
      </c>
      <c r="DL20" s="417">
        <f t="shared" si="1"/>
        <v>9</v>
      </c>
      <c r="DM20" s="417">
        <f t="shared" si="1"/>
        <v>0</v>
      </c>
      <c r="DN20" s="417">
        <f t="shared" si="1"/>
        <v>0</v>
      </c>
      <c r="DO20" s="417">
        <f t="shared" si="1"/>
        <v>0</v>
      </c>
      <c r="DP20" s="417">
        <f t="shared" si="1"/>
        <v>0</v>
      </c>
      <c r="DQ20" s="417">
        <f t="shared" si="1"/>
        <v>56</v>
      </c>
      <c r="DR20" s="417">
        <f t="shared" si="1"/>
        <v>94</v>
      </c>
      <c r="DS20" s="417">
        <f t="shared" si="1"/>
        <v>122</v>
      </c>
      <c r="DT20" s="417">
        <f t="shared" si="1"/>
        <v>108</v>
      </c>
      <c r="DU20" s="417">
        <f t="shared" si="1"/>
        <v>58</v>
      </c>
      <c r="DV20" s="417">
        <f t="shared" si="1"/>
        <v>23</v>
      </c>
      <c r="DW20" s="417">
        <f t="shared" si="1"/>
        <v>11</v>
      </c>
      <c r="DX20" s="417">
        <f t="shared" si="1"/>
        <v>7</v>
      </c>
      <c r="DY20" s="417">
        <f t="shared" si="1"/>
        <v>1</v>
      </c>
      <c r="DZ20" s="417">
        <f t="shared" si="1"/>
        <v>0</v>
      </c>
      <c r="EA20" s="417">
        <f t="shared" si="1"/>
        <v>102</v>
      </c>
      <c r="EB20" s="417">
        <f t="shared" si="1"/>
        <v>101</v>
      </c>
      <c r="EC20" s="417">
        <f t="shared" si="1"/>
        <v>39</v>
      </c>
      <c r="ED20" s="417">
        <f t="shared" si="1"/>
        <v>15</v>
      </c>
      <c r="EE20" s="417">
        <f t="shared" si="1"/>
        <v>42</v>
      </c>
      <c r="EF20" s="417">
        <f t="shared" si="1"/>
        <v>48</v>
      </c>
      <c r="EG20" s="417">
        <f t="shared" si="1"/>
        <v>0</v>
      </c>
      <c r="EH20" s="417">
        <f t="shared" si="1"/>
        <v>0</v>
      </c>
      <c r="EI20" s="417">
        <f t="shared" si="1"/>
        <v>65</v>
      </c>
      <c r="EJ20" s="417">
        <f t="shared" si="1"/>
        <v>68</v>
      </c>
      <c r="EK20" s="417">
        <f t="shared" si="1"/>
        <v>6</v>
      </c>
      <c r="EL20" s="417">
        <f t="shared" si="1"/>
        <v>3</v>
      </c>
      <c r="EM20" s="417">
        <f t="shared" ref="EM20:GX20" si="2">EM19+EM18+EM16+EM17+EM15+EM14+EM13+EM12+EM11+EM10</f>
        <v>2</v>
      </c>
      <c r="EN20" s="417">
        <f t="shared" si="2"/>
        <v>3</v>
      </c>
      <c r="EO20" s="417">
        <f t="shared" si="2"/>
        <v>18</v>
      </c>
      <c r="EP20" s="417">
        <f t="shared" si="2"/>
        <v>26</v>
      </c>
      <c r="EQ20" s="417">
        <f t="shared" si="2"/>
        <v>0</v>
      </c>
      <c r="ER20" s="417">
        <f t="shared" si="2"/>
        <v>0</v>
      </c>
      <c r="ES20" s="417">
        <f t="shared" si="2"/>
        <v>13</v>
      </c>
      <c r="ET20" s="417">
        <f t="shared" si="2"/>
        <v>24</v>
      </c>
      <c r="EU20" s="417">
        <f t="shared" si="2"/>
        <v>1</v>
      </c>
      <c r="EV20" s="417">
        <f t="shared" si="2"/>
        <v>0</v>
      </c>
      <c r="EW20" s="417">
        <f t="shared" si="2"/>
        <v>3</v>
      </c>
      <c r="EX20" s="417">
        <f t="shared" si="2"/>
        <v>2</v>
      </c>
      <c r="EY20" s="417">
        <f t="shared" si="2"/>
        <v>4</v>
      </c>
      <c r="EZ20" s="417">
        <f t="shared" si="2"/>
        <v>3</v>
      </c>
      <c r="FA20" s="417">
        <f t="shared" si="2"/>
        <v>0</v>
      </c>
      <c r="FB20" s="417">
        <f t="shared" si="2"/>
        <v>0</v>
      </c>
      <c r="FC20" s="417">
        <f t="shared" si="2"/>
        <v>1</v>
      </c>
      <c r="FD20" s="417">
        <f t="shared" si="2"/>
        <v>1</v>
      </c>
      <c r="FE20" s="417">
        <f t="shared" si="2"/>
        <v>0</v>
      </c>
      <c r="FF20" s="417">
        <f t="shared" si="2"/>
        <v>0</v>
      </c>
      <c r="FG20" s="417">
        <f t="shared" si="2"/>
        <v>0</v>
      </c>
      <c r="FH20" s="417">
        <f t="shared" si="2"/>
        <v>0</v>
      </c>
      <c r="FI20" s="417">
        <f t="shared" si="2"/>
        <v>0</v>
      </c>
      <c r="FJ20" s="417">
        <f t="shared" si="2"/>
        <v>0</v>
      </c>
      <c r="FK20" s="417">
        <f t="shared" si="2"/>
        <v>0</v>
      </c>
      <c r="FL20" s="417">
        <f t="shared" si="2"/>
        <v>1</v>
      </c>
      <c r="FM20" s="417">
        <f t="shared" si="2"/>
        <v>0</v>
      </c>
      <c r="FN20" s="417">
        <f t="shared" si="2"/>
        <v>0</v>
      </c>
      <c r="FO20" s="417">
        <f t="shared" si="2"/>
        <v>0</v>
      </c>
      <c r="FP20" s="417">
        <f t="shared" si="2"/>
        <v>0</v>
      </c>
      <c r="FQ20" s="417">
        <f t="shared" si="2"/>
        <v>0</v>
      </c>
      <c r="FR20" s="417">
        <f t="shared" si="2"/>
        <v>0</v>
      </c>
      <c r="FS20" s="417">
        <f t="shared" si="2"/>
        <v>0</v>
      </c>
      <c r="FT20" s="417">
        <f t="shared" si="2"/>
        <v>0</v>
      </c>
      <c r="FU20" s="417">
        <f t="shared" si="2"/>
        <v>0</v>
      </c>
      <c r="FV20" s="417">
        <f t="shared" si="2"/>
        <v>0</v>
      </c>
      <c r="FW20" s="417">
        <f t="shared" si="2"/>
        <v>0</v>
      </c>
      <c r="FX20" s="417">
        <f t="shared" si="2"/>
        <v>0</v>
      </c>
      <c r="FY20" s="417">
        <f t="shared" si="2"/>
        <v>0</v>
      </c>
      <c r="FZ20" s="417">
        <f t="shared" si="2"/>
        <v>0</v>
      </c>
      <c r="GA20" s="417">
        <f t="shared" si="2"/>
        <v>0</v>
      </c>
      <c r="GB20" s="417">
        <f t="shared" si="2"/>
        <v>0</v>
      </c>
      <c r="GC20" s="417">
        <f t="shared" si="2"/>
        <v>0</v>
      </c>
      <c r="GD20" s="417">
        <f t="shared" si="2"/>
        <v>0</v>
      </c>
      <c r="GE20" s="417">
        <f t="shared" si="2"/>
        <v>0</v>
      </c>
      <c r="GF20" s="417">
        <f t="shared" si="2"/>
        <v>0</v>
      </c>
      <c r="GG20" s="417">
        <f t="shared" si="2"/>
        <v>0</v>
      </c>
      <c r="GH20" s="417">
        <f t="shared" si="2"/>
        <v>0</v>
      </c>
      <c r="GI20" s="417">
        <f t="shared" si="2"/>
        <v>0</v>
      </c>
      <c r="GJ20" s="417">
        <f t="shared" si="2"/>
        <v>0</v>
      </c>
      <c r="GK20" s="417">
        <f t="shared" si="2"/>
        <v>0</v>
      </c>
      <c r="GL20" s="417">
        <f t="shared" si="2"/>
        <v>0</v>
      </c>
      <c r="GM20" s="417">
        <f t="shared" si="2"/>
        <v>0</v>
      </c>
      <c r="GN20" s="417">
        <f t="shared" si="2"/>
        <v>0</v>
      </c>
      <c r="GO20" s="417">
        <f t="shared" si="2"/>
        <v>0</v>
      </c>
      <c r="GP20" s="417">
        <f t="shared" si="2"/>
        <v>0</v>
      </c>
      <c r="GQ20" s="417">
        <f t="shared" si="2"/>
        <v>0</v>
      </c>
      <c r="GR20" s="417">
        <f t="shared" si="2"/>
        <v>854</v>
      </c>
      <c r="GS20" s="417">
        <f t="shared" si="2"/>
        <v>783</v>
      </c>
      <c r="GT20" s="417">
        <f t="shared" si="2"/>
        <v>1637</v>
      </c>
      <c r="GU20" s="417">
        <f t="shared" si="2"/>
        <v>880</v>
      </c>
      <c r="GV20" s="417">
        <f t="shared" si="2"/>
        <v>849</v>
      </c>
      <c r="GW20" s="417">
        <f t="shared" si="2"/>
        <v>1729</v>
      </c>
      <c r="GX20" s="417">
        <f t="shared" si="2"/>
        <v>711</v>
      </c>
      <c r="GY20" s="417">
        <f t="shared" ref="GY20:JJ20" si="3">GY19+GY18+GY16+GY17+GY15+GY14+GY13+GY12+GY11+GY10</f>
        <v>619</v>
      </c>
      <c r="GZ20" s="417">
        <f t="shared" si="3"/>
        <v>1330</v>
      </c>
      <c r="HA20" s="417">
        <f t="shared" si="3"/>
        <v>2446</v>
      </c>
      <c r="HB20" s="417">
        <f t="shared" si="3"/>
        <v>2258</v>
      </c>
      <c r="HC20" s="417">
        <f t="shared" si="3"/>
        <v>4696</v>
      </c>
      <c r="HD20" s="417">
        <f t="shared" si="3"/>
        <v>0</v>
      </c>
      <c r="HE20" s="417">
        <f t="shared" si="3"/>
        <v>0</v>
      </c>
      <c r="HF20" s="417">
        <f t="shared" si="3"/>
        <v>0</v>
      </c>
      <c r="HG20" s="417">
        <f t="shared" si="3"/>
        <v>4633</v>
      </c>
      <c r="HH20" s="417">
        <f t="shared" si="3"/>
        <v>41</v>
      </c>
      <c r="HI20" s="417">
        <f t="shared" si="3"/>
        <v>10</v>
      </c>
      <c r="HJ20" s="417">
        <f t="shared" si="3"/>
        <v>0</v>
      </c>
      <c r="HK20" s="417">
        <f t="shared" si="3"/>
        <v>0</v>
      </c>
      <c r="HL20" s="417">
        <f t="shared" si="3"/>
        <v>0</v>
      </c>
      <c r="HM20" s="417">
        <f t="shared" si="3"/>
        <v>0</v>
      </c>
      <c r="HN20" s="417">
        <f t="shared" si="3"/>
        <v>4696</v>
      </c>
      <c r="HO20" s="417">
        <f t="shared" si="3"/>
        <v>1</v>
      </c>
      <c r="HP20" s="417">
        <f t="shared" si="3"/>
        <v>1</v>
      </c>
      <c r="HQ20" s="417">
        <f t="shared" si="3"/>
        <v>2</v>
      </c>
      <c r="HR20" s="417">
        <f t="shared" si="3"/>
        <v>0</v>
      </c>
      <c r="HS20" s="417">
        <f t="shared" si="3"/>
        <v>0</v>
      </c>
      <c r="HT20" s="417">
        <f t="shared" si="3"/>
        <v>0</v>
      </c>
      <c r="HU20" s="417">
        <f t="shared" si="3"/>
        <v>0</v>
      </c>
      <c r="HV20" s="417">
        <f t="shared" si="3"/>
        <v>0</v>
      </c>
      <c r="HW20" s="417">
        <f t="shared" si="3"/>
        <v>0</v>
      </c>
      <c r="HX20" s="417">
        <f t="shared" si="3"/>
        <v>0</v>
      </c>
      <c r="HY20" s="417">
        <f t="shared" si="3"/>
        <v>0</v>
      </c>
      <c r="HZ20" s="417">
        <f t="shared" si="3"/>
        <v>0</v>
      </c>
      <c r="IA20" s="417">
        <f t="shared" si="3"/>
        <v>0</v>
      </c>
      <c r="IB20" s="417">
        <f t="shared" si="3"/>
        <v>0</v>
      </c>
      <c r="IC20" s="417">
        <f t="shared" si="3"/>
        <v>0</v>
      </c>
      <c r="ID20" s="417">
        <f t="shared" si="3"/>
        <v>0</v>
      </c>
      <c r="IE20" s="417">
        <f t="shared" si="3"/>
        <v>0</v>
      </c>
      <c r="IF20" s="417">
        <f t="shared" si="3"/>
        <v>0</v>
      </c>
      <c r="IG20" s="417">
        <f t="shared" si="3"/>
        <v>0</v>
      </c>
      <c r="IH20" s="417">
        <f t="shared" si="3"/>
        <v>1</v>
      </c>
      <c r="II20" s="417">
        <f t="shared" si="3"/>
        <v>1</v>
      </c>
      <c r="IJ20" s="417">
        <f t="shared" si="3"/>
        <v>0</v>
      </c>
      <c r="IK20" s="417">
        <f t="shared" si="3"/>
        <v>0</v>
      </c>
      <c r="IL20" s="417">
        <f t="shared" si="3"/>
        <v>0</v>
      </c>
      <c r="IM20" s="417">
        <f t="shared" si="3"/>
        <v>2</v>
      </c>
      <c r="IN20" s="417">
        <f t="shared" si="3"/>
        <v>0</v>
      </c>
      <c r="IO20" s="417">
        <f t="shared" si="3"/>
        <v>2</v>
      </c>
      <c r="IP20" s="417">
        <f t="shared" si="3"/>
        <v>40</v>
      </c>
      <c r="IQ20" s="417">
        <f t="shared" si="3"/>
        <v>49</v>
      </c>
      <c r="IR20" s="417">
        <f t="shared" si="3"/>
        <v>89</v>
      </c>
      <c r="IS20" s="417">
        <f t="shared" si="3"/>
        <v>333</v>
      </c>
      <c r="IT20" s="417">
        <f t="shared" si="3"/>
        <v>423</v>
      </c>
      <c r="IU20" s="417">
        <f t="shared" si="3"/>
        <v>756</v>
      </c>
      <c r="IV20" s="417">
        <f t="shared" si="3"/>
        <v>712</v>
      </c>
      <c r="IW20" s="417">
        <f t="shared" si="3"/>
        <v>714</v>
      </c>
      <c r="IX20" s="417">
        <f t="shared" si="3"/>
        <v>1426</v>
      </c>
      <c r="IY20" s="417">
        <f t="shared" si="3"/>
        <v>790</v>
      </c>
      <c r="IZ20" s="417">
        <f t="shared" si="3"/>
        <v>711</v>
      </c>
      <c r="JA20" s="417">
        <f t="shared" si="3"/>
        <v>1501</v>
      </c>
      <c r="JB20" s="417">
        <f t="shared" si="3"/>
        <v>367</v>
      </c>
      <c r="JC20" s="417">
        <f t="shared" si="3"/>
        <v>265</v>
      </c>
      <c r="JD20" s="417">
        <f t="shared" si="3"/>
        <v>632</v>
      </c>
      <c r="JE20" s="417">
        <f t="shared" si="3"/>
        <v>174</v>
      </c>
      <c r="JF20" s="417">
        <f t="shared" si="3"/>
        <v>68</v>
      </c>
      <c r="JG20" s="417">
        <f t="shared" si="3"/>
        <v>242</v>
      </c>
      <c r="JH20" s="417">
        <f t="shared" si="3"/>
        <v>0</v>
      </c>
      <c r="JI20" s="417">
        <f t="shared" si="3"/>
        <v>0</v>
      </c>
      <c r="JJ20" s="417">
        <f t="shared" si="3"/>
        <v>0</v>
      </c>
      <c r="JK20" s="417">
        <f t="shared" ref="JK20:LV20" si="4">JK19+JK18+JK16+JK17+JK15+JK14+JK13+JK12+JK11+JK10</f>
        <v>0</v>
      </c>
      <c r="JL20" s="417">
        <f t="shared" si="4"/>
        <v>0</v>
      </c>
      <c r="JM20" s="417">
        <f t="shared" si="4"/>
        <v>0</v>
      </c>
      <c r="JN20" s="417">
        <f t="shared" si="4"/>
        <v>0</v>
      </c>
      <c r="JO20" s="417">
        <f t="shared" si="4"/>
        <v>0</v>
      </c>
      <c r="JP20" s="417">
        <f t="shared" si="4"/>
        <v>0</v>
      </c>
      <c r="JQ20" s="417">
        <f t="shared" si="4"/>
        <v>0</v>
      </c>
      <c r="JR20" s="417">
        <f t="shared" si="4"/>
        <v>0</v>
      </c>
      <c r="JS20" s="417">
        <f t="shared" si="4"/>
        <v>0</v>
      </c>
      <c r="JT20" s="417">
        <f t="shared" si="4"/>
        <v>0</v>
      </c>
      <c r="JU20" s="417">
        <f t="shared" si="4"/>
        <v>0</v>
      </c>
      <c r="JV20" s="417">
        <f t="shared" si="4"/>
        <v>0</v>
      </c>
      <c r="JW20" s="417">
        <f t="shared" si="4"/>
        <v>0</v>
      </c>
      <c r="JX20" s="417">
        <f t="shared" si="4"/>
        <v>0</v>
      </c>
      <c r="JY20" s="417">
        <f t="shared" si="4"/>
        <v>0</v>
      </c>
      <c r="JZ20" s="417">
        <f t="shared" si="4"/>
        <v>0</v>
      </c>
      <c r="KA20" s="417">
        <f t="shared" si="4"/>
        <v>0</v>
      </c>
      <c r="KB20" s="417">
        <f t="shared" si="4"/>
        <v>0</v>
      </c>
      <c r="KC20" s="417">
        <f t="shared" si="4"/>
        <v>0</v>
      </c>
      <c r="KD20" s="417">
        <f t="shared" si="4"/>
        <v>0</v>
      </c>
      <c r="KE20" s="417">
        <f t="shared" si="4"/>
        <v>0</v>
      </c>
      <c r="KF20" s="417">
        <f t="shared" si="4"/>
        <v>3</v>
      </c>
      <c r="KG20" s="417">
        <f t="shared" si="4"/>
        <v>3</v>
      </c>
      <c r="KH20" s="417">
        <f t="shared" si="4"/>
        <v>4</v>
      </c>
      <c r="KI20" s="417">
        <f t="shared" si="4"/>
        <v>5</v>
      </c>
      <c r="KJ20" s="417">
        <f t="shared" si="4"/>
        <v>0</v>
      </c>
      <c r="KK20" s="417">
        <f t="shared" si="4"/>
        <v>0</v>
      </c>
      <c r="KL20" s="417">
        <f t="shared" si="4"/>
        <v>7</v>
      </c>
      <c r="KM20" s="417">
        <f t="shared" si="4"/>
        <v>8</v>
      </c>
      <c r="KN20" s="417">
        <f t="shared" si="4"/>
        <v>15</v>
      </c>
      <c r="KO20" s="417">
        <f t="shared" si="4"/>
        <v>0</v>
      </c>
      <c r="KP20" s="417">
        <f t="shared" si="4"/>
        <v>0</v>
      </c>
      <c r="KQ20" s="417">
        <f t="shared" si="4"/>
        <v>0</v>
      </c>
      <c r="KR20" s="417">
        <f t="shared" si="4"/>
        <v>0</v>
      </c>
      <c r="KS20" s="417">
        <f t="shared" si="4"/>
        <v>0</v>
      </c>
      <c r="KT20" s="417">
        <f t="shared" si="4"/>
        <v>0</v>
      </c>
      <c r="KU20" s="417">
        <f t="shared" si="4"/>
        <v>0</v>
      </c>
      <c r="KV20" s="417">
        <f t="shared" si="4"/>
        <v>0</v>
      </c>
      <c r="KW20" s="417">
        <f t="shared" si="4"/>
        <v>0</v>
      </c>
      <c r="KX20" s="417">
        <f t="shared" si="4"/>
        <v>0</v>
      </c>
      <c r="KY20" s="417">
        <f t="shared" si="4"/>
        <v>0</v>
      </c>
      <c r="KZ20" s="417">
        <f t="shared" si="4"/>
        <v>0</v>
      </c>
      <c r="LA20" s="417">
        <f t="shared" si="4"/>
        <v>0</v>
      </c>
      <c r="LB20" s="417">
        <f t="shared" si="4"/>
        <v>0</v>
      </c>
      <c r="LC20" s="417">
        <f t="shared" si="4"/>
        <v>0</v>
      </c>
      <c r="LD20" s="417">
        <f t="shared" si="4"/>
        <v>0</v>
      </c>
      <c r="LE20" s="417">
        <f t="shared" si="4"/>
        <v>0</v>
      </c>
      <c r="LF20" s="417">
        <f t="shared" si="4"/>
        <v>0</v>
      </c>
      <c r="LG20" s="417">
        <f t="shared" si="4"/>
        <v>0</v>
      </c>
      <c r="LH20" s="417">
        <f t="shared" si="4"/>
        <v>0</v>
      </c>
      <c r="LI20" s="417">
        <f t="shared" si="4"/>
        <v>0</v>
      </c>
      <c r="LJ20" s="417">
        <f t="shared" si="4"/>
        <v>0</v>
      </c>
      <c r="LK20" s="417">
        <f t="shared" si="4"/>
        <v>0</v>
      </c>
      <c r="LL20" s="417">
        <f t="shared" si="4"/>
        <v>0</v>
      </c>
      <c r="LM20" s="417">
        <f t="shared" si="4"/>
        <v>0</v>
      </c>
      <c r="LN20" s="417">
        <f t="shared" si="4"/>
        <v>0</v>
      </c>
      <c r="LO20" s="417">
        <f t="shared" si="4"/>
        <v>0</v>
      </c>
      <c r="LP20" s="417">
        <f t="shared" si="4"/>
        <v>0</v>
      </c>
      <c r="LQ20" s="417">
        <f t="shared" si="4"/>
        <v>8</v>
      </c>
      <c r="LR20" s="417">
        <f t="shared" si="4"/>
        <v>9</v>
      </c>
      <c r="LS20" s="417">
        <f t="shared" si="4"/>
        <v>8</v>
      </c>
      <c r="LT20" s="417">
        <f t="shared" si="4"/>
        <v>9</v>
      </c>
      <c r="LU20" s="417">
        <f t="shared" si="4"/>
        <v>17</v>
      </c>
      <c r="LV20" s="417">
        <f t="shared" si="4"/>
        <v>570</v>
      </c>
      <c r="LW20" s="417">
        <f t="shared" ref="LW20:MK20" si="5">LW19+LW18+LW16+LW17+LW15+LW14+LW13+LW12+LW11+LW10</f>
        <v>523</v>
      </c>
      <c r="LX20" s="417">
        <f t="shared" si="5"/>
        <v>1093</v>
      </c>
      <c r="LY20" s="417">
        <f t="shared" si="5"/>
        <v>0</v>
      </c>
      <c r="LZ20" s="417">
        <f t="shared" si="5"/>
        <v>0</v>
      </c>
      <c r="MA20" s="417">
        <f t="shared" si="5"/>
        <v>0</v>
      </c>
      <c r="MB20" s="417">
        <f t="shared" si="5"/>
        <v>0</v>
      </c>
      <c r="MC20" s="417">
        <f t="shared" si="5"/>
        <v>0</v>
      </c>
      <c r="MD20" s="417">
        <f t="shared" si="5"/>
        <v>0</v>
      </c>
      <c r="ME20" s="417">
        <f t="shared" si="5"/>
        <v>0</v>
      </c>
      <c r="MF20" s="417">
        <f t="shared" si="5"/>
        <v>0</v>
      </c>
      <c r="MG20" s="417">
        <f t="shared" si="5"/>
        <v>0</v>
      </c>
      <c r="MH20" s="417">
        <f t="shared" si="5"/>
        <v>80</v>
      </c>
      <c r="MI20" s="417">
        <f t="shared" si="5"/>
        <v>77</v>
      </c>
      <c r="MJ20" s="417">
        <f t="shared" si="5"/>
        <v>69</v>
      </c>
      <c r="MK20" s="417">
        <f t="shared" si="5"/>
        <v>226</v>
      </c>
    </row>
    <row r="23" spans="1:349">
      <c r="DC23" s="446">
        <f>SUM(DA20:DN20)</f>
        <v>480</v>
      </c>
    </row>
    <row r="24" spans="1:349">
      <c r="DO24" s="446">
        <f>SUM(DO20:DZ20)</f>
        <v>480</v>
      </c>
      <c r="EA24" s="446">
        <f>SUM(EA20:EJ20)</f>
        <v>480</v>
      </c>
    </row>
    <row r="25" spans="1:349">
      <c r="DC25" s="446">
        <f>DO24-DC23</f>
        <v>0</v>
      </c>
      <c r="DU25" s="485"/>
    </row>
  </sheetData>
  <mergeCells count="166">
    <mergeCell ref="G7:G9"/>
    <mergeCell ref="K7:K9"/>
    <mergeCell ref="L7:L9"/>
    <mergeCell ref="M7:M9"/>
    <mergeCell ref="N7:N9"/>
    <mergeCell ref="O7:T7"/>
    <mergeCell ref="A7:A9"/>
    <mergeCell ref="B7:B9"/>
    <mergeCell ref="C7:C9"/>
    <mergeCell ref="D7:D9"/>
    <mergeCell ref="E7:E9"/>
    <mergeCell ref="F7:F9"/>
    <mergeCell ref="LY7:MK7"/>
    <mergeCell ref="O8:O9"/>
    <mergeCell ref="P8:P9"/>
    <mergeCell ref="Q8:Q9"/>
    <mergeCell ref="R8:R9"/>
    <mergeCell ref="S8:S9"/>
    <mergeCell ref="T8:T9"/>
    <mergeCell ref="HG7:HN7"/>
    <mergeCell ref="HO7:JG7"/>
    <mergeCell ref="JT7:JV8"/>
    <mergeCell ref="JW7:KE8"/>
    <mergeCell ref="KF7:KN8"/>
    <mergeCell ref="LA7:LC8"/>
    <mergeCell ref="IA8:IC8"/>
    <mergeCell ref="ID8:IF8"/>
    <mergeCell ref="IG8:II8"/>
    <mergeCell ref="IJ8:IL8"/>
    <mergeCell ref="DO7:DZ7"/>
    <mergeCell ref="EA7:EJ7"/>
    <mergeCell ref="EK7:ET7"/>
    <mergeCell ref="EU7:FB7"/>
    <mergeCell ref="FC7:FP7"/>
    <mergeCell ref="FQ7:HC7"/>
    <mergeCell ref="BE7:BJ7"/>
    <mergeCell ref="U8:U9"/>
    <mergeCell ref="V8:V9"/>
    <mergeCell ref="W8:W9"/>
    <mergeCell ref="X8:X9"/>
    <mergeCell ref="Y8:Y9"/>
    <mergeCell ref="Z8:Z9"/>
    <mergeCell ref="LJ7:LL8"/>
    <mergeCell ref="LS7:LU8"/>
    <mergeCell ref="LV7:LX8"/>
    <mergeCell ref="BK7:BP7"/>
    <mergeCell ref="BQ7:BV7"/>
    <mergeCell ref="BW7:CT7"/>
    <mergeCell ref="CU7:CZ7"/>
    <mergeCell ref="DA7:DN7"/>
    <mergeCell ref="U7:Z7"/>
    <mergeCell ref="AA7:AF7"/>
    <mergeCell ref="AG7:AL7"/>
    <mergeCell ref="AM7:AR7"/>
    <mergeCell ref="AS7:AX7"/>
    <mergeCell ref="AY7:BD7"/>
    <mergeCell ref="AG8:AG9"/>
    <mergeCell ref="AH8:AH9"/>
    <mergeCell ref="AI8:AI9"/>
    <mergeCell ref="AJ8:AJ9"/>
    <mergeCell ref="AK8:AK9"/>
    <mergeCell ref="AL8:AL9"/>
    <mergeCell ref="AA8:AA9"/>
    <mergeCell ref="AB8:AB9"/>
    <mergeCell ref="AC8:AC9"/>
    <mergeCell ref="AD8:AD9"/>
    <mergeCell ref="AE8:AE9"/>
    <mergeCell ref="AF8:AF9"/>
    <mergeCell ref="AS8:AS9"/>
    <mergeCell ref="AT8:AT9"/>
    <mergeCell ref="AU8:AU9"/>
    <mergeCell ref="AV8:AV9"/>
    <mergeCell ref="AW8:AW9"/>
    <mergeCell ref="AX8:AX9"/>
    <mergeCell ref="AM8:AM9"/>
    <mergeCell ref="AN8:AN9"/>
    <mergeCell ref="AO8:AO9"/>
    <mergeCell ref="AP8:AP9"/>
    <mergeCell ref="AQ8:AQ9"/>
    <mergeCell ref="AR8:AR9"/>
    <mergeCell ref="BE8:BE9"/>
    <mergeCell ref="BF8:BF9"/>
    <mergeCell ref="BG8:BG9"/>
    <mergeCell ref="BH8:BH9"/>
    <mergeCell ref="BI8:BI9"/>
    <mergeCell ref="BJ8:BJ9"/>
    <mergeCell ref="AY8:AY9"/>
    <mergeCell ref="AZ8:AZ9"/>
    <mergeCell ref="BA8:BA9"/>
    <mergeCell ref="BB8:BB9"/>
    <mergeCell ref="BC8:BC9"/>
    <mergeCell ref="BD8:BD9"/>
    <mergeCell ref="BQ8:BQ9"/>
    <mergeCell ref="BR8:BR9"/>
    <mergeCell ref="BS8:BS9"/>
    <mergeCell ref="BT8:BT9"/>
    <mergeCell ref="BU8:BU9"/>
    <mergeCell ref="BV8:BV9"/>
    <mergeCell ref="BK8:BK9"/>
    <mergeCell ref="BL8:BL9"/>
    <mergeCell ref="BM8:BM9"/>
    <mergeCell ref="BN8:BN9"/>
    <mergeCell ref="BO8:BO9"/>
    <mergeCell ref="BP8:BP9"/>
    <mergeCell ref="DI8:DJ8"/>
    <mergeCell ref="DK8:DL8"/>
    <mergeCell ref="DM8:DN8"/>
    <mergeCell ref="DO8:DP8"/>
    <mergeCell ref="DQ8:DR8"/>
    <mergeCell ref="DS8:DT8"/>
    <mergeCell ref="CB8:CH8"/>
    <mergeCell ref="CN8:CT8"/>
    <mergeCell ref="DA8:DB8"/>
    <mergeCell ref="DC8:DD8"/>
    <mergeCell ref="DE8:DF8"/>
    <mergeCell ref="DG8:DH8"/>
    <mergeCell ref="EG8:EH8"/>
    <mergeCell ref="EI8:EJ8"/>
    <mergeCell ref="EK8:EL8"/>
    <mergeCell ref="EM8:EN8"/>
    <mergeCell ref="EO8:EP8"/>
    <mergeCell ref="EQ8:ER8"/>
    <mergeCell ref="DU8:DV8"/>
    <mergeCell ref="DW8:DX8"/>
    <mergeCell ref="DY8:DZ8"/>
    <mergeCell ref="EA8:EB8"/>
    <mergeCell ref="EC8:ED8"/>
    <mergeCell ref="EE8:EF8"/>
    <mergeCell ref="GC8:GE8"/>
    <mergeCell ref="GF8:GH8"/>
    <mergeCell ref="FE8:FF8"/>
    <mergeCell ref="FG8:FH8"/>
    <mergeCell ref="FI8:FJ8"/>
    <mergeCell ref="FK8:FL8"/>
    <mergeCell ref="FM8:FN8"/>
    <mergeCell ref="FO8:FP8"/>
    <mergeCell ref="ES8:ET8"/>
    <mergeCell ref="EU8:EV8"/>
    <mergeCell ref="EW8:EX8"/>
    <mergeCell ref="EY8:EZ8"/>
    <mergeCell ref="FA8:FB8"/>
    <mergeCell ref="FC8:FD8"/>
    <mergeCell ref="JE8:JG8"/>
    <mergeCell ref="A20:D20"/>
    <mergeCell ref="IM8:IO8"/>
    <mergeCell ref="IP8:IR8"/>
    <mergeCell ref="IS8:IU8"/>
    <mergeCell ref="IV8:IX8"/>
    <mergeCell ref="IY8:JA8"/>
    <mergeCell ref="JB8:JD8"/>
    <mergeCell ref="HA8:HC8"/>
    <mergeCell ref="HD8:HF8"/>
    <mergeCell ref="HO8:HQ8"/>
    <mergeCell ref="HR8:HT8"/>
    <mergeCell ref="HU8:HW8"/>
    <mergeCell ref="HX8:HZ8"/>
    <mergeCell ref="GI8:GK8"/>
    <mergeCell ref="GL8:GN8"/>
    <mergeCell ref="GO8:GQ8"/>
    <mergeCell ref="GR8:GT8"/>
    <mergeCell ref="GU8:GW8"/>
    <mergeCell ref="GX8:GZ8"/>
    <mergeCell ref="FQ8:FS8"/>
    <mergeCell ref="FT8:FV8"/>
    <mergeCell ref="FW8:FY8"/>
    <mergeCell ref="FZ8:GB8"/>
  </mergeCells>
  <pageMargins left="0.62992125984251968" right="0.55118110236220474" top="0.41" bottom="0.34" header="0.31496062992125984" footer="0.21"/>
  <pageSetup paperSize="10000" scale="90" orientation="landscape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U256"/>
  <sheetViews>
    <sheetView view="pageBreakPreview" zoomScale="80" zoomScaleNormal="80" zoomScaleSheetLayoutView="80" workbookViewId="0">
      <selection activeCell="Q5" sqref="Q5"/>
    </sheetView>
  </sheetViews>
  <sheetFormatPr defaultRowHeight="15"/>
  <cols>
    <col min="1" max="1" width="4.85546875" style="374" customWidth="1"/>
    <col min="2" max="2" width="0" style="374" hidden="1" customWidth="1"/>
    <col min="3" max="3" width="27.85546875" style="374" customWidth="1"/>
    <col min="4" max="4" width="32.7109375" style="374" hidden="1" customWidth="1"/>
    <col min="5" max="5" width="24.85546875" style="374" hidden="1" customWidth="1"/>
    <col min="6" max="6" width="23.140625" style="374" hidden="1" customWidth="1"/>
    <col min="7" max="10" width="0" style="374" hidden="1" customWidth="1"/>
    <col min="11" max="11" width="26.85546875" style="374" hidden="1" customWidth="1"/>
    <col min="12" max="12" width="10.7109375" style="374" hidden="1" customWidth="1"/>
    <col min="13" max="14" width="0" style="374" hidden="1" customWidth="1"/>
    <col min="15" max="21" width="9.28515625" style="374" customWidth="1"/>
    <col min="22" max="16384" width="9.140625" style="374"/>
  </cols>
  <sheetData>
    <row r="1" spans="1:47" ht="15.75" customHeight="1">
      <c r="A1" s="926" t="s">
        <v>2620</v>
      </c>
      <c r="B1" s="926"/>
      <c r="C1" s="926"/>
      <c r="D1" s="926"/>
      <c r="E1" s="926"/>
      <c r="F1" s="926"/>
      <c r="G1" s="926"/>
      <c r="H1" s="926"/>
      <c r="I1" s="926"/>
      <c r="J1" s="926"/>
      <c r="K1" s="926"/>
      <c r="L1" s="926"/>
      <c r="M1" s="926"/>
      <c r="N1" s="926"/>
      <c r="O1" s="926"/>
      <c r="P1" s="926"/>
      <c r="Q1" s="926"/>
      <c r="R1" s="926"/>
      <c r="S1" s="926"/>
      <c r="T1" s="926"/>
      <c r="U1" s="926"/>
      <c r="V1" s="425"/>
      <c r="W1" s="425"/>
      <c r="X1" s="425"/>
      <c r="Y1" s="425"/>
      <c r="Z1" s="425"/>
      <c r="AA1" s="425"/>
      <c r="AB1" s="425"/>
      <c r="AC1" s="425"/>
      <c r="AD1" s="425"/>
      <c r="AE1" s="425"/>
      <c r="AF1" s="425"/>
      <c r="AG1" s="425"/>
      <c r="AH1" s="425"/>
      <c r="AI1" s="425"/>
      <c r="AJ1" s="425"/>
      <c r="AK1" s="425"/>
      <c r="AL1" s="425"/>
      <c r="AM1" s="425"/>
      <c r="AN1" s="425"/>
      <c r="AO1" s="425"/>
      <c r="AP1" s="425"/>
      <c r="AQ1" s="425"/>
      <c r="AR1" s="425"/>
      <c r="AS1" s="425"/>
      <c r="AT1" s="425"/>
      <c r="AU1" s="425"/>
    </row>
    <row r="2" spans="1:47" ht="6" customHeight="1">
      <c r="A2" s="425"/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  <c r="T2" s="425"/>
      <c r="U2" s="425"/>
      <c r="V2" s="425"/>
      <c r="W2" s="425"/>
      <c r="X2" s="425"/>
      <c r="Y2" s="425"/>
      <c r="Z2" s="425"/>
      <c r="AA2" s="425"/>
      <c r="AB2" s="425"/>
      <c r="AC2" s="425"/>
      <c r="AD2" s="425"/>
      <c r="AE2" s="425"/>
      <c r="AF2" s="425"/>
      <c r="AG2" s="425"/>
      <c r="AH2" s="425"/>
      <c r="AI2" s="425"/>
      <c r="AJ2" s="425"/>
      <c r="AK2" s="425"/>
      <c r="AL2" s="425"/>
      <c r="AM2" s="425"/>
      <c r="AN2" s="425"/>
      <c r="AO2" s="425"/>
      <c r="AP2" s="425"/>
      <c r="AQ2" s="425"/>
      <c r="AR2" s="425"/>
      <c r="AS2" s="425"/>
      <c r="AT2" s="425"/>
      <c r="AU2" s="425"/>
    </row>
    <row r="3" spans="1:47" ht="15.75" customHeight="1">
      <c r="A3" s="926" t="s">
        <v>2621</v>
      </c>
      <c r="B3" s="926"/>
      <c r="C3" s="926"/>
      <c r="D3" s="926"/>
      <c r="E3" s="926"/>
      <c r="F3" s="926"/>
      <c r="G3" s="926"/>
      <c r="H3" s="926"/>
      <c r="I3" s="926"/>
      <c r="J3" s="926"/>
      <c r="K3" s="926"/>
      <c r="L3" s="926"/>
      <c r="M3" s="926"/>
      <c r="N3" s="926"/>
      <c r="O3" s="926"/>
      <c r="P3" s="926"/>
      <c r="Q3" s="926"/>
      <c r="R3" s="926"/>
      <c r="S3" s="926"/>
      <c r="T3" s="926"/>
      <c r="U3" s="926"/>
      <c r="V3" s="425"/>
      <c r="W3" s="425"/>
      <c r="X3" s="425"/>
      <c r="Y3" s="425"/>
      <c r="Z3" s="425"/>
      <c r="AA3" s="425"/>
      <c r="AB3" s="425"/>
      <c r="AC3" s="425"/>
      <c r="AD3" s="425"/>
      <c r="AE3" s="425"/>
      <c r="AF3" s="425"/>
      <c r="AG3" s="425"/>
      <c r="AH3" s="425"/>
      <c r="AI3" s="425"/>
      <c r="AJ3" s="425"/>
      <c r="AK3" s="425"/>
      <c r="AL3" s="425"/>
      <c r="AM3" s="425"/>
      <c r="AN3" s="425"/>
      <c r="AO3" s="425"/>
      <c r="AP3" s="425"/>
      <c r="AQ3" s="425"/>
      <c r="AR3" s="425"/>
      <c r="AS3" s="425"/>
      <c r="AT3" s="425"/>
      <c r="AU3" s="425"/>
    </row>
    <row r="4" spans="1:47" ht="15.75" customHeight="1">
      <c r="A4" s="926" t="s">
        <v>1371</v>
      </c>
      <c r="B4" s="926"/>
      <c r="C4" s="926"/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425"/>
      <c r="W4" s="425"/>
      <c r="X4" s="425"/>
      <c r="Y4" s="425"/>
      <c r="Z4" s="425"/>
      <c r="AA4" s="425"/>
      <c r="AB4" s="425"/>
      <c r="AC4" s="425"/>
      <c r="AD4" s="425"/>
      <c r="AE4" s="425"/>
      <c r="AF4" s="425"/>
      <c r="AG4" s="425"/>
      <c r="AH4" s="425"/>
      <c r="AI4" s="425"/>
      <c r="AJ4" s="425"/>
      <c r="AK4" s="425"/>
      <c r="AL4" s="425"/>
      <c r="AM4" s="425"/>
      <c r="AN4" s="425"/>
      <c r="AO4" s="425"/>
      <c r="AP4" s="425"/>
      <c r="AQ4" s="425"/>
      <c r="AR4" s="425"/>
      <c r="AS4" s="425"/>
      <c r="AT4" s="425"/>
      <c r="AU4" s="425"/>
    </row>
    <row r="5" spans="1:47" ht="15.75" customHeight="1">
      <c r="A5" s="926" t="s">
        <v>2287</v>
      </c>
      <c r="B5" s="926"/>
      <c r="C5" s="926"/>
      <c r="D5" s="926"/>
      <c r="E5" s="926"/>
      <c r="F5" s="926"/>
      <c r="G5" s="926"/>
      <c r="H5" s="926"/>
      <c r="I5" s="926"/>
      <c r="J5" s="926"/>
      <c r="K5" s="926"/>
      <c r="L5" s="926"/>
      <c r="M5" s="926"/>
      <c r="N5" s="926"/>
      <c r="O5" s="926"/>
      <c r="P5" s="926"/>
      <c r="Q5" s="926"/>
      <c r="R5" s="926"/>
      <c r="S5" s="926"/>
      <c r="T5" s="926"/>
      <c r="U5" s="926"/>
      <c r="V5" s="425"/>
      <c r="W5" s="425"/>
      <c r="X5" s="425"/>
      <c r="Y5" s="425"/>
      <c r="Z5" s="425"/>
      <c r="AA5" s="425"/>
      <c r="AB5" s="425"/>
      <c r="AC5" s="425"/>
      <c r="AD5" s="425"/>
      <c r="AE5" s="425"/>
      <c r="AF5" s="425"/>
      <c r="AG5" s="425"/>
      <c r="AH5" s="425"/>
      <c r="AI5" s="425"/>
      <c r="AJ5" s="425"/>
      <c r="AK5" s="425"/>
      <c r="AL5" s="425"/>
      <c r="AM5" s="425"/>
      <c r="AN5" s="425"/>
      <c r="AO5" s="425"/>
      <c r="AP5" s="425"/>
      <c r="AQ5" s="425"/>
      <c r="AR5" s="425"/>
      <c r="AS5" s="425"/>
      <c r="AT5" s="425"/>
      <c r="AU5" s="425"/>
    </row>
    <row r="7" spans="1:47" ht="15" customHeight="1">
      <c r="A7" s="911" t="s">
        <v>20</v>
      </c>
      <c r="B7" s="911" t="s">
        <v>166</v>
      </c>
      <c r="C7" s="911" t="s">
        <v>14</v>
      </c>
      <c r="D7" s="911" t="s">
        <v>169</v>
      </c>
      <c r="E7" s="911" t="s">
        <v>2295</v>
      </c>
      <c r="F7" s="911" t="s">
        <v>14</v>
      </c>
      <c r="G7" s="911" t="s">
        <v>170</v>
      </c>
      <c r="H7" s="404"/>
      <c r="I7" s="404"/>
      <c r="J7" s="404"/>
      <c r="K7" s="911" t="s">
        <v>2296</v>
      </c>
      <c r="L7" s="911" t="s">
        <v>2297</v>
      </c>
      <c r="M7" s="911" t="s">
        <v>2298</v>
      </c>
      <c r="N7" s="911" t="s">
        <v>2299</v>
      </c>
      <c r="O7" s="918" t="s">
        <v>2324</v>
      </c>
      <c r="P7" s="918"/>
      <c r="Q7" s="918"/>
      <c r="R7" s="918"/>
      <c r="S7" s="918"/>
      <c r="T7" s="918"/>
      <c r="U7" s="918"/>
    </row>
    <row r="8" spans="1:47" s="412" customFormat="1" ht="29.25" customHeight="1">
      <c r="A8" s="912"/>
      <c r="B8" s="912"/>
      <c r="C8" s="912"/>
      <c r="D8" s="912"/>
      <c r="E8" s="912"/>
      <c r="F8" s="912"/>
      <c r="G8" s="912"/>
      <c r="H8" s="433" t="s">
        <v>2325</v>
      </c>
      <c r="I8" s="433" t="s">
        <v>2326</v>
      </c>
      <c r="J8" s="433" t="s">
        <v>2327</v>
      </c>
      <c r="K8" s="912"/>
      <c r="L8" s="912"/>
      <c r="M8" s="912"/>
      <c r="N8" s="912"/>
      <c r="O8" s="430" t="s">
        <v>480</v>
      </c>
      <c r="P8" s="430" t="s">
        <v>481</v>
      </c>
      <c r="Q8" s="430" t="s">
        <v>482</v>
      </c>
      <c r="R8" s="430" t="s">
        <v>483</v>
      </c>
      <c r="S8" s="430" t="s">
        <v>484</v>
      </c>
      <c r="T8" s="430" t="s">
        <v>485</v>
      </c>
      <c r="U8" s="433" t="s">
        <v>67</v>
      </c>
    </row>
    <row r="9" spans="1:47" s="412" customFormat="1" ht="15" customHeight="1">
      <c r="A9" s="913"/>
      <c r="B9" s="913"/>
      <c r="C9" s="913"/>
      <c r="D9" s="913"/>
      <c r="E9" s="913"/>
      <c r="F9" s="913"/>
      <c r="G9" s="913"/>
      <c r="H9" s="433"/>
      <c r="I9" s="433"/>
      <c r="J9" s="433"/>
      <c r="K9" s="913"/>
      <c r="L9" s="913"/>
      <c r="M9" s="913"/>
      <c r="N9" s="913"/>
      <c r="O9" s="433"/>
      <c r="P9" s="433"/>
      <c r="Q9" s="433"/>
      <c r="R9" s="433"/>
      <c r="S9" s="433"/>
      <c r="T9" s="433"/>
      <c r="U9" s="433"/>
    </row>
    <row r="10" spans="1:47" hidden="1">
      <c r="A10" s="404">
        <v>1</v>
      </c>
      <c r="B10" s="404" t="s">
        <v>507</v>
      </c>
      <c r="C10" s="404" t="s">
        <v>508</v>
      </c>
      <c r="D10" s="404" t="s">
        <v>1461</v>
      </c>
      <c r="E10" s="404" t="s">
        <v>197</v>
      </c>
      <c r="F10" s="404" t="s">
        <v>86</v>
      </c>
      <c r="G10" s="404" t="s">
        <v>126</v>
      </c>
      <c r="H10" s="404" t="s">
        <v>615</v>
      </c>
      <c r="I10" s="404" t="s">
        <v>615</v>
      </c>
      <c r="J10" s="404">
        <v>2</v>
      </c>
      <c r="K10" s="404" t="s">
        <v>2408</v>
      </c>
      <c r="L10" s="404">
        <v>31048</v>
      </c>
      <c r="M10" s="404" t="s">
        <v>2409</v>
      </c>
      <c r="N10" s="404">
        <v>3000</v>
      </c>
      <c r="O10" s="404">
        <v>2</v>
      </c>
      <c r="P10" s="404">
        <v>2</v>
      </c>
      <c r="Q10" s="404">
        <v>2</v>
      </c>
      <c r="R10" s="404">
        <v>2</v>
      </c>
      <c r="S10" s="404">
        <v>2</v>
      </c>
      <c r="T10" s="404">
        <v>2</v>
      </c>
      <c r="U10" s="404">
        <v>12</v>
      </c>
    </row>
    <row r="11" spans="1:47" hidden="1">
      <c r="A11" s="404">
        <f t="shared" ref="A11:A74" si="0">A10+1</f>
        <v>2</v>
      </c>
      <c r="B11" s="404" t="s">
        <v>499</v>
      </c>
      <c r="C11" s="404" t="s">
        <v>500</v>
      </c>
      <c r="D11" s="404" t="s">
        <v>1456</v>
      </c>
      <c r="E11" s="404" t="s">
        <v>501</v>
      </c>
      <c r="F11" s="404" t="s">
        <v>86</v>
      </c>
      <c r="G11" s="404" t="s">
        <v>126</v>
      </c>
      <c r="H11" s="404" t="s">
        <v>615</v>
      </c>
      <c r="I11" s="404" t="s">
        <v>615</v>
      </c>
      <c r="J11" s="404">
        <v>2</v>
      </c>
      <c r="K11" s="404" t="s">
        <v>615</v>
      </c>
      <c r="L11" s="404">
        <v>29587</v>
      </c>
      <c r="M11" s="404" t="s">
        <v>2409</v>
      </c>
      <c r="N11" s="404">
        <v>900</v>
      </c>
      <c r="O11" s="404">
        <v>1</v>
      </c>
      <c r="P11" s="404">
        <v>1</v>
      </c>
      <c r="Q11" s="404">
        <v>1</v>
      </c>
      <c r="R11" s="404">
        <v>2</v>
      </c>
      <c r="S11" s="404">
        <v>2</v>
      </c>
      <c r="T11" s="404">
        <v>1</v>
      </c>
      <c r="U11" s="404">
        <v>8</v>
      </c>
    </row>
    <row r="12" spans="1:47" hidden="1">
      <c r="A12" s="404">
        <f t="shared" si="0"/>
        <v>3</v>
      </c>
      <c r="B12" s="404" t="s">
        <v>511</v>
      </c>
      <c r="C12" s="404" t="s">
        <v>512</v>
      </c>
      <c r="D12" s="404" t="s">
        <v>1452</v>
      </c>
      <c r="E12" s="404" t="s">
        <v>513</v>
      </c>
      <c r="F12" s="404" t="s">
        <v>86</v>
      </c>
      <c r="G12" s="404" t="s">
        <v>126</v>
      </c>
      <c r="H12" s="404" t="s">
        <v>615</v>
      </c>
      <c r="I12" s="404" t="s">
        <v>615</v>
      </c>
      <c r="J12" s="404">
        <v>2</v>
      </c>
      <c r="K12" s="404" t="s">
        <v>2410</v>
      </c>
      <c r="L12" s="404" t="s">
        <v>615</v>
      </c>
      <c r="M12" s="404" t="s">
        <v>2409</v>
      </c>
      <c r="N12" s="404">
        <v>900</v>
      </c>
      <c r="O12" s="404">
        <v>1</v>
      </c>
      <c r="P12" s="404">
        <v>1</v>
      </c>
      <c r="Q12" s="404">
        <v>1</v>
      </c>
      <c r="R12" s="404">
        <v>1</v>
      </c>
      <c r="S12" s="404">
        <v>1</v>
      </c>
      <c r="T12" s="404">
        <v>1</v>
      </c>
      <c r="U12" s="404">
        <v>6</v>
      </c>
    </row>
    <row r="13" spans="1:47" hidden="1">
      <c r="A13" s="404">
        <f t="shared" si="0"/>
        <v>4</v>
      </c>
      <c r="B13" s="404" t="s">
        <v>509</v>
      </c>
      <c r="C13" s="404" t="s">
        <v>510</v>
      </c>
      <c r="D13" s="404" t="s">
        <v>1449</v>
      </c>
      <c r="E13" s="404" t="s">
        <v>345</v>
      </c>
      <c r="F13" s="404" t="s">
        <v>86</v>
      </c>
      <c r="G13" s="404" t="s">
        <v>126</v>
      </c>
      <c r="H13" s="404" t="s">
        <v>615</v>
      </c>
      <c r="I13" s="404" t="s">
        <v>615</v>
      </c>
      <c r="J13" s="404">
        <v>2</v>
      </c>
      <c r="K13" s="404" t="s">
        <v>2411</v>
      </c>
      <c r="L13" s="404">
        <v>30214</v>
      </c>
      <c r="M13" s="404" t="s">
        <v>2409</v>
      </c>
      <c r="N13" s="404">
        <v>1300</v>
      </c>
      <c r="O13" s="404">
        <v>1</v>
      </c>
      <c r="P13" s="404">
        <v>1</v>
      </c>
      <c r="Q13" s="404">
        <v>1</v>
      </c>
      <c r="R13" s="404">
        <v>1</v>
      </c>
      <c r="S13" s="404">
        <v>1</v>
      </c>
      <c r="T13" s="404">
        <v>1</v>
      </c>
      <c r="U13" s="404">
        <v>6</v>
      </c>
    </row>
    <row r="14" spans="1:47" hidden="1">
      <c r="A14" s="404">
        <f t="shared" si="0"/>
        <v>5</v>
      </c>
      <c r="B14" s="404" t="s">
        <v>529</v>
      </c>
      <c r="C14" s="404" t="s">
        <v>530</v>
      </c>
      <c r="D14" s="404" t="s">
        <v>1458</v>
      </c>
      <c r="E14" s="404" t="s">
        <v>531</v>
      </c>
      <c r="F14" s="404" t="s">
        <v>86</v>
      </c>
      <c r="G14" s="404" t="s">
        <v>126</v>
      </c>
      <c r="H14" s="404" t="s">
        <v>615</v>
      </c>
      <c r="I14" s="404" t="s">
        <v>615</v>
      </c>
      <c r="J14" s="404">
        <v>2</v>
      </c>
      <c r="K14" s="404" t="s">
        <v>2410</v>
      </c>
      <c r="L14" s="404">
        <v>31048</v>
      </c>
      <c r="M14" s="404" t="s">
        <v>2409</v>
      </c>
      <c r="N14" s="404">
        <v>1300</v>
      </c>
      <c r="O14" s="404">
        <v>1</v>
      </c>
      <c r="P14" s="404">
        <v>1</v>
      </c>
      <c r="Q14" s="404">
        <v>1</v>
      </c>
      <c r="R14" s="404">
        <v>1</v>
      </c>
      <c r="S14" s="404">
        <v>1</v>
      </c>
      <c r="T14" s="404">
        <v>1</v>
      </c>
      <c r="U14" s="404">
        <v>6</v>
      </c>
    </row>
    <row r="15" spans="1:47" hidden="1">
      <c r="A15" s="404">
        <f t="shared" si="0"/>
        <v>6</v>
      </c>
      <c r="B15" s="404" t="s">
        <v>524</v>
      </c>
      <c r="C15" s="404" t="s">
        <v>525</v>
      </c>
      <c r="D15" s="404" t="s">
        <v>200</v>
      </c>
      <c r="E15" s="404" t="s">
        <v>200</v>
      </c>
      <c r="F15" s="404" t="s">
        <v>86</v>
      </c>
      <c r="G15" s="404" t="s">
        <v>126</v>
      </c>
      <c r="H15" s="404" t="s">
        <v>615</v>
      </c>
      <c r="I15" s="404" t="s">
        <v>615</v>
      </c>
      <c r="J15" s="404">
        <v>2</v>
      </c>
      <c r="K15" s="404" t="s">
        <v>615</v>
      </c>
      <c r="L15" s="404">
        <v>29677</v>
      </c>
      <c r="M15" s="404" t="s">
        <v>2409</v>
      </c>
      <c r="N15" s="404">
        <v>900</v>
      </c>
      <c r="O15" s="404">
        <v>2</v>
      </c>
      <c r="P15" s="404">
        <v>2</v>
      </c>
      <c r="Q15" s="404">
        <v>2</v>
      </c>
      <c r="R15" s="404">
        <v>1</v>
      </c>
      <c r="S15" s="404">
        <v>2</v>
      </c>
      <c r="T15" s="404">
        <v>1</v>
      </c>
      <c r="U15" s="404">
        <v>10</v>
      </c>
    </row>
    <row r="16" spans="1:47" hidden="1">
      <c r="A16" s="404">
        <f t="shared" si="0"/>
        <v>7</v>
      </c>
      <c r="B16" s="404" t="s">
        <v>514</v>
      </c>
      <c r="C16" s="404" t="s">
        <v>515</v>
      </c>
      <c r="D16" s="404" t="s">
        <v>1465</v>
      </c>
      <c r="E16" s="404" t="s">
        <v>516</v>
      </c>
      <c r="F16" s="404" t="s">
        <v>86</v>
      </c>
      <c r="G16" s="404" t="s">
        <v>126</v>
      </c>
      <c r="H16" s="404" t="s">
        <v>615</v>
      </c>
      <c r="I16" s="404" t="s">
        <v>615</v>
      </c>
      <c r="J16" s="404">
        <v>2</v>
      </c>
      <c r="K16" s="404" t="s">
        <v>615</v>
      </c>
      <c r="L16" s="404">
        <v>3654</v>
      </c>
      <c r="M16" s="404" t="s">
        <v>2409</v>
      </c>
      <c r="N16" s="404">
        <v>900</v>
      </c>
      <c r="O16" s="404">
        <v>1</v>
      </c>
      <c r="P16" s="404">
        <v>1</v>
      </c>
      <c r="Q16" s="404">
        <v>2</v>
      </c>
      <c r="R16" s="404">
        <v>1</v>
      </c>
      <c r="S16" s="404">
        <v>2</v>
      </c>
      <c r="T16" s="404">
        <v>2</v>
      </c>
      <c r="U16" s="404">
        <v>9</v>
      </c>
    </row>
    <row r="17" spans="1:21" hidden="1">
      <c r="A17" s="404">
        <f t="shared" si="0"/>
        <v>8</v>
      </c>
      <c r="B17" s="404" t="s">
        <v>532</v>
      </c>
      <c r="C17" s="404" t="s">
        <v>533</v>
      </c>
      <c r="D17" s="404" t="s">
        <v>1459</v>
      </c>
      <c r="E17" s="404" t="s">
        <v>202</v>
      </c>
      <c r="F17" s="404" t="s">
        <v>86</v>
      </c>
      <c r="G17" s="404" t="s">
        <v>126</v>
      </c>
      <c r="H17" s="404" t="s">
        <v>615</v>
      </c>
      <c r="I17" s="404" t="s">
        <v>615</v>
      </c>
      <c r="J17" s="404">
        <v>2</v>
      </c>
      <c r="K17" s="404" t="s">
        <v>2410</v>
      </c>
      <c r="L17" s="404">
        <v>31778</v>
      </c>
      <c r="M17" s="404" t="s">
        <v>2409</v>
      </c>
      <c r="N17" s="404">
        <v>1300</v>
      </c>
      <c r="O17" s="404">
        <v>1</v>
      </c>
      <c r="P17" s="404">
        <v>2</v>
      </c>
      <c r="Q17" s="404">
        <v>2</v>
      </c>
      <c r="R17" s="404">
        <v>1</v>
      </c>
      <c r="S17" s="404">
        <v>1</v>
      </c>
      <c r="T17" s="404">
        <v>1</v>
      </c>
      <c r="U17" s="404">
        <v>8</v>
      </c>
    </row>
    <row r="18" spans="1:21" hidden="1">
      <c r="A18" s="404">
        <f t="shared" si="0"/>
        <v>9</v>
      </c>
      <c r="B18" s="404" t="s">
        <v>502</v>
      </c>
      <c r="C18" s="404" t="s">
        <v>503</v>
      </c>
      <c r="D18" s="404" t="s">
        <v>1451</v>
      </c>
      <c r="E18" s="404" t="s">
        <v>197</v>
      </c>
      <c r="F18" s="404" t="s">
        <v>86</v>
      </c>
      <c r="G18" s="404" t="s">
        <v>126</v>
      </c>
      <c r="H18" s="404" t="s">
        <v>615</v>
      </c>
      <c r="I18" s="404" t="s">
        <v>615</v>
      </c>
      <c r="J18" s="404">
        <v>2</v>
      </c>
      <c r="K18" s="404" t="s">
        <v>2412</v>
      </c>
      <c r="L18" s="404">
        <v>31778</v>
      </c>
      <c r="M18" s="404" t="s">
        <v>2409</v>
      </c>
      <c r="N18" s="404">
        <v>13000</v>
      </c>
      <c r="O18" s="404">
        <v>1</v>
      </c>
      <c r="P18" s="404">
        <v>1</v>
      </c>
      <c r="Q18" s="404">
        <v>1</v>
      </c>
      <c r="R18" s="404">
        <v>1</v>
      </c>
      <c r="S18" s="404">
        <v>1</v>
      </c>
      <c r="T18" s="404">
        <v>1</v>
      </c>
      <c r="U18" s="404">
        <v>6</v>
      </c>
    </row>
    <row r="19" spans="1:21" hidden="1">
      <c r="A19" s="404">
        <f t="shared" si="0"/>
        <v>10</v>
      </c>
      <c r="B19" s="404" t="s">
        <v>522</v>
      </c>
      <c r="C19" s="404" t="s">
        <v>523</v>
      </c>
      <c r="D19" s="404" t="s">
        <v>2413</v>
      </c>
      <c r="E19" s="404" t="s">
        <v>193</v>
      </c>
      <c r="F19" s="404" t="s">
        <v>86</v>
      </c>
      <c r="G19" s="404" t="s">
        <v>126</v>
      </c>
      <c r="H19" s="404" t="s">
        <v>615</v>
      </c>
      <c r="I19" s="404" t="s">
        <v>615</v>
      </c>
      <c r="J19" s="404">
        <v>2</v>
      </c>
      <c r="K19" s="404" t="s">
        <v>2414</v>
      </c>
      <c r="L19" s="404">
        <v>31610</v>
      </c>
      <c r="M19" s="404" t="s">
        <v>2409</v>
      </c>
      <c r="N19" s="404">
        <v>900</v>
      </c>
      <c r="O19" s="404">
        <v>3</v>
      </c>
      <c r="P19" s="404">
        <v>2</v>
      </c>
      <c r="Q19" s="404">
        <v>2</v>
      </c>
      <c r="R19" s="404">
        <v>2</v>
      </c>
      <c r="S19" s="404">
        <v>2</v>
      </c>
      <c r="T19" s="404">
        <v>2</v>
      </c>
      <c r="U19" s="404">
        <v>13</v>
      </c>
    </row>
    <row r="20" spans="1:21" hidden="1">
      <c r="A20" s="404">
        <f t="shared" si="0"/>
        <v>11</v>
      </c>
      <c r="B20" s="404" t="s">
        <v>517</v>
      </c>
      <c r="C20" s="404" t="s">
        <v>518</v>
      </c>
      <c r="D20" s="404" t="s">
        <v>1466</v>
      </c>
      <c r="E20" s="404" t="s">
        <v>193</v>
      </c>
      <c r="F20" s="404" t="s">
        <v>86</v>
      </c>
      <c r="G20" s="404" t="s">
        <v>126</v>
      </c>
      <c r="H20" s="404" t="s">
        <v>615</v>
      </c>
      <c r="I20" s="404" t="s">
        <v>615</v>
      </c>
      <c r="J20" s="404">
        <v>2</v>
      </c>
      <c r="K20" s="404" t="s">
        <v>2410</v>
      </c>
      <c r="L20" s="404">
        <v>34335</v>
      </c>
      <c r="M20" s="404" t="s">
        <v>2415</v>
      </c>
      <c r="N20" s="404">
        <v>1000</v>
      </c>
      <c r="O20" s="404">
        <v>1</v>
      </c>
      <c r="P20" s="404">
        <v>1</v>
      </c>
      <c r="Q20" s="404">
        <v>1</v>
      </c>
      <c r="R20" s="404">
        <v>1</v>
      </c>
      <c r="S20" s="404">
        <v>1</v>
      </c>
      <c r="T20" s="404">
        <v>1</v>
      </c>
      <c r="U20" s="404">
        <v>6</v>
      </c>
    </row>
    <row r="21" spans="1:21" hidden="1">
      <c r="A21" s="404">
        <f t="shared" si="0"/>
        <v>12</v>
      </c>
      <c r="B21" s="404" t="s">
        <v>526</v>
      </c>
      <c r="C21" s="404" t="s">
        <v>527</v>
      </c>
      <c r="D21" s="404" t="s">
        <v>1454</v>
      </c>
      <c r="E21" s="404" t="s">
        <v>528</v>
      </c>
      <c r="F21" s="404" t="s">
        <v>86</v>
      </c>
      <c r="G21" s="404" t="s">
        <v>126</v>
      </c>
      <c r="H21" s="404" t="s">
        <v>615</v>
      </c>
      <c r="I21" s="404" t="s">
        <v>615</v>
      </c>
      <c r="J21" s="404">
        <v>2</v>
      </c>
      <c r="K21" s="404" t="s">
        <v>2410</v>
      </c>
      <c r="L21" s="404">
        <v>3654</v>
      </c>
      <c r="M21" s="404" t="s">
        <v>2409</v>
      </c>
      <c r="N21" s="404">
        <v>900</v>
      </c>
      <c r="O21" s="404">
        <v>1</v>
      </c>
      <c r="P21" s="404">
        <v>1</v>
      </c>
      <c r="Q21" s="404">
        <v>1</v>
      </c>
      <c r="R21" s="404">
        <v>1</v>
      </c>
      <c r="S21" s="404">
        <v>1</v>
      </c>
      <c r="T21" s="404">
        <v>1</v>
      </c>
      <c r="U21" s="404">
        <v>6</v>
      </c>
    </row>
    <row r="22" spans="1:21" hidden="1">
      <c r="A22" s="404">
        <f t="shared" si="0"/>
        <v>13</v>
      </c>
      <c r="B22" s="404" t="s">
        <v>504</v>
      </c>
      <c r="C22" s="404" t="s">
        <v>505</v>
      </c>
      <c r="D22" s="404" t="s">
        <v>2416</v>
      </c>
      <c r="E22" s="404" t="s">
        <v>506</v>
      </c>
      <c r="F22" s="404" t="s">
        <v>86</v>
      </c>
      <c r="G22" s="404" t="s">
        <v>126</v>
      </c>
      <c r="H22" s="404" t="s">
        <v>615</v>
      </c>
      <c r="I22" s="404" t="s">
        <v>615</v>
      </c>
      <c r="J22" s="404">
        <v>2</v>
      </c>
      <c r="K22" s="404" t="s">
        <v>2417</v>
      </c>
      <c r="L22" s="404">
        <v>13190</v>
      </c>
      <c r="M22" s="404" t="s">
        <v>2409</v>
      </c>
      <c r="N22" s="404">
        <v>1300</v>
      </c>
      <c r="O22" s="404">
        <v>1</v>
      </c>
      <c r="P22" s="404">
        <v>1</v>
      </c>
      <c r="Q22" s="404">
        <v>1</v>
      </c>
      <c r="R22" s="404">
        <v>1</v>
      </c>
      <c r="S22" s="404">
        <v>1</v>
      </c>
      <c r="T22" s="404">
        <v>1</v>
      </c>
      <c r="U22" s="404">
        <v>6</v>
      </c>
    </row>
    <row r="23" spans="1:21" hidden="1">
      <c r="A23" s="404">
        <f t="shared" si="0"/>
        <v>14</v>
      </c>
      <c r="B23" s="404" t="s">
        <v>519</v>
      </c>
      <c r="C23" s="404" t="s">
        <v>520</v>
      </c>
      <c r="D23" s="404" t="s">
        <v>1468</v>
      </c>
      <c r="E23" s="404" t="s">
        <v>521</v>
      </c>
      <c r="F23" s="404" t="s">
        <v>86</v>
      </c>
      <c r="G23" s="404" t="s">
        <v>127</v>
      </c>
      <c r="H23" s="404" t="s">
        <v>615</v>
      </c>
      <c r="I23" s="404" t="s">
        <v>615</v>
      </c>
      <c r="J23" s="404">
        <v>2</v>
      </c>
      <c r="K23" s="404" t="s">
        <v>2418</v>
      </c>
      <c r="L23" s="404">
        <v>40026</v>
      </c>
      <c r="M23" s="404" t="s">
        <v>2409</v>
      </c>
      <c r="N23" s="404">
        <v>900</v>
      </c>
      <c r="O23" s="404">
        <v>1</v>
      </c>
      <c r="P23" s="404">
        <v>1</v>
      </c>
      <c r="Q23" s="404">
        <v>1</v>
      </c>
      <c r="R23" s="404">
        <v>1</v>
      </c>
      <c r="S23" s="404">
        <v>1</v>
      </c>
      <c r="T23" s="404">
        <v>1</v>
      </c>
      <c r="U23" s="404">
        <v>6</v>
      </c>
    </row>
    <row r="24" spans="1:21" s="371" customFormat="1" ht="23.25" customHeight="1">
      <c r="A24" s="370">
        <v>1</v>
      </c>
      <c r="B24" s="370"/>
      <c r="C24" s="370" t="str">
        <f>F24</f>
        <v>Kec. Air Hitam</v>
      </c>
      <c r="D24" s="370"/>
      <c r="E24" s="370"/>
      <c r="F24" s="370" t="str">
        <f>F23</f>
        <v>Kec. Air Hitam</v>
      </c>
      <c r="G24" s="370"/>
      <c r="H24" s="370"/>
      <c r="I24" s="370"/>
      <c r="J24" s="370"/>
      <c r="K24" s="370"/>
      <c r="L24" s="370"/>
      <c r="M24" s="370"/>
      <c r="N24" s="370"/>
      <c r="O24" s="370">
        <f t="shared" ref="O24:T24" si="1">SUM(O10:O23)</f>
        <v>18</v>
      </c>
      <c r="P24" s="370">
        <f t="shared" si="1"/>
        <v>18</v>
      </c>
      <c r="Q24" s="370">
        <f t="shared" si="1"/>
        <v>19</v>
      </c>
      <c r="R24" s="370">
        <f t="shared" si="1"/>
        <v>17</v>
      </c>
      <c r="S24" s="370">
        <f t="shared" si="1"/>
        <v>19</v>
      </c>
      <c r="T24" s="370">
        <f t="shared" si="1"/>
        <v>17</v>
      </c>
      <c r="U24" s="370">
        <f>SUM(O24:T24)</f>
        <v>108</v>
      </c>
    </row>
    <row r="25" spans="1:21" s="371" customFormat="1" hidden="1">
      <c r="A25" s="370">
        <f>A23+1</f>
        <v>15</v>
      </c>
      <c r="B25" s="370" t="s">
        <v>551</v>
      </c>
      <c r="C25" s="370" t="s">
        <v>552</v>
      </c>
      <c r="D25" s="370" t="s">
        <v>1483</v>
      </c>
      <c r="E25" s="370" t="s">
        <v>553</v>
      </c>
      <c r="F25" s="370" t="s">
        <v>87</v>
      </c>
      <c r="G25" s="370" t="s">
        <v>126</v>
      </c>
      <c r="H25" s="370" t="s">
        <v>615</v>
      </c>
      <c r="I25" s="370" t="s">
        <v>615</v>
      </c>
      <c r="J25" s="370">
        <v>2</v>
      </c>
      <c r="K25" s="370" t="s">
        <v>2410</v>
      </c>
      <c r="L25" s="370">
        <v>30655</v>
      </c>
      <c r="M25" s="370" t="s">
        <v>2419</v>
      </c>
      <c r="N25" s="370">
        <v>0</v>
      </c>
      <c r="O25" s="370">
        <v>1</v>
      </c>
      <c r="P25" s="370">
        <v>1</v>
      </c>
      <c r="Q25" s="370">
        <v>1</v>
      </c>
      <c r="R25" s="370">
        <v>1</v>
      </c>
      <c r="S25" s="370">
        <v>1</v>
      </c>
      <c r="T25" s="370">
        <v>1</v>
      </c>
      <c r="U25" s="370">
        <v>6</v>
      </c>
    </row>
    <row r="26" spans="1:21" s="371" customFormat="1" hidden="1">
      <c r="A26" s="370">
        <f t="shared" si="0"/>
        <v>16</v>
      </c>
      <c r="B26" s="370" t="s">
        <v>588</v>
      </c>
      <c r="C26" s="370" t="s">
        <v>589</v>
      </c>
      <c r="D26" s="370" t="s">
        <v>1476</v>
      </c>
      <c r="E26" s="370" t="s">
        <v>556</v>
      </c>
      <c r="F26" s="370" t="s">
        <v>87</v>
      </c>
      <c r="G26" s="370" t="s">
        <v>126</v>
      </c>
      <c r="H26" s="370" t="s">
        <v>615</v>
      </c>
      <c r="I26" s="370" t="s">
        <v>615</v>
      </c>
      <c r="J26" s="370">
        <v>2</v>
      </c>
      <c r="K26" s="370" t="s">
        <v>2410</v>
      </c>
      <c r="L26" s="370">
        <v>17898</v>
      </c>
      <c r="M26" s="370" t="s">
        <v>2415</v>
      </c>
      <c r="N26" s="370">
        <v>0</v>
      </c>
      <c r="O26" s="370">
        <v>1</v>
      </c>
      <c r="P26" s="370">
        <v>1</v>
      </c>
      <c r="Q26" s="370">
        <v>1</v>
      </c>
      <c r="R26" s="370">
        <v>1</v>
      </c>
      <c r="S26" s="370">
        <v>1</v>
      </c>
      <c r="T26" s="370">
        <v>1</v>
      </c>
      <c r="U26" s="370">
        <v>6</v>
      </c>
    </row>
    <row r="27" spans="1:21" s="371" customFormat="1" hidden="1">
      <c r="A27" s="370">
        <f t="shared" si="0"/>
        <v>17</v>
      </c>
      <c r="B27" s="370" t="s">
        <v>571</v>
      </c>
      <c r="C27" s="370" t="s">
        <v>572</v>
      </c>
      <c r="D27" s="370" t="s">
        <v>303</v>
      </c>
      <c r="E27" s="370" t="s">
        <v>303</v>
      </c>
      <c r="F27" s="370" t="s">
        <v>87</v>
      </c>
      <c r="G27" s="370" t="s">
        <v>126</v>
      </c>
      <c r="H27" s="370" t="s">
        <v>615</v>
      </c>
      <c r="I27" s="370" t="s">
        <v>615</v>
      </c>
      <c r="J27" s="370">
        <v>2</v>
      </c>
      <c r="K27" s="370" t="s">
        <v>2408</v>
      </c>
      <c r="L27" s="370">
        <v>26665</v>
      </c>
      <c r="M27" s="370" t="s">
        <v>2415</v>
      </c>
      <c r="N27" s="370">
        <v>3500</v>
      </c>
      <c r="O27" s="370">
        <v>1</v>
      </c>
      <c r="P27" s="370">
        <v>1</v>
      </c>
      <c r="Q27" s="370">
        <v>1</v>
      </c>
      <c r="R27" s="370">
        <v>1</v>
      </c>
      <c r="S27" s="370">
        <v>1</v>
      </c>
      <c r="T27" s="370">
        <v>1</v>
      </c>
      <c r="U27" s="370">
        <v>6</v>
      </c>
    </row>
    <row r="28" spans="1:21" s="371" customFormat="1" hidden="1">
      <c r="A28" s="370">
        <f t="shared" si="0"/>
        <v>18</v>
      </c>
      <c r="B28" s="370" t="s">
        <v>579</v>
      </c>
      <c r="C28" s="370" t="s">
        <v>580</v>
      </c>
      <c r="D28" s="370" t="s">
        <v>1473</v>
      </c>
      <c r="E28" s="370" t="s">
        <v>581</v>
      </c>
      <c r="F28" s="370" t="s">
        <v>87</v>
      </c>
      <c r="G28" s="370" t="s">
        <v>126</v>
      </c>
      <c r="H28" s="370" t="s">
        <v>615</v>
      </c>
      <c r="I28" s="370" t="s">
        <v>615</v>
      </c>
      <c r="J28" s="370">
        <v>2</v>
      </c>
      <c r="K28" s="370" t="s">
        <v>2410</v>
      </c>
      <c r="L28" s="370">
        <v>25934</v>
      </c>
      <c r="M28" s="370" t="s">
        <v>2415</v>
      </c>
      <c r="N28" s="370">
        <v>0</v>
      </c>
      <c r="O28" s="370">
        <v>1</v>
      </c>
      <c r="P28" s="370">
        <v>1</v>
      </c>
      <c r="Q28" s="370">
        <v>1</v>
      </c>
      <c r="R28" s="370">
        <v>1</v>
      </c>
      <c r="S28" s="370">
        <v>1</v>
      </c>
      <c r="T28" s="370">
        <v>1</v>
      </c>
      <c r="U28" s="370">
        <v>6</v>
      </c>
    </row>
    <row r="29" spans="1:21" s="371" customFormat="1" hidden="1">
      <c r="A29" s="370">
        <f t="shared" si="0"/>
        <v>19</v>
      </c>
      <c r="B29" s="370" t="s">
        <v>539</v>
      </c>
      <c r="C29" s="370" t="s">
        <v>540</v>
      </c>
      <c r="D29" s="370" t="s">
        <v>1481</v>
      </c>
      <c r="E29" s="370" t="s">
        <v>541</v>
      </c>
      <c r="F29" s="370" t="s">
        <v>87</v>
      </c>
      <c r="G29" s="370" t="s">
        <v>126</v>
      </c>
      <c r="H29" s="370" t="s">
        <v>615</v>
      </c>
      <c r="I29" s="370" t="s">
        <v>615</v>
      </c>
      <c r="J29" s="370">
        <v>2</v>
      </c>
      <c r="K29" s="370" t="s">
        <v>2410</v>
      </c>
      <c r="L29" s="370">
        <v>27760</v>
      </c>
      <c r="M29" s="370" t="s">
        <v>2419</v>
      </c>
      <c r="N29" s="370">
        <v>0</v>
      </c>
      <c r="O29" s="370">
        <v>1</v>
      </c>
      <c r="P29" s="370">
        <v>1</v>
      </c>
      <c r="Q29" s="370">
        <v>1</v>
      </c>
      <c r="R29" s="370">
        <v>1</v>
      </c>
      <c r="S29" s="370">
        <v>1</v>
      </c>
      <c r="T29" s="370">
        <v>1</v>
      </c>
      <c r="U29" s="370">
        <v>6</v>
      </c>
    </row>
    <row r="30" spans="1:21" s="371" customFormat="1" hidden="1">
      <c r="A30" s="370">
        <f t="shared" si="0"/>
        <v>20</v>
      </c>
      <c r="B30" s="370" t="s">
        <v>536</v>
      </c>
      <c r="C30" s="370" t="s">
        <v>537</v>
      </c>
      <c r="D30" s="370" t="s">
        <v>1474</v>
      </c>
      <c r="E30" s="370" t="s">
        <v>1161</v>
      </c>
      <c r="F30" s="370" t="s">
        <v>87</v>
      </c>
      <c r="G30" s="370" t="s">
        <v>126</v>
      </c>
      <c r="H30" s="370" t="s">
        <v>615</v>
      </c>
      <c r="I30" s="370" t="s">
        <v>615</v>
      </c>
      <c r="J30" s="370">
        <v>2</v>
      </c>
      <c r="K30" s="370" t="s">
        <v>2420</v>
      </c>
      <c r="L30" s="370">
        <v>28491</v>
      </c>
      <c r="M30" s="370" t="s">
        <v>2415</v>
      </c>
      <c r="N30" s="370">
        <v>900</v>
      </c>
      <c r="O30" s="370">
        <v>1</v>
      </c>
      <c r="P30" s="370">
        <v>1</v>
      </c>
      <c r="Q30" s="370">
        <v>1</v>
      </c>
      <c r="R30" s="370">
        <v>1</v>
      </c>
      <c r="S30" s="370">
        <v>1</v>
      </c>
      <c r="T30" s="370">
        <v>1</v>
      </c>
      <c r="U30" s="370">
        <v>6</v>
      </c>
    </row>
    <row r="31" spans="1:21" s="371" customFormat="1" hidden="1">
      <c r="A31" s="370">
        <f t="shared" si="0"/>
        <v>21</v>
      </c>
      <c r="B31" s="370" t="s">
        <v>623</v>
      </c>
      <c r="C31" s="370" t="s">
        <v>624</v>
      </c>
      <c r="D31" s="370" t="s">
        <v>1477</v>
      </c>
      <c r="E31" s="370" t="s">
        <v>587</v>
      </c>
      <c r="F31" s="370" t="s">
        <v>87</v>
      </c>
      <c r="G31" s="370" t="s">
        <v>126</v>
      </c>
      <c r="H31" s="370" t="s">
        <v>615</v>
      </c>
      <c r="I31" s="370" t="s">
        <v>615</v>
      </c>
      <c r="J31" s="370">
        <v>2</v>
      </c>
      <c r="K31" s="370" t="s">
        <v>2410</v>
      </c>
      <c r="L31" s="370">
        <v>28266</v>
      </c>
      <c r="M31" s="370" t="s">
        <v>2415</v>
      </c>
      <c r="N31" s="370">
        <v>0</v>
      </c>
      <c r="O31" s="370">
        <v>1</v>
      </c>
      <c r="P31" s="370">
        <v>1</v>
      </c>
      <c r="Q31" s="370">
        <v>1</v>
      </c>
      <c r="R31" s="370">
        <v>1</v>
      </c>
      <c r="S31" s="370">
        <v>1</v>
      </c>
      <c r="T31" s="370">
        <v>1</v>
      </c>
      <c r="U31" s="370">
        <v>6</v>
      </c>
    </row>
    <row r="32" spans="1:21" s="371" customFormat="1" hidden="1">
      <c r="A32" s="370">
        <f t="shared" si="0"/>
        <v>22</v>
      </c>
      <c r="B32" s="370" t="s">
        <v>554</v>
      </c>
      <c r="C32" s="370" t="s">
        <v>555</v>
      </c>
      <c r="D32" s="370" t="s">
        <v>1476</v>
      </c>
      <c r="E32" s="370" t="s">
        <v>556</v>
      </c>
      <c r="F32" s="370" t="s">
        <v>87</v>
      </c>
      <c r="G32" s="370" t="s">
        <v>126</v>
      </c>
      <c r="H32" s="370" t="s">
        <v>615</v>
      </c>
      <c r="I32" s="370" t="s">
        <v>615</v>
      </c>
      <c r="J32" s="370">
        <v>2</v>
      </c>
      <c r="K32" s="370" t="s">
        <v>2410</v>
      </c>
      <c r="L32" s="370">
        <v>28998</v>
      </c>
      <c r="M32" s="370" t="s">
        <v>2419</v>
      </c>
      <c r="N32" s="370">
        <v>0</v>
      </c>
      <c r="O32" s="370">
        <v>1</v>
      </c>
      <c r="P32" s="370">
        <v>1</v>
      </c>
      <c r="Q32" s="370">
        <v>1</v>
      </c>
      <c r="R32" s="370">
        <v>1</v>
      </c>
      <c r="S32" s="370">
        <v>1</v>
      </c>
      <c r="T32" s="370">
        <v>1</v>
      </c>
      <c r="U32" s="370">
        <v>6</v>
      </c>
    </row>
    <row r="33" spans="1:21" s="371" customFormat="1" hidden="1">
      <c r="A33" s="370">
        <f t="shared" si="0"/>
        <v>23</v>
      </c>
      <c r="B33" s="370" t="s">
        <v>597</v>
      </c>
      <c r="C33" s="370" t="s">
        <v>598</v>
      </c>
      <c r="D33" s="370" t="s">
        <v>614</v>
      </c>
      <c r="E33" s="370" t="s">
        <v>599</v>
      </c>
      <c r="F33" s="370" t="s">
        <v>87</v>
      </c>
      <c r="G33" s="370" t="s">
        <v>126</v>
      </c>
      <c r="H33" s="370" t="s">
        <v>615</v>
      </c>
      <c r="I33" s="370" t="s">
        <v>615</v>
      </c>
      <c r="J33" s="370">
        <v>2</v>
      </c>
      <c r="K33" s="370" t="s">
        <v>2410</v>
      </c>
      <c r="L33" s="370">
        <v>29679</v>
      </c>
      <c r="M33" s="370" t="s">
        <v>2419</v>
      </c>
      <c r="N33" s="370">
        <v>0</v>
      </c>
      <c r="O33" s="370">
        <v>1</v>
      </c>
      <c r="P33" s="370">
        <v>1</v>
      </c>
      <c r="Q33" s="370">
        <v>1</v>
      </c>
      <c r="R33" s="370">
        <v>1</v>
      </c>
      <c r="S33" s="370">
        <v>1</v>
      </c>
      <c r="T33" s="370">
        <v>1</v>
      </c>
      <c r="U33" s="370">
        <v>6</v>
      </c>
    </row>
    <row r="34" spans="1:21" s="371" customFormat="1" hidden="1">
      <c r="A34" s="370">
        <f t="shared" si="0"/>
        <v>24</v>
      </c>
      <c r="B34" s="370" t="s">
        <v>619</v>
      </c>
      <c r="C34" s="370" t="s">
        <v>620</v>
      </c>
      <c r="D34" s="370" t="s">
        <v>1478</v>
      </c>
      <c r="E34" s="370" t="s">
        <v>602</v>
      </c>
      <c r="F34" s="370" t="s">
        <v>87</v>
      </c>
      <c r="G34" s="370" t="s">
        <v>126</v>
      </c>
      <c r="H34" s="370" t="s">
        <v>615</v>
      </c>
      <c r="I34" s="370" t="s">
        <v>615</v>
      </c>
      <c r="J34" s="370">
        <v>2</v>
      </c>
      <c r="K34" s="370" t="s">
        <v>2410</v>
      </c>
      <c r="L34" s="370">
        <v>29952</v>
      </c>
      <c r="M34" s="370" t="s">
        <v>2419</v>
      </c>
      <c r="N34" s="370">
        <v>0</v>
      </c>
      <c r="O34" s="370">
        <v>1</v>
      </c>
      <c r="P34" s="370">
        <v>1</v>
      </c>
      <c r="Q34" s="370">
        <v>1</v>
      </c>
      <c r="R34" s="370">
        <v>1</v>
      </c>
      <c r="S34" s="370">
        <v>1</v>
      </c>
      <c r="T34" s="370">
        <v>1</v>
      </c>
      <c r="U34" s="370">
        <v>6</v>
      </c>
    </row>
    <row r="35" spans="1:21" s="371" customFormat="1" hidden="1">
      <c r="A35" s="370">
        <f t="shared" si="0"/>
        <v>25</v>
      </c>
      <c r="B35" s="370" t="s">
        <v>559</v>
      </c>
      <c r="C35" s="370" t="s">
        <v>560</v>
      </c>
      <c r="D35" s="370" t="s">
        <v>561</v>
      </c>
      <c r="E35" s="370" t="s">
        <v>561</v>
      </c>
      <c r="F35" s="370" t="s">
        <v>87</v>
      </c>
      <c r="G35" s="370" t="s">
        <v>126</v>
      </c>
      <c r="H35" s="370" t="s">
        <v>615</v>
      </c>
      <c r="I35" s="370" t="s">
        <v>615</v>
      </c>
      <c r="J35" s="370">
        <v>2</v>
      </c>
      <c r="K35" s="370" t="s">
        <v>2410</v>
      </c>
      <c r="L35" s="370">
        <v>30130</v>
      </c>
      <c r="M35" s="370" t="s">
        <v>2419</v>
      </c>
      <c r="N35" s="370">
        <v>0</v>
      </c>
      <c r="O35" s="370">
        <v>1</v>
      </c>
      <c r="P35" s="370">
        <v>1</v>
      </c>
      <c r="Q35" s="370">
        <v>1</v>
      </c>
      <c r="R35" s="370">
        <v>1</v>
      </c>
      <c r="S35" s="370">
        <v>1</v>
      </c>
      <c r="T35" s="370">
        <v>1</v>
      </c>
      <c r="U35" s="370">
        <v>6</v>
      </c>
    </row>
    <row r="36" spans="1:21" s="371" customFormat="1" hidden="1">
      <c r="A36" s="370">
        <f t="shared" si="0"/>
        <v>26</v>
      </c>
      <c r="B36" s="370" t="s">
        <v>562</v>
      </c>
      <c r="C36" s="370" t="s">
        <v>563</v>
      </c>
      <c r="D36" s="370" t="s">
        <v>564</v>
      </c>
      <c r="E36" s="370" t="s">
        <v>564</v>
      </c>
      <c r="F36" s="370" t="s">
        <v>87</v>
      </c>
      <c r="G36" s="370" t="s">
        <v>126</v>
      </c>
      <c r="H36" s="370" t="s">
        <v>615</v>
      </c>
      <c r="I36" s="370" t="s">
        <v>615</v>
      </c>
      <c r="J36" s="370">
        <v>2</v>
      </c>
      <c r="K36" s="370" t="s">
        <v>2410</v>
      </c>
      <c r="L36" s="370">
        <v>30035</v>
      </c>
      <c r="M36" s="370" t="s">
        <v>2419</v>
      </c>
      <c r="N36" s="370">
        <v>0</v>
      </c>
      <c r="O36" s="370">
        <v>1</v>
      </c>
      <c r="P36" s="370">
        <v>1</v>
      </c>
      <c r="Q36" s="370">
        <v>1</v>
      </c>
      <c r="R36" s="370">
        <v>1</v>
      </c>
      <c r="S36" s="370">
        <v>1</v>
      </c>
      <c r="T36" s="370">
        <v>1</v>
      </c>
      <c r="U36" s="370">
        <v>6</v>
      </c>
    </row>
    <row r="37" spans="1:21" s="371" customFormat="1" hidden="1">
      <c r="A37" s="370">
        <f t="shared" si="0"/>
        <v>27</v>
      </c>
      <c r="B37" s="370" t="s">
        <v>582</v>
      </c>
      <c r="C37" s="370" t="s">
        <v>583</v>
      </c>
      <c r="D37" s="370" t="s">
        <v>594</v>
      </c>
      <c r="E37" s="370" t="s">
        <v>584</v>
      </c>
      <c r="F37" s="370" t="s">
        <v>87</v>
      </c>
      <c r="G37" s="370" t="s">
        <v>126</v>
      </c>
      <c r="H37" s="370" t="s">
        <v>615</v>
      </c>
      <c r="I37" s="370" t="s">
        <v>615</v>
      </c>
      <c r="J37" s="370">
        <v>2</v>
      </c>
      <c r="K37" s="370" t="s">
        <v>2410</v>
      </c>
      <c r="L37" s="370">
        <v>30108</v>
      </c>
      <c r="M37" s="370" t="s">
        <v>2419</v>
      </c>
      <c r="N37" s="370">
        <v>0</v>
      </c>
      <c r="O37" s="370">
        <v>1</v>
      </c>
      <c r="P37" s="370">
        <v>1</v>
      </c>
      <c r="Q37" s="370">
        <v>1</v>
      </c>
      <c r="R37" s="370">
        <v>1</v>
      </c>
      <c r="S37" s="370">
        <v>1</v>
      </c>
      <c r="T37" s="370">
        <v>1</v>
      </c>
      <c r="U37" s="370">
        <v>6</v>
      </c>
    </row>
    <row r="38" spans="1:21" s="371" customFormat="1" hidden="1">
      <c r="A38" s="370">
        <f t="shared" si="0"/>
        <v>28</v>
      </c>
      <c r="B38" s="370" t="s">
        <v>576</v>
      </c>
      <c r="C38" s="370" t="s">
        <v>577</v>
      </c>
      <c r="D38" s="370" t="s">
        <v>1471</v>
      </c>
      <c r="E38" s="370" t="s">
        <v>578</v>
      </c>
      <c r="F38" s="370" t="s">
        <v>87</v>
      </c>
      <c r="G38" s="370" t="s">
        <v>126</v>
      </c>
      <c r="H38" s="370" t="s">
        <v>615</v>
      </c>
      <c r="I38" s="370" t="s">
        <v>615</v>
      </c>
      <c r="J38" s="370">
        <v>2</v>
      </c>
      <c r="K38" s="370" t="s">
        <v>2410</v>
      </c>
      <c r="L38" s="370">
        <v>29952</v>
      </c>
      <c r="M38" s="370" t="s">
        <v>2419</v>
      </c>
      <c r="N38" s="370">
        <v>0</v>
      </c>
      <c r="O38" s="370">
        <v>1</v>
      </c>
      <c r="P38" s="370">
        <v>1</v>
      </c>
      <c r="Q38" s="370">
        <v>1</v>
      </c>
      <c r="R38" s="370">
        <v>1</v>
      </c>
      <c r="S38" s="370">
        <v>1</v>
      </c>
      <c r="T38" s="370">
        <v>1</v>
      </c>
      <c r="U38" s="370">
        <v>6</v>
      </c>
    </row>
    <row r="39" spans="1:21" s="371" customFormat="1" hidden="1">
      <c r="A39" s="370">
        <f t="shared" si="0"/>
        <v>29</v>
      </c>
      <c r="B39" s="370" t="s">
        <v>603</v>
      </c>
      <c r="C39" s="370" t="s">
        <v>604</v>
      </c>
      <c r="D39" s="370" t="s">
        <v>300</v>
      </c>
      <c r="E39" s="370" t="s">
        <v>605</v>
      </c>
      <c r="F39" s="370" t="s">
        <v>87</v>
      </c>
      <c r="G39" s="370" t="s">
        <v>126</v>
      </c>
      <c r="H39" s="370" t="s">
        <v>615</v>
      </c>
      <c r="I39" s="370" t="s">
        <v>615</v>
      </c>
      <c r="J39" s="370">
        <v>2</v>
      </c>
      <c r="K39" s="370" t="s">
        <v>2410</v>
      </c>
      <c r="L39" s="370">
        <v>29587</v>
      </c>
      <c r="M39" s="370" t="s">
        <v>1376</v>
      </c>
      <c r="N39" s="370">
        <v>0</v>
      </c>
      <c r="O39" s="370">
        <v>1</v>
      </c>
      <c r="P39" s="370">
        <v>1</v>
      </c>
      <c r="Q39" s="370">
        <v>1</v>
      </c>
      <c r="R39" s="370">
        <v>1</v>
      </c>
      <c r="S39" s="370">
        <v>1</v>
      </c>
      <c r="T39" s="370">
        <v>1</v>
      </c>
      <c r="U39" s="370">
        <v>6</v>
      </c>
    </row>
    <row r="40" spans="1:21" s="371" customFormat="1" hidden="1">
      <c r="A40" s="370">
        <f t="shared" si="0"/>
        <v>30</v>
      </c>
      <c r="B40" s="370" t="s">
        <v>621</v>
      </c>
      <c r="C40" s="370" t="s">
        <v>622</v>
      </c>
      <c r="D40" s="370" t="s">
        <v>1488</v>
      </c>
      <c r="E40" s="370" t="s">
        <v>608</v>
      </c>
      <c r="F40" s="370" t="s">
        <v>87</v>
      </c>
      <c r="G40" s="370" t="s">
        <v>126</v>
      </c>
      <c r="H40" s="370" t="s">
        <v>615</v>
      </c>
      <c r="I40" s="370" t="s">
        <v>615</v>
      </c>
      <c r="J40" s="370">
        <v>2</v>
      </c>
      <c r="K40" s="370" t="s">
        <v>2410</v>
      </c>
      <c r="L40" s="370">
        <v>30240</v>
      </c>
      <c r="M40" s="370" t="s">
        <v>2419</v>
      </c>
      <c r="N40" s="370">
        <v>0</v>
      </c>
      <c r="O40" s="370">
        <v>1</v>
      </c>
      <c r="P40" s="370">
        <v>1</v>
      </c>
      <c r="Q40" s="370">
        <v>1</v>
      </c>
      <c r="R40" s="370">
        <v>1</v>
      </c>
      <c r="S40" s="370">
        <v>1</v>
      </c>
      <c r="T40" s="370">
        <v>1</v>
      </c>
      <c r="U40" s="370">
        <v>6</v>
      </c>
    </row>
    <row r="41" spans="1:21" s="371" customFormat="1" hidden="1">
      <c r="A41" s="370">
        <f t="shared" si="0"/>
        <v>31</v>
      </c>
      <c r="B41" s="370" t="s">
        <v>592</v>
      </c>
      <c r="C41" s="370" t="s">
        <v>593</v>
      </c>
      <c r="D41" s="370" t="s">
        <v>1486</v>
      </c>
      <c r="E41" s="370" t="s">
        <v>594</v>
      </c>
      <c r="F41" s="370" t="s">
        <v>87</v>
      </c>
      <c r="G41" s="370" t="s">
        <v>126</v>
      </c>
      <c r="H41" s="370" t="s">
        <v>615</v>
      </c>
      <c r="I41" s="370" t="s">
        <v>615</v>
      </c>
      <c r="J41" s="370">
        <v>2</v>
      </c>
      <c r="K41" s="370" t="s">
        <v>2410</v>
      </c>
      <c r="L41" s="370">
        <v>31048</v>
      </c>
      <c r="M41" s="370" t="s">
        <v>2419</v>
      </c>
      <c r="N41" s="370">
        <v>0</v>
      </c>
      <c r="O41" s="370">
        <v>1</v>
      </c>
      <c r="P41" s="370">
        <v>1</v>
      </c>
      <c r="Q41" s="370">
        <v>1</v>
      </c>
      <c r="R41" s="370">
        <v>1</v>
      </c>
      <c r="S41" s="370">
        <v>1</v>
      </c>
      <c r="T41" s="370">
        <v>1</v>
      </c>
      <c r="U41" s="370">
        <v>6</v>
      </c>
    </row>
    <row r="42" spans="1:21" s="371" customFormat="1" hidden="1">
      <c r="A42" s="370">
        <f t="shared" si="0"/>
        <v>32</v>
      </c>
      <c r="B42" s="370" t="s">
        <v>567</v>
      </c>
      <c r="C42" s="370" t="s">
        <v>568</v>
      </c>
      <c r="D42" s="370" t="s">
        <v>303</v>
      </c>
      <c r="E42" s="370" t="s">
        <v>303</v>
      </c>
      <c r="F42" s="370" t="s">
        <v>87</v>
      </c>
      <c r="G42" s="370" t="s">
        <v>126</v>
      </c>
      <c r="H42" s="370" t="s">
        <v>615</v>
      </c>
      <c r="I42" s="370" t="s">
        <v>615</v>
      </c>
      <c r="J42" s="370">
        <v>2</v>
      </c>
      <c r="K42" s="370" t="s">
        <v>2410</v>
      </c>
      <c r="L42" s="370">
        <v>13516</v>
      </c>
      <c r="M42" s="370" t="s">
        <v>2419</v>
      </c>
      <c r="N42" s="370">
        <v>0</v>
      </c>
      <c r="O42" s="370">
        <v>1</v>
      </c>
      <c r="P42" s="370">
        <v>1</v>
      </c>
      <c r="Q42" s="370">
        <v>1</v>
      </c>
      <c r="R42" s="370">
        <v>1</v>
      </c>
      <c r="S42" s="370">
        <v>1</v>
      </c>
      <c r="T42" s="370">
        <v>1</v>
      </c>
      <c r="U42" s="370">
        <v>6</v>
      </c>
    </row>
    <row r="43" spans="1:21" s="371" customFormat="1" hidden="1">
      <c r="A43" s="370">
        <f t="shared" si="0"/>
        <v>33</v>
      </c>
      <c r="B43" s="370" t="s">
        <v>569</v>
      </c>
      <c r="C43" s="370" t="s">
        <v>570</v>
      </c>
      <c r="D43" s="370" t="s">
        <v>1494</v>
      </c>
      <c r="E43" s="370" t="s">
        <v>295</v>
      </c>
      <c r="F43" s="370" t="s">
        <v>87</v>
      </c>
      <c r="G43" s="370" t="s">
        <v>126</v>
      </c>
      <c r="H43" s="370" t="s">
        <v>615</v>
      </c>
      <c r="I43" s="370" t="s">
        <v>615</v>
      </c>
      <c r="J43" s="370">
        <v>2</v>
      </c>
      <c r="K43" s="370" t="s">
        <v>2410</v>
      </c>
      <c r="L43" s="370">
        <v>28491</v>
      </c>
      <c r="M43" s="370" t="s">
        <v>2419</v>
      </c>
      <c r="N43" s="370">
        <v>0</v>
      </c>
      <c r="O43" s="370">
        <v>1</v>
      </c>
      <c r="P43" s="370">
        <v>1</v>
      </c>
      <c r="Q43" s="370">
        <v>1</v>
      </c>
      <c r="R43" s="370">
        <v>1</v>
      </c>
      <c r="S43" s="370">
        <v>1</v>
      </c>
      <c r="T43" s="370">
        <v>1</v>
      </c>
      <c r="U43" s="370">
        <v>6</v>
      </c>
    </row>
    <row r="44" spans="1:21" s="371" customFormat="1" hidden="1">
      <c r="A44" s="370">
        <f t="shared" si="0"/>
        <v>34</v>
      </c>
      <c r="B44" s="370" t="s">
        <v>609</v>
      </c>
      <c r="C44" s="370" t="s">
        <v>610</v>
      </c>
      <c r="D44" s="370" t="s">
        <v>611</v>
      </c>
      <c r="E44" s="370" t="s">
        <v>611</v>
      </c>
      <c r="F44" s="370" t="s">
        <v>87</v>
      </c>
      <c r="G44" s="370" t="s">
        <v>126</v>
      </c>
      <c r="H44" s="370" t="s">
        <v>615</v>
      </c>
      <c r="I44" s="370" t="s">
        <v>615</v>
      </c>
      <c r="J44" s="370">
        <v>2</v>
      </c>
      <c r="K44" s="370" t="s">
        <v>2410</v>
      </c>
      <c r="L44" s="370">
        <v>28126</v>
      </c>
      <c r="M44" s="370" t="s">
        <v>2415</v>
      </c>
      <c r="N44" s="370">
        <v>3000</v>
      </c>
      <c r="O44" s="370">
        <v>1</v>
      </c>
      <c r="P44" s="370">
        <v>1</v>
      </c>
      <c r="Q44" s="370">
        <v>1</v>
      </c>
      <c r="R44" s="370">
        <v>1</v>
      </c>
      <c r="S44" s="370">
        <v>1</v>
      </c>
      <c r="T44" s="370">
        <v>1</v>
      </c>
      <c r="U44" s="370">
        <v>6</v>
      </c>
    </row>
    <row r="45" spans="1:21" s="371" customFormat="1" hidden="1">
      <c r="A45" s="370">
        <f t="shared" si="0"/>
        <v>35</v>
      </c>
      <c r="B45" s="370" t="s">
        <v>573</v>
      </c>
      <c r="C45" s="370" t="s">
        <v>574</v>
      </c>
      <c r="D45" s="370" t="s">
        <v>1470</v>
      </c>
      <c r="E45" s="370" t="s">
        <v>575</v>
      </c>
      <c r="F45" s="370" t="s">
        <v>87</v>
      </c>
      <c r="G45" s="370" t="s">
        <v>126</v>
      </c>
      <c r="H45" s="370" t="s">
        <v>615</v>
      </c>
      <c r="I45" s="370" t="s">
        <v>615</v>
      </c>
      <c r="J45" s="370">
        <v>2</v>
      </c>
      <c r="K45" s="370" t="s">
        <v>615</v>
      </c>
      <c r="L45" s="370">
        <v>28681</v>
      </c>
      <c r="M45" s="370" t="s">
        <v>2419</v>
      </c>
      <c r="N45" s="370">
        <v>0</v>
      </c>
      <c r="O45" s="370">
        <v>1</v>
      </c>
      <c r="P45" s="370">
        <v>1</v>
      </c>
      <c r="Q45" s="370">
        <v>1</v>
      </c>
      <c r="R45" s="370">
        <v>1</v>
      </c>
      <c r="S45" s="370">
        <v>1</v>
      </c>
      <c r="T45" s="370">
        <v>1</v>
      </c>
      <c r="U45" s="370">
        <v>6</v>
      </c>
    </row>
    <row r="46" spans="1:21" s="371" customFormat="1" hidden="1">
      <c r="A46" s="370">
        <f t="shared" si="0"/>
        <v>36</v>
      </c>
      <c r="B46" s="370" t="s">
        <v>595</v>
      </c>
      <c r="C46" s="370" t="s">
        <v>596</v>
      </c>
      <c r="D46" s="370" t="s">
        <v>1161</v>
      </c>
      <c r="E46" s="370" t="s">
        <v>578</v>
      </c>
      <c r="F46" s="370" t="s">
        <v>87</v>
      </c>
      <c r="G46" s="370" t="s">
        <v>126</v>
      </c>
      <c r="H46" s="370" t="s">
        <v>615</v>
      </c>
      <c r="I46" s="370" t="s">
        <v>615</v>
      </c>
      <c r="J46" s="370">
        <v>2</v>
      </c>
      <c r="K46" s="370" t="s">
        <v>2410</v>
      </c>
      <c r="L46" s="370">
        <v>29221</v>
      </c>
      <c r="M46" s="370" t="s">
        <v>2419</v>
      </c>
      <c r="N46" s="370">
        <v>0</v>
      </c>
      <c r="O46" s="370">
        <v>1</v>
      </c>
      <c r="P46" s="370">
        <v>1</v>
      </c>
      <c r="Q46" s="370">
        <v>1</v>
      </c>
      <c r="R46" s="370">
        <v>1</v>
      </c>
      <c r="S46" s="370">
        <v>1</v>
      </c>
      <c r="T46" s="370">
        <v>1</v>
      </c>
      <c r="U46" s="370">
        <v>6</v>
      </c>
    </row>
    <row r="47" spans="1:21" s="371" customFormat="1" hidden="1">
      <c r="A47" s="370">
        <f t="shared" si="0"/>
        <v>37</v>
      </c>
      <c r="B47" s="370" t="s">
        <v>606</v>
      </c>
      <c r="C47" s="370" t="s">
        <v>607</v>
      </c>
      <c r="D47" s="370" t="s">
        <v>1492</v>
      </c>
      <c r="E47" s="370" t="s">
        <v>608</v>
      </c>
      <c r="F47" s="370" t="s">
        <v>87</v>
      </c>
      <c r="G47" s="370" t="s">
        <v>126</v>
      </c>
      <c r="H47" s="370" t="s">
        <v>615</v>
      </c>
      <c r="I47" s="370" t="s">
        <v>615</v>
      </c>
      <c r="J47" s="370">
        <v>2</v>
      </c>
      <c r="K47" s="370" t="s">
        <v>2421</v>
      </c>
      <c r="L47" s="370">
        <v>28126</v>
      </c>
      <c r="M47" s="370" t="s">
        <v>2419</v>
      </c>
      <c r="N47" s="370">
        <v>0</v>
      </c>
      <c r="O47" s="370">
        <v>1</v>
      </c>
      <c r="P47" s="370">
        <v>1</v>
      </c>
      <c r="Q47" s="370">
        <v>1</v>
      </c>
      <c r="R47" s="370">
        <v>1</v>
      </c>
      <c r="S47" s="370">
        <v>1</v>
      </c>
      <c r="T47" s="370">
        <v>1</v>
      </c>
      <c r="U47" s="370">
        <v>6</v>
      </c>
    </row>
    <row r="48" spans="1:21" s="371" customFormat="1" hidden="1">
      <c r="A48" s="370">
        <f t="shared" si="0"/>
        <v>38</v>
      </c>
      <c r="B48" s="370" t="s">
        <v>545</v>
      </c>
      <c r="C48" s="370" t="s">
        <v>546</v>
      </c>
      <c r="D48" s="370" t="s">
        <v>1482</v>
      </c>
      <c r="E48" s="370" t="s">
        <v>547</v>
      </c>
      <c r="F48" s="370" t="s">
        <v>87</v>
      </c>
      <c r="G48" s="370" t="s">
        <v>126</v>
      </c>
      <c r="H48" s="370" t="s">
        <v>615</v>
      </c>
      <c r="I48" s="370" t="s">
        <v>615</v>
      </c>
      <c r="J48" s="370">
        <v>2</v>
      </c>
      <c r="K48" s="370" t="s">
        <v>2421</v>
      </c>
      <c r="L48" s="370">
        <v>29482</v>
      </c>
      <c r="M48" s="370" t="s">
        <v>2419</v>
      </c>
      <c r="N48" s="370">
        <v>0</v>
      </c>
      <c r="O48" s="370">
        <v>1</v>
      </c>
      <c r="P48" s="370">
        <v>1</v>
      </c>
      <c r="Q48" s="370">
        <v>1</v>
      </c>
      <c r="R48" s="370">
        <v>1</v>
      </c>
      <c r="S48" s="370">
        <v>1</v>
      </c>
      <c r="T48" s="370">
        <v>1</v>
      </c>
      <c r="U48" s="370">
        <v>6</v>
      </c>
    </row>
    <row r="49" spans="1:21" s="371" customFormat="1" hidden="1">
      <c r="A49" s="370">
        <f t="shared" si="0"/>
        <v>39</v>
      </c>
      <c r="B49" s="370" t="s">
        <v>565</v>
      </c>
      <c r="C49" s="370" t="s">
        <v>566</v>
      </c>
      <c r="D49" s="370" t="s">
        <v>1485</v>
      </c>
      <c r="E49" s="370" t="s">
        <v>300</v>
      </c>
      <c r="F49" s="370" t="s">
        <v>87</v>
      </c>
      <c r="G49" s="370" t="s">
        <v>126</v>
      </c>
      <c r="H49" s="370" t="s">
        <v>615</v>
      </c>
      <c r="I49" s="370" t="s">
        <v>615</v>
      </c>
      <c r="J49" s="370">
        <v>2</v>
      </c>
      <c r="K49" s="370" t="s">
        <v>2410</v>
      </c>
      <c r="L49" s="370">
        <v>28491</v>
      </c>
      <c r="M49" s="370" t="s">
        <v>2419</v>
      </c>
      <c r="N49" s="370">
        <v>0</v>
      </c>
      <c r="O49" s="370">
        <v>1</v>
      </c>
      <c r="P49" s="370">
        <v>1</v>
      </c>
      <c r="Q49" s="370">
        <v>1</v>
      </c>
      <c r="R49" s="370">
        <v>1</v>
      </c>
      <c r="S49" s="370">
        <v>1</v>
      </c>
      <c r="T49" s="370">
        <v>1</v>
      </c>
      <c r="U49" s="370">
        <v>6</v>
      </c>
    </row>
    <row r="50" spans="1:21" s="371" customFormat="1" hidden="1">
      <c r="A50" s="370">
        <f t="shared" si="0"/>
        <v>40</v>
      </c>
      <c r="B50" s="370" t="s">
        <v>616</v>
      </c>
      <c r="C50" s="370" t="s">
        <v>617</v>
      </c>
      <c r="D50" s="370" t="s">
        <v>618</v>
      </c>
      <c r="E50" s="370" t="s">
        <v>618</v>
      </c>
      <c r="F50" s="370" t="s">
        <v>87</v>
      </c>
      <c r="G50" s="370" t="s">
        <v>126</v>
      </c>
      <c r="H50" s="370" t="s">
        <v>615</v>
      </c>
      <c r="I50" s="370" t="s">
        <v>615</v>
      </c>
      <c r="J50" s="370">
        <v>2</v>
      </c>
      <c r="K50" s="370" t="s">
        <v>2410</v>
      </c>
      <c r="L50" s="370">
        <v>28856</v>
      </c>
      <c r="M50" s="370" t="s">
        <v>2419</v>
      </c>
      <c r="N50" s="370">
        <v>0</v>
      </c>
      <c r="O50" s="370">
        <v>1</v>
      </c>
      <c r="P50" s="370">
        <v>1</v>
      </c>
      <c r="Q50" s="370">
        <v>1</v>
      </c>
      <c r="R50" s="370">
        <v>2</v>
      </c>
      <c r="S50" s="370">
        <v>1</v>
      </c>
      <c r="T50" s="370">
        <v>1</v>
      </c>
      <c r="U50" s="370">
        <v>7</v>
      </c>
    </row>
    <row r="51" spans="1:21" s="371" customFormat="1" hidden="1">
      <c r="A51" s="370">
        <f t="shared" si="0"/>
        <v>41</v>
      </c>
      <c r="B51" s="370" t="s">
        <v>542</v>
      </c>
      <c r="C51" s="370" t="s">
        <v>543</v>
      </c>
      <c r="D51" s="370" t="s">
        <v>1472</v>
      </c>
      <c r="E51" s="370" t="s">
        <v>544</v>
      </c>
      <c r="F51" s="370" t="s">
        <v>87</v>
      </c>
      <c r="G51" s="370" t="s">
        <v>126</v>
      </c>
      <c r="H51" s="370" t="s">
        <v>615</v>
      </c>
      <c r="I51" s="370" t="s">
        <v>615</v>
      </c>
      <c r="J51" s="370">
        <v>2</v>
      </c>
      <c r="K51" s="370" t="s">
        <v>2422</v>
      </c>
      <c r="L51" s="370">
        <v>28856</v>
      </c>
      <c r="M51" s="370" t="s">
        <v>2419</v>
      </c>
      <c r="N51" s="370">
        <v>0</v>
      </c>
      <c r="O51" s="370">
        <v>1</v>
      </c>
      <c r="P51" s="370">
        <v>1</v>
      </c>
      <c r="Q51" s="370">
        <v>1</v>
      </c>
      <c r="R51" s="370">
        <v>1</v>
      </c>
      <c r="S51" s="370">
        <v>1</v>
      </c>
      <c r="T51" s="370">
        <v>1</v>
      </c>
      <c r="U51" s="370">
        <v>6</v>
      </c>
    </row>
    <row r="52" spans="1:21" s="371" customFormat="1" hidden="1">
      <c r="A52" s="370">
        <f t="shared" si="0"/>
        <v>42</v>
      </c>
      <c r="B52" s="370" t="s">
        <v>548</v>
      </c>
      <c r="C52" s="370" t="s">
        <v>549</v>
      </c>
      <c r="D52" s="370" t="s">
        <v>1475</v>
      </c>
      <c r="E52" s="370" t="s">
        <v>550</v>
      </c>
      <c r="F52" s="370" t="s">
        <v>87</v>
      </c>
      <c r="G52" s="370" t="s">
        <v>126</v>
      </c>
      <c r="H52" s="370" t="s">
        <v>615</v>
      </c>
      <c r="I52" s="370" t="s">
        <v>615</v>
      </c>
      <c r="J52" s="370">
        <v>2</v>
      </c>
      <c r="K52" s="370" t="s">
        <v>2410</v>
      </c>
      <c r="L52" s="370">
        <v>3654</v>
      </c>
      <c r="M52" s="370" t="s">
        <v>2419</v>
      </c>
      <c r="N52" s="370">
        <v>0</v>
      </c>
      <c r="O52" s="370">
        <v>1</v>
      </c>
      <c r="P52" s="370">
        <v>1</v>
      </c>
      <c r="Q52" s="370">
        <v>1</v>
      </c>
      <c r="R52" s="370">
        <v>1</v>
      </c>
      <c r="S52" s="370">
        <v>1</v>
      </c>
      <c r="T52" s="370">
        <v>1</v>
      </c>
      <c r="U52" s="370">
        <v>6</v>
      </c>
    </row>
    <row r="53" spans="1:21" s="371" customFormat="1" hidden="1">
      <c r="A53" s="370">
        <f t="shared" si="0"/>
        <v>43</v>
      </c>
      <c r="B53" s="370" t="s">
        <v>590</v>
      </c>
      <c r="C53" s="370" t="s">
        <v>591</v>
      </c>
      <c r="D53" s="370" t="s">
        <v>2423</v>
      </c>
      <c r="E53" s="370" t="s">
        <v>561</v>
      </c>
      <c r="F53" s="370" t="s">
        <v>87</v>
      </c>
      <c r="G53" s="370" t="s">
        <v>126</v>
      </c>
      <c r="H53" s="370" t="s">
        <v>615</v>
      </c>
      <c r="I53" s="370" t="s">
        <v>615</v>
      </c>
      <c r="J53" s="370">
        <v>2</v>
      </c>
      <c r="K53" s="370" t="s">
        <v>2421</v>
      </c>
      <c r="L53" s="370">
        <v>30317</v>
      </c>
      <c r="M53" s="370" t="s">
        <v>2415</v>
      </c>
      <c r="N53" s="370">
        <v>0</v>
      </c>
      <c r="O53" s="370">
        <v>1</v>
      </c>
      <c r="P53" s="370">
        <v>1</v>
      </c>
      <c r="Q53" s="370">
        <v>1</v>
      </c>
      <c r="R53" s="370">
        <v>1</v>
      </c>
      <c r="S53" s="370">
        <v>1</v>
      </c>
      <c r="T53" s="370">
        <v>1</v>
      </c>
      <c r="U53" s="370">
        <v>6</v>
      </c>
    </row>
    <row r="54" spans="1:21" s="371" customFormat="1" hidden="1">
      <c r="A54" s="370">
        <f t="shared" si="0"/>
        <v>44</v>
      </c>
      <c r="B54" s="370" t="s">
        <v>585</v>
      </c>
      <c r="C54" s="370" t="s">
        <v>586</v>
      </c>
      <c r="D54" s="370" t="s">
        <v>1477</v>
      </c>
      <c r="E54" s="370" t="s">
        <v>587</v>
      </c>
      <c r="F54" s="370" t="s">
        <v>87</v>
      </c>
      <c r="G54" s="370" t="s">
        <v>126</v>
      </c>
      <c r="H54" s="370" t="s">
        <v>615</v>
      </c>
      <c r="I54" s="370" t="s">
        <v>615</v>
      </c>
      <c r="J54" s="370">
        <v>2</v>
      </c>
      <c r="K54" s="370" t="s">
        <v>2424</v>
      </c>
      <c r="L54" s="370">
        <v>29952</v>
      </c>
      <c r="M54" s="370" t="s">
        <v>2419</v>
      </c>
      <c r="N54" s="370">
        <v>0</v>
      </c>
      <c r="O54" s="370">
        <v>1</v>
      </c>
      <c r="P54" s="370">
        <v>1</v>
      </c>
      <c r="Q54" s="370">
        <v>1</v>
      </c>
      <c r="R54" s="370">
        <v>1</v>
      </c>
      <c r="S54" s="370">
        <v>1</v>
      </c>
      <c r="T54" s="370">
        <v>1</v>
      </c>
      <c r="U54" s="370">
        <v>6</v>
      </c>
    </row>
    <row r="55" spans="1:21" s="371" customFormat="1" hidden="1">
      <c r="A55" s="370">
        <f t="shared" si="0"/>
        <v>45</v>
      </c>
      <c r="B55" s="370" t="s">
        <v>600</v>
      </c>
      <c r="C55" s="370" t="s">
        <v>601</v>
      </c>
      <c r="D55" s="370" t="s">
        <v>2425</v>
      </c>
      <c r="E55" s="370" t="s">
        <v>602</v>
      </c>
      <c r="F55" s="370" t="s">
        <v>87</v>
      </c>
      <c r="G55" s="370" t="s">
        <v>126</v>
      </c>
      <c r="H55" s="370" t="s">
        <v>615</v>
      </c>
      <c r="I55" s="370" t="s">
        <v>615</v>
      </c>
      <c r="J55" s="370">
        <v>2</v>
      </c>
      <c r="K55" s="370" t="s">
        <v>2410</v>
      </c>
      <c r="L55" s="370">
        <v>30226</v>
      </c>
      <c r="M55" s="370" t="s">
        <v>2419</v>
      </c>
      <c r="N55" s="370">
        <v>0</v>
      </c>
      <c r="O55" s="370">
        <v>1</v>
      </c>
      <c r="P55" s="370">
        <v>1</v>
      </c>
      <c r="Q55" s="370">
        <v>1</v>
      </c>
      <c r="R55" s="370">
        <v>1</v>
      </c>
      <c r="S55" s="370">
        <v>1</v>
      </c>
      <c r="T55" s="370">
        <v>0</v>
      </c>
      <c r="U55" s="370">
        <v>5</v>
      </c>
    </row>
    <row r="56" spans="1:21" s="371" customFormat="1" hidden="1">
      <c r="A56" s="370">
        <f t="shared" si="0"/>
        <v>46</v>
      </c>
      <c r="B56" s="370" t="s">
        <v>534</v>
      </c>
      <c r="C56" s="370" t="s">
        <v>535</v>
      </c>
      <c r="D56" s="370" t="s">
        <v>2426</v>
      </c>
      <c r="E56" s="370" t="s">
        <v>295</v>
      </c>
      <c r="F56" s="370" t="s">
        <v>87</v>
      </c>
      <c r="G56" s="370" t="s">
        <v>126</v>
      </c>
      <c r="H56" s="370" t="s">
        <v>615</v>
      </c>
      <c r="I56" s="370" t="s">
        <v>615</v>
      </c>
      <c r="J56" s="370">
        <v>2</v>
      </c>
      <c r="K56" s="370" t="s">
        <v>2421</v>
      </c>
      <c r="L56" s="370">
        <v>29952</v>
      </c>
      <c r="M56" s="370" t="s">
        <v>2419</v>
      </c>
      <c r="N56" s="370">
        <v>0</v>
      </c>
      <c r="O56" s="370">
        <v>1</v>
      </c>
      <c r="P56" s="370">
        <v>1</v>
      </c>
      <c r="Q56" s="370">
        <v>1</v>
      </c>
      <c r="R56" s="370">
        <v>1</v>
      </c>
      <c r="S56" s="370">
        <v>1</v>
      </c>
      <c r="T56" s="370">
        <v>1</v>
      </c>
      <c r="U56" s="370">
        <v>6</v>
      </c>
    </row>
    <row r="57" spans="1:21" s="371" customFormat="1" hidden="1">
      <c r="A57" s="370">
        <f t="shared" si="0"/>
        <v>47</v>
      </c>
      <c r="B57" s="370" t="s">
        <v>557</v>
      </c>
      <c r="C57" s="370" t="s">
        <v>558</v>
      </c>
      <c r="D57" s="370" t="s">
        <v>2427</v>
      </c>
      <c r="E57" s="370" t="s">
        <v>547</v>
      </c>
      <c r="F57" s="370" t="s">
        <v>87</v>
      </c>
      <c r="G57" s="370" t="s">
        <v>126</v>
      </c>
      <c r="H57" s="370" t="s">
        <v>615</v>
      </c>
      <c r="I57" s="370" t="s">
        <v>615</v>
      </c>
      <c r="J57" s="370">
        <v>2</v>
      </c>
      <c r="K57" s="370" t="s">
        <v>2410</v>
      </c>
      <c r="L57" s="370">
        <v>42023</v>
      </c>
      <c r="M57" s="370" t="s">
        <v>2419</v>
      </c>
      <c r="N57" s="370">
        <v>0</v>
      </c>
      <c r="O57" s="370">
        <v>1</v>
      </c>
      <c r="P57" s="370">
        <v>1</v>
      </c>
      <c r="Q57" s="370">
        <v>1</v>
      </c>
      <c r="R57" s="370">
        <v>1</v>
      </c>
      <c r="S57" s="370">
        <v>1</v>
      </c>
      <c r="T57" s="370">
        <v>1</v>
      </c>
      <c r="U57" s="370">
        <v>6</v>
      </c>
    </row>
    <row r="58" spans="1:21" s="371" customFormat="1" hidden="1">
      <c r="A58" s="370">
        <f t="shared" si="0"/>
        <v>48</v>
      </c>
      <c r="B58" s="370" t="s">
        <v>612</v>
      </c>
      <c r="C58" s="370" t="s">
        <v>613</v>
      </c>
      <c r="D58" s="370" t="s">
        <v>614</v>
      </c>
      <c r="E58" s="370" t="s">
        <v>614</v>
      </c>
      <c r="F58" s="370" t="s">
        <v>87</v>
      </c>
      <c r="G58" s="370" t="s">
        <v>126</v>
      </c>
      <c r="H58" s="370" t="s">
        <v>615</v>
      </c>
      <c r="I58" s="370" t="s">
        <v>615</v>
      </c>
      <c r="J58" s="370">
        <v>2</v>
      </c>
      <c r="K58" s="370" t="s">
        <v>2410</v>
      </c>
      <c r="L58" s="370">
        <v>41668</v>
      </c>
      <c r="M58" s="370" t="s">
        <v>2419</v>
      </c>
      <c r="N58" s="370">
        <v>0</v>
      </c>
      <c r="O58" s="370">
        <v>1</v>
      </c>
      <c r="P58" s="370">
        <v>1</v>
      </c>
      <c r="Q58" s="370">
        <v>1</v>
      </c>
      <c r="R58" s="370">
        <v>1</v>
      </c>
      <c r="S58" s="370">
        <v>0</v>
      </c>
      <c r="T58" s="370">
        <v>1</v>
      </c>
      <c r="U58" s="370">
        <v>5</v>
      </c>
    </row>
    <row r="59" spans="1:21" s="371" customFormat="1" ht="24" customHeight="1">
      <c r="A59" s="370">
        <v>2</v>
      </c>
      <c r="B59" s="370"/>
      <c r="C59" s="370" t="str">
        <f>F59</f>
        <v>Kec. Batang Asai</v>
      </c>
      <c r="D59" s="370"/>
      <c r="E59" s="370"/>
      <c r="F59" s="370" t="str">
        <f>F58</f>
        <v>Kec. Batang Asai</v>
      </c>
      <c r="G59" s="370"/>
      <c r="H59" s="370"/>
      <c r="I59" s="370"/>
      <c r="J59" s="370"/>
      <c r="K59" s="370"/>
      <c r="L59" s="370"/>
      <c r="M59" s="370"/>
      <c r="N59" s="370"/>
      <c r="O59" s="370">
        <f t="shared" ref="O59:T59" si="2">SUM(O25:O58)</f>
        <v>34</v>
      </c>
      <c r="P59" s="370">
        <f t="shared" si="2"/>
        <v>34</v>
      </c>
      <c r="Q59" s="370">
        <f t="shared" si="2"/>
        <v>34</v>
      </c>
      <c r="R59" s="370">
        <f t="shared" si="2"/>
        <v>35</v>
      </c>
      <c r="S59" s="370">
        <f t="shared" si="2"/>
        <v>33</v>
      </c>
      <c r="T59" s="370">
        <f t="shared" si="2"/>
        <v>33</v>
      </c>
      <c r="U59" s="370">
        <f>SUM(O59:T59)</f>
        <v>203</v>
      </c>
    </row>
    <row r="60" spans="1:21" s="371" customFormat="1" hidden="1">
      <c r="A60" s="370">
        <f>A58+1</f>
        <v>49</v>
      </c>
      <c r="B60" s="370" t="s">
        <v>646</v>
      </c>
      <c r="C60" s="370" t="s">
        <v>647</v>
      </c>
      <c r="D60" s="370" t="s">
        <v>1506</v>
      </c>
      <c r="E60" s="370" t="s">
        <v>244</v>
      </c>
      <c r="F60" s="370" t="s">
        <v>81</v>
      </c>
      <c r="G60" s="370" t="s">
        <v>126</v>
      </c>
      <c r="H60" s="370" t="s">
        <v>615</v>
      </c>
      <c r="I60" s="370" t="s">
        <v>615</v>
      </c>
      <c r="J60" s="370">
        <v>2</v>
      </c>
      <c r="K60" s="370" t="s">
        <v>2428</v>
      </c>
      <c r="L60" s="370">
        <v>13150</v>
      </c>
      <c r="M60" s="370" t="s">
        <v>2409</v>
      </c>
      <c r="N60" s="370">
        <v>450</v>
      </c>
      <c r="O60" s="370">
        <v>1</v>
      </c>
      <c r="P60" s="370">
        <v>1</v>
      </c>
      <c r="Q60" s="370">
        <v>1</v>
      </c>
      <c r="R60" s="370">
        <v>1</v>
      </c>
      <c r="S60" s="370">
        <v>1</v>
      </c>
      <c r="T60" s="370">
        <v>1</v>
      </c>
      <c r="U60" s="370">
        <v>6</v>
      </c>
    </row>
    <row r="61" spans="1:21" s="371" customFormat="1" hidden="1">
      <c r="A61" s="370">
        <f t="shared" si="0"/>
        <v>50</v>
      </c>
      <c r="B61" s="370" t="s">
        <v>648</v>
      </c>
      <c r="C61" s="370" t="s">
        <v>649</v>
      </c>
      <c r="D61" s="370" t="s">
        <v>250</v>
      </c>
      <c r="E61" s="370" t="s">
        <v>650</v>
      </c>
      <c r="F61" s="370" t="s">
        <v>81</v>
      </c>
      <c r="G61" s="370" t="s">
        <v>126</v>
      </c>
      <c r="H61" s="370" t="s">
        <v>615</v>
      </c>
      <c r="I61" s="370" t="s">
        <v>615</v>
      </c>
      <c r="J61" s="370">
        <v>2</v>
      </c>
      <c r="K61" s="370" t="s">
        <v>2410</v>
      </c>
      <c r="L61" s="370">
        <v>14611</v>
      </c>
      <c r="M61" s="370" t="s">
        <v>2409</v>
      </c>
      <c r="N61" s="370">
        <v>900</v>
      </c>
      <c r="O61" s="370">
        <v>1</v>
      </c>
      <c r="P61" s="370">
        <v>1</v>
      </c>
      <c r="Q61" s="370">
        <v>1</v>
      </c>
      <c r="R61" s="370">
        <v>1</v>
      </c>
      <c r="S61" s="370">
        <v>1</v>
      </c>
      <c r="T61" s="370">
        <v>1</v>
      </c>
      <c r="U61" s="370">
        <v>6</v>
      </c>
    </row>
    <row r="62" spans="1:21" s="371" customFormat="1" hidden="1">
      <c r="A62" s="370">
        <f t="shared" si="0"/>
        <v>51</v>
      </c>
      <c r="B62" s="370" t="s">
        <v>635</v>
      </c>
      <c r="C62" s="370" t="s">
        <v>636</v>
      </c>
      <c r="D62" s="370" t="s">
        <v>1505</v>
      </c>
      <c r="E62" s="370" t="s">
        <v>247</v>
      </c>
      <c r="F62" s="370" t="s">
        <v>81</v>
      </c>
      <c r="G62" s="370" t="s">
        <v>126</v>
      </c>
      <c r="H62" s="370" t="s">
        <v>615</v>
      </c>
      <c r="I62" s="370" t="s">
        <v>615</v>
      </c>
      <c r="J62" s="370">
        <v>2</v>
      </c>
      <c r="K62" s="370" t="s">
        <v>2410</v>
      </c>
      <c r="L62" s="370">
        <v>23743</v>
      </c>
      <c r="M62" s="370" t="s">
        <v>2409</v>
      </c>
      <c r="N62" s="370">
        <v>900</v>
      </c>
      <c r="O62" s="370">
        <v>1</v>
      </c>
      <c r="P62" s="370">
        <v>1</v>
      </c>
      <c r="Q62" s="370">
        <v>1</v>
      </c>
      <c r="R62" s="370">
        <v>1</v>
      </c>
      <c r="S62" s="370">
        <v>1</v>
      </c>
      <c r="T62" s="370">
        <v>1</v>
      </c>
      <c r="U62" s="370">
        <v>6</v>
      </c>
    </row>
    <row r="63" spans="1:21" s="371" customFormat="1" hidden="1">
      <c r="A63" s="370">
        <f t="shared" si="0"/>
        <v>52</v>
      </c>
      <c r="B63" s="370" t="s">
        <v>637</v>
      </c>
      <c r="C63" s="370" t="s">
        <v>638</v>
      </c>
      <c r="D63" s="370" t="s">
        <v>1500</v>
      </c>
      <c r="E63" s="370" t="s">
        <v>639</v>
      </c>
      <c r="F63" s="370" t="s">
        <v>81</v>
      </c>
      <c r="G63" s="370" t="s">
        <v>126</v>
      </c>
      <c r="H63" s="370" t="s">
        <v>615</v>
      </c>
      <c r="I63" s="370" t="s">
        <v>615</v>
      </c>
      <c r="J63" s="370">
        <v>2</v>
      </c>
      <c r="K63" s="370" t="s">
        <v>2410</v>
      </c>
      <c r="L63" s="370">
        <v>30133</v>
      </c>
      <c r="M63" s="370" t="s">
        <v>2409</v>
      </c>
      <c r="N63" s="370">
        <v>450</v>
      </c>
      <c r="O63" s="370">
        <v>1</v>
      </c>
      <c r="P63" s="370">
        <v>1</v>
      </c>
      <c r="Q63" s="370">
        <v>2</v>
      </c>
      <c r="R63" s="370">
        <v>1</v>
      </c>
      <c r="S63" s="370">
        <v>1</v>
      </c>
      <c r="T63" s="370">
        <v>1</v>
      </c>
      <c r="U63" s="370">
        <v>7</v>
      </c>
    </row>
    <row r="64" spans="1:21" s="371" customFormat="1" hidden="1">
      <c r="A64" s="370">
        <f t="shared" si="0"/>
        <v>53</v>
      </c>
      <c r="B64" s="370" t="s">
        <v>670</v>
      </c>
      <c r="C64" s="370" t="s">
        <v>671</v>
      </c>
      <c r="D64" s="370" t="s">
        <v>226</v>
      </c>
      <c r="E64" s="370" t="s">
        <v>226</v>
      </c>
      <c r="F64" s="370" t="s">
        <v>81</v>
      </c>
      <c r="G64" s="370" t="s">
        <v>126</v>
      </c>
      <c r="H64" s="370" t="s">
        <v>615</v>
      </c>
      <c r="I64" s="370" t="s">
        <v>615</v>
      </c>
      <c r="J64" s="370">
        <v>2</v>
      </c>
      <c r="K64" s="370" t="s">
        <v>2410</v>
      </c>
      <c r="L64" s="370">
        <v>29952</v>
      </c>
      <c r="M64" s="370" t="s">
        <v>2409</v>
      </c>
      <c r="N64" s="370">
        <v>900</v>
      </c>
      <c r="O64" s="370">
        <v>1</v>
      </c>
      <c r="P64" s="370">
        <v>1</v>
      </c>
      <c r="Q64" s="370">
        <v>1</v>
      </c>
      <c r="R64" s="370">
        <v>1</v>
      </c>
      <c r="S64" s="370">
        <v>1</v>
      </c>
      <c r="T64" s="370">
        <v>1</v>
      </c>
      <c r="U64" s="370">
        <v>6</v>
      </c>
    </row>
    <row r="65" spans="1:21" s="371" customFormat="1" hidden="1">
      <c r="A65" s="370">
        <f t="shared" si="0"/>
        <v>54</v>
      </c>
      <c r="B65" s="370" t="s">
        <v>653</v>
      </c>
      <c r="C65" s="370" t="s">
        <v>654</v>
      </c>
      <c r="D65" s="370" t="s">
        <v>252</v>
      </c>
      <c r="E65" s="370" t="s">
        <v>655</v>
      </c>
      <c r="F65" s="370" t="s">
        <v>81</v>
      </c>
      <c r="G65" s="370" t="s">
        <v>126</v>
      </c>
      <c r="H65" s="370" t="s">
        <v>615</v>
      </c>
      <c r="I65" s="370" t="s">
        <v>615</v>
      </c>
      <c r="J65" s="370">
        <v>2</v>
      </c>
      <c r="K65" s="370" t="s">
        <v>2410</v>
      </c>
      <c r="L65" s="370">
        <v>28491</v>
      </c>
      <c r="M65" s="370" t="s">
        <v>2409</v>
      </c>
      <c r="N65" s="370">
        <v>450</v>
      </c>
      <c r="O65" s="370">
        <v>1</v>
      </c>
      <c r="P65" s="370">
        <v>1</v>
      </c>
      <c r="Q65" s="370">
        <v>1</v>
      </c>
      <c r="R65" s="370">
        <v>1</v>
      </c>
      <c r="S65" s="370">
        <v>1</v>
      </c>
      <c r="T65" s="370">
        <v>1</v>
      </c>
      <c r="U65" s="370">
        <v>6</v>
      </c>
    </row>
    <row r="66" spans="1:21" s="371" customFormat="1" hidden="1">
      <c r="A66" s="370">
        <f t="shared" si="0"/>
        <v>55</v>
      </c>
      <c r="B66" s="370" t="s">
        <v>664</v>
      </c>
      <c r="C66" s="370" t="s">
        <v>665</v>
      </c>
      <c r="D66" s="370" t="s">
        <v>1496</v>
      </c>
      <c r="E66" s="370" t="s">
        <v>666</v>
      </c>
      <c r="F66" s="370" t="s">
        <v>81</v>
      </c>
      <c r="G66" s="370" t="s">
        <v>126</v>
      </c>
      <c r="H66" s="370" t="s">
        <v>615</v>
      </c>
      <c r="I66" s="370" t="s">
        <v>615</v>
      </c>
      <c r="J66" s="370">
        <v>2</v>
      </c>
      <c r="K66" s="370" t="s">
        <v>2410</v>
      </c>
      <c r="L66" s="370">
        <v>3654</v>
      </c>
      <c r="M66" s="370" t="s">
        <v>2409</v>
      </c>
      <c r="N66" s="370">
        <v>900</v>
      </c>
      <c r="O66" s="370">
        <v>1</v>
      </c>
      <c r="P66" s="370">
        <v>1</v>
      </c>
      <c r="Q66" s="370">
        <v>1</v>
      </c>
      <c r="R66" s="370">
        <v>1</v>
      </c>
      <c r="S66" s="370">
        <v>1</v>
      </c>
      <c r="T66" s="370">
        <v>1</v>
      </c>
      <c r="U66" s="370">
        <v>6</v>
      </c>
    </row>
    <row r="67" spans="1:21" s="371" customFormat="1" hidden="1">
      <c r="A67" s="370">
        <f t="shared" si="0"/>
        <v>56</v>
      </c>
      <c r="B67" s="370" t="s">
        <v>630</v>
      </c>
      <c r="C67" s="370" t="s">
        <v>631</v>
      </c>
      <c r="D67" s="370" t="s">
        <v>250</v>
      </c>
      <c r="E67" s="370" t="s">
        <v>250</v>
      </c>
      <c r="F67" s="370" t="s">
        <v>81</v>
      </c>
      <c r="G67" s="370" t="s">
        <v>126</v>
      </c>
      <c r="H67" s="370" t="s">
        <v>615</v>
      </c>
      <c r="I67" s="370" t="s">
        <v>615</v>
      </c>
      <c r="J67" s="370">
        <v>2</v>
      </c>
      <c r="K67" s="370" t="s">
        <v>2408</v>
      </c>
      <c r="L67" s="370">
        <v>29017</v>
      </c>
      <c r="M67" s="370" t="s">
        <v>2409</v>
      </c>
      <c r="N67" s="370">
        <v>900</v>
      </c>
      <c r="O67" s="370">
        <v>1</v>
      </c>
      <c r="P67" s="370">
        <v>1</v>
      </c>
      <c r="Q67" s="370">
        <v>1</v>
      </c>
      <c r="R67" s="370">
        <v>1</v>
      </c>
      <c r="S67" s="370">
        <v>1</v>
      </c>
      <c r="T67" s="370">
        <v>1</v>
      </c>
      <c r="U67" s="370">
        <v>6</v>
      </c>
    </row>
    <row r="68" spans="1:21" s="371" customFormat="1" hidden="1">
      <c r="A68" s="370">
        <f t="shared" si="0"/>
        <v>57</v>
      </c>
      <c r="B68" s="370" t="s">
        <v>672</v>
      </c>
      <c r="C68" s="370" t="s">
        <v>673</v>
      </c>
      <c r="D68" s="370" t="s">
        <v>1502</v>
      </c>
      <c r="E68" s="370" t="s">
        <v>674</v>
      </c>
      <c r="F68" s="370" t="s">
        <v>81</v>
      </c>
      <c r="G68" s="370" t="s">
        <v>126</v>
      </c>
      <c r="H68" s="370" t="s">
        <v>615</v>
      </c>
      <c r="I68" s="370" t="s">
        <v>615</v>
      </c>
      <c r="J68" s="370">
        <v>2</v>
      </c>
      <c r="K68" s="370" t="s">
        <v>2422</v>
      </c>
      <c r="L68" s="370">
        <v>28856</v>
      </c>
      <c r="M68" s="370" t="s">
        <v>2409</v>
      </c>
      <c r="N68" s="370">
        <v>1500</v>
      </c>
      <c r="O68" s="370">
        <v>1</v>
      </c>
      <c r="P68" s="370">
        <v>2</v>
      </c>
      <c r="Q68" s="370">
        <v>2</v>
      </c>
      <c r="R68" s="370">
        <v>1</v>
      </c>
      <c r="S68" s="370">
        <v>1</v>
      </c>
      <c r="T68" s="370">
        <v>1</v>
      </c>
      <c r="U68" s="370">
        <v>8</v>
      </c>
    </row>
    <row r="69" spans="1:21" s="371" customFormat="1" hidden="1">
      <c r="A69" s="370">
        <f t="shared" si="0"/>
        <v>58</v>
      </c>
      <c r="B69" s="370" t="s">
        <v>643</v>
      </c>
      <c r="C69" s="370" t="s">
        <v>644</v>
      </c>
      <c r="D69" s="370" t="s">
        <v>645</v>
      </c>
      <c r="E69" s="370" t="s">
        <v>645</v>
      </c>
      <c r="F69" s="370" t="s">
        <v>81</v>
      </c>
      <c r="G69" s="370" t="s">
        <v>126</v>
      </c>
      <c r="H69" s="370" t="s">
        <v>615</v>
      </c>
      <c r="I69" s="370" t="s">
        <v>615</v>
      </c>
      <c r="J69" s="370">
        <v>2</v>
      </c>
      <c r="K69" s="370" t="s">
        <v>2410</v>
      </c>
      <c r="L69" s="370">
        <v>29952</v>
      </c>
      <c r="M69" s="370" t="s">
        <v>2409</v>
      </c>
      <c r="N69" s="370">
        <v>900</v>
      </c>
      <c r="O69" s="370">
        <v>1</v>
      </c>
      <c r="P69" s="370">
        <v>1</v>
      </c>
      <c r="Q69" s="370">
        <v>1</v>
      </c>
      <c r="R69" s="370">
        <v>1</v>
      </c>
      <c r="S69" s="370">
        <v>1</v>
      </c>
      <c r="T69" s="370">
        <v>1</v>
      </c>
      <c r="U69" s="370">
        <v>6</v>
      </c>
    </row>
    <row r="70" spans="1:21" s="371" customFormat="1" hidden="1">
      <c r="A70" s="370">
        <f t="shared" si="0"/>
        <v>59</v>
      </c>
      <c r="B70" s="370" t="s">
        <v>628</v>
      </c>
      <c r="C70" s="370" t="s">
        <v>629</v>
      </c>
      <c r="D70" s="370" t="s">
        <v>2429</v>
      </c>
      <c r="E70" s="370" t="s">
        <v>244</v>
      </c>
      <c r="F70" s="370" t="s">
        <v>81</v>
      </c>
      <c r="G70" s="370" t="s">
        <v>126</v>
      </c>
      <c r="H70" s="370" t="s">
        <v>615</v>
      </c>
      <c r="I70" s="370" t="s">
        <v>615</v>
      </c>
      <c r="J70" s="370">
        <v>2</v>
      </c>
      <c r="K70" s="370" t="s">
        <v>2430</v>
      </c>
      <c r="L70" s="370">
        <v>29956</v>
      </c>
      <c r="M70" s="370" t="s">
        <v>2409</v>
      </c>
      <c r="N70" s="370">
        <v>1300</v>
      </c>
      <c r="O70" s="370">
        <v>1</v>
      </c>
      <c r="P70" s="370">
        <v>1</v>
      </c>
      <c r="Q70" s="370">
        <v>1</v>
      </c>
      <c r="R70" s="370">
        <v>1</v>
      </c>
      <c r="S70" s="370">
        <v>1</v>
      </c>
      <c r="T70" s="370">
        <v>1</v>
      </c>
      <c r="U70" s="370">
        <v>6</v>
      </c>
    </row>
    <row r="71" spans="1:21" s="371" customFormat="1" hidden="1">
      <c r="A71" s="370">
        <f t="shared" si="0"/>
        <v>60</v>
      </c>
      <c r="B71" s="370" t="s">
        <v>661</v>
      </c>
      <c r="C71" s="370" t="s">
        <v>662</v>
      </c>
      <c r="D71" s="370" t="s">
        <v>1499</v>
      </c>
      <c r="E71" s="370" t="s">
        <v>663</v>
      </c>
      <c r="F71" s="370" t="s">
        <v>81</v>
      </c>
      <c r="G71" s="370" t="s">
        <v>126</v>
      </c>
      <c r="H71" s="370" t="s">
        <v>615</v>
      </c>
      <c r="I71" s="370" t="s">
        <v>615</v>
      </c>
      <c r="J71" s="370">
        <v>2</v>
      </c>
      <c r="K71" s="370" t="s">
        <v>2410</v>
      </c>
      <c r="L71" s="370">
        <v>29952</v>
      </c>
      <c r="M71" s="370" t="s">
        <v>2409</v>
      </c>
      <c r="N71" s="370">
        <v>1300</v>
      </c>
      <c r="O71" s="370">
        <v>1</v>
      </c>
      <c r="P71" s="370">
        <v>1</v>
      </c>
      <c r="Q71" s="370">
        <v>1</v>
      </c>
      <c r="R71" s="370">
        <v>1</v>
      </c>
      <c r="S71" s="370">
        <v>1</v>
      </c>
      <c r="T71" s="370">
        <v>1</v>
      </c>
      <c r="U71" s="370">
        <v>6</v>
      </c>
    </row>
    <row r="72" spans="1:21" s="371" customFormat="1" hidden="1">
      <c r="A72" s="370">
        <f t="shared" si="0"/>
        <v>61</v>
      </c>
      <c r="B72" s="370" t="s">
        <v>667</v>
      </c>
      <c r="C72" s="370" t="s">
        <v>668</v>
      </c>
      <c r="D72" s="370" t="s">
        <v>2431</v>
      </c>
      <c r="E72" s="370" t="s">
        <v>669</v>
      </c>
      <c r="F72" s="370" t="s">
        <v>81</v>
      </c>
      <c r="G72" s="370" t="s">
        <v>126</v>
      </c>
      <c r="H72" s="370" t="s">
        <v>615</v>
      </c>
      <c r="I72" s="370" t="s">
        <v>615</v>
      </c>
      <c r="J72" s="370">
        <v>2</v>
      </c>
      <c r="K72" s="370" t="s">
        <v>2410</v>
      </c>
      <c r="L72" s="370">
        <v>30225</v>
      </c>
      <c r="M72" s="370" t="s">
        <v>2409</v>
      </c>
      <c r="N72" s="370">
        <v>900</v>
      </c>
      <c r="O72" s="370">
        <v>1</v>
      </c>
      <c r="P72" s="370">
        <v>1</v>
      </c>
      <c r="Q72" s="370">
        <v>1</v>
      </c>
      <c r="R72" s="370">
        <v>1</v>
      </c>
      <c r="S72" s="370">
        <v>1</v>
      </c>
      <c r="T72" s="370">
        <v>1</v>
      </c>
      <c r="U72" s="370">
        <v>6</v>
      </c>
    </row>
    <row r="73" spans="1:21" s="371" customFormat="1" hidden="1">
      <c r="A73" s="370">
        <f t="shared" si="0"/>
        <v>62</v>
      </c>
      <c r="B73" s="370" t="s">
        <v>632</v>
      </c>
      <c r="C73" s="370" t="s">
        <v>633</v>
      </c>
      <c r="D73" s="370" t="s">
        <v>1504</v>
      </c>
      <c r="E73" s="370" t="s">
        <v>634</v>
      </c>
      <c r="F73" s="370" t="s">
        <v>81</v>
      </c>
      <c r="G73" s="370" t="s">
        <v>126</v>
      </c>
      <c r="H73" s="370" t="s">
        <v>615</v>
      </c>
      <c r="I73" s="370" t="s">
        <v>615</v>
      </c>
      <c r="J73" s="370">
        <v>2</v>
      </c>
      <c r="K73" s="370" t="s">
        <v>2410</v>
      </c>
      <c r="L73" s="370">
        <v>31090</v>
      </c>
      <c r="M73" s="370" t="s">
        <v>2409</v>
      </c>
      <c r="N73" s="370">
        <v>450</v>
      </c>
      <c r="O73" s="370">
        <v>1</v>
      </c>
      <c r="P73" s="370">
        <v>1</v>
      </c>
      <c r="Q73" s="370">
        <v>1</v>
      </c>
      <c r="R73" s="370">
        <v>1</v>
      </c>
      <c r="S73" s="370">
        <v>1</v>
      </c>
      <c r="T73" s="370">
        <v>1</v>
      </c>
      <c r="U73" s="370">
        <v>6</v>
      </c>
    </row>
    <row r="74" spans="1:21" s="371" customFormat="1" hidden="1">
      <c r="A74" s="370">
        <f t="shared" si="0"/>
        <v>63</v>
      </c>
      <c r="B74" s="370" t="s">
        <v>677</v>
      </c>
      <c r="C74" s="370" t="s">
        <v>678</v>
      </c>
      <c r="D74" s="370" t="s">
        <v>1507</v>
      </c>
      <c r="E74" s="370" t="s">
        <v>679</v>
      </c>
      <c r="F74" s="370" t="s">
        <v>81</v>
      </c>
      <c r="G74" s="370" t="s">
        <v>126</v>
      </c>
      <c r="H74" s="370" t="s">
        <v>615</v>
      </c>
      <c r="I74" s="370" t="s">
        <v>615</v>
      </c>
      <c r="J74" s="370">
        <v>2</v>
      </c>
      <c r="K74" s="370" t="s">
        <v>2432</v>
      </c>
      <c r="L74" s="370">
        <v>35988</v>
      </c>
      <c r="M74" s="370" t="s">
        <v>2409</v>
      </c>
      <c r="N74" s="370">
        <v>450</v>
      </c>
      <c r="O74" s="370">
        <v>3</v>
      </c>
      <c r="P74" s="370">
        <v>3</v>
      </c>
      <c r="Q74" s="370">
        <v>3</v>
      </c>
      <c r="R74" s="370">
        <v>3</v>
      </c>
      <c r="S74" s="370">
        <v>3</v>
      </c>
      <c r="T74" s="370">
        <v>3</v>
      </c>
      <c r="U74" s="370">
        <v>18</v>
      </c>
    </row>
    <row r="75" spans="1:21" s="371" customFormat="1" hidden="1">
      <c r="A75" s="370">
        <f t="shared" ref="A75:A138" si="3">A74+1</f>
        <v>64</v>
      </c>
      <c r="B75" s="370" t="s">
        <v>651</v>
      </c>
      <c r="C75" s="370" t="s">
        <v>652</v>
      </c>
      <c r="D75" s="370" t="s">
        <v>1501</v>
      </c>
      <c r="E75" s="370" t="s">
        <v>244</v>
      </c>
      <c r="F75" s="370" t="s">
        <v>81</v>
      </c>
      <c r="G75" s="370" t="s">
        <v>126</v>
      </c>
      <c r="H75" s="370" t="s">
        <v>615</v>
      </c>
      <c r="I75" s="370" t="s">
        <v>615</v>
      </c>
      <c r="J75" s="370">
        <v>2</v>
      </c>
      <c r="K75" s="370" t="s">
        <v>2410</v>
      </c>
      <c r="L75" s="370">
        <v>37803</v>
      </c>
      <c r="M75" s="370" t="s">
        <v>2415</v>
      </c>
      <c r="N75" s="370">
        <v>1500</v>
      </c>
      <c r="O75" s="370">
        <v>2</v>
      </c>
      <c r="P75" s="370">
        <v>2</v>
      </c>
      <c r="Q75" s="370">
        <v>2</v>
      </c>
      <c r="R75" s="370">
        <v>2</v>
      </c>
      <c r="S75" s="370">
        <v>2</v>
      </c>
      <c r="T75" s="370">
        <v>1</v>
      </c>
      <c r="U75" s="370">
        <v>11</v>
      </c>
    </row>
    <row r="76" spans="1:21" s="371" customFormat="1" hidden="1">
      <c r="A76" s="370">
        <f t="shared" si="3"/>
        <v>65</v>
      </c>
      <c r="B76" s="370" t="s">
        <v>658</v>
      </c>
      <c r="C76" s="370" t="s">
        <v>659</v>
      </c>
      <c r="D76" s="370" t="s">
        <v>660</v>
      </c>
      <c r="E76" s="370" t="s">
        <v>660</v>
      </c>
      <c r="F76" s="370" t="s">
        <v>81</v>
      </c>
      <c r="G76" s="370" t="s">
        <v>126</v>
      </c>
      <c r="H76" s="370" t="s">
        <v>615</v>
      </c>
      <c r="I76" s="370" t="s">
        <v>615</v>
      </c>
      <c r="J76" s="370">
        <v>2</v>
      </c>
      <c r="K76" s="370" t="s">
        <v>2410</v>
      </c>
      <c r="L76" s="370">
        <v>27481</v>
      </c>
      <c r="M76" s="370" t="s">
        <v>2409</v>
      </c>
      <c r="N76" s="370">
        <v>900</v>
      </c>
      <c r="O76" s="370">
        <v>1</v>
      </c>
      <c r="P76" s="370">
        <v>1</v>
      </c>
      <c r="Q76" s="370">
        <v>1</v>
      </c>
      <c r="R76" s="370">
        <v>1</v>
      </c>
      <c r="S76" s="370">
        <v>1</v>
      </c>
      <c r="T76" s="370">
        <v>1</v>
      </c>
      <c r="U76" s="370">
        <v>6</v>
      </c>
    </row>
    <row r="77" spans="1:21" s="371" customFormat="1" hidden="1">
      <c r="A77" s="370">
        <f t="shared" si="3"/>
        <v>66</v>
      </c>
      <c r="B77" s="370" t="s">
        <v>656</v>
      </c>
      <c r="C77" s="370" t="s">
        <v>657</v>
      </c>
      <c r="D77" s="370" t="s">
        <v>252</v>
      </c>
      <c r="E77" s="370" t="s">
        <v>252</v>
      </c>
      <c r="F77" s="370" t="s">
        <v>81</v>
      </c>
      <c r="G77" s="370" t="s">
        <v>126</v>
      </c>
      <c r="H77" s="370" t="s">
        <v>615</v>
      </c>
      <c r="I77" s="370" t="s">
        <v>615</v>
      </c>
      <c r="J77" s="370">
        <v>2</v>
      </c>
      <c r="K77" s="370" t="s">
        <v>2410</v>
      </c>
      <c r="L77" s="370">
        <v>28856</v>
      </c>
      <c r="M77" s="370" t="s">
        <v>2409</v>
      </c>
      <c r="N77" s="370">
        <v>900</v>
      </c>
      <c r="O77" s="370">
        <v>1</v>
      </c>
      <c r="P77" s="370">
        <v>1</v>
      </c>
      <c r="Q77" s="370">
        <v>1</v>
      </c>
      <c r="R77" s="370">
        <v>1</v>
      </c>
      <c r="S77" s="370">
        <v>1</v>
      </c>
      <c r="T77" s="370">
        <v>1</v>
      </c>
      <c r="U77" s="370">
        <v>6</v>
      </c>
    </row>
    <row r="78" spans="1:21" s="371" customFormat="1" hidden="1">
      <c r="A78" s="370">
        <f t="shared" si="3"/>
        <v>67</v>
      </c>
      <c r="B78" s="370" t="s">
        <v>640</v>
      </c>
      <c r="C78" s="370" t="s">
        <v>641</v>
      </c>
      <c r="D78" s="370" t="s">
        <v>2433</v>
      </c>
      <c r="E78" s="370" t="s">
        <v>642</v>
      </c>
      <c r="F78" s="370" t="s">
        <v>81</v>
      </c>
      <c r="G78" s="370" t="s">
        <v>126</v>
      </c>
      <c r="H78" s="370" t="s">
        <v>615</v>
      </c>
      <c r="I78" s="370" t="s">
        <v>615</v>
      </c>
      <c r="J78" s="370">
        <v>2</v>
      </c>
      <c r="K78" s="370" t="s">
        <v>2424</v>
      </c>
      <c r="L78" s="370">
        <v>29952</v>
      </c>
      <c r="M78" s="370" t="s">
        <v>2409</v>
      </c>
      <c r="N78" s="370">
        <v>500</v>
      </c>
      <c r="O78" s="370">
        <v>1</v>
      </c>
      <c r="P78" s="370">
        <v>1</v>
      </c>
      <c r="Q78" s="370">
        <v>1</v>
      </c>
      <c r="R78" s="370">
        <v>1</v>
      </c>
      <c r="S78" s="370">
        <v>1</v>
      </c>
      <c r="T78" s="370">
        <v>1</v>
      </c>
      <c r="U78" s="370">
        <v>6</v>
      </c>
    </row>
    <row r="79" spans="1:21" s="371" customFormat="1" hidden="1">
      <c r="A79" s="370">
        <f t="shared" si="3"/>
        <v>68</v>
      </c>
      <c r="B79" s="370" t="s">
        <v>625</v>
      </c>
      <c r="C79" s="370" t="s">
        <v>626</v>
      </c>
      <c r="D79" s="370" t="s">
        <v>1498</v>
      </c>
      <c r="E79" s="370" t="s">
        <v>627</v>
      </c>
      <c r="F79" s="370" t="s">
        <v>81</v>
      </c>
      <c r="G79" s="370" t="s">
        <v>126</v>
      </c>
      <c r="H79" s="370" t="s">
        <v>615</v>
      </c>
      <c r="I79" s="370" t="s">
        <v>615</v>
      </c>
      <c r="J79" s="370">
        <v>2</v>
      </c>
      <c r="K79" s="370" t="s">
        <v>2410</v>
      </c>
      <c r="L79" s="370">
        <v>3654</v>
      </c>
      <c r="M79" s="370" t="s">
        <v>2419</v>
      </c>
      <c r="N79" s="370">
        <v>0</v>
      </c>
      <c r="O79" s="370">
        <v>1</v>
      </c>
      <c r="P79" s="370">
        <v>1</v>
      </c>
      <c r="Q79" s="370">
        <v>1</v>
      </c>
      <c r="R79" s="370">
        <v>1</v>
      </c>
      <c r="S79" s="370">
        <v>1</v>
      </c>
      <c r="T79" s="370">
        <v>1</v>
      </c>
      <c r="U79" s="370">
        <v>6</v>
      </c>
    </row>
    <row r="80" spans="1:21" s="371" customFormat="1" hidden="1">
      <c r="A80" s="370">
        <f t="shared" si="3"/>
        <v>69</v>
      </c>
      <c r="B80" s="370" t="s">
        <v>675</v>
      </c>
      <c r="C80" s="370" t="s">
        <v>676</v>
      </c>
      <c r="D80" s="370" t="s">
        <v>244</v>
      </c>
      <c r="E80" s="370" t="s">
        <v>244</v>
      </c>
      <c r="F80" s="370" t="s">
        <v>81</v>
      </c>
      <c r="G80" s="370" t="s">
        <v>126</v>
      </c>
      <c r="H80" s="370" t="s">
        <v>615</v>
      </c>
      <c r="I80" s="370" t="s">
        <v>615</v>
      </c>
      <c r="J80" s="370">
        <v>2</v>
      </c>
      <c r="K80" s="370" t="s">
        <v>2410</v>
      </c>
      <c r="L80" s="370">
        <v>27517</v>
      </c>
      <c r="M80" s="370" t="s">
        <v>2409</v>
      </c>
      <c r="N80" s="370">
        <v>900</v>
      </c>
      <c r="O80" s="370">
        <v>1</v>
      </c>
      <c r="P80" s="370">
        <v>1</v>
      </c>
      <c r="Q80" s="370">
        <v>1</v>
      </c>
      <c r="R80" s="370">
        <v>1</v>
      </c>
      <c r="S80" s="370">
        <v>1</v>
      </c>
      <c r="T80" s="370">
        <v>1</v>
      </c>
      <c r="U80" s="370">
        <v>6</v>
      </c>
    </row>
    <row r="81" spans="1:21" s="371" customFormat="1" ht="23.25" customHeight="1">
      <c r="A81" s="370">
        <v>3</v>
      </c>
      <c r="B81" s="370"/>
      <c r="C81" s="370" t="str">
        <f>F81</f>
        <v>Kec. Bathin VIII</v>
      </c>
      <c r="D81" s="370"/>
      <c r="E81" s="370"/>
      <c r="F81" s="370" t="str">
        <f>F80</f>
        <v>Kec. Bathin VIII</v>
      </c>
      <c r="G81" s="370"/>
      <c r="H81" s="370"/>
      <c r="I81" s="370"/>
      <c r="J81" s="370"/>
      <c r="K81" s="370"/>
      <c r="L81" s="370"/>
      <c r="M81" s="370"/>
      <c r="N81" s="370"/>
      <c r="O81" s="370">
        <f t="shared" ref="O81:T81" si="4">SUM(O60:O80)</f>
        <v>24</v>
      </c>
      <c r="P81" s="370">
        <f t="shared" si="4"/>
        <v>25</v>
      </c>
      <c r="Q81" s="370">
        <f t="shared" si="4"/>
        <v>26</v>
      </c>
      <c r="R81" s="370">
        <f t="shared" si="4"/>
        <v>24</v>
      </c>
      <c r="S81" s="370">
        <f t="shared" si="4"/>
        <v>24</v>
      </c>
      <c r="T81" s="370">
        <f t="shared" si="4"/>
        <v>23</v>
      </c>
      <c r="U81" s="370">
        <f>SUM(O81:T81)</f>
        <v>146</v>
      </c>
    </row>
    <row r="82" spans="1:21" s="371" customFormat="1" hidden="1">
      <c r="A82" s="370">
        <f>A80+1</f>
        <v>70</v>
      </c>
      <c r="B82" s="370" t="s">
        <v>688</v>
      </c>
      <c r="C82" s="370" t="s">
        <v>689</v>
      </c>
      <c r="D82" s="370" t="s">
        <v>2434</v>
      </c>
      <c r="E82" s="370" t="s">
        <v>690</v>
      </c>
      <c r="F82" s="370" t="s">
        <v>88</v>
      </c>
      <c r="G82" s="370" t="s">
        <v>126</v>
      </c>
      <c r="H82" s="370" t="s">
        <v>615</v>
      </c>
      <c r="I82" s="370" t="s">
        <v>615</v>
      </c>
      <c r="J82" s="370">
        <v>2</v>
      </c>
      <c r="K82" s="370" t="s">
        <v>2435</v>
      </c>
      <c r="L82" s="370">
        <v>28855</v>
      </c>
      <c r="M82" s="370" t="s">
        <v>2409</v>
      </c>
      <c r="N82" s="370">
        <v>900</v>
      </c>
      <c r="O82" s="370">
        <v>1</v>
      </c>
      <c r="P82" s="370">
        <v>1</v>
      </c>
      <c r="Q82" s="370">
        <v>1</v>
      </c>
      <c r="R82" s="370">
        <v>1</v>
      </c>
      <c r="S82" s="370">
        <v>1</v>
      </c>
      <c r="T82" s="370">
        <v>1</v>
      </c>
      <c r="U82" s="370">
        <v>6</v>
      </c>
    </row>
    <row r="83" spans="1:21" s="371" customFormat="1" hidden="1">
      <c r="A83" s="370">
        <f t="shared" si="3"/>
        <v>71</v>
      </c>
      <c r="B83" s="370" t="s">
        <v>714</v>
      </c>
      <c r="C83" s="370" t="s">
        <v>715</v>
      </c>
      <c r="D83" s="370" t="s">
        <v>1508</v>
      </c>
      <c r="E83" s="370" t="s">
        <v>690</v>
      </c>
      <c r="F83" s="370" t="s">
        <v>88</v>
      </c>
      <c r="G83" s="370" t="s">
        <v>126</v>
      </c>
      <c r="H83" s="370" t="s">
        <v>615</v>
      </c>
      <c r="I83" s="370" t="s">
        <v>615</v>
      </c>
      <c r="J83" s="370">
        <v>2</v>
      </c>
      <c r="K83" s="370" t="s">
        <v>2410</v>
      </c>
      <c r="L83" s="370">
        <v>28126</v>
      </c>
      <c r="M83" s="370" t="s">
        <v>2409</v>
      </c>
      <c r="N83" s="370">
        <v>1000</v>
      </c>
      <c r="O83" s="370">
        <v>1</v>
      </c>
      <c r="P83" s="370">
        <v>1</v>
      </c>
      <c r="Q83" s="370">
        <v>1</v>
      </c>
      <c r="R83" s="370">
        <v>1</v>
      </c>
      <c r="S83" s="370">
        <v>1</v>
      </c>
      <c r="T83" s="370">
        <v>1</v>
      </c>
      <c r="U83" s="370">
        <v>6</v>
      </c>
    </row>
    <row r="84" spans="1:21" s="371" customFormat="1" hidden="1">
      <c r="A84" s="370">
        <f t="shared" si="3"/>
        <v>72</v>
      </c>
      <c r="B84" s="370" t="s">
        <v>699</v>
      </c>
      <c r="C84" s="370" t="s">
        <v>700</v>
      </c>
      <c r="D84" s="370" t="s">
        <v>1512</v>
      </c>
      <c r="E84" s="370" t="s">
        <v>701</v>
      </c>
      <c r="F84" s="370" t="s">
        <v>88</v>
      </c>
      <c r="G84" s="370" t="s">
        <v>126</v>
      </c>
      <c r="H84" s="370" t="s">
        <v>615</v>
      </c>
      <c r="I84" s="370" t="s">
        <v>615</v>
      </c>
      <c r="J84" s="370">
        <v>2</v>
      </c>
      <c r="K84" s="370" t="s">
        <v>2410</v>
      </c>
      <c r="L84" s="370">
        <v>28595</v>
      </c>
      <c r="M84" s="370" t="s">
        <v>2419</v>
      </c>
      <c r="N84" s="370">
        <v>0</v>
      </c>
      <c r="O84" s="370">
        <v>1</v>
      </c>
      <c r="P84" s="370">
        <v>1</v>
      </c>
      <c r="Q84" s="370">
        <v>1</v>
      </c>
      <c r="R84" s="370">
        <v>1</v>
      </c>
      <c r="S84" s="370">
        <v>1</v>
      </c>
      <c r="T84" s="370">
        <v>1</v>
      </c>
      <c r="U84" s="370">
        <v>6</v>
      </c>
    </row>
    <row r="85" spans="1:21" s="371" customFormat="1" hidden="1">
      <c r="A85" s="370">
        <f t="shared" si="3"/>
        <v>73</v>
      </c>
      <c r="B85" s="370" t="s">
        <v>712</v>
      </c>
      <c r="C85" s="370" t="s">
        <v>713</v>
      </c>
      <c r="D85" s="370" t="s">
        <v>307</v>
      </c>
      <c r="E85" s="370" t="s">
        <v>307</v>
      </c>
      <c r="F85" s="370" t="s">
        <v>88</v>
      </c>
      <c r="G85" s="370" t="s">
        <v>126</v>
      </c>
      <c r="H85" s="370" t="s">
        <v>615</v>
      </c>
      <c r="I85" s="370" t="s">
        <v>615</v>
      </c>
      <c r="J85" s="370">
        <v>2</v>
      </c>
      <c r="K85" s="370" t="s">
        <v>2436</v>
      </c>
      <c r="L85" s="370">
        <v>30133</v>
      </c>
      <c r="M85" s="370" t="s">
        <v>2409</v>
      </c>
      <c r="N85" s="370">
        <v>900</v>
      </c>
      <c r="O85" s="370">
        <v>1</v>
      </c>
      <c r="P85" s="370">
        <v>1</v>
      </c>
      <c r="Q85" s="370">
        <v>1</v>
      </c>
      <c r="R85" s="370">
        <v>1</v>
      </c>
      <c r="S85" s="370">
        <v>1</v>
      </c>
      <c r="T85" s="370">
        <v>1</v>
      </c>
      <c r="U85" s="370">
        <v>6</v>
      </c>
    </row>
    <row r="86" spans="1:21" s="371" customFormat="1" hidden="1">
      <c r="A86" s="370">
        <f t="shared" si="3"/>
        <v>74</v>
      </c>
      <c r="B86" s="370" t="s">
        <v>680</v>
      </c>
      <c r="C86" s="370" t="s">
        <v>681</v>
      </c>
      <c r="D86" s="370" t="s">
        <v>1515</v>
      </c>
      <c r="E86" s="370" t="s">
        <v>682</v>
      </c>
      <c r="F86" s="370" t="s">
        <v>88</v>
      </c>
      <c r="G86" s="370" t="s">
        <v>126</v>
      </c>
      <c r="H86" s="370" t="s">
        <v>615</v>
      </c>
      <c r="I86" s="370" t="s">
        <v>615</v>
      </c>
      <c r="J86" s="370">
        <v>2</v>
      </c>
      <c r="K86" s="370" t="s">
        <v>2437</v>
      </c>
      <c r="L86" s="370">
        <v>29434</v>
      </c>
      <c r="M86" s="370" t="s">
        <v>2409</v>
      </c>
      <c r="N86" s="370">
        <v>900</v>
      </c>
      <c r="O86" s="370">
        <v>1</v>
      </c>
      <c r="P86" s="370">
        <v>1</v>
      </c>
      <c r="Q86" s="370">
        <v>1</v>
      </c>
      <c r="R86" s="370">
        <v>1</v>
      </c>
      <c r="S86" s="370">
        <v>1</v>
      </c>
      <c r="T86" s="370">
        <v>1</v>
      </c>
      <c r="U86" s="370">
        <v>6</v>
      </c>
    </row>
    <row r="87" spans="1:21" s="371" customFormat="1" hidden="1">
      <c r="A87" s="370">
        <f t="shared" si="3"/>
        <v>75</v>
      </c>
      <c r="B87" s="370" t="s">
        <v>709</v>
      </c>
      <c r="C87" s="370" t="s">
        <v>710</v>
      </c>
      <c r="D87" s="370" t="s">
        <v>1520</v>
      </c>
      <c r="E87" s="370" t="s">
        <v>711</v>
      </c>
      <c r="F87" s="370" t="s">
        <v>88</v>
      </c>
      <c r="G87" s="370" t="s">
        <v>126</v>
      </c>
      <c r="H87" s="370" t="s">
        <v>615</v>
      </c>
      <c r="I87" s="370" t="s">
        <v>615</v>
      </c>
      <c r="J87" s="370">
        <v>2</v>
      </c>
      <c r="K87" s="370" t="s">
        <v>2410</v>
      </c>
      <c r="L87" s="370">
        <v>30133</v>
      </c>
      <c r="M87" s="370" t="s">
        <v>2409</v>
      </c>
      <c r="N87" s="370">
        <v>900</v>
      </c>
      <c r="O87" s="370">
        <v>1</v>
      </c>
      <c r="P87" s="370">
        <v>1</v>
      </c>
      <c r="Q87" s="370">
        <v>1</v>
      </c>
      <c r="R87" s="370">
        <v>1</v>
      </c>
      <c r="S87" s="370">
        <v>1</v>
      </c>
      <c r="T87" s="370">
        <v>1</v>
      </c>
      <c r="U87" s="370">
        <v>6</v>
      </c>
    </row>
    <row r="88" spans="1:21" s="371" customFormat="1" hidden="1">
      <c r="A88" s="370">
        <f t="shared" si="3"/>
        <v>76</v>
      </c>
      <c r="B88" s="370" t="s">
        <v>702</v>
      </c>
      <c r="C88" s="370" t="s">
        <v>703</v>
      </c>
      <c r="D88" s="370" t="s">
        <v>1513</v>
      </c>
      <c r="E88" s="370" t="s">
        <v>682</v>
      </c>
      <c r="F88" s="370" t="s">
        <v>88</v>
      </c>
      <c r="G88" s="370" t="s">
        <v>126</v>
      </c>
      <c r="H88" s="370" t="s">
        <v>615</v>
      </c>
      <c r="I88" s="370" t="s">
        <v>615</v>
      </c>
      <c r="J88" s="370">
        <v>2</v>
      </c>
      <c r="K88" s="370" t="s">
        <v>2421</v>
      </c>
      <c r="L88" s="370">
        <v>35065</v>
      </c>
      <c r="M88" s="370" t="s">
        <v>2409</v>
      </c>
      <c r="N88" s="370">
        <v>900</v>
      </c>
      <c r="O88" s="370">
        <v>1</v>
      </c>
      <c r="P88" s="370">
        <v>1</v>
      </c>
      <c r="Q88" s="370">
        <v>1</v>
      </c>
      <c r="R88" s="370">
        <v>1</v>
      </c>
      <c r="S88" s="370">
        <v>1</v>
      </c>
      <c r="T88" s="370">
        <v>1</v>
      </c>
      <c r="U88" s="370">
        <v>6</v>
      </c>
    </row>
    <row r="89" spans="1:21" s="371" customFormat="1" hidden="1">
      <c r="A89" s="370">
        <f t="shared" si="3"/>
        <v>77</v>
      </c>
      <c r="B89" s="370" t="s">
        <v>691</v>
      </c>
      <c r="C89" s="370" t="s">
        <v>692</v>
      </c>
      <c r="D89" s="370" t="s">
        <v>1516</v>
      </c>
      <c r="E89" s="370" t="s">
        <v>693</v>
      </c>
      <c r="F89" s="370" t="s">
        <v>88</v>
      </c>
      <c r="G89" s="370" t="s">
        <v>126</v>
      </c>
      <c r="H89" s="370" t="s">
        <v>615</v>
      </c>
      <c r="I89" s="370" t="s">
        <v>615</v>
      </c>
      <c r="J89" s="370">
        <v>2</v>
      </c>
      <c r="K89" s="370" t="s">
        <v>2410</v>
      </c>
      <c r="L89" s="370">
        <v>36893</v>
      </c>
      <c r="M89" s="370" t="s">
        <v>1376</v>
      </c>
      <c r="N89" s="370">
        <v>0</v>
      </c>
      <c r="O89" s="370">
        <v>1</v>
      </c>
      <c r="P89" s="370">
        <v>1</v>
      </c>
      <c r="Q89" s="370">
        <v>1</v>
      </c>
      <c r="R89" s="370">
        <v>1</v>
      </c>
      <c r="S89" s="370">
        <v>1</v>
      </c>
      <c r="T89" s="370">
        <v>1</v>
      </c>
      <c r="U89" s="370">
        <v>6</v>
      </c>
    </row>
    <row r="90" spans="1:21" s="371" customFormat="1" hidden="1">
      <c r="A90" s="370">
        <f t="shared" si="3"/>
        <v>78</v>
      </c>
      <c r="B90" s="370" t="s">
        <v>719</v>
      </c>
      <c r="C90" s="370" t="s">
        <v>720</v>
      </c>
      <c r="D90" s="370" t="s">
        <v>1523</v>
      </c>
      <c r="E90" s="370" t="s">
        <v>311</v>
      </c>
      <c r="F90" s="370" t="s">
        <v>88</v>
      </c>
      <c r="G90" s="370" t="s">
        <v>126</v>
      </c>
      <c r="H90" s="370" t="s">
        <v>615</v>
      </c>
      <c r="I90" s="370" t="s">
        <v>615</v>
      </c>
      <c r="J90" s="370">
        <v>2</v>
      </c>
      <c r="K90" s="370" t="s">
        <v>2410</v>
      </c>
      <c r="L90" s="370">
        <v>3654</v>
      </c>
      <c r="M90" s="370" t="s">
        <v>2409</v>
      </c>
      <c r="N90" s="370">
        <v>1500</v>
      </c>
      <c r="O90" s="370">
        <v>1</v>
      </c>
      <c r="P90" s="370">
        <v>1</v>
      </c>
      <c r="Q90" s="370">
        <v>1</v>
      </c>
      <c r="R90" s="370">
        <v>1</v>
      </c>
      <c r="S90" s="370">
        <v>1</v>
      </c>
      <c r="T90" s="370">
        <v>1</v>
      </c>
      <c r="U90" s="370">
        <v>6</v>
      </c>
    </row>
    <row r="91" spans="1:21" s="371" customFormat="1" hidden="1">
      <c r="A91" s="370">
        <f t="shared" si="3"/>
        <v>79</v>
      </c>
      <c r="B91" s="370" t="s">
        <v>716</v>
      </c>
      <c r="C91" s="370" t="s">
        <v>717</v>
      </c>
      <c r="D91" s="370" t="s">
        <v>1522</v>
      </c>
      <c r="E91" s="370" t="s">
        <v>718</v>
      </c>
      <c r="F91" s="370" t="s">
        <v>88</v>
      </c>
      <c r="G91" s="370" t="s">
        <v>126</v>
      </c>
      <c r="H91" s="370" t="s">
        <v>615</v>
      </c>
      <c r="I91" s="370" t="s">
        <v>615</v>
      </c>
      <c r="J91" s="370">
        <v>2</v>
      </c>
      <c r="K91" s="370" t="s">
        <v>2410</v>
      </c>
      <c r="L91" s="370">
        <v>3654</v>
      </c>
      <c r="M91" s="370" t="s">
        <v>2419</v>
      </c>
      <c r="N91" s="370">
        <v>0</v>
      </c>
      <c r="O91" s="370">
        <v>1</v>
      </c>
      <c r="P91" s="370">
        <v>1</v>
      </c>
      <c r="Q91" s="370">
        <v>1</v>
      </c>
      <c r="R91" s="370">
        <v>1</v>
      </c>
      <c r="S91" s="370">
        <v>1</v>
      </c>
      <c r="T91" s="370">
        <v>1</v>
      </c>
      <c r="U91" s="370">
        <v>6</v>
      </c>
    </row>
    <row r="92" spans="1:21" s="371" customFormat="1" hidden="1">
      <c r="A92" s="370">
        <f t="shared" si="3"/>
        <v>80</v>
      </c>
      <c r="B92" s="370" t="s">
        <v>704</v>
      </c>
      <c r="C92" s="370" t="s">
        <v>705</v>
      </c>
      <c r="D92" s="370" t="s">
        <v>1514</v>
      </c>
      <c r="E92" s="370" t="s">
        <v>706</v>
      </c>
      <c r="F92" s="370" t="s">
        <v>88</v>
      </c>
      <c r="G92" s="370" t="s">
        <v>126</v>
      </c>
      <c r="H92" s="370" t="s">
        <v>615</v>
      </c>
      <c r="I92" s="370" t="s">
        <v>615</v>
      </c>
      <c r="J92" s="370">
        <v>2</v>
      </c>
      <c r="K92" s="370" t="s">
        <v>2410</v>
      </c>
      <c r="L92" s="370">
        <v>37347</v>
      </c>
      <c r="M92" s="370" t="s">
        <v>2415</v>
      </c>
      <c r="N92" s="370">
        <v>1000</v>
      </c>
      <c r="O92" s="370">
        <v>1</v>
      </c>
      <c r="P92" s="370">
        <v>2</v>
      </c>
      <c r="Q92" s="370">
        <v>2</v>
      </c>
      <c r="R92" s="370">
        <v>2</v>
      </c>
      <c r="S92" s="370">
        <v>1</v>
      </c>
      <c r="T92" s="370">
        <v>1</v>
      </c>
      <c r="U92" s="370">
        <v>9</v>
      </c>
    </row>
    <row r="93" spans="1:21" s="371" customFormat="1" hidden="1">
      <c r="A93" s="370">
        <f t="shared" si="3"/>
        <v>81</v>
      </c>
      <c r="B93" s="370" t="s">
        <v>686</v>
      </c>
      <c r="C93" s="370" t="s">
        <v>687</v>
      </c>
      <c r="D93" s="370" t="s">
        <v>2438</v>
      </c>
      <c r="E93" s="370" t="s">
        <v>307</v>
      </c>
      <c r="F93" s="370" t="s">
        <v>88</v>
      </c>
      <c r="G93" s="370" t="s">
        <v>126</v>
      </c>
      <c r="H93" s="370" t="s">
        <v>615</v>
      </c>
      <c r="I93" s="370" t="s">
        <v>615</v>
      </c>
      <c r="J93" s="370">
        <v>2</v>
      </c>
      <c r="K93" s="370" t="s">
        <v>2421</v>
      </c>
      <c r="L93" s="370">
        <v>39448</v>
      </c>
      <c r="M93" s="370" t="s">
        <v>2419</v>
      </c>
      <c r="N93" s="370">
        <v>0</v>
      </c>
      <c r="O93" s="370">
        <v>1</v>
      </c>
      <c r="P93" s="370">
        <v>1</v>
      </c>
      <c r="Q93" s="370">
        <v>1</v>
      </c>
      <c r="R93" s="370">
        <v>1</v>
      </c>
      <c r="S93" s="370">
        <v>1</v>
      </c>
      <c r="T93" s="370">
        <v>1</v>
      </c>
      <c r="U93" s="370">
        <v>6</v>
      </c>
    </row>
    <row r="94" spans="1:21" s="371" customFormat="1" hidden="1">
      <c r="A94" s="370">
        <f t="shared" si="3"/>
        <v>82</v>
      </c>
      <c r="B94" s="370" t="s">
        <v>683</v>
      </c>
      <c r="C94" s="370" t="s">
        <v>684</v>
      </c>
      <c r="D94" s="370" t="s">
        <v>1518</v>
      </c>
      <c r="E94" s="370" t="s">
        <v>685</v>
      </c>
      <c r="F94" s="370" t="s">
        <v>88</v>
      </c>
      <c r="G94" s="370" t="s">
        <v>126</v>
      </c>
      <c r="H94" s="370" t="s">
        <v>615</v>
      </c>
      <c r="I94" s="370" t="s">
        <v>615</v>
      </c>
      <c r="J94" s="370">
        <v>2</v>
      </c>
      <c r="K94" s="370" t="s">
        <v>2421</v>
      </c>
      <c r="L94" s="370">
        <v>27395</v>
      </c>
      <c r="M94" s="370" t="s">
        <v>2409</v>
      </c>
      <c r="N94" s="370">
        <v>1300</v>
      </c>
      <c r="O94" s="370">
        <v>1</v>
      </c>
      <c r="P94" s="370">
        <v>1</v>
      </c>
      <c r="Q94" s="370">
        <v>1</v>
      </c>
      <c r="R94" s="370">
        <v>1</v>
      </c>
      <c r="S94" s="370">
        <v>1</v>
      </c>
      <c r="T94" s="370">
        <v>1</v>
      </c>
      <c r="U94" s="370">
        <v>6</v>
      </c>
    </row>
    <row r="95" spans="1:21" s="371" customFormat="1" hidden="1">
      <c r="A95" s="370">
        <f t="shared" si="3"/>
        <v>83</v>
      </c>
      <c r="B95" s="370" t="s">
        <v>707</v>
      </c>
      <c r="C95" s="370" t="s">
        <v>708</v>
      </c>
      <c r="D95" s="370" t="s">
        <v>1519</v>
      </c>
      <c r="E95" s="370" t="s">
        <v>701</v>
      </c>
      <c r="F95" s="370" t="s">
        <v>88</v>
      </c>
      <c r="G95" s="370" t="s">
        <v>126</v>
      </c>
      <c r="H95" s="370" t="s">
        <v>615</v>
      </c>
      <c r="I95" s="370" t="s">
        <v>615</v>
      </c>
      <c r="J95" s="370">
        <v>2</v>
      </c>
      <c r="K95" s="370" t="s">
        <v>2410</v>
      </c>
      <c r="L95" s="370">
        <v>3654</v>
      </c>
      <c r="M95" s="370" t="s">
        <v>2419</v>
      </c>
      <c r="N95" s="370">
        <v>0</v>
      </c>
      <c r="O95" s="370">
        <v>1</v>
      </c>
      <c r="P95" s="370">
        <v>1</v>
      </c>
      <c r="Q95" s="370">
        <v>1</v>
      </c>
      <c r="R95" s="370">
        <v>1</v>
      </c>
      <c r="S95" s="370">
        <v>1</v>
      </c>
      <c r="T95" s="370">
        <v>1</v>
      </c>
      <c r="U95" s="370">
        <v>6</v>
      </c>
    </row>
    <row r="96" spans="1:21" s="371" customFormat="1" hidden="1">
      <c r="A96" s="370">
        <f t="shared" si="3"/>
        <v>84</v>
      </c>
      <c r="B96" s="370" t="s">
        <v>697</v>
      </c>
      <c r="C96" s="370" t="s">
        <v>698</v>
      </c>
      <c r="D96" s="370" t="s">
        <v>2439</v>
      </c>
      <c r="E96" s="370" t="s">
        <v>311</v>
      </c>
      <c r="F96" s="370" t="s">
        <v>88</v>
      </c>
      <c r="G96" s="370" t="s">
        <v>126</v>
      </c>
      <c r="H96" s="370" t="s">
        <v>615</v>
      </c>
      <c r="I96" s="370" t="s">
        <v>615</v>
      </c>
      <c r="J96" s="370">
        <v>2</v>
      </c>
      <c r="K96" s="370" t="s">
        <v>2410</v>
      </c>
      <c r="L96" s="370">
        <v>14610</v>
      </c>
      <c r="M96" s="370" t="s">
        <v>2409</v>
      </c>
      <c r="N96" s="370">
        <v>1500</v>
      </c>
      <c r="O96" s="370">
        <v>1</v>
      </c>
      <c r="P96" s="370">
        <v>1</v>
      </c>
      <c r="Q96" s="370">
        <v>1</v>
      </c>
      <c r="R96" s="370">
        <v>1</v>
      </c>
      <c r="S96" s="370">
        <v>1</v>
      </c>
      <c r="T96" s="370">
        <v>1</v>
      </c>
      <c r="U96" s="370">
        <v>6</v>
      </c>
    </row>
    <row r="97" spans="1:21" s="371" customFormat="1" hidden="1">
      <c r="A97" s="370">
        <f t="shared" si="3"/>
        <v>85</v>
      </c>
      <c r="B97" s="370" t="s">
        <v>694</v>
      </c>
      <c r="C97" s="370" t="s">
        <v>695</v>
      </c>
      <c r="D97" s="370" t="s">
        <v>696</v>
      </c>
      <c r="E97" s="370" t="s">
        <v>696</v>
      </c>
      <c r="F97" s="370" t="s">
        <v>88</v>
      </c>
      <c r="G97" s="370" t="s">
        <v>126</v>
      </c>
      <c r="H97" s="370" t="s">
        <v>615</v>
      </c>
      <c r="I97" s="370" t="s">
        <v>615</v>
      </c>
      <c r="J97" s="370">
        <v>2</v>
      </c>
      <c r="K97" s="370" t="s">
        <v>2410</v>
      </c>
      <c r="L97" s="370">
        <v>30142</v>
      </c>
      <c r="M97" s="370" t="s">
        <v>2409</v>
      </c>
      <c r="N97" s="370">
        <v>900</v>
      </c>
      <c r="O97" s="370">
        <v>1</v>
      </c>
      <c r="P97" s="370">
        <v>1</v>
      </c>
      <c r="Q97" s="370">
        <v>1</v>
      </c>
      <c r="R97" s="370">
        <v>1</v>
      </c>
      <c r="S97" s="370">
        <v>2</v>
      </c>
      <c r="T97" s="370">
        <v>1</v>
      </c>
      <c r="U97" s="370">
        <v>7</v>
      </c>
    </row>
    <row r="98" spans="1:21" s="371" customFormat="1" ht="24.75" customHeight="1">
      <c r="A98" s="370">
        <v>4</v>
      </c>
      <c r="B98" s="370"/>
      <c r="C98" s="370" t="str">
        <f>F98</f>
        <v>Kec. Cermin Nan Gedang</v>
      </c>
      <c r="D98" s="370"/>
      <c r="E98" s="370"/>
      <c r="F98" s="370" t="str">
        <f>F97</f>
        <v>Kec. Cermin Nan Gedang</v>
      </c>
      <c r="G98" s="370"/>
      <c r="H98" s="370"/>
      <c r="I98" s="370"/>
      <c r="J98" s="370"/>
      <c r="K98" s="370"/>
      <c r="L98" s="370"/>
      <c r="M98" s="370"/>
      <c r="N98" s="370"/>
      <c r="O98" s="370">
        <f t="shared" ref="O98:T98" si="5">SUM(O82:O97)</f>
        <v>16</v>
      </c>
      <c r="P98" s="370">
        <f t="shared" si="5"/>
        <v>17</v>
      </c>
      <c r="Q98" s="370">
        <f t="shared" si="5"/>
        <v>17</v>
      </c>
      <c r="R98" s="370">
        <f t="shared" si="5"/>
        <v>17</v>
      </c>
      <c r="S98" s="370">
        <f t="shared" si="5"/>
        <v>17</v>
      </c>
      <c r="T98" s="370">
        <f t="shared" si="5"/>
        <v>16</v>
      </c>
      <c r="U98" s="370">
        <f>SUM(O98:T98)</f>
        <v>100</v>
      </c>
    </row>
    <row r="99" spans="1:21" s="371" customFormat="1" hidden="1">
      <c r="A99" s="370">
        <f>A97+1</f>
        <v>86</v>
      </c>
      <c r="B99" s="370" t="s">
        <v>751</v>
      </c>
      <c r="C99" s="370" t="s">
        <v>752</v>
      </c>
      <c r="D99" s="370" t="s">
        <v>753</v>
      </c>
      <c r="E99" s="370" t="s">
        <v>753</v>
      </c>
      <c r="F99" s="370" t="s">
        <v>82</v>
      </c>
      <c r="G99" s="370" t="s">
        <v>126</v>
      </c>
      <c r="H99" s="370" t="s">
        <v>615</v>
      </c>
      <c r="I99" s="370" t="s">
        <v>615</v>
      </c>
      <c r="J99" s="370">
        <v>2</v>
      </c>
      <c r="K99" s="370" t="s">
        <v>2440</v>
      </c>
      <c r="L99" s="370" t="s">
        <v>615</v>
      </c>
      <c r="M99" s="370" t="s">
        <v>1376</v>
      </c>
      <c r="N99" s="370">
        <v>150</v>
      </c>
      <c r="O99" s="370">
        <v>1</v>
      </c>
      <c r="P99" s="370">
        <v>1</v>
      </c>
      <c r="Q99" s="370">
        <v>1</v>
      </c>
      <c r="R99" s="370">
        <v>1</v>
      </c>
      <c r="S99" s="370">
        <v>1</v>
      </c>
      <c r="T99" s="370">
        <v>1</v>
      </c>
      <c r="U99" s="370">
        <v>6</v>
      </c>
    </row>
    <row r="100" spans="1:21" s="371" customFormat="1" hidden="1">
      <c r="A100" s="370">
        <f t="shared" si="3"/>
        <v>87</v>
      </c>
      <c r="B100" s="370" t="s">
        <v>740</v>
      </c>
      <c r="C100" s="370" t="s">
        <v>741</v>
      </c>
      <c r="D100" s="370" t="s">
        <v>1529</v>
      </c>
      <c r="E100" s="370" t="s">
        <v>742</v>
      </c>
      <c r="F100" s="370" t="s">
        <v>82</v>
      </c>
      <c r="G100" s="370" t="s">
        <v>126</v>
      </c>
      <c r="H100" s="370" t="s">
        <v>615</v>
      </c>
      <c r="I100" s="370" t="s">
        <v>615</v>
      </c>
      <c r="J100" s="370">
        <v>2</v>
      </c>
      <c r="K100" s="370" t="s">
        <v>2410</v>
      </c>
      <c r="L100" s="370">
        <v>30024</v>
      </c>
      <c r="M100" s="370" t="s">
        <v>2409</v>
      </c>
      <c r="N100" s="370">
        <v>1300</v>
      </c>
      <c r="O100" s="370">
        <v>1</v>
      </c>
      <c r="P100" s="370">
        <v>1</v>
      </c>
      <c r="Q100" s="370">
        <v>1</v>
      </c>
      <c r="R100" s="370">
        <v>1</v>
      </c>
      <c r="S100" s="370">
        <v>1</v>
      </c>
      <c r="T100" s="370">
        <v>1</v>
      </c>
      <c r="U100" s="370">
        <v>6</v>
      </c>
    </row>
    <row r="101" spans="1:21" s="371" customFormat="1" hidden="1">
      <c r="A101" s="370">
        <f t="shared" si="3"/>
        <v>88</v>
      </c>
      <c r="B101" s="370" t="s">
        <v>748</v>
      </c>
      <c r="C101" s="370" t="s">
        <v>749</v>
      </c>
      <c r="D101" s="370" t="s">
        <v>1539</v>
      </c>
      <c r="E101" s="370" t="s">
        <v>750</v>
      </c>
      <c r="F101" s="370" t="s">
        <v>82</v>
      </c>
      <c r="G101" s="370" t="s">
        <v>126</v>
      </c>
      <c r="H101" s="370" t="s">
        <v>615</v>
      </c>
      <c r="I101" s="370" t="s">
        <v>615</v>
      </c>
      <c r="J101" s="370">
        <v>2</v>
      </c>
      <c r="K101" s="370" t="s">
        <v>2410</v>
      </c>
      <c r="L101" s="370">
        <v>30042</v>
      </c>
      <c r="M101" s="370" t="s">
        <v>2419</v>
      </c>
      <c r="N101" s="370">
        <v>0</v>
      </c>
      <c r="O101" s="370">
        <v>1</v>
      </c>
      <c r="P101" s="370">
        <v>1</v>
      </c>
      <c r="Q101" s="370">
        <v>1</v>
      </c>
      <c r="R101" s="370">
        <v>1</v>
      </c>
      <c r="S101" s="370">
        <v>1</v>
      </c>
      <c r="T101" s="370">
        <v>1</v>
      </c>
      <c r="U101" s="370">
        <v>6</v>
      </c>
    </row>
    <row r="102" spans="1:21" s="371" customFormat="1" hidden="1">
      <c r="A102" s="370">
        <f t="shared" si="3"/>
        <v>89</v>
      </c>
      <c r="B102" s="370" t="s">
        <v>730</v>
      </c>
      <c r="C102" s="370" t="s">
        <v>731</v>
      </c>
      <c r="D102" s="370" t="s">
        <v>1537</v>
      </c>
      <c r="E102" s="370" t="s">
        <v>284</v>
      </c>
      <c r="F102" s="370" t="s">
        <v>82</v>
      </c>
      <c r="G102" s="370" t="s">
        <v>126</v>
      </c>
      <c r="H102" s="370" t="s">
        <v>615</v>
      </c>
      <c r="I102" s="370" t="s">
        <v>615</v>
      </c>
      <c r="J102" s="370">
        <v>2</v>
      </c>
      <c r="K102" s="370" t="s">
        <v>2410</v>
      </c>
      <c r="L102" s="370">
        <v>26846</v>
      </c>
      <c r="M102" s="370" t="s">
        <v>2409</v>
      </c>
      <c r="N102" s="370">
        <v>250</v>
      </c>
      <c r="O102" s="370">
        <v>2</v>
      </c>
      <c r="P102" s="370">
        <v>2</v>
      </c>
      <c r="Q102" s="370">
        <v>1</v>
      </c>
      <c r="R102" s="370">
        <v>1</v>
      </c>
      <c r="S102" s="370">
        <v>1</v>
      </c>
      <c r="T102" s="370">
        <v>1</v>
      </c>
      <c r="U102" s="370">
        <v>8</v>
      </c>
    </row>
    <row r="103" spans="1:21" s="371" customFormat="1" hidden="1">
      <c r="A103" s="370">
        <f t="shared" si="3"/>
        <v>90</v>
      </c>
      <c r="B103" s="370" t="s">
        <v>777</v>
      </c>
      <c r="C103" s="370" t="s">
        <v>778</v>
      </c>
      <c r="D103" s="370" t="s">
        <v>1554</v>
      </c>
      <c r="E103" s="370" t="s">
        <v>729</v>
      </c>
      <c r="F103" s="370" t="s">
        <v>82</v>
      </c>
      <c r="G103" s="370" t="s">
        <v>126</v>
      </c>
      <c r="H103" s="370" t="s">
        <v>615</v>
      </c>
      <c r="I103" s="370" t="s">
        <v>615</v>
      </c>
      <c r="J103" s="370">
        <v>2</v>
      </c>
      <c r="K103" s="370" t="s">
        <v>2441</v>
      </c>
      <c r="L103" s="370">
        <v>25020</v>
      </c>
      <c r="M103" s="370" t="s">
        <v>1376</v>
      </c>
      <c r="N103" s="370">
        <v>1500</v>
      </c>
      <c r="O103" s="370">
        <v>1</v>
      </c>
      <c r="P103" s="370">
        <v>1</v>
      </c>
      <c r="Q103" s="370">
        <v>1</v>
      </c>
      <c r="R103" s="370">
        <v>1</v>
      </c>
      <c r="S103" s="370">
        <v>1</v>
      </c>
      <c r="T103" s="370">
        <v>1</v>
      </c>
      <c r="U103" s="370">
        <v>6</v>
      </c>
    </row>
    <row r="104" spans="1:21" s="371" customFormat="1" hidden="1">
      <c r="A104" s="370">
        <f t="shared" si="3"/>
        <v>91</v>
      </c>
      <c r="B104" s="370" t="s">
        <v>721</v>
      </c>
      <c r="C104" s="370" t="s">
        <v>722</v>
      </c>
      <c r="D104" s="370" t="s">
        <v>1532</v>
      </c>
      <c r="E104" s="370" t="s">
        <v>723</v>
      </c>
      <c r="F104" s="370" t="s">
        <v>82</v>
      </c>
      <c r="G104" s="370" t="s">
        <v>126</v>
      </c>
      <c r="H104" s="370" t="s">
        <v>615</v>
      </c>
      <c r="I104" s="370" t="s">
        <v>615</v>
      </c>
      <c r="J104" s="370">
        <v>2</v>
      </c>
      <c r="K104" s="370" t="s">
        <v>2432</v>
      </c>
      <c r="L104" s="370">
        <v>29037</v>
      </c>
      <c r="M104" s="370" t="s">
        <v>2409</v>
      </c>
      <c r="N104" s="370">
        <v>900</v>
      </c>
      <c r="O104" s="370">
        <v>1</v>
      </c>
      <c r="P104" s="370">
        <v>1</v>
      </c>
      <c r="Q104" s="370">
        <v>1</v>
      </c>
      <c r="R104" s="370">
        <v>1</v>
      </c>
      <c r="S104" s="370">
        <v>1</v>
      </c>
      <c r="T104" s="370">
        <v>1</v>
      </c>
      <c r="U104" s="370">
        <v>6</v>
      </c>
    </row>
    <row r="105" spans="1:21" s="371" customFormat="1" hidden="1">
      <c r="A105" s="370">
        <f t="shared" si="3"/>
        <v>92</v>
      </c>
      <c r="B105" s="370" t="s">
        <v>757</v>
      </c>
      <c r="C105" s="370" t="s">
        <v>758</v>
      </c>
      <c r="D105" s="370" t="s">
        <v>1547</v>
      </c>
      <c r="E105" s="370" t="s">
        <v>753</v>
      </c>
      <c r="F105" s="370" t="s">
        <v>82</v>
      </c>
      <c r="G105" s="370" t="s">
        <v>126</v>
      </c>
      <c r="H105" s="370" t="s">
        <v>615</v>
      </c>
      <c r="I105" s="370" t="s">
        <v>615</v>
      </c>
      <c r="J105" s="370">
        <v>2</v>
      </c>
      <c r="K105" s="370" t="s">
        <v>2442</v>
      </c>
      <c r="L105" s="370">
        <v>32509</v>
      </c>
      <c r="M105" s="370" t="s">
        <v>2419</v>
      </c>
      <c r="N105" s="370">
        <v>0</v>
      </c>
      <c r="O105" s="370">
        <v>1</v>
      </c>
      <c r="P105" s="370">
        <v>1</v>
      </c>
      <c r="Q105" s="370">
        <v>1</v>
      </c>
      <c r="R105" s="370">
        <v>1</v>
      </c>
      <c r="S105" s="370">
        <v>1</v>
      </c>
      <c r="T105" s="370">
        <v>1</v>
      </c>
      <c r="U105" s="370">
        <v>6</v>
      </c>
    </row>
    <row r="106" spans="1:21" s="371" customFormat="1" hidden="1">
      <c r="A106" s="370">
        <f t="shared" si="3"/>
        <v>93</v>
      </c>
      <c r="B106" s="370" t="s">
        <v>743</v>
      </c>
      <c r="C106" s="370" t="s">
        <v>744</v>
      </c>
      <c r="D106" s="370" t="s">
        <v>1531</v>
      </c>
      <c r="E106" s="370" t="s">
        <v>745</v>
      </c>
      <c r="F106" s="370" t="s">
        <v>82</v>
      </c>
      <c r="G106" s="370" t="s">
        <v>126</v>
      </c>
      <c r="H106" s="370" t="s">
        <v>615</v>
      </c>
      <c r="I106" s="370" t="s">
        <v>615</v>
      </c>
      <c r="J106" s="370">
        <v>2</v>
      </c>
      <c r="K106" s="370" t="s">
        <v>2410</v>
      </c>
      <c r="L106" s="370">
        <v>29646</v>
      </c>
      <c r="M106" s="370" t="s">
        <v>2409</v>
      </c>
      <c r="N106" s="370">
        <v>1000</v>
      </c>
      <c r="O106" s="370">
        <v>1</v>
      </c>
      <c r="P106" s="370">
        <v>1</v>
      </c>
      <c r="Q106" s="370">
        <v>1</v>
      </c>
      <c r="R106" s="370">
        <v>1</v>
      </c>
      <c r="S106" s="370">
        <v>1</v>
      </c>
      <c r="T106" s="370">
        <v>1</v>
      </c>
      <c r="U106" s="370">
        <v>6</v>
      </c>
    </row>
    <row r="107" spans="1:21" s="371" customFormat="1" hidden="1">
      <c r="A107" s="370">
        <f t="shared" si="3"/>
        <v>94</v>
      </c>
      <c r="B107" s="370" t="s">
        <v>779</v>
      </c>
      <c r="C107" s="370" t="s">
        <v>780</v>
      </c>
      <c r="D107" s="370" t="s">
        <v>1548</v>
      </c>
      <c r="E107" s="370" t="s">
        <v>781</v>
      </c>
      <c r="F107" s="370" t="s">
        <v>82</v>
      </c>
      <c r="G107" s="370" t="s">
        <v>126</v>
      </c>
      <c r="H107" s="370" t="s">
        <v>615</v>
      </c>
      <c r="I107" s="370" t="s">
        <v>615</v>
      </c>
      <c r="J107" s="370">
        <v>2</v>
      </c>
      <c r="K107" s="370" t="s">
        <v>2443</v>
      </c>
      <c r="L107" s="370">
        <v>30011</v>
      </c>
      <c r="M107" s="370" t="s">
        <v>2419</v>
      </c>
      <c r="N107" s="370">
        <v>0</v>
      </c>
      <c r="O107" s="370">
        <v>1</v>
      </c>
      <c r="P107" s="370">
        <v>1</v>
      </c>
      <c r="Q107" s="370">
        <v>1</v>
      </c>
      <c r="R107" s="370">
        <v>1</v>
      </c>
      <c r="S107" s="370">
        <v>1</v>
      </c>
      <c r="T107" s="370">
        <v>1</v>
      </c>
      <c r="U107" s="370">
        <v>6</v>
      </c>
    </row>
    <row r="108" spans="1:21" s="371" customFormat="1" hidden="1">
      <c r="A108" s="370">
        <f t="shared" si="3"/>
        <v>95</v>
      </c>
      <c r="B108" s="370" t="s">
        <v>789</v>
      </c>
      <c r="C108" s="370" t="s">
        <v>790</v>
      </c>
      <c r="D108" s="370" t="s">
        <v>1533</v>
      </c>
      <c r="E108" s="370" t="s">
        <v>791</v>
      </c>
      <c r="F108" s="370" t="s">
        <v>82</v>
      </c>
      <c r="G108" s="370" t="s">
        <v>126</v>
      </c>
      <c r="H108" s="370" t="s">
        <v>615</v>
      </c>
      <c r="I108" s="370" t="s">
        <v>615</v>
      </c>
      <c r="J108" s="370">
        <v>2</v>
      </c>
      <c r="K108" s="370" t="s">
        <v>2424</v>
      </c>
      <c r="L108" s="370">
        <v>29952</v>
      </c>
      <c r="M108" s="370" t="s">
        <v>2409</v>
      </c>
      <c r="N108" s="370">
        <v>900</v>
      </c>
      <c r="O108" s="370">
        <v>1</v>
      </c>
      <c r="P108" s="370">
        <v>1</v>
      </c>
      <c r="Q108" s="370">
        <v>1</v>
      </c>
      <c r="R108" s="370">
        <v>1</v>
      </c>
      <c r="S108" s="370">
        <v>1</v>
      </c>
      <c r="T108" s="370">
        <v>1</v>
      </c>
      <c r="U108" s="370">
        <v>6</v>
      </c>
    </row>
    <row r="109" spans="1:21" s="371" customFormat="1" hidden="1">
      <c r="A109" s="370">
        <f t="shared" si="3"/>
        <v>96</v>
      </c>
      <c r="B109" s="370" t="s">
        <v>759</v>
      </c>
      <c r="C109" s="370" t="s">
        <v>760</v>
      </c>
      <c r="D109" s="370" t="s">
        <v>1553</v>
      </c>
      <c r="E109" s="370" t="s">
        <v>723</v>
      </c>
      <c r="F109" s="370" t="s">
        <v>82</v>
      </c>
      <c r="G109" s="370" t="s">
        <v>126</v>
      </c>
      <c r="H109" s="370" t="s">
        <v>615</v>
      </c>
      <c r="I109" s="370" t="s">
        <v>615</v>
      </c>
      <c r="J109" s="370">
        <v>2</v>
      </c>
      <c r="K109" s="370" t="s">
        <v>2410</v>
      </c>
      <c r="L109" s="370">
        <v>30376</v>
      </c>
      <c r="M109" s="370" t="s">
        <v>2409</v>
      </c>
      <c r="N109" s="370">
        <v>900</v>
      </c>
      <c r="O109" s="370">
        <v>1</v>
      </c>
      <c r="P109" s="370">
        <v>1</v>
      </c>
      <c r="Q109" s="370">
        <v>1</v>
      </c>
      <c r="R109" s="370">
        <v>1</v>
      </c>
      <c r="S109" s="370">
        <v>1</v>
      </c>
      <c r="T109" s="370">
        <v>1</v>
      </c>
      <c r="U109" s="370">
        <v>6</v>
      </c>
    </row>
    <row r="110" spans="1:21" s="371" customFormat="1" hidden="1">
      <c r="A110" s="370">
        <f t="shared" si="3"/>
        <v>97</v>
      </c>
      <c r="B110" s="370" t="s">
        <v>784</v>
      </c>
      <c r="C110" s="370" t="s">
        <v>785</v>
      </c>
      <c r="D110" s="370" t="s">
        <v>1525</v>
      </c>
      <c r="E110" s="370" t="s">
        <v>729</v>
      </c>
      <c r="F110" s="370" t="s">
        <v>82</v>
      </c>
      <c r="G110" s="370" t="s">
        <v>126</v>
      </c>
      <c r="H110" s="370" t="s">
        <v>615</v>
      </c>
      <c r="I110" s="370" t="s">
        <v>615</v>
      </c>
      <c r="J110" s="370">
        <v>2</v>
      </c>
      <c r="K110" s="370" t="s">
        <v>2410</v>
      </c>
      <c r="L110" s="370">
        <v>29726</v>
      </c>
      <c r="M110" s="370" t="s">
        <v>2419</v>
      </c>
      <c r="N110" s="370">
        <v>0</v>
      </c>
      <c r="O110" s="370">
        <v>1</v>
      </c>
      <c r="P110" s="370">
        <v>1</v>
      </c>
      <c r="Q110" s="370">
        <v>1</v>
      </c>
      <c r="R110" s="370">
        <v>1</v>
      </c>
      <c r="S110" s="370">
        <v>1</v>
      </c>
      <c r="T110" s="370">
        <v>1</v>
      </c>
      <c r="U110" s="370">
        <v>6</v>
      </c>
    </row>
    <row r="111" spans="1:21" s="371" customFormat="1" hidden="1">
      <c r="A111" s="370">
        <f t="shared" si="3"/>
        <v>98</v>
      </c>
      <c r="B111" s="370" t="s">
        <v>769</v>
      </c>
      <c r="C111" s="370" t="s">
        <v>770</v>
      </c>
      <c r="D111" s="370" t="s">
        <v>1541</v>
      </c>
      <c r="E111" s="370" t="s">
        <v>289</v>
      </c>
      <c r="F111" s="370" t="s">
        <v>82</v>
      </c>
      <c r="G111" s="370" t="s">
        <v>126</v>
      </c>
      <c r="H111" s="370" t="s">
        <v>615</v>
      </c>
      <c r="I111" s="370" t="s">
        <v>615</v>
      </c>
      <c r="J111" s="370">
        <v>2</v>
      </c>
      <c r="K111" s="370" t="s">
        <v>2410</v>
      </c>
      <c r="L111" s="370">
        <v>31107</v>
      </c>
      <c r="M111" s="370" t="s">
        <v>2419</v>
      </c>
      <c r="N111" s="370">
        <v>0</v>
      </c>
      <c r="O111" s="370">
        <v>1</v>
      </c>
      <c r="P111" s="370">
        <v>1</v>
      </c>
      <c r="Q111" s="370">
        <v>1</v>
      </c>
      <c r="R111" s="370">
        <v>1</v>
      </c>
      <c r="S111" s="370">
        <v>1</v>
      </c>
      <c r="T111" s="370">
        <v>1</v>
      </c>
      <c r="U111" s="370">
        <v>6</v>
      </c>
    </row>
    <row r="112" spans="1:21" s="371" customFormat="1" hidden="1">
      <c r="A112" s="370">
        <f t="shared" si="3"/>
        <v>99</v>
      </c>
      <c r="B112" s="370" t="s">
        <v>761</v>
      </c>
      <c r="C112" s="370" t="s">
        <v>762</v>
      </c>
      <c r="D112" s="370" t="s">
        <v>1534</v>
      </c>
      <c r="E112" s="370" t="s">
        <v>763</v>
      </c>
      <c r="F112" s="370" t="s">
        <v>82</v>
      </c>
      <c r="G112" s="370" t="s">
        <v>126</v>
      </c>
      <c r="H112" s="370" t="s">
        <v>615</v>
      </c>
      <c r="I112" s="370" t="s">
        <v>615</v>
      </c>
      <c r="J112" s="370">
        <v>2</v>
      </c>
      <c r="K112" s="370" t="s">
        <v>2410</v>
      </c>
      <c r="L112" s="370">
        <v>14245</v>
      </c>
      <c r="M112" s="370" t="s">
        <v>2409</v>
      </c>
      <c r="N112" s="370">
        <v>900</v>
      </c>
      <c r="O112" s="370">
        <v>1</v>
      </c>
      <c r="P112" s="370">
        <v>1</v>
      </c>
      <c r="Q112" s="370">
        <v>1</v>
      </c>
      <c r="R112" s="370">
        <v>1</v>
      </c>
      <c r="S112" s="370">
        <v>1</v>
      </c>
      <c r="T112" s="370">
        <v>1</v>
      </c>
      <c r="U112" s="370">
        <v>6</v>
      </c>
    </row>
    <row r="113" spans="1:21" s="371" customFormat="1" hidden="1">
      <c r="A113" s="370">
        <f t="shared" si="3"/>
        <v>100</v>
      </c>
      <c r="B113" s="370" t="s">
        <v>782</v>
      </c>
      <c r="C113" s="370" t="s">
        <v>783</v>
      </c>
      <c r="D113" s="370" t="s">
        <v>1550</v>
      </c>
      <c r="E113" s="370" t="s">
        <v>756</v>
      </c>
      <c r="F113" s="370" t="s">
        <v>82</v>
      </c>
      <c r="G113" s="370" t="s">
        <v>126</v>
      </c>
      <c r="H113" s="370" t="s">
        <v>615</v>
      </c>
      <c r="I113" s="370" t="s">
        <v>615</v>
      </c>
      <c r="J113" s="370">
        <v>2</v>
      </c>
      <c r="K113" s="370" t="s">
        <v>2410</v>
      </c>
      <c r="L113" s="370">
        <v>18264</v>
      </c>
      <c r="M113" s="370" t="s">
        <v>2419</v>
      </c>
      <c r="N113" s="370">
        <v>0</v>
      </c>
      <c r="O113" s="370">
        <v>1</v>
      </c>
      <c r="P113" s="370">
        <v>1</v>
      </c>
      <c r="Q113" s="370">
        <v>1</v>
      </c>
      <c r="R113" s="370">
        <v>1</v>
      </c>
      <c r="S113" s="370">
        <v>1</v>
      </c>
      <c r="T113" s="370">
        <v>1</v>
      </c>
      <c r="U113" s="370">
        <v>6</v>
      </c>
    </row>
    <row r="114" spans="1:21" s="371" customFormat="1" hidden="1">
      <c r="A114" s="370">
        <f t="shared" si="3"/>
        <v>101</v>
      </c>
      <c r="B114" s="370" t="s">
        <v>724</v>
      </c>
      <c r="C114" s="370" t="s">
        <v>725</v>
      </c>
      <c r="D114" s="370" t="s">
        <v>351</v>
      </c>
      <c r="E114" s="370" t="s">
        <v>726</v>
      </c>
      <c r="F114" s="370" t="s">
        <v>82</v>
      </c>
      <c r="G114" s="370" t="s">
        <v>126</v>
      </c>
      <c r="H114" s="370" t="s">
        <v>615</v>
      </c>
      <c r="I114" s="370" t="s">
        <v>615</v>
      </c>
      <c r="J114" s="370">
        <v>2</v>
      </c>
      <c r="K114" s="370" t="s">
        <v>2410</v>
      </c>
      <c r="L114" s="370">
        <v>27395</v>
      </c>
      <c r="M114" s="370" t="s">
        <v>2409</v>
      </c>
      <c r="N114" s="370">
        <v>1300</v>
      </c>
      <c r="O114" s="370">
        <v>1</v>
      </c>
      <c r="P114" s="370">
        <v>1</v>
      </c>
      <c r="Q114" s="370">
        <v>1</v>
      </c>
      <c r="R114" s="370">
        <v>1</v>
      </c>
      <c r="S114" s="370">
        <v>1</v>
      </c>
      <c r="T114" s="370">
        <v>1</v>
      </c>
      <c r="U114" s="370">
        <v>6</v>
      </c>
    </row>
    <row r="115" spans="1:21" s="371" customFormat="1" hidden="1">
      <c r="A115" s="370">
        <f t="shared" si="3"/>
        <v>102</v>
      </c>
      <c r="B115" s="370" t="s">
        <v>732</v>
      </c>
      <c r="C115" s="370" t="s">
        <v>733</v>
      </c>
      <c r="D115" s="370" t="s">
        <v>2444</v>
      </c>
      <c r="E115" s="370" t="s">
        <v>734</v>
      </c>
      <c r="F115" s="370" t="s">
        <v>82</v>
      </c>
      <c r="G115" s="370" t="s">
        <v>126</v>
      </c>
      <c r="H115" s="370" t="s">
        <v>615</v>
      </c>
      <c r="I115" s="370" t="s">
        <v>615</v>
      </c>
      <c r="J115" s="370">
        <v>2</v>
      </c>
      <c r="K115" s="370" t="s">
        <v>615</v>
      </c>
      <c r="L115" s="370">
        <v>30011</v>
      </c>
      <c r="M115" s="370" t="s">
        <v>2409</v>
      </c>
      <c r="N115" s="370">
        <v>900</v>
      </c>
      <c r="O115" s="370">
        <v>1</v>
      </c>
      <c r="P115" s="370">
        <v>1</v>
      </c>
      <c r="Q115" s="370">
        <v>1</v>
      </c>
      <c r="R115" s="370">
        <v>1</v>
      </c>
      <c r="S115" s="370">
        <v>1</v>
      </c>
      <c r="T115" s="370">
        <v>1</v>
      </c>
      <c r="U115" s="370">
        <v>6</v>
      </c>
    </row>
    <row r="116" spans="1:21" s="371" customFormat="1" hidden="1">
      <c r="A116" s="370">
        <f t="shared" si="3"/>
        <v>103</v>
      </c>
      <c r="B116" s="370" t="s">
        <v>727</v>
      </c>
      <c r="C116" s="370" t="s">
        <v>728</v>
      </c>
      <c r="D116" s="370" t="s">
        <v>2445</v>
      </c>
      <c r="E116" s="370" t="s">
        <v>729</v>
      </c>
      <c r="F116" s="370" t="s">
        <v>82</v>
      </c>
      <c r="G116" s="370" t="s">
        <v>126</v>
      </c>
      <c r="H116" s="370" t="s">
        <v>615</v>
      </c>
      <c r="I116" s="370" t="s">
        <v>615</v>
      </c>
      <c r="J116" s="370">
        <v>2</v>
      </c>
      <c r="K116" s="370" t="s">
        <v>2421</v>
      </c>
      <c r="L116" s="370">
        <v>29427</v>
      </c>
      <c r="M116" s="370" t="s">
        <v>2419</v>
      </c>
      <c r="N116" s="370">
        <v>0</v>
      </c>
      <c r="O116" s="370">
        <v>1</v>
      </c>
      <c r="P116" s="370">
        <v>1</v>
      </c>
      <c r="Q116" s="370">
        <v>1</v>
      </c>
      <c r="R116" s="370">
        <v>1</v>
      </c>
      <c r="S116" s="370">
        <v>1</v>
      </c>
      <c r="T116" s="370">
        <v>1</v>
      </c>
      <c r="U116" s="370">
        <v>6</v>
      </c>
    </row>
    <row r="117" spans="1:21" s="371" customFormat="1" hidden="1">
      <c r="A117" s="370">
        <f t="shared" si="3"/>
        <v>104</v>
      </c>
      <c r="B117" s="370" t="s">
        <v>774</v>
      </c>
      <c r="C117" s="370" t="s">
        <v>775</v>
      </c>
      <c r="D117" s="370" t="s">
        <v>2446</v>
      </c>
      <c r="E117" s="370" t="s">
        <v>776</v>
      </c>
      <c r="F117" s="370" t="s">
        <v>82</v>
      </c>
      <c r="G117" s="370" t="s">
        <v>126</v>
      </c>
      <c r="H117" s="370" t="s">
        <v>615</v>
      </c>
      <c r="I117" s="370" t="s">
        <v>615</v>
      </c>
      <c r="J117" s="370">
        <v>2</v>
      </c>
      <c r="K117" s="370" t="s">
        <v>2421</v>
      </c>
      <c r="L117" s="370">
        <v>29646</v>
      </c>
      <c r="M117" s="370" t="s">
        <v>2409</v>
      </c>
      <c r="N117" s="370">
        <v>1300</v>
      </c>
      <c r="O117" s="370">
        <v>1</v>
      </c>
      <c r="P117" s="370">
        <v>1</v>
      </c>
      <c r="Q117" s="370">
        <v>1</v>
      </c>
      <c r="R117" s="370">
        <v>2</v>
      </c>
      <c r="S117" s="370">
        <v>2</v>
      </c>
      <c r="T117" s="370">
        <v>1</v>
      </c>
      <c r="U117" s="370">
        <v>8</v>
      </c>
    </row>
    <row r="118" spans="1:21" s="371" customFormat="1" hidden="1">
      <c r="A118" s="370">
        <f t="shared" si="3"/>
        <v>105</v>
      </c>
      <c r="B118" s="370" t="s">
        <v>738</v>
      </c>
      <c r="C118" s="370" t="s">
        <v>739</v>
      </c>
      <c r="D118" s="370" t="s">
        <v>1188</v>
      </c>
      <c r="E118" s="370" t="s">
        <v>289</v>
      </c>
      <c r="F118" s="370" t="s">
        <v>82</v>
      </c>
      <c r="G118" s="370" t="s">
        <v>126</v>
      </c>
      <c r="H118" s="370" t="s">
        <v>615</v>
      </c>
      <c r="I118" s="370" t="s">
        <v>615</v>
      </c>
      <c r="J118" s="370">
        <v>2</v>
      </c>
      <c r="K118" s="370" t="s">
        <v>2410</v>
      </c>
      <c r="L118" s="370">
        <v>13885</v>
      </c>
      <c r="M118" s="370" t="s">
        <v>2419</v>
      </c>
      <c r="N118" s="370">
        <v>0</v>
      </c>
      <c r="O118" s="370">
        <v>1</v>
      </c>
      <c r="P118" s="370">
        <v>1</v>
      </c>
      <c r="Q118" s="370">
        <v>1</v>
      </c>
      <c r="R118" s="370">
        <v>1</v>
      </c>
      <c r="S118" s="370">
        <v>1</v>
      </c>
      <c r="T118" s="370">
        <v>1</v>
      </c>
      <c r="U118" s="370">
        <v>6</v>
      </c>
    </row>
    <row r="119" spans="1:21" s="371" customFormat="1" hidden="1">
      <c r="A119" s="370">
        <f t="shared" si="3"/>
        <v>106</v>
      </c>
      <c r="B119" s="370" t="s">
        <v>735</v>
      </c>
      <c r="C119" s="370" t="s">
        <v>736</v>
      </c>
      <c r="D119" s="370" t="s">
        <v>2447</v>
      </c>
      <c r="E119" s="370" t="s">
        <v>737</v>
      </c>
      <c r="F119" s="370" t="s">
        <v>82</v>
      </c>
      <c r="G119" s="370" t="s">
        <v>126</v>
      </c>
      <c r="H119" s="370" t="s">
        <v>615</v>
      </c>
      <c r="I119" s="370" t="s">
        <v>615</v>
      </c>
      <c r="J119" s="370">
        <v>2</v>
      </c>
      <c r="K119" s="370" t="s">
        <v>615</v>
      </c>
      <c r="L119" s="370">
        <v>30133</v>
      </c>
      <c r="M119" s="370" t="s">
        <v>2415</v>
      </c>
      <c r="N119" s="370">
        <v>2500</v>
      </c>
      <c r="O119" s="370">
        <v>1</v>
      </c>
      <c r="P119" s="370">
        <v>1</v>
      </c>
      <c r="Q119" s="370">
        <v>1</v>
      </c>
      <c r="R119" s="370">
        <v>1</v>
      </c>
      <c r="S119" s="370">
        <v>1</v>
      </c>
      <c r="T119" s="370">
        <v>1</v>
      </c>
      <c r="U119" s="370">
        <v>6</v>
      </c>
    </row>
    <row r="120" spans="1:21" s="371" customFormat="1" hidden="1">
      <c r="A120" s="370">
        <f t="shared" si="3"/>
        <v>107</v>
      </c>
      <c r="B120" s="370" t="s">
        <v>746</v>
      </c>
      <c r="C120" s="370" t="s">
        <v>747</v>
      </c>
      <c r="D120" s="370" t="s">
        <v>1512</v>
      </c>
      <c r="E120" s="370" t="s">
        <v>701</v>
      </c>
      <c r="F120" s="370" t="s">
        <v>82</v>
      </c>
      <c r="G120" s="370" t="s">
        <v>126</v>
      </c>
      <c r="H120" s="370" t="s">
        <v>615</v>
      </c>
      <c r="I120" s="370" t="s">
        <v>615</v>
      </c>
      <c r="J120" s="370">
        <v>2</v>
      </c>
      <c r="K120" s="370" t="s">
        <v>2448</v>
      </c>
      <c r="L120" s="370">
        <v>37227</v>
      </c>
      <c r="M120" s="370" t="s">
        <v>2415</v>
      </c>
      <c r="N120" s="370">
        <v>220</v>
      </c>
      <c r="O120" s="370">
        <v>1</v>
      </c>
      <c r="P120" s="370">
        <v>1</v>
      </c>
      <c r="Q120" s="370">
        <v>1</v>
      </c>
      <c r="R120" s="370">
        <v>1</v>
      </c>
      <c r="S120" s="370">
        <v>1</v>
      </c>
      <c r="T120" s="370">
        <v>1</v>
      </c>
      <c r="U120" s="370">
        <v>6</v>
      </c>
    </row>
    <row r="121" spans="1:21" s="371" customFormat="1" hidden="1">
      <c r="A121" s="370">
        <f t="shared" si="3"/>
        <v>108</v>
      </c>
      <c r="B121" s="370" t="s">
        <v>771</v>
      </c>
      <c r="C121" s="370" t="s">
        <v>772</v>
      </c>
      <c r="D121" s="370" t="s">
        <v>1542</v>
      </c>
      <c r="E121" s="370" t="s">
        <v>773</v>
      </c>
      <c r="F121" s="370" t="s">
        <v>82</v>
      </c>
      <c r="G121" s="370" t="s">
        <v>126</v>
      </c>
      <c r="H121" s="370" t="s">
        <v>615</v>
      </c>
      <c r="I121" s="370" t="s">
        <v>615</v>
      </c>
      <c r="J121" s="370">
        <v>2</v>
      </c>
      <c r="K121" s="370" t="s">
        <v>2410</v>
      </c>
      <c r="L121" s="370">
        <v>39135</v>
      </c>
      <c r="M121" s="370" t="s">
        <v>2419</v>
      </c>
      <c r="N121" s="370">
        <v>0</v>
      </c>
      <c r="O121" s="370">
        <v>1</v>
      </c>
      <c r="P121" s="370">
        <v>2</v>
      </c>
      <c r="Q121" s="370">
        <v>2</v>
      </c>
      <c r="R121" s="370">
        <v>2</v>
      </c>
      <c r="S121" s="370">
        <v>1</v>
      </c>
      <c r="T121" s="370">
        <v>1</v>
      </c>
      <c r="U121" s="370">
        <v>9</v>
      </c>
    </row>
    <row r="122" spans="1:21" s="371" customFormat="1" hidden="1">
      <c r="A122" s="370">
        <f t="shared" si="3"/>
        <v>109</v>
      </c>
      <c r="B122" s="370" t="s">
        <v>766</v>
      </c>
      <c r="C122" s="370" t="s">
        <v>767</v>
      </c>
      <c r="D122" s="370" t="s">
        <v>768</v>
      </c>
      <c r="E122" s="370" t="s">
        <v>768</v>
      </c>
      <c r="F122" s="370" t="s">
        <v>82</v>
      </c>
      <c r="G122" s="370" t="s">
        <v>126</v>
      </c>
      <c r="H122" s="370" t="s">
        <v>615</v>
      </c>
      <c r="I122" s="370" t="s">
        <v>615</v>
      </c>
      <c r="J122" s="370">
        <v>2</v>
      </c>
      <c r="K122" s="370" t="s">
        <v>2421</v>
      </c>
      <c r="L122" s="370">
        <v>25750</v>
      </c>
      <c r="M122" s="370" t="s">
        <v>2419</v>
      </c>
      <c r="N122" s="370">
        <v>0</v>
      </c>
      <c r="O122" s="370">
        <v>2</v>
      </c>
      <c r="P122" s="370">
        <v>2</v>
      </c>
      <c r="Q122" s="370">
        <v>2</v>
      </c>
      <c r="R122" s="370">
        <v>1</v>
      </c>
      <c r="S122" s="370">
        <v>1</v>
      </c>
      <c r="T122" s="370">
        <v>1</v>
      </c>
      <c r="U122" s="370">
        <v>9</v>
      </c>
    </row>
    <row r="123" spans="1:21" s="371" customFormat="1" hidden="1">
      <c r="A123" s="370">
        <f t="shared" si="3"/>
        <v>110</v>
      </c>
      <c r="B123" s="370" t="s">
        <v>786</v>
      </c>
      <c r="C123" s="370" t="s">
        <v>787</v>
      </c>
      <c r="D123" s="370" t="s">
        <v>1526</v>
      </c>
      <c r="E123" s="370" t="s">
        <v>753</v>
      </c>
      <c r="F123" s="370" t="s">
        <v>82</v>
      </c>
      <c r="G123" s="370" t="s">
        <v>126</v>
      </c>
      <c r="H123" s="370" t="s">
        <v>615</v>
      </c>
      <c r="I123" s="370" t="s">
        <v>615</v>
      </c>
      <c r="J123" s="370">
        <v>2</v>
      </c>
      <c r="K123" s="370" t="s">
        <v>2410</v>
      </c>
      <c r="L123" s="370">
        <v>3654</v>
      </c>
      <c r="M123" s="370" t="s">
        <v>1376</v>
      </c>
      <c r="N123" s="370">
        <v>1000</v>
      </c>
      <c r="O123" s="370">
        <v>1</v>
      </c>
      <c r="P123" s="370">
        <v>1</v>
      </c>
      <c r="Q123" s="370">
        <v>1</v>
      </c>
      <c r="R123" s="370">
        <v>1</v>
      </c>
      <c r="S123" s="370">
        <v>1</v>
      </c>
      <c r="T123" s="370">
        <v>1</v>
      </c>
      <c r="U123" s="370">
        <v>6</v>
      </c>
    </row>
    <row r="124" spans="1:21" s="371" customFormat="1" hidden="1">
      <c r="A124" s="370">
        <f t="shared" si="3"/>
        <v>111</v>
      </c>
      <c r="B124" s="370" t="s">
        <v>764</v>
      </c>
      <c r="C124" s="370" t="s">
        <v>765</v>
      </c>
      <c r="D124" s="370" t="s">
        <v>2449</v>
      </c>
      <c r="E124" s="370" t="s">
        <v>756</v>
      </c>
      <c r="F124" s="370" t="s">
        <v>82</v>
      </c>
      <c r="G124" s="370" t="s">
        <v>126</v>
      </c>
      <c r="H124" s="370" t="s">
        <v>615</v>
      </c>
      <c r="I124" s="370" t="s">
        <v>615</v>
      </c>
      <c r="J124" s="370">
        <v>2</v>
      </c>
      <c r="K124" s="370" t="s">
        <v>2410</v>
      </c>
      <c r="L124" s="370">
        <v>28856</v>
      </c>
      <c r="M124" s="370" t="s">
        <v>2409</v>
      </c>
      <c r="N124" s="370">
        <v>1300</v>
      </c>
      <c r="O124" s="370">
        <v>1</v>
      </c>
      <c r="P124" s="370">
        <v>1</v>
      </c>
      <c r="Q124" s="370">
        <v>1</v>
      </c>
      <c r="R124" s="370">
        <v>1</v>
      </c>
      <c r="S124" s="370">
        <v>1</v>
      </c>
      <c r="T124" s="370">
        <v>1</v>
      </c>
      <c r="U124" s="370">
        <v>6</v>
      </c>
    </row>
    <row r="125" spans="1:21" s="371" customFormat="1" hidden="1">
      <c r="A125" s="370">
        <f t="shared" si="3"/>
        <v>112</v>
      </c>
      <c r="B125" s="370" t="s">
        <v>754</v>
      </c>
      <c r="C125" s="370" t="s">
        <v>755</v>
      </c>
      <c r="D125" s="370" t="s">
        <v>1544</v>
      </c>
      <c r="E125" s="370" t="s">
        <v>756</v>
      </c>
      <c r="F125" s="370" t="s">
        <v>82</v>
      </c>
      <c r="G125" s="370" t="s">
        <v>126</v>
      </c>
      <c r="H125" s="370" t="s">
        <v>615</v>
      </c>
      <c r="I125" s="370" t="s">
        <v>615</v>
      </c>
      <c r="J125" s="370">
        <v>2</v>
      </c>
      <c r="K125" s="370" t="s">
        <v>2410</v>
      </c>
      <c r="L125" s="370">
        <v>30011</v>
      </c>
      <c r="M125" s="370" t="s">
        <v>2409</v>
      </c>
      <c r="N125" s="370">
        <v>1500</v>
      </c>
      <c r="O125" s="370">
        <v>1</v>
      </c>
      <c r="P125" s="370">
        <v>1</v>
      </c>
      <c r="Q125" s="370">
        <v>1</v>
      </c>
      <c r="R125" s="370">
        <v>1</v>
      </c>
      <c r="S125" s="370">
        <v>1</v>
      </c>
      <c r="T125" s="370">
        <v>1</v>
      </c>
      <c r="U125" s="370">
        <v>6</v>
      </c>
    </row>
    <row r="126" spans="1:21" s="371" customFormat="1" ht="24.75" customHeight="1">
      <c r="A126" s="370">
        <v>5</v>
      </c>
      <c r="B126" s="370"/>
      <c r="C126" s="370" t="str">
        <f>F126</f>
        <v>Kec. Limun</v>
      </c>
      <c r="D126" s="370"/>
      <c r="E126" s="370"/>
      <c r="F126" s="370" t="str">
        <f>F125</f>
        <v>Kec. Limun</v>
      </c>
      <c r="G126" s="370"/>
      <c r="H126" s="370"/>
      <c r="I126" s="370"/>
      <c r="J126" s="370"/>
      <c r="K126" s="370"/>
      <c r="L126" s="370"/>
      <c r="M126" s="370"/>
      <c r="N126" s="370"/>
      <c r="O126" s="370">
        <f t="shared" ref="O126:T126" si="6">SUM(O99:O125)</f>
        <v>29</v>
      </c>
      <c r="P126" s="370">
        <f t="shared" si="6"/>
        <v>30</v>
      </c>
      <c r="Q126" s="370">
        <f t="shared" si="6"/>
        <v>29</v>
      </c>
      <c r="R126" s="370">
        <f t="shared" si="6"/>
        <v>29</v>
      </c>
      <c r="S126" s="370">
        <f t="shared" si="6"/>
        <v>28</v>
      </c>
      <c r="T126" s="370">
        <f t="shared" si="6"/>
        <v>27</v>
      </c>
      <c r="U126" s="370">
        <f>SUM(O126:T126)</f>
        <v>172</v>
      </c>
    </row>
    <row r="127" spans="1:21" s="371" customFormat="1" hidden="1">
      <c r="A127" s="370">
        <f>A125+1</f>
        <v>113</v>
      </c>
      <c r="B127" s="370" t="s">
        <v>812</v>
      </c>
      <c r="C127" s="370" t="s">
        <v>813</v>
      </c>
      <c r="D127" s="370" t="s">
        <v>2450</v>
      </c>
      <c r="E127" s="370" t="s">
        <v>814</v>
      </c>
      <c r="F127" s="370" t="s">
        <v>89</v>
      </c>
      <c r="G127" s="370" t="s">
        <v>126</v>
      </c>
      <c r="H127" s="370" t="s">
        <v>615</v>
      </c>
      <c r="I127" s="370" t="s">
        <v>615</v>
      </c>
      <c r="J127" s="370">
        <v>2</v>
      </c>
      <c r="K127" s="370" t="s">
        <v>2451</v>
      </c>
      <c r="L127" s="370">
        <v>41302</v>
      </c>
      <c r="M127" s="370" t="s">
        <v>2409</v>
      </c>
      <c r="N127" s="370">
        <v>1300</v>
      </c>
      <c r="O127" s="370">
        <v>1</v>
      </c>
      <c r="P127" s="370">
        <v>1</v>
      </c>
      <c r="Q127" s="370">
        <v>1</v>
      </c>
      <c r="R127" s="370">
        <v>1</v>
      </c>
      <c r="S127" s="370">
        <v>1</v>
      </c>
      <c r="T127" s="370">
        <v>1</v>
      </c>
      <c r="U127" s="370">
        <v>6</v>
      </c>
    </row>
    <row r="128" spans="1:21" s="371" customFormat="1" hidden="1">
      <c r="A128" s="370">
        <f t="shared" si="3"/>
        <v>114</v>
      </c>
      <c r="B128" s="370" t="s">
        <v>862</v>
      </c>
      <c r="C128" s="370" t="s">
        <v>863</v>
      </c>
      <c r="D128" s="370" t="s">
        <v>1581</v>
      </c>
      <c r="E128" s="370" t="s">
        <v>864</v>
      </c>
      <c r="F128" s="370" t="s">
        <v>89</v>
      </c>
      <c r="G128" s="370" t="s">
        <v>126</v>
      </c>
      <c r="H128" s="370" t="s">
        <v>615</v>
      </c>
      <c r="I128" s="370" t="s">
        <v>615</v>
      </c>
      <c r="J128" s="370">
        <v>2</v>
      </c>
      <c r="K128" s="370" t="s">
        <v>2410</v>
      </c>
      <c r="L128" s="370">
        <v>14154</v>
      </c>
      <c r="M128" s="370" t="s">
        <v>2409</v>
      </c>
      <c r="N128" s="370">
        <v>900</v>
      </c>
      <c r="O128" s="370">
        <v>1</v>
      </c>
      <c r="P128" s="370">
        <v>1</v>
      </c>
      <c r="Q128" s="370">
        <v>1</v>
      </c>
      <c r="R128" s="370">
        <v>1</v>
      </c>
      <c r="S128" s="370">
        <v>1</v>
      </c>
      <c r="T128" s="370">
        <v>1</v>
      </c>
      <c r="U128" s="370">
        <v>6</v>
      </c>
    </row>
    <row r="129" spans="1:21" s="371" customFormat="1" hidden="1">
      <c r="A129" s="370">
        <f t="shared" si="3"/>
        <v>115</v>
      </c>
      <c r="B129" s="370" t="s">
        <v>865</v>
      </c>
      <c r="C129" s="370" t="s">
        <v>866</v>
      </c>
      <c r="D129" s="370" t="s">
        <v>848</v>
      </c>
      <c r="E129" s="370" t="s">
        <v>848</v>
      </c>
      <c r="F129" s="370" t="s">
        <v>89</v>
      </c>
      <c r="G129" s="370" t="s">
        <v>126</v>
      </c>
      <c r="H129" s="370" t="s">
        <v>615</v>
      </c>
      <c r="I129" s="370" t="s">
        <v>615</v>
      </c>
      <c r="J129" s="370">
        <v>2</v>
      </c>
      <c r="K129" s="370" t="s">
        <v>2410</v>
      </c>
      <c r="L129" s="370">
        <v>21162</v>
      </c>
      <c r="M129" s="370" t="s">
        <v>2409</v>
      </c>
      <c r="N129" s="370">
        <v>450</v>
      </c>
      <c r="O129" s="370">
        <v>1</v>
      </c>
      <c r="P129" s="370">
        <v>1</v>
      </c>
      <c r="Q129" s="370">
        <v>1</v>
      </c>
      <c r="R129" s="370">
        <v>1</v>
      </c>
      <c r="S129" s="370">
        <v>1</v>
      </c>
      <c r="T129" s="370">
        <v>1</v>
      </c>
      <c r="U129" s="370">
        <v>6</v>
      </c>
    </row>
    <row r="130" spans="1:21" s="371" customFormat="1" hidden="1">
      <c r="A130" s="370">
        <f t="shared" si="3"/>
        <v>116</v>
      </c>
      <c r="B130" s="370" t="s">
        <v>854</v>
      </c>
      <c r="C130" s="370" t="s">
        <v>855</v>
      </c>
      <c r="D130" s="370" t="s">
        <v>1586</v>
      </c>
      <c r="E130" s="370" t="s">
        <v>856</v>
      </c>
      <c r="F130" s="370" t="s">
        <v>89</v>
      </c>
      <c r="G130" s="370" t="s">
        <v>126</v>
      </c>
      <c r="H130" s="370" t="s">
        <v>615</v>
      </c>
      <c r="I130" s="370" t="s">
        <v>615</v>
      </c>
      <c r="J130" s="370">
        <v>2</v>
      </c>
      <c r="K130" s="370" t="s">
        <v>2452</v>
      </c>
      <c r="L130" s="370">
        <v>21186</v>
      </c>
      <c r="M130" s="370" t="s">
        <v>2409</v>
      </c>
      <c r="N130" s="370">
        <v>900</v>
      </c>
      <c r="O130" s="370">
        <v>1</v>
      </c>
      <c r="P130" s="370">
        <v>2</v>
      </c>
      <c r="Q130" s="370">
        <v>3</v>
      </c>
      <c r="R130" s="370">
        <v>2</v>
      </c>
      <c r="S130" s="370">
        <v>2</v>
      </c>
      <c r="T130" s="370">
        <v>3</v>
      </c>
      <c r="U130" s="370">
        <v>13</v>
      </c>
    </row>
    <row r="131" spans="1:21" s="371" customFormat="1" hidden="1">
      <c r="A131" s="370">
        <f t="shared" si="3"/>
        <v>117</v>
      </c>
      <c r="B131" s="370" t="s">
        <v>876</v>
      </c>
      <c r="C131" s="370" t="s">
        <v>877</v>
      </c>
      <c r="D131" s="370" t="s">
        <v>1568</v>
      </c>
      <c r="E131" s="370" t="s">
        <v>878</v>
      </c>
      <c r="F131" s="370" t="s">
        <v>89</v>
      </c>
      <c r="G131" s="370" t="s">
        <v>126</v>
      </c>
      <c r="H131" s="370" t="s">
        <v>615</v>
      </c>
      <c r="I131" s="370" t="s">
        <v>615</v>
      </c>
      <c r="J131" s="370">
        <v>2</v>
      </c>
      <c r="K131" s="370" t="s">
        <v>2453</v>
      </c>
      <c r="L131" s="370">
        <v>14135</v>
      </c>
      <c r="M131" s="370" t="s">
        <v>2409</v>
      </c>
      <c r="N131" s="370">
        <v>1300</v>
      </c>
      <c r="O131" s="370">
        <v>1</v>
      </c>
      <c r="P131" s="370">
        <v>1</v>
      </c>
      <c r="Q131" s="370">
        <v>1</v>
      </c>
      <c r="R131" s="370">
        <v>1</v>
      </c>
      <c r="S131" s="370">
        <v>1</v>
      </c>
      <c r="T131" s="370">
        <v>1</v>
      </c>
      <c r="U131" s="370">
        <v>6</v>
      </c>
    </row>
    <row r="132" spans="1:21" s="371" customFormat="1" hidden="1">
      <c r="A132" s="370">
        <f t="shared" si="3"/>
        <v>118</v>
      </c>
      <c r="B132" s="370" t="s">
        <v>886</v>
      </c>
      <c r="C132" s="370" t="s">
        <v>887</v>
      </c>
      <c r="D132" s="370" t="s">
        <v>1583</v>
      </c>
      <c r="E132" s="370" t="s">
        <v>888</v>
      </c>
      <c r="F132" s="370" t="s">
        <v>89</v>
      </c>
      <c r="G132" s="370" t="s">
        <v>126</v>
      </c>
      <c r="H132" s="370" t="s">
        <v>615</v>
      </c>
      <c r="I132" s="370" t="s">
        <v>615</v>
      </c>
      <c r="J132" s="370">
        <v>2</v>
      </c>
      <c r="K132" s="370" t="s">
        <v>2410</v>
      </c>
      <c r="L132" s="370">
        <v>28399</v>
      </c>
      <c r="M132" s="370" t="s">
        <v>2409</v>
      </c>
      <c r="N132" s="370">
        <v>900</v>
      </c>
      <c r="O132" s="370">
        <v>1</v>
      </c>
      <c r="P132" s="370">
        <v>1</v>
      </c>
      <c r="Q132" s="370">
        <v>1</v>
      </c>
      <c r="R132" s="370">
        <v>1</v>
      </c>
      <c r="S132" s="370">
        <v>1</v>
      </c>
      <c r="T132" s="370">
        <v>1</v>
      </c>
      <c r="U132" s="370">
        <v>6</v>
      </c>
    </row>
    <row r="133" spans="1:21" s="371" customFormat="1" hidden="1">
      <c r="A133" s="370">
        <f t="shared" si="3"/>
        <v>119</v>
      </c>
      <c r="B133" s="370" t="s">
        <v>846</v>
      </c>
      <c r="C133" s="370" t="s">
        <v>847</v>
      </c>
      <c r="D133" s="370" t="s">
        <v>848</v>
      </c>
      <c r="E133" s="370" t="s">
        <v>848</v>
      </c>
      <c r="F133" s="370" t="s">
        <v>89</v>
      </c>
      <c r="G133" s="370" t="s">
        <v>126</v>
      </c>
      <c r="H133" s="370" t="s">
        <v>615</v>
      </c>
      <c r="I133" s="370" t="s">
        <v>615</v>
      </c>
      <c r="J133" s="370">
        <v>2</v>
      </c>
      <c r="K133" s="370" t="s">
        <v>2410</v>
      </c>
      <c r="L133" s="370">
        <v>29221</v>
      </c>
      <c r="M133" s="370" t="s">
        <v>2409</v>
      </c>
      <c r="N133" s="370">
        <v>900</v>
      </c>
      <c r="O133" s="370">
        <v>1</v>
      </c>
      <c r="P133" s="370">
        <v>1</v>
      </c>
      <c r="Q133" s="370">
        <v>1</v>
      </c>
      <c r="R133" s="370">
        <v>1</v>
      </c>
      <c r="S133" s="370">
        <v>1</v>
      </c>
      <c r="T133" s="370">
        <v>1</v>
      </c>
      <c r="U133" s="370">
        <v>6</v>
      </c>
    </row>
    <row r="134" spans="1:21" s="371" customFormat="1" hidden="1">
      <c r="A134" s="370">
        <f t="shared" si="3"/>
        <v>120</v>
      </c>
      <c r="B134" s="370" t="s">
        <v>792</v>
      </c>
      <c r="C134" s="370" t="s">
        <v>793</v>
      </c>
      <c r="D134" s="370" t="s">
        <v>1556</v>
      </c>
      <c r="E134" s="370" t="s">
        <v>794</v>
      </c>
      <c r="F134" s="370" t="s">
        <v>89</v>
      </c>
      <c r="G134" s="370" t="s">
        <v>126</v>
      </c>
      <c r="H134" s="370" t="s">
        <v>615</v>
      </c>
      <c r="I134" s="370" t="s">
        <v>615</v>
      </c>
      <c r="J134" s="370">
        <v>2</v>
      </c>
      <c r="K134" s="370" t="s">
        <v>2454</v>
      </c>
      <c r="L134" s="370">
        <v>29312</v>
      </c>
      <c r="M134" s="370" t="s">
        <v>2409</v>
      </c>
      <c r="N134" s="370">
        <v>900</v>
      </c>
      <c r="O134" s="370">
        <v>2</v>
      </c>
      <c r="P134" s="370">
        <v>2</v>
      </c>
      <c r="Q134" s="370">
        <v>2</v>
      </c>
      <c r="R134" s="370">
        <v>1</v>
      </c>
      <c r="S134" s="370">
        <v>2</v>
      </c>
      <c r="T134" s="370">
        <v>1</v>
      </c>
      <c r="U134" s="370">
        <v>10</v>
      </c>
    </row>
    <row r="135" spans="1:21" s="371" customFormat="1" hidden="1">
      <c r="A135" s="370">
        <f t="shared" si="3"/>
        <v>121</v>
      </c>
      <c r="B135" s="370" t="s">
        <v>832</v>
      </c>
      <c r="C135" s="370" t="s">
        <v>833</v>
      </c>
      <c r="D135" s="370" t="s">
        <v>1566</v>
      </c>
      <c r="E135" s="370" t="s">
        <v>834</v>
      </c>
      <c r="F135" s="370" t="s">
        <v>89</v>
      </c>
      <c r="G135" s="370" t="s">
        <v>126</v>
      </c>
      <c r="H135" s="370" t="s">
        <v>615</v>
      </c>
      <c r="I135" s="370" t="s">
        <v>615</v>
      </c>
      <c r="J135" s="370">
        <v>2</v>
      </c>
      <c r="K135" s="370" t="s">
        <v>2410</v>
      </c>
      <c r="L135" s="370">
        <v>29693</v>
      </c>
      <c r="M135" s="370" t="s">
        <v>2409</v>
      </c>
      <c r="N135" s="370">
        <v>1300</v>
      </c>
      <c r="O135" s="370">
        <v>1</v>
      </c>
      <c r="P135" s="370">
        <v>1</v>
      </c>
      <c r="Q135" s="370">
        <v>1</v>
      </c>
      <c r="R135" s="370">
        <v>1</v>
      </c>
      <c r="S135" s="370">
        <v>1</v>
      </c>
      <c r="T135" s="370">
        <v>1</v>
      </c>
      <c r="U135" s="370">
        <v>6</v>
      </c>
    </row>
    <row r="136" spans="1:21" s="371" customFormat="1" hidden="1">
      <c r="A136" s="370">
        <f t="shared" si="3"/>
        <v>122</v>
      </c>
      <c r="B136" s="370" t="s">
        <v>820</v>
      </c>
      <c r="C136" s="370" t="s">
        <v>821</v>
      </c>
      <c r="D136" s="370" t="s">
        <v>822</v>
      </c>
      <c r="E136" s="370" t="s">
        <v>822</v>
      </c>
      <c r="F136" s="370" t="s">
        <v>89</v>
      </c>
      <c r="G136" s="370" t="s">
        <v>126</v>
      </c>
      <c r="H136" s="370" t="s">
        <v>615</v>
      </c>
      <c r="I136" s="370" t="s">
        <v>615</v>
      </c>
      <c r="J136" s="370">
        <v>2</v>
      </c>
      <c r="K136" s="370" t="s">
        <v>2455</v>
      </c>
      <c r="L136" s="370">
        <v>31572</v>
      </c>
      <c r="M136" s="370" t="s">
        <v>2409</v>
      </c>
      <c r="N136" s="370">
        <v>1300</v>
      </c>
      <c r="O136" s="370">
        <v>1</v>
      </c>
      <c r="P136" s="370">
        <v>1</v>
      </c>
      <c r="Q136" s="370">
        <v>1</v>
      </c>
      <c r="R136" s="370">
        <v>1</v>
      </c>
      <c r="S136" s="370">
        <v>1</v>
      </c>
      <c r="T136" s="370">
        <v>1</v>
      </c>
      <c r="U136" s="370">
        <v>6</v>
      </c>
    </row>
    <row r="137" spans="1:21" s="371" customFormat="1" hidden="1">
      <c r="A137" s="370">
        <f t="shared" si="3"/>
        <v>123</v>
      </c>
      <c r="B137" s="370" t="s">
        <v>829</v>
      </c>
      <c r="C137" s="370" t="s">
        <v>830</v>
      </c>
      <c r="D137" s="370" t="s">
        <v>2456</v>
      </c>
      <c r="E137" s="370" t="s">
        <v>831</v>
      </c>
      <c r="F137" s="370" t="s">
        <v>89</v>
      </c>
      <c r="G137" s="370" t="s">
        <v>126</v>
      </c>
      <c r="H137" s="370" t="s">
        <v>615</v>
      </c>
      <c r="I137" s="370" t="s">
        <v>615</v>
      </c>
      <c r="J137" s="370">
        <v>2</v>
      </c>
      <c r="K137" s="370" t="s">
        <v>2410</v>
      </c>
      <c r="L137" s="370">
        <v>31503</v>
      </c>
      <c r="M137" s="370" t="s">
        <v>2419</v>
      </c>
      <c r="N137" s="370">
        <v>0</v>
      </c>
      <c r="O137" s="370">
        <v>1</v>
      </c>
      <c r="P137" s="370">
        <v>1</v>
      </c>
      <c r="Q137" s="370">
        <v>1</v>
      </c>
      <c r="R137" s="370">
        <v>1</v>
      </c>
      <c r="S137" s="370">
        <v>1</v>
      </c>
      <c r="T137" s="370">
        <v>1</v>
      </c>
      <c r="U137" s="370">
        <v>6</v>
      </c>
    </row>
    <row r="138" spans="1:21" s="371" customFormat="1" hidden="1">
      <c r="A138" s="370">
        <f t="shared" si="3"/>
        <v>124</v>
      </c>
      <c r="B138" s="370" t="s">
        <v>817</v>
      </c>
      <c r="C138" s="370" t="s">
        <v>818</v>
      </c>
      <c r="D138" s="370" t="s">
        <v>1574</v>
      </c>
      <c r="E138" s="370" t="s">
        <v>819</v>
      </c>
      <c r="F138" s="370" t="s">
        <v>89</v>
      </c>
      <c r="G138" s="370" t="s">
        <v>126</v>
      </c>
      <c r="H138" s="370" t="s">
        <v>615</v>
      </c>
      <c r="I138" s="370" t="s">
        <v>615</v>
      </c>
      <c r="J138" s="370">
        <v>2</v>
      </c>
      <c r="K138" s="370" t="s">
        <v>2457</v>
      </c>
      <c r="L138" s="370">
        <v>31517</v>
      </c>
      <c r="M138" s="370" t="s">
        <v>2419</v>
      </c>
      <c r="N138" s="370">
        <v>0</v>
      </c>
      <c r="O138" s="370">
        <v>1</v>
      </c>
      <c r="P138" s="370">
        <v>1</v>
      </c>
      <c r="Q138" s="370">
        <v>1</v>
      </c>
      <c r="R138" s="370">
        <v>1</v>
      </c>
      <c r="S138" s="370">
        <v>1</v>
      </c>
      <c r="T138" s="370">
        <v>1</v>
      </c>
      <c r="U138" s="370">
        <v>6</v>
      </c>
    </row>
    <row r="139" spans="1:21" s="371" customFormat="1" hidden="1">
      <c r="A139" s="370">
        <f t="shared" ref="A139:A202" si="7">A138+1</f>
        <v>125</v>
      </c>
      <c r="B139" s="370" t="s">
        <v>835</v>
      </c>
      <c r="C139" s="370" t="s">
        <v>836</v>
      </c>
      <c r="D139" s="370" t="s">
        <v>1559</v>
      </c>
      <c r="E139" s="370" t="s">
        <v>825</v>
      </c>
      <c r="F139" s="370" t="s">
        <v>89</v>
      </c>
      <c r="G139" s="370" t="s">
        <v>126</v>
      </c>
      <c r="H139" s="370" t="s">
        <v>615</v>
      </c>
      <c r="I139" s="370" t="s">
        <v>615</v>
      </c>
      <c r="J139" s="370">
        <v>2</v>
      </c>
      <c r="K139" s="370" t="s">
        <v>2410</v>
      </c>
      <c r="L139" s="370">
        <v>31778</v>
      </c>
      <c r="M139" s="370" t="s">
        <v>2419</v>
      </c>
      <c r="N139" s="370">
        <v>0</v>
      </c>
      <c r="O139" s="370">
        <v>1</v>
      </c>
      <c r="P139" s="370">
        <v>1</v>
      </c>
      <c r="Q139" s="370">
        <v>1</v>
      </c>
      <c r="R139" s="370">
        <v>1</v>
      </c>
      <c r="S139" s="370">
        <v>2</v>
      </c>
      <c r="T139" s="370">
        <v>1</v>
      </c>
      <c r="U139" s="370">
        <v>7</v>
      </c>
    </row>
    <row r="140" spans="1:21" s="371" customFormat="1" hidden="1">
      <c r="A140" s="370">
        <f t="shared" si="7"/>
        <v>126</v>
      </c>
      <c r="B140" s="370" t="s">
        <v>823</v>
      </c>
      <c r="C140" s="370" t="s">
        <v>824</v>
      </c>
      <c r="D140" s="370" t="s">
        <v>1562</v>
      </c>
      <c r="E140" s="370" t="s">
        <v>825</v>
      </c>
      <c r="F140" s="370" t="s">
        <v>89</v>
      </c>
      <c r="G140" s="370" t="s">
        <v>126</v>
      </c>
      <c r="H140" s="370" t="s">
        <v>615</v>
      </c>
      <c r="I140" s="370" t="s">
        <v>615</v>
      </c>
      <c r="J140" s="370">
        <v>2</v>
      </c>
      <c r="K140" s="370" t="s">
        <v>2410</v>
      </c>
      <c r="L140" s="370">
        <v>33055</v>
      </c>
      <c r="M140" s="370" t="s">
        <v>2419</v>
      </c>
      <c r="N140" s="370">
        <v>0</v>
      </c>
      <c r="O140" s="370">
        <v>1</v>
      </c>
      <c r="P140" s="370">
        <v>1</v>
      </c>
      <c r="Q140" s="370">
        <v>1</v>
      </c>
      <c r="R140" s="370">
        <v>1</v>
      </c>
      <c r="S140" s="370">
        <v>1</v>
      </c>
      <c r="T140" s="370">
        <v>1</v>
      </c>
      <c r="U140" s="370">
        <v>6</v>
      </c>
    </row>
    <row r="141" spans="1:21" s="371" customFormat="1" hidden="1">
      <c r="A141" s="370">
        <f t="shared" si="7"/>
        <v>127</v>
      </c>
      <c r="B141" s="370" t="s">
        <v>804</v>
      </c>
      <c r="C141" s="370" t="s">
        <v>805</v>
      </c>
      <c r="D141" s="370" t="s">
        <v>331</v>
      </c>
      <c r="E141" s="370" t="s">
        <v>806</v>
      </c>
      <c r="F141" s="370" t="s">
        <v>89</v>
      </c>
      <c r="G141" s="370" t="s">
        <v>126</v>
      </c>
      <c r="H141" s="370" t="s">
        <v>615</v>
      </c>
      <c r="I141" s="370" t="s">
        <v>615</v>
      </c>
      <c r="J141" s="370">
        <v>2</v>
      </c>
      <c r="K141" s="370" t="s">
        <v>2458</v>
      </c>
      <c r="L141" s="370">
        <v>32933</v>
      </c>
      <c r="M141" s="370" t="s">
        <v>2419</v>
      </c>
      <c r="N141" s="370">
        <v>0</v>
      </c>
      <c r="O141" s="370">
        <v>1</v>
      </c>
      <c r="P141" s="370">
        <v>1</v>
      </c>
      <c r="Q141" s="370">
        <v>1</v>
      </c>
      <c r="R141" s="370">
        <v>1</v>
      </c>
      <c r="S141" s="370">
        <v>1</v>
      </c>
      <c r="T141" s="370">
        <v>1</v>
      </c>
      <c r="U141" s="370">
        <v>6</v>
      </c>
    </row>
    <row r="142" spans="1:21" s="371" customFormat="1" hidden="1">
      <c r="A142" s="370">
        <f t="shared" si="7"/>
        <v>128</v>
      </c>
      <c r="B142" s="370" t="s">
        <v>839</v>
      </c>
      <c r="C142" s="370" t="s">
        <v>840</v>
      </c>
      <c r="D142" s="370" t="s">
        <v>1561</v>
      </c>
      <c r="E142" s="370" t="s">
        <v>841</v>
      </c>
      <c r="F142" s="370" t="s">
        <v>89</v>
      </c>
      <c r="G142" s="370" t="s">
        <v>126</v>
      </c>
      <c r="H142" s="370" t="s">
        <v>615</v>
      </c>
      <c r="I142" s="370" t="s">
        <v>615</v>
      </c>
      <c r="J142" s="370">
        <v>2</v>
      </c>
      <c r="K142" s="370" t="s">
        <v>2408</v>
      </c>
      <c r="L142" s="370">
        <v>33301</v>
      </c>
      <c r="M142" s="370" t="s">
        <v>2419</v>
      </c>
      <c r="N142" s="370">
        <v>0</v>
      </c>
      <c r="O142" s="370">
        <v>1</v>
      </c>
      <c r="P142" s="370">
        <v>2</v>
      </c>
      <c r="Q142" s="370">
        <v>1</v>
      </c>
      <c r="R142" s="370">
        <v>1</v>
      </c>
      <c r="S142" s="370">
        <v>1</v>
      </c>
      <c r="T142" s="370">
        <v>2</v>
      </c>
      <c r="U142" s="370">
        <v>8</v>
      </c>
    </row>
    <row r="143" spans="1:21" s="371" customFormat="1" hidden="1">
      <c r="A143" s="370">
        <f t="shared" si="7"/>
        <v>129</v>
      </c>
      <c r="B143" s="370" t="s">
        <v>857</v>
      </c>
      <c r="C143" s="370" t="s">
        <v>858</v>
      </c>
      <c r="D143" s="370" t="s">
        <v>1573</v>
      </c>
      <c r="E143" s="370" t="s">
        <v>822</v>
      </c>
      <c r="F143" s="370" t="s">
        <v>89</v>
      </c>
      <c r="G143" s="370" t="s">
        <v>126</v>
      </c>
      <c r="H143" s="370" t="s">
        <v>615</v>
      </c>
      <c r="I143" s="370" t="s">
        <v>615</v>
      </c>
      <c r="J143" s="370">
        <v>2</v>
      </c>
      <c r="K143" s="370" t="s">
        <v>2459</v>
      </c>
      <c r="L143" s="370">
        <v>33604</v>
      </c>
      <c r="M143" s="370" t="s">
        <v>2409</v>
      </c>
      <c r="N143" s="370">
        <v>1300</v>
      </c>
      <c r="O143" s="370">
        <v>1</v>
      </c>
      <c r="P143" s="370">
        <v>1</v>
      </c>
      <c r="Q143" s="370">
        <v>1</v>
      </c>
      <c r="R143" s="370">
        <v>1</v>
      </c>
      <c r="S143" s="370">
        <v>1</v>
      </c>
      <c r="T143" s="370">
        <v>1</v>
      </c>
      <c r="U143" s="370">
        <v>6</v>
      </c>
    </row>
    <row r="144" spans="1:21" s="371" customFormat="1" hidden="1">
      <c r="A144" s="370">
        <f t="shared" si="7"/>
        <v>130</v>
      </c>
      <c r="B144" s="370" t="s">
        <v>889</v>
      </c>
      <c r="C144" s="370" t="s">
        <v>890</v>
      </c>
      <c r="D144" s="370" t="s">
        <v>1585</v>
      </c>
      <c r="E144" s="370" t="s">
        <v>806</v>
      </c>
      <c r="F144" s="370" t="s">
        <v>89</v>
      </c>
      <c r="G144" s="370" t="s">
        <v>126</v>
      </c>
      <c r="H144" s="370" t="s">
        <v>615</v>
      </c>
      <c r="I144" s="370" t="s">
        <v>615</v>
      </c>
      <c r="J144" s="370">
        <v>2</v>
      </c>
      <c r="K144" s="370" t="s">
        <v>2410</v>
      </c>
      <c r="L144" s="370">
        <v>34564</v>
      </c>
      <c r="M144" s="370" t="s">
        <v>2419</v>
      </c>
      <c r="N144" s="370">
        <v>0</v>
      </c>
      <c r="O144" s="370">
        <v>1</v>
      </c>
      <c r="P144" s="370">
        <v>1</v>
      </c>
      <c r="Q144" s="370">
        <v>1</v>
      </c>
      <c r="R144" s="370">
        <v>1</v>
      </c>
      <c r="S144" s="370">
        <v>1</v>
      </c>
      <c r="T144" s="370">
        <v>1</v>
      </c>
      <c r="U144" s="370">
        <v>6</v>
      </c>
    </row>
    <row r="145" spans="1:21" s="371" customFormat="1" hidden="1">
      <c r="A145" s="370">
        <f t="shared" si="7"/>
        <v>131</v>
      </c>
      <c r="B145" s="370" t="s">
        <v>852</v>
      </c>
      <c r="C145" s="370" t="s">
        <v>853</v>
      </c>
      <c r="D145" s="370" t="s">
        <v>1584</v>
      </c>
      <c r="E145" s="370" t="s">
        <v>800</v>
      </c>
      <c r="F145" s="370" t="s">
        <v>89</v>
      </c>
      <c r="G145" s="370" t="s">
        <v>126</v>
      </c>
      <c r="H145" s="370" t="s">
        <v>615</v>
      </c>
      <c r="I145" s="370" t="s">
        <v>615</v>
      </c>
      <c r="J145" s="370">
        <v>2</v>
      </c>
      <c r="K145" s="370" t="s">
        <v>2410</v>
      </c>
      <c r="L145" s="370">
        <v>34335</v>
      </c>
      <c r="M145" s="370" t="s">
        <v>2419</v>
      </c>
      <c r="N145" s="370">
        <v>0</v>
      </c>
      <c r="O145" s="370">
        <v>1</v>
      </c>
      <c r="P145" s="370">
        <v>1</v>
      </c>
      <c r="Q145" s="370">
        <v>1</v>
      </c>
      <c r="R145" s="370">
        <v>1</v>
      </c>
      <c r="S145" s="370">
        <v>1</v>
      </c>
      <c r="T145" s="370">
        <v>1</v>
      </c>
      <c r="U145" s="370">
        <v>6</v>
      </c>
    </row>
    <row r="146" spans="1:21" s="371" customFormat="1" hidden="1">
      <c r="A146" s="370">
        <f t="shared" si="7"/>
        <v>132</v>
      </c>
      <c r="B146" s="370" t="s">
        <v>801</v>
      </c>
      <c r="C146" s="370" t="s">
        <v>802</v>
      </c>
      <c r="D146" s="370" t="s">
        <v>803</v>
      </c>
      <c r="E146" s="370" t="s">
        <v>803</v>
      </c>
      <c r="F146" s="370" t="s">
        <v>89</v>
      </c>
      <c r="G146" s="370" t="s">
        <v>126</v>
      </c>
      <c r="H146" s="370" t="s">
        <v>615</v>
      </c>
      <c r="I146" s="370" t="s">
        <v>615</v>
      </c>
      <c r="J146" s="370">
        <v>2</v>
      </c>
      <c r="K146" s="370" t="s">
        <v>2460</v>
      </c>
      <c r="L146" s="370">
        <v>34516</v>
      </c>
      <c r="M146" s="370" t="s">
        <v>2419</v>
      </c>
      <c r="N146" s="370">
        <v>0</v>
      </c>
      <c r="O146" s="370">
        <v>1</v>
      </c>
      <c r="P146" s="370">
        <v>1</v>
      </c>
      <c r="Q146" s="370">
        <v>1</v>
      </c>
      <c r="R146" s="370">
        <v>1</v>
      </c>
      <c r="S146" s="370">
        <v>1</v>
      </c>
      <c r="T146" s="370">
        <v>1</v>
      </c>
      <c r="U146" s="370">
        <v>6</v>
      </c>
    </row>
    <row r="147" spans="1:21" s="371" customFormat="1" hidden="1">
      <c r="A147" s="370">
        <f t="shared" si="7"/>
        <v>133</v>
      </c>
      <c r="B147" s="370" t="s">
        <v>807</v>
      </c>
      <c r="C147" s="370" t="s">
        <v>808</v>
      </c>
      <c r="D147" s="370" t="s">
        <v>1567</v>
      </c>
      <c r="E147" s="370" t="s">
        <v>341</v>
      </c>
      <c r="F147" s="370" t="s">
        <v>89</v>
      </c>
      <c r="G147" s="370" t="s">
        <v>126</v>
      </c>
      <c r="H147" s="370" t="s">
        <v>615</v>
      </c>
      <c r="I147" s="370" t="s">
        <v>615</v>
      </c>
      <c r="J147" s="370">
        <v>2</v>
      </c>
      <c r="K147" s="370" t="s">
        <v>2461</v>
      </c>
      <c r="L147" s="370">
        <v>36951</v>
      </c>
      <c r="M147" s="370" t="s">
        <v>2409</v>
      </c>
      <c r="N147" s="370">
        <v>900</v>
      </c>
      <c r="O147" s="370">
        <v>1</v>
      </c>
      <c r="P147" s="370">
        <v>1</v>
      </c>
      <c r="Q147" s="370">
        <v>1</v>
      </c>
      <c r="R147" s="370">
        <v>1</v>
      </c>
      <c r="S147" s="370">
        <v>1</v>
      </c>
      <c r="T147" s="370">
        <v>1</v>
      </c>
      <c r="U147" s="370">
        <v>6</v>
      </c>
    </row>
    <row r="148" spans="1:21" s="371" customFormat="1" hidden="1">
      <c r="A148" s="370">
        <f t="shared" si="7"/>
        <v>134</v>
      </c>
      <c r="B148" s="370" t="s">
        <v>873</v>
      </c>
      <c r="C148" s="370" t="s">
        <v>874</v>
      </c>
      <c r="D148" s="370" t="s">
        <v>1558</v>
      </c>
      <c r="E148" s="370" t="s">
        <v>875</v>
      </c>
      <c r="F148" s="370" t="s">
        <v>89</v>
      </c>
      <c r="G148" s="370" t="s">
        <v>126</v>
      </c>
      <c r="H148" s="370" t="s">
        <v>615</v>
      </c>
      <c r="I148" s="370" t="s">
        <v>615</v>
      </c>
      <c r="J148" s="370">
        <v>2</v>
      </c>
      <c r="K148" s="370" t="s">
        <v>2410</v>
      </c>
      <c r="L148" s="370">
        <v>40360</v>
      </c>
      <c r="M148" s="370" t="s">
        <v>2419</v>
      </c>
      <c r="N148" s="370">
        <v>0</v>
      </c>
      <c r="O148" s="370">
        <v>1</v>
      </c>
      <c r="P148" s="370">
        <v>1</v>
      </c>
      <c r="Q148" s="370">
        <v>1</v>
      </c>
      <c r="R148" s="370">
        <v>1</v>
      </c>
      <c r="S148" s="370">
        <v>1</v>
      </c>
      <c r="T148" s="370">
        <v>1</v>
      </c>
      <c r="U148" s="370">
        <v>6</v>
      </c>
    </row>
    <row r="149" spans="1:21" s="371" customFormat="1" hidden="1">
      <c r="A149" s="370">
        <f t="shared" si="7"/>
        <v>135</v>
      </c>
      <c r="B149" s="370" t="s">
        <v>881</v>
      </c>
      <c r="C149" s="370" t="s">
        <v>882</v>
      </c>
      <c r="D149" s="370" t="s">
        <v>819</v>
      </c>
      <c r="E149" s="370" t="s">
        <v>883</v>
      </c>
      <c r="F149" s="370" t="s">
        <v>89</v>
      </c>
      <c r="G149" s="370" t="s">
        <v>126</v>
      </c>
      <c r="H149" s="370" t="s">
        <v>615</v>
      </c>
      <c r="I149" s="370" t="s">
        <v>615</v>
      </c>
      <c r="J149" s="370">
        <v>2</v>
      </c>
      <c r="K149" s="370" t="s">
        <v>2462</v>
      </c>
      <c r="L149" s="370">
        <v>30498</v>
      </c>
      <c r="M149" s="370" t="s">
        <v>2409</v>
      </c>
      <c r="N149" s="370">
        <v>900</v>
      </c>
      <c r="O149" s="370">
        <v>1</v>
      </c>
      <c r="P149" s="370">
        <v>1</v>
      </c>
      <c r="Q149" s="370">
        <v>1</v>
      </c>
      <c r="R149" s="370">
        <v>1</v>
      </c>
      <c r="S149" s="370">
        <v>1</v>
      </c>
      <c r="T149" s="370">
        <v>1</v>
      </c>
      <c r="U149" s="370">
        <v>6</v>
      </c>
    </row>
    <row r="150" spans="1:21" s="371" customFormat="1" hidden="1">
      <c r="A150" s="370">
        <f t="shared" si="7"/>
        <v>136</v>
      </c>
      <c r="B150" s="370" t="s">
        <v>842</v>
      </c>
      <c r="C150" s="370" t="s">
        <v>843</v>
      </c>
      <c r="D150" s="370" t="s">
        <v>1571</v>
      </c>
      <c r="E150" s="370" t="s">
        <v>338</v>
      </c>
      <c r="F150" s="370" t="s">
        <v>89</v>
      </c>
      <c r="G150" s="370" t="s">
        <v>126</v>
      </c>
      <c r="H150" s="370" t="s">
        <v>615</v>
      </c>
      <c r="I150" s="370" t="s">
        <v>615</v>
      </c>
      <c r="J150" s="370">
        <v>2</v>
      </c>
      <c r="K150" s="370" t="s">
        <v>2463</v>
      </c>
      <c r="L150" s="370">
        <v>24998</v>
      </c>
      <c r="M150" s="370" t="s">
        <v>2409</v>
      </c>
      <c r="N150" s="370">
        <v>900</v>
      </c>
      <c r="O150" s="370">
        <v>1</v>
      </c>
      <c r="P150" s="370">
        <v>1</v>
      </c>
      <c r="Q150" s="370">
        <v>1</v>
      </c>
      <c r="R150" s="370">
        <v>1</v>
      </c>
      <c r="S150" s="370">
        <v>1</v>
      </c>
      <c r="T150" s="370">
        <v>1</v>
      </c>
      <c r="U150" s="370">
        <v>6</v>
      </c>
    </row>
    <row r="151" spans="1:21" s="371" customFormat="1" hidden="1">
      <c r="A151" s="370">
        <f t="shared" si="7"/>
        <v>137</v>
      </c>
      <c r="B151" s="370" t="s">
        <v>884</v>
      </c>
      <c r="C151" s="370" t="s">
        <v>885</v>
      </c>
      <c r="D151" s="370" t="s">
        <v>864</v>
      </c>
      <c r="E151" s="370" t="s">
        <v>864</v>
      </c>
      <c r="F151" s="370" t="s">
        <v>89</v>
      </c>
      <c r="G151" s="370" t="s">
        <v>126</v>
      </c>
      <c r="H151" s="370" t="s">
        <v>615</v>
      </c>
      <c r="I151" s="370" t="s">
        <v>615</v>
      </c>
      <c r="J151" s="370">
        <v>2</v>
      </c>
      <c r="K151" s="370" t="s">
        <v>2410</v>
      </c>
      <c r="L151" s="370">
        <v>27499</v>
      </c>
      <c r="M151" s="370" t="s">
        <v>2409</v>
      </c>
      <c r="N151" s="370">
        <v>900</v>
      </c>
      <c r="O151" s="370">
        <v>1</v>
      </c>
      <c r="P151" s="370">
        <v>1</v>
      </c>
      <c r="Q151" s="370">
        <v>1</v>
      </c>
      <c r="R151" s="370">
        <v>1</v>
      </c>
      <c r="S151" s="370">
        <v>1</v>
      </c>
      <c r="T151" s="370">
        <v>1</v>
      </c>
      <c r="U151" s="370">
        <v>6</v>
      </c>
    </row>
    <row r="152" spans="1:21" s="371" customFormat="1" hidden="1">
      <c r="A152" s="370">
        <f t="shared" si="7"/>
        <v>138</v>
      </c>
      <c r="B152" s="370" t="s">
        <v>870</v>
      </c>
      <c r="C152" s="370" t="s">
        <v>871</v>
      </c>
      <c r="D152" s="370" t="s">
        <v>1565</v>
      </c>
      <c r="E152" s="370" t="s">
        <v>872</v>
      </c>
      <c r="F152" s="370" t="s">
        <v>89</v>
      </c>
      <c r="G152" s="370" t="s">
        <v>126</v>
      </c>
      <c r="H152" s="370" t="s">
        <v>615</v>
      </c>
      <c r="I152" s="370" t="s">
        <v>615</v>
      </c>
      <c r="J152" s="370">
        <v>2</v>
      </c>
      <c r="K152" s="370" t="s">
        <v>615</v>
      </c>
      <c r="L152" s="370">
        <v>27760</v>
      </c>
      <c r="M152" s="370" t="s">
        <v>2409</v>
      </c>
      <c r="N152" s="370">
        <v>450</v>
      </c>
      <c r="O152" s="370">
        <v>1</v>
      </c>
      <c r="P152" s="370">
        <v>2</v>
      </c>
      <c r="Q152" s="370">
        <v>1</v>
      </c>
      <c r="R152" s="370">
        <v>1</v>
      </c>
      <c r="S152" s="370">
        <v>1</v>
      </c>
      <c r="T152" s="370">
        <v>1</v>
      </c>
      <c r="U152" s="370">
        <v>7</v>
      </c>
    </row>
    <row r="153" spans="1:21" s="371" customFormat="1" hidden="1">
      <c r="A153" s="370">
        <f t="shared" si="7"/>
        <v>139</v>
      </c>
      <c r="B153" s="370" t="s">
        <v>815</v>
      </c>
      <c r="C153" s="370" t="s">
        <v>816</v>
      </c>
      <c r="D153" s="370" t="s">
        <v>1572</v>
      </c>
      <c r="E153" s="370" t="s">
        <v>338</v>
      </c>
      <c r="F153" s="370" t="s">
        <v>89</v>
      </c>
      <c r="G153" s="370" t="s">
        <v>126</v>
      </c>
      <c r="H153" s="370" t="s">
        <v>615</v>
      </c>
      <c r="I153" s="370" t="s">
        <v>615</v>
      </c>
      <c r="J153" s="370">
        <v>2</v>
      </c>
      <c r="K153" s="370" t="s">
        <v>2410</v>
      </c>
      <c r="L153" s="370">
        <v>28491</v>
      </c>
      <c r="M153" s="370" t="s">
        <v>2409</v>
      </c>
      <c r="N153" s="370">
        <v>900</v>
      </c>
      <c r="O153" s="370">
        <v>1</v>
      </c>
      <c r="P153" s="370">
        <v>1</v>
      </c>
      <c r="Q153" s="370">
        <v>1</v>
      </c>
      <c r="R153" s="370">
        <v>1</v>
      </c>
      <c r="S153" s="370">
        <v>1</v>
      </c>
      <c r="T153" s="370">
        <v>1</v>
      </c>
      <c r="U153" s="370">
        <v>6</v>
      </c>
    </row>
    <row r="154" spans="1:21" s="371" customFormat="1" hidden="1">
      <c r="A154" s="370">
        <f t="shared" si="7"/>
        <v>140</v>
      </c>
      <c r="B154" s="370" t="s">
        <v>826</v>
      </c>
      <c r="C154" s="370" t="s">
        <v>827</v>
      </c>
      <c r="D154" s="370" t="s">
        <v>869</v>
      </c>
      <c r="E154" s="370" t="s">
        <v>828</v>
      </c>
      <c r="F154" s="370" t="s">
        <v>89</v>
      </c>
      <c r="G154" s="370" t="s">
        <v>126</v>
      </c>
      <c r="H154" s="370" t="s">
        <v>615</v>
      </c>
      <c r="I154" s="370" t="s">
        <v>615</v>
      </c>
      <c r="J154" s="370">
        <v>2</v>
      </c>
      <c r="K154" s="370" t="s">
        <v>2464</v>
      </c>
      <c r="L154" s="370">
        <v>35261</v>
      </c>
      <c r="M154" s="370" t="s">
        <v>2409</v>
      </c>
      <c r="N154" s="370">
        <v>1300</v>
      </c>
      <c r="O154" s="370">
        <v>2</v>
      </c>
      <c r="P154" s="370">
        <v>2</v>
      </c>
      <c r="Q154" s="370">
        <v>2</v>
      </c>
      <c r="R154" s="370">
        <v>2</v>
      </c>
      <c r="S154" s="370">
        <v>1</v>
      </c>
      <c r="T154" s="370">
        <v>1</v>
      </c>
      <c r="U154" s="370">
        <v>10</v>
      </c>
    </row>
    <row r="155" spans="1:21" s="371" customFormat="1" hidden="1">
      <c r="A155" s="370">
        <f t="shared" si="7"/>
        <v>141</v>
      </c>
      <c r="B155" s="370" t="s">
        <v>795</v>
      </c>
      <c r="C155" s="370" t="s">
        <v>796</v>
      </c>
      <c r="D155" s="370" t="s">
        <v>1557</v>
      </c>
      <c r="E155" s="370" t="s">
        <v>797</v>
      </c>
      <c r="F155" s="370" t="s">
        <v>89</v>
      </c>
      <c r="G155" s="370" t="s">
        <v>126</v>
      </c>
      <c r="H155" s="370" t="s">
        <v>615</v>
      </c>
      <c r="I155" s="370" t="s">
        <v>615</v>
      </c>
      <c r="J155" s="370">
        <v>2</v>
      </c>
      <c r="K155" s="370" t="s">
        <v>2421</v>
      </c>
      <c r="L155" s="370">
        <v>30112</v>
      </c>
      <c r="M155" s="370" t="s">
        <v>2409</v>
      </c>
      <c r="N155" s="370">
        <v>900</v>
      </c>
      <c r="O155" s="370">
        <v>1</v>
      </c>
      <c r="P155" s="370">
        <v>1</v>
      </c>
      <c r="Q155" s="370">
        <v>1</v>
      </c>
      <c r="R155" s="370">
        <v>1</v>
      </c>
      <c r="S155" s="370">
        <v>1</v>
      </c>
      <c r="T155" s="370">
        <v>1</v>
      </c>
      <c r="U155" s="370">
        <v>6</v>
      </c>
    </row>
    <row r="156" spans="1:21" s="371" customFormat="1" hidden="1">
      <c r="A156" s="370">
        <f t="shared" si="7"/>
        <v>142</v>
      </c>
      <c r="B156" s="370" t="s">
        <v>798</v>
      </c>
      <c r="C156" s="370" t="s">
        <v>799</v>
      </c>
      <c r="D156" s="370" t="s">
        <v>1564</v>
      </c>
      <c r="E156" s="370" t="s">
        <v>800</v>
      </c>
      <c r="F156" s="370" t="s">
        <v>89</v>
      </c>
      <c r="G156" s="370" t="s">
        <v>126</v>
      </c>
      <c r="H156" s="370" t="s">
        <v>615</v>
      </c>
      <c r="I156" s="370" t="s">
        <v>615</v>
      </c>
      <c r="J156" s="370">
        <v>2</v>
      </c>
      <c r="K156" s="370" t="s">
        <v>2410</v>
      </c>
      <c r="L156" s="370">
        <v>31413</v>
      </c>
      <c r="M156" s="370" t="s">
        <v>2409</v>
      </c>
      <c r="N156" s="370">
        <v>900</v>
      </c>
      <c r="O156" s="370">
        <v>1</v>
      </c>
      <c r="P156" s="370">
        <v>1</v>
      </c>
      <c r="Q156" s="370">
        <v>1</v>
      </c>
      <c r="R156" s="370">
        <v>1</v>
      </c>
      <c r="S156" s="370">
        <v>1</v>
      </c>
      <c r="T156" s="370">
        <v>1</v>
      </c>
      <c r="U156" s="370">
        <v>6</v>
      </c>
    </row>
    <row r="157" spans="1:21" s="371" customFormat="1" hidden="1">
      <c r="A157" s="370">
        <f t="shared" si="7"/>
        <v>143</v>
      </c>
      <c r="B157" s="370" t="s">
        <v>859</v>
      </c>
      <c r="C157" s="370" t="s">
        <v>860</v>
      </c>
      <c r="D157" s="370" t="s">
        <v>1576</v>
      </c>
      <c r="E157" s="370" t="s">
        <v>861</v>
      </c>
      <c r="F157" s="370" t="s">
        <v>89</v>
      </c>
      <c r="G157" s="370" t="s">
        <v>126</v>
      </c>
      <c r="H157" s="370" t="s">
        <v>615</v>
      </c>
      <c r="I157" s="370" t="s">
        <v>615</v>
      </c>
      <c r="J157" s="370">
        <v>2</v>
      </c>
      <c r="K157" s="370" t="s">
        <v>2410</v>
      </c>
      <c r="L157" s="370">
        <v>31413</v>
      </c>
      <c r="M157" s="370" t="s">
        <v>2409</v>
      </c>
      <c r="N157" s="370">
        <v>1300</v>
      </c>
      <c r="O157" s="370">
        <v>1</v>
      </c>
      <c r="P157" s="370">
        <v>1</v>
      </c>
      <c r="Q157" s="370">
        <v>1</v>
      </c>
      <c r="R157" s="370">
        <v>1</v>
      </c>
      <c r="S157" s="370">
        <v>1</v>
      </c>
      <c r="T157" s="370">
        <v>1</v>
      </c>
      <c r="U157" s="370">
        <v>6</v>
      </c>
    </row>
    <row r="158" spans="1:21" s="371" customFormat="1" hidden="1">
      <c r="A158" s="370">
        <f t="shared" si="7"/>
        <v>144</v>
      </c>
      <c r="B158" s="370" t="s">
        <v>879</v>
      </c>
      <c r="C158" s="370" t="s">
        <v>880</v>
      </c>
      <c r="D158" s="370" t="s">
        <v>2465</v>
      </c>
      <c r="E158" s="370" t="s">
        <v>331</v>
      </c>
      <c r="F158" s="370" t="s">
        <v>89</v>
      </c>
      <c r="G158" s="370" t="s">
        <v>126</v>
      </c>
      <c r="H158" s="370" t="s">
        <v>615</v>
      </c>
      <c r="I158" s="370" t="s">
        <v>615</v>
      </c>
      <c r="J158" s="370">
        <v>2</v>
      </c>
      <c r="K158" s="370" t="s">
        <v>2410</v>
      </c>
      <c r="L158" s="370">
        <v>3654</v>
      </c>
      <c r="M158" s="370" t="s">
        <v>2419</v>
      </c>
      <c r="N158" s="370">
        <v>0</v>
      </c>
      <c r="O158" s="370">
        <v>1</v>
      </c>
      <c r="P158" s="370">
        <v>1</v>
      </c>
      <c r="Q158" s="370">
        <v>1</v>
      </c>
      <c r="R158" s="370">
        <v>1</v>
      </c>
      <c r="S158" s="370">
        <v>1</v>
      </c>
      <c r="T158" s="370">
        <v>1</v>
      </c>
      <c r="U158" s="370">
        <v>6</v>
      </c>
    </row>
    <row r="159" spans="1:21" s="371" customFormat="1" hidden="1">
      <c r="A159" s="370">
        <f t="shared" si="7"/>
        <v>145</v>
      </c>
      <c r="B159" s="370" t="s">
        <v>849</v>
      </c>
      <c r="C159" s="370" t="s">
        <v>850</v>
      </c>
      <c r="D159" s="370" t="s">
        <v>1578</v>
      </c>
      <c r="E159" s="370" t="s">
        <v>851</v>
      </c>
      <c r="F159" s="370" t="s">
        <v>89</v>
      </c>
      <c r="G159" s="370" t="s">
        <v>126</v>
      </c>
      <c r="H159" s="370" t="s">
        <v>615</v>
      </c>
      <c r="I159" s="370" t="s">
        <v>615</v>
      </c>
      <c r="J159" s="370">
        <v>2</v>
      </c>
      <c r="K159" s="370" t="s">
        <v>2466</v>
      </c>
      <c r="L159" s="370">
        <v>3654</v>
      </c>
      <c r="M159" s="370" t="s">
        <v>2409</v>
      </c>
      <c r="N159" s="370">
        <v>900</v>
      </c>
      <c r="O159" s="370">
        <v>1</v>
      </c>
      <c r="P159" s="370">
        <v>1</v>
      </c>
      <c r="Q159" s="370">
        <v>1</v>
      </c>
      <c r="R159" s="370">
        <v>1</v>
      </c>
      <c r="S159" s="370">
        <v>1</v>
      </c>
      <c r="T159" s="370">
        <v>1</v>
      </c>
      <c r="U159" s="370">
        <v>6</v>
      </c>
    </row>
    <row r="160" spans="1:21" s="371" customFormat="1" hidden="1">
      <c r="A160" s="370">
        <f t="shared" si="7"/>
        <v>146</v>
      </c>
      <c r="B160" s="370" t="s">
        <v>837</v>
      </c>
      <c r="C160" s="370" t="s">
        <v>838</v>
      </c>
      <c r="D160" s="370" t="s">
        <v>838</v>
      </c>
      <c r="E160" s="370" t="s">
        <v>822</v>
      </c>
      <c r="F160" s="370" t="s">
        <v>89</v>
      </c>
      <c r="G160" s="370" t="s">
        <v>126</v>
      </c>
      <c r="H160" s="370" t="s">
        <v>615</v>
      </c>
      <c r="I160" s="370" t="s">
        <v>615</v>
      </c>
      <c r="J160" s="370">
        <v>2</v>
      </c>
      <c r="K160" s="370" t="s">
        <v>2467</v>
      </c>
      <c r="L160" s="370">
        <v>42250</v>
      </c>
      <c r="M160" s="370" t="s">
        <v>2419</v>
      </c>
      <c r="N160" s="370">
        <v>0</v>
      </c>
      <c r="O160" s="370">
        <v>1</v>
      </c>
      <c r="P160" s="370">
        <v>1</v>
      </c>
      <c r="Q160" s="370">
        <v>1</v>
      </c>
      <c r="R160" s="370">
        <v>1</v>
      </c>
      <c r="S160" s="370">
        <v>1</v>
      </c>
      <c r="T160" s="370">
        <v>1</v>
      </c>
      <c r="U160" s="370">
        <v>6</v>
      </c>
    </row>
    <row r="161" spans="1:21" s="371" customFormat="1" hidden="1">
      <c r="A161" s="370">
        <f t="shared" si="7"/>
        <v>147</v>
      </c>
      <c r="B161" s="370" t="s">
        <v>844</v>
      </c>
      <c r="C161" s="370" t="s">
        <v>845</v>
      </c>
      <c r="D161" s="370" t="s">
        <v>803</v>
      </c>
      <c r="E161" s="370" t="s">
        <v>803</v>
      </c>
      <c r="F161" s="370" t="s">
        <v>89</v>
      </c>
      <c r="G161" s="370" t="s">
        <v>126</v>
      </c>
      <c r="H161" s="370" t="s">
        <v>615</v>
      </c>
      <c r="I161" s="370" t="s">
        <v>615</v>
      </c>
      <c r="J161" s="370">
        <v>2</v>
      </c>
      <c r="K161" s="370" t="s">
        <v>2468</v>
      </c>
      <c r="L161" s="370">
        <v>41487</v>
      </c>
      <c r="M161" s="370" t="s">
        <v>2419</v>
      </c>
      <c r="N161" s="370">
        <v>0</v>
      </c>
      <c r="O161" s="370">
        <v>1</v>
      </c>
      <c r="P161" s="370">
        <v>1</v>
      </c>
      <c r="Q161" s="370">
        <v>1</v>
      </c>
      <c r="R161" s="370">
        <v>1</v>
      </c>
      <c r="S161" s="370">
        <v>1</v>
      </c>
      <c r="T161" s="370">
        <v>1</v>
      </c>
      <c r="U161" s="370">
        <v>6</v>
      </c>
    </row>
    <row r="162" spans="1:21" s="371" customFormat="1" hidden="1">
      <c r="A162" s="370">
        <f t="shared" si="7"/>
        <v>148</v>
      </c>
      <c r="B162" s="370" t="s">
        <v>867</v>
      </c>
      <c r="C162" s="370" t="s">
        <v>868</v>
      </c>
      <c r="D162" s="370" t="s">
        <v>2469</v>
      </c>
      <c r="E162" s="370" t="s">
        <v>869</v>
      </c>
      <c r="F162" s="370" t="s">
        <v>89</v>
      </c>
      <c r="G162" s="370" t="s">
        <v>126</v>
      </c>
      <c r="H162" s="370" t="s">
        <v>615</v>
      </c>
      <c r="I162" s="370" t="s">
        <v>615</v>
      </c>
      <c r="J162" s="370">
        <v>2</v>
      </c>
      <c r="K162" s="370" t="s">
        <v>2470</v>
      </c>
      <c r="L162" s="370" t="s">
        <v>615</v>
      </c>
      <c r="M162" s="370" t="s">
        <v>2419</v>
      </c>
      <c r="N162" s="370">
        <v>0</v>
      </c>
      <c r="O162" s="370">
        <v>1</v>
      </c>
      <c r="P162" s="370">
        <v>1</v>
      </c>
      <c r="Q162" s="370">
        <v>1</v>
      </c>
      <c r="R162" s="370">
        <v>1</v>
      </c>
      <c r="S162" s="370">
        <v>1</v>
      </c>
      <c r="T162" s="370">
        <v>1</v>
      </c>
      <c r="U162" s="370">
        <v>6</v>
      </c>
    </row>
    <row r="163" spans="1:21" s="371" customFormat="1" hidden="1">
      <c r="A163" s="370">
        <f t="shared" si="7"/>
        <v>149</v>
      </c>
      <c r="B163" s="370" t="s">
        <v>809</v>
      </c>
      <c r="C163" s="370" t="s">
        <v>810</v>
      </c>
      <c r="D163" s="370" t="s">
        <v>2471</v>
      </c>
      <c r="E163" s="370" t="s">
        <v>811</v>
      </c>
      <c r="F163" s="370" t="s">
        <v>89</v>
      </c>
      <c r="G163" s="370" t="s">
        <v>126</v>
      </c>
      <c r="H163" s="370" t="s">
        <v>615</v>
      </c>
      <c r="I163" s="370" t="s">
        <v>615</v>
      </c>
      <c r="J163" s="370">
        <v>2</v>
      </c>
      <c r="K163" s="370" t="s">
        <v>2472</v>
      </c>
      <c r="L163" s="370">
        <v>42261</v>
      </c>
      <c r="M163" s="370" t="s">
        <v>2419</v>
      </c>
      <c r="N163" s="370">
        <v>0</v>
      </c>
      <c r="O163" s="370">
        <v>1</v>
      </c>
      <c r="P163" s="370">
        <v>1</v>
      </c>
      <c r="Q163" s="370">
        <v>1</v>
      </c>
      <c r="R163" s="370">
        <v>1</v>
      </c>
      <c r="S163" s="370">
        <v>1</v>
      </c>
      <c r="T163" s="370">
        <v>0</v>
      </c>
      <c r="U163" s="370">
        <v>5</v>
      </c>
    </row>
    <row r="164" spans="1:21" s="371" customFormat="1" ht="24.75" customHeight="1">
      <c r="A164" s="370">
        <v>6</v>
      </c>
      <c r="B164" s="370"/>
      <c r="C164" s="370" t="str">
        <f>F164</f>
        <v>Kec. Mandiangin</v>
      </c>
      <c r="D164" s="370"/>
      <c r="E164" s="370"/>
      <c r="F164" s="370" t="str">
        <f>F163</f>
        <v>Kec. Mandiangin</v>
      </c>
      <c r="G164" s="370"/>
      <c r="H164" s="370"/>
      <c r="I164" s="370"/>
      <c r="J164" s="370"/>
      <c r="K164" s="370"/>
      <c r="L164" s="370"/>
      <c r="M164" s="370"/>
      <c r="N164" s="370"/>
      <c r="O164" s="370">
        <f t="shared" ref="O164:T164" si="8">SUM(O127:O163)</f>
        <v>39</v>
      </c>
      <c r="P164" s="370">
        <f t="shared" si="8"/>
        <v>42</v>
      </c>
      <c r="Q164" s="370">
        <f t="shared" si="8"/>
        <v>41</v>
      </c>
      <c r="R164" s="370">
        <f t="shared" si="8"/>
        <v>39</v>
      </c>
      <c r="S164" s="370">
        <f t="shared" si="8"/>
        <v>40</v>
      </c>
      <c r="T164" s="370">
        <f t="shared" si="8"/>
        <v>39</v>
      </c>
      <c r="U164" s="370">
        <f>SUM(O164:T164)</f>
        <v>240</v>
      </c>
    </row>
    <row r="165" spans="1:21" s="371" customFormat="1" hidden="1">
      <c r="A165" s="370">
        <f>A163+1</f>
        <v>150</v>
      </c>
      <c r="B165" s="370" t="s">
        <v>924</v>
      </c>
      <c r="C165" s="370" t="s">
        <v>925</v>
      </c>
      <c r="D165" s="370" t="s">
        <v>1599</v>
      </c>
      <c r="E165" s="370" t="s">
        <v>926</v>
      </c>
      <c r="F165" s="370" t="s">
        <v>83</v>
      </c>
      <c r="G165" s="370" t="s">
        <v>126</v>
      </c>
      <c r="H165" s="370" t="s">
        <v>615</v>
      </c>
      <c r="I165" s="370" t="s">
        <v>615</v>
      </c>
      <c r="J165" s="370">
        <v>2</v>
      </c>
      <c r="K165" s="370" t="s">
        <v>2410</v>
      </c>
      <c r="L165" s="370">
        <v>27030</v>
      </c>
      <c r="M165" s="370" t="s">
        <v>2409</v>
      </c>
      <c r="N165" s="370">
        <v>450</v>
      </c>
      <c r="O165" s="370">
        <v>1</v>
      </c>
      <c r="P165" s="370">
        <v>1</v>
      </c>
      <c r="Q165" s="370">
        <v>1</v>
      </c>
      <c r="R165" s="370">
        <v>1</v>
      </c>
      <c r="S165" s="370">
        <v>2</v>
      </c>
      <c r="T165" s="370">
        <v>2</v>
      </c>
      <c r="U165" s="370">
        <v>8</v>
      </c>
    </row>
    <row r="166" spans="1:21" s="371" customFormat="1" hidden="1">
      <c r="A166" s="370">
        <f t="shared" si="7"/>
        <v>151</v>
      </c>
      <c r="B166" s="370" t="s">
        <v>927</v>
      </c>
      <c r="C166" s="370" t="s">
        <v>928</v>
      </c>
      <c r="D166" s="370" t="s">
        <v>1596</v>
      </c>
      <c r="E166" s="370" t="s">
        <v>929</v>
      </c>
      <c r="F166" s="370" t="s">
        <v>83</v>
      </c>
      <c r="G166" s="370" t="s">
        <v>126</v>
      </c>
      <c r="H166" s="370" t="s">
        <v>615</v>
      </c>
      <c r="I166" s="370" t="s">
        <v>615</v>
      </c>
      <c r="J166" s="370">
        <v>2</v>
      </c>
      <c r="K166" s="370" t="s">
        <v>2473</v>
      </c>
      <c r="L166" s="370">
        <v>23561</v>
      </c>
      <c r="M166" s="370" t="s">
        <v>2409</v>
      </c>
      <c r="N166" s="370">
        <v>900</v>
      </c>
      <c r="O166" s="370">
        <v>1</v>
      </c>
      <c r="P166" s="370">
        <v>1</v>
      </c>
      <c r="Q166" s="370">
        <v>1</v>
      </c>
      <c r="R166" s="370">
        <v>1</v>
      </c>
      <c r="S166" s="370">
        <v>1</v>
      </c>
      <c r="T166" s="370">
        <v>1</v>
      </c>
      <c r="U166" s="370">
        <v>6</v>
      </c>
    </row>
    <row r="167" spans="1:21" s="371" customFormat="1" hidden="1">
      <c r="A167" s="370">
        <f t="shared" si="7"/>
        <v>152</v>
      </c>
      <c r="B167" s="370" t="s">
        <v>932</v>
      </c>
      <c r="C167" s="370" t="s">
        <v>933</v>
      </c>
      <c r="D167" s="370" t="s">
        <v>1605</v>
      </c>
      <c r="E167" s="370" t="s">
        <v>371</v>
      </c>
      <c r="F167" s="370" t="s">
        <v>83</v>
      </c>
      <c r="G167" s="370" t="s">
        <v>126</v>
      </c>
      <c r="H167" s="370" t="s">
        <v>615</v>
      </c>
      <c r="I167" s="370" t="s">
        <v>615</v>
      </c>
      <c r="J167" s="370">
        <v>2</v>
      </c>
      <c r="K167" s="370" t="s">
        <v>2410</v>
      </c>
      <c r="L167" s="370">
        <v>27760</v>
      </c>
      <c r="M167" s="370" t="s">
        <v>2409</v>
      </c>
      <c r="N167" s="370">
        <v>450</v>
      </c>
      <c r="O167" s="370">
        <v>2</v>
      </c>
      <c r="P167" s="370">
        <v>1</v>
      </c>
      <c r="Q167" s="370">
        <v>1</v>
      </c>
      <c r="R167" s="370">
        <v>1</v>
      </c>
      <c r="S167" s="370">
        <v>1</v>
      </c>
      <c r="T167" s="370">
        <v>1</v>
      </c>
      <c r="U167" s="370">
        <v>7</v>
      </c>
    </row>
    <row r="168" spans="1:21" s="371" customFormat="1" hidden="1">
      <c r="A168" s="370">
        <f t="shared" si="7"/>
        <v>153</v>
      </c>
      <c r="B168" s="370" t="s">
        <v>915</v>
      </c>
      <c r="C168" s="370" t="s">
        <v>916</v>
      </c>
      <c r="D168" s="370" t="s">
        <v>1601</v>
      </c>
      <c r="E168" s="370" t="s">
        <v>917</v>
      </c>
      <c r="F168" s="370" t="s">
        <v>83</v>
      </c>
      <c r="G168" s="370" t="s">
        <v>126</v>
      </c>
      <c r="H168" s="370" t="s">
        <v>615</v>
      </c>
      <c r="I168" s="370" t="s">
        <v>615</v>
      </c>
      <c r="J168" s="370">
        <v>2</v>
      </c>
      <c r="K168" s="370" t="s">
        <v>2410</v>
      </c>
      <c r="L168" s="370">
        <v>27760</v>
      </c>
      <c r="M168" s="370" t="s">
        <v>2409</v>
      </c>
      <c r="N168" s="370">
        <v>900</v>
      </c>
      <c r="O168" s="370">
        <v>2</v>
      </c>
      <c r="P168" s="370">
        <v>2</v>
      </c>
      <c r="Q168" s="370">
        <v>2</v>
      </c>
      <c r="R168" s="370">
        <v>2</v>
      </c>
      <c r="S168" s="370">
        <v>2</v>
      </c>
      <c r="T168" s="370">
        <v>2</v>
      </c>
      <c r="U168" s="370">
        <v>12</v>
      </c>
    </row>
    <row r="169" spans="1:21" s="371" customFormat="1" hidden="1">
      <c r="A169" s="370">
        <f t="shared" si="7"/>
        <v>154</v>
      </c>
      <c r="B169" s="370" t="s">
        <v>935</v>
      </c>
      <c r="C169" s="370" t="s">
        <v>936</v>
      </c>
      <c r="D169" s="370" t="s">
        <v>1600</v>
      </c>
      <c r="E169" s="370" t="s">
        <v>937</v>
      </c>
      <c r="F169" s="370" t="s">
        <v>83</v>
      </c>
      <c r="G169" s="370" t="s">
        <v>126</v>
      </c>
      <c r="H169" s="370" t="s">
        <v>615</v>
      </c>
      <c r="I169" s="370" t="s">
        <v>615</v>
      </c>
      <c r="J169" s="370">
        <v>2</v>
      </c>
      <c r="K169" s="370" t="s">
        <v>2410</v>
      </c>
      <c r="L169" s="370">
        <v>27030</v>
      </c>
      <c r="M169" s="370" t="s">
        <v>2409</v>
      </c>
      <c r="N169" s="370">
        <v>900</v>
      </c>
      <c r="O169" s="370">
        <v>2</v>
      </c>
      <c r="P169" s="370">
        <v>2</v>
      </c>
      <c r="Q169" s="370">
        <v>2</v>
      </c>
      <c r="R169" s="370">
        <v>2</v>
      </c>
      <c r="S169" s="370">
        <v>2</v>
      </c>
      <c r="T169" s="370">
        <v>2</v>
      </c>
      <c r="U169" s="370">
        <v>12</v>
      </c>
    </row>
    <row r="170" spans="1:21" s="371" customFormat="1" hidden="1">
      <c r="A170" s="370">
        <f t="shared" si="7"/>
        <v>155</v>
      </c>
      <c r="B170" s="370" t="s">
        <v>903</v>
      </c>
      <c r="C170" s="370" t="s">
        <v>904</v>
      </c>
      <c r="D170" s="370" t="s">
        <v>905</v>
      </c>
      <c r="E170" s="370" t="s">
        <v>905</v>
      </c>
      <c r="F170" s="370" t="s">
        <v>83</v>
      </c>
      <c r="G170" s="370" t="s">
        <v>126</v>
      </c>
      <c r="H170" s="370" t="s">
        <v>615</v>
      </c>
      <c r="I170" s="370" t="s">
        <v>615</v>
      </c>
      <c r="J170" s="370">
        <v>2</v>
      </c>
      <c r="K170" s="370" t="s">
        <v>2474</v>
      </c>
      <c r="L170" s="370">
        <v>28856</v>
      </c>
      <c r="M170" s="370" t="s">
        <v>2419</v>
      </c>
      <c r="N170" s="370">
        <v>0</v>
      </c>
      <c r="O170" s="370">
        <v>1</v>
      </c>
      <c r="P170" s="370">
        <v>1</v>
      </c>
      <c r="Q170" s="370">
        <v>1</v>
      </c>
      <c r="R170" s="370">
        <v>1</v>
      </c>
      <c r="S170" s="370">
        <v>1</v>
      </c>
      <c r="T170" s="370">
        <v>1</v>
      </c>
      <c r="U170" s="370">
        <v>6</v>
      </c>
    </row>
    <row r="171" spans="1:21" s="371" customFormat="1" hidden="1">
      <c r="A171" s="370">
        <f t="shared" si="7"/>
        <v>156</v>
      </c>
      <c r="B171" s="370" t="s">
        <v>912</v>
      </c>
      <c r="C171" s="370" t="s">
        <v>913</v>
      </c>
      <c r="D171" s="370" t="s">
        <v>914</v>
      </c>
      <c r="E171" s="370" t="s">
        <v>914</v>
      </c>
      <c r="F171" s="370" t="s">
        <v>83</v>
      </c>
      <c r="G171" s="370" t="s">
        <v>126</v>
      </c>
      <c r="H171" s="370" t="s">
        <v>615</v>
      </c>
      <c r="I171" s="370" t="s">
        <v>615</v>
      </c>
      <c r="J171" s="370">
        <v>2</v>
      </c>
      <c r="K171" s="370" t="s">
        <v>2421</v>
      </c>
      <c r="L171" s="370">
        <v>29952</v>
      </c>
      <c r="M171" s="370" t="s">
        <v>2415</v>
      </c>
      <c r="N171" s="370">
        <v>100</v>
      </c>
      <c r="O171" s="370">
        <v>2</v>
      </c>
      <c r="P171" s="370">
        <v>1</v>
      </c>
      <c r="Q171" s="370">
        <v>1</v>
      </c>
      <c r="R171" s="370">
        <v>1</v>
      </c>
      <c r="S171" s="370">
        <v>1</v>
      </c>
      <c r="T171" s="370">
        <v>1</v>
      </c>
      <c r="U171" s="370">
        <v>7</v>
      </c>
    </row>
    <row r="172" spans="1:21" s="371" customFormat="1" hidden="1">
      <c r="A172" s="370">
        <f t="shared" si="7"/>
        <v>157</v>
      </c>
      <c r="B172" s="370" t="s">
        <v>891</v>
      </c>
      <c r="C172" s="370" t="s">
        <v>892</v>
      </c>
      <c r="D172" s="370" t="s">
        <v>1593</v>
      </c>
      <c r="E172" s="370" t="s">
        <v>893</v>
      </c>
      <c r="F172" s="370" t="s">
        <v>83</v>
      </c>
      <c r="G172" s="370" t="s">
        <v>126</v>
      </c>
      <c r="H172" s="370" t="s">
        <v>615</v>
      </c>
      <c r="I172" s="370" t="s">
        <v>615</v>
      </c>
      <c r="J172" s="370">
        <v>2</v>
      </c>
      <c r="K172" s="370" t="s">
        <v>2410</v>
      </c>
      <c r="L172" s="370">
        <v>38535</v>
      </c>
      <c r="M172" s="370" t="s">
        <v>2409</v>
      </c>
      <c r="N172" s="370">
        <v>900</v>
      </c>
      <c r="O172" s="370">
        <v>1</v>
      </c>
      <c r="P172" s="370">
        <v>1</v>
      </c>
      <c r="Q172" s="370">
        <v>1</v>
      </c>
      <c r="R172" s="370">
        <v>1</v>
      </c>
      <c r="S172" s="370">
        <v>1</v>
      </c>
      <c r="T172" s="370">
        <v>1</v>
      </c>
      <c r="U172" s="370">
        <v>6</v>
      </c>
    </row>
    <row r="173" spans="1:21" s="371" customFormat="1" hidden="1">
      <c r="A173" s="370">
        <f t="shared" si="7"/>
        <v>158</v>
      </c>
      <c r="B173" s="370" t="s">
        <v>930</v>
      </c>
      <c r="C173" s="370" t="s">
        <v>1604</v>
      </c>
      <c r="D173" s="370" t="s">
        <v>931</v>
      </c>
      <c r="E173" s="370" t="s">
        <v>931</v>
      </c>
      <c r="F173" s="370" t="s">
        <v>83</v>
      </c>
      <c r="G173" s="370" t="s">
        <v>126</v>
      </c>
      <c r="H173" s="370" t="s">
        <v>615</v>
      </c>
      <c r="I173" s="370" t="s">
        <v>615</v>
      </c>
      <c r="J173" s="370">
        <v>2</v>
      </c>
      <c r="K173" s="370" t="s">
        <v>2410</v>
      </c>
      <c r="L173" s="370">
        <v>39650</v>
      </c>
      <c r="M173" s="370" t="s">
        <v>2419</v>
      </c>
      <c r="N173" s="370">
        <v>0</v>
      </c>
      <c r="O173" s="370">
        <v>1</v>
      </c>
      <c r="P173" s="370">
        <v>2</v>
      </c>
      <c r="Q173" s="370">
        <v>1</v>
      </c>
      <c r="R173" s="370">
        <v>1</v>
      </c>
      <c r="S173" s="370">
        <v>1</v>
      </c>
      <c r="T173" s="370">
        <v>1</v>
      </c>
      <c r="U173" s="370">
        <v>7</v>
      </c>
    </row>
    <row r="174" spans="1:21" s="371" customFormat="1" hidden="1">
      <c r="A174" s="370">
        <f t="shared" si="7"/>
        <v>159</v>
      </c>
      <c r="B174" s="370" t="s">
        <v>906</v>
      </c>
      <c r="C174" s="370" t="s">
        <v>907</v>
      </c>
      <c r="D174" s="370" t="s">
        <v>1602</v>
      </c>
      <c r="E174" s="370" t="s">
        <v>908</v>
      </c>
      <c r="F174" s="370" t="s">
        <v>83</v>
      </c>
      <c r="G174" s="370" t="s">
        <v>126</v>
      </c>
      <c r="H174" s="370" t="s">
        <v>615</v>
      </c>
      <c r="I174" s="370" t="s">
        <v>615</v>
      </c>
      <c r="J174" s="370">
        <v>2</v>
      </c>
      <c r="K174" s="370" t="s">
        <v>2410</v>
      </c>
      <c r="L174" s="370">
        <v>39814</v>
      </c>
      <c r="M174" s="370" t="s">
        <v>2409</v>
      </c>
      <c r="N174" s="370">
        <v>0</v>
      </c>
      <c r="O174" s="370">
        <v>1</v>
      </c>
      <c r="P174" s="370">
        <v>1</v>
      </c>
      <c r="Q174" s="370">
        <v>1</v>
      </c>
      <c r="R174" s="370">
        <v>1</v>
      </c>
      <c r="S174" s="370">
        <v>1</v>
      </c>
      <c r="T174" s="370">
        <v>1</v>
      </c>
      <c r="U174" s="370">
        <v>6</v>
      </c>
    </row>
    <row r="175" spans="1:21" s="371" customFormat="1" hidden="1">
      <c r="A175" s="370">
        <f t="shared" si="7"/>
        <v>160</v>
      </c>
      <c r="B175" s="370" t="s">
        <v>897</v>
      </c>
      <c r="C175" s="370" t="s">
        <v>898</v>
      </c>
      <c r="D175" s="370" t="s">
        <v>1597</v>
      </c>
      <c r="E175" s="370" t="s">
        <v>899</v>
      </c>
      <c r="F175" s="370" t="s">
        <v>83</v>
      </c>
      <c r="G175" s="370" t="s">
        <v>126</v>
      </c>
      <c r="H175" s="370" t="s">
        <v>615</v>
      </c>
      <c r="I175" s="370" t="s">
        <v>615</v>
      </c>
      <c r="J175" s="370">
        <v>2</v>
      </c>
      <c r="K175" s="370" t="s">
        <v>2410</v>
      </c>
      <c r="L175" s="370" t="s">
        <v>615</v>
      </c>
      <c r="M175" s="370" t="s">
        <v>2419</v>
      </c>
      <c r="N175" s="370">
        <v>0</v>
      </c>
      <c r="O175" s="370">
        <v>1</v>
      </c>
      <c r="P175" s="370">
        <v>1</v>
      </c>
      <c r="Q175" s="370">
        <v>2</v>
      </c>
      <c r="R175" s="370">
        <v>1</v>
      </c>
      <c r="S175" s="370">
        <v>1</v>
      </c>
      <c r="T175" s="370">
        <v>1</v>
      </c>
      <c r="U175" s="370">
        <v>7</v>
      </c>
    </row>
    <row r="176" spans="1:21" s="371" customFormat="1" hidden="1">
      <c r="A176" s="370">
        <f t="shared" si="7"/>
        <v>161</v>
      </c>
      <c r="B176" s="370" t="s">
        <v>909</v>
      </c>
      <c r="C176" s="370" t="s">
        <v>910</v>
      </c>
      <c r="D176" s="370" t="s">
        <v>1603</v>
      </c>
      <c r="E176" s="370" t="s">
        <v>911</v>
      </c>
      <c r="F176" s="370" t="s">
        <v>83</v>
      </c>
      <c r="G176" s="370" t="s">
        <v>126</v>
      </c>
      <c r="H176" s="370" t="s">
        <v>615</v>
      </c>
      <c r="I176" s="370" t="s">
        <v>615</v>
      </c>
      <c r="J176" s="370">
        <v>2</v>
      </c>
      <c r="K176" s="370" t="s">
        <v>2432</v>
      </c>
      <c r="L176" s="370">
        <v>3654</v>
      </c>
      <c r="M176" s="370" t="s">
        <v>2419</v>
      </c>
      <c r="N176" s="370">
        <v>0</v>
      </c>
      <c r="O176" s="370">
        <v>1</v>
      </c>
      <c r="P176" s="370">
        <v>1</v>
      </c>
      <c r="Q176" s="370">
        <v>1</v>
      </c>
      <c r="R176" s="370">
        <v>1</v>
      </c>
      <c r="S176" s="370">
        <v>1</v>
      </c>
      <c r="T176" s="370">
        <v>1</v>
      </c>
      <c r="U176" s="370">
        <v>6</v>
      </c>
    </row>
    <row r="177" spans="1:21" s="371" customFormat="1" hidden="1">
      <c r="A177" s="370">
        <f t="shared" si="7"/>
        <v>162</v>
      </c>
      <c r="B177" s="370" t="s">
        <v>900</v>
      </c>
      <c r="C177" s="370" t="s">
        <v>901</v>
      </c>
      <c r="D177" s="370" t="s">
        <v>1598</v>
      </c>
      <c r="E177" s="370" t="s">
        <v>902</v>
      </c>
      <c r="F177" s="370" t="s">
        <v>83</v>
      </c>
      <c r="G177" s="370" t="s">
        <v>126</v>
      </c>
      <c r="H177" s="370" t="s">
        <v>615</v>
      </c>
      <c r="I177" s="370" t="s">
        <v>615</v>
      </c>
      <c r="J177" s="370">
        <v>2</v>
      </c>
      <c r="K177" s="370" t="s">
        <v>2432</v>
      </c>
      <c r="L177" s="370">
        <v>35799</v>
      </c>
      <c r="M177" s="370" t="s">
        <v>2409</v>
      </c>
      <c r="N177" s="370">
        <v>900</v>
      </c>
      <c r="O177" s="370">
        <v>1</v>
      </c>
      <c r="P177" s="370">
        <v>1</v>
      </c>
      <c r="Q177" s="370">
        <v>2</v>
      </c>
      <c r="R177" s="370">
        <v>2</v>
      </c>
      <c r="S177" s="370">
        <v>1</v>
      </c>
      <c r="T177" s="370">
        <v>2</v>
      </c>
      <c r="U177" s="370">
        <v>9</v>
      </c>
    </row>
    <row r="178" spans="1:21" s="371" customFormat="1" hidden="1">
      <c r="A178" s="370">
        <f t="shared" si="7"/>
        <v>163</v>
      </c>
      <c r="B178" s="370" t="s">
        <v>921</v>
      </c>
      <c r="C178" s="370" t="s">
        <v>922</v>
      </c>
      <c r="D178" s="370" t="s">
        <v>1592</v>
      </c>
      <c r="E178" s="370" t="s">
        <v>923</v>
      </c>
      <c r="F178" s="370" t="s">
        <v>83</v>
      </c>
      <c r="G178" s="370" t="s">
        <v>126</v>
      </c>
      <c r="H178" s="370" t="s">
        <v>615</v>
      </c>
      <c r="I178" s="370" t="s">
        <v>615</v>
      </c>
      <c r="J178" s="370">
        <v>2</v>
      </c>
      <c r="K178" s="370" t="s">
        <v>2410</v>
      </c>
      <c r="L178" s="370">
        <v>35952</v>
      </c>
      <c r="M178" s="370" t="s">
        <v>2419</v>
      </c>
      <c r="N178" s="370">
        <v>0</v>
      </c>
      <c r="O178" s="370">
        <v>1</v>
      </c>
      <c r="P178" s="370">
        <v>1</v>
      </c>
      <c r="Q178" s="370">
        <v>1</v>
      </c>
      <c r="R178" s="370">
        <v>1</v>
      </c>
      <c r="S178" s="370">
        <v>1</v>
      </c>
      <c r="T178" s="370">
        <v>1</v>
      </c>
      <c r="U178" s="370">
        <v>6</v>
      </c>
    </row>
    <row r="179" spans="1:21" s="371" customFormat="1" hidden="1">
      <c r="A179" s="370">
        <f t="shared" si="7"/>
        <v>164</v>
      </c>
      <c r="B179" s="370" t="s">
        <v>934</v>
      </c>
      <c r="C179" s="370" t="s">
        <v>1606</v>
      </c>
      <c r="D179" s="370" t="s">
        <v>1607</v>
      </c>
      <c r="E179" s="370" t="s">
        <v>189</v>
      </c>
      <c r="F179" s="370" t="s">
        <v>83</v>
      </c>
      <c r="G179" s="370" t="s">
        <v>127</v>
      </c>
      <c r="H179" s="370" t="s">
        <v>615</v>
      </c>
      <c r="I179" s="370" t="s">
        <v>615</v>
      </c>
      <c r="J179" s="370">
        <v>2</v>
      </c>
      <c r="K179" s="370" t="s">
        <v>2475</v>
      </c>
      <c r="L179" s="370">
        <v>39616</v>
      </c>
      <c r="M179" s="370" t="s">
        <v>2415</v>
      </c>
      <c r="N179" s="370">
        <v>1200</v>
      </c>
      <c r="O179" s="370">
        <v>1</v>
      </c>
      <c r="P179" s="370">
        <v>2</v>
      </c>
      <c r="Q179" s="370">
        <v>1</v>
      </c>
      <c r="R179" s="370">
        <v>1</v>
      </c>
      <c r="S179" s="370">
        <v>1</v>
      </c>
      <c r="T179" s="370">
        <v>1</v>
      </c>
      <c r="U179" s="370">
        <v>7</v>
      </c>
    </row>
    <row r="180" spans="1:21" s="371" customFormat="1" hidden="1">
      <c r="A180" s="370">
        <f t="shared" si="7"/>
        <v>165</v>
      </c>
      <c r="B180" s="370" t="s">
        <v>894</v>
      </c>
      <c r="C180" s="370" t="s">
        <v>895</v>
      </c>
      <c r="D180" s="370" t="s">
        <v>1595</v>
      </c>
      <c r="E180" s="370" t="s">
        <v>896</v>
      </c>
      <c r="F180" s="370" t="s">
        <v>83</v>
      </c>
      <c r="G180" s="370" t="s">
        <v>126</v>
      </c>
      <c r="H180" s="370" t="s">
        <v>615</v>
      </c>
      <c r="I180" s="370" t="s">
        <v>615</v>
      </c>
      <c r="J180" s="370">
        <v>2</v>
      </c>
      <c r="K180" s="370" t="s">
        <v>2410</v>
      </c>
      <c r="L180" s="370">
        <v>29437</v>
      </c>
      <c r="M180" s="370" t="s">
        <v>2419</v>
      </c>
      <c r="N180" s="370">
        <v>0</v>
      </c>
      <c r="O180" s="370">
        <v>1</v>
      </c>
      <c r="P180" s="370">
        <v>1</v>
      </c>
      <c r="Q180" s="370">
        <v>2</v>
      </c>
      <c r="R180" s="370">
        <v>1</v>
      </c>
      <c r="S180" s="370">
        <v>1</v>
      </c>
      <c r="T180" s="370">
        <v>1</v>
      </c>
      <c r="U180" s="370">
        <v>7</v>
      </c>
    </row>
    <row r="181" spans="1:21" s="371" customFormat="1" hidden="1">
      <c r="A181" s="370">
        <f t="shared" si="7"/>
        <v>166</v>
      </c>
      <c r="B181" s="370" t="s">
        <v>918</v>
      </c>
      <c r="C181" s="370" t="s">
        <v>919</v>
      </c>
      <c r="D181" s="370" t="s">
        <v>920</v>
      </c>
      <c r="E181" s="370" t="s">
        <v>920</v>
      </c>
      <c r="F181" s="370" t="s">
        <v>83</v>
      </c>
      <c r="G181" s="370" t="s">
        <v>126</v>
      </c>
      <c r="H181" s="370" t="s">
        <v>615</v>
      </c>
      <c r="I181" s="370" t="s">
        <v>615</v>
      </c>
      <c r="J181" s="370">
        <v>2</v>
      </c>
      <c r="K181" s="370" t="s">
        <v>2432</v>
      </c>
      <c r="L181" s="370">
        <v>29281</v>
      </c>
      <c r="M181" s="370" t="s">
        <v>2419</v>
      </c>
      <c r="N181" s="370">
        <v>0</v>
      </c>
      <c r="O181" s="370">
        <v>1</v>
      </c>
      <c r="P181" s="370">
        <v>1</v>
      </c>
      <c r="Q181" s="370">
        <v>1</v>
      </c>
      <c r="R181" s="370">
        <v>1</v>
      </c>
      <c r="S181" s="370">
        <v>1</v>
      </c>
      <c r="T181" s="370">
        <v>1</v>
      </c>
      <c r="U181" s="370">
        <v>6</v>
      </c>
    </row>
    <row r="182" spans="1:21" s="371" customFormat="1" ht="24" customHeight="1">
      <c r="A182" s="370">
        <v>7</v>
      </c>
      <c r="B182" s="370"/>
      <c r="C182" s="370" t="str">
        <f>F182</f>
        <v>Kec. Pauh</v>
      </c>
      <c r="D182" s="370"/>
      <c r="E182" s="370"/>
      <c r="F182" s="370" t="str">
        <f>F181</f>
        <v>Kec. Pauh</v>
      </c>
      <c r="G182" s="370"/>
      <c r="H182" s="370"/>
      <c r="I182" s="370"/>
      <c r="J182" s="370"/>
      <c r="K182" s="370"/>
      <c r="L182" s="370"/>
      <c r="M182" s="370"/>
      <c r="N182" s="370"/>
      <c r="O182" s="370">
        <f t="shared" ref="O182:T182" si="9">SUM(O165:O181)</f>
        <v>21</v>
      </c>
      <c r="P182" s="370">
        <f t="shared" si="9"/>
        <v>21</v>
      </c>
      <c r="Q182" s="370">
        <f t="shared" si="9"/>
        <v>22</v>
      </c>
      <c r="R182" s="370">
        <f t="shared" si="9"/>
        <v>20</v>
      </c>
      <c r="S182" s="370">
        <f t="shared" si="9"/>
        <v>20</v>
      </c>
      <c r="T182" s="370">
        <f t="shared" si="9"/>
        <v>21</v>
      </c>
      <c r="U182" s="370">
        <f>SUM(O182:T182)</f>
        <v>125</v>
      </c>
    </row>
    <row r="183" spans="1:21" s="371" customFormat="1" hidden="1">
      <c r="A183" s="370">
        <f>A181+1</f>
        <v>167</v>
      </c>
      <c r="B183" s="370" t="s">
        <v>965</v>
      </c>
      <c r="C183" s="370" t="s">
        <v>966</v>
      </c>
      <c r="D183" s="370" t="s">
        <v>323</v>
      </c>
      <c r="E183" s="370" t="s">
        <v>977</v>
      </c>
      <c r="F183" s="370" t="s">
        <v>90</v>
      </c>
      <c r="G183" s="370" t="s">
        <v>126</v>
      </c>
      <c r="H183" s="370" t="s">
        <v>615</v>
      </c>
      <c r="I183" s="370" t="s">
        <v>615</v>
      </c>
      <c r="J183" s="370">
        <v>2</v>
      </c>
      <c r="K183" s="370" t="s">
        <v>2410</v>
      </c>
      <c r="L183" s="370">
        <v>23091</v>
      </c>
      <c r="M183" s="370" t="s">
        <v>2409</v>
      </c>
      <c r="N183" s="370">
        <v>0</v>
      </c>
      <c r="O183" s="370">
        <v>2</v>
      </c>
      <c r="P183" s="370">
        <v>1</v>
      </c>
      <c r="Q183" s="370">
        <v>1</v>
      </c>
      <c r="R183" s="370">
        <v>2</v>
      </c>
      <c r="S183" s="370">
        <v>2</v>
      </c>
      <c r="T183" s="370">
        <v>1</v>
      </c>
      <c r="U183" s="370">
        <v>9</v>
      </c>
    </row>
    <row r="184" spans="1:21" s="371" customFormat="1" hidden="1">
      <c r="A184" s="370">
        <f t="shared" si="7"/>
        <v>168</v>
      </c>
      <c r="B184" s="370" t="s">
        <v>938</v>
      </c>
      <c r="C184" s="370" t="s">
        <v>939</v>
      </c>
      <c r="D184" s="370" t="s">
        <v>1614</v>
      </c>
      <c r="E184" s="370" t="s">
        <v>940</v>
      </c>
      <c r="F184" s="370" t="s">
        <v>90</v>
      </c>
      <c r="G184" s="370" t="s">
        <v>126</v>
      </c>
      <c r="H184" s="370" t="s">
        <v>615</v>
      </c>
      <c r="I184" s="370" t="s">
        <v>615</v>
      </c>
      <c r="J184" s="370">
        <v>2</v>
      </c>
      <c r="K184" s="370" t="s">
        <v>2410</v>
      </c>
      <c r="L184" s="370">
        <v>28126</v>
      </c>
      <c r="M184" s="370" t="s">
        <v>2409</v>
      </c>
      <c r="N184" s="370">
        <v>900</v>
      </c>
      <c r="O184" s="370">
        <v>2</v>
      </c>
      <c r="P184" s="370">
        <v>2</v>
      </c>
      <c r="Q184" s="370">
        <v>2</v>
      </c>
      <c r="R184" s="370">
        <v>2</v>
      </c>
      <c r="S184" s="370">
        <v>2</v>
      </c>
      <c r="T184" s="370">
        <v>2</v>
      </c>
      <c r="U184" s="370">
        <v>12</v>
      </c>
    </row>
    <row r="185" spans="1:21" s="371" customFormat="1" hidden="1">
      <c r="A185" s="370">
        <f t="shared" si="7"/>
        <v>169</v>
      </c>
      <c r="B185" s="370" t="s">
        <v>978</v>
      </c>
      <c r="C185" s="370" t="s">
        <v>979</v>
      </c>
      <c r="D185" s="370" t="s">
        <v>2476</v>
      </c>
      <c r="E185" s="370" t="s">
        <v>980</v>
      </c>
      <c r="F185" s="370" t="s">
        <v>90</v>
      </c>
      <c r="G185" s="370" t="s">
        <v>126</v>
      </c>
      <c r="H185" s="370" t="s">
        <v>615</v>
      </c>
      <c r="I185" s="370" t="s">
        <v>615</v>
      </c>
      <c r="J185" s="370">
        <v>2</v>
      </c>
      <c r="K185" s="370" t="s">
        <v>2410</v>
      </c>
      <c r="L185" s="370" t="s">
        <v>615</v>
      </c>
      <c r="M185" s="370" t="s">
        <v>2409</v>
      </c>
      <c r="N185" s="370">
        <v>900</v>
      </c>
      <c r="O185" s="370">
        <v>2</v>
      </c>
      <c r="P185" s="370">
        <v>2</v>
      </c>
      <c r="Q185" s="370">
        <v>2</v>
      </c>
      <c r="R185" s="370">
        <v>2</v>
      </c>
      <c r="S185" s="370">
        <v>2</v>
      </c>
      <c r="T185" s="370">
        <v>2</v>
      </c>
      <c r="U185" s="370">
        <v>12</v>
      </c>
    </row>
    <row r="186" spans="1:21" s="371" customFormat="1" hidden="1">
      <c r="A186" s="370">
        <f t="shared" si="7"/>
        <v>170</v>
      </c>
      <c r="B186" s="370" t="s">
        <v>984</v>
      </c>
      <c r="C186" s="370" t="s">
        <v>985</v>
      </c>
      <c r="D186" s="370" t="s">
        <v>1620</v>
      </c>
      <c r="E186" s="370" t="s">
        <v>986</v>
      </c>
      <c r="F186" s="370" t="s">
        <v>90</v>
      </c>
      <c r="G186" s="370" t="s">
        <v>126</v>
      </c>
      <c r="H186" s="370" t="s">
        <v>615</v>
      </c>
      <c r="I186" s="370" t="s">
        <v>615</v>
      </c>
      <c r="J186" s="370">
        <v>2</v>
      </c>
      <c r="K186" s="370" t="s">
        <v>2410</v>
      </c>
      <c r="L186" s="370">
        <v>29860</v>
      </c>
      <c r="M186" s="370" t="s">
        <v>2409</v>
      </c>
      <c r="N186" s="370">
        <v>900</v>
      </c>
      <c r="O186" s="370">
        <v>1</v>
      </c>
      <c r="P186" s="370">
        <v>1</v>
      </c>
      <c r="Q186" s="370">
        <v>1</v>
      </c>
      <c r="R186" s="370">
        <v>1</v>
      </c>
      <c r="S186" s="370">
        <v>1</v>
      </c>
      <c r="T186" s="370">
        <v>1</v>
      </c>
      <c r="U186" s="370">
        <v>6</v>
      </c>
    </row>
    <row r="187" spans="1:21" s="371" customFormat="1" hidden="1">
      <c r="A187" s="370">
        <f t="shared" si="7"/>
        <v>171</v>
      </c>
      <c r="B187" s="370" t="s">
        <v>970</v>
      </c>
      <c r="C187" s="370" t="s">
        <v>971</v>
      </c>
      <c r="D187" s="370" t="s">
        <v>2477</v>
      </c>
      <c r="E187" s="370" t="s">
        <v>972</v>
      </c>
      <c r="F187" s="370" t="s">
        <v>90</v>
      </c>
      <c r="G187" s="370" t="s">
        <v>126</v>
      </c>
      <c r="H187" s="370" t="s">
        <v>615</v>
      </c>
      <c r="I187" s="370" t="s">
        <v>615</v>
      </c>
      <c r="J187" s="370">
        <v>2</v>
      </c>
      <c r="K187" s="370" t="s">
        <v>2410</v>
      </c>
      <c r="L187" s="370">
        <v>29773</v>
      </c>
      <c r="M187" s="370" t="s">
        <v>2409</v>
      </c>
      <c r="N187" s="370">
        <v>900</v>
      </c>
      <c r="O187" s="370">
        <v>2</v>
      </c>
      <c r="P187" s="370">
        <v>2</v>
      </c>
      <c r="Q187" s="370">
        <v>1</v>
      </c>
      <c r="R187" s="370">
        <v>2</v>
      </c>
      <c r="S187" s="370">
        <v>2</v>
      </c>
      <c r="T187" s="370">
        <v>2</v>
      </c>
      <c r="U187" s="370">
        <v>11</v>
      </c>
    </row>
    <row r="188" spans="1:21" s="371" customFormat="1" hidden="1">
      <c r="A188" s="370">
        <f t="shared" si="7"/>
        <v>172</v>
      </c>
      <c r="B188" s="370" t="s">
        <v>956</v>
      </c>
      <c r="C188" s="370" t="s">
        <v>957</v>
      </c>
      <c r="D188" s="370" t="s">
        <v>1618</v>
      </c>
      <c r="E188" s="370" t="s">
        <v>958</v>
      </c>
      <c r="F188" s="370" t="s">
        <v>90</v>
      </c>
      <c r="G188" s="370" t="s">
        <v>126</v>
      </c>
      <c r="H188" s="370" t="s">
        <v>615</v>
      </c>
      <c r="I188" s="370" t="s">
        <v>615</v>
      </c>
      <c r="J188" s="370">
        <v>2</v>
      </c>
      <c r="K188" s="370" t="s">
        <v>2478</v>
      </c>
      <c r="L188" s="370">
        <v>29587</v>
      </c>
      <c r="M188" s="370" t="s">
        <v>2419</v>
      </c>
      <c r="N188" s="370">
        <v>1</v>
      </c>
      <c r="O188" s="370">
        <v>1</v>
      </c>
      <c r="P188" s="370">
        <v>1</v>
      </c>
      <c r="Q188" s="370">
        <v>1</v>
      </c>
      <c r="R188" s="370">
        <v>1</v>
      </c>
      <c r="S188" s="370">
        <v>1</v>
      </c>
      <c r="T188" s="370">
        <v>1</v>
      </c>
      <c r="U188" s="370">
        <v>6</v>
      </c>
    </row>
    <row r="189" spans="1:21" s="371" customFormat="1" hidden="1">
      <c r="A189" s="370">
        <f t="shared" si="7"/>
        <v>173</v>
      </c>
      <c r="B189" s="370" t="s">
        <v>947</v>
      </c>
      <c r="C189" s="370" t="s">
        <v>948</v>
      </c>
      <c r="D189" s="370" t="s">
        <v>1610</v>
      </c>
      <c r="E189" s="370" t="s">
        <v>949</v>
      </c>
      <c r="F189" s="370" t="s">
        <v>90</v>
      </c>
      <c r="G189" s="370" t="s">
        <v>126</v>
      </c>
      <c r="H189" s="370" t="s">
        <v>615</v>
      </c>
      <c r="I189" s="370" t="s">
        <v>615</v>
      </c>
      <c r="J189" s="370">
        <v>2</v>
      </c>
      <c r="K189" s="370" t="s">
        <v>2410</v>
      </c>
      <c r="L189" s="370">
        <v>34203</v>
      </c>
      <c r="M189" s="370" t="s">
        <v>2409</v>
      </c>
      <c r="N189" s="370">
        <v>1200</v>
      </c>
      <c r="O189" s="370">
        <v>1</v>
      </c>
      <c r="P189" s="370">
        <v>1</v>
      </c>
      <c r="Q189" s="370">
        <v>1</v>
      </c>
      <c r="R189" s="370">
        <v>1</v>
      </c>
      <c r="S189" s="370">
        <v>1</v>
      </c>
      <c r="T189" s="370">
        <v>1</v>
      </c>
      <c r="U189" s="370">
        <v>6</v>
      </c>
    </row>
    <row r="190" spans="1:21" s="371" customFormat="1" hidden="1">
      <c r="A190" s="370">
        <f t="shared" si="7"/>
        <v>174</v>
      </c>
      <c r="B190" s="370" t="s">
        <v>962</v>
      </c>
      <c r="C190" s="370" t="s">
        <v>963</v>
      </c>
      <c r="D190" s="370" t="s">
        <v>2479</v>
      </c>
      <c r="E190" s="370" t="s">
        <v>964</v>
      </c>
      <c r="F190" s="370" t="s">
        <v>90</v>
      </c>
      <c r="G190" s="370" t="s">
        <v>126</v>
      </c>
      <c r="H190" s="370" t="s">
        <v>615</v>
      </c>
      <c r="I190" s="370" t="s">
        <v>615</v>
      </c>
      <c r="J190" s="370">
        <v>2</v>
      </c>
      <c r="K190" s="370" t="s">
        <v>2480</v>
      </c>
      <c r="L190" s="370">
        <v>37622</v>
      </c>
      <c r="M190" s="370" t="s">
        <v>2409</v>
      </c>
      <c r="N190" s="370">
        <v>900</v>
      </c>
      <c r="O190" s="370">
        <v>1</v>
      </c>
      <c r="P190" s="370">
        <v>1</v>
      </c>
      <c r="Q190" s="370">
        <v>1</v>
      </c>
      <c r="R190" s="370">
        <v>1</v>
      </c>
      <c r="S190" s="370">
        <v>1</v>
      </c>
      <c r="T190" s="370">
        <v>1</v>
      </c>
      <c r="U190" s="370">
        <v>6</v>
      </c>
    </row>
    <row r="191" spans="1:21" s="371" customFormat="1" hidden="1">
      <c r="A191" s="370">
        <f t="shared" si="7"/>
        <v>175</v>
      </c>
      <c r="B191" s="370" t="s">
        <v>990</v>
      </c>
      <c r="C191" s="370" t="s">
        <v>991</v>
      </c>
      <c r="D191" s="370" t="s">
        <v>992</v>
      </c>
      <c r="E191" s="370" t="s">
        <v>992</v>
      </c>
      <c r="F191" s="370" t="s">
        <v>90</v>
      </c>
      <c r="G191" s="370" t="s">
        <v>126</v>
      </c>
      <c r="H191" s="370" t="s">
        <v>615</v>
      </c>
      <c r="I191" s="370" t="s">
        <v>615</v>
      </c>
      <c r="J191" s="370">
        <v>2</v>
      </c>
      <c r="K191" s="370" t="s">
        <v>2410</v>
      </c>
      <c r="L191" s="370">
        <v>39309</v>
      </c>
      <c r="M191" s="370" t="s">
        <v>2409</v>
      </c>
      <c r="N191" s="370">
        <v>0</v>
      </c>
      <c r="O191" s="370">
        <v>1</v>
      </c>
      <c r="P191" s="370">
        <v>1</v>
      </c>
      <c r="Q191" s="370">
        <v>1</v>
      </c>
      <c r="R191" s="370">
        <v>1</v>
      </c>
      <c r="S191" s="370">
        <v>1</v>
      </c>
      <c r="T191" s="370">
        <v>1</v>
      </c>
      <c r="U191" s="370">
        <v>6</v>
      </c>
    </row>
    <row r="192" spans="1:21" s="371" customFormat="1" hidden="1">
      <c r="A192" s="370">
        <f t="shared" si="7"/>
        <v>176</v>
      </c>
      <c r="B192" s="370" t="s">
        <v>941</v>
      </c>
      <c r="C192" s="370" t="s">
        <v>942</v>
      </c>
      <c r="D192" s="370" t="s">
        <v>2481</v>
      </c>
      <c r="E192" s="370" t="s">
        <v>943</v>
      </c>
      <c r="F192" s="370" t="s">
        <v>90</v>
      </c>
      <c r="G192" s="370" t="s">
        <v>126</v>
      </c>
      <c r="H192" s="370" t="s">
        <v>615</v>
      </c>
      <c r="I192" s="370" t="s">
        <v>615</v>
      </c>
      <c r="J192" s="370">
        <v>2</v>
      </c>
      <c r="K192" s="370" t="s">
        <v>2478</v>
      </c>
      <c r="L192" s="370">
        <v>10562</v>
      </c>
      <c r="M192" s="370" t="s">
        <v>2409</v>
      </c>
      <c r="N192" s="370">
        <v>900</v>
      </c>
      <c r="O192" s="370">
        <v>1</v>
      </c>
      <c r="P192" s="370">
        <v>1</v>
      </c>
      <c r="Q192" s="370">
        <v>1</v>
      </c>
      <c r="R192" s="370">
        <v>1</v>
      </c>
      <c r="S192" s="370">
        <v>1</v>
      </c>
      <c r="T192" s="370">
        <v>1</v>
      </c>
      <c r="U192" s="370">
        <v>6</v>
      </c>
    </row>
    <row r="193" spans="1:21" s="371" customFormat="1" hidden="1">
      <c r="A193" s="370">
        <f t="shared" si="7"/>
        <v>177</v>
      </c>
      <c r="B193" s="370" t="s">
        <v>993</v>
      </c>
      <c r="C193" s="370" t="s">
        <v>994</v>
      </c>
      <c r="D193" s="370" t="s">
        <v>1616</v>
      </c>
      <c r="E193" s="370" t="s">
        <v>995</v>
      </c>
      <c r="F193" s="370" t="s">
        <v>90</v>
      </c>
      <c r="G193" s="370" t="s">
        <v>126</v>
      </c>
      <c r="H193" s="370" t="s">
        <v>615</v>
      </c>
      <c r="I193" s="370" t="s">
        <v>615</v>
      </c>
      <c r="J193" s="370">
        <v>2</v>
      </c>
      <c r="K193" s="370" t="s">
        <v>2410</v>
      </c>
      <c r="L193" s="370">
        <v>39623</v>
      </c>
      <c r="M193" s="370" t="s">
        <v>2409</v>
      </c>
      <c r="N193" s="370">
        <v>900</v>
      </c>
      <c r="O193" s="370">
        <v>1</v>
      </c>
      <c r="P193" s="370">
        <v>1</v>
      </c>
      <c r="Q193" s="370">
        <v>1</v>
      </c>
      <c r="R193" s="370">
        <v>1</v>
      </c>
      <c r="S193" s="370">
        <v>1</v>
      </c>
      <c r="T193" s="370">
        <v>1</v>
      </c>
      <c r="U193" s="370">
        <v>6</v>
      </c>
    </row>
    <row r="194" spans="1:21" s="371" customFormat="1" hidden="1">
      <c r="A194" s="370">
        <f t="shared" si="7"/>
        <v>178</v>
      </c>
      <c r="B194" s="370" t="s">
        <v>959</v>
      </c>
      <c r="C194" s="370" t="s">
        <v>960</v>
      </c>
      <c r="D194" s="370" t="s">
        <v>1612</v>
      </c>
      <c r="E194" s="370" t="s">
        <v>961</v>
      </c>
      <c r="F194" s="370" t="s">
        <v>90</v>
      </c>
      <c r="G194" s="370" t="s">
        <v>126</v>
      </c>
      <c r="H194" s="370" t="s">
        <v>615</v>
      </c>
      <c r="I194" s="370" t="s">
        <v>615</v>
      </c>
      <c r="J194" s="370">
        <v>2</v>
      </c>
      <c r="K194" s="370" t="s">
        <v>2410</v>
      </c>
      <c r="L194" s="370">
        <v>27485</v>
      </c>
      <c r="M194" s="370" t="s">
        <v>2409</v>
      </c>
      <c r="N194" s="370">
        <v>900</v>
      </c>
      <c r="O194" s="370">
        <v>2</v>
      </c>
      <c r="P194" s="370">
        <v>2</v>
      </c>
      <c r="Q194" s="370">
        <v>2</v>
      </c>
      <c r="R194" s="370">
        <v>2</v>
      </c>
      <c r="S194" s="370">
        <v>1</v>
      </c>
      <c r="T194" s="370">
        <v>2</v>
      </c>
      <c r="U194" s="370">
        <v>11</v>
      </c>
    </row>
    <row r="195" spans="1:21" s="371" customFormat="1" hidden="1">
      <c r="A195" s="370">
        <f t="shared" si="7"/>
        <v>179</v>
      </c>
      <c r="B195" s="370" t="s">
        <v>996</v>
      </c>
      <c r="C195" s="370" t="s">
        <v>997</v>
      </c>
      <c r="D195" s="370" t="s">
        <v>216</v>
      </c>
      <c r="E195" s="370" t="s">
        <v>216</v>
      </c>
      <c r="F195" s="370" t="s">
        <v>90</v>
      </c>
      <c r="G195" s="370" t="s">
        <v>126</v>
      </c>
      <c r="H195" s="370" t="s">
        <v>615</v>
      </c>
      <c r="I195" s="370" t="s">
        <v>615</v>
      </c>
      <c r="J195" s="370">
        <v>2</v>
      </c>
      <c r="K195" s="370" t="s">
        <v>2410</v>
      </c>
      <c r="L195" s="370" t="s">
        <v>615</v>
      </c>
      <c r="M195" s="370" t="s">
        <v>2409</v>
      </c>
      <c r="N195" s="370">
        <v>90</v>
      </c>
      <c r="O195" s="370">
        <v>1</v>
      </c>
      <c r="P195" s="370">
        <v>1</v>
      </c>
      <c r="Q195" s="370">
        <v>2</v>
      </c>
      <c r="R195" s="370">
        <v>1</v>
      </c>
      <c r="S195" s="370">
        <v>1</v>
      </c>
      <c r="T195" s="370">
        <v>2</v>
      </c>
      <c r="U195" s="370">
        <v>8</v>
      </c>
    </row>
    <row r="196" spans="1:21" s="371" customFormat="1" hidden="1">
      <c r="A196" s="370">
        <f t="shared" si="7"/>
        <v>180</v>
      </c>
      <c r="B196" s="370" t="s">
        <v>1000</v>
      </c>
      <c r="C196" s="370" t="s">
        <v>1001</v>
      </c>
      <c r="D196" s="370" t="s">
        <v>1621</v>
      </c>
      <c r="E196" s="370" t="s">
        <v>1002</v>
      </c>
      <c r="F196" s="370" t="s">
        <v>90</v>
      </c>
      <c r="G196" s="370" t="s">
        <v>126</v>
      </c>
      <c r="H196" s="370" t="s">
        <v>615</v>
      </c>
      <c r="I196" s="370" t="s">
        <v>615</v>
      </c>
      <c r="J196" s="370">
        <v>2</v>
      </c>
      <c r="K196" s="370" t="s">
        <v>2410</v>
      </c>
      <c r="L196" s="370">
        <v>28126</v>
      </c>
      <c r="M196" s="370" t="s">
        <v>2409</v>
      </c>
      <c r="N196" s="370">
        <v>900</v>
      </c>
      <c r="O196" s="370">
        <v>1</v>
      </c>
      <c r="P196" s="370">
        <v>1</v>
      </c>
      <c r="Q196" s="370">
        <v>1</v>
      </c>
      <c r="R196" s="370">
        <v>1</v>
      </c>
      <c r="S196" s="370">
        <v>1</v>
      </c>
      <c r="T196" s="370">
        <v>1</v>
      </c>
      <c r="U196" s="370">
        <v>6</v>
      </c>
    </row>
    <row r="197" spans="1:21" s="371" customFormat="1" hidden="1">
      <c r="A197" s="370">
        <f t="shared" si="7"/>
        <v>181</v>
      </c>
      <c r="B197" s="370" t="s">
        <v>975</v>
      </c>
      <c r="C197" s="370" t="s">
        <v>976</v>
      </c>
      <c r="D197" s="370" t="s">
        <v>1609</v>
      </c>
      <c r="E197" s="370" t="s">
        <v>977</v>
      </c>
      <c r="F197" s="370" t="s">
        <v>90</v>
      </c>
      <c r="G197" s="370" t="s">
        <v>126</v>
      </c>
      <c r="H197" s="370" t="s">
        <v>615</v>
      </c>
      <c r="I197" s="370" t="s">
        <v>615</v>
      </c>
      <c r="J197" s="370">
        <v>2</v>
      </c>
      <c r="K197" s="370" t="s">
        <v>2410</v>
      </c>
      <c r="L197" s="370">
        <v>28856</v>
      </c>
      <c r="M197" s="370" t="s">
        <v>2409</v>
      </c>
      <c r="N197" s="370">
        <v>900</v>
      </c>
      <c r="O197" s="370">
        <v>1</v>
      </c>
      <c r="P197" s="370">
        <v>1</v>
      </c>
      <c r="Q197" s="370">
        <v>1</v>
      </c>
      <c r="R197" s="370">
        <v>1</v>
      </c>
      <c r="S197" s="370">
        <v>1</v>
      </c>
      <c r="T197" s="370">
        <v>1</v>
      </c>
      <c r="U197" s="370">
        <v>6</v>
      </c>
    </row>
    <row r="198" spans="1:21" s="371" customFormat="1" hidden="1">
      <c r="A198" s="370">
        <f t="shared" si="7"/>
        <v>182</v>
      </c>
      <c r="B198" s="370" t="s">
        <v>953</v>
      </c>
      <c r="C198" s="370" t="s">
        <v>954</v>
      </c>
      <c r="D198" s="370" t="s">
        <v>2482</v>
      </c>
      <c r="E198" s="370" t="s">
        <v>955</v>
      </c>
      <c r="F198" s="370" t="s">
        <v>90</v>
      </c>
      <c r="G198" s="370" t="s">
        <v>126</v>
      </c>
      <c r="H198" s="370" t="s">
        <v>615</v>
      </c>
      <c r="I198" s="370" t="s">
        <v>615</v>
      </c>
      <c r="J198" s="370">
        <v>2</v>
      </c>
      <c r="K198" s="370" t="s">
        <v>2410</v>
      </c>
      <c r="L198" s="370" t="s">
        <v>615</v>
      </c>
      <c r="M198" s="370" t="s">
        <v>2409</v>
      </c>
      <c r="N198" s="370">
        <v>900</v>
      </c>
      <c r="O198" s="370">
        <v>1</v>
      </c>
      <c r="P198" s="370">
        <v>1</v>
      </c>
      <c r="Q198" s="370">
        <v>1</v>
      </c>
      <c r="R198" s="370">
        <v>1</v>
      </c>
      <c r="S198" s="370">
        <v>1</v>
      </c>
      <c r="T198" s="370">
        <v>1</v>
      </c>
      <c r="U198" s="370">
        <v>6</v>
      </c>
    </row>
    <row r="199" spans="1:21" s="371" customFormat="1" hidden="1">
      <c r="A199" s="370">
        <f t="shared" si="7"/>
        <v>183</v>
      </c>
      <c r="B199" s="370" t="s">
        <v>973</v>
      </c>
      <c r="C199" s="370" t="s">
        <v>974</v>
      </c>
      <c r="D199" s="370" t="s">
        <v>1623</v>
      </c>
      <c r="E199" s="370" t="s">
        <v>952</v>
      </c>
      <c r="F199" s="370" t="s">
        <v>90</v>
      </c>
      <c r="G199" s="370" t="s">
        <v>126</v>
      </c>
      <c r="H199" s="370" t="s">
        <v>615</v>
      </c>
      <c r="I199" s="370" t="s">
        <v>615</v>
      </c>
      <c r="J199" s="370">
        <v>2</v>
      </c>
      <c r="K199" s="370" t="s">
        <v>2410</v>
      </c>
      <c r="L199" s="370">
        <v>29221</v>
      </c>
      <c r="M199" s="370" t="s">
        <v>2409</v>
      </c>
      <c r="N199" s="370">
        <v>900</v>
      </c>
      <c r="O199" s="370">
        <v>1</v>
      </c>
      <c r="P199" s="370">
        <v>1</v>
      </c>
      <c r="Q199" s="370">
        <v>1</v>
      </c>
      <c r="R199" s="370">
        <v>1</v>
      </c>
      <c r="S199" s="370">
        <v>1</v>
      </c>
      <c r="T199" s="370">
        <v>1</v>
      </c>
      <c r="U199" s="370">
        <v>6</v>
      </c>
    </row>
    <row r="200" spans="1:21" s="371" customFormat="1" hidden="1">
      <c r="A200" s="370">
        <f t="shared" si="7"/>
        <v>184</v>
      </c>
      <c r="B200" s="370" t="s">
        <v>944</v>
      </c>
      <c r="C200" s="370" t="s">
        <v>945</v>
      </c>
      <c r="D200" s="370" t="s">
        <v>221</v>
      </c>
      <c r="E200" s="370" t="s">
        <v>946</v>
      </c>
      <c r="F200" s="370" t="s">
        <v>90</v>
      </c>
      <c r="G200" s="370" t="s">
        <v>126</v>
      </c>
      <c r="H200" s="370" t="s">
        <v>615</v>
      </c>
      <c r="I200" s="370" t="s">
        <v>615</v>
      </c>
      <c r="J200" s="370">
        <v>2</v>
      </c>
      <c r="K200" s="370" t="s">
        <v>2410</v>
      </c>
      <c r="L200" s="370">
        <v>29587</v>
      </c>
      <c r="M200" s="370" t="s">
        <v>2409</v>
      </c>
      <c r="N200" s="370">
        <v>900</v>
      </c>
      <c r="O200" s="370">
        <v>2</v>
      </c>
      <c r="P200" s="370">
        <v>2</v>
      </c>
      <c r="Q200" s="370">
        <v>2</v>
      </c>
      <c r="R200" s="370">
        <v>2</v>
      </c>
      <c r="S200" s="370">
        <v>2</v>
      </c>
      <c r="T200" s="370">
        <v>2</v>
      </c>
      <c r="U200" s="370">
        <v>12</v>
      </c>
    </row>
    <row r="201" spans="1:21" s="371" customFormat="1" hidden="1">
      <c r="A201" s="370">
        <f t="shared" si="7"/>
        <v>185</v>
      </c>
      <c r="B201" s="370" t="s">
        <v>987</v>
      </c>
      <c r="C201" s="370" t="s">
        <v>988</v>
      </c>
      <c r="D201" s="370" t="s">
        <v>1624</v>
      </c>
      <c r="E201" s="370" t="s">
        <v>989</v>
      </c>
      <c r="F201" s="370" t="s">
        <v>90</v>
      </c>
      <c r="G201" s="370" t="s">
        <v>126</v>
      </c>
      <c r="H201" s="370" t="s">
        <v>615</v>
      </c>
      <c r="I201" s="370" t="s">
        <v>615</v>
      </c>
      <c r="J201" s="370">
        <v>2</v>
      </c>
      <c r="K201" s="370" t="s">
        <v>2410</v>
      </c>
      <c r="L201" s="370">
        <v>3654</v>
      </c>
      <c r="M201" s="370" t="s">
        <v>2419</v>
      </c>
      <c r="N201" s="370">
        <v>0</v>
      </c>
      <c r="O201" s="370">
        <v>1</v>
      </c>
      <c r="P201" s="370">
        <v>1</v>
      </c>
      <c r="Q201" s="370">
        <v>1</v>
      </c>
      <c r="R201" s="370">
        <v>1</v>
      </c>
      <c r="S201" s="370">
        <v>1</v>
      </c>
      <c r="T201" s="370">
        <v>1</v>
      </c>
      <c r="U201" s="370">
        <v>6</v>
      </c>
    </row>
    <row r="202" spans="1:21" s="371" customFormat="1" hidden="1">
      <c r="A202" s="370">
        <f t="shared" si="7"/>
        <v>186</v>
      </c>
      <c r="B202" s="370" t="s">
        <v>981</v>
      </c>
      <c r="C202" s="370" t="s">
        <v>982</v>
      </c>
      <c r="D202" s="370" t="s">
        <v>219</v>
      </c>
      <c r="E202" s="370" t="s">
        <v>983</v>
      </c>
      <c r="F202" s="370" t="s">
        <v>90</v>
      </c>
      <c r="G202" s="370" t="s">
        <v>126</v>
      </c>
      <c r="H202" s="370" t="s">
        <v>615</v>
      </c>
      <c r="I202" s="370" t="s">
        <v>615</v>
      </c>
      <c r="J202" s="370">
        <v>2</v>
      </c>
      <c r="K202" s="370" t="s">
        <v>2483</v>
      </c>
      <c r="L202" s="370">
        <v>35625</v>
      </c>
      <c r="M202" s="370" t="s">
        <v>2419</v>
      </c>
      <c r="N202" s="370">
        <v>0</v>
      </c>
      <c r="O202" s="370">
        <v>1</v>
      </c>
      <c r="P202" s="370">
        <v>1</v>
      </c>
      <c r="Q202" s="370">
        <v>1</v>
      </c>
      <c r="R202" s="370">
        <v>1</v>
      </c>
      <c r="S202" s="370">
        <v>1</v>
      </c>
      <c r="T202" s="370">
        <v>1</v>
      </c>
      <c r="U202" s="370">
        <v>6</v>
      </c>
    </row>
    <row r="203" spans="1:21" s="371" customFormat="1" hidden="1">
      <c r="A203" s="370">
        <f t="shared" ref="A203:A254" si="10">A202+1</f>
        <v>187</v>
      </c>
      <c r="B203" s="370" t="s">
        <v>950</v>
      </c>
      <c r="C203" s="370" t="s">
        <v>951</v>
      </c>
      <c r="D203" s="370" t="s">
        <v>1611</v>
      </c>
      <c r="E203" s="370" t="s">
        <v>952</v>
      </c>
      <c r="F203" s="370" t="s">
        <v>90</v>
      </c>
      <c r="G203" s="370" t="s">
        <v>126</v>
      </c>
      <c r="H203" s="370" t="s">
        <v>615</v>
      </c>
      <c r="I203" s="370" t="s">
        <v>615</v>
      </c>
      <c r="J203" s="370">
        <v>2</v>
      </c>
      <c r="K203" s="370" t="s">
        <v>2484</v>
      </c>
      <c r="L203" s="370">
        <v>38260</v>
      </c>
      <c r="M203" s="370" t="s">
        <v>2409</v>
      </c>
      <c r="N203" s="370">
        <v>900</v>
      </c>
      <c r="O203" s="370">
        <v>1</v>
      </c>
      <c r="P203" s="370">
        <v>1</v>
      </c>
      <c r="Q203" s="370">
        <v>1</v>
      </c>
      <c r="R203" s="370">
        <v>1</v>
      </c>
      <c r="S203" s="370">
        <v>1</v>
      </c>
      <c r="T203" s="370">
        <v>1</v>
      </c>
      <c r="U203" s="370">
        <v>6</v>
      </c>
    </row>
    <row r="204" spans="1:21" s="371" customFormat="1" hidden="1">
      <c r="A204" s="370">
        <f t="shared" si="10"/>
        <v>188</v>
      </c>
      <c r="B204" s="370" t="s">
        <v>967</v>
      </c>
      <c r="C204" s="370" t="s">
        <v>968</v>
      </c>
      <c r="D204" s="370" t="s">
        <v>2485</v>
      </c>
      <c r="E204" s="370" t="s">
        <v>969</v>
      </c>
      <c r="F204" s="370" t="s">
        <v>90</v>
      </c>
      <c r="G204" s="370" t="s">
        <v>126</v>
      </c>
      <c r="H204" s="370" t="s">
        <v>615</v>
      </c>
      <c r="I204" s="370" t="s">
        <v>615</v>
      </c>
      <c r="J204" s="370">
        <v>2</v>
      </c>
      <c r="K204" s="370" t="s">
        <v>2486</v>
      </c>
      <c r="L204" s="370">
        <v>42096</v>
      </c>
      <c r="M204" s="370" t="s">
        <v>2409</v>
      </c>
      <c r="N204" s="370">
        <v>900</v>
      </c>
      <c r="O204" s="370">
        <v>1</v>
      </c>
      <c r="P204" s="370">
        <v>1</v>
      </c>
      <c r="Q204" s="370">
        <v>1</v>
      </c>
      <c r="R204" s="370">
        <v>1</v>
      </c>
      <c r="S204" s="370">
        <v>0</v>
      </c>
      <c r="T204" s="370">
        <v>0</v>
      </c>
      <c r="U204" s="370">
        <v>4</v>
      </c>
    </row>
    <row r="205" spans="1:21" s="371" customFormat="1" hidden="1">
      <c r="A205" s="370">
        <f t="shared" si="10"/>
        <v>189</v>
      </c>
      <c r="B205" s="370" t="s">
        <v>998</v>
      </c>
      <c r="C205" s="370" t="s">
        <v>999</v>
      </c>
      <c r="D205" s="370" t="s">
        <v>1625</v>
      </c>
      <c r="E205" s="370" t="s">
        <v>952</v>
      </c>
      <c r="F205" s="370" t="s">
        <v>90</v>
      </c>
      <c r="G205" s="370" t="s">
        <v>126</v>
      </c>
      <c r="H205" s="370" t="s">
        <v>615</v>
      </c>
      <c r="I205" s="370" t="s">
        <v>615</v>
      </c>
      <c r="J205" s="370">
        <v>2</v>
      </c>
      <c r="K205" s="370" t="s">
        <v>2487</v>
      </c>
      <c r="L205" s="370">
        <v>41891</v>
      </c>
      <c r="M205" s="370" t="s">
        <v>2409</v>
      </c>
      <c r="N205" s="370">
        <v>900</v>
      </c>
      <c r="O205" s="370">
        <v>1</v>
      </c>
      <c r="P205" s="370">
        <v>1</v>
      </c>
      <c r="Q205" s="370">
        <v>1</v>
      </c>
      <c r="R205" s="370">
        <v>1</v>
      </c>
      <c r="S205" s="370">
        <v>1</v>
      </c>
      <c r="T205" s="370">
        <v>0</v>
      </c>
      <c r="U205" s="370">
        <v>5</v>
      </c>
    </row>
    <row r="206" spans="1:21" s="371" customFormat="1" ht="21.75" customHeight="1">
      <c r="A206" s="370">
        <v>8</v>
      </c>
      <c r="B206" s="370"/>
      <c r="C206" s="370" t="str">
        <f>F206</f>
        <v>Kec. Pelawan</v>
      </c>
      <c r="D206" s="370"/>
      <c r="E206" s="370"/>
      <c r="F206" s="370" t="str">
        <f>F205</f>
        <v>Kec. Pelawan</v>
      </c>
      <c r="G206" s="370"/>
      <c r="H206" s="370"/>
      <c r="I206" s="370"/>
      <c r="J206" s="370"/>
      <c r="K206" s="370"/>
      <c r="L206" s="370"/>
      <c r="M206" s="370"/>
      <c r="N206" s="370"/>
      <c r="O206" s="370">
        <f t="shared" ref="O206:T206" si="11">SUM(O183:O205)</f>
        <v>29</v>
      </c>
      <c r="P206" s="370">
        <f t="shared" si="11"/>
        <v>28</v>
      </c>
      <c r="Q206" s="370">
        <f t="shared" si="11"/>
        <v>28</v>
      </c>
      <c r="R206" s="370">
        <f t="shared" si="11"/>
        <v>29</v>
      </c>
      <c r="S206" s="370">
        <f t="shared" si="11"/>
        <v>27</v>
      </c>
      <c r="T206" s="370">
        <f t="shared" si="11"/>
        <v>27</v>
      </c>
      <c r="U206" s="370">
        <f t="shared" ref="U206:U255" si="12">SUM(O206:T206)</f>
        <v>168</v>
      </c>
    </row>
    <row r="207" spans="1:21" s="371" customFormat="1" hidden="1">
      <c r="A207" s="370">
        <f>A205+1</f>
        <v>190</v>
      </c>
      <c r="B207" s="370" t="s">
        <v>1064</v>
      </c>
      <c r="C207" s="370" t="s">
        <v>1065</v>
      </c>
      <c r="D207" s="370" t="s">
        <v>2488</v>
      </c>
      <c r="E207" s="370" t="s">
        <v>1060</v>
      </c>
      <c r="F207" s="370" t="s">
        <v>84</v>
      </c>
      <c r="G207" s="370" t="s">
        <v>127</v>
      </c>
      <c r="H207" s="370" t="s">
        <v>615</v>
      </c>
      <c r="I207" s="370" t="s">
        <v>615</v>
      </c>
      <c r="J207" s="370">
        <v>2</v>
      </c>
      <c r="K207" s="370" t="s">
        <v>2489</v>
      </c>
      <c r="L207" s="370">
        <v>38718</v>
      </c>
      <c r="M207" s="370" t="s">
        <v>2409</v>
      </c>
      <c r="N207" s="370">
        <v>0</v>
      </c>
      <c r="O207" s="370">
        <v>1</v>
      </c>
      <c r="P207" s="370">
        <v>1</v>
      </c>
      <c r="Q207" s="370">
        <v>1</v>
      </c>
      <c r="R207" s="370">
        <v>1</v>
      </c>
      <c r="S207" s="370">
        <v>1</v>
      </c>
      <c r="T207" s="370">
        <v>1</v>
      </c>
      <c r="U207" s="370">
        <f t="shared" si="12"/>
        <v>6</v>
      </c>
    </row>
    <row r="208" spans="1:21" s="371" customFormat="1" hidden="1">
      <c r="A208" s="370">
        <f t="shared" si="10"/>
        <v>191</v>
      </c>
      <c r="B208" s="370" t="s">
        <v>1009</v>
      </c>
      <c r="C208" s="370" t="s">
        <v>1010</v>
      </c>
      <c r="D208" s="370" t="s">
        <v>2490</v>
      </c>
      <c r="E208" s="370" t="s">
        <v>1011</v>
      </c>
      <c r="F208" s="370" t="s">
        <v>84</v>
      </c>
      <c r="G208" s="370" t="s">
        <v>127</v>
      </c>
      <c r="H208" s="370" t="s">
        <v>615</v>
      </c>
      <c r="I208" s="370" t="s">
        <v>615</v>
      </c>
      <c r="J208" s="370">
        <v>2</v>
      </c>
      <c r="K208" s="370" t="s">
        <v>2491</v>
      </c>
      <c r="L208" s="370">
        <v>42131</v>
      </c>
      <c r="M208" s="370" t="s">
        <v>2409</v>
      </c>
      <c r="N208" s="370">
        <v>900</v>
      </c>
      <c r="O208" s="370">
        <v>3</v>
      </c>
      <c r="P208" s="370">
        <v>2</v>
      </c>
      <c r="Q208" s="370">
        <v>1</v>
      </c>
      <c r="R208" s="370">
        <v>0</v>
      </c>
      <c r="S208" s="370">
        <v>0</v>
      </c>
      <c r="T208" s="370">
        <v>0</v>
      </c>
      <c r="U208" s="370">
        <f t="shared" si="12"/>
        <v>6</v>
      </c>
    </row>
    <row r="209" spans="1:21" s="371" customFormat="1" hidden="1">
      <c r="A209" s="370">
        <f t="shared" si="10"/>
        <v>192</v>
      </c>
      <c r="B209" s="370" t="s">
        <v>1040</v>
      </c>
      <c r="C209" s="370" t="s">
        <v>1041</v>
      </c>
      <c r="D209" s="370" t="s">
        <v>1643</v>
      </c>
      <c r="E209" s="370" t="s">
        <v>1032</v>
      </c>
      <c r="F209" s="370" t="s">
        <v>84</v>
      </c>
      <c r="G209" s="370" t="s">
        <v>126</v>
      </c>
      <c r="H209" s="370" t="s">
        <v>615</v>
      </c>
      <c r="I209" s="370" t="s">
        <v>615</v>
      </c>
      <c r="J209" s="370">
        <v>2</v>
      </c>
      <c r="K209" s="370" t="s">
        <v>2410</v>
      </c>
      <c r="L209" s="370">
        <v>26807</v>
      </c>
      <c r="M209" s="370" t="s">
        <v>2409</v>
      </c>
      <c r="N209" s="370">
        <v>1300</v>
      </c>
      <c r="O209" s="370">
        <v>3</v>
      </c>
      <c r="P209" s="370">
        <v>2</v>
      </c>
      <c r="Q209" s="370">
        <v>3</v>
      </c>
      <c r="R209" s="370">
        <v>3</v>
      </c>
      <c r="S209" s="370">
        <v>2</v>
      </c>
      <c r="T209" s="370">
        <v>2</v>
      </c>
      <c r="U209" s="370">
        <f t="shared" si="12"/>
        <v>15</v>
      </c>
    </row>
    <row r="210" spans="1:21" s="371" customFormat="1" hidden="1">
      <c r="A210" s="370">
        <f t="shared" si="10"/>
        <v>193</v>
      </c>
      <c r="B210" s="370" t="s">
        <v>1030</v>
      </c>
      <c r="C210" s="370" t="s">
        <v>1031</v>
      </c>
      <c r="D210" s="370" t="s">
        <v>1638</v>
      </c>
      <c r="E210" s="370" t="s">
        <v>1032</v>
      </c>
      <c r="F210" s="370" t="s">
        <v>84</v>
      </c>
      <c r="G210" s="370" t="s">
        <v>126</v>
      </c>
      <c r="H210" s="370" t="s">
        <v>615</v>
      </c>
      <c r="I210" s="370" t="s">
        <v>615</v>
      </c>
      <c r="J210" s="370">
        <v>2</v>
      </c>
      <c r="K210" s="370" t="s">
        <v>2492</v>
      </c>
      <c r="L210" s="370">
        <v>3654</v>
      </c>
      <c r="M210" s="370" t="s">
        <v>2409</v>
      </c>
      <c r="N210" s="370">
        <v>1300</v>
      </c>
      <c r="O210" s="370">
        <v>3</v>
      </c>
      <c r="P210" s="370">
        <v>3</v>
      </c>
      <c r="Q210" s="370">
        <v>3</v>
      </c>
      <c r="R210" s="370">
        <v>3</v>
      </c>
      <c r="S210" s="370">
        <v>3</v>
      </c>
      <c r="T210" s="370">
        <v>3</v>
      </c>
      <c r="U210" s="370">
        <f t="shared" si="12"/>
        <v>18</v>
      </c>
    </row>
    <row r="211" spans="1:21" s="371" customFormat="1" hidden="1">
      <c r="A211" s="370">
        <f t="shared" si="10"/>
        <v>194</v>
      </c>
      <c r="B211" s="370" t="s">
        <v>1056</v>
      </c>
      <c r="C211" s="370" t="s">
        <v>1057</v>
      </c>
      <c r="D211" s="370" t="s">
        <v>1649</v>
      </c>
      <c r="E211" s="370" t="s">
        <v>1032</v>
      </c>
      <c r="F211" s="370" t="s">
        <v>84</v>
      </c>
      <c r="G211" s="370" t="s">
        <v>126</v>
      </c>
      <c r="H211" s="370" t="s">
        <v>615</v>
      </c>
      <c r="I211" s="370" t="s">
        <v>615</v>
      </c>
      <c r="J211" s="370">
        <v>2</v>
      </c>
      <c r="K211" s="370" t="s">
        <v>2410</v>
      </c>
      <c r="L211" s="370">
        <v>29587</v>
      </c>
      <c r="M211" s="370" t="s">
        <v>2409</v>
      </c>
      <c r="N211" s="370">
        <v>900</v>
      </c>
      <c r="O211" s="370">
        <v>3</v>
      </c>
      <c r="P211" s="370">
        <v>3</v>
      </c>
      <c r="Q211" s="370">
        <v>4</v>
      </c>
      <c r="R211" s="370">
        <v>3</v>
      </c>
      <c r="S211" s="370">
        <v>3</v>
      </c>
      <c r="T211" s="370">
        <v>3</v>
      </c>
      <c r="U211" s="370">
        <f t="shared" si="12"/>
        <v>19</v>
      </c>
    </row>
    <row r="212" spans="1:21" s="371" customFormat="1" hidden="1">
      <c r="A212" s="370">
        <f t="shared" si="10"/>
        <v>195</v>
      </c>
      <c r="B212" s="370" t="s">
        <v>1024</v>
      </c>
      <c r="C212" s="370" t="s">
        <v>1025</v>
      </c>
      <c r="D212" s="370" t="s">
        <v>1641</v>
      </c>
      <c r="E212" s="370" t="s">
        <v>1026</v>
      </c>
      <c r="F212" s="370" t="s">
        <v>84</v>
      </c>
      <c r="G212" s="370" t="s">
        <v>126</v>
      </c>
      <c r="H212" s="370" t="s">
        <v>615</v>
      </c>
      <c r="I212" s="370" t="s">
        <v>615</v>
      </c>
      <c r="J212" s="370">
        <v>2</v>
      </c>
      <c r="K212" s="370" t="s">
        <v>2410</v>
      </c>
      <c r="L212" s="370" t="s">
        <v>615</v>
      </c>
      <c r="M212" s="370" t="s">
        <v>2409</v>
      </c>
      <c r="N212" s="370">
        <v>900</v>
      </c>
      <c r="O212" s="370">
        <v>1</v>
      </c>
      <c r="P212" s="370">
        <v>1</v>
      </c>
      <c r="Q212" s="370">
        <v>1</v>
      </c>
      <c r="R212" s="370">
        <v>1</v>
      </c>
      <c r="S212" s="370">
        <v>1</v>
      </c>
      <c r="T212" s="370">
        <v>1</v>
      </c>
      <c r="U212" s="370">
        <f t="shared" si="12"/>
        <v>6</v>
      </c>
    </row>
    <row r="213" spans="1:21" s="371" customFormat="1" hidden="1">
      <c r="A213" s="370">
        <f t="shared" si="10"/>
        <v>196</v>
      </c>
      <c r="B213" s="370" t="s">
        <v>1015</v>
      </c>
      <c r="C213" s="370" t="s">
        <v>1016</v>
      </c>
      <c r="D213" s="370" t="s">
        <v>1628</v>
      </c>
      <c r="E213" s="370" t="s">
        <v>1017</v>
      </c>
      <c r="F213" s="370" t="s">
        <v>84</v>
      </c>
      <c r="G213" s="370" t="s">
        <v>126</v>
      </c>
      <c r="H213" s="370" t="s">
        <v>615</v>
      </c>
      <c r="I213" s="370" t="s">
        <v>615</v>
      </c>
      <c r="J213" s="370">
        <v>2</v>
      </c>
      <c r="K213" s="370" t="s">
        <v>2410</v>
      </c>
      <c r="L213" s="370">
        <v>3654</v>
      </c>
      <c r="M213" s="370" t="s">
        <v>2409</v>
      </c>
      <c r="N213" s="370">
        <v>900</v>
      </c>
      <c r="O213" s="370">
        <v>3</v>
      </c>
      <c r="P213" s="370">
        <v>3</v>
      </c>
      <c r="Q213" s="370">
        <v>3</v>
      </c>
      <c r="R213" s="370">
        <v>3</v>
      </c>
      <c r="S213" s="370">
        <v>3</v>
      </c>
      <c r="T213" s="370">
        <v>3</v>
      </c>
      <c r="U213" s="370">
        <f t="shared" si="12"/>
        <v>18</v>
      </c>
    </row>
    <row r="214" spans="1:21" s="371" customFormat="1" hidden="1">
      <c r="A214" s="370">
        <f t="shared" si="10"/>
        <v>197</v>
      </c>
      <c r="B214" s="370" t="s">
        <v>1003</v>
      </c>
      <c r="C214" s="370" t="s">
        <v>1004</v>
      </c>
      <c r="D214" s="370" t="s">
        <v>1640</v>
      </c>
      <c r="E214" s="370" t="s">
        <v>1005</v>
      </c>
      <c r="F214" s="370" t="s">
        <v>84</v>
      </c>
      <c r="G214" s="370" t="s">
        <v>126</v>
      </c>
      <c r="H214" s="370" t="s">
        <v>615</v>
      </c>
      <c r="I214" s="370" t="s">
        <v>615</v>
      </c>
      <c r="J214" s="370">
        <v>2</v>
      </c>
      <c r="K214" s="370" t="s">
        <v>2410</v>
      </c>
      <c r="L214" s="370">
        <v>28490</v>
      </c>
      <c r="M214" s="370" t="s">
        <v>2409</v>
      </c>
      <c r="N214" s="370">
        <v>900</v>
      </c>
      <c r="O214" s="370">
        <v>1</v>
      </c>
      <c r="P214" s="370">
        <v>2</v>
      </c>
      <c r="Q214" s="370">
        <v>1</v>
      </c>
      <c r="R214" s="370">
        <v>2</v>
      </c>
      <c r="S214" s="370">
        <v>2</v>
      </c>
      <c r="T214" s="370">
        <v>2</v>
      </c>
      <c r="U214" s="370">
        <f t="shared" si="12"/>
        <v>10</v>
      </c>
    </row>
    <row r="215" spans="1:21" s="371" customFormat="1" hidden="1">
      <c r="A215" s="370">
        <f t="shared" si="10"/>
        <v>198</v>
      </c>
      <c r="B215" s="370" t="s">
        <v>1033</v>
      </c>
      <c r="C215" s="370" t="s">
        <v>1034</v>
      </c>
      <c r="D215" s="370" t="s">
        <v>1639</v>
      </c>
      <c r="E215" s="370" t="s">
        <v>1017</v>
      </c>
      <c r="F215" s="370" t="s">
        <v>84</v>
      </c>
      <c r="G215" s="370" t="s">
        <v>126</v>
      </c>
      <c r="H215" s="370" t="s">
        <v>615</v>
      </c>
      <c r="I215" s="370" t="s">
        <v>615</v>
      </c>
      <c r="J215" s="370">
        <v>2</v>
      </c>
      <c r="K215" s="370" t="s">
        <v>2410</v>
      </c>
      <c r="L215" s="370">
        <v>3654</v>
      </c>
      <c r="M215" s="370" t="s">
        <v>2409</v>
      </c>
      <c r="N215" s="370">
        <v>1300</v>
      </c>
      <c r="O215" s="370">
        <v>3</v>
      </c>
      <c r="P215" s="370">
        <v>3</v>
      </c>
      <c r="Q215" s="370">
        <v>3</v>
      </c>
      <c r="R215" s="370">
        <v>2</v>
      </c>
      <c r="S215" s="370">
        <v>2</v>
      </c>
      <c r="T215" s="370">
        <v>2</v>
      </c>
      <c r="U215" s="370">
        <f t="shared" si="12"/>
        <v>15</v>
      </c>
    </row>
    <row r="216" spans="1:21" s="371" customFormat="1" hidden="1">
      <c r="A216" s="370">
        <f t="shared" si="10"/>
        <v>199</v>
      </c>
      <c r="B216" s="370" t="s">
        <v>1066</v>
      </c>
      <c r="C216" s="370" t="s">
        <v>1067</v>
      </c>
      <c r="D216" s="370" t="s">
        <v>1641</v>
      </c>
      <c r="E216" s="370" t="s">
        <v>1026</v>
      </c>
      <c r="F216" s="370" t="s">
        <v>84</v>
      </c>
      <c r="G216" s="370" t="s">
        <v>126</v>
      </c>
      <c r="H216" s="370" t="s">
        <v>615</v>
      </c>
      <c r="I216" s="370" t="s">
        <v>615</v>
      </c>
      <c r="J216" s="370">
        <v>2</v>
      </c>
      <c r="K216" s="370" t="s">
        <v>2410</v>
      </c>
      <c r="L216" s="370">
        <v>29952</v>
      </c>
      <c r="M216" s="370" t="s">
        <v>2409</v>
      </c>
      <c r="N216" s="370">
        <v>900</v>
      </c>
      <c r="O216" s="370">
        <v>2</v>
      </c>
      <c r="P216" s="370">
        <v>2</v>
      </c>
      <c r="Q216" s="370">
        <v>2</v>
      </c>
      <c r="R216" s="370">
        <v>2</v>
      </c>
      <c r="S216" s="370">
        <v>2</v>
      </c>
      <c r="T216" s="370">
        <v>2</v>
      </c>
      <c r="U216" s="370">
        <f t="shared" si="12"/>
        <v>12</v>
      </c>
    </row>
    <row r="217" spans="1:21" s="371" customFormat="1" hidden="1">
      <c r="A217" s="370">
        <f t="shared" si="10"/>
        <v>200</v>
      </c>
      <c r="B217" s="370" t="s">
        <v>1042</v>
      </c>
      <c r="C217" s="370" t="s">
        <v>1043</v>
      </c>
      <c r="D217" s="370" t="s">
        <v>2493</v>
      </c>
      <c r="E217" s="370" t="s">
        <v>1044</v>
      </c>
      <c r="F217" s="370" t="s">
        <v>84</v>
      </c>
      <c r="G217" s="370" t="s">
        <v>126</v>
      </c>
      <c r="H217" s="370" t="s">
        <v>615</v>
      </c>
      <c r="I217" s="370" t="s">
        <v>615</v>
      </c>
      <c r="J217" s="370">
        <v>2</v>
      </c>
      <c r="K217" s="370" t="s">
        <v>2410</v>
      </c>
      <c r="L217" s="370">
        <v>30013</v>
      </c>
      <c r="M217" s="370" t="s">
        <v>2409</v>
      </c>
      <c r="N217" s="370">
        <v>900</v>
      </c>
      <c r="O217" s="370">
        <v>1</v>
      </c>
      <c r="P217" s="370">
        <v>1</v>
      </c>
      <c r="Q217" s="370">
        <v>2</v>
      </c>
      <c r="R217" s="370">
        <v>1</v>
      </c>
      <c r="S217" s="370">
        <v>1</v>
      </c>
      <c r="T217" s="370">
        <v>1</v>
      </c>
      <c r="U217" s="370">
        <f t="shared" si="12"/>
        <v>7</v>
      </c>
    </row>
    <row r="218" spans="1:21" s="371" customFormat="1" hidden="1">
      <c r="A218" s="370">
        <f t="shared" si="10"/>
        <v>201</v>
      </c>
      <c r="B218" s="370" t="s">
        <v>1051</v>
      </c>
      <c r="C218" s="370" t="s">
        <v>1052</v>
      </c>
      <c r="D218" s="370" t="s">
        <v>1642</v>
      </c>
      <c r="E218" s="370" t="s">
        <v>1053</v>
      </c>
      <c r="F218" s="370" t="s">
        <v>84</v>
      </c>
      <c r="G218" s="370" t="s">
        <v>126</v>
      </c>
      <c r="H218" s="370" t="s">
        <v>615</v>
      </c>
      <c r="I218" s="370" t="s">
        <v>615</v>
      </c>
      <c r="J218" s="370">
        <v>2</v>
      </c>
      <c r="K218" s="370" t="s">
        <v>2410</v>
      </c>
      <c r="L218" s="370">
        <v>30022</v>
      </c>
      <c r="M218" s="370" t="s">
        <v>2409</v>
      </c>
      <c r="N218" s="370">
        <v>900</v>
      </c>
      <c r="O218" s="370">
        <v>1</v>
      </c>
      <c r="P218" s="370">
        <v>1</v>
      </c>
      <c r="Q218" s="370">
        <v>1</v>
      </c>
      <c r="R218" s="370">
        <v>1</v>
      </c>
      <c r="S218" s="370">
        <v>1</v>
      </c>
      <c r="T218" s="370">
        <v>1</v>
      </c>
      <c r="U218" s="370">
        <f t="shared" si="12"/>
        <v>6</v>
      </c>
    </row>
    <row r="219" spans="1:21" s="371" customFormat="1" hidden="1">
      <c r="A219" s="370">
        <f t="shared" si="10"/>
        <v>202</v>
      </c>
      <c r="B219" s="370" t="s">
        <v>1012</v>
      </c>
      <c r="C219" s="370" t="s">
        <v>1013</v>
      </c>
      <c r="D219" s="370" t="s">
        <v>1641</v>
      </c>
      <c r="E219" s="370" t="s">
        <v>1014</v>
      </c>
      <c r="F219" s="370" t="s">
        <v>84</v>
      </c>
      <c r="G219" s="370" t="s">
        <v>126</v>
      </c>
      <c r="H219" s="370" t="s">
        <v>615</v>
      </c>
      <c r="I219" s="370" t="s">
        <v>615</v>
      </c>
      <c r="J219" s="370">
        <v>2</v>
      </c>
      <c r="K219" s="370" t="s">
        <v>2494</v>
      </c>
      <c r="L219" s="370">
        <v>29952</v>
      </c>
      <c r="M219" s="370" t="s">
        <v>2409</v>
      </c>
      <c r="N219" s="370">
        <v>900</v>
      </c>
      <c r="O219" s="370">
        <v>1</v>
      </c>
      <c r="P219" s="370">
        <v>1</v>
      </c>
      <c r="Q219" s="370">
        <v>1</v>
      </c>
      <c r="R219" s="370">
        <v>1</v>
      </c>
      <c r="S219" s="370">
        <v>1</v>
      </c>
      <c r="T219" s="370">
        <v>1</v>
      </c>
      <c r="U219" s="370">
        <f t="shared" si="12"/>
        <v>6</v>
      </c>
    </row>
    <row r="220" spans="1:21" s="371" customFormat="1" hidden="1">
      <c r="A220" s="370">
        <f t="shared" si="10"/>
        <v>203</v>
      </c>
      <c r="B220" s="370" t="s">
        <v>1027</v>
      </c>
      <c r="C220" s="370" t="s">
        <v>1028</v>
      </c>
      <c r="D220" s="370" t="s">
        <v>1635</v>
      </c>
      <c r="E220" s="370" t="s">
        <v>1029</v>
      </c>
      <c r="F220" s="370" t="s">
        <v>84</v>
      </c>
      <c r="G220" s="370" t="s">
        <v>126</v>
      </c>
      <c r="H220" s="370" t="s">
        <v>615</v>
      </c>
      <c r="I220" s="370" t="s">
        <v>615</v>
      </c>
      <c r="J220" s="370">
        <v>2</v>
      </c>
      <c r="K220" s="370" t="s">
        <v>2410</v>
      </c>
      <c r="L220" s="370">
        <v>30166</v>
      </c>
      <c r="M220" s="370" t="s">
        <v>2409</v>
      </c>
      <c r="N220" s="370">
        <v>900</v>
      </c>
      <c r="O220" s="370">
        <v>1</v>
      </c>
      <c r="P220" s="370">
        <v>1</v>
      </c>
      <c r="Q220" s="370">
        <v>1</v>
      </c>
      <c r="R220" s="370">
        <v>1</v>
      </c>
      <c r="S220" s="370">
        <v>1</v>
      </c>
      <c r="T220" s="370">
        <v>1</v>
      </c>
      <c r="U220" s="370">
        <f t="shared" si="12"/>
        <v>6</v>
      </c>
    </row>
    <row r="221" spans="1:21" s="371" customFormat="1" hidden="1">
      <c r="A221" s="370">
        <f t="shared" si="10"/>
        <v>204</v>
      </c>
      <c r="B221" s="370" t="s">
        <v>1058</v>
      </c>
      <c r="C221" s="370" t="s">
        <v>1059</v>
      </c>
      <c r="D221" s="370" t="s">
        <v>2495</v>
      </c>
      <c r="E221" s="370" t="s">
        <v>1060</v>
      </c>
      <c r="F221" s="370" t="s">
        <v>84</v>
      </c>
      <c r="G221" s="370" t="s">
        <v>126</v>
      </c>
      <c r="H221" s="370" t="s">
        <v>615</v>
      </c>
      <c r="I221" s="370" t="s">
        <v>615</v>
      </c>
      <c r="J221" s="370">
        <v>2</v>
      </c>
      <c r="K221" s="370" t="s">
        <v>2410</v>
      </c>
      <c r="L221" s="370">
        <v>39539</v>
      </c>
      <c r="M221" s="370" t="s">
        <v>2409</v>
      </c>
      <c r="N221" s="370">
        <v>900</v>
      </c>
      <c r="O221" s="370">
        <v>1</v>
      </c>
      <c r="P221" s="370">
        <v>1</v>
      </c>
      <c r="Q221" s="370">
        <v>1</v>
      </c>
      <c r="R221" s="370">
        <v>1</v>
      </c>
      <c r="S221" s="370">
        <v>1</v>
      </c>
      <c r="T221" s="370">
        <v>1</v>
      </c>
      <c r="U221" s="370">
        <f t="shared" si="12"/>
        <v>6</v>
      </c>
    </row>
    <row r="222" spans="1:21" s="371" customFormat="1" hidden="1">
      <c r="A222" s="370">
        <f t="shared" si="10"/>
        <v>205</v>
      </c>
      <c r="B222" s="370" t="s">
        <v>1061</v>
      </c>
      <c r="C222" s="370" t="s">
        <v>1062</v>
      </c>
      <c r="D222" s="370" t="s">
        <v>2496</v>
      </c>
      <c r="E222" s="370" t="s">
        <v>1063</v>
      </c>
      <c r="F222" s="370" t="s">
        <v>84</v>
      </c>
      <c r="G222" s="370" t="s">
        <v>126</v>
      </c>
      <c r="H222" s="370" t="s">
        <v>615</v>
      </c>
      <c r="I222" s="370" t="s">
        <v>615</v>
      </c>
      <c r="J222" s="370">
        <v>2</v>
      </c>
      <c r="K222" s="370" t="s">
        <v>2410</v>
      </c>
      <c r="L222" s="370" t="s">
        <v>615</v>
      </c>
      <c r="M222" s="370" t="s">
        <v>788</v>
      </c>
      <c r="N222" s="370">
        <v>0</v>
      </c>
      <c r="O222" s="370">
        <v>1</v>
      </c>
      <c r="P222" s="370">
        <v>1</v>
      </c>
      <c r="Q222" s="370">
        <v>1</v>
      </c>
      <c r="R222" s="370">
        <v>1</v>
      </c>
      <c r="S222" s="370">
        <v>1</v>
      </c>
      <c r="T222" s="370">
        <v>1</v>
      </c>
      <c r="U222" s="370">
        <f t="shared" si="12"/>
        <v>6</v>
      </c>
    </row>
    <row r="223" spans="1:21" s="371" customFormat="1" hidden="1">
      <c r="A223" s="370">
        <f t="shared" si="10"/>
        <v>206</v>
      </c>
      <c r="B223" s="370" t="s">
        <v>1018</v>
      </c>
      <c r="C223" s="370" t="s">
        <v>1019</v>
      </c>
      <c r="D223" s="370" t="s">
        <v>1632</v>
      </c>
      <c r="E223" s="370" t="s">
        <v>1020</v>
      </c>
      <c r="F223" s="370" t="s">
        <v>84</v>
      </c>
      <c r="G223" s="370" t="s">
        <v>126</v>
      </c>
      <c r="H223" s="370" t="s">
        <v>615</v>
      </c>
      <c r="I223" s="370" t="s">
        <v>615</v>
      </c>
      <c r="J223" s="370">
        <v>2</v>
      </c>
      <c r="K223" s="370" t="s">
        <v>2410</v>
      </c>
      <c r="L223" s="370">
        <v>26665</v>
      </c>
      <c r="M223" s="370" t="s">
        <v>2409</v>
      </c>
      <c r="N223" s="370">
        <v>2000</v>
      </c>
      <c r="O223" s="370">
        <v>2</v>
      </c>
      <c r="P223" s="370">
        <v>2</v>
      </c>
      <c r="Q223" s="370">
        <v>2</v>
      </c>
      <c r="R223" s="370">
        <v>2</v>
      </c>
      <c r="S223" s="370">
        <v>2</v>
      </c>
      <c r="T223" s="370">
        <v>1</v>
      </c>
      <c r="U223" s="370">
        <f t="shared" si="12"/>
        <v>11</v>
      </c>
    </row>
    <row r="224" spans="1:21" s="371" customFormat="1" hidden="1">
      <c r="A224" s="370">
        <f t="shared" si="10"/>
        <v>207</v>
      </c>
      <c r="B224" s="370" t="s">
        <v>1048</v>
      </c>
      <c r="C224" s="370" t="s">
        <v>1049</v>
      </c>
      <c r="D224" s="370" t="s">
        <v>1637</v>
      </c>
      <c r="E224" s="370" t="s">
        <v>1050</v>
      </c>
      <c r="F224" s="370" t="s">
        <v>84</v>
      </c>
      <c r="G224" s="370" t="s">
        <v>126</v>
      </c>
      <c r="H224" s="370" t="s">
        <v>615</v>
      </c>
      <c r="I224" s="370" t="s">
        <v>615</v>
      </c>
      <c r="J224" s="370">
        <v>2</v>
      </c>
      <c r="K224" s="370" t="s">
        <v>2494</v>
      </c>
      <c r="L224" s="370">
        <v>30317</v>
      </c>
      <c r="M224" s="370" t="s">
        <v>2409</v>
      </c>
      <c r="N224" s="370">
        <v>900</v>
      </c>
      <c r="O224" s="370">
        <v>2</v>
      </c>
      <c r="P224" s="370">
        <v>2</v>
      </c>
      <c r="Q224" s="370">
        <v>2</v>
      </c>
      <c r="R224" s="370">
        <v>2</v>
      </c>
      <c r="S224" s="370">
        <v>2</v>
      </c>
      <c r="T224" s="370">
        <v>2</v>
      </c>
      <c r="U224" s="370">
        <f t="shared" si="12"/>
        <v>12</v>
      </c>
    </row>
    <row r="225" spans="1:21" s="371" customFormat="1" hidden="1">
      <c r="A225" s="370">
        <f t="shared" si="10"/>
        <v>208</v>
      </c>
      <c r="B225" s="370" t="s">
        <v>1037</v>
      </c>
      <c r="C225" s="370" t="s">
        <v>1038</v>
      </c>
      <c r="D225" s="370" t="s">
        <v>1644</v>
      </c>
      <c r="E225" s="370" t="s">
        <v>1039</v>
      </c>
      <c r="F225" s="370" t="s">
        <v>84</v>
      </c>
      <c r="G225" s="370" t="s">
        <v>126</v>
      </c>
      <c r="H225" s="370" t="s">
        <v>615</v>
      </c>
      <c r="I225" s="370" t="s">
        <v>615</v>
      </c>
      <c r="J225" s="370">
        <v>2</v>
      </c>
      <c r="K225" s="370" t="s">
        <v>2410</v>
      </c>
      <c r="L225" s="370">
        <v>35431</v>
      </c>
      <c r="M225" s="370" t="s">
        <v>2409</v>
      </c>
      <c r="N225" s="370">
        <v>2200</v>
      </c>
      <c r="O225" s="370">
        <v>1</v>
      </c>
      <c r="P225" s="370">
        <v>1</v>
      </c>
      <c r="Q225" s="370">
        <v>1</v>
      </c>
      <c r="R225" s="370">
        <v>2</v>
      </c>
      <c r="S225" s="370">
        <v>2</v>
      </c>
      <c r="T225" s="370">
        <v>1</v>
      </c>
      <c r="U225" s="370">
        <f t="shared" si="12"/>
        <v>8</v>
      </c>
    </row>
    <row r="226" spans="1:21" s="371" customFormat="1" hidden="1">
      <c r="A226" s="370">
        <f t="shared" si="10"/>
        <v>209</v>
      </c>
      <c r="B226" s="370" t="s">
        <v>1021</v>
      </c>
      <c r="C226" s="370" t="s">
        <v>1022</v>
      </c>
      <c r="D226" s="370" t="s">
        <v>1646</v>
      </c>
      <c r="E226" s="370" t="s">
        <v>1023</v>
      </c>
      <c r="F226" s="370" t="s">
        <v>84</v>
      </c>
      <c r="G226" s="370" t="s">
        <v>126</v>
      </c>
      <c r="H226" s="370" t="s">
        <v>615</v>
      </c>
      <c r="I226" s="370" t="s">
        <v>615</v>
      </c>
      <c r="J226" s="370">
        <v>2</v>
      </c>
      <c r="K226" s="370" t="s">
        <v>2410</v>
      </c>
      <c r="L226" s="370">
        <v>29229</v>
      </c>
      <c r="M226" s="370" t="s">
        <v>2409</v>
      </c>
      <c r="N226" s="370">
        <v>900</v>
      </c>
      <c r="O226" s="370">
        <v>3</v>
      </c>
      <c r="P226" s="370">
        <v>3</v>
      </c>
      <c r="Q226" s="370">
        <v>3</v>
      </c>
      <c r="R226" s="370">
        <v>3</v>
      </c>
      <c r="S226" s="370">
        <v>2</v>
      </c>
      <c r="T226" s="370">
        <v>2</v>
      </c>
      <c r="U226" s="370">
        <f t="shared" si="12"/>
        <v>16</v>
      </c>
    </row>
    <row r="227" spans="1:21" s="371" customFormat="1" hidden="1">
      <c r="A227" s="370">
        <f t="shared" si="10"/>
        <v>210</v>
      </c>
      <c r="B227" s="370" t="s">
        <v>1071</v>
      </c>
      <c r="C227" s="370" t="s">
        <v>1072</v>
      </c>
      <c r="D227" s="370" t="s">
        <v>1645</v>
      </c>
      <c r="E227" s="370" t="s">
        <v>1063</v>
      </c>
      <c r="F227" s="370" t="s">
        <v>84</v>
      </c>
      <c r="G227" s="370" t="s">
        <v>126</v>
      </c>
      <c r="H227" s="370" t="s">
        <v>615</v>
      </c>
      <c r="I227" s="370" t="s">
        <v>615</v>
      </c>
      <c r="J227" s="370">
        <v>2</v>
      </c>
      <c r="K227" s="370" t="s">
        <v>2410</v>
      </c>
      <c r="L227" s="370">
        <v>28856</v>
      </c>
      <c r="M227" s="370" t="s">
        <v>2409</v>
      </c>
      <c r="N227" s="370">
        <v>1300</v>
      </c>
      <c r="O227" s="370">
        <v>1</v>
      </c>
      <c r="P227" s="370">
        <v>1</v>
      </c>
      <c r="Q227" s="370">
        <v>1</v>
      </c>
      <c r="R227" s="370">
        <v>1</v>
      </c>
      <c r="S227" s="370">
        <v>1</v>
      </c>
      <c r="T227" s="370">
        <v>1</v>
      </c>
      <c r="U227" s="370">
        <f t="shared" si="12"/>
        <v>6</v>
      </c>
    </row>
    <row r="228" spans="1:21" s="371" customFormat="1" hidden="1">
      <c r="A228" s="370">
        <f t="shared" si="10"/>
        <v>211</v>
      </c>
      <c r="B228" s="370" t="s">
        <v>1054</v>
      </c>
      <c r="C228" s="370" t="s">
        <v>1055</v>
      </c>
      <c r="D228" s="370" t="s">
        <v>1647</v>
      </c>
      <c r="E228" s="370" t="s">
        <v>1020</v>
      </c>
      <c r="F228" s="370" t="s">
        <v>84</v>
      </c>
      <c r="G228" s="370" t="s">
        <v>126</v>
      </c>
      <c r="H228" s="370" t="s">
        <v>615</v>
      </c>
      <c r="I228" s="370" t="s">
        <v>615</v>
      </c>
      <c r="J228" s="370">
        <v>2</v>
      </c>
      <c r="K228" s="370" t="s">
        <v>2410</v>
      </c>
      <c r="L228" s="370">
        <v>29221</v>
      </c>
      <c r="M228" s="370" t="s">
        <v>2409</v>
      </c>
      <c r="N228" s="370">
        <v>900</v>
      </c>
      <c r="O228" s="370">
        <v>1</v>
      </c>
      <c r="P228" s="370">
        <v>1</v>
      </c>
      <c r="Q228" s="370">
        <v>1</v>
      </c>
      <c r="R228" s="370">
        <v>1</v>
      </c>
      <c r="S228" s="370">
        <v>1</v>
      </c>
      <c r="T228" s="370">
        <v>1</v>
      </c>
      <c r="U228" s="370">
        <f t="shared" si="12"/>
        <v>6</v>
      </c>
    </row>
    <row r="229" spans="1:21" s="371" customFormat="1" hidden="1">
      <c r="A229" s="370">
        <f t="shared" si="10"/>
        <v>212</v>
      </c>
      <c r="B229" s="370" t="s">
        <v>1035</v>
      </c>
      <c r="C229" s="370" t="s">
        <v>1036</v>
      </c>
      <c r="D229" s="370" t="s">
        <v>1566</v>
      </c>
      <c r="E229" s="370" t="s">
        <v>181</v>
      </c>
      <c r="F229" s="370" t="s">
        <v>84</v>
      </c>
      <c r="G229" s="370" t="s">
        <v>126</v>
      </c>
      <c r="H229" s="370" t="s">
        <v>615</v>
      </c>
      <c r="I229" s="370" t="s">
        <v>615</v>
      </c>
      <c r="J229" s="370">
        <v>2</v>
      </c>
      <c r="K229" s="370" t="s">
        <v>2410</v>
      </c>
      <c r="L229" s="370">
        <v>29252</v>
      </c>
      <c r="M229" s="370" t="s">
        <v>2409</v>
      </c>
      <c r="N229" s="370">
        <v>1</v>
      </c>
      <c r="O229" s="370">
        <v>1</v>
      </c>
      <c r="P229" s="370">
        <v>1</v>
      </c>
      <c r="Q229" s="370">
        <v>1</v>
      </c>
      <c r="R229" s="370">
        <v>1</v>
      </c>
      <c r="S229" s="370">
        <v>1</v>
      </c>
      <c r="T229" s="370">
        <v>2</v>
      </c>
      <c r="U229" s="370">
        <f t="shared" si="12"/>
        <v>7</v>
      </c>
    </row>
    <row r="230" spans="1:21" s="371" customFormat="1" hidden="1">
      <c r="A230" s="370">
        <f t="shared" si="10"/>
        <v>213</v>
      </c>
      <c r="B230" s="370" t="s">
        <v>1045</v>
      </c>
      <c r="C230" s="370" t="s">
        <v>1046</v>
      </c>
      <c r="D230" s="370" t="s">
        <v>1634</v>
      </c>
      <c r="E230" s="370" t="s">
        <v>1047</v>
      </c>
      <c r="F230" s="370" t="s">
        <v>84</v>
      </c>
      <c r="G230" s="370" t="s">
        <v>126</v>
      </c>
      <c r="H230" s="370" t="s">
        <v>615</v>
      </c>
      <c r="I230" s="370" t="s">
        <v>615</v>
      </c>
      <c r="J230" s="370">
        <v>2</v>
      </c>
      <c r="K230" s="370" t="s">
        <v>2494</v>
      </c>
      <c r="L230" s="370">
        <v>30317</v>
      </c>
      <c r="M230" s="370" t="s">
        <v>2409</v>
      </c>
      <c r="N230" s="370">
        <v>1500</v>
      </c>
      <c r="O230" s="370">
        <v>1</v>
      </c>
      <c r="P230" s="370">
        <v>1</v>
      </c>
      <c r="Q230" s="370">
        <v>1</v>
      </c>
      <c r="R230" s="370">
        <v>1</v>
      </c>
      <c r="S230" s="370">
        <v>1</v>
      </c>
      <c r="T230" s="370">
        <v>1</v>
      </c>
      <c r="U230" s="370">
        <f t="shared" si="12"/>
        <v>6</v>
      </c>
    </row>
    <row r="231" spans="1:21" s="371" customFormat="1" hidden="1">
      <c r="A231" s="370">
        <f t="shared" si="10"/>
        <v>214</v>
      </c>
      <c r="B231" s="370" t="s">
        <v>1068</v>
      </c>
      <c r="C231" s="370" t="s">
        <v>1069</v>
      </c>
      <c r="D231" s="370" t="s">
        <v>1060</v>
      </c>
      <c r="E231" s="370" t="s">
        <v>1070</v>
      </c>
      <c r="F231" s="370" t="s">
        <v>84</v>
      </c>
      <c r="G231" s="370" t="s">
        <v>126</v>
      </c>
      <c r="H231" s="370" t="s">
        <v>615</v>
      </c>
      <c r="I231" s="370" t="s">
        <v>615</v>
      </c>
      <c r="J231" s="370">
        <v>2</v>
      </c>
      <c r="K231" s="370" t="s">
        <v>2497</v>
      </c>
      <c r="L231" s="370">
        <v>3654</v>
      </c>
      <c r="M231" s="370" t="s">
        <v>2409</v>
      </c>
      <c r="N231" s="370">
        <v>1300</v>
      </c>
      <c r="O231" s="370">
        <v>1</v>
      </c>
      <c r="P231" s="370">
        <v>1</v>
      </c>
      <c r="Q231" s="370">
        <v>1</v>
      </c>
      <c r="R231" s="370">
        <v>1</v>
      </c>
      <c r="S231" s="370">
        <v>1</v>
      </c>
      <c r="T231" s="370">
        <v>1</v>
      </c>
      <c r="U231" s="370">
        <f t="shared" si="12"/>
        <v>6</v>
      </c>
    </row>
    <row r="232" spans="1:21" s="371" customFormat="1" hidden="1">
      <c r="A232" s="370">
        <f t="shared" si="10"/>
        <v>215</v>
      </c>
      <c r="B232" s="370" t="s">
        <v>1073</v>
      </c>
      <c r="C232" s="370" t="s">
        <v>1074</v>
      </c>
      <c r="D232" s="370" t="s">
        <v>1650</v>
      </c>
      <c r="E232" s="370" t="s">
        <v>181</v>
      </c>
      <c r="F232" s="370" t="s">
        <v>84</v>
      </c>
      <c r="G232" s="370" t="s">
        <v>126</v>
      </c>
      <c r="H232" s="370" t="s">
        <v>615</v>
      </c>
      <c r="I232" s="370" t="s">
        <v>615</v>
      </c>
      <c r="J232" s="370">
        <v>2</v>
      </c>
      <c r="K232" s="370" t="s">
        <v>2432</v>
      </c>
      <c r="L232" s="370">
        <v>27578</v>
      </c>
      <c r="M232" s="370" t="s">
        <v>2409</v>
      </c>
      <c r="N232" s="370">
        <v>500</v>
      </c>
      <c r="O232" s="370">
        <v>1</v>
      </c>
      <c r="P232" s="370">
        <v>1</v>
      </c>
      <c r="Q232" s="370">
        <v>2</v>
      </c>
      <c r="R232" s="370">
        <v>1</v>
      </c>
      <c r="S232" s="370">
        <v>1</v>
      </c>
      <c r="T232" s="370">
        <v>1</v>
      </c>
      <c r="U232" s="370">
        <f t="shared" si="12"/>
        <v>7</v>
      </c>
    </row>
    <row r="233" spans="1:21" s="371" customFormat="1" hidden="1">
      <c r="A233" s="370">
        <f t="shared" si="10"/>
        <v>216</v>
      </c>
      <c r="B233" s="370" t="s">
        <v>1006</v>
      </c>
      <c r="C233" s="370" t="s">
        <v>1007</v>
      </c>
      <c r="D233" s="370" t="s">
        <v>1259</v>
      </c>
      <c r="E233" s="370" t="s">
        <v>1008</v>
      </c>
      <c r="F233" s="370" t="s">
        <v>84</v>
      </c>
      <c r="G233" s="370" t="s">
        <v>126</v>
      </c>
      <c r="H233" s="370" t="s">
        <v>615</v>
      </c>
      <c r="I233" s="370" t="s">
        <v>615</v>
      </c>
      <c r="J233" s="370">
        <v>2</v>
      </c>
      <c r="K233" s="370" t="s">
        <v>2498</v>
      </c>
      <c r="L233" s="370">
        <v>38473</v>
      </c>
      <c r="M233" s="370" t="s">
        <v>2409</v>
      </c>
      <c r="N233" s="370">
        <v>900</v>
      </c>
      <c r="O233" s="370">
        <v>4</v>
      </c>
      <c r="P233" s="370">
        <v>5</v>
      </c>
      <c r="Q233" s="370">
        <v>3</v>
      </c>
      <c r="R233" s="370">
        <v>1</v>
      </c>
      <c r="S233" s="370">
        <v>1</v>
      </c>
      <c r="T233" s="370">
        <v>3</v>
      </c>
      <c r="U233" s="370">
        <f t="shared" si="12"/>
        <v>17</v>
      </c>
    </row>
    <row r="234" spans="1:21" s="371" customFormat="1" ht="24" customHeight="1">
      <c r="A234" s="370">
        <v>9</v>
      </c>
      <c r="B234" s="370"/>
      <c r="C234" s="370" t="str">
        <f>F234</f>
        <v>Kec. Sarolangun</v>
      </c>
      <c r="D234" s="370"/>
      <c r="E234" s="370"/>
      <c r="F234" s="370" t="str">
        <f>F233</f>
        <v>Kec. Sarolangun</v>
      </c>
      <c r="G234" s="370"/>
      <c r="H234" s="370"/>
      <c r="I234" s="370"/>
      <c r="J234" s="370"/>
      <c r="K234" s="370"/>
      <c r="L234" s="370"/>
      <c r="M234" s="370"/>
      <c r="N234" s="370"/>
      <c r="O234" s="370">
        <v>47</v>
      </c>
      <c r="P234" s="370">
        <v>47</v>
      </c>
      <c r="Q234" s="370">
        <v>47</v>
      </c>
      <c r="R234" s="370">
        <v>42</v>
      </c>
      <c r="S234" s="370">
        <v>40</v>
      </c>
      <c r="T234" s="370">
        <v>41</v>
      </c>
      <c r="U234" s="370">
        <f>SUM(O234:T234)</f>
        <v>264</v>
      </c>
    </row>
    <row r="235" spans="1:21" s="371" customFormat="1" hidden="1">
      <c r="A235" s="370">
        <f>A233+1</f>
        <v>217</v>
      </c>
      <c r="B235" s="370" t="s">
        <v>1119</v>
      </c>
      <c r="C235" s="370" t="s">
        <v>1120</v>
      </c>
      <c r="D235" s="370" t="s">
        <v>259</v>
      </c>
      <c r="E235" s="370" t="s">
        <v>2499</v>
      </c>
      <c r="F235" s="370" t="s">
        <v>85</v>
      </c>
      <c r="G235" s="370" t="s">
        <v>127</v>
      </c>
      <c r="H235" s="370" t="s">
        <v>615</v>
      </c>
      <c r="I235" s="370" t="s">
        <v>615</v>
      </c>
      <c r="J235" s="370">
        <v>2</v>
      </c>
      <c r="K235" s="370" t="s">
        <v>2410</v>
      </c>
      <c r="L235" s="370">
        <v>35431</v>
      </c>
      <c r="M235" s="370" t="s">
        <v>2409</v>
      </c>
      <c r="N235" s="370">
        <v>1300</v>
      </c>
      <c r="O235" s="370">
        <v>1</v>
      </c>
      <c r="P235" s="370">
        <v>1</v>
      </c>
      <c r="Q235" s="370">
        <v>1</v>
      </c>
      <c r="R235" s="370">
        <v>1</v>
      </c>
      <c r="S235" s="370">
        <v>1</v>
      </c>
      <c r="T235" s="370">
        <v>1</v>
      </c>
      <c r="U235" s="370">
        <f t="shared" si="12"/>
        <v>6</v>
      </c>
    </row>
    <row r="236" spans="1:21" s="371" customFormat="1" hidden="1">
      <c r="A236" s="370">
        <f t="shared" si="10"/>
        <v>218</v>
      </c>
      <c r="B236" s="370" t="s">
        <v>1116</v>
      </c>
      <c r="C236" s="370" t="s">
        <v>1117</v>
      </c>
      <c r="D236" s="370" t="s">
        <v>2500</v>
      </c>
      <c r="E236" s="370" t="s">
        <v>1118</v>
      </c>
      <c r="F236" s="370" t="s">
        <v>85</v>
      </c>
      <c r="G236" s="370" t="s">
        <v>127</v>
      </c>
      <c r="H236" s="370" t="s">
        <v>615</v>
      </c>
      <c r="I236" s="370" t="s">
        <v>615</v>
      </c>
      <c r="J236" s="370">
        <v>2</v>
      </c>
      <c r="K236" s="370" t="s">
        <v>2501</v>
      </c>
      <c r="L236" s="370">
        <v>40732</v>
      </c>
      <c r="M236" s="370" t="s">
        <v>2409</v>
      </c>
      <c r="N236" s="370">
        <v>900</v>
      </c>
      <c r="O236" s="370">
        <v>1</v>
      </c>
      <c r="P236" s="370">
        <v>1</v>
      </c>
      <c r="Q236" s="370">
        <v>1</v>
      </c>
      <c r="R236" s="370">
        <v>1</v>
      </c>
      <c r="S236" s="370">
        <v>1</v>
      </c>
      <c r="T236" s="370">
        <v>1</v>
      </c>
      <c r="U236" s="370">
        <f t="shared" si="12"/>
        <v>6</v>
      </c>
    </row>
    <row r="237" spans="1:21" s="371" customFormat="1" hidden="1">
      <c r="A237" s="370">
        <f t="shared" si="10"/>
        <v>219</v>
      </c>
      <c r="B237" s="370" t="s">
        <v>1087</v>
      </c>
      <c r="C237" s="370" t="s">
        <v>1088</v>
      </c>
      <c r="D237" s="370" t="s">
        <v>2502</v>
      </c>
      <c r="E237" s="370" t="s">
        <v>262</v>
      </c>
      <c r="F237" s="370" t="s">
        <v>85</v>
      </c>
      <c r="G237" s="370" t="s">
        <v>127</v>
      </c>
      <c r="H237" s="370" t="s">
        <v>615</v>
      </c>
      <c r="I237" s="370" t="s">
        <v>615</v>
      </c>
      <c r="J237" s="370">
        <v>2</v>
      </c>
      <c r="K237" s="370" t="s">
        <v>2503</v>
      </c>
      <c r="L237" s="370">
        <v>41011</v>
      </c>
      <c r="M237" s="370" t="s">
        <v>2419</v>
      </c>
      <c r="N237" s="370">
        <v>0</v>
      </c>
      <c r="O237" s="370">
        <v>1</v>
      </c>
      <c r="P237" s="370">
        <v>1</v>
      </c>
      <c r="Q237" s="370">
        <v>1</v>
      </c>
      <c r="R237" s="370">
        <v>1</v>
      </c>
      <c r="S237" s="370">
        <v>1</v>
      </c>
      <c r="T237" s="370">
        <v>0</v>
      </c>
      <c r="U237" s="370">
        <f t="shared" si="12"/>
        <v>5</v>
      </c>
    </row>
    <row r="238" spans="1:21" s="371" customFormat="1" hidden="1">
      <c r="A238" s="370">
        <f t="shared" si="10"/>
        <v>220</v>
      </c>
      <c r="B238" s="370" t="s">
        <v>1113</v>
      </c>
      <c r="C238" s="370" t="s">
        <v>1114</v>
      </c>
      <c r="D238" s="370" t="s">
        <v>2504</v>
      </c>
      <c r="E238" s="370" t="s">
        <v>1115</v>
      </c>
      <c r="F238" s="370" t="s">
        <v>85</v>
      </c>
      <c r="G238" s="370" t="s">
        <v>126</v>
      </c>
      <c r="H238" s="370" t="s">
        <v>615</v>
      </c>
      <c r="I238" s="370" t="s">
        <v>615</v>
      </c>
      <c r="J238" s="370">
        <v>2</v>
      </c>
      <c r="K238" s="370" t="s">
        <v>2410</v>
      </c>
      <c r="L238" s="370">
        <v>27760</v>
      </c>
      <c r="M238" s="370" t="s">
        <v>2409</v>
      </c>
      <c r="N238" s="370">
        <v>2200</v>
      </c>
      <c r="O238" s="370">
        <v>4</v>
      </c>
      <c r="P238" s="370">
        <v>4</v>
      </c>
      <c r="Q238" s="370">
        <v>3</v>
      </c>
      <c r="R238" s="370">
        <v>3</v>
      </c>
      <c r="S238" s="370">
        <v>3</v>
      </c>
      <c r="T238" s="370">
        <v>3</v>
      </c>
      <c r="U238" s="370">
        <f t="shared" si="12"/>
        <v>20</v>
      </c>
    </row>
    <row r="239" spans="1:21" s="371" customFormat="1" hidden="1">
      <c r="A239" s="370">
        <f t="shared" si="10"/>
        <v>221</v>
      </c>
      <c r="B239" s="370" t="s">
        <v>1100</v>
      </c>
      <c r="C239" s="370" t="s">
        <v>1101</v>
      </c>
      <c r="D239" s="370" t="s">
        <v>1662</v>
      </c>
      <c r="E239" s="370" t="s">
        <v>259</v>
      </c>
      <c r="F239" s="370" t="s">
        <v>85</v>
      </c>
      <c r="G239" s="370" t="s">
        <v>126</v>
      </c>
      <c r="H239" s="370" t="s">
        <v>615</v>
      </c>
      <c r="I239" s="370" t="s">
        <v>615</v>
      </c>
      <c r="J239" s="370">
        <v>2</v>
      </c>
      <c r="K239" s="370" t="s">
        <v>2505</v>
      </c>
      <c r="L239" s="370">
        <v>28171</v>
      </c>
      <c r="M239" s="370" t="s">
        <v>2409</v>
      </c>
      <c r="N239" s="370">
        <v>450</v>
      </c>
      <c r="O239" s="370">
        <v>3</v>
      </c>
      <c r="P239" s="370">
        <v>4</v>
      </c>
      <c r="Q239" s="370">
        <v>3</v>
      </c>
      <c r="R239" s="370">
        <v>4</v>
      </c>
      <c r="S239" s="370">
        <v>4</v>
      </c>
      <c r="T239" s="370">
        <v>3</v>
      </c>
      <c r="U239" s="370">
        <f t="shared" si="12"/>
        <v>21</v>
      </c>
    </row>
    <row r="240" spans="1:21" s="371" customFormat="1" hidden="1">
      <c r="A240" s="370">
        <f t="shared" si="10"/>
        <v>222</v>
      </c>
      <c r="B240" s="370" t="s">
        <v>1084</v>
      </c>
      <c r="C240" s="370" t="s">
        <v>1085</v>
      </c>
      <c r="D240" s="370" t="s">
        <v>1661</v>
      </c>
      <c r="E240" s="370" t="s">
        <v>1086</v>
      </c>
      <c r="F240" s="370" t="s">
        <v>85</v>
      </c>
      <c r="G240" s="370" t="s">
        <v>126</v>
      </c>
      <c r="H240" s="370" t="s">
        <v>615</v>
      </c>
      <c r="I240" s="370" t="s">
        <v>615</v>
      </c>
      <c r="J240" s="370">
        <v>2</v>
      </c>
      <c r="K240" s="370" t="s">
        <v>2506</v>
      </c>
      <c r="L240" s="370">
        <v>28204</v>
      </c>
      <c r="M240" s="370" t="s">
        <v>2409</v>
      </c>
      <c r="N240" s="370">
        <v>1300</v>
      </c>
      <c r="O240" s="370">
        <v>2</v>
      </c>
      <c r="P240" s="370">
        <v>2</v>
      </c>
      <c r="Q240" s="370">
        <v>2</v>
      </c>
      <c r="R240" s="370">
        <v>2</v>
      </c>
      <c r="S240" s="370">
        <v>2</v>
      </c>
      <c r="T240" s="370">
        <v>2</v>
      </c>
      <c r="U240" s="370">
        <f t="shared" si="12"/>
        <v>12</v>
      </c>
    </row>
    <row r="241" spans="1:21" s="371" customFormat="1" hidden="1">
      <c r="A241" s="370">
        <f t="shared" si="10"/>
        <v>223</v>
      </c>
      <c r="B241" s="370" t="s">
        <v>1081</v>
      </c>
      <c r="C241" s="370" t="s">
        <v>1082</v>
      </c>
      <c r="D241" s="370" t="s">
        <v>1653</v>
      </c>
      <c r="E241" s="370" t="s">
        <v>1083</v>
      </c>
      <c r="F241" s="370" t="s">
        <v>85</v>
      </c>
      <c r="G241" s="370" t="s">
        <v>126</v>
      </c>
      <c r="H241" s="370" t="s">
        <v>615</v>
      </c>
      <c r="I241" s="370" t="s">
        <v>615</v>
      </c>
      <c r="J241" s="370">
        <v>2</v>
      </c>
      <c r="K241" s="370" t="s">
        <v>2410</v>
      </c>
      <c r="L241" s="370">
        <v>29768</v>
      </c>
      <c r="M241" s="370" t="s">
        <v>2409</v>
      </c>
      <c r="N241" s="370">
        <v>1350</v>
      </c>
      <c r="O241" s="370">
        <v>2</v>
      </c>
      <c r="P241" s="370">
        <v>1</v>
      </c>
      <c r="Q241" s="370">
        <v>1</v>
      </c>
      <c r="R241" s="370">
        <v>2</v>
      </c>
      <c r="S241" s="370">
        <v>1</v>
      </c>
      <c r="T241" s="370">
        <v>2</v>
      </c>
      <c r="U241" s="370">
        <f t="shared" si="12"/>
        <v>9</v>
      </c>
    </row>
    <row r="242" spans="1:21" s="371" customFormat="1" hidden="1">
      <c r="A242" s="370">
        <f t="shared" si="10"/>
        <v>224</v>
      </c>
      <c r="B242" s="370" t="s">
        <v>1102</v>
      </c>
      <c r="C242" s="370" t="s">
        <v>1103</v>
      </c>
      <c r="D242" s="370" t="s">
        <v>1676</v>
      </c>
      <c r="E242" s="370" t="s">
        <v>1104</v>
      </c>
      <c r="F242" s="370" t="s">
        <v>85</v>
      </c>
      <c r="G242" s="370" t="s">
        <v>126</v>
      </c>
      <c r="H242" s="370" t="s">
        <v>615</v>
      </c>
      <c r="I242" s="370" t="s">
        <v>615</v>
      </c>
      <c r="J242" s="370">
        <v>2</v>
      </c>
      <c r="K242" s="370" t="s">
        <v>2410</v>
      </c>
      <c r="L242" s="370">
        <v>28491</v>
      </c>
      <c r="M242" s="370" t="s">
        <v>2409</v>
      </c>
      <c r="N242" s="370">
        <v>1300</v>
      </c>
      <c r="O242" s="370">
        <v>2</v>
      </c>
      <c r="P242" s="370">
        <v>2</v>
      </c>
      <c r="Q242" s="370">
        <v>2</v>
      </c>
      <c r="R242" s="370">
        <v>2</v>
      </c>
      <c r="S242" s="370">
        <v>2</v>
      </c>
      <c r="T242" s="370">
        <v>2</v>
      </c>
      <c r="U242" s="370">
        <f t="shared" si="12"/>
        <v>12</v>
      </c>
    </row>
    <row r="243" spans="1:21" s="371" customFormat="1" hidden="1">
      <c r="A243" s="370">
        <f t="shared" si="10"/>
        <v>225</v>
      </c>
      <c r="B243" s="370" t="s">
        <v>1098</v>
      </c>
      <c r="C243" s="370" t="s">
        <v>1099</v>
      </c>
      <c r="D243" s="370" t="s">
        <v>1664</v>
      </c>
      <c r="E243" s="370" t="s">
        <v>212</v>
      </c>
      <c r="F243" s="370" t="s">
        <v>85</v>
      </c>
      <c r="G243" s="370" t="s">
        <v>126</v>
      </c>
      <c r="H243" s="370" t="s">
        <v>615</v>
      </c>
      <c r="I243" s="370" t="s">
        <v>615</v>
      </c>
      <c r="J243" s="370">
        <v>2</v>
      </c>
      <c r="K243" s="370" t="s">
        <v>2410</v>
      </c>
      <c r="L243" s="370">
        <v>30498</v>
      </c>
      <c r="M243" s="370" t="s">
        <v>2409</v>
      </c>
      <c r="N243" s="370">
        <v>0</v>
      </c>
      <c r="O243" s="370">
        <v>2</v>
      </c>
      <c r="P243" s="370">
        <v>2</v>
      </c>
      <c r="Q243" s="370">
        <v>2</v>
      </c>
      <c r="R243" s="370">
        <v>2</v>
      </c>
      <c r="S243" s="370">
        <v>2</v>
      </c>
      <c r="T243" s="370">
        <v>2</v>
      </c>
      <c r="U243" s="370">
        <f t="shared" si="12"/>
        <v>12</v>
      </c>
    </row>
    <row r="244" spans="1:21" s="371" customFormat="1" hidden="1">
      <c r="A244" s="370">
        <f t="shared" si="10"/>
        <v>226</v>
      </c>
      <c r="B244" s="370" t="s">
        <v>1107</v>
      </c>
      <c r="C244" s="370" t="s">
        <v>1108</v>
      </c>
      <c r="D244" s="370" t="s">
        <v>1654</v>
      </c>
      <c r="E244" s="370" t="s">
        <v>1109</v>
      </c>
      <c r="F244" s="370" t="s">
        <v>85</v>
      </c>
      <c r="G244" s="370" t="s">
        <v>126</v>
      </c>
      <c r="H244" s="370" t="s">
        <v>615</v>
      </c>
      <c r="I244" s="370" t="s">
        <v>615</v>
      </c>
      <c r="J244" s="370">
        <v>2</v>
      </c>
      <c r="K244" s="370" t="s">
        <v>2410</v>
      </c>
      <c r="L244" s="370">
        <v>28491</v>
      </c>
      <c r="M244" s="370" t="s">
        <v>2409</v>
      </c>
      <c r="N244" s="370">
        <v>900</v>
      </c>
      <c r="O244" s="370">
        <v>2</v>
      </c>
      <c r="P244" s="370">
        <v>2</v>
      </c>
      <c r="Q244" s="370">
        <v>2</v>
      </c>
      <c r="R244" s="370">
        <v>1</v>
      </c>
      <c r="S244" s="370">
        <v>1</v>
      </c>
      <c r="T244" s="370">
        <v>1</v>
      </c>
      <c r="U244" s="370">
        <f t="shared" si="12"/>
        <v>9</v>
      </c>
    </row>
    <row r="245" spans="1:21" s="371" customFormat="1" hidden="1">
      <c r="A245" s="370">
        <f t="shared" si="10"/>
        <v>227</v>
      </c>
      <c r="B245" s="370" t="s">
        <v>1127</v>
      </c>
      <c r="C245" s="370" t="s">
        <v>1128</v>
      </c>
      <c r="D245" s="370" t="s">
        <v>2507</v>
      </c>
      <c r="E245" s="370" t="s">
        <v>1129</v>
      </c>
      <c r="F245" s="370" t="s">
        <v>85</v>
      </c>
      <c r="G245" s="370" t="s">
        <v>126</v>
      </c>
      <c r="H245" s="370" t="s">
        <v>615</v>
      </c>
      <c r="I245" s="370" t="s">
        <v>615</v>
      </c>
      <c r="J245" s="370">
        <v>2</v>
      </c>
      <c r="K245" s="370" t="s">
        <v>2410</v>
      </c>
      <c r="L245" s="370" t="s">
        <v>615</v>
      </c>
      <c r="M245" s="370" t="s">
        <v>2409</v>
      </c>
      <c r="N245" s="370">
        <v>900</v>
      </c>
      <c r="O245" s="370">
        <v>1</v>
      </c>
      <c r="P245" s="370">
        <v>1</v>
      </c>
      <c r="Q245" s="370">
        <v>2</v>
      </c>
      <c r="R245" s="370">
        <v>2</v>
      </c>
      <c r="S245" s="370">
        <v>2</v>
      </c>
      <c r="T245" s="370">
        <v>2</v>
      </c>
      <c r="U245" s="370">
        <f t="shared" si="12"/>
        <v>10</v>
      </c>
    </row>
    <row r="246" spans="1:21" s="371" customFormat="1" hidden="1">
      <c r="A246" s="370">
        <f t="shared" si="10"/>
        <v>228</v>
      </c>
      <c r="B246" s="370" t="s">
        <v>1121</v>
      </c>
      <c r="C246" s="370" t="s">
        <v>1122</v>
      </c>
      <c r="D246" s="370" t="s">
        <v>1658</v>
      </c>
      <c r="E246" s="370" t="s">
        <v>1658</v>
      </c>
      <c r="F246" s="370" t="s">
        <v>85</v>
      </c>
      <c r="G246" s="370" t="s">
        <v>126</v>
      </c>
      <c r="H246" s="370" t="s">
        <v>615</v>
      </c>
      <c r="I246" s="370" t="s">
        <v>615</v>
      </c>
      <c r="J246" s="370">
        <v>2</v>
      </c>
      <c r="K246" s="370" t="s">
        <v>2421</v>
      </c>
      <c r="L246" s="370">
        <v>30011</v>
      </c>
      <c r="M246" s="370" t="s">
        <v>2409</v>
      </c>
      <c r="N246" s="370">
        <v>900</v>
      </c>
      <c r="O246" s="370">
        <v>1</v>
      </c>
      <c r="P246" s="370">
        <v>2</v>
      </c>
      <c r="Q246" s="370">
        <v>2</v>
      </c>
      <c r="R246" s="370">
        <v>2</v>
      </c>
      <c r="S246" s="370">
        <v>1</v>
      </c>
      <c r="T246" s="370">
        <v>2</v>
      </c>
      <c r="U246" s="370">
        <f t="shared" si="12"/>
        <v>10</v>
      </c>
    </row>
    <row r="247" spans="1:21" s="371" customFormat="1" hidden="1">
      <c r="A247" s="370">
        <f t="shared" si="10"/>
        <v>229</v>
      </c>
      <c r="B247" s="370" t="s">
        <v>1092</v>
      </c>
      <c r="C247" s="370" t="s">
        <v>1093</v>
      </c>
      <c r="D247" s="370" t="s">
        <v>1663</v>
      </c>
      <c r="E247" s="370" t="s">
        <v>1094</v>
      </c>
      <c r="F247" s="370" t="s">
        <v>85</v>
      </c>
      <c r="G247" s="370" t="s">
        <v>126</v>
      </c>
      <c r="H247" s="370" t="s">
        <v>615</v>
      </c>
      <c r="I247" s="370" t="s">
        <v>615</v>
      </c>
      <c r="J247" s="370">
        <v>2</v>
      </c>
      <c r="K247" s="370" t="s">
        <v>2508</v>
      </c>
      <c r="L247" s="370">
        <v>3851</v>
      </c>
      <c r="M247" s="370" t="s">
        <v>2419</v>
      </c>
      <c r="N247" s="370">
        <v>0</v>
      </c>
      <c r="O247" s="370">
        <v>1</v>
      </c>
      <c r="P247" s="370">
        <v>1</v>
      </c>
      <c r="Q247" s="370">
        <v>1</v>
      </c>
      <c r="R247" s="370">
        <v>1</v>
      </c>
      <c r="S247" s="370">
        <v>1</v>
      </c>
      <c r="T247" s="370">
        <v>1</v>
      </c>
      <c r="U247" s="370">
        <f t="shared" si="12"/>
        <v>6</v>
      </c>
    </row>
    <row r="248" spans="1:21" s="371" customFormat="1" hidden="1">
      <c r="A248" s="370">
        <f t="shared" si="10"/>
        <v>230</v>
      </c>
      <c r="B248" s="370" t="s">
        <v>1105</v>
      </c>
      <c r="C248" s="370" t="s">
        <v>1106</v>
      </c>
      <c r="D248" s="370" t="s">
        <v>1665</v>
      </c>
      <c r="E248" s="370" t="s">
        <v>212</v>
      </c>
      <c r="F248" s="370" t="s">
        <v>85</v>
      </c>
      <c r="G248" s="370" t="s">
        <v>126</v>
      </c>
      <c r="H248" s="370" t="s">
        <v>615</v>
      </c>
      <c r="I248" s="370" t="s">
        <v>615</v>
      </c>
      <c r="J248" s="370">
        <v>2</v>
      </c>
      <c r="K248" s="370" t="s">
        <v>2410</v>
      </c>
      <c r="L248" s="370">
        <v>3654</v>
      </c>
      <c r="M248" s="370" t="s">
        <v>2409</v>
      </c>
      <c r="N248" s="370">
        <v>900</v>
      </c>
      <c r="O248" s="370">
        <v>1</v>
      </c>
      <c r="P248" s="370">
        <v>2</v>
      </c>
      <c r="Q248" s="370">
        <v>2</v>
      </c>
      <c r="R248" s="370">
        <v>2</v>
      </c>
      <c r="S248" s="370">
        <v>2</v>
      </c>
      <c r="T248" s="370">
        <v>2</v>
      </c>
      <c r="U248" s="370">
        <f t="shared" si="12"/>
        <v>11</v>
      </c>
    </row>
    <row r="249" spans="1:21" s="371" customFormat="1" hidden="1">
      <c r="A249" s="370">
        <f t="shared" si="10"/>
        <v>231</v>
      </c>
      <c r="B249" s="370" t="s">
        <v>1078</v>
      </c>
      <c r="C249" s="370" t="s">
        <v>1079</v>
      </c>
      <c r="D249" s="370" t="s">
        <v>1659</v>
      </c>
      <c r="E249" s="370" t="s">
        <v>1080</v>
      </c>
      <c r="F249" s="370" t="s">
        <v>85</v>
      </c>
      <c r="G249" s="370" t="s">
        <v>126</v>
      </c>
      <c r="H249" s="370" t="s">
        <v>615</v>
      </c>
      <c r="I249" s="370" t="s">
        <v>615</v>
      </c>
      <c r="J249" s="370">
        <v>2</v>
      </c>
      <c r="K249" s="370" t="s">
        <v>2509</v>
      </c>
      <c r="L249" s="370">
        <v>27395</v>
      </c>
      <c r="M249" s="370" t="s">
        <v>2409</v>
      </c>
      <c r="N249" s="370">
        <v>1300</v>
      </c>
      <c r="O249" s="370">
        <v>2</v>
      </c>
      <c r="P249" s="370">
        <v>2</v>
      </c>
      <c r="Q249" s="370">
        <v>1</v>
      </c>
      <c r="R249" s="370">
        <v>1</v>
      </c>
      <c r="S249" s="370">
        <v>2</v>
      </c>
      <c r="T249" s="370">
        <v>1</v>
      </c>
      <c r="U249" s="370">
        <f t="shared" si="12"/>
        <v>9</v>
      </c>
    </row>
    <row r="250" spans="1:21" s="371" customFormat="1" hidden="1">
      <c r="A250" s="370">
        <f t="shared" si="10"/>
        <v>232</v>
      </c>
      <c r="B250" s="370" t="s">
        <v>1075</v>
      </c>
      <c r="C250" s="370" t="s">
        <v>1076</v>
      </c>
      <c r="D250" s="370" t="s">
        <v>1077</v>
      </c>
      <c r="E250" s="370" t="s">
        <v>1077</v>
      </c>
      <c r="F250" s="370" t="s">
        <v>85</v>
      </c>
      <c r="G250" s="370" t="s">
        <v>126</v>
      </c>
      <c r="H250" s="370" t="s">
        <v>615</v>
      </c>
      <c r="I250" s="370" t="s">
        <v>615</v>
      </c>
      <c r="J250" s="370">
        <v>2</v>
      </c>
      <c r="K250" s="370" t="s">
        <v>2410</v>
      </c>
      <c r="L250" s="370" t="s">
        <v>615</v>
      </c>
      <c r="M250" s="370" t="s">
        <v>2419</v>
      </c>
      <c r="N250" s="370">
        <v>0</v>
      </c>
      <c r="O250" s="370">
        <v>1</v>
      </c>
      <c r="P250" s="370">
        <v>1</v>
      </c>
      <c r="Q250" s="370">
        <v>1</v>
      </c>
      <c r="R250" s="370">
        <v>1</v>
      </c>
      <c r="S250" s="370">
        <v>0</v>
      </c>
      <c r="T250" s="370">
        <v>0</v>
      </c>
      <c r="U250" s="370">
        <f t="shared" si="12"/>
        <v>4</v>
      </c>
    </row>
    <row r="251" spans="1:21" s="371" customFormat="1" hidden="1">
      <c r="A251" s="370">
        <f t="shared" si="10"/>
        <v>233</v>
      </c>
      <c r="B251" s="370" t="s">
        <v>1110</v>
      </c>
      <c r="C251" s="370" t="s">
        <v>1111</v>
      </c>
      <c r="D251" s="370" t="s">
        <v>1112</v>
      </c>
      <c r="E251" s="370" t="s">
        <v>1112</v>
      </c>
      <c r="F251" s="370" t="s">
        <v>85</v>
      </c>
      <c r="G251" s="370" t="s">
        <v>126</v>
      </c>
      <c r="H251" s="370" t="s">
        <v>615</v>
      </c>
      <c r="I251" s="370" t="s">
        <v>615</v>
      </c>
      <c r="J251" s="370">
        <v>2</v>
      </c>
      <c r="K251" s="370" t="s">
        <v>2410</v>
      </c>
      <c r="L251" s="370" t="s">
        <v>615</v>
      </c>
      <c r="M251" s="370" t="s">
        <v>2419</v>
      </c>
      <c r="N251" s="370">
        <v>0</v>
      </c>
      <c r="O251" s="370">
        <v>1</v>
      </c>
      <c r="P251" s="370">
        <v>1</v>
      </c>
      <c r="Q251" s="370">
        <v>1</v>
      </c>
      <c r="R251" s="370">
        <v>1</v>
      </c>
      <c r="S251" s="370">
        <v>0</v>
      </c>
      <c r="T251" s="370">
        <v>0</v>
      </c>
      <c r="U251" s="370">
        <f t="shared" si="12"/>
        <v>4</v>
      </c>
    </row>
    <row r="252" spans="1:21" s="371" customFormat="1" hidden="1">
      <c r="A252" s="370">
        <f t="shared" si="10"/>
        <v>234</v>
      </c>
      <c r="B252" s="370" t="s">
        <v>1124</v>
      </c>
      <c r="C252" s="370" t="s">
        <v>1125</v>
      </c>
      <c r="D252" s="370" t="s">
        <v>2510</v>
      </c>
      <c r="E252" s="370" t="s">
        <v>1126</v>
      </c>
      <c r="F252" s="370" t="s">
        <v>85</v>
      </c>
      <c r="G252" s="370" t="s">
        <v>126</v>
      </c>
      <c r="H252" s="370" t="s">
        <v>615</v>
      </c>
      <c r="I252" s="370" t="s">
        <v>615</v>
      </c>
      <c r="J252" s="370">
        <v>2</v>
      </c>
      <c r="K252" s="370" t="s">
        <v>2511</v>
      </c>
      <c r="L252" s="370">
        <v>42276</v>
      </c>
      <c r="M252" s="370" t="s">
        <v>2419</v>
      </c>
      <c r="N252" s="370">
        <v>0</v>
      </c>
      <c r="O252" s="370">
        <v>1</v>
      </c>
      <c r="P252" s="370">
        <v>1</v>
      </c>
      <c r="Q252" s="370">
        <v>0</v>
      </c>
      <c r="R252" s="370">
        <v>0</v>
      </c>
      <c r="S252" s="370">
        <v>0</v>
      </c>
      <c r="T252" s="370">
        <v>0</v>
      </c>
      <c r="U252" s="370">
        <f t="shared" si="12"/>
        <v>2</v>
      </c>
    </row>
    <row r="253" spans="1:21" s="371" customFormat="1" hidden="1">
      <c r="A253" s="370">
        <f t="shared" si="10"/>
        <v>235</v>
      </c>
      <c r="B253" s="370" t="s">
        <v>1089</v>
      </c>
      <c r="C253" s="370" t="s">
        <v>1090</v>
      </c>
      <c r="D253" s="370" t="s">
        <v>1657</v>
      </c>
      <c r="E253" s="370" t="s">
        <v>1091</v>
      </c>
      <c r="F253" s="370" t="s">
        <v>85</v>
      </c>
      <c r="G253" s="370" t="s">
        <v>126</v>
      </c>
      <c r="H253" s="370" t="s">
        <v>615</v>
      </c>
      <c r="I253" s="370" t="s">
        <v>615</v>
      </c>
      <c r="J253" s="370">
        <v>2</v>
      </c>
      <c r="K253" s="370" t="s">
        <v>2432</v>
      </c>
      <c r="L253" s="370">
        <v>27576</v>
      </c>
      <c r="M253" s="370" t="s">
        <v>2409</v>
      </c>
      <c r="N253" s="370">
        <v>900</v>
      </c>
      <c r="O253" s="370">
        <v>2</v>
      </c>
      <c r="P253" s="370">
        <v>2</v>
      </c>
      <c r="Q253" s="370">
        <v>2</v>
      </c>
      <c r="R253" s="370">
        <v>1</v>
      </c>
      <c r="S253" s="370">
        <v>1</v>
      </c>
      <c r="T253" s="370">
        <v>1</v>
      </c>
      <c r="U253" s="370">
        <f t="shared" si="12"/>
        <v>9</v>
      </c>
    </row>
    <row r="254" spans="1:21" s="371" customFormat="1" hidden="1">
      <c r="A254" s="370">
        <f t="shared" si="10"/>
        <v>236</v>
      </c>
      <c r="B254" s="370" t="s">
        <v>1095</v>
      </c>
      <c r="C254" s="370" t="s">
        <v>1096</v>
      </c>
      <c r="D254" s="370" t="s">
        <v>1675</v>
      </c>
      <c r="E254" s="370" t="s">
        <v>1097</v>
      </c>
      <c r="F254" s="370" t="s">
        <v>85</v>
      </c>
      <c r="G254" s="370" t="s">
        <v>126</v>
      </c>
      <c r="H254" s="370" t="s">
        <v>615</v>
      </c>
      <c r="I254" s="370" t="s">
        <v>615</v>
      </c>
      <c r="J254" s="370">
        <v>2</v>
      </c>
      <c r="K254" s="370" t="s">
        <v>2410</v>
      </c>
      <c r="L254" s="370">
        <v>35065</v>
      </c>
      <c r="M254" s="370" t="s">
        <v>2409</v>
      </c>
      <c r="N254" s="370">
        <v>900</v>
      </c>
      <c r="O254" s="370">
        <v>2</v>
      </c>
      <c r="P254" s="370">
        <v>2</v>
      </c>
      <c r="Q254" s="370">
        <v>2</v>
      </c>
      <c r="R254" s="370">
        <v>1</v>
      </c>
      <c r="S254" s="370">
        <v>1</v>
      </c>
      <c r="T254" s="370">
        <v>1</v>
      </c>
      <c r="U254" s="370">
        <f t="shared" si="12"/>
        <v>9</v>
      </c>
    </row>
    <row r="255" spans="1:21" s="371" customFormat="1" ht="22.5" customHeight="1">
      <c r="A255" s="370">
        <v>10</v>
      </c>
      <c r="B255" s="370"/>
      <c r="C255" s="370" t="str">
        <f>F255</f>
        <v>Kec. Singkut</v>
      </c>
      <c r="D255" s="370"/>
      <c r="E255" s="370"/>
      <c r="F255" s="370" t="str">
        <f>F254</f>
        <v>Kec. Singkut</v>
      </c>
      <c r="G255" s="370"/>
      <c r="H255" s="370"/>
      <c r="I255" s="370"/>
      <c r="J255" s="370"/>
      <c r="K255" s="370"/>
      <c r="L255" s="370"/>
      <c r="M255" s="370"/>
      <c r="N255" s="370"/>
      <c r="O255" s="370">
        <f t="shared" ref="O255:T255" si="13">SUM(O235:O254)</f>
        <v>33</v>
      </c>
      <c r="P255" s="370">
        <f t="shared" si="13"/>
        <v>35</v>
      </c>
      <c r="Q255" s="370">
        <f t="shared" si="13"/>
        <v>32</v>
      </c>
      <c r="R255" s="370">
        <f t="shared" si="13"/>
        <v>31</v>
      </c>
      <c r="S255" s="370">
        <f t="shared" si="13"/>
        <v>28</v>
      </c>
      <c r="T255" s="370">
        <f t="shared" si="13"/>
        <v>27</v>
      </c>
      <c r="U255" s="370">
        <f t="shared" si="12"/>
        <v>186</v>
      </c>
    </row>
    <row r="256" spans="1:21" s="422" customFormat="1" ht="23.25" customHeight="1">
      <c r="A256" s="927" t="s">
        <v>165</v>
      </c>
      <c r="B256" s="928"/>
      <c r="C256" s="928"/>
      <c r="D256" s="928"/>
      <c r="E256" s="928"/>
      <c r="F256" s="928"/>
      <c r="G256" s="928"/>
      <c r="H256" s="928"/>
      <c r="I256" s="928"/>
      <c r="J256" s="928"/>
      <c r="K256" s="929"/>
      <c r="L256" s="421"/>
      <c r="M256" s="421"/>
      <c r="N256" s="421"/>
      <c r="O256" s="421">
        <f t="shared" ref="O256:U256" si="14">O255+O234+O206+O182+O164+O126+O98+O81+O59+O24</f>
        <v>290</v>
      </c>
      <c r="P256" s="421">
        <f t="shared" si="14"/>
        <v>297</v>
      </c>
      <c r="Q256" s="421">
        <f t="shared" si="14"/>
        <v>295</v>
      </c>
      <c r="R256" s="421">
        <f t="shared" si="14"/>
        <v>283</v>
      </c>
      <c r="S256" s="421">
        <f t="shared" si="14"/>
        <v>276</v>
      </c>
      <c r="T256" s="421">
        <f t="shared" si="14"/>
        <v>271</v>
      </c>
      <c r="U256" s="421">
        <f t="shared" si="14"/>
        <v>1712</v>
      </c>
    </row>
  </sheetData>
  <mergeCells count="17">
    <mergeCell ref="A256:K256"/>
    <mergeCell ref="O7:U7"/>
    <mergeCell ref="G7:G9"/>
    <mergeCell ref="K7:K9"/>
    <mergeCell ref="L7:L9"/>
    <mergeCell ref="M7:M9"/>
    <mergeCell ref="N7:N9"/>
    <mergeCell ref="A7:A9"/>
    <mergeCell ref="B7:B9"/>
    <mergeCell ref="C7:C9"/>
    <mergeCell ref="D7:D9"/>
    <mergeCell ref="E7:E9"/>
    <mergeCell ref="F7:F9"/>
    <mergeCell ref="A1:U1"/>
    <mergeCell ref="A3:U3"/>
    <mergeCell ref="A4:U4"/>
    <mergeCell ref="A5:U5"/>
  </mergeCells>
  <printOptions horizontalCentered="1"/>
  <pageMargins left="0.62992125984251968" right="0.55118110236220474" top="0.68" bottom="0.35433070866141736" header="0.31496062992125984" footer="0.19685039370078741"/>
  <pageSetup paperSize="10000" scale="90" orientation="portrait" horizontalDpi="4294967293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A87"/>
  <sheetViews>
    <sheetView view="pageBreakPreview" zoomScale="90" zoomScaleNormal="80" zoomScaleSheetLayoutView="90" workbookViewId="0">
      <selection activeCell="Q5" sqref="Q5"/>
    </sheetView>
  </sheetViews>
  <sheetFormatPr defaultRowHeight="15"/>
  <cols>
    <col min="1" max="1" width="4.85546875" style="348" customWidth="1"/>
    <col min="2" max="2" width="0" style="348" hidden="1" customWidth="1"/>
    <col min="3" max="3" width="38" style="348" customWidth="1"/>
    <col min="4" max="4" width="32.7109375" style="348" hidden="1" customWidth="1"/>
    <col min="5" max="5" width="24.85546875" style="348" hidden="1" customWidth="1"/>
    <col min="6" max="6" width="23.140625" style="348" hidden="1" customWidth="1"/>
    <col min="7" max="10" width="0" style="348" hidden="1" customWidth="1"/>
    <col min="11" max="11" width="26.85546875" style="348" hidden="1" customWidth="1"/>
    <col min="12" max="12" width="10.7109375" style="348" hidden="1" customWidth="1"/>
    <col min="13" max="14" width="0" style="348" hidden="1" customWidth="1"/>
    <col min="15" max="20" width="7.140625" style="348" hidden="1" customWidth="1"/>
    <col min="21" max="23" width="10.42578125" style="348" customWidth="1"/>
    <col min="24" max="26" width="7.140625" style="348" hidden="1" customWidth="1"/>
    <col min="27" max="27" width="12.28515625" style="348" customWidth="1"/>
    <col min="28" max="16384" width="9.140625" style="348"/>
  </cols>
  <sheetData>
    <row r="1" spans="1:27" ht="15.75">
      <c r="A1" s="926" t="s">
        <v>2620</v>
      </c>
      <c r="B1" s="926"/>
      <c r="C1" s="926"/>
      <c r="D1" s="926"/>
      <c r="E1" s="926"/>
      <c r="F1" s="926"/>
      <c r="G1" s="926"/>
      <c r="H1" s="926"/>
      <c r="I1" s="926"/>
      <c r="J1" s="926"/>
      <c r="K1" s="926"/>
      <c r="L1" s="926"/>
      <c r="M1" s="926"/>
      <c r="N1" s="926"/>
      <c r="O1" s="926"/>
      <c r="P1" s="926"/>
      <c r="Q1" s="926"/>
      <c r="R1" s="926"/>
      <c r="S1" s="926"/>
      <c r="T1" s="926"/>
      <c r="U1" s="926"/>
      <c r="V1" s="926"/>
      <c r="W1" s="926"/>
      <c r="X1" s="926"/>
      <c r="Y1" s="926"/>
      <c r="Z1" s="926"/>
      <c r="AA1" s="926"/>
    </row>
    <row r="2" spans="1:27" ht="4.5" customHeight="1">
      <c r="A2" s="425"/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  <c r="T2" s="425"/>
      <c r="U2" s="425"/>
      <c r="V2" s="425"/>
      <c r="W2" s="425"/>
      <c r="X2" s="425"/>
      <c r="Y2" s="425"/>
      <c r="Z2" s="425"/>
      <c r="AA2" s="425"/>
    </row>
    <row r="3" spans="1:27" ht="15.75">
      <c r="A3" s="926" t="s">
        <v>2622</v>
      </c>
      <c r="B3" s="926"/>
      <c r="C3" s="926"/>
      <c r="D3" s="926"/>
      <c r="E3" s="926"/>
      <c r="F3" s="926"/>
      <c r="G3" s="926"/>
      <c r="H3" s="926"/>
      <c r="I3" s="926"/>
      <c r="J3" s="926"/>
      <c r="K3" s="926"/>
      <c r="L3" s="926"/>
      <c r="M3" s="926"/>
      <c r="N3" s="926"/>
      <c r="O3" s="926"/>
      <c r="P3" s="926"/>
      <c r="Q3" s="926"/>
      <c r="R3" s="926"/>
      <c r="S3" s="926"/>
      <c r="T3" s="926"/>
      <c r="U3" s="926"/>
      <c r="V3" s="926"/>
      <c r="W3" s="926"/>
      <c r="X3" s="926"/>
      <c r="Y3" s="926"/>
      <c r="Z3" s="926"/>
      <c r="AA3" s="926"/>
    </row>
    <row r="4" spans="1:27" ht="15.75">
      <c r="A4" s="926" t="s">
        <v>1371</v>
      </c>
      <c r="B4" s="926"/>
      <c r="C4" s="926"/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</row>
    <row r="5" spans="1:27" ht="15.75">
      <c r="A5" s="926" t="s">
        <v>2287</v>
      </c>
      <c r="B5" s="926"/>
      <c r="C5" s="926"/>
      <c r="D5" s="926"/>
      <c r="E5" s="926"/>
      <c r="F5" s="926"/>
      <c r="G5" s="926"/>
      <c r="H5" s="926"/>
      <c r="I5" s="926"/>
      <c r="J5" s="926"/>
      <c r="K5" s="926"/>
      <c r="L5" s="926"/>
      <c r="M5" s="926"/>
      <c r="N5" s="926"/>
      <c r="O5" s="926"/>
      <c r="P5" s="926"/>
      <c r="Q5" s="926"/>
      <c r="R5" s="926"/>
      <c r="S5" s="926"/>
      <c r="T5" s="926"/>
      <c r="U5" s="926"/>
      <c r="V5" s="926"/>
      <c r="W5" s="926"/>
      <c r="X5" s="926"/>
      <c r="Y5" s="926"/>
      <c r="Z5" s="926"/>
      <c r="AA5" s="926"/>
    </row>
    <row r="7" spans="1:27" ht="15" customHeight="1">
      <c r="A7" s="869" t="s">
        <v>20</v>
      </c>
      <c r="B7" s="869" t="s">
        <v>166</v>
      </c>
      <c r="C7" s="869" t="s">
        <v>14</v>
      </c>
      <c r="D7" s="869" t="s">
        <v>169</v>
      </c>
      <c r="E7" s="869" t="s">
        <v>2295</v>
      </c>
      <c r="F7" s="869" t="s">
        <v>14</v>
      </c>
      <c r="G7" s="869" t="s">
        <v>170</v>
      </c>
      <c r="H7" s="355"/>
      <c r="I7" s="355"/>
      <c r="J7" s="355"/>
      <c r="K7" s="869" t="s">
        <v>2296</v>
      </c>
      <c r="L7" s="869" t="s">
        <v>2297</v>
      </c>
      <c r="M7" s="869" t="s">
        <v>2298</v>
      </c>
      <c r="N7" s="869" t="s">
        <v>2299</v>
      </c>
      <c r="O7" s="872" t="s">
        <v>2324</v>
      </c>
      <c r="P7" s="872"/>
      <c r="Q7" s="872"/>
      <c r="R7" s="872"/>
      <c r="S7" s="872"/>
      <c r="T7" s="872"/>
      <c r="U7" s="872"/>
      <c r="V7" s="872"/>
      <c r="W7" s="872"/>
      <c r="X7" s="872"/>
      <c r="Y7" s="872"/>
      <c r="Z7" s="872"/>
      <c r="AA7" s="872"/>
    </row>
    <row r="8" spans="1:27" s="366" customFormat="1" ht="29.25" customHeight="1">
      <c r="A8" s="870"/>
      <c r="B8" s="870"/>
      <c r="C8" s="870"/>
      <c r="D8" s="870"/>
      <c r="E8" s="870"/>
      <c r="F8" s="870"/>
      <c r="G8" s="870"/>
      <c r="H8" s="431" t="s">
        <v>2325</v>
      </c>
      <c r="I8" s="431" t="s">
        <v>2326</v>
      </c>
      <c r="J8" s="431" t="s">
        <v>2327</v>
      </c>
      <c r="K8" s="870"/>
      <c r="L8" s="870"/>
      <c r="M8" s="870"/>
      <c r="N8" s="870"/>
      <c r="O8" s="428" t="s">
        <v>480</v>
      </c>
      <c r="P8" s="428" t="s">
        <v>481</v>
      </c>
      <c r="Q8" s="428" t="s">
        <v>482</v>
      </c>
      <c r="R8" s="428" t="s">
        <v>483</v>
      </c>
      <c r="S8" s="428" t="s">
        <v>484</v>
      </c>
      <c r="T8" s="428" t="s">
        <v>485</v>
      </c>
      <c r="U8" s="428" t="s">
        <v>498</v>
      </c>
      <c r="V8" s="428" t="s">
        <v>486</v>
      </c>
      <c r="W8" s="428" t="s">
        <v>487</v>
      </c>
      <c r="X8" s="428" t="s">
        <v>488</v>
      </c>
      <c r="Y8" s="428" t="s">
        <v>489</v>
      </c>
      <c r="Z8" s="428" t="s">
        <v>490</v>
      </c>
      <c r="AA8" s="431" t="s">
        <v>67</v>
      </c>
    </row>
    <row r="9" spans="1:27" s="366" customFormat="1" ht="15" customHeight="1">
      <c r="A9" s="871"/>
      <c r="B9" s="871"/>
      <c r="C9" s="871"/>
      <c r="D9" s="871"/>
      <c r="E9" s="871"/>
      <c r="F9" s="871"/>
      <c r="G9" s="871"/>
      <c r="H9" s="431"/>
      <c r="I9" s="431"/>
      <c r="J9" s="431"/>
      <c r="K9" s="871"/>
      <c r="L9" s="871"/>
      <c r="M9" s="871"/>
      <c r="N9" s="871"/>
      <c r="O9" s="431"/>
      <c r="P9" s="431"/>
      <c r="Q9" s="431"/>
      <c r="R9" s="431"/>
      <c r="S9" s="431"/>
      <c r="T9" s="431"/>
      <c r="U9" s="431"/>
      <c r="V9" s="431"/>
      <c r="W9" s="431"/>
      <c r="X9" s="431"/>
      <c r="Y9" s="431"/>
      <c r="Z9" s="431"/>
      <c r="AA9" s="431"/>
    </row>
    <row r="10" spans="1:27" hidden="1">
      <c r="A10" s="355">
        <v>1</v>
      </c>
      <c r="B10" s="355" t="s">
        <v>1134</v>
      </c>
      <c r="C10" s="355" t="s">
        <v>1135</v>
      </c>
      <c r="D10" s="355" t="s">
        <v>2517</v>
      </c>
      <c r="E10" s="355" t="s">
        <v>193</v>
      </c>
      <c r="F10" s="355" t="s">
        <v>86</v>
      </c>
      <c r="G10" s="355" t="s">
        <v>126</v>
      </c>
      <c r="H10" s="355" t="s">
        <v>615</v>
      </c>
      <c r="I10" s="355" t="s">
        <v>615</v>
      </c>
      <c r="J10" s="355">
        <v>2</v>
      </c>
      <c r="K10" s="355" t="s">
        <v>2518</v>
      </c>
      <c r="L10" s="355">
        <v>31569</v>
      </c>
      <c r="M10" s="355" t="s">
        <v>2409</v>
      </c>
      <c r="N10" s="355">
        <v>1300</v>
      </c>
      <c r="O10" s="355">
        <v>0</v>
      </c>
      <c r="P10" s="355">
        <v>0</v>
      </c>
      <c r="Q10" s="355">
        <v>0</v>
      </c>
      <c r="R10" s="355">
        <v>0</v>
      </c>
      <c r="S10" s="355">
        <v>0</v>
      </c>
      <c r="T10" s="355">
        <v>0</v>
      </c>
      <c r="U10" s="355">
        <v>2</v>
      </c>
      <c r="V10" s="355">
        <v>3</v>
      </c>
      <c r="W10" s="355">
        <v>3</v>
      </c>
      <c r="X10" s="355">
        <v>0</v>
      </c>
      <c r="Y10" s="355">
        <v>0</v>
      </c>
      <c r="Z10" s="355">
        <v>0</v>
      </c>
      <c r="AA10" s="355">
        <v>8</v>
      </c>
    </row>
    <row r="11" spans="1:27" hidden="1">
      <c r="A11" s="355">
        <f>A10+1</f>
        <v>2</v>
      </c>
      <c r="B11" s="355" t="s">
        <v>1141</v>
      </c>
      <c r="C11" s="355" t="s">
        <v>1142</v>
      </c>
      <c r="D11" s="355" t="s">
        <v>1679</v>
      </c>
      <c r="E11" s="355" t="s">
        <v>513</v>
      </c>
      <c r="F11" s="355" t="s">
        <v>86</v>
      </c>
      <c r="G11" s="355" t="s">
        <v>126</v>
      </c>
      <c r="H11" s="355" t="s">
        <v>615</v>
      </c>
      <c r="I11" s="355" t="s">
        <v>615</v>
      </c>
      <c r="J11" s="355">
        <v>2</v>
      </c>
      <c r="K11" s="355" t="s">
        <v>2432</v>
      </c>
      <c r="L11" s="355">
        <v>37438</v>
      </c>
      <c r="M11" s="355" t="s">
        <v>2409</v>
      </c>
      <c r="N11" s="355">
        <v>1500</v>
      </c>
      <c r="O11" s="355">
        <v>0</v>
      </c>
      <c r="P11" s="355">
        <v>0</v>
      </c>
      <c r="Q11" s="355">
        <v>0</v>
      </c>
      <c r="R11" s="355">
        <v>0</v>
      </c>
      <c r="S11" s="355">
        <v>0</v>
      </c>
      <c r="T11" s="355">
        <v>0</v>
      </c>
      <c r="U11" s="355">
        <v>2</v>
      </c>
      <c r="V11" s="355">
        <v>2</v>
      </c>
      <c r="W11" s="355">
        <v>2</v>
      </c>
      <c r="X11" s="355">
        <v>0</v>
      </c>
      <c r="Y11" s="355">
        <v>0</v>
      </c>
      <c r="Z11" s="355">
        <v>0</v>
      </c>
      <c r="AA11" s="355">
        <v>6</v>
      </c>
    </row>
    <row r="12" spans="1:27" hidden="1">
      <c r="A12" s="355">
        <f>A11+1</f>
        <v>3</v>
      </c>
      <c r="B12" s="355" t="s">
        <v>1136</v>
      </c>
      <c r="C12" s="355" t="s">
        <v>1137</v>
      </c>
      <c r="D12" s="355" t="s">
        <v>1465</v>
      </c>
      <c r="E12" s="355" t="s">
        <v>1138</v>
      </c>
      <c r="F12" s="355" t="s">
        <v>86</v>
      </c>
      <c r="G12" s="355" t="s">
        <v>126</v>
      </c>
      <c r="H12" s="355" t="s">
        <v>615</v>
      </c>
      <c r="I12" s="355" t="s">
        <v>615</v>
      </c>
      <c r="J12" s="355">
        <v>2</v>
      </c>
      <c r="K12" s="355" t="s">
        <v>2519</v>
      </c>
      <c r="L12" s="355">
        <v>39070</v>
      </c>
      <c r="M12" s="355" t="s">
        <v>2409</v>
      </c>
      <c r="N12" s="355">
        <v>1300</v>
      </c>
      <c r="O12" s="355">
        <v>0</v>
      </c>
      <c r="P12" s="355">
        <v>0</v>
      </c>
      <c r="Q12" s="355">
        <v>0</v>
      </c>
      <c r="R12" s="355">
        <v>0</v>
      </c>
      <c r="S12" s="355">
        <v>0</v>
      </c>
      <c r="T12" s="355">
        <v>0</v>
      </c>
      <c r="U12" s="355">
        <v>3</v>
      </c>
      <c r="V12" s="355">
        <v>3</v>
      </c>
      <c r="W12" s="355">
        <v>3</v>
      </c>
      <c r="X12" s="355">
        <v>0</v>
      </c>
      <c r="Y12" s="355">
        <v>0</v>
      </c>
      <c r="Z12" s="355">
        <v>0</v>
      </c>
      <c r="AA12" s="355">
        <v>9</v>
      </c>
    </row>
    <row r="13" spans="1:27" hidden="1">
      <c r="A13" s="355">
        <f>A12+1</f>
        <v>4</v>
      </c>
      <c r="B13" s="355" t="s">
        <v>1132</v>
      </c>
      <c r="C13" s="355" t="s">
        <v>1133</v>
      </c>
      <c r="D13" s="355" t="s">
        <v>1451</v>
      </c>
      <c r="E13" s="355" t="s">
        <v>197</v>
      </c>
      <c r="F13" s="355" t="s">
        <v>86</v>
      </c>
      <c r="G13" s="355" t="s">
        <v>126</v>
      </c>
      <c r="H13" s="355" t="s">
        <v>615</v>
      </c>
      <c r="I13" s="355" t="s">
        <v>615</v>
      </c>
      <c r="J13" s="355">
        <v>2</v>
      </c>
      <c r="K13" s="355" t="s">
        <v>2410</v>
      </c>
      <c r="L13" s="355">
        <v>39568</v>
      </c>
      <c r="M13" s="355" t="s">
        <v>2409</v>
      </c>
      <c r="N13" s="355">
        <v>1300</v>
      </c>
      <c r="O13" s="355">
        <v>0</v>
      </c>
      <c r="P13" s="355">
        <v>0</v>
      </c>
      <c r="Q13" s="355">
        <v>0</v>
      </c>
      <c r="R13" s="355">
        <v>0</v>
      </c>
      <c r="S13" s="355">
        <v>0</v>
      </c>
      <c r="T13" s="355">
        <v>0</v>
      </c>
      <c r="U13" s="355">
        <v>2</v>
      </c>
      <c r="V13" s="355">
        <v>2</v>
      </c>
      <c r="W13" s="355">
        <v>2</v>
      </c>
      <c r="X13" s="355">
        <v>0</v>
      </c>
      <c r="Y13" s="355">
        <v>0</v>
      </c>
      <c r="Z13" s="355">
        <v>0</v>
      </c>
      <c r="AA13" s="355">
        <v>6</v>
      </c>
    </row>
    <row r="14" spans="1:27" hidden="1">
      <c r="A14" s="355">
        <f>A13+1</f>
        <v>5</v>
      </c>
      <c r="B14" s="355" t="s">
        <v>1139</v>
      </c>
      <c r="C14" s="355" t="s">
        <v>1140</v>
      </c>
      <c r="D14" s="355" t="s">
        <v>501</v>
      </c>
      <c r="E14" s="355" t="s">
        <v>501</v>
      </c>
      <c r="F14" s="355" t="s">
        <v>86</v>
      </c>
      <c r="G14" s="355" t="s">
        <v>126</v>
      </c>
      <c r="H14" s="355" t="s">
        <v>615</v>
      </c>
      <c r="I14" s="355" t="s">
        <v>615</v>
      </c>
      <c r="J14" s="355">
        <v>2</v>
      </c>
      <c r="K14" s="355" t="s">
        <v>2410</v>
      </c>
      <c r="L14" s="355">
        <v>3654</v>
      </c>
      <c r="M14" s="355" t="s">
        <v>2409</v>
      </c>
      <c r="N14" s="355">
        <v>900</v>
      </c>
      <c r="O14" s="355">
        <v>0</v>
      </c>
      <c r="P14" s="355">
        <v>0</v>
      </c>
      <c r="Q14" s="355">
        <v>0</v>
      </c>
      <c r="R14" s="355">
        <v>0</v>
      </c>
      <c r="S14" s="355">
        <v>0</v>
      </c>
      <c r="T14" s="355">
        <v>0</v>
      </c>
      <c r="U14" s="355">
        <v>1</v>
      </c>
      <c r="V14" s="355">
        <v>1</v>
      </c>
      <c r="W14" s="355">
        <v>1</v>
      </c>
      <c r="X14" s="355">
        <v>0</v>
      </c>
      <c r="Y14" s="355">
        <v>0</v>
      </c>
      <c r="Z14" s="355">
        <v>0</v>
      </c>
      <c r="AA14" s="355">
        <v>3</v>
      </c>
    </row>
    <row r="15" spans="1:27" s="382" customFormat="1" ht="22.5" customHeight="1">
      <c r="A15" s="380">
        <v>1</v>
      </c>
      <c r="B15" s="380"/>
      <c r="C15" s="380" t="str">
        <f>F15</f>
        <v>Kec. Air Hitam</v>
      </c>
      <c r="D15" s="380"/>
      <c r="E15" s="380"/>
      <c r="F15" s="380" t="str">
        <f>F14</f>
        <v>Kec. Air Hitam</v>
      </c>
      <c r="G15" s="380"/>
      <c r="H15" s="380"/>
      <c r="I15" s="380"/>
      <c r="J15" s="380"/>
      <c r="K15" s="380"/>
      <c r="L15" s="380"/>
      <c r="M15" s="380"/>
      <c r="N15" s="380"/>
      <c r="O15" s="380">
        <f t="shared" ref="O15:T15" si="0">SUM(O10:O14)</f>
        <v>0</v>
      </c>
      <c r="P15" s="380">
        <f t="shared" si="0"/>
        <v>0</v>
      </c>
      <c r="Q15" s="380">
        <f t="shared" si="0"/>
        <v>0</v>
      </c>
      <c r="R15" s="380">
        <f t="shared" si="0"/>
        <v>0</v>
      </c>
      <c r="S15" s="380">
        <f t="shared" si="0"/>
        <v>0</v>
      </c>
      <c r="T15" s="380">
        <f t="shared" si="0"/>
        <v>0</v>
      </c>
      <c r="U15" s="380">
        <v>10</v>
      </c>
      <c r="V15" s="380">
        <v>11</v>
      </c>
      <c r="W15" s="380">
        <v>11</v>
      </c>
      <c r="X15" s="380">
        <v>0</v>
      </c>
      <c r="Y15" s="380">
        <v>0</v>
      </c>
      <c r="Z15" s="380">
        <v>0</v>
      </c>
      <c r="AA15" s="380">
        <v>32</v>
      </c>
    </row>
    <row r="16" spans="1:27" s="382" customFormat="1" hidden="1">
      <c r="A16" s="380">
        <f>A14+1</f>
        <v>6</v>
      </c>
      <c r="B16" s="380" t="s">
        <v>1149</v>
      </c>
      <c r="C16" s="380" t="s">
        <v>1150</v>
      </c>
      <c r="D16" s="380" t="s">
        <v>2520</v>
      </c>
      <c r="E16" s="380" t="s">
        <v>303</v>
      </c>
      <c r="F16" s="380" t="s">
        <v>87</v>
      </c>
      <c r="G16" s="380" t="s">
        <v>126</v>
      </c>
      <c r="H16" s="380" t="s">
        <v>615</v>
      </c>
      <c r="I16" s="380" t="s">
        <v>615</v>
      </c>
      <c r="J16" s="380">
        <v>2</v>
      </c>
      <c r="K16" s="380" t="s">
        <v>2410</v>
      </c>
      <c r="L16" s="380">
        <v>3654</v>
      </c>
      <c r="M16" s="380" t="s">
        <v>2521</v>
      </c>
      <c r="N16" s="380">
        <v>1300</v>
      </c>
      <c r="O16" s="380">
        <v>0</v>
      </c>
      <c r="P16" s="380">
        <v>0</v>
      </c>
      <c r="Q16" s="380">
        <v>0</v>
      </c>
      <c r="R16" s="380">
        <v>0</v>
      </c>
      <c r="S16" s="380">
        <v>0</v>
      </c>
      <c r="T16" s="380">
        <v>0</v>
      </c>
      <c r="U16" s="380">
        <v>2</v>
      </c>
      <c r="V16" s="380">
        <v>3</v>
      </c>
      <c r="W16" s="380">
        <v>2</v>
      </c>
      <c r="X16" s="380">
        <v>0</v>
      </c>
      <c r="Y16" s="380">
        <v>0</v>
      </c>
      <c r="Z16" s="380">
        <v>0</v>
      </c>
      <c r="AA16" s="380">
        <v>7</v>
      </c>
    </row>
    <row r="17" spans="1:27" s="382" customFormat="1" hidden="1">
      <c r="A17" s="380">
        <f t="shared" ref="A17:A23" si="1">A16+1</f>
        <v>7</v>
      </c>
      <c r="B17" s="380" t="s">
        <v>1153</v>
      </c>
      <c r="C17" s="380" t="s">
        <v>1154</v>
      </c>
      <c r="D17" s="380" t="s">
        <v>1026</v>
      </c>
      <c r="E17" s="380" t="s">
        <v>1026</v>
      </c>
      <c r="F17" s="380" t="s">
        <v>87</v>
      </c>
      <c r="G17" s="380" t="s">
        <v>126</v>
      </c>
      <c r="H17" s="380" t="s">
        <v>615</v>
      </c>
      <c r="I17" s="380" t="s">
        <v>615</v>
      </c>
      <c r="J17" s="380">
        <v>2</v>
      </c>
      <c r="K17" s="380" t="s">
        <v>2522</v>
      </c>
      <c r="L17" s="380">
        <v>35566</v>
      </c>
      <c r="M17" s="380" t="s">
        <v>2415</v>
      </c>
      <c r="N17" s="380">
        <v>0</v>
      </c>
      <c r="O17" s="380">
        <v>0</v>
      </c>
      <c r="P17" s="380">
        <v>0</v>
      </c>
      <c r="Q17" s="380">
        <v>0</v>
      </c>
      <c r="R17" s="380">
        <v>0</v>
      </c>
      <c r="S17" s="380">
        <v>0</v>
      </c>
      <c r="T17" s="380">
        <v>0</v>
      </c>
      <c r="U17" s="380">
        <v>2</v>
      </c>
      <c r="V17" s="380">
        <v>2</v>
      </c>
      <c r="W17" s="380">
        <v>3</v>
      </c>
      <c r="X17" s="380">
        <v>0</v>
      </c>
      <c r="Y17" s="380">
        <v>0</v>
      </c>
      <c r="Z17" s="380">
        <v>0</v>
      </c>
      <c r="AA17" s="380">
        <v>7</v>
      </c>
    </row>
    <row r="18" spans="1:27" s="382" customFormat="1" hidden="1">
      <c r="A18" s="380">
        <f t="shared" si="1"/>
        <v>8</v>
      </c>
      <c r="B18" s="380" t="s">
        <v>1155</v>
      </c>
      <c r="C18" s="380" t="s">
        <v>1156</v>
      </c>
      <c r="D18" s="380" t="s">
        <v>1682</v>
      </c>
      <c r="E18" s="380" t="s">
        <v>541</v>
      </c>
      <c r="F18" s="380" t="s">
        <v>87</v>
      </c>
      <c r="G18" s="380" t="s">
        <v>126</v>
      </c>
      <c r="H18" s="380" t="s">
        <v>615</v>
      </c>
      <c r="I18" s="380" t="s">
        <v>615</v>
      </c>
      <c r="J18" s="380">
        <v>2</v>
      </c>
      <c r="K18" s="380" t="s">
        <v>2410</v>
      </c>
      <c r="L18" s="380">
        <v>36951</v>
      </c>
      <c r="M18" s="380" t="s">
        <v>2419</v>
      </c>
      <c r="N18" s="380">
        <v>0</v>
      </c>
      <c r="O18" s="380">
        <v>0</v>
      </c>
      <c r="P18" s="380">
        <v>0</v>
      </c>
      <c r="Q18" s="380">
        <v>0</v>
      </c>
      <c r="R18" s="380">
        <v>0</v>
      </c>
      <c r="S18" s="380">
        <v>0</v>
      </c>
      <c r="T18" s="380">
        <v>0</v>
      </c>
      <c r="U18" s="380">
        <v>1</v>
      </c>
      <c r="V18" s="380">
        <v>1</v>
      </c>
      <c r="W18" s="380">
        <v>1</v>
      </c>
      <c r="X18" s="380">
        <v>0</v>
      </c>
      <c r="Y18" s="380">
        <v>0</v>
      </c>
      <c r="Z18" s="380">
        <v>0</v>
      </c>
      <c r="AA18" s="380">
        <v>3</v>
      </c>
    </row>
    <row r="19" spans="1:27" s="382" customFormat="1" hidden="1">
      <c r="A19" s="380">
        <f t="shared" si="1"/>
        <v>9</v>
      </c>
      <c r="B19" s="380" t="s">
        <v>1157</v>
      </c>
      <c r="C19" s="380" t="s">
        <v>1158</v>
      </c>
      <c r="D19" s="380" t="s">
        <v>2523</v>
      </c>
      <c r="E19" s="380" t="s">
        <v>1070</v>
      </c>
      <c r="F19" s="380" t="s">
        <v>87</v>
      </c>
      <c r="G19" s="380" t="s">
        <v>126</v>
      </c>
      <c r="H19" s="380" t="s">
        <v>615</v>
      </c>
      <c r="I19" s="380" t="s">
        <v>615</v>
      </c>
      <c r="J19" s="380">
        <v>2</v>
      </c>
      <c r="K19" s="380" t="s">
        <v>2524</v>
      </c>
      <c r="L19" s="380">
        <v>37259</v>
      </c>
      <c r="M19" s="380" t="s">
        <v>2419</v>
      </c>
      <c r="N19" s="380">
        <v>0</v>
      </c>
      <c r="O19" s="380">
        <v>0</v>
      </c>
      <c r="P19" s="380">
        <v>0</v>
      </c>
      <c r="Q19" s="380">
        <v>0</v>
      </c>
      <c r="R19" s="380">
        <v>0</v>
      </c>
      <c r="S19" s="380">
        <v>0</v>
      </c>
      <c r="T19" s="380">
        <v>0</v>
      </c>
      <c r="U19" s="380">
        <v>2</v>
      </c>
      <c r="V19" s="380">
        <v>2</v>
      </c>
      <c r="W19" s="380">
        <v>2</v>
      </c>
      <c r="X19" s="380">
        <v>0</v>
      </c>
      <c r="Y19" s="380">
        <v>0</v>
      </c>
      <c r="Z19" s="380">
        <v>0</v>
      </c>
      <c r="AA19" s="380">
        <v>6</v>
      </c>
    </row>
    <row r="20" spans="1:27" s="382" customFormat="1" hidden="1">
      <c r="A20" s="380">
        <f t="shared" si="1"/>
        <v>10</v>
      </c>
      <c r="B20" s="380" t="s">
        <v>1143</v>
      </c>
      <c r="C20" s="380" t="s">
        <v>1144</v>
      </c>
      <c r="D20" s="380" t="s">
        <v>1145</v>
      </c>
      <c r="E20" s="380" t="s">
        <v>1145</v>
      </c>
      <c r="F20" s="380" t="s">
        <v>87</v>
      </c>
      <c r="G20" s="380" t="s">
        <v>126</v>
      </c>
      <c r="H20" s="380" t="s">
        <v>615</v>
      </c>
      <c r="I20" s="380" t="s">
        <v>615</v>
      </c>
      <c r="J20" s="380">
        <v>2</v>
      </c>
      <c r="K20" s="380" t="s">
        <v>2410</v>
      </c>
      <c r="L20" s="380">
        <v>38541</v>
      </c>
      <c r="M20" s="380" t="s">
        <v>2415</v>
      </c>
      <c r="N20" s="380">
        <v>0</v>
      </c>
      <c r="O20" s="380">
        <v>0</v>
      </c>
      <c r="P20" s="380">
        <v>0</v>
      </c>
      <c r="Q20" s="380">
        <v>0</v>
      </c>
      <c r="R20" s="380">
        <v>0</v>
      </c>
      <c r="S20" s="380">
        <v>0</v>
      </c>
      <c r="T20" s="380">
        <v>0</v>
      </c>
      <c r="U20" s="380">
        <v>1</v>
      </c>
      <c r="V20" s="380">
        <v>1</v>
      </c>
      <c r="W20" s="380">
        <v>1</v>
      </c>
      <c r="X20" s="380">
        <v>0</v>
      </c>
      <c r="Y20" s="380">
        <v>0</v>
      </c>
      <c r="Z20" s="380">
        <v>0</v>
      </c>
      <c r="AA20" s="380">
        <v>3</v>
      </c>
    </row>
    <row r="21" spans="1:27" s="382" customFormat="1" hidden="1">
      <c r="A21" s="380">
        <f t="shared" si="1"/>
        <v>11</v>
      </c>
      <c r="B21" s="380" t="s">
        <v>1159</v>
      </c>
      <c r="C21" s="380" t="s">
        <v>1160</v>
      </c>
      <c r="D21" s="380" t="s">
        <v>1161</v>
      </c>
      <c r="E21" s="380" t="s">
        <v>1161</v>
      </c>
      <c r="F21" s="380" t="s">
        <v>87</v>
      </c>
      <c r="G21" s="380" t="s">
        <v>126</v>
      </c>
      <c r="H21" s="380" t="s">
        <v>615</v>
      </c>
      <c r="I21" s="380" t="s">
        <v>615</v>
      </c>
      <c r="J21" s="380">
        <v>2</v>
      </c>
      <c r="K21" s="380" t="s">
        <v>2525</v>
      </c>
      <c r="L21" s="380">
        <v>39873</v>
      </c>
      <c r="M21" s="380" t="s">
        <v>2419</v>
      </c>
      <c r="N21" s="380">
        <v>0</v>
      </c>
      <c r="O21" s="380">
        <v>0</v>
      </c>
      <c r="P21" s="380">
        <v>0</v>
      </c>
      <c r="Q21" s="380">
        <v>0</v>
      </c>
      <c r="R21" s="380">
        <v>0</v>
      </c>
      <c r="S21" s="380">
        <v>0</v>
      </c>
      <c r="T21" s="380">
        <v>0</v>
      </c>
      <c r="U21" s="380">
        <v>1</v>
      </c>
      <c r="V21" s="380">
        <v>1</v>
      </c>
      <c r="W21" s="380">
        <v>1</v>
      </c>
      <c r="X21" s="380">
        <v>0</v>
      </c>
      <c r="Y21" s="380">
        <v>0</v>
      </c>
      <c r="Z21" s="380">
        <v>0</v>
      </c>
      <c r="AA21" s="380">
        <v>3</v>
      </c>
    </row>
    <row r="22" spans="1:27" s="382" customFormat="1" hidden="1">
      <c r="A22" s="380">
        <f t="shared" si="1"/>
        <v>12</v>
      </c>
      <c r="B22" s="380" t="s">
        <v>1146</v>
      </c>
      <c r="C22" s="380" t="s">
        <v>1147</v>
      </c>
      <c r="D22" s="380" t="s">
        <v>1148</v>
      </c>
      <c r="E22" s="380" t="s">
        <v>1148</v>
      </c>
      <c r="F22" s="380" t="s">
        <v>87</v>
      </c>
      <c r="G22" s="380" t="s">
        <v>126</v>
      </c>
      <c r="H22" s="380" t="s">
        <v>615</v>
      </c>
      <c r="I22" s="380" t="s">
        <v>615</v>
      </c>
      <c r="J22" s="380">
        <v>2</v>
      </c>
      <c r="K22" s="380" t="s">
        <v>2410</v>
      </c>
      <c r="L22" s="380" t="s">
        <v>615</v>
      </c>
      <c r="M22" s="380" t="s">
        <v>2419</v>
      </c>
      <c r="N22" s="380">
        <v>0</v>
      </c>
      <c r="O22" s="380">
        <v>0</v>
      </c>
      <c r="P22" s="380">
        <v>0</v>
      </c>
      <c r="Q22" s="380">
        <v>0</v>
      </c>
      <c r="R22" s="380">
        <v>0</v>
      </c>
      <c r="S22" s="380">
        <v>0</v>
      </c>
      <c r="T22" s="380">
        <v>0</v>
      </c>
      <c r="U22" s="380">
        <v>1</v>
      </c>
      <c r="V22" s="380">
        <v>1</v>
      </c>
      <c r="W22" s="380">
        <v>1</v>
      </c>
      <c r="X22" s="380">
        <v>0</v>
      </c>
      <c r="Y22" s="380">
        <v>0</v>
      </c>
      <c r="Z22" s="380">
        <v>0</v>
      </c>
      <c r="AA22" s="380">
        <v>3</v>
      </c>
    </row>
    <row r="23" spans="1:27" s="382" customFormat="1" hidden="1">
      <c r="A23" s="380">
        <f t="shared" si="1"/>
        <v>13</v>
      </c>
      <c r="B23" s="380" t="s">
        <v>1151</v>
      </c>
      <c r="C23" s="380" t="s">
        <v>1152</v>
      </c>
      <c r="D23" s="380" t="s">
        <v>296</v>
      </c>
      <c r="E23" s="380" t="s">
        <v>584</v>
      </c>
      <c r="F23" s="380" t="s">
        <v>87</v>
      </c>
      <c r="G23" s="380" t="s">
        <v>126</v>
      </c>
      <c r="H23" s="380" t="s">
        <v>615</v>
      </c>
      <c r="I23" s="380" t="s">
        <v>615</v>
      </c>
      <c r="J23" s="380">
        <v>2</v>
      </c>
      <c r="K23" s="380" t="s">
        <v>2410</v>
      </c>
      <c r="L23" s="380">
        <v>32143</v>
      </c>
      <c r="M23" s="380" t="s">
        <v>2419</v>
      </c>
      <c r="N23" s="380">
        <v>0</v>
      </c>
      <c r="O23" s="380">
        <v>0</v>
      </c>
      <c r="P23" s="380">
        <v>0</v>
      </c>
      <c r="Q23" s="380">
        <v>0</v>
      </c>
      <c r="R23" s="380">
        <v>0</v>
      </c>
      <c r="S23" s="380">
        <v>0</v>
      </c>
      <c r="T23" s="380">
        <v>0</v>
      </c>
      <c r="U23" s="380">
        <v>1</v>
      </c>
      <c r="V23" s="380">
        <v>1</v>
      </c>
      <c r="W23" s="380">
        <v>1</v>
      </c>
      <c r="X23" s="380">
        <v>0</v>
      </c>
      <c r="Y23" s="380">
        <v>0</v>
      </c>
      <c r="Z23" s="380">
        <v>0</v>
      </c>
      <c r="AA23" s="380">
        <v>3</v>
      </c>
    </row>
    <row r="24" spans="1:27" s="382" customFormat="1" ht="22.5" customHeight="1">
      <c r="A24" s="380">
        <v>2</v>
      </c>
      <c r="B24" s="380"/>
      <c r="C24" s="380" t="str">
        <f>F24</f>
        <v>Kec. Batang Asai</v>
      </c>
      <c r="D24" s="380"/>
      <c r="E24" s="380"/>
      <c r="F24" s="380" t="str">
        <f>F23</f>
        <v>Kec. Batang Asai</v>
      </c>
      <c r="G24" s="380"/>
      <c r="H24" s="380"/>
      <c r="I24" s="380"/>
      <c r="J24" s="380"/>
      <c r="K24" s="380"/>
      <c r="L24" s="380"/>
      <c r="M24" s="380"/>
      <c r="N24" s="380"/>
      <c r="O24" s="380">
        <f t="shared" ref="O24:T24" si="2">SUM(O16:O23)</f>
        <v>0</v>
      </c>
      <c r="P24" s="380">
        <f t="shared" si="2"/>
        <v>0</v>
      </c>
      <c r="Q24" s="380">
        <f t="shared" si="2"/>
        <v>0</v>
      </c>
      <c r="R24" s="380">
        <f t="shared" si="2"/>
        <v>0</v>
      </c>
      <c r="S24" s="380">
        <f t="shared" si="2"/>
        <v>0</v>
      </c>
      <c r="T24" s="380">
        <f t="shared" si="2"/>
        <v>0</v>
      </c>
      <c r="U24" s="380">
        <v>11</v>
      </c>
      <c r="V24" s="380">
        <v>12</v>
      </c>
      <c r="W24" s="380">
        <v>12</v>
      </c>
      <c r="X24" s="380">
        <v>0</v>
      </c>
      <c r="Y24" s="380">
        <v>0</v>
      </c>
      <c r="Z24" s="380">
        <v>0</v>
      </c>
      <c r="AA24" s="380">
        <v>35</v>
      </c>
    </row>
    <row r="25" spans="1:27" s="382" customFormat="1" hidden="1">
      <c r="A25" s="380">
        <f>A23+1</f>
        <v>14</v>
      </c>
      <c r="B25" s="380" t="s">
        <v>1164</v>
      </c>
      <c r="C25" s="380" t="s">
        <v>1165</v>
      </c>
      <c r="D25" s="380" t="s">
        <v>1687</v>
      </c>
      <c r="E25" s="380" t="s">
        <v>244</v>
      </c>
      <c r="F25" s="380" t="s">
        <v>81</v>
      </c>
      <c r="G25" s="380" t="s">
        <v>126</v>
      </c>
      <c r="H25" s="380" t="s">
        <v>615</v>
      </c>
      <c r="I25" s="380" t="s">
        <v>615</v>
      </c>
      <c r="J25" s="380">
        <v>2</v>
      </c>
      <c r="K25" s="380" t="s">
        <v>2526</v>
      </c>
      <c r="L25" s="380">
        <v>37685</v>
      </c>
      <c r="M25" s="380" t="s">
        <v>2409</v>
      </c>
      <c r="N25" s="380">
        <v>900</v>
      </c>
      <c r="O25" s="380">
        <v>0</v>
      </c>
      <c r="P25" s="380">
        <v>0</v>
      </c>
      <c r="Q25" s="380">
        <v>0</v>
      </c>
      <c r="R25" s="380">
        <v>0</v>
      </c>
      <c r="S25" s="380">
        <v>0</v>
      </c>
      <c r="T25" s="380">
        <v>0</v>
      </c>
      <c r="U25" s="380">
        <v>3</v>
      </c>
      <c r="V25" s="380">
        <v>3</v>
      </c>
      <c r="W25" s="380">
        <v>4</v>
      </c>
      <c r="X25" s="380">
        <v>0</v>
      </c>
      <c r="Y25" s="380">
        <v>0</v>
      </c>
      <c r="Z25" s="380">
        <v>0</v>
      </c>
      <c r="AA25" s="380">
        <v>10</v>
      </c>
    </row>
    <row r="26" spans="1:27" s="382" customFormat="1" hidden="1">
      <c r="A26" s="380">
        <f>A25+1</f>
        <v>15</v>
      </c>
      <c r="B26" s="380" t="s">
        <v>1170</v>
      </c>
      <c r="C26" s="380" t="s">
        <v>1171</v>
      </c>
      <c r="D26" s="380" t="s">
        <v>2527</v>
      </c>
      <c r="E26" s="380" t="s">
        <v>226</v>
      </c>
      <c r="F26" s="380" t="s">
        <v>81</v>
      </c>
      <c r="G26" s="380" t="s">
        <v>126</v>
      </c>
      <c r="H26" s="380" t="s">
        <v>615</v>
      </c>
      <c r="I26" s="380" t="s">
        <v>615</v>
      </c>
      <c r="J26" s="380">
        <v>2</v>
      </c>
      <c r="K26" s="380" t="s">
        <v>2528</v>
      </c>
      <c r="L26" s="380">
        <v>37820</v>
      </c>
      <c r="M26" s="380" t="s">
        <v>2409</v>
      </c>
      <c r="N26" s="380">
        <v>1400</v>
      </c>
      <c r="O26" s="380">
        <v>0</v>
      </c>
      <c r="P26" s="380">
        <v>0</v>
      </c>
      <c r="Q26" s="380">
        <v>0</v>
      </c>
      <c r="R26" s="380">
        <v>0</v>
      </c>
      <c r="S26" s="380">
        <v>0</v>
      </c>
      <c r="T26" s="380">
        <v>0</v>
      </c>
      <c r="U26" s="380">
        <v>1</v>
      </c>
      <c r="V26" s="380">
        <v>1</v>
      </c>
      <c r="W26" s="380">
        <v>1</v>
      </c>
      <c r="X26" s="380">
        <v>0</v>
      </c>
      <c r="Y26" s="380">
        <v>0</v>
      </c>
      <c r="Z26" s="380">
        <v>0</v>
      </c>
      <c r="AA26" s="380">
        <v>3</v>
      </c>
    </row>
    <row r="27" spans="1:27" s="382" customFormat="1" hidden="1">
      <c r="A27" s="380">
        <f>A26+1</f>
        <v>16</v>
      </c>
      <c r="B27" s="380" t="s">
        <v>1166</v>
      </c>
      <c r="C27" s="380" t="s">
        <v>1167</v>
      </c>
      <c r="D27" s="380" t="s">
        <v>1688</v>
      </c>
      <c r="E27" s="380" t="s">
        <v>244</v>
      </c>
      <c r="F27" s="380" t="s">
        <v>81</v>
      </c>
      <c r="G27" s="380" t="s">
        <v>126</v>
      </c>
      <c r="H27" s="380" t="s">
        <v>615</v>
      </c>
      <c r="I27" s="380" t="s">
        <v>615</v>
      </c>
      <c r="J27" s="380">
        <v>2</v>
      </c>
      <c r="K27" s="380" t="s">
        <v>2529</v>
      </c>
      <c r="L27" s="380">
        <v>39597</v>
      </c>
      <c r="M27" s="380" t="s">
        <v>2415</v>
      </c>
      <c r="N27" s="380">
        <v>3000</v>
      </c>
      <c r="O27" s="380">
        <v>0</v>
      </c>
      <c r="P27" s="380">
        <v>0</v>
      </c>
      <c r="Q27" s="380">
        <v>0</v>
      </c>
      <c r="R27" s="380">
        <v>0</v>
      </c>
      <c r="S27" s="380">
        <v>0</v>
      </c>
      <c r="T27" s="380">
        <v>0</v>
      </c>
      <c r="U27" s="380">
        <v>3</v>
      </c>
      <c r="V27" s="380">
        <v>4</v>
      </c>
      <c r="W27" s="380">
        <v>3</v>
      </c>
      <c r="X27" s="380">
        <v>0</v>
      </c>
      <c r="Y27" s="380">
        <v>0</v>
      </c>
      <c r="Z27" s="380">
        <v>0</v>
      </c>
      <c r="AA27" s="380">
        <v>10</v>
      </c>
    </row>
    <row r="28" spans="1:27" s="382" customFormat="1" hidden="1">
      <c r="A28" s="380">
        <f>A27+1</f>
        <v>17</v>
      </c>
      <c r="B28" s="380" t="s">
        <v>1168</v>
      </c>
      <c r="C28" s="380" t="s">
        <v>1169</v>
      </c>
      <c r="D28" s="380" t="s">
        <v>250</v>
      </c>
      <c r="E28" s="380" t="s">
        <v>250</v>
      </c>
      <c r="F28" s="380" t="s">
        <v>81</v>
      </c>
      <c r="G28" s="380" t="s">
        <v>126</v>
      </c>
      <c r="H28" s="380" t="s">
        <v>615</v>
      </c>
      <c r="I28" s="380" t="s">
        <v>615</v>
      </c>
      <c r="J28" s="380">
        <v>2</v>
      </c>
      <c r="K28" s="380" t="s">
        <v>2530</v>
      </c>
      <c r="L28" s="380">
        <v>3654</v>
      </c>
      <c r="M28" s="380" t="s">
        <v>2409</v>
      </c>
      <c r="N28" s="380">
        <v>1500</v>
      </c>
      <c r="O28" s="380">
        <v>0</v>
      </c>
      <c r="P28" s="380">
        <v>0</v>
      </c>
      <c r="Q28" s="380">
        <v>0</v>
      </c>
      <c r="R28" s="380">
        <v>0</v>
      </c>
      <c r="S28" s="380">
        <v>0</v>
      </c>
      <c r="T28" s="380">
        <v>0</v>
      </c>
      <c r="U28" s="380">
        <v>2</v>
      </c>
      <c r="V28" s="380">
        <v>2</v>
      </c>
      <c r="W28" s="380">
        <v>2</v>
      </c>
      <c r="X28" s="380">
        <v>0</v>
      </c>
      <c r="Y28" s="380">
        <v>0</v>
      </c>
      <c r="Z28" s="380">
        <v>0</v>
      </c>
      <c r="AA28" s="380">
        <v>6</v>
      </c>
    </row>
    <row r="29" spans="1:27" s="382" customFormat="1" hidden="1">
      <c r="A29" s="380">
        <f>A28+1</f>
        <v>18</v>
      </c>
      <c r="B29" s="380" t="s">
        <v>1162</v>
      </c>
      <c r="C29" s="380" t="s">
        <v>1163</v>
      </c>
      <c r="D29" s="380" t="s">
        <v>2531</v>
      </c>
      <c r="E29" s="380" t="s">
        <v>679</v>
      </c>
      <c r="F29" s="380" t="s">
        <v>81</v>
      </c>
      <c r="G29" s="380" t="s">
        <v>127</v>
      </c>
      <c r="H29" s="380" t="s">
        <v>615</v>
      </c>
      <c r="I29" s="380" t="s">
        <v>615</v>
      </c>
      <c r="J29" s="380">
        <v>2</v>
      </c>
      <c r="K29" s="380" t="s">
        <v>2532</v>
      </c>
      <c r="L29" s="380">
        <v>38929</v>
      </c>
      <c r="M29" s="380" t="s">
        <v>2409</v>
      </c>
      <c r="N29" s="380">
        <v>0</v>
      </c>
      <c r="O29" s="380">
        <v>0</v>
      </c>
      <c r="P29" s="380">
        <v>0</v>
      </c>
      <c r="Q29" s="380">
        <v>0</v>
      </c>
      <c r="R29" s="380">
        <v>0</v>
      </c>
      <c r="S29" s="380">
        <v>0</v>
      </c>
      <c r="T29" s="380">
        <v>0</v>
      </c>
      <c r="U29" s="380">
        <v>2</v>
      </c>
      <c r="V29" s="380">
        <v>2</v>
      </c>
      <c r="W29" s="380">
        <v>1</v>
      </c>
      <c r="X29" s="380">
        <v>0</v>
      </c>
      <c r="Y29" s="380">
        <v>0</v>
      </c>
      <c r="Z29" s="380">
        <v>0</v>
      </c>
      <c r="AA29" s="380">
        <v>5</v>
      </c>
    </row>
    <row r="30" spans="1:27" s="382" customFormat="1" hidden="1">
      <c r="A30" s="380">
        <f>A29+1</f>
        <v>19</v>
      </c>
      <c r="B30" s="380" t="s">
        <v>1172</v>
      </c>
      <c r="C30" s="380" t="s">
        <v>1173</v>
      </c>
      <c r="D30" s="380" t="s">
        <v>252</v>
      </c>
      <c r="E30" s="380" t="s">
        <v>252</v>
      </c>
      <c r="F30" s="380" t="s">
        <v>81</v>
      </c>
      <c r="G30" s="380" t="s">
        <v>127</v>
      </c>
      <c r="H30" s="380" t="s">
        <v>615</v>
      </c>
      <c r="I30" s="380" t="s">
        <v>615</v>
      </c>
      <c r="J30" s="380">
        <v>2</v>
      </c>
      <c r="K30" s="380" t="s">
        <v>2533</v>
      </c>
      <c r="L30" s="380" t="s">
        <v>615</v>
      </c>
      <c r="M30" s="380" t="s">
        <v>2409</v>
      </c>
      <c r="N30" s="380">
        <v>0</v>
      </c>
      <c r="O30" s="380">
        <v>0</v>
      </c>
      <c r="P30" s="380">
        <v>0</v>
      </c>
      <c r="Q30" s="380">
        <v>0</v>
      </c>
      <c r="R30" s="380">
        <v>0</v>
      </c>
      <c r="S30" s="380">
        <v>0</v>
      </c>
      <c r="T30" s="380">
        <v>0</v>
      </c>
      <c r="U30" s="380">
        <v>2</v>
      </c>
      <c r="V30" s="380">
        <v>2</v>
      </c>
      <c r="W30" s="380">
        <v>1</v>
      </c>
      <c r="X30" s="380">
        <v>0</v>
      </c>
      <c r="Y30" s="380">
        <v>0</v>
      </c>
      <c r="Z30" s="380">
        <v>0</v>
      </c>
      <c r="AA30" s="380">
        <v>5</v>
      </c>
    </row>
    <row r="31" spans="1:27" s="382" customFormat="1" ht="22.5" customHeight="1">
      <c r="A31" s="380">
        <v>3</v>
      </c>
      <c r="B31" s="380"/>
      <c r="C31" s="380" t="str">
        <f>F31</f>
        <v>Kec. Bathin VIII</v>
      </c>
      <c r="D31" s="380"/>
      <c r="E31" s="380"/>
      <c r="F31" s="380" t="str">
        <f>F30</f>
        <v>Kec. Bathin VIII</v>
      </c>
      <c r="G31" s="380"/>
      <c r="H31" s="380"/>
      <c r="I31" s="380"/>
      <c r="J31" s="380"/>
      <c r="K31" s="380"/>
      <c r="L31" s="380"/>
      <c r="M31" s="380"/>
      <c r="N31" s="380"/>
      <c r="O31" s="380">
        <f t="shared" ref="O31:T31" si="3">SUM(O25:O30)</f>
        <v>0</v>
      </c>
      <c r="P31" s="380">
        <f t="shared" si="3"/>
        <v>0</v>
      </c>
      <c r="Q31" s="380">
        <f t="shared" si="3"/>
        <v>0</v>
      </c>
      <c r="R31" s="380">
        <f t="shared" si="3"/>
        <v>0</v>
      </c>
      <c r="S31" s="380">
        <f t="shared" si="3"/>
        <v>0</v>
      </c>
      <c r="T31" s="380">
        <f t="shared" si="3"/>
        <v>0</v>
      </c>
      <c r="U31" s="380">
        <v>13</v>
      </c>
      <c r="V31" s="380">
        <v>14</v>
      </c>
      <c r="W31" s="380">
        <v>12</v>
      </c>
      <c r="X31" s="380">
        <v>0</v>
      </c>
      <c r="Y31" s="380">
        <v>0</v>
      </c>
      <c r="Z31" s="380">
        <v>0</v>
      </c>
      <c r="AA31" s="380">
        <v>39</v>
      </c>
    </row>
    <row r="32" spans="1:27" s="382" customFormat="1" hidden="1">
      <c r="A32" s="380">
        <f>A30+1</f>
        <v>20</v>
      </c>
      <c r="B32" s="380" t="s">
        <v>1182</v>
      </c>
      <c r="C32" s="380" t="s">
        <v>1183</v>
      </c>
      <c r="D32" s="380" t="s">
        <v>1695</v>
      </c>
      <c r="E32" s="380" t="s">
        <v>682</v>
      </c>
      <c r="F32" s="380" t="s">
        <v>88</v>
      </c>
      <c r="G32" s="380" t="s">
        <v>127</v>
      </c>
      <c r="H32" s="380" t="s">
        <v>615</v>
      </c>
      <c r="I32" s="380" t="s">
        <v>615</v>
      </c>
      <c r="J32" s="380">
        <v>2</v>
      </c>
      <c r="K32" s="380" t="s">
        <v>2534</v>
      </c>
      <c r="L32" s="380">
        <v>41585</v>
      </c>
      <c r="M32" s="380" t="s">
        <v>2419</v>
      </c>
      <c r="N32" s="380">
        <v>0</v>
      </c>
      <c r="O32" s="380">
        <v>0</v>
      </c>
      <c r="P32" s="380">
        <v>0</v>
      </c>
      <c r="Q32" s="380">
        <v>0</v>
      </c>
      <c r="R32" s="380">
        <v>0</v>
      </c>
      <c r="S32" s="380">
        <v>0</v>
      </c>
      <c r="T32" s="380">
        <v>0</v>
      </c>
      <c r="U32" s="380">
        <v>1</v>
      </c>
      <c r="V32" s="380">
        <v>1</v>
      </c>
      <c r="W32" s="380">
        <v>1</v>
      </c>
      <c r="X32" s="380">
        <v>0</v>
      </c>
      <c r="Y32" s="380">
        <v>0</v>
      </c>
      <c r="Z32" s="380">
        <v>0</v>
      </c>
      <c r="AA32" s="380">
        <v>3</v>
      </c>
    </row>
    <row r="33" spans="1:27" s="382" customFormat="1" hidden="1">
      <c r="A33" s="380">
        <f>A32+1</f>
        <v>21</v>
      </c>
      <c r="B33" s="380" t="s">
        <v>1174</v>
      </c>
      <c r="C33" s="380" t="s">
        <v>1175</v>
      </c>
      <c r="D33" s="380" t="s">
        <v>1693</v>
      </c>
      <c r="E33" s="380" t="s">
        <v>1176</v>
      </c>
      <c r="F33" s="380" t="s">
        <v>88</v>
      </c>
      <c r="G33" s="380" t="s">
        <v>126</v>
      </c>
      <c r="H33" s="380" t="s">
        <v>615</v>
      </c>
      <c r="I33" s="380" t="s">
        <v>615</v>
      </c>
      <c r="J33" s="380">
        <v>2</v>
      </c>
      <c r="K33" s="380" t="s">
        <v>2410</v>
      </c>
      <c r="L33" s="380">
        <v>3654</v>
      </c>
      <c r="M33" s="380" t="s">
        <v>2409</v>
      </c>
      <c r="N33" s="380">
        <v>1300</v>
      </c>
      <c r="O33" s="380">
        <v>0</v>
      </c>
      <c r="P33" s="380">
        <v>0</v>
      </c>
      <c r="Q33" s="380">
        <v>0</v>
      </c>
      <c r="R33" s="380">
        <v>0</v>
      </c>
      <c r="S33" s="380">
        <v>0</v>
      </c>
      <c r="T33" s="380">
        <v>0</v>
      </c>
      <c r="U33" s="380">
        <v>2</v>
      </c>
      <c r="V33" s="380">
        <v>2</v>
      </c>
      <c r="W33" s="380">
        <v>2</v>
      </c>
      <c r="X33" s="380">
        <v>0</v>
      </c>
      <c r="Y33" s="380">
        <v>0</v>
      </c>
      <c r="Z33" s="380">
        <v>0</v>
      </c>
      <c r="AA33" s="380">
        <v>6</v>
      </c>
    </row>
    <row r="34" spans="1:27" s="382" customFormat="1" hidden="1">
      <c r="A34" s="380">
        <f>A33+1</f>
        <v>22</v>
      </c>
      <c r="B34" s="380" t="s">
        <v>1180</v>
      </c>
      <c r="C34" s="380" t="s">
        <v>1181</v>
      </c>
      <c r="D34" s="380" t="s">
        <v>1694</v>
      </c>
      <c r="E34" s="380" t="s">
        <v>690</v>
      </c>
      <c r="F34" s="380" t="s">
        <v>88</v>
      </c>
      <c r="G34" s="380" t="s">
        <v>126</v>
      </c>
      <c r="H34" s="380" t="s">
        <v>615</v>
      </c>
      <c r="I34" s="380" t="s">
        <v>615</v>
      </c>
      <c r="J34" s="380">
        <v>2</v>
      </c>
      <c r="K34" s="380" t="s">
        <v>2535</v>
      </c>
      <c r="L34" s="380">
        <v>38961</v>
      </c>
      <c r="M34" s="380" t="s">
        <v>2409</v>
      </c>
      <c r="N34" s="380">
        <v>1300</v>
      </c>
      <c r="O34" s="380">
        <v>0</v>
      </c>
      <c r="P34" s="380">
        <v>0</v>
      </c>
      <c r="Q34" s="380">
        <v>0</v>
      </c>
      <c r="R34" s="380">
        <v>0</v>
      </c>
      <c r="S34" s="380">
        <v>0</v>
      </c>
      <c r="T34" s="380">
        <v>0</v>
      </c>
      <c r="U34" s="380">
        <v>3</v>
      </c>
      <c r="V34" s="380">
        <v>2</v>
      </c>
      <c r="W34" s="380">
        <v>3</v>
      </c>
      <c r="X34" s="380">
        <v>0</v>
      </c>
      <c r="Y34" s="380">
        <v>0</v>
      </c>
      <c r="Z34" s="380">
        <v>0</v>
      </c>
      <c r="AA34" s="380">
        <v>8</v>
      </c>
    </row>
    <row r="35" spans="1:27" s="382" customFormat="1" hidden="1">
      <c r="A35" s="380">
        <f>A34+1</f>
        <v>23</v>
      </c>
      <c r="B35" s="380" t="s">
        <v>1184</v>
      </c>
      <c r="C35" s="380" t="s">
        <v>1185</v>
      </c>
      <c r="D35" s="380" t="s">
        <v>1692</v>
      </c>
      <c r="E35" s="380" t="s">
        <v>706</v>
      </c>
      <c r="F35" s="380" t="s">
        <v>88</v>
      </c>
      <c r="G35" s="380" t="s">
        <v>126</v>
      </c>
      <c r="H35" s="380" t="s">
        <v>615</v>
      </c>
      <c r="I35" s="380" t="s">
        <v>615</v>
      </c>
      <c r="J35" s="380">
        <v>2</v>
      </c>
      <c r="K35" s="380" t="s">
        <v>2536</v>
      </c>
      <c r="L35" s="380">
        <v>39867</v>
      </c>
      <c r="M35" s="380" t="s">
        <v>2415</v>
      </c>
      <c r="N35" s="380">
        <v>1000</v>
      </c>
      <c r="O35" s="380">
        <v>0</v>
      </c>
      <c r="P35" s="380">
        <v>0</v>
      </c>
      <c r="Q35" s="380">
        <v>0</v>
      </c>
      <c r="R35" s="380">
        <v>0</v>
      </c>
      <c r="S35" s="380">
        <v>0</v>
      </c>
      <c r="T35" s="380">
        <v>0</v>
      </c>
      <c r="U35" s="380">
        <v>1</v>
      </c>
      <c r="V35" s="380">
        <v>1</v>
      </c>
      <c r="W35" s="380">
        <v>1</v>
      </c>
      <c r="X35" s="380">
        <v>0</v>
      </c>
      <c r="Y35" s="380">
        <v>0</v>
      </c>
      <c r="Z35" s="380">
        <v>0</v>
      </c>
      <c r="AA35" s="380">
        <v>3</v>
      </c>
    </row>
    <row r="36" spans="1:27" s="382" customFormat="1" hidden="1">
      <c r="A36" s="380">
        <f>A35+1</f>
        <v>24</v>
      </c>
      <c r="B36" s="380" t="s">
        <v>1178</v>
      </c>
      <c r="C36" s="380" t="s">
        <v>1179</v>
      </c>
      <c r="D36" s="380" t="s">
        <v>2537</v>
      </c>
      <c r="E36" s="380" t="s">
        <v>693</v>
      </c>
      <c r="F36" s="380" t="s">
        <v>88</v>
      </c>
      <c r="G36" s="380" t="s">
        <v>126</v>
      </c>
      <c r="H36" s="380" t="s">
        <v>615</v>
      </c>
      <c r="I36" s="380" t="s">
        <v>615</v>
      </c>
      <c r="J36" s="380">
        <v>2</v>
      </c>
      <c r="K36" s="380" t="s">
        <v>2538</v>
      </c>
      <c r="L36" s="380">
        <v>41446</v>
      </c>
      <c r="M36" s="380" t="s">
        <v>2419</v>
      </c>
      <c r="N36" s="380">
        <v>0</v>
      </c>
      <c r="O36" s="380">
        <v>0</v>
      </c>
      <c r="P36" s="380">
        <v>0</v>
      </c>
      <c r="Q36" s="380">
        <v>0</v>
      </c>
      <c r="R36" s="380">
        <v>0</v>
      </c>
      <c r="S36" s="380">
        <v>0</v>
      </c>
      <c r="T36" s="380">
        <v>0</v>
      </c>
      <c r="U36" s="380">
        <v>1</v>
      </c>
      <c r="V36" s="380">
        <v>1</v>
      </c>
      <c r="W36" s="380">
        <v>1</v>
      </c>
      <c r="X36" s="380">
        <v>0</v>
      </c>
      <c r="Y36" s="380">
        <v>0</v>
      </c>
      <c r="Z36" s="380">
        <v>0</v>
      </c>
      <c r="AA36" s="380">
        <v>3</v>
      </c>
    </row>
    <row r="37" spans="1:27" s="382" customFormat="1" ht="23.25" customHeight="1">
      <c r="A37" s="380">
        <v>4</v>
      </c>
      <c r="B37" s="380"/>
      <c r="C37" s="380" t="str">
        <f>F37</f>
        <v>Kec. Cermin Nan Gedang</v>
      </c>
      <c r="D37" s="380"/>
      <c r="E37" s="380"/>
      <c r="F37" s="380" t="str">
        <f>F36</f>
        <v>Kec. Cermin Nan Gedang</v>
      </c>
      <c r="G37" s="380"/>
      <c r="H37" s="380"/>
      <c r="I37" s="380"/>
      <c r="J37" s="380"/>
      <c r="K37" s="380"/>
      <c r="L37" s="380"/>
      <c r="M37" s="380"/>
      <c r="N37" s="380"/>
      <c r="O37" s="380">
        <f t="shared" ref="O37:T37" si="4">SUM(O32:O36)</f>
        <v>0</v>
      </c>
      <c r="P37" s="380">
        <f t="shared" si="4"/>
        <v>0</v>
      </c>
      <c r="Q37" s="380">
        <f t="shared" si="4"/>
        <v>0</v>
      </c>
      <c r="R37" s="380">
        <f t="shared" si="4"/>
        <v>0</v>
      </c>
      <c r="S37" s="380">
        <f t="shared" si="4"/>
        <v>0</v>
      </c>
      <c r="T37" s="380">
        <f t="shared" si="4"/>
        <v>0</v>
      </c>
      <c r="U37" s="380">
        <v>8</v>
      </c>
      <c r="V37" s="380">
        <v>7</v>
      </c>
      <c r="W37" s="380">
        <v>8</v>
      </c>
      <c r="X37" s="380">
        <v>0</v>
      </c>
      <c r="Y37" s="380">
        <v>0</v>
      </c>
      <c r="Z37" s="380">
        <v>0</v>
      </c>
      <c r="AA37" s="380">
        <v>23</v>
      </c>
    </row>
    <row r="38" spans="1:27" s="382" customFormat="1" hidden="1">
      <c r="A38" s="380">
        <f>A36+1</f>
        <v>25</v>
      </c>
      <c r="B38" s="380" t="s">
        <v>1192</v>
      </c>
      <c r="C38" s="380" t="s">
        <v>1193</v>
      </c>
      <c r="D38" s="380" t="s">
        <v>1696</v>
      </c>
      <c r="E38" s="380" t="s">
        <v>284</v>
      </c>
      <c r="F38" s="380" t="s">
        <v>82</v>
      </c>
      <c r="G38" s="380" t="s">
        <v>126</v>
      </c>
      <c r="H38" s="380" t="s">
        <v>615</v>
      </c>
      <c r="I38" s="380" t="s">
        <v>615</v>
      </c>
      <c r="J38" s="380">
        <v>2</v>
      </c>
      <c r="K38" s="380" t="s">
        <v>2539</v>
      </c>
      <c r="L38" s="380">
        <v>30590</v>
      </c>
      <c r="M38" s="380" t="s">
        <v>2409</v>
      </c>
      <c r="N38" s="380">
        <v>1500</v>
      </c>
      <c r="O38" s="380">
        <v>0</v>
      </c>
      <c r="P38" s="380">
        <v>0</v>
      </c>
      <c r="Q38" s="380">
        <v>0</v>
      </c>
      <c r="R38" s="380">
        <v>0</v>
      </c>
      <c r="S38" s="380">
        <v>0</v>
      </c>
      <c r="T38" s="380">
        <v>0</v>
      </c>
      <c r="U38" s="380">
        <v>2</v>
      </c>
      <c r="V38" s="380">
        <v>2</v>
      </c>
      <c r="W38" s="380">
        <v>2</v>
      </c>
      <c r="X38" s="380">
        <v>0</v>
      </c>
      <c r="Y38" s="380">
        <v>0</v>
      </c>
      <c r="Z38" s="380">
        <v>0</v>
      </c>
      <c r="AA38" s="380">
        <v>6</v>
      </c>
    </row>
    <row r="39" spans="1:27" s="382" customFormat="1" hidden="1">
      <c r="A39" s="380">
        <f t="shared" ref="A39:A46" si="5">A38+1</f>
        <v>26</v>
      </c>
      <c r="B39" s="380" t="s">
        <v>1186</v>
      </c>
      <c r="C39" s="380" t="s">
        <v>1187</v>
      </c>
      <c r="D39" s="380" t="s">
        <v>1698</v>
      </c>
      <c r="E39" s="380" t="s">
        <v>1188</v>
      </c>
      <c r="F39" s="380" t="s">
        <v>82</v>
      </c>
      <c r="G39" s="380" t="s">
        <v>126</v>
      </c>
      <c r="H39" s="380" t="s">
        <v>615</v>
      </c>
      <c r="I39" s="380" t="s">
        <v>615</v>
      </c>
      <c r="J39" s="380">
        <v>2</v>
      </c>
      <c r="K39" s="380" t="s">
        <v>2522</v>
      </c>
      <c r="L39" s="380">
        <v>35566</v>
      </c>
      <c r="M39" s="380" t="s">
        <v>2419</v>
      </c>
      <c r="N39" s="380">
        <v>0</v>
      </c>
      <c r="O39" s="380">
        <v>0</v>
      </c>
      <c r="P39" s="380">
        <v>0</v>
      </c>
      <c r="Q39" s="380">
        <v>0</v>
      </c>
      <c r="R39" s="380">
        <v>0</v>
      </c>
      <c r="S39" s="380">
        <v>0</v>
      </c>
      <c r="T39" s="380">
        <v>0</v>
      </c>
      <c r="U39" s="380">
        <v>2</v>
      </c>
      <c r="V39" s="380">
        <v>2</v>
      </c>
      <c r="W39" s="380">
        <v>2</v>
      </c>
      <c r="X39" s="380">
        <v>0</v>
      </c>
      <c r="Y39" s="380">
        <v>0</v>
      </c>
      <c r="Z39" s="380">
        <v>0</v>
      </c>
      <c r="AA39" s="380">
        <v>6</v>
      </c>
    </row>
    <row r="40" spans="1:27" s="382" customFormat="1" hidden="1">
      <c r="A40" s="380">
        <f t="shared" si="5"/>
        <v>27</v>
      </c>
      <c r="B40" s="380" t="s">
        <v>1200</v>
      </c>
      <c r="C40" s="380" t="s">
        <v>1201</v>
      </c>
      <c r="D40" s="380" t="s">
        <v>1701</v>
      </c>
      <c r="E40" s="380" t="s">
        <v>1202</v>
      </c>
      <c r="F40" s="380" t="s">
        <v>82</v>
      </c>
      <c r="G40" s="380" t="s">
        <v>126</v>
      </c>
      <c r="H40" s="380" t="s">
        <v>615</v>
      </c>
      <c r="I40" s="380" t="s">
        <v>615</v>
      </c>
      <c r="J40" s="380">
        <v>2</v>
      </c>
      <c r="K40" s="380" t="s">
        <v>2540</v>
      </c>
      <c r="L40" s="380">
        <v>37326</v>
      </c>
      <c r="M40" s="380" t="s">
        <v>2409</v>
      </c>
      <c r="N40" s="380">
        <v>1200</v>
      </c>
      <c r="O40" s="380">
        <v>0</v>
      </c>
      <c r="P40" s="380">
        <v>0</v>
      </c>
      <c r="Q40" s="380">
        <v>0</v>
      </c>
      <c r="R40" s="380">
        <v>0</v>
      </c>
      <c r="S40" s="380">
        <v>0</v>
      </c>
      <c r="T40" s="380">
        <v>0</v>
      </c>
      <c r="U40" s="380">
        <v>1</v>
      </c>
      <c r="V40" s="380">
        <v>1</v>
      </c>
      <c r="W40" s="380">
        <v>1</v>
      </c>
      <c r="X40" s="380">
        <v>0</v>
      </c>
      <c r="Y40" s="380">
        <v>0</v>
      </c>
      <c r="Z40" s="380">
        <v>0</v>
      </c>
      <c r="AA40" s="380">
        <v>3</v>
      </c>
    </row>
    <row r="41" spans="1:27" s="382" customFormat="1" hidden="1">
      <c r="A41" s="380">
        <f t="shared" si="5"/>
        <v>28</v>
      </c>
      <c r="B41" s="380" t="s">
        <v>1198</v>
      </c>
      <c r="C41" s="380" t="s">
        <v>1199</v>
      </c>
      <c r="D41" s="380" t="s">
        <v>1700</v>
      </c>
      <c r="E41" s="380" t="s">
        <v>768</v>
      </c>
      <c r="F41" s="380" t="s">
        <v>82</v>
      </c>
      <c r="G41" s="380" t="s">
        <v>126</v>
      </c>
      <c r="H41" s="380" t="s">
        <v>615</v>
      </c>
      <c r="I41" s="380" t="s">
        <v>615</v>
      </c>
      <c r="J41" s="380">
        <v>2</v>
      </c>
      <c r="K41" s="380" t="s">
        <v>2421</v>
      </c>
      <c r="L41" s="380">
        <v>38541</v>
      </c>
      <c r="M41" s="380" t="s">
        <v>2419</v>
      </c>
      <c r="N41" s="380">
        <v>0</v>
      </c>
      <c r="O41" s="380">
        <v>0</v>
      </c>
      <c r="P41" s="380">
        <v>0</v>
      </c>
      <c r="Q41" s="380">
        <v>0</v>
      </c>
      <c r="R41" s="380">
        <v>0</v>
      </c>
      <c r="S41" s="380">
        <v>0</v>
      </c>
      <c r="T41" s="380">
        <v>0</v>
      </c>
      <c r="U41" s="380">
        <v>1</v>
      </c>
      <c r="V41" s="380">
        <v>1</v>
      </c>
      <c r="W41" s="380">
        <v>1</v>
      </c>
      <c r="X41" s="380">
        <v>0</v>
      </c>
      <c r="Y41" s="380">
        <v>0</v>
      </c>
      <c r="Z41" s="380">
        <v>0</v>
      </c>
      <c r="AA41" s="380">
        <v>3</v>
      </c>
    </row>
    <row r="42" spans="1:27" s="382" customFormat="1" hidden="1">
      <c r="A42" s="380">
        <f t="shared" si="5"/>
        <v>29</v>
      </c>
      <c r="B42" s="380" t="s">
        <v>1189</v>
      </c>
      <c r="C42" s="380" t="s">
        <v>1190</v>
      </c>
      <c r="D42" s="380" t="s">
        <v>1697</v>
      </c>
      <c r="E42" s="380" t="s">
        <v>1191</v>
      </c>
      <c r="F42" s="380" t="s">
        <v>82</v>
      </c>
      <c r="G42" s="380" t="s">
        <v>126</v>
      </c>
      <c r="H42" s="380" t="s">
        <v>615</v>
      </c>
      <c r="I42" s="380" t="s">
        <v>615</v>
      </c>
      <c r="J42" s="380">
        <v>2</v>
      </c>
      <c r="K42" s="380" t="s">
        <v>2541</v>
      </c>
      <c r="L42" s="380">
        <v>38395</v>
      </c>
      <c r="M42" s="380" t="s">
        <v>2415</v>
      </c>
      <c r="N42" s="380">
        <v>220</v>
      </c>
      <c r="O42" s="380">
        <v>0</v>
      </c>
      <c r="P42" s="380">
        <v>0</v>
      </c>
      <c r="Q42" s="380">
        <v>0</v>
      </c>
      <c r="R42" s="380">
        <v>0</v>
      </c>
      <c r="S42" s="380">
        <v>0</v>
      </c>
      <c r="T42" s="380">
        <v>0</v>
      </c>
      <c r="U42" s="380">
        <v>1</v>
      </c>
      <c r="V42" s="380">
        <v>1</v>
      </c>
      <c r="W42" s="380">
        <v>1</v>
      </c>
      <c r="X42" s="380">
        <v>0</v>
      </c>
      <c r="Y42" s="380">
        <v>0</v>
      </c>
      <c r="Z42" s="380">
        <v>0</v>
      </c>
      <c r="AA42" s="380">
        <v>3</v>
      </c>
    </row>
    <row r="43" spans="1:27" s="382" customFormat="1" hidden="1">
      <c r="A43" s="380">
        <f t="shared" si="5"/>
        <v>30</v>
      </c>
      <c r="B43" s="380" t="s">
        <v>1196</v>
      </c>
      <c r="C43" s="380" t="s">
        <v>1197</v>
      </c>
      <c r="D43" s="380" t="s">
        <v>2542</v>
      </c>
      <c r="E43" s="380" t="s">
        <v>753</v>
      </c>
      <c r="F43" s="380" t="s">
        <v>82</v>
      </c>
      <c r="G43" s="380" t="s">
        <v>126</v>
      </c>
      <c r="H43" s="380" t="s">
        <v>615</v>
      </c>
      <c r="I43" s="380" t="s">
        <v>615</v>
      </c>
      <c r="J43" s="380">
        <v>2</v>
      </c>
      <c r="K43" s="380" t="s">
        <v>2410</v>
      </c>
      <c r="L43" s="380">
        <v>3654</v>
      </c>
      <c r="M43" s="380" t="s">
        <v>1376</v>
      </c>
      <c r="N43" s="380">
        <v>1500</v>
      </c>
      <c r="O43" s="380">
        <v>0</v>
      </c>
      <c r="P43" s="380">
        <v>0</v>
      </c>
      <c r="Q43" s="380">
        <v>0</v>
      </c>
      <c r="R43" s="380">
        <v>0</v>
      </c>
      <c r="S43" s="380">
        <v>0</v>
      </c>
      <c r="T43" s="380">
        <v>0</v>
      </c>
      <c r="U43" s="380">
        <v>1</v>
      </c>
      <c r="V43" s="380">
        <v>1</v>
      </c>
      <c r="W43" s="380">
        <v>1</v>
      </c>
      <c r="X43" s="380">
        <v>0</v>
      </c>
      <c r="Y43" s="380">
        <v>0</v>
      </c>
      <c r="Z43" s="380">
        <v>0</v>
      </c>
      <c r="AA43" s="380">
        <v>3</v>
      </c>
    </row>
    <row r="44" spans="1:27" s="382" customFormat="1" hidden="1">
      <c r="A44" s="380">
        <f t="shared" si="5"/>
        <v>31</v>
      </c>
      <c r="B44" s="380" t="s">
        <v>1203</v>
      </c>
      <c r="C44" s="380" t="s">
        <v>1204</v>
      </c>
      <c r="D44" s="380" t="s">
        <v>1533</v>
      </c>
      <c r="E44" s="380" t="s">
        <v>791</v>
      </c>
      <c r="F44" s="380" t="s">
        <v>82</v>
      </c>
      <c r="G44" s="380" t="s">
        <v>126</v>
      </c>
      <c r="H44" s="380" t="s">
        <v>615</v>
      </c>
      <c r="I44" s="380" t="s">
        <v>615</v>
      </c>
      <c r="J44" s="380">
        <v>2</v>
      </c>
      <c r="K44" s="380" t="s">
        <v>2410</v>
      </c>
      <c r="L44" s="380">
        <v>38718</v>
      </c>
      <c r="M44" s="380" t="s">
        <v>1376</v>
      </c>
      <c r="N44" s="380">
        <v>0</v>
      </c>
      <c r="O44" s="380">
        <v>0</v>
      </c>
      <c r="P44" s="380">
        <v>0</v>
      </c>
      <c r="Q44" s="380">
        <v>0</v>
      </c>
      <c r="R44" s="380">
        <v>0</v>
      </c>
      <c r="S44" s="380">
        <v>0</v>
      </c>
      <c r="T44" s="380">
        <v>0</v>
      </c>
      <c r="U44" s="380">
        <v>1</v>
      </c>
      <c r="V44" s="380">
        <v>1</v>
      </c>
      <c r="W44" s="380">
        <v>1</v>
      </c>
      <c r="X44" s="380">
        <v>0</v>
      </c>
      <c r="Y44" s="380">
        <v>0</v>
      </c>
      <c r="Z44" s="380">
        <v>0</v>
      </c>
      <c r="AA44" s="380">
        <v>3</v>
      </c>
    </row>
    <row r="45" spans="1:27" s="382" customFormat="1" hidden="1">
      <c r="A45" s="380">
        <f t="shared" si="5"/>
        <v>32</v>
      </c>
      <c r="B45" s="380" t="s">
        <v>1205</v>
      </c>
      <c r="C45" s="380" t="s">
        <v>1206</v>
      </c>
      <c r="D45" s="380" t="s">
        <v>1207</v>
      </c>
      <c r="E45" s="380" t="s">
        <v>1207</v>
      </c>
      <c r="F45" s="380" t="s">
        <v>82</v>
      </c>
      <c r="G45" s="380" t="s">
        <v>126</v>
      </c>
      <c r="H45" s="380" t="s">
        <v>615</v>
      </c>
      <c r="I45" s="380" t="s">
        <v>615</v>
      </c>
      <c r="J45" s="380">
        <v>2</v>
      </c>
      <c r="K45" s="380" t="s">
        <v>2410</v>
      </c>
      <c r="L45" s="380">
        <v>39593</v>
      </c>
      <c r="M45" s="380" t="s">
        <v>2419</v>
      </c>
      <c r="N45" s="380">
        <v>0</v>
      </c>
      <c r="O45" s="380">
        <v>0</v>
      </c>
      <c r="P45" s="380">
        <v>0</v>
      </c>
      <c r="Q45" s="380">
        <v>0</v>
      </c>
      <c r="R45" s="380">
        <v>0</v>
      </c>
      <c r="S45" s="380">
        <v>0</v>
      </c>
      <c r="T45" s="380">
        <v>0</v>
      </c>
      <c r="U45" s="380">
        <v>1</v>
      </c>
      <c r="V45" s="380">
        <v>1</v>
      </c>
      <c r="W45" s="380">
        <v>1</v>
      </c>
      <c r="X45" s="380">
        <v>0</v>
      </c>
      <c r="Y45" s="380">
        <v>0</v>
      </c>
      <c r="Z45" s="380">
        <v>0</v>
      </c>
      <c r="AA45" s="380">
        <v>3</v>
      </c>
    </row>
    <row r="46" spans="1:27" s="382" customFormat="1" hidden="1">
      <c r="A46" s="380">
        <f t="shared" si="5"/>
        <v>33</v>
      </c>
      <c r="B46" s="380" t="s">
        <v>1194</v>
      </c>
      <c r="C46" s="380" t="s">
        <v>1195</v>
      </c>
      <c r="D46" s="380" t="s">
        <v>1699</v>
      </c>
      <c r="E46" s="380" t="s">
        <v>776</v>
      </c>
      <c r="F46" s="380" t="s">
        <v>82</v>
      </c>
      <c r="G46" s="380" t="s">
        <v>126</v>
      </c>
      <c r="H46" s="380" t="s">
        <v>615</v>
      </c>
      <c r="I46" s="380" t="s">
        <v>615</v>
      </c>
      <c r="J46" s="380">
        <v>2</v>
      </c>
      <c r="K46" s="380" t="s">
        <v>2421</v>
      </c>
      <c r="L46" s="380">
        <v>38718</v>
      </c>
      <c r="M46" s="380" t="s">
        <v>2409</v>
      </c>
      <c r="N46" s="380">
        <v>1200</v>
      </c>
      <c r="O46" s="380">
        <v>0</v>
      </c>
      <c r="P46" s="380">
        <v>0</v>
      </c>
      <c r="Q46" s="380">
        <v>0</v>
      </c>
      <c r="R46" s="380">
        <v>0</v>
      </c>
      <c r="S46" s="380">
        <v>0</v>
      </c>
      <c r="T46" s="380">
        <v>0</v>
      </c>
      <c r="U46" s="380">
        <v>1</v>
      </c>
      <c r="V46" s="380">
        <v>1</v>
      </c>
      <c r="W46" s="380">
        <v>1</v>
      </c>
      <c r="X46" s="380">
        <v>0</v>
      </c>
      <c r="Y46" s="380">
        <v>0</v>
      </c>
      <c r="Z46" s="380">
        <v>0</v>
      </c>
      <c r="AA46" s="380">
        <v>3</v>
      </c>
    </row>
    <row r="47" spans="1:27" s="382" customFormat="1" ht="22.5" customHeight="1">
      <c r="A47" s="380">
        <v>5</v>
      </c>
      <c r="B47" s="380"/>
      <c r="C47" s="380" t="str">
        <f>F47</f>
        <v>Kec. Limun</v>
      </c>
      <c r="D47" s="380"/>
      <c r="E47" s="380"/>
      <c r="F47" s="380" t="str">
        <f>F46</f>
        <v>Kec. Limun</v>
      </c>
      <c r="G47" s="380"/>
      <c r="H47" s="380"/>
      <c r="I47" s="380"/>
      <c r="J47" s="380"/>
      <c r="K47" s="380"/>
      <c r="L47" s="380"/>
      <c r="M47" s="380"/>
      <c r="N47" s="380"/>
      <c r="O47" s="380">
        <f t="shared" ref="O47:T47" si="6">SUM(O38:O46)</f>
        <v>0</v>
      </c>
      <c r="P47" s="380">
        <f t="shared" si="6"/>
        <v>0</v>
      </c>
      <c r="Q47" s="380">
        <f t="shared" si="6"/>
        <v>0</v>
      </c>
      <c r="R47" s="380">
        <f t="shared" si="6"/>
        <v>0</v>
      </c>
      <c r="S47" s="380">
        <f t="shared" si="6"/>
        <v>0</v>
      </c>
      <c r="T47" s="380">
        <f t="shared" si="6"/>
        <v>0</v>
      </c>
      <c r="U47" s="380">
        <v>11</v>
      </c>
      <c r="V47" s="380">
        <v>11</v>
      </c>
      <c r="W47" s="380">
        <v>11</v>
      </c>
      <c r="X47" s="380">
        <v>0</v>
      </c>
      <c r="Y47" s="380">
        <v>0</v>
      </c>
      <c r="Z47" s="380">
        <v>0</v>
      </c>
      <c r="AA47" s="380">
        <v>33</v>
      </c>
    </row>
    <row r="48" spans="1:27" s="382" customFormat="1" hidden="1">
      <c r="A48" s="380">
        <f>A46+1</f>
        <v>34</v>
      </c>
      <c r="B48" s="380" t="s">
        <v>1215</v>
      </c>
      <c r="C48" s="380" t="s">
        <v>1216</v>
      </c>
      <c r="D48" s="380" t="s">
        <v>1704</v>
      </c>
      <c r="E48" s="380" t="s">
        <v>856</v>
      </c>
      <c r="F48" s="380" t="s">
        <v>89</v>
      </c>
      <c r="G48" s="380" t="s">
        <v>126</v>
      </c>
      <c r="H48" s="380" t="s">
        <v>615</v>
      </c>
      <c r="I48" s="380" t="s">
        <v>615</v>
      </c>
      <c r="J48" s="380">
        <v>2</v>
      </c>
      <c r="K48" s="380" t="s">
        <v>2543</v>
      </c>
      <c r="L48" s="380">
        <v>31006</v>
      </c>
      <c r="M48" s="380" t="s">
        <v>2521</v>
      </c>
      <c r="N48" s="380">
        <v>1300</v>
      </c>
      <c r="O48" s="380">
        <v>0</v>
      </c>
      <c r="P48" s="380">
        <v>0</v>
      </c>
      <c r="Q48" s="380">
        <v>0</v>
      </c>
      <c r="R48" s="380">
        <v>0</v>
      </c>
      <c r="S48" s="380">
        <v>0</v>
      </c>
      <c r="T48" s="380">
        <v>0</v>
      </c>
      <c r="U48" s="380">
        <v>5</v>
      </c>
      <c r="V48" s="380">
        <v>5</v>
      </c>
      <c r="W48" s="380">
        <v>5</v>
      </c>
      <c r="X48" s="380">
        <v>0</v>
      </c>
      <c r="Y48" s="380">
        <v>0</v>
      </c>
      <c r="Z48" s="380">
        <v>0</v>
      </c>
      <c r="AA48" s="380">
        <v>15</v>
      </c>
    </row>
    <row r="49" spans="1:27" s="382" customFormat="1" hidden="1">
      <c r="A49" s="380">
        <f t="shared" ref="A49:A58" si="7">A48+1</f>
        <v>35</v>
      </c>
      <c r="B49" s="380" t="s">
        <v>1226</v>
      </c>
      <c r="C49" s="380" t="s">
        <v>1227</v>
      </c>
      <c r="D49" s="380" t="s">
        <v>1705</v>
      </c>
      <c r="E49" s="380" t="s">
        <v>825</v>
      </c>
      <c r="F49" s="380" t="s">
        <v>89</v>
      </c>
      <c r="G49" s="380" t="s">
        <v>126</v>
      </c>
      <c r="H49" s="380" t="s">
        <v>615</v>
      </c>
      <c r="I49" s="380" t="s">
        <v>615</v>
      </c>
      <c r="J49" s="380">
        <v>2</v>
      </c>
      <c r="K49" s="380" t="s">
        <v>2544</v>
      </c>
      <c r="L49" s="380">
        <v>33390</v>
      </c>
      <c r="M49" s="380" t="s">
        <v>2419</v>
      </c>
      <c r="N49" s="380">
        <v>0</v>
      </c>
      <c r="O49" s="380">
        <v>0</v>
      </c>
      <c r="P49" s="380">
        <v>0</v>
      </c>
      <c r="Q49" s="380">
        <v>0</v>
      </c>
      <c r="R49" s="380">
        <v>0</v>
      </c>
      <c r="S49" s="380">
        <v>0</v>
      </c>
      <c r="T49" s="380">
        <v>0</v>
      </c>
      <c r="U49" s="380">
        <v>2</v>
      </c>
      <c r="V49" s="380">
        <v>2</v>
      </c>
      <c r="W49" s="380">
        <v>2</v>
      </c>
      <c r="X49" s="380">
        <v>0</v>
      </c>
      <c r="Y49" s="380">
        <v>0</v>
      </c>
      <c r="Z49" s="380">
        <v>0</v>
      </c>
      <c r="AA49" s="380">
        <v>6</v>
      </c>
    </row>
    <row r="50" spans="1:27" s="382" customFormat="1" hidden="1">
      <c r="A50" s="380">
        <f t="shared" si="7"/>
        <v>36</v>
      </c>
      <c r="B50" s="380" t="s">
        <v>1213</v>
      </c>
      <c r="C50" s="380" t="s">
        <v>1214</v>
      </c>
      <c r="D50" s="380" t="s">
        <v>1703</v>
      </c>
      <c r="E50" s="380" t="s">
        <v>831</v>
      </c>
      <c r="F50" s="380" t="s">
        <v>89</v>
      </c>
      <c r="G50" s="380" t="s">
        <v>126</v>
      </c>
      <c r="H50" s="380" t="s">
        <v>615</v>
      </c>
      <c r="I50" s="380" t="s">
        <v>615</v>
      </c>
      <c r="J50" s="380">
        <v>2</v>
      </c>
      <c r="K50" s="380" t="s">
        <v>2545</v>
      </c>
      <c r="L50" s="380">
        <v>37633</v>
      </c>
      <c r="M50" s="380" t="s">
        <v>2409</v>
      </c>
      <c r="N50" s="380">
        <v>1300</v>
      </c>
      <c r="O50" s="380">
        <v>0</v>
      </c>
      <c r="P50" s="380">
        <v>0</v>
      </c>
      <c r="Q50" s="380">
        <v>0</v>
      </c>
      <c r="R50" s="380">
        <v>0</v>
      </c>
      <c r="S50" s="380">
        <v>0</v>
      </c>
      <c r="T50" s="380">
        <v>0</v>
      </c>
      <c r="U50" s="380">
        <v>3</v>
      </c>
      <c r="V50" s="380">
        <v>2</v>
      </c>
      <c r="W50" s="380">
        <v>2</v>
      </c>
      <c r="X50" s="380">
        <v>0</v>
      </c>
      <c r="Y50" s="380">
        <v>0</v>
      </c>
      <c r="Z50" s="380">
        <v>0</v>
      </c>
      <c r="AA50" s="380">
        <v>7</v>
      </c>
    </row>
    <row r="51" spans="1:27" s="382" customFormat="1" hidden="1">
      <c r="A51" s="380">
        <f t="shared" si="7"/>
        <v>37</v>
      </c>
      <c r="B51" s="380" t="s">
        <v>1224</v>
      </c>
      <c r="C51" s="380" t="s">
        <v>1225</v>
      </c>
      <c r="D51" s="380" t="s">
        <v>2546</v>
      </c>
      <c r="E51" s="380" t="s">
        <v>800</v>
      </c>
      <c r="F51" s="380" t="s">
        <v>89</v>
      </c>
      <c r="G51" s="380" t="s">
        <v>126</v>
      </c>
      <c r="H51" s="380" t="s">
        <v>615</v>
      </c>
      <c r="I51" s="380" t="s">
        <v>615</v>
      </c>
      <c r="J51" s="380">
        <v>2</v>
      </c>
      <c r="K51" s="380" t="s">
        <v>2547</v>
      </c>
      <c r="L51" s="380">
        <v>38413</v>
      </c>
      <c r="M51" s="380" t="s">
        <v>2409</v>
      </c>
      <c r="N51" s="380">
        <v>1300</v>
      </c>
      <c r="O51" s="380">
        <v>0</v>
      </c>
      <c r="P51" s="380">
        <v>0</v>
      </c>
      <c r="Q51" s="380">
        <v>0</v>
      </c>
      <c r="R51" s="380">
        <v>0</v>
      </c>
      <c r="S51" s="380">
        <v>0</v>
      </c>
      <c r="T51" s="380">
        <v>0</v>
      </c>
      <c r="U51" s="380">
        <v>1</v>
      </c>
      <c r="V51" s="380">
        <v>2</v>
      </c>
      <c r="W51" s="380">
        <v>1</v>
      </c>
      <c r="X51" s="380">
        <v>0</v>
      </c>
      <c r="Y51" s="380">
        <v>0</v>
      </c>
      <c r="Z51" s="380">
        <v>0</v>
      </c>
      <c r="AA51" s="380">
        <v>4</v>
      </c>
    </row>
    <row r="52" spans="1:27" s="382" customFormat="1" hidden="1">
      <c r="A52" s="380">
        <f t="shared" si="7"/>
        <v>38</v>
      </c>
      <c r="B52" s="380" t="s">
        <v>1211</v>
      </c>
      <c r="C52" s="380" t="s">
        <v>1212</v>
      </c>
      <c r="D52" s="380" t="s">
        <v>864</v>
      </c>
      <c r="E52" s="380" t="s">
        <v>864</v>
      </c>
      <c r="F52" s="380" t="s">
        <v>89</v>
      </c>
      <c r="G52" s="380" t="s">
        <v>126</v>
      </c>
      <c r="H52" s="380" t="s">
        <v>615</v>
      </c>
      <c r="I52" s="380" t="s">
        <v>615</v>
      </c>
      <c r="J52" s="380">
        <v>2</v>
      </c>
      <c r="K52" s="380" t="s">
        <v>2410</v>
      </c>
      <c r="L52" s="380">
        <v>38534</v>
      </c>
      <c r="M52" s="380" t="s">
        <v>2409</v>
      </c>
      <c r="N52" s="380">
        <v>1300</v>
      </c>
      <c r="O52" s="380">
        <v>0</v>
      </c>
      <c r="P52" s="380">
        <v>0</v>
      </c>
      <c r="Q52" s="380">
        <v>0</v>
      </c>
      <c r="R52" s="380">
        <v>0</v>
      </c>
      <c r="S52" s="380">
        <v>0</v>
      </c>
      <c r="T52" s="380">
        <v>0</v>
      </c>
      <c r="U52" s="380">
        <v>2</v>
      </c>
      <c r="V52" s="380">
        <v>1</v>
      </c>
      <c r="W52" s="380">
        <v>1</v>
      </c>
      <c r="X52" s="380">
        <v>0</v>
      </c>
      <c r="Y52" s="380">
        <v>0</v>
      </c>
      <c r="Z52" s="380">
        <v>0</v>
      </c>
      <c r="AA52" s="380">
        <v>4</v>
      </c>
    </row>
    <row r="53" spans="1:27" s="382" customFormat="1" hidden="1">
      <c r="A53" s="380">
        <f t="shared" si="7"/>
        <v>39</v>
      </c>
      <c r="B53" s="380" t="s">
        <v>1228</v>
      </c>
      <c r="C53" s="380" t="s">
        <v>1229</v>
      </c>
      <c r="D53" s="380" t="s">
        <v>822</v>
      </c>
      <c r="E53" s="380" t="s">
        <v>822</v>
      </c>
      <c r="F53" s="380" t="s">
        <v>89</v>
      </c>
      <c r="G53" s="380" t="s">
        <v>126</v>
      </c>
      <c r="H53" s="380" t="s">
        <v>615</v>
      </c>
      <c r="I53" s="380" t="s">
        <v>615</v>
      </c>
      <c r="J53" s="380">
        <v>2</v>
      </c>
      <c r="K53" s="380" t="s">
        <v>2432</v>
      </c>
      <c r="L53" s="380">
        <v>39234</v>
      </c>
      <c r="M53" s="380" t="s">
        <v>2409</v>
      </c>
      <c r="N53" s="380">
        <v>1300</v>
      </c>
      <c r="O53" s="380">
        <v>0</v>
      </c>
      <c r="P53" s="380">
        <v>0</v>
      </c>
      <c r="Q53" s="380">
        <v>0</v>
      </c>
      <c r="R53" s="380">
        <v>0</v>
      </c>
      <c r="S53" s="380">
        <v>0</v>
      </c>
      <c r="T53" s="380">
        <v>0</v>
      </c>
      <c r="U53" s="380">
        <v>1</v>
      </c>
      <c r="V53" s="380">
        <v>1</v>
      </c>
      <c r="W53" s="380">
        <v>1</v>
      </c>
      <c r="X53" s="380">
        <v>0</v>
      </c>
      <c r="Y53" s="380">
        <v>0</v>
      </c>
      <c r="Z53" s="380">
        <v>0</v>
      </c>
      <c r="AA53" s="380">
        <v>3</v>
      </c>
    </row>
    <row r="54" spans="1:27" s="382" customFormat="1" hidden="1">
      <c r="A54" s="380">
        <f t="shared" si="7"/>
        <v>40</v>
      </c>
      <c r="B54" s="380" t="s">
        <v>1230</v>
      </c>
      <c r="C54" s="380" t="s">
        <v>1231</v>
      </c>
      <c r="D54" s="380" t="s">
        <v>841</v>
      </c>
      <c r="E54" s="380" t="s">
        <v>841</v>
      </c>
      <c r="F54" s="380" t="s">
        <v>89</v>
      </c>
      <c r="G54" s="380" t="s">
        <v>126</v>
      </c>
      <c r="H54" s="380" t="s">
        <v>615</v>
      </c>
      <c r="I54" s="380" t="s">
        <v>615</v>
      </c>
      <c r="J54" s="380">
        <v>2</v>
      </c>
      <c r="K54" s="380" t="s">
        <v>2410</v>
      </c>
      <c r="L54" s="380">
        <v>37803</v>
      </c>
      <c r="M54" s="380" t="s">
        <v>2409</v>
      </c>
      <c r="N54" s="380">
        <v>900</v>
      </c>
      <c r="O54" s="380">
        <v>0</v>
      </c>
      <c r="P54" s="380">
        <v>0</v>
      </c>
      <c r="Q54" s="380">
        <v>0</v>
      </c>
      <c r="R54" s="380">
        <v>0</v>
      </c>
      <c r="S54" s="380">
        <v>0</v>
      </c>
      <c r="T54" s="380">
        <v>0</v>
      </c>
      <c r="U54" s="380">
        <v>1</v>
      </c>
      <c r="V54" s="380">
        <v>1</v>
      </c>
      <c r="W54" s="380">
        <v>1</v>
      </c>
      <c r="X54" s="380">
        <v>0</v>
      </c>
      <c r="Y54" s="380">
        <v>0</v>
      </c>
      <c r="Z54" s="380">
        <v>0</v>
      </c>
      <c r="AA54" s="380">
        <v>3</v>
      </c>
    </row>
    <row r="55" spans="1:27" s="382" customFormat="1" hidden="1">
      <c r="A55" s="380">
        <f t="shared" si="7"/>
        <v>41</v>
      </c>
      <c r="B55" s="380" t="s">
        <v>1219</v>
      </c>
      <c r="C55" s="380" t="s">
        <v>1220</v>
      </c>
      <c r="D55" s="380" t="s">
        <v>828</v>
      </c>
      <c r="E55" s="380" t="s">
        <v>869</v>
      </c>
      <c r="F55" s="380" t="s">
        <v>89</v>
      </c>
      <c r="G55" s="380" t="s">
        <v>126</v>
      </c>
      <c r="H55" s="380" t="s">
        <v>615</v>
      </c>
      <c r="I55" s="380" t="s">
        <v>615</v>
      </c>
      <c r="J55" s="380">
        <v>2</v>
      </c>
      <c r="K55" s="380" t="s">
        <v>2548</v>
      </c>
      <c r="L55" s="380">
        <v>40359</v>
      </c>
      <c r="M55" s="380" t="s">
        <v>2419</v>
      </c>
      <c r="N55" s="380">
        <v>0</v>
      </c>
      <c r="O55" s="380">
        <v>0</v>
      </c>
      <c r="P55" s="380">
        <v>0</v>
      </c>
      <c r="Q55" s="380">
        <v>0</v>
      </c>
      <c r="R55" s="380">
        <v>0</v>
      </c>
      <c r="S55" s="380">
        <v>0</v>
      </c>
      <c r="T55" s="380">
        <v>0</v>
      </c>
      <c r="U55" s="380">
        <v>1</v>
      </c>
      <c r="V55" s="380">
        <v>1</v>
      </c>
      <c r="W55" s="380">
        <v>1</v>
      </c>
      <c r="X55" s="380">
        <v>0</v>
      </c>
      <c r="Y55" s="380">
        <v>0</v>
      </c>
      <c r="Z55" s="380">
        <v>0</v>
      </c>
      <c r="AA55" s="380">
        <v>3</v>
      </c>
    </row>
    <row r="56" spans="1:27" s="382" customFormat="1" hidden="1">
      <c r="A56" s="380">
        <f t="shared" si="7"/>
        <v>42</v>
      </c>
      <c r="B56" s="380" t="s">
        <v>1221</v>
      </c>
      <c r="C56" s="380" t="s">
        <v>1222</v>
      </c>
      <c r="D56" s="380" t="s">
        <v>331</v>
      </c>
      <c r="E56" s="380" t="s">
        <v>1223</v>
      </c>
      <c r="F56" s="380" t="s">
        <v>89</v>
      </c>
      <c r="G56" s="380" t="s">
        <v>126</v>
      </c>
      <c r="H56" s="380" t="s">
        <v>615</v>
      </c>
      <c r="I56" s="380" t="s">
        <v>615</v>
      </c>
      <c r="J56" s="380">
        <v>2</v>
      </c>
      <c r="K56" s="380" t="s">
        <v>2410</v>
      </c>
      <c r="L56" s="380">
        <v>39264</v>
      </c>
      <c r="M56" s="380" t="s">
        <v>2419</v>
      </c>
      <c r="N56" s="380">
        <v>0</v>
      </c>
      <c r="O56" s="380">
        <v>0</v>
      </c>
      <c r="P56" s="380">
        <v>0</v>
      </c>
      <c r="Q56" s="380">
        <v>0</v>
      </c>
      <c r="R56" s="380">
        <v>0</v>
      </c>
      <c r="S56" s="380">
        <v>0</v>
      </c>
      <c r="T56" s="380">
        <v>0</v>
      </c>
      <c r="U56" s="380">
        <v>1</v>
      </c>
      <c r="V56" s="380">
        <v>1</v>
      </c>
      <c r="W56" s="380">
        <v>1</v>
      </c>
      <c r="X56" s="380">
        <v>0</v>
      </c>
      <c r="Y56" s="380">
        <v>0</v>
      </c>
      <c r="Z56" s="380">
        <v>0</v>
      </c>
      <c r="AA56" s="380">
        <v>3</v>
      </c>
    </row>
    <row r="57" spans="1:27" s="382" customFormat="1" hidden="1">
      <c r="A57" s="380">
        <f t="shared" si="7"/>
        <v>43</v>
      </c>
      <c r="B57" s="380" t="s">
        <v>1217</v>
      </c>
      <c r="C57" s="380" t="s">
        <v>1218</v>
      </c>
      <c r="D57" s="380" t="s">
        <v>2549</v>
      </c>
      <c r="E57" s="380" t="s">
        <v>803</v>
      </c>
      <c r="F57" s="380" t="s">
        <v>89</v>
      </c>
      <c r="G57" s="380" t="s">
        <v>127</v>
      </c>
      <c r="H57" s="380" t="s">
        <v>615</v>
      </c>
      <c r="I57" s="380" t="s">
        <v>615</v>
      </c>
      <c r="J57" s="380">
        <v>2</v>
      </c>
      <c r="K57" s="380" t="s">
        <v>2550</v>
      </c>
      <c r="L57" s="380">
        <v>42112</v>
      </c>
      <c r="M57" s="380" t="s">
        <v>2419</v>
      </c>
      <c r="N57" s="380">
        <v>0</v>
      </c>
      <c r="O57" s="380">
        <v>0</v>
      </c>
      <c r="P57" s="380">
        <v>0</v>
      </c>
      <c r="Q57" s="380">
        <v>0</v>
      </c>
      <c r="R57" s="380">
        <v>0</v>
      </c>
      <c r="S57" s="380">
        <v>0</v>
      </c>
      <c r="T57" s="380">
        <v>0</v>
      </c>
      <c r="U57" s="380">
        <v>1</v>
      </c>
      <c r="V57" s="380">
        <v>1</v>
      </c>
      <c r="W57" s="380">
        <v>1</v>
      </c>
      <c r="X57" s="380">
        <v>0</v>
      </c>
      <c r="Y57" s="380">
        <v>0</v>
      </c>
      <c r="Z57" s="380">
        <v>0</v>
      </c>
      <c r="AA57" s="380">
        <v>3</v>
      </c>
    </row>
    <row r="58" spans="1:27" s="382" customFormat="1" hidden="1">
      <c r="A58" s="380">
        <f t="shared" si="7"/>
        <v>44</v>
      </c>
      <c r="B58" s="380" t="s">
        <v>1208</v>
      </c>
      <c r="C58" s="380" t="s">
        <v>1209</v>
      </c>
      <c r="D58" s="380" t="s">
        <v>1702</v>
      </c>
      <c r="E58" s="380" t="s">
        <v>1210</v>
      </c>
      <c r="F58" s="380" t="s">
        <v>89</v>
      </c>
      <c r="G58" s="380" t="s">
        <v>127</v>
      </c>
      <c r="H58" s="380" t="s">
        <v>615</v>
      </c>
      <c r="I58" s="380" t="s">
        <v>615</v>
      </c>
      <c r="J58" s="380">
        <v>2</v>
      </c>
      <c r="K58" s="380" t="s">
        <v>2551</v>
      </c>
      <c r="L58" s="380">
        <v>38958</v>
      </c>
      <c r="M58" s="380" t="s">
        <v>2409</v>
      </c>
      <c r="N58" s="380">
        <v>1200</v>
      </c>
      <c r="O58" s="380">
        <v>0</v>
      </c>
      <c r="P58" s="380">
        <v>0</v>
      </c>
      <c r="Q58" s="380">
        <v>0</v>
      </c>
      <c r="R58" s="380">
        <v>0</v>
      </c>
      <c r="S58" s="380">
        <v>0</v>
      </c>
      <c r="T58" s="380">
        <v>0</v>
      </c>
      <c r="U58" s="380">
        <v>1</v>
      </c>
      <c r="V58" s="380">
        <v>1</v>
      </c>
      <c r="W58" s="380">
        <v>1</v>
      </c>
      <c r="X58" s="380">
        <v>0</v>
      </c>
      <c r="Y58" s="380">
        <v>0</v>
      </c>
      <c r="Z58" s="380">
        <v>0</v>
      </c>
      <c r="AA58" s="380">
        <v>3</v>
      </c>
    </row>
    <row r="59" spans="1:27" s="382" customFormat="1" ht="22.5" customHeight="1">
      <c r="A59" s="380">
        <v>6</v>
      </c>
      <c r="B59" s="380"/>
      <c r="C59" s="380" t="str">
        <f>F59</f>
        <v>Kec. Mandiangin</v>
      </c>
      <c r="D59" s="380"/>
      <c r="E59" s="380"/>
      <c r="F59" s="380" t="str">
        <f>F58</f>
        <v>Kec. Mandiangin</v>
      </c>
      <c r="G59" s="380"/>
      <c r="H59" s="380"/>
      <c r="I59" s="380"/>
      <c r="J59" s="380"/>
      <c r="K59" s="380"/>
      <c r="L59" s="380"/>
      <c r="M59" s="380"/>
      <c r="N59" s="380"/>
      <c r="O59" s="380">
        <f t="shared" ref="O59:T59" si="8">SUM(O48:O58)</f>
        <v>0</v>
      </c>
      <c r="P59" s="380">
        <f t="shared" si="8"/>
        <v>0</v>
      </c>
      <c r="Q59" s="380">
        <f t="shared" si="8"/>
        <v>0</v>
      </c>
      <c r="R59" s="380">
        <f t="shared" si="8"/>
        <v>0</v>
      </c>
      <c r="S59" s="380">
        <f t="shared" si="8"/>
        <v>0</v>
      </c>
      <c r="T59" s="380">
        <f t="shared" si="8"/>
        <v>0</v>
      </c>
      <c r="U59" s="380">
        <v>19</v>
      </c>
      <c r="V59" s="380">
        <v>18</v>
      </c>
      <c r="W59" s="380">
        <v>17</v>
      </c>
      <c r="X59" s="380">
        <v>0</v>
      </c>
      <c r="Y59" s="380">
        <v>0</v>
      </c>
      <c r="Z59" s="380">
        <v>0</v>
      </c>
      <c r="AA59" s="380">
        <v>54</v>
      </c>
    </row>
    <row r="60" spans="1:27" s="382" customFormat="1" hidden="1">
      <c r="A60" s="380">
        <f>A58+1</f>
        <v>45</v>
      </c>
      <c r="B60" s="380" t="s">
        <v>1243</v>
      </c>
      <c r="C60" s="380" t="s">
        <v>1244</v>
      </c>
      <c r="D60" s="380" t="s">
        <v>1708</v>
      </c>
      <c r="E60" s="380" t="s">
        <v>917</v>
      </c>
      <c r="F60" s="380" t="s">
        <v>83</v>
      </c>
      <c r="G60" s="380" t="s">
        <v>126</v>
      </c>
      <c r="H60" s="380" t="s">
        <v>615</v>
      </c>
      <c r="I60" s="380" t="s">
        <v>615</v>
      </c>
      <c r="J60" s="380">
        <v>2</v>
      </c>
      <c r="K60" s="380" t="s">
        <v>2552</v>
      </c>
      <c r="L60" s="380">
        <v>29952</v>
      </c>
      <c r="M60" s="380" t="s">
        <v>2409</v>
      </c>
      <c r="N60" s="380">
        <v>2200</v>
      </c>
      <c r="O60" s="380">
        <v>0</v>
      </c>
      <c r="P60" s="380">
        <v>0</v>
      </c>
      <c r="Q60" s="380">
        <v>0</v>
      </c>
      <c r="R60" s="380">
        <v>0</v>
      </c>
      <c r="S60" s="380">
        <v>0</v>
      </c>
      <c r="T60" s="380">
        <v>0</v>
      </c>
      <c r="U60" s="380">
        <v>5</v>
      </c>
      <c r="V60" s="380">
        <v>5</v>
      </c>
      <c r="W60" s="380">
        <v>5</v>
      </c>
      <c r="X60" s="380">
        <v>0</v>
      </c>
      <c r="Y60" s="380">
        <v>0</v>
      </c>
      <c r="Z60" s="380">
        <v>0</v>
      </c>
      <c r="AA60" s="380">
        <v>15</v>
      </c>
    </row>
    <row r="61" spans="1:27" s="382" customFormat="1" hidden="1">
      <c r="A61" s="380">
        <f>A60+1</f>
        <v>46</v>
      </c>
      <c r="B61" s="380" t="s">
        <v>1232</v>
      </c>
      <c r="C61" s="380" t="s">
        <v>1233</v>
      </c>
      <c r="D61" s="380" t="s">
        <v>1706</v>
      </c>
      <c r="E61" s="380" t="s">
        <v>1234</v>
      </c>
      <c r="F61" s="380" t="s">
        <v>83</v>
      </c>
      <c r="G61" s="380" t="s">
        <v>126</v>
      </c>
      <c r="H61" s="380" t="s">
        <v>615</v>
      </c>
      <c r="I61" s="380" t="s">
        <v>615</v>
      </c>
      <c r="J61" s="380">
        <v>2</v>
      </c>
      <c r="K61" s="380" t="s">
        <v>2410</v>
      </c>
      <c r="L61" s="380">
        <v>38077</v>
      </c>
      <c r="M61" s="380" t="s">
        <v>2419</v>
      </c>
      <c r="N61" s="380">
        <v>0</v>
      </c>
      <c r="O61" s="380">
        <v>0</v>
      </c>
      <c r="P61" s="380">
        <v>0</v>
      </c>
      <c r="Q61" s="380">
        <v>0</v>
      </c>
      <c r="R61" s="380">
        <v>0</v>
      </c>
      <c r="S61" s="380">
        <v>0</v>
      </c>
      <c r="T61" s="380">
        <v>0</v>
      </c>
      <c r="U61" s="380">
        <v>1</v>
      </c>
      <c r="V61" s="380">
        <v>1</v>
      </c>
      <c r="W61" s="380">
        <v>1</v>
      </c>
      <c r="X61" s="380">
        <v>0</v>
      </c>
      <c r="Y61" s="380">
        <v>0</v>
      </c>
      <c r="Z61" s="380">
        <v>0</v>
      </c>
      <c r="AA61" s="380">
        <v>3</v>
      </c>
    </row>
    <row r="62" spans="1:27" s="382" customFormat="1" hidden="1">
      <c r="A62" s="380">
        <f>A61+1</f>
        <v>47</v>
      </c>
      <c r="B62" s="380" t="s">
        <v>1240</v>
      </c>
      <c r="C62" s="380" t="s">
        <v>1241</v>
      </c>
      <c r="D62" s="380" t="s">
        <v>2553</v>
      </c>
      <c r="E62" s="380" t="s">
        <v>1237</v>
      </c>
      <c r="F62" s="380" t="s">
        <v>83</v>
      </c>
      <c r="G62" s="380" t="s">
        <v>126</v>
      </c>
      <c r="H62" s="380" t="s">
        <v>615</v>
      </c>
      <c r="I62" s="380" t="s">
        <v>615</v>
      </c>
      <c r="J62" s="380">
        <v>2</v>
      </c>
      <c r="K62" s="380" t="s">
        <v>2554</v>
      </c>
      <c r="L62" s="380">
        <v>39244</v>
      </c>
      <c r="M62" s="380" t="s">
        <v>2409</v>
      </c>
      <c r="N62" s="380">
        <v>1300</v>
      </c>
      <c r="O62" s="380">
        <v>0</v>
      </c>
      <c r="P62" s="380">
        <v>0</v>
      </c>
      <c r="Q62" s="380">
        <v>0</v>
      </c>
      <c r="R62" s="380">
        <v>0</v>
      </c>
      <c r="S62" s="380">
        <v>0</v>
      </c>
      <c r="T62" s="380">
        <v>0</v>
      </c>
      <c r="U62" s="380">
        <v>1</v>
      </c>
      <c r="V62" s="380">
        <v>1</v>
      </c>
      <c r="W62" s="380">
        <v>1</v>
      </c>
      <c r="X62" s="380">
        <v>0</v>
      </c>
      <c r="Y62" s="380">
        <v>0</v>
      </c>
      <c r="Z62" s="380">
        <v>0</v>
      </c>
      <c r="AA62" s="380">
        <v>3</v>
      </c>
    </row>
    <row r="63" spans="1:27" s="382" customFormat="1" hidden="1">
      <c r="A63" s="380">
        <f>A62+1</f>
        <v>48</v>
      </c>
      <c r="B63" s="380" t="s">
        <v>1238</v>
      </c>
      <c r="C63" s="380" t="s">
        <v>1239</v>
      </c>
      <c r="D63" s="380" t="s">
        <v>1597</v>
      </c>
      <c r="E63" s="380" t="s">
        <v>899</v>
      </c>
      <c r="F63" s="380" t="s">
        <v>83</v>
      </c>
      <c r="G63" s="380" t="s">
        <v>126</v>
      </c>
      <c r="H63" s="380" t="s">
        <v>615</v>
      </c>
      <c r="I63" s="380" t="s">
        <v>615</v>
      </c>
      <c r="J63" s="380">
        <v>2</v>
      </c>
      <c r="K63" s="380" t="s">
        <v>2410</v>
      </c>
      <c r="L63" s="380" t="s">
        <v>615</v>
      </c>
      <c r="M63" s="380" t="s">
        <v>2419</v>
      </c>
      <c r="N63" s="380">
        <v>0</v>
      </c>
      <c r="O63" s="380">
        <v>0</v>
      </c>
      <c r="P63" s="380">
        <v>0</v>
      </c>
      <c r="Q63" s="380">
        <v>0</v>
      </c>
      <c r="R63" s="380">
        <v>0</v>
      </c>
      <c r="S63" s="380">
        <v>0</v>
      </c>
      <c r="T63" s="380">
        <v>0</v>
      </c>
      <c r="U63" s="380">
        <v>1</v>
      </c>
      <c r="V63" s="380">
        <v>1</v>
      </c>
      <c r="W63" s="380">
        <v>1</v>
      </c>
      <c r="X63" s="380">
        <v>0</v>
      </c>
      <c r="Y63" s="380">
        <v>0</v>
      </c>
      <c r="Z63" s="380">
        <v>0</v>
      </c>
      <c r="AA63" s="380">
        <v>3</v>
      </c>
    </row>
    <row r="64" spans="1:27" s="382" customFormat="1" hidden="1">
      <c r="A64" s="380">
        <f>A63+1</f>
        <v>49</v>
      </c>
      <c r="B64" s="380" t="s">
        <v>1242</v>
      </c>
      <c r="C64" s="380" t="s">
        <v>1710</v>
      </c>
      <c r="D64" s="380" t="s">
        <v>931</v>
      </c>
      <c r="E64" s="380" t="s">
        <v>189</v>
      </c>
      <c r="F64" s="380" t="s">
        <v>83</v>
      </c>
      <c r="G64" s="380" t="s">
        <v>126</v>
      </c>
      <c r="H64" s="380" t="s">
        <v>615</v>
      </c>
      <c r="I64" s="380" t="s">
        <v>615</v>
      </c>
      <c r="J64" s="380">
        <v>2</v>
      </c>
      <c r="K64" s="380" t="s">
        <v>2410</v>
      </c>
      <c r="L64" s="380">
        <v>3654</v>
      </c>
      <c r="M64" s="380" t="s">
        <v>2415</v>
      </c>
      <c r="N64" s="380">
        <v>1200</v>
      </c>
      <c r="O64" s="380">
        <v>0</v>
      </c>
      <c r="P64" s="380">
        <v>0</v>
      </c>
      <c r="Q64" s="380">
        <v>0</v>
      </c>
      <c r="R64" s="380">
        <v>0</v>
      </c>
      <c r="S64" s="380">
        <v>0</v>
      </c>
      <c r="T64" s="380">
        <v>0</v>
      </c>
      <c r="U64" s="380">
        <v>1</v>
      </c>
      <c r="V64" s="380">
        <v>1</v>
      </c>
      <c r="W64" s="380">
        <v>1</v>
      </c>
      <c r="X64" s="380">
        <v>0</v>
      </c>
      <c r="Y64" s="380">
        <v>0</v>
      </c>
      <c r="Z64" s="380">
        <v>0</v>
      </c>
      <c r="AA64" s="380">
        <v>3</v>
      </c>
    </row>
    <row r="65" spans="1:27" s="382" customFormat="1" hidden="1">
      <c r="A65" s="380">
        <f>A64+1</f>
        <v>50</v>
      </c>
      <c r="B65" s="380" t="s">
        <v>1235</v>
      </c>
      <c r="C65" s="380" t="s">
        <v>1236</v>
      </c>
      <c r="D65" s="380" t="s">
        <v>2555</v>
      </c>
      <c r="E65" s="380" t="s">
        <v>1237</v>
      </c>
      <c r="F65" s="380" t="s">
        <v>83</v>
      </c>
      <c r="G65" s="380" t="s">
        <v>127</v>
      </c>
      <c r="H65" s="380" t="s">
        <v>615</v>
      </c>
      <c r="I65" s="380" t="s">
        <v>615</v>
      </c>
      <c r="J65" s="380">
        <v>2</v>
      </c>
      <c r="K65" s="380" t="s">
        <v>2556</v>
      </c>
      <c r="L65" s="380">
        <v>38041</v>
      </c>
      <c r="M65" s="380" t="s">
        <v>2409</v>
      </c>
      <c r="N65" s="380">
        <v>0</v>
      </c>
      <c r="O65" s="380">
        <v>0</v>
      </c>
      <c r="P65" s="380">
        <v>0</v>
      </c>
      <c r="Q65" s="380">
        <v>0</v>
      </c>
      <c r="R65" s="380">
        <v>0</v>
      </c>
      <c r="S65" s="380">
        <v>0</v>
      </c>
      <c r="T65" s="380">
        <v>0</v>
      </c>
      <c r="U65" s="380">
        <v>1</v>
      </c>
      <c r="V65" s="380">
        <v>2</v>
      </c>
      <c r="W65" s="380">
        <v>1</v>
      </c>
      <c r="X65" s="380">
        <v>0</v>
      </c>
      <c r="Y65" s="380">
        <v>0</v>
      </c>
      <c r="Z65" s="380">
        <v>0</v>
      </c>
      <c r="AA65" s="380">
        <v>4</v>
      </c>
    </row>
    <row r="66" spans="1:27" s="382" customFormat="1" ht="23.25" customHeight="1">
      <c r="A66" s="380">
        <v>7</v>
      </c>
      <c r="B66" s="380"/>
      <c r="C66" s="380" t="str">
        <f>F66</f>
        <v>Kec. Pauh</v>
      </c>
      <c r="D66" s="380"/>
      <c r="E66" s="380"/>
      <c r="F66" s="380" t="str">
        <f>F65</f>
        <v>Kec. Pauh</v>
      </c>
      <c r="G66" s="380"/>
      <c r="H66" s="380"/>
      <c r="I66" s="380"/>
      <c r="J66" s="380"/>
      <c r="K66" s="380"/>
      <c r="L66" s="380"/>
      <c r="M66" s="380"/>
      <c r="N66" s="380"/>
      <c r="O66" s="380">
        <f t="shared" ref="O66:T66" si="9">SUM(O60:O65)</f>
        <v>0</v>
      </c>
      <c r="P66" s="380">
        <f t="shared" si="9"/>
        <v>0</v>
      </c>
      <c r="Q66" s="380">
        <f t="shared" si="9"/>
        <v>0</v>
      </c>
      <c r="R66" s="380">
        <f t="shared" si="9"/>
        <v>0</v>
      </c>
      <c r="S66" s="380">
        <f t="shared" si="9"/>
        <v>0</v>
      </c>
      <c r="T66" s="380">
        <f t="shared" si="9"/>
        <v>0</v>
      </c>
      <c r="U66" s="380">
        <v>10</v>
      </c>
      <c r="V66" s="380">
        <v>11</v>
      </c>
      <c r="W66" s="380">
        <v>10</v>
      </c>
      <c r="X66" s="380">
        <v>0</v>
      </c>
      <c r="Y66" s="380">
        <v>0</v>
      </c>
      <c r="Z66" s="380">
        <v>0</v>
      </c>
      <c r="AA66" s="380">
        <v>31</v>
      </c>
    </row>
    <row r="67" spans="1:27" s="382" customFormat="1" hidden="1">
      <c r="A67" s="380">
        <f>A65+1</f>
        <v>51</v>
      </c>
      <c r="B67" s="380" t="s">
        <v>1252</v>
      </c>
      <c r="C67" s="380" t="s">
        <v>1253</v>
      </c>
      <c r="D67" s="380" t="s">
        <v>1713</v>
      </c>
      <c r="E67" s="380" t="s">
        <v>414</v>
      </c>
      <c r="F67" s="380" t="s">
        <v>90</v>
      </c>
      <c r="G67" s="380" t="s">
        <v>126</v>
      </c>
      <c r="H67" s="380" t="s">
        <v>615</v>
      </c>
      <c r="I67" s="380" t="s">
        <v>615</v>
      </c>
      <c r="J67" s="380">
        <v>2</v>
      </c>
      <c r="K67" s="380" t="s">
        <v>2410</v>
      </c>
      <c r="L67" s="380">
        <v>3654</v>
      </c>
      <c r="M67" s="380" t="s">
        <v>2409</v>
      </c>
      <c r="N67" s="380">
        <v>1300</v>
      </c>
      <c r="O67" s="380">
        <v>0</v>
      </c>
      <c r="P67" s="380">
        <v>0</v>
      </c>
      <c r="Q67" s="380">
        <v>0</v>
      </c>
      <c r="R67" s="380">
        <v>0</v>
      </c>
      <c r="S67" s="380">
        <v>0</v>
      </c>
      <c r="T67" s="380">
        <v>0</v>
      </c>
      <c r="U67" s="380">
        <v>5</v>
      </c>
      <c r="V67" s="380">
        <v>3</v>
      </c>
      <c r="W67" s="380">
        <v>5</v>
      </c>
      <c r="X67" s="380">
        <v>0</v>
      </c>
      <c r="Y67" s="380">
        <v>0</v>
      </c>
      <c r="Z67" s="380">
        <v>0</v>
      </c>
      <c r="AA67" s="380">
        <v>13</v>
      </c>
    </row>
    <row r="68" spans="1:27" s="382" customFormat="1" hidden="1">
      <c r="A68" s="380">
        <f>A67+1</f>
        <v>52</v>
      </c>
      <c r="B68" s="380" t="s">
        <v>1250</v>
      </c>
      <c r="C68" s="380" t="s">
        <v>1251</v>
      </c>
      <c r="D68" s="380" t="s">
        <v>2557</v>
      </c>
      <c r="E68" s="380" t="s">
        <v>216</v>
      </c>
      <c r="F68" s="380" t="s">
        <v>90</v>
      </c>
      <c r="G68" s="380" t="s">
        <v>126</v>
      </c>
      <c r="H68" s="380" t="s">
        <v>615</v>
      </c>
      <c r="I68" s="380" t="s">
        <v>615</v>
      </c>
      <c r="J68" s="380">
        <v>2</v>
      </c>
      <c r="K68" s="380" t="s">
        <v>2410</v>
      </c>
      <c r="L68" s="380">
        <v>33055</v>
      </c>
      <c r="M68" s="380" t="s">
        <v>2409</v>
      </c>
      <c r="N68" s="380">
        <v>1500</v>
      </c>
      <c r="O68" s="380">
        <v>0</v>
      </c>
      <c r="P68" s="380">
        <v>0</v>
      </c>
      <c r="Q68" s="380">
        <v>0</v>
      </c>
      <c r="R68" s="380">
        <v>0</v>
      </c>
      <c r="S68" s="380">
        <v>0</v>
      </c>
      <c r="T68" s="380">
        <v>0</v>
      </c>
      <c r="U68" s="380">
        <v>4</v>
      </c>
      <c r="V68" s="380">
        <v>3</v>
      </c>
      <c r="W68" s="380">
        <v>4</v>
      </c>
      <c r="X68" s="380">
        <v>0</v>
      </c>
      <c r="Y68" s="380">
        <v>0</v>
      </c>
      <c r="Z68" s="380">
        <v>0</v>
      </c>
      <c r="AA68" s="380">
        <v>11</v>
      </c>
    </row>
    <row r="69" spans="1:27" s="382" customFormat="1" hidden="1">
      <c r="A69" s="380">
        <f>A68+1</f>
        <v>53</v>
      </c>
      <c r="B69" s="380" t="s">
        <v>1248</v>
      </c>
      <c r="C69" s="380" t="s">
        <v>1249</v>
      </c>
      <c r="D69" s="380" t="s">
        <v>2558</v>
      </c>
      <c r="E69" s="380" t="s">
        <v>940</v>
      </c>
      <c r="F69" s="380" t="s">
        <v>90</v>
      </c>
      <c r="G69" s="380" t="s">
        <v>127</v>
      </c>
      <c r="H69" s="380" t="s">
        <v>615</v>
      </c>
      <c r="I69" s="380" t="s">
        <v>615</v>
      </c>
      <c r="J69" s="380">
        <v>2</v>
      </c>
      <c r="K69" s="380" t="s">
        <v>2559</v>
      </c>
      <c r="L69" s="380">
        <v>37799</v>
      </c>
      <c r="M69" s="380" t="s">
        <v>2409</v>
      </c>
      <c r="N69" s="380">
        <v>220</v>
      </c>
      <c r="O69" s="380">
        <v>0</v>
      </c>
      <c r="P69" s="380">
        <v>0</v>
      </c>
      <c r="Q69" s="380">
        <v>0</v>
      </c>
      <c r="R69" s="380">
        <v>0</v>
      </c>
      <c r="S69" s="380">
        <v>0</v>
      </c>
      <c r="T69" s="380">
        <v>0</v>
      </c>
      <c r="U69" s="380">
        <v>1</v>
      </c>
      <c r="V69" s="380">
        <v>1</v>
      </c>
      <c r="W69" s="380">
        <v>1</v>
      </c>
      <c r="X69" s="380">
        <v>0</v>
      </c>
      <c r="Y69" s="380">
        <v>0</v>
      </c>
      <c r="Z69" s="380">
        <v>0</v>
      </c>
      <c r="AA69" s="380">
        <v>3</v>
      </c>
    </row>
    <row r="70" spans="1:27" s="382" customFormat="1" hidden="1">
      <c r="A70" s="380">
        <f>A69+1</f>
        <v>54</v>
      </c>
      <c r="B70" s="380" t="s">
        <v>1245</v>
      </c>
      <c r="C70" s="380" t="s">
        <v>1246</v>
      </c>
      <c r="D70" s="380" t="s">
        <v>2560</v>
      </c>
      <c r="E70" s="380" t="s">
        <v>1247</v>
      </c>
      <c r="F70" s="380" t="s">
        <v>90</v>
      </c>
      <c r="G70" s="380" t="s">
        <v>126</v>
      </c>
      <c r="H70" s="380" t="s">
        <v>615</v>
      </c>
      <c r="I70" s="380" t="s">
        <v>615</v>
      </c>
      <c r="J70" s="380">
        <v>2</v>
      </c>
      <c r="K70" s="380" t="s">
        <v>2410</v>
      </c>
      <c r="L70" s="380" t="s">
        <v>615</v>
      </c>
      <c r="M70" s="380" t="s">
        <v>2409</v>
      </c>
      <c r="N70" s="380">
        <v>1300</v>
      </c>
      <c r="O70" s="380">
        <v>0</v>
      </c>
      <c r="P70" s="380">
        <v>0</v>
      </c>
      <c r="Q70" s="380">
        <v>0</v>
      </c>
      <c r="R70" s="380">
        <v>0</v>
      </c>
      <c r="S70" s="380">
        <v>0</v>
      </c>
      <c r="T70" s="380">
        <v>0</v>
      </c>
      <c r="U70" s="380">
        <v>2</v>
      </c>
      <c r="V70" s="380">
        <v>2</v>
      </c>
      <c r="W70" s="380">
        <v>2</v>
      </c>
      <c r="X70" s="380">
        <v>0</v>
      </c>
      <c r="Y70" s="380">
        <v>0</v>
      </c>
      <c r="Z70" s="380">
        <v>0</v>
      </c>
      <c r="AA70" s="380">
        <v>6</v>
      </c>
    </row>
    <row r="71" spans="1:27" s="382" customFormat="1" ht="24" customHeight="1">
      <c r="A71" s="380">
        <v>8</v>
      </c>
      <c r="B71" s="380"/>
      <c r="C71" s="380" t="str">
        <f>F71</f>
        <v>Kec. Pelawan</v>
      </c>
      <c r="D71" s="380"/>
      <c r="E71" s="380"/>
      <c r="F71" s="380" t="str">
        <f>F70</f>
        <v>Kec. Pelawan</v>
      </c>
      <c r="G71" s="380"/>
      <c r="H71" s="380"/>
      <c r="I71" s="380"/>
      <c r="J71" s="380"/>
      <c r="K71" s="380"/>
      <c r="L71" s="380"/>
      <c r="M71" s="380"/>
      <c r="N71" s="380"/>
      <c r="O71" s="380">
        <f t="shared" ref="O71:T71" si="10">SUM(O67:O70)</f>
        <v>0</v>
      </c>
      <c r="P71" s="380">
        <f t="shared" si="10"/>
        <v>0</v>
      </c>
      <c r="Q71" s="380">
        <f t="shared" si="10"/>
        <v>0</v>
      </c>
      <c r="R71" s="380">
        <f t="shared" si="10"/>
        <v>0</v>
      </c>
      <c r="S71" s="380">
        <f t="shared" si="10"/>
        <v>0</v>
      </c>
      <c r="T71" s="380">
        <f t="shared" si="10"/>
        <v>0</v>
      </c>
      <c r="U71" s="380">
        <v>12</v>
      </c>
      <c r="V71" s="380">
        <v>9</v>
      </c>
      <c r="W71" s="380">
        <v>12</v>
      </c>
      <c r="X71" s="380">
        <v>0</v>
      </c>
      <c r="Y71" s="380">
        <v>0</v>
      </c>
      <c r="Z71" s="380">
        <v>0</v>
      </c>
      <c r="AA71" s="380">
        <v>33</v>
      </c>
    </row>
    <row r="72" spans="1:27" s="382" customFormat="1" hidden="1">
      <c r="A72" s="380">
        <f>A70+1</f>
        <v>55</v>
      </c>
      <c r="B72" s="380" t="s">
        <v>1260</v>
      </c>
      <c r="C72" s="380" t="s">
        <v>1261</v>
      </c>
      <c r="D72" s="380" t="s">
        <v>1718</v>
      </c>
      <c r="E72" s="380" t="s">
        <v>1005</v>
      </c>
      <c r="F72" s="380" t="s">
        <v>84</v>
      </c>
      <c r="G72" s="380" t="s">
        <v>126</v>
      </c>
      <c r="H72" s="380" t="s">
        <v>615</v>
      </c>
      <c r="I72" s="380" t="s">
        <v>615</v>
      </c>
      <c r="J72" s="380">
        <v>2</v>
      </c>
      <c r="K72" s="380" t="s">
        <v>2561</v>
      </c>
      <c r="L72" s="380">
        <v>29138</v>
      </c>
      <c r="M72" s="380" t="s">
        <v>788</v>
      </c>
      <c r="N72" s="380">
        <v>0</v>
      </c>
      <c r="O72" s="380">
        <v>0</v>
      </c>
      <c r="P72" s="380">
        <v>0</v>
      </c>
      <c r="Q72" s="380">
        <v>0</v>
      </c>
      <c r="R72" s="380">
        <v>0</v>
      </c>
      <c r="S72" s="380">
        <v>0</v>
      </c>
      <c r="T72" s="380">
        <v>0</v>
      </c>
      <c r="U72" s="380">
        <v>8</v>
      </c>
      <c r="V72" s="380">
        <v>7</v>
      </c>
      <c r="W72" s="380">
        <v>7</v>
      </c>
      <c r="X72" s="380">
        <v>0</v>
      </c>
      <c r="Y72" s="380">
        <v>0</v>
      </c>
      <c r="Z72" s="380">
        <v>0</v>
      </c>
      <c r="AA72" s="380">
        <v>22</v>
      </c>
    </row>
    <row r="73" spans="1:27" s="382" customFormat="1" hidden="1">
      <c r="A73" s="380">
        <f>A72+1</f>
        <v>56</v>
      </c>
      <c r="B73" s="380" t="s">
        <v>1257</v>
      </c>
      <c r="C73" s="380" t="s">
        <v>1258</v>
      </c>
      <c r="D73" s="380" t="s">
        <v>2562</v>
      </c>
      <c r="E73" s="380" t="s">
        <v>1259</v>
      </c>
      <c r="F73" s="380" t="s">
        <v>84</v>
      </c>
      <c r="G73" s="380" t="s">
        <v>126</v>
      </c>
      <c r="H73" s="380" t="s">
        <v>615</v>
      </c>
      <c r="I73" s="380" t="s">
        <v>615</v>
      </c>
      <c r="J73" s="380">
        <v>2</v>
      </c>
      <c r="K73" s="380" t="s">
        <v>2432</v>
      </c>
      <c r="L73" s="380">
        <v>38075</v>
      </c>
      <c r="M73" s="380" t="s">
        <v>2409</v>
      </c>
      <c r="N73" s="380">
        <v>3500</v>
      </c>
      <c r="O73" s="380">
        <v>0</v>
      </c>
      <c r="P73" s="380">
        <v>0</v>
      </c>
      <c r="Q73" s="380">
        <v>0</v>
      </c>
      <c r="R73" s="380">
        <v>0</v>
      </c>
      <c r="S73" s="380">
        <v>0</v>
      </c>
      <c r="T73" s="380">
        <v>0</v>
      </c>
      <c r="U73" s="380">
        <v>6</v>
      </c>
      <c r="V73" s="380">
        <v>6</v>
      </c>
      <c r="W73" s="380">
        <v>6</v>
      </c>
      <c r="X73" s="380">
        <v>0</v>
      </c>
      <c r="Y73" s="380">
        <v>0</v>
      </c>
      <c r="Z73" s="380">
        <v>0</v>
      </c>
      <c r="AA73" s="380">
        <v>18</v>
      </c>
    </row>
    <row r="74" spans="1:27" s="382" customFormat="1" hidden="1">
      <c r="A74" s="380">
        <f t="shared" ref="A74:A85" si="11">A73+1</f>
        <v>57</v>
      </c>
      <c r="B74" s="380" t="s">
        <v>1254</v>
      </c>
      <c r="C74" s="380" t="s">
        <v>1255</v>
      </c>
      <c r="D74" s="380" t="s">
        <v>1716</v>
      </c>
      <c r="E74" s="380" t="s">
        <v>1256</v>
      </c>
      <c r="F74" s="380" t="s">
        <v>84</v>
      </c>
      <c r="G74" s="380" t="s">
        <v>126</v>
      </c>
      <c r="H74" s="380" t="s">
        <v>615</v>
      </c>
      <c r="I74" s="380" t="s">
        <v>615</v>
      </c>
      <c r="J74" s="380">
        <v>2</v>
      </c>
      <c r="K74" s="380" t="s">
        <v>2410</v>
      </c>
      <c r="L74" s="380">
        <v>21916</v>
      </c>
      <c r="M74" s="380" t="s">
        <v>2409</v>
      </c>
      <c r="N74" s="380">
        <v>3500</v>
      </c>
      <c r="O74" s="380">
        <v>0</v>
      </c>
      <c r="P74" s="380">
        <v>0</v>
      </c>
      <c r="Q74" s="380">
        <v>0</v>
      </c>
      <c r="R74" s="380">
        <v>0</v>
      </c>
      <c r="S74" s="380">
        <v>0</v>
      </c>
      <c r="T74" s="380">
        <v>0</v>
      </c>
      <c r="U74" s="380">
        <v>5</v>
      </c>
      <c r="V74" s="380">
        <v>6</v>
      </c>
      <c r="W74" s="380">
        <v>6</v>
      </c>
      <c r="X74" s="380">
        <v>0</v>
      </c>
      <c r="Y74" s="380">
        <v>0</v>
      </c>
      <c r="Z74" s="380">
        <v>0</v>
      </c>
      <c r="AA74" s="380">
        <v>17</v>
      </c>
    </row>
    <row r="75" spans="1:27" s="382" customFormat="1" hidden="1">
      <c r="A75" s="380">
        <f t="shared" si="11"/>
        <v>58</v>
      </c>
      <c r="B75" s="380" t="s">
        <v>1262</v>
      </c>
      <c r="C75" s="380" t="s">
        <v>1263</v>
      </c>
      <c r="D75" s="380" t="s">
        <v>2563</v>
      </c>
      <c r="E75" s="380" t="s">
        <v>1014</v>
      </c>
      <c r="F75" s="380" t="s">
        <v>84</v>
      </c>
      <c r="G75" s="380" t="s">
        <v>126</v>
      </c>
      <c r="H75" s="380" t="s">
        <v>615</v>
      </c>
      <c r="I75" s="380" t="s">
        <v>615</v>
      </c>
      <c r="J75" s="380">
        <v>2</v>
      </c>
      <c r="K75" s="380" t="s">
        <v>2564</v>
      </c>
      <c r="L75" s="380">
        <v>36161</v>
      </c>
      <c r="M75" s="380" t="s">
        <v>2409</v>
      </c>
      <c r="N75" s="380">
        <v>2300</v>
      </c>
      <c r="O75" s="380">
        <v>0</v>
      </c>
      <c r="P75" s="380">
        <v>0</v>
      </c>
      <c r="Q75" s="380">
        <v>0</v>
      </c>
      <c r="R75" s="380">
        <v>0</v>
      </c>
      <c r="S75" s="380">
        <v>0</v>
      </c>
      <c r="T75" s="380">
        <v>0</v>
      </c>
      <c r="U75" s="380">
        <v>4</v>
      </c>
      <c r="V75" s="380">
        <v>4</v>
      </c>
      <c r="W75" s="380">
        <v>4</v>
      </c>
      <c r="X75" s="380">
        <v>0</v>
      </c>
      <c r="Y75" s="380">
        <v>0</v>
      </c>
      <c r="Z75" s="380">
        <v>0</v>
      </c>
      <c r="AA75" s="380">
        <v>12</v>
      </c>
    </row>
    <row r="76" spans="1:27" s="382" customFormat="1" hidden="1">
      <c r="A76" s="380">
        <f t="shared" si="11"/>
        <v>59</v>
      </c>
      <c r="B76" s="380" t="s">
        <v>1264</v>
      </c>
      <c r="C76" s="380" t="s">
        <v>1265</v>
      </c>
      <c r="D76" s="380" t="s">
        <v>1721</v>
      </c>
      <c r="E76" s="380" t="s">
        <v>1060</v>
      </c>
      <c r="F76" s="380" t="s">
        <v>84</v>
      </c>
      <c r="G76" s="380" t="s">
        <v>126</v>
      </c>
      <c r="H76" s="380" t="s">
        <v>615</v>
      </c>
      <c r="I76" s="380" t="s">
        <v>615</v>
      </c>
      <c r="J76" s="380">
        <v>2</v>
      </c>
      <c r="K76" s="380" t="s">
        <v>2565</v>
      </c>
      <c r="L76" s="380">
        <v>40827</v>
      </c>
      <c r="M76" s="380" t="s">
        <v>2409</v>
      </c>
      <c r="N76" s="380">
        <v>3500</v>
      </c>
      <c r="O76" s="380">
        <v>0</v>
      </c>
      <c r="P76" s="380">
        <v>0</v>
      </c>
      <c r="Q76" s="380">
        <v>0</v>
      </c>
      <c r="R76" s="380">
        <v>0</v>
      </c>
      <c r="S76" s="380">
        <v>0</v>
      </c>
      <c r="T76" s="380">
        <v>0</v>
      </c>
      <c r="U76" s="380">
        <v>2</v>
      </c>
      <c r="V76" s="380">
        <v>3</v>
      </c>
      <c r="W76" s="380">
        <v>4</v>
      </c>
      <c r="X76" s="380">
        <v>0</v>
      </c>
      <c r="Y76" s="380">
        <v>0</v>
      </c>
      <c r="Z76" s="380">
        <v>0</v>
      </c>
      <c r="AA76" s="380">
        <v>9</v>
      </c>
    </row>
    <row r="77" spans="1:27" s="382" customFormat="1" hidden="1">
      <c r="A77" s="380">
        <f t="shared" si="11"/>
        <v>60</v>
      </c>
      <c r="B77" s="380" t="s">
        <v>1266</v>
      </c>
      <c r="C77" s="380" t="s">
        <v>1267</v>
      </c>
      <c r="D77" s="380" t="s">
        <v>2566</v>
      </c>
      <c r="E77" s="380" t="s">
        <v>1268</v>
      </c>
      <c r="F77" s="380" t="s">
        <v>84</v>
      </c>
      <c r="G77" s="380" t="s">
        <v>127</v>
      </c>
      <c r="H77" s="380" t="s">
        <v>615</v>
      </c>
      <c r="I77" s="380" t="s">
        <v>615</v>
      </c>
      <c r="J77" s="380">
        <v>2</v>
      </c>
      <c r="K77" s="380" t="s">
        <v>2567</v>
      </c>
      <c r="L77" s="380">
        <v>38830</v>
      </c>
      <c r="M77" s="380" t="s">
        <v>2409</v>
      </c>
      <c r="N77" s="380">
        <v>1000</v>
      </c>
      <c r="O77" s="380">
        <v>0</v>
      </c>
      <c r="P77" s="380">
        <v>0</v>
      </c>
      <c r="Q77" s="380">
        <v>0</v>
      </c>
      <c r="R77" s="380">
        <v>0</v>
      </c>
      <c r="S77" s="380">
        <v>0</v>
      </c>
      <c r="T77" s="380">
        <v>0</v>
      </c>
      <c r="U77" s="380">
        <v>2</v>
      </c>
      <c r="V77" s="380">
        <v>2</v>
      </c>
      <c r="W77" s="380">
        <v>1</v>
      </c>
      <c r="X77" s="380">
        <v>0</v>
      </c>
      <c r="Y77" s="380">
        <v>0</v>
      </c>
      <c r="Z77" s="380">
        <v>0</v>
      </c>
      <c r="AA77" s="380">
        <v>5</v>
      </c>
    </row>
    <row r="78" spans="1:27" s="382" customFormat="1" ht="23.25" customHeight="1">
      <c r="A78" s="380">
        <v>9</v>
      </c>
      <c r="B78" s="380"/>
      <c r="C78" s="380" t="str">
        <f>F78</f>
        <v>Kec. Sarolangun</v>
      </c>
      <c r="D78" s="380"/>
      <c r="E78" s="380"/>
      <c r="F78" s="380" t="str">
        <f>F77</f>
        <v>Kec. Sarolangun</v>
      </c>
      <c r="G78" s="380"/>
      <c r="H78" s="380"/>
      <c r="I78" s="380"/>
      <c r="J78" s="380"/>
      <c r="K78" s="380"/>
      <c r="L78" s="380"/>
      <c r="M78" s="380"/>
      <c r="N78" s="380"/>
      <c r="O78" s="380">
        <f t="shared" ref="O78:T78" si="12">SUM(O72:O77)</f>
        <v>0</v>
      </c>
      <c r="P78" s="380">
        <f t="shared" si="12"/>
        <v>0</v>
      </c>
      <c r="Q78" s="380">
        <f t="shared" si="12"/>
        <v>0</v>
      </c>
      <c r="R78" s="380">
        <f t="shared" si="12"/>
        <v>0</v>
      </c>
      <c r="S78" s="380">
        <f t="shared" si="12"/>
        <v>0</v>
      </c>
      <c r="T78" s="380">
        <f t="shared" si="12"/>
        <v>0</v>
      </c>
      <c r="U78" s="380">
        <v>27</v>
      </c>
      <c r="V78" s="380">
        <v>28</v>
      </c>
      <c r="W78" s="380">
        <v>28</v>
      </c>
      <c r="X78" s="380">
        <v>0</v>
      </c>
      <c r="Y78" s="380">
        <v>0</v>
      </c>
      <c r="Z78" s="380">
        <v>0</v>
      </c>
      <c r="AA78" s="380">
        <v>83</v>
      </c>
    </row>
    <row r="79" spans="1:27" s="382" customFormat="1" hidden="1">
      <c r="A79" s="380">
        <f>A77+1</f>
        <v>61</v>
      </c>
      <c r="B79" s="380" t="s">
        <v>1277</v>
      </c>
      <c r="C79" s="380" t="s">
        <v>1278</v>
      </c>
      <c r="D79" s="380" t="s">
        <v>1722</v>
      </c>
      <c r="E79" s="380" t="s">
        <v>1279</v>
      </c>
      <c r="F79" s="380" t="s">
        <v>85</v>
      </c>
      <c r="G79" s="380" t="s">
        <v>126</v>
      </c>
      <c r="H79" s="380" t="s">
        <v>615</v>
      </c>
      <c r="I79" s="380" t="s">
        <v>615</v>
      </c>
      <c r="J79" s="380">
        <v>2</v>
      </c>
      <c r="K79" s="380" t="s">
        <v>2410</v>
      </c>
      <c r="L79" s="380">
        <v>28005</v>
      </c>
      <c r="M79" s="380" t="s">
        <v>2409</v>
      </c>
      <c r="N79" s="380">
        <v>1300</v>
      </c>
      <c r="O79" s="380">
        <v>0</v>
      </c>
      <c r="P79" s="380">
        <v>0</v>
      </c>
      <c r="Q79" s="380">
        <v>0</v>
      </c>
      <c r="R79" s="380">
        <v>0</v>
      </c>
      <c r="S79" s="380">
        <v>0</v>
      </c>
      <c r="T79" s="380">
        <v>0</v>
      </c>
      <c r="U79" s="380">
        <v>6</v>
      </c>
      <c r="V79" s="380">
        <v>5</v>
      </c>
      <c r="W79" s="380">
        <v>6</v>
      </c>
      <c r="X79" s="380">
        <v>0</v>
      </c>
      <c r="Y79" s="380">
        <v>0</v>
      </c>
      <c r="Z79" s="380">
        <v>0</v>
      </c>
      <c r="AA79" s="380">
        <v>17</v>
      </c>
    </row>
    <row r="80" spans="1:27" s="382" customFormat="1" hidden="1">
      <c r="A80" s="380">
        <f t="shared" si="11"/>
        <v>62</v>
      </c>
      <c r="B80" s="380" t="s">
        <v>1269</v>
      </c>
      <c r="C80" s="380" t="s">
        <v>1270</v>
      </c>
      <c r="D80" s="380" t="s">
        <v>2568</v>
      </c>
      <c r="E80" s="380" t="s">
        <v>1086</v>
      </c>
      <c r="F80" s="380" t="s">
        <v>85</v>
      </c>
      <c r="G80" s="380" t="s">
        <v>126</v>
      </c>
      <c r="H80" s="380" t="s">
        <v>615</v>
      </c>
      <c r="I80" s="380" t="s">
        <v>615</v>
      </c>
      <c r="J80" s="380">
        <v>2</v>
      </c>
      <c r="K80" s="380" t="s">
        <v>2569</v>
      </c>
      <c r="L80" s="380">
        <v>31768</v>
      </c>
      <c r="M80" s="380" t="s">
        <v>2409</v>
      </c>
      <c r="N80" s="380">
        <v>1300</v>
      </c>
      <c r="O80" s="380">
        <v>0</v>
      </c>
      <c r="P80" s="380">
        <v>0</v>
      </c>
      <c r="Q80" s="380">
        <v>0</v>
      </c>
      <c r="R80" s="380">
        <v>0</v>
      </c>
      <c r="S80" s="380">
        <v>0</v>
      </c>
      <c r="T80" s="380">
        <v>0</v>
      </c>
      <c r="U80" s="380">
        <v>4</v>
      </c>
      <c r="V80" s="380">
        <v>4</v>
      </c>
      <c r="W80" s="380">
        <v>4</v>
      </c>
      <c r="X80" s="380">
        <v>0</v>
      </c>
      <c r="Y80" s="380">
        <v>0</v>
      </c>
      <c r="Z80" s="380">
        <v>0</v>
      </c>
      <c r="AA80" s="380">
        <v>12</v>
      </c>
    </row>
    <row r="81" spans="1:27" s="382" customFormat="1" hidden="1">
      <c r="A81" s="380">
        <f t="shared" si="11"/>
        <v>63</v>
      </c>
      <c r="B81" s="380" t="s">
        <v>1280</v>
      </c>
      <c r="C81" s="380" t="s">
        <v>1281</v>
      </c>
      <c r="D81" s="380" t="s">
        <v>2570</v>
      </c>
      <c r="E81" s="380" t="s">
        <v>1104</v>
      </c>
      <c r="F81" s="380" t="s">
        <v>85</v>
      </c>
      <c r="G81" s="380" t="s">
        <v>127</v>
      </c>
      <c r="H81" s="380" t="s">
        <v>615</v>
      </c>
      <c r="I81" s="380" t="s">
        <v>615</v>
      </c>
      <c r="J81" s="380">
        <v>2</v>
      </c>
      <c r="K81" s="380" t="s">
        <v>2571</v>
      </c>
      <c r="L81" s="380">
        <v>35226</v>
      </c>
      <c r="M81" s="380" t="s">
        <v>2409</v>
      </c>
      <c r="N81" s="380">
        <v>900</v>
      </c>
      <c r="O81" s="380">
        <v>0</v>
      </c>
      <c r="P81" s="380">
        <v>0</v>
      </c>
      <c r="Q81" s="380">
        <v>0</v>
      </c>
      <c r="R81" s="380">
        <v>0</v>
      </c>
      <c r="S81" s="380">
        <v>0</v>
      </c>
      <c r="T81" s="380">
        <v>0</v>
      </c>
      <c r="U81" s="380">
        <v>2</v>
      </c>
      <c r="V81" s="380">
        <v>2</v>
      </c>
      <c r="W81" s="380">
        <v>1</v>
      </c>
      <c r="X81" s="380">
        <v>0</v>
      </c>
      <c r="Y81" s="380">
        <v>0</v>
      </c>
      <c r="Z81" s="380">
        <v>0</v>
      </c>
      <c r="AA81" s="380">
        <v>5</v>
      </c>
    </row>
    <row r="82" spans="1:27" s="382" customFormat="1" hidden="1">
      <c r="A82" s="380">
        <f t="shared" si="11"/>
        <v>64</v>
      </c>
      <c r="B82" s="380" t="s">
        <v>1271</v>
      </c>
      <c r="C82" s="380" t="s">
        <v>1272</v>
      </c>
      <c r="D82" s="380" t="s">
        <v>1466</v>
      </c>
      <c r="E82" s="380" t="s">
        <v>1123</v>
      </c>
      <c r="F82" s="380" t="s">
        <v>85</v>
      </c>
      <c r="G82" s="380" t="s">
        <v>127</v>
      </c>
      <c r="H82" s="380" t="s">
        <v>615</v>
      </c>
      <c r="I82" s="380" t="s">
        <v>615</v>
      </c>
      <c r="J82" s="380">
        <v>2</v>
      </c>
      <c r="K82" s="380" t="s">
        <v>2572</v>
      </c>
      <c r="L82" s="380">
        <v>37180</v>
      </c>
      <c r="M82" s="380" t="s">
        <v>2409</v>
      </c>
      <c r="N82" s="380">
        <v>900</v>
      </c>
      <c r="O82" s="380">
        <v>0</v>
      </c>
      <c r="P82" s="380">
        <v>0</v>
      </c>
      <c r="Q82" s="380">
        <v>0</v>
      </c>
      <c r="R82" s="380">
        <v>0</v>
      </c>
      <c r="S82" s="380">
        <v>0</v>
      </c>
      <c r="T82" s="380">
        <v>0</v>
      </c>
      <c r="U82" s="380">
        <v>2</v>
      </c>
      <c r="V82" s="380">
        <v>2</v>
      </c>
      <c r="W82" s="380">
        <v>2</v>
      </c>
      <c r="X82" s="380">
        <v>0</v>
      </c>
      <c r="Y82" s="380">
        <v>0</v>
      </c>
      <c r="Z82" s="380">
        <v>0</v>
      </c>
      <c r="AA82" s="380">
        <v>6</v>
      </c>
    </row>
    <row r="83" spans="1:27" s="382" customFormat="1" hidden="1">
      <c r="A83" s="380">
        <f t="shared" si="11"/>
        <v>65</v>
      </c>
      <c r="B83" s="380" t="s">
        <v>1275</v>
      </c>
      <c r="C83" s="380" t="s">
        <v>1276</v>
      </c>
      <c r="D83" s="380" t="s">
        <v>212</v>
      </c>
      <c r="E83" s="380" t="s">
        <v>212</v>
      </c>
      <c r="F83" s="380" t="s">
        <v>85</v>
      </c>
      <c r="G83" s="380" t="s">
        <v>127</v>
      </c>
      <c r="H83" s="380" t="s">
        <v>615</v>
      </c>
      <c r="I83" s="380" t="s">
        <v>615</v>
      </c>
      <c r="J83" s="380">
        <v>2</v>
      </c>
      <c r="K83" s="380" t="s">
        <v>2573</v>
      </c>
      <c r="L83" s="380">
        <v>37854</v>
      </c>
      <c r="M83" s="380" t="s">
        <v>2409</v>
      </c>
      <c r="N83" s="380">
        <v>5000</v>
      </c>
      <c r="O83" s="380">
        <v>0</v>
      </c>
      <c r="P83" s="380">
        <v>0</v>
      </c>
      <c r="Q83" s="380">
        <v>0</v>
      </c>
      <c r="R83" s="380">
        <v>0</v>
      </c>
      <c r="S83" s="380">
        <v>0</v>
      </c>
      <c r="T83" s="380">
        <v>0</v>
      </c>
      <c r="U83" s="380">
        <v>5</v>
      </c>
      <c r="V83" s="380">
        <v>6</v>
      </c>
      <c r="W83" s="380">
        <v>5</v>
      </c>
      <c r="X83" s="380">
        <v>0</v>
      </c>
      <c r="Y83" s="380">
        <v>0</v>
      </c>
      <c r="Z83" s="380">
        <v>0</v>
      </c>
      <c r="AA83" s="380">
        <v>16</v>
      </c>
    </row>
    <row r="84" spans="1:27" s="382" customFormat="1" hidden="1">
      <c r="A84" s="380">
        <f t="shared" si="11"/>
        <v>66</v>
      </c>
      <c r="B84" s="380" t="s">
        <v>1282</v>
      </c>
      <c r="C84" s="380" t="s">
        <v>1283</v>
      </c>
      <c r="D84" s="380" t="s">
        <v>1725</v>
      </c>
      <c r="E84" s="380" t="s">
        <v>1284</v>
      </c>
      <c r="F84" s="380" t="s">
        <v>85</v>
      </c>
      <c r="G84" s="380" t="s">
        <v>126</v>
      </c>
      <c r="H84" s="380" t="s">
        <v>615</v>
      </c>
      <c r="I84" s="380" t="s">
        <v>615</v>
      </c>
      <c r="J84" s="380">
        <v>2</v>
      </c>
      <c r="K84" s="380" t="s">
        <v>2410</v>
      </c>
      <c r="L84" s="380">
        <v>38899</v>
      </c>
      <c r="M84" s="380" t="s">
        <v>2409</v>
      </c>
      <c r="N84" s="380">
        <v>1300</v>
      </c>
      <c r="O84" s="380">
        <v>0</v>
      </c>
      <c r="P84" s="380">
        <v>0</v>
      </c>
      <c r="Q84" s="380">
        <v>0</v>
      </c>
      <c r="R84" s="380">
        <v>0</v>
      </c>
      <c r="S84" s="380">
        <v>0</v>
      </c>
      <c r="T84" s="380">
        <v>0</v>
      </c>
      <c r="U84" s="380">
        <v>3</v>
      </c>
      <c r="V84" s="380">
        <v>4</v>
      </c>
      <c r="W84" s="380">
        <v>3</v>
      </c>
      <c r="X84" s="380">
        <v>0</v>
      </c>
      <c r="Y84" s="380">
        <v>0</v>
      </c>
      <c r="Z84" s="380">
        <v>0</v>
      </c>
      <c r="AA84" s="380">
        <v>10</v>
      </c>
    </row>
    <row r="85" spans="1:27" s="382" customFormat="1" hidden="1">
      <c r="A85" s="380">
        <f t="shared" si="11"/>
        <v>67</v>
      </c>
      <c r="B85" s="380" t="s">
        <v>1273</v>
      </c>
      <c r="C85" s="380" t="s">
        <v>1274</v>
      </c>
      <c r="D85" s="380" t="s">
        <v>2574</v>
      </c>
      <c r="E85" s="380" t="s">
        <v>259</v>
      </c>
      <c r="F85" s="380" t="s">
        <v>85</v>
      </c>
      <c r="G85" s="380" t="s">
        <v>127</v>
      </c>
      <c r="H85" s="380" t="s">
        <v>615</v>
      </c>
      <c r="I85" s="380" t="s">
        <v>615</v>
      </c>
      <c r="J85" s="380">
        <v>2</v>
      </c>
      <c r="K85" s="380" t="s">
        <v>2575</v>
      </c>
      <c r="L85" s="380">
        <v>41091</v>
      </c>
      <c r="M85" s="380" t="s">
        <v>2409</v>
      </c>
      <c r="N85" s="380">
        <v>1300</v>
      </c>
      <c r="O85" s="380">
        <v>0</v>
      </c>
      <c r="P85" s="380">
        <v>0</v>
      </c>
      <c r="Q85" s="380">
        <v>0</v>
      </c>
      <c r="R85" s="380">
        <v>0</v>
      </c>
      <c r="S85" s="380">
        <v>0</v>
      </c>
      <c r="T85" s="380">
        <v>0</v>
      </c>
      <c r="U85" s="380">
        <v>2</v>
      </c>
      <c r="V85" s="380">
        <v>2</v>
      </c>
      <c r="W85" s="380">
        <v>2</v>
      </c>
      <c r="X85" s="380">
        <v>0</v>
      </c>
      <c r="Y85" s="380">
        <v>0</v>
      </c>
      <c r="Z85" s="380">
        <v>0</v>
      </c>
      <c r="AA85" s="380">
        <v>6</v>
      </c>
    </row>
    <row r="86" spans="1:27" s="382" customFormat="1" ht="22.5" customHeight="1">
      <c r="A86" s="380">
        <v>10</v>
      </c>
      <c r="B86" s="380"/>
      <c r="C86" s="380" t="str">
        <f>F86</f>
        <v>Kec. Singkut</v>
      </c>
      <c r="D86" s="380"/>
      <c r="E86" s="380"/>
      <c r="F86" s="380" t="str">
        <f>F85</f>
        <v>Kec. Singkut</v>
      </c>
      <c r="G86" s="380"/>
      <c r="H86" s="380"/>
      <c r="I86" s="380"/>
      <c r="J86" s="380"/>
      <c r="K86" s="380"/>
      <c r="L86" s="380"/>
      <c r="M86" s="380"/>
      <c r="N86" s="380"/>
      <c r="O86" s="380">
        <f t="shared" ref="O86:T86" si="13">SUM(O79:O85)</f>
        <v>0</v>
      </c>
      <c r="P86" s="380">
        <f t="shared" si="13"/>
        <v>0</v>
      </c>
      <c r="Q86" s="380">
        <f t="shared" si="13"/>
        <v>0</v>
      </c>
      <c r="R86" s="380">
        <f t="shared" si="13"/>
        <v>0</v>
      </c>
      <c r="S86" s="380">
        <f t="shared" si="13"/>
        <v>0</v>
      </c>
      <c r="T86" s="380">
        <f t="shared" si="13"/>
        <v>0</v>
      </c>
      <c r="U86" s="380">
        <v>24</v>
      </c>
      <c r="V86" s="380">
        <v>25</v>
      </c>
      <c r="W86" s="380">
        <v>23</v>
      </c>
      <c r="X86" s="380">
        <v>0</v>
      </c>
      <c r="Y86" s="380">
        <v>0</v>
      </c>
      <c r="Z86" s="380">
        <v>0</v>
      </c>
      <c r="AA86" s="380">
        <v>72</v>
      </c>
    </row>
    <row r="87" spans="1:27" s="623" customFormat="1" ht="21.75" customHeight="1">
      <c r="A87" s="866" t="s">
        <v>67</v>
      </c>
      <c r="B87" s="867"/>
      <c r="C87" s="868"/>
      <c r="D87" s="621"/>
      <c r="E87" s="621"/>
      <c r="F87" s="621"/>
      <c r="G87" s="621"/>
      <c r="H87" s="621"/>
      <c r="I87" s="621"/>
      <c r="J87" s="621"/>
      <c r="K87" s="621"/>
      <c r="L87" s="621"/>
      <c r="M87" s="621"/>
      <c r="N87" s="621"/>
      <c r="O87" s="621">
        <f>O86+O78+O71+O66+O59+O47+O37+O31+O24+O15</f>
        <v>0</v>
      </c>
      <c r="P87" s="621">
        <f>P86+P78+P71+P66+P59+P47+P37+P31+P24+P15</f>
        <v>0</v>
      </c>
      <c r="Q87" s="621">
        <f t="shared" ref="Q87:Z87" si="14">Q86+Q78+Q71+Q66+Q59+Q47+Q37+Q31+Q24+Q15</f>
        <v>0</v>
      </c>
      <c r="R87" s="621">
        <f t="shared" si="14"/>
        <v>0</v>
      </c>
      <c r="S87" s="621">
        <f t="shared" si="14"/>
        <v>0</v>
      </c>
      <c r="T87" s="621">
        <f t="shared" si="14"/>
        <v>0</v>
      </c>
      <c r="U87" s="621">
        <f t="shared" si="14"/>
        <v>145</v>
      </c>
      <c r="V87" s="621">
        <f t="shared" si="14"/>
        <v>146</v>
      </c>
      <c r="W87" s="621">
        <f t="shared" si="14"/>
        <v>144</v>
      </c>
      <c r="X87" s="621">
        <f t="shared" si="14"/>
        <v>0</v>
      </c>
      <c r="Y87" s="621">
        <f t="shared" si="14"/>
        <v>0</v>
      </c>
      <c r="Z87" s="621">
        <f t="shared" si="14"/>
        <v>0</v>
      </c>
      <c r="AA87" s="621">
        <f>AA86+AA78+AA71+AA66+AA59+AA47+AA37+AA31+AA24+AA15</f>
        <v>435</v>
      </c>
    </row>
  </sheetData>
  <mergeCells count="17">
    <mergeCell ref="E7:E9"/>
    <mergeCell ref="F7:F9"/>
    <mergeCell ref="A87:C87"/>
    <mergeCell ref="A1:AA1"/>
    <mergeCell ref="A3:AA3"/>
    <mergeCell ref="A4:AA4"/>
    <mergeCell ref="A5:AA5"/>
    <mergeCell ref="O7:AA7"/>
    <mergeCell ref="G7:G9"/>
    <mergeCell ref="K7:K9"/>
    <mergeCell ref="L7:L9"/>
    <mergeCell ref="M7:M9"/>
    <mergeCell ref="N7:N9"/>
    <mergeCell ref="A7:A9"/>
    <mergeCell ref="B7:B9"/>
    <mergeCell ref="C7:C9"/>
    <mergeCell ref="D7:D9"/>
  </mergeCells>
  <printOptions horizontalCentered="1"/>
  <pageMargins left="0.62992125984251968" right="0.55118110236220474" top="1.04" bottom="0.35433070866141736" header="0.31496062992125984" footer="0.19685039370078741"/>
  <pageSetup paperSize="10000" scale="90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118</vt:i4>
      </vt:variant>
      <vt:variant>
        <vt:lpstr>Named Ranges</vt:lpstr>
      </vt:variant>
      <vt:variant>
        <vt:i4>66</vt:i4>
      </vt:variant>
    </vt:vector>
  </HeadingPairs>
  <TitlesOfParts>
    <vt:vector size="184" baseType="lpstr">
      <vt:lpstr>KOPER DEPAN</vt:lpstr>
      <vt:lpstr>Adm</vt:lpstr>
      <vt:lpstr>Visi Misi Kab</vt:lpstr>
      <vt:lpstr>Visi Misi Diknas</vt:lpstr>
      <vt:lpstr>SEKOLAH</vt:lpstr>
      <vt:lpstr>Sekolah OK 1</vt:lpstr>
      <vt:lpstr>Sekolah 2012-2015 OK 2</vt:lpstr>
      <vt:lpstr>SARPRAS</vt:lpstr>
      <vt:lpstr>Rombel-klas sd OK 3</vt:lpstr>
      <vt:lpstr>Rombel-klas SMP OK 4</vt:lpstr>
      <vt:lpstr>Rombel-klas SMA OK 5</vt:lpstr>
      <vt:lpstr>Rombel-klas SMK OK 6</vt:lpstr>
      <vt:lpstr>Pustaka Sekolah OK 7</vt:lpstr>
      <vt:lpstr>Lab Sekolah OK 8</vt:lpstr>
      <vt:lpstr>SISWA</vt:lpstr>
      <vt:lpstr>Siswa - Jenjang OK 9-10</vt:lpstr>
      <vt:lpstr>Siswa Klp umur sd-smp OK 11</vt:lpstr>
      <vt:lpstr>Siswa Klp umur sma-smk OK 12</vt:lpstr>
      <vt:lpstr>GURU</vt:lpstr>
      <vt:lpstr>REKAP GURU LENGKAP OK 13</vt:lpstr>
      <vt:lpstr>REKAP guru sd OK 14</vt:lpstr>
      <vt:lpstr>Guru SMP Kepegawaian edit OK 15</vt:lpstr>
      <vt:lpstr>Guru SMA Kepegawaian OK 16</vt:lpstr>
      <vt:lpstr>Guru SMK Kepegawaian OK 17</vt:lpstr>
      <vt:lpstr>TU LENGKAP OK 18</vt:lpstr>
      <vt:lpstr>Lembaga OK 19</vt:lpstr>
      <vt:lpstr>Tutor Paket OK 20</vt:lpstr>
      <vt:lpstr>Siswa Paket OK 21</vt:lpstr>
      <vt:lpstr>AK OK 22</vt:lpstr>
      <vt:lpstr>APK-APM 23</vt:lpstr>
      <vt:lpstr>APK-APM 24</vt:lpstr>
      <vt:lpstr>APS 25</vt:lpstr>
      <vt:lpstr>APS 2 26</vt:lpstr>
      <vt:lpstr>RLM-AMH 27</vt:lpstr>
      <vt:lpstr>Sertifikasi 28</vt:lpstr>
      <vt:lpstr>AKREDITASI 29</vt:lpstr>
      <vt:lpstr>BATAAASSSSSSSS AKHIRRRR</vt:lpstr>
      <vt:lpstr>Sekolah 1-2</vt:lpstr>
      <vt:lpstr>Paud 3</vt:lpstr>
      <vt:lpstr>SD 4</vt:lpstr>
      <vt:lpstr>SMP 5</vt:lpstr>
      <vt:lpstr>SMA 6</vt:lpstr>
      <vt:lpstr>SMK 7</vt:lpstr>
      <vt:lpstr>RA 8</vt:lpstr>
      <vt:lpstr>MI 9</vt:lpstr>
      <vt:lpstr>MTs 10</vt:lpstr>
      <vt:lpstr>MA 11</vt:lpstr>
      <vt:lpstr>Sekolah 2012-2015 12</vt:lpstr>
      <vt:lpstr>Siswa 13-16</vt:lpstr>
      <vt:lpstr>Usia Sekolah 17</vt:lpstr>
      <vt:lpstr>Siswa Klp umur</vt:lpstr>
      <vt:lpstr>Siswa SD Klp umur 18</vt:lpstr>
      <vt:lpstr>Siswa SMP klp umur 19</vt:lpstr>
      <vt:lpstr>Siswa SMA klp umur 20</vt:lpstr>
      <vt:lpstr>Siswa SMK klp umur 21</vt:lpstr>
      <vt:lpstr>Siswa SD (Agama) 22</vt:lpstr>
      <vt:lpstr>Siswa SMP (Agama) 23</vt:lpstr>
      <vt:lpstr>Siswa SMA (Agama) 24</vt:lpstr>
      <vt:lpstr>Siswa SMK (Agama) 25</vt:lpstr>
      <vt:lpstr>Siswa SD Pertingkat 26</vt:lpstr>
      <vt:lpstr>Siswa SMP Pertingkat 27</vt:lpstr>
      <vt:lpstr>Siswa SMA Pertingkat 28</vt:lpstr>
      <vt:lpstr>Siswa SMK Pertingkat 29</vt:lpstr>
      <vt:lpstr>Siswa Mengulang-Putus SD-SMP 30</vt:lpstr>
      <vt:lpstr>Siswa Mengulang-Putus SMA-SMK31</vt:lpstr>
      <vt:lpstr>Siswa 2012-2015 32</vt:lpstr>
      <vt:lpstr>Siswa RA Pertingkat 33</vt:lpstr>
      <vt:lpstr>Siswa MI Pertingkat 34</vt:lpstr>
      <vt:lpstr>Siswa MTs Pertingkat 35</vt:lpstr>
      <vt:lpstr>Siswa MA Pertingkat 36</vt:lpstr>
      <vt:lpstr>Siswa RA JK 37</vt:lpstr>
      <vt:lpstr>Siswa MI  JK 38</vt:lpstr>
      <vt:lpstr>Siswa MTs JK 39</vt:lpstr>
      <vt:lpstr>Siswa MA JK 40</vt:lpstr>
      <vt:lpstr>Non PTK SD 41</vt:lpstr>
      <vt:lpstr>Non PTK SMP 42</vt:lpstr>
      <vt:lpstr>Non PTK SMA 43</vt:lpstr>
      <vt:lpstr>Non PTK SMK 44</vt:lpstr>
      <vt:lpstr>Guru SD Pdd 45</vt:lpstr>
      <vt:lpstr>Guru SMP Pdd 46</vt:lpstr>
      <vt:lpstr>TENAGA PENDIDIK</vt:lpstr>
      <vt:lpstr>TENAGA PENDIDIK (2)</vt:lpstr>
      <vt:lpstr>GURU LENGKAP</vt:lpstr>
      <vt:lpstr>TU LENGKAP</vt:lpstr>
      <vt:lpstr>Guru SMA Pdd 47</vt:lpstr>
      <vt:lpstr>Guru SMK Pdd 48</vt:lpstr>
      <vt:lpstr>Guru SD Kepegawaian 49</vt:lpstr>
      <vt:lpstr>Guru SMP Kepegawaian 50</vt:lpstr>
      <vt:lpstr>Guru SMA Kepegawaian 51</vt:lpstr>
      <vt:lpstr>Guru SMK Kepegawaian 52</vt:lpstr>
      <vt:lpstr>Guru MI 53</vt:lpstr>
      <vt:lpstr>Guru MTs 54</vt:lpstr>
      <vt:lpstr>Guru MA 55</vt:lpstr>
      <vt:lpstr>Query SD</vt:lpstr>
      <vt:lpstr>Query SMP</vt:lpstr>
      <vt:lpstr>Query SMA</vt:lpstr>
      <vt:lpstr>Query SMK</vt:lpstr>
      <vt:lpstr>Rombel SD 56</vt:lpstr>
      <vt:lpstr>Rombel SMP 57</vt:lpstr>
      <vt:lpstr>Rombel SMA 58</vt:lpstr>
      <vt:lpstr>Rombel SMK 59</vt:lpstr>
      <vt:lpstr>R. SD 60</vt:lpstr>
      <vt:lpstr>Pustaka SD 61</vt:lpstr>
      <vt:lpstr>R. Kesek dan Guru SD 62</vt:lpstr>
      <vt:lpstr>R. SMP 63</vt:lpstr>
      <vt:lpstr>Pustaka smp 64</vt:lpstr>
      <vt:lpstr>Lab SMP 65</vt:lpstr>
      <vt:lpstr>Sarana Prasarana SMP 66</vt:lpstr>
      <vt:lpstr>R. SMA 67</vt:lpstr>
      <vt:lpstr>Pustaka SMA 68</vt:lpstr>
      <vt:lpstr>Lab SMA 69</vt:lpstr>
      <vt:lpstr>Sarana SMA 70</vt:lpstr>
      <vt:lpstr>R. SMK 71</vt:lpstr>
      <vt:lpstr>Pustaka SMK 72</vt:lpstr>
      <vt:lpstr>Lab SMK 73</vt:lpstr>
      <vt:lpstr>Sarana SMK 74</vt:lpstr>
      <vt:lpstr>APM 80</vt:lpstr>
      <vt:lpstr>Sheet1</vt:lpstr>
      <vt:lpstr>'AK OK 22'!Print_Area</vt:lpstr>
      <vt:lpstr>'AKREDITASI 29'!Print_Area</vt:lpstr>
      <vt:lpstr>'APK-APM 23'!Print_Area</vt:lpstr>
      <vt:lpstr>'APK-APM 24'!Print_Area</vt:lpstr>
      <vt:lpstr>'APM 80'!Print_Area</vt:lpstr>
      <vt:lpstr>'APS 2 26'!Print_Area</vt:lpstr>
      <vt:lpstr>'APS 25'!Print_Area</vt:lpstr>
      <vt:lpstr>'GURU LENGKAP'!Print_Area</vt:lpstr>
      <vt:lpstr>'Guru MI 53'!Print_Area</vt:lpstr>
      <vt:lpstr>'Guru SD Kepegawaian 49'!Print_Area</vt:lpstr>
      <vt:lpstr>'Guru SMA Kepegawaian 51'!Print_Area</vt:lpstr>
      <vt:lpstr>'Guru SMA Kepegawaian OK 16'!Print_Area</vt:lpstr>
      <vt:lpstr>'Guru SMK Kepegawaian 52'!Print_Area</vt:lpstr>
      <vt:lpstr>'Guru SMK Kepegawaian OK 17'!Print_Area</vt:lpstr>
      <vt:lpstr>'Guru SMP Kepegawaian 50'!Print_Area</vt:lpstr>
      <vt:lpstr>'Guru SMP Kepegawaian edit OK 15'!Print_Area</vt:lpstr>
      <vt:lpstr>'MA 11'!Print_Area</vt:lpstr>
      <vt:lpstr>'MI 9'!Print_Area</vt:lpstr>
      <vt:lpstr>'MTs 10'!Print_Area</vt:lpstr>
      <vt:lpstr>'Paud 3'!Print_Area</vt:lpstr>
      <vt:lpstr>'R. SMA 67'!Print_Area</vt:lpstr>
      <vt:lpstr>'R. SMP 63'!Print_Area</vt:lpstr>
      <vt:lpstr>'RA 8'!Print_Area</vt:lpstr>
      <vt:lpstr>'REKAP GURU LENGKAP OK 13'!Print_Area</vt:lpstr>
      <vt:lpstr>'REKAP guru sd OK 14'!Print_Area</vt:lpstr>
      <vt:lpstr>'RLM-AMH 27'!Print_Area</vt:lpstr>
      <vt:lpstr>'Rombel SD 56'!Print_Area</vt:lpstr>
      <vt:lpstr>'SD 4'!Print_Area</vt:lpstr>
      <vt:lpstr>'Sekolah 2012-2015 12'!Print_Area</vt:lpstr>
      <vt:lpstr>'Sekolah 2012-2015 OK 2'!Print_Area</vt:lpstr>
      <vt:lpstr>'Sekolah OK 1'!Print_Area</vt:lpstr>
      <vt:lpstr>'Sertifikasi 28'!Print_Area</vt:lpstr>
      <vt:lpstr>'Siswa - Jenjang OK 9-10'!Print_Area</vt:lpstr>
      <vt:lpstr>'Siswa 13-16'!Print_Area</vt:lpstr>
      <vt:lpstr>'Siswa 2012-2015 32'!Print_Area</vt:lpstr>
      <vt:lpstr>'Siswa Klp umur'!Print_Area</vt:lpstr>
      <vt:lpstr>'Siswa Klp umur sd-smp OK 11'!Print_Area</vt:lpstr>
      <vt:lpstr>'Siswa Klp umur sma-smk OK 12'!Print_Area</vt:lpstr>
      <vt:lpstr>'Siswa MA JK 40'!Print_Area</vt:lpstr>
      <vt:lpstr>'Siswa MA Pertingkat 36'!Print_Area</vt:lpstr>
      <vt:lpstr>'Siswa MI  JK 38'!Print_Area</vt:lpstr>
      <vt:lpstr>'Siswa SD (Agama) 22'!Print_Area</vt:lpstr>
      <vt:lpstr>'Siswa SD Klp umur 18'!Print_Area</vt:lpstr>
      <vt:lpstr>'Siswa SD Pertingkat 26'!Print_Area</vt:lpstr>
      <vt:lpstr>'Siswa SMA (Agama) 24'!Print_Area</vt:lpstr>
      <vt:lpstr>'Siswa SMA klp umur 20'!Print_Area</vt:lpstr>
      <vt:lpstr>'Siswa SMA Pertingkat 28'!Print_Area</vt:lpstr>
      <vt:lpstr>'Siswa SMK (Agama) 25'!Print_Area</vt:lpstr>
      <vt:lpstr>'Siswa SMK klp umur 21'!Print_Area</vt:lpstr>
      <vt:lpstr>'Siswa SMK Pertingkat 29'!Print_Area</vt:lpstr>
      <vt:lpstr>'Siswa SMP (Agama) 23'!Print_Area</vt:lpstr>
      <vt:lpstr>'Siswa SMP klp umur 19'!Print_Area</vt:lpstr>
      <vt:lpstr>'Siswa SMP Pertingkat 27'!Print_Area</vt:lpstr>
      <vt:lpstr>'SMA 6'!Print_Area</vt:lpstr>
      <vt:lpstr>'SMK 7'!Print_Area</vt:lpstr>
      <vt:lpstr>'SMP 5'!Print_Area</vt:lpstr>
      <vt:lpstr>'TU LENGKAP'!Print_Area</vt:lpstr>
      <vt:lpstr>'TU LENGKAP OK 18'!Print_Area</vt:lpstr>
      <vt:lpstr>'Usia Sekolah 17'!Print_Area</vt:lpstr>
      <vt:lpstr>'Paud 3'!Print_Titles</vt:lpstr>
      <vt:lpstr>'SD 4'!Print_Titles</vt:lpstr>
      <vt:lpstr>'Siswa MTs JK 39'!Print_Titles</vt:lpstr>
      <vt:lpstr>'Siswa MTs Pertingkat 35'!Print_Titles</vt:lpstr>
      <vt:lpstr>'SMA 6'!Print_Titles</vt:lpstr>
      <vt:lpstr>'SMK 7'!Print_Titles</vt:lpstr>
      <vt:lpstr>'SMP 5'!Print_Titles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</dc:creator>
  <cp:lastModifiedBy>EKODROID</cp:lastModifiedBy>
  <cp:lastPrinted>2018-01-03T03:34:42Z</cp:lastPrinted>
  <dcterms:created xsi:type="dcterms:W3CDTF">2016-04-18T07:54:31Z</dcterms:created>
  <dcterms:modified xsi:type="dcterms:W3CDTF">2018-01-14T17:57:37Z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